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SD\fuels\BFPIaE\"/>
    </mc:Choice>
  </mc:AlternateContent>
  <xr:revisionPtr revIDLastSave="0" documentId="8_{17C4A7DE-F618-4EC2-B174-B62896224F2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Methodology" sheetId="2" r:id="rId2"/>
    <sheet name="Sources" sheetId="3" r:id="rId3"/>
    <sheet name="Geography" sheetId="4" r:id="rId4"/>
    <sheet name="Keys" sheetId="5" r:id="rId5"/>
    <sheet name="Region_crosswalk" sheetId="6" r:id="rId6"/>
    <sheet name="GOM_offshore_shares" sheetId="7" r:id="rId7"/>
    <sheet name="Coal_production_raw" sheetId="8" r:id="rId8"/>
    <sheet name="EIA923_Page1_coal_raw" sheetId="9" r:id="rId9"/>
    <sheet name="Coal_distribution_raw" sheetId="10" r:id="rId10"/>
    <sheet name="Coal_calcs" sheetId="11" r:id="rId11"/>
    <sheet name="NG_production_data1_raw" sheetId="12" r:id="rId12"/>
    <sheet name="NG_production_data2_raw" sheetId="13" r:id="rId13"/>
    <sheet name="NG_movements_state_raw" sheetId="14" r:id="rId14"/>
    <sheet name="NG_calcs" sheetId="15" r:id="rId15"/>
    <sheet name="Crude_production_raw" sheetId="16" r:id="rId16"/>
    <sheet name="Crude_calcs" sheetId="17" r:id="rId17"/>
    <sheet name="Refinery_capacity_raw" sheetId="18" r:id="rId18"/>
    <sheet name="PET_supply_data1_raw" sheetId="19" r:id="rId19"/>
    <sheet name="PET_supply_data5_raw" sheetId="20" r:id="rId20"/>
    <sheet name="Petroleum_calcs" sheetId="21" r:id="rId21"/>
    <sheet name="Biomass_facilities_raw" sheetId="22" r:id="rId22"/>
    <sheet name="Biomass_calcs" sheetId="23" r:id="rId23"/>
    <sheet name="Uranium_production_raw" sheetId="24" r:id="rId24"/>
    <sheet name="Uranium_calcs" sheetId="25" r:id="rId25"/>
    <sheet name="SEDS_nuclear_raw" sheetId="26" r:id="rId26"/>
    <sheet name="H2_capacity_raw" sheetId="27" r:id="rId27"/>
    <sheet name="US_pet_exports_raw" sheetId="28" r:id="rId28"/>
    <sheet name="US_pet_production_raw" sheetId="29" r:id="rId29"/>
    <sheet name="SEDS_biofuel_raw" sheetId="30" r:id="rId30"/>
    <sheet name="Census_exports_raw" sheetId="31" r:id="rId31"/>
    <sheet name="Census_imports_raw" sheetId="32" r:id="rId32"/>
    <sheet name="Hydrogen_calcs" sheetId="33" r:id="rId33"/>
    <sheet name="AEO58_crude_region_raw" sheetId="34" r:id="rId34"/>
    <sheet name="AEO59_ng_region_raw" sheetId="35" r:id="rId35"/>
    <sheet name="AEO65_coal_region_raw" sheetId="36" r:id="rId36"/>
    <sheet name="AEO11_liquids_raw" sheetId="37" r:id="rId37"/>
    <sheet name="AEO19_hydrogen_raw" sheetId="38" r:id="rId38"/>
    <sheet name="AEO_growth_calcs" sheetId="39" r:id="rId39"/>
    <sheet name="EPS_run_raw" sheetId="40" r:id="rId40"/>
    <sheet name="EPS_state_calcs" sheetId="41" r:id="rId41"/>
    <sheet name="Demand_calcs" sheetId="42" r:id="rId42"/>
    <sheet name="BFPIaE-production" sheetId="43" r:id="rId43"/>
    <sheet name="BFPIaE-exports" sheetId="44" r:id="rId44"/>
    <sheet name="BFPIaE-imports" sheetId="45" r:id="rId45"/>
    <sheet name="QC_checks" sheetId="46" r:id="rId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45" l="1"/>
  <c r="B18" i="45"/>
  <c r="B17" i="45"/>
  <c r="B9" i="45"/>
  <c r="B22" i="44"/>
  <c r="B20" i="44"/>
  <c r="B9" i="44"/>
  <c r="AE72" i="41"/>
  <c r="AE71" i="41"/>
  <c r="AE70" i="41"/>
  <c r="AE69" i="41"/>
  <c r="AE68" i="41"/>
  <c r="AE67" i="41"/>
  <c r="AE66" i="41"/>
  <c r="AE65" i="41"/>
  <c r="AE64" i="41"/>
  <c r="AE63" i="41"/>
  <c r="AE62" i="41"/>
  <c r="AE61" i="41"/>
  <c r="AE60" i="41"/>
  <c r="AE59" i="41"/>
  <c r="AE58" i="41"/>
  <c r="AE57" i="41"/>
  <c r="AE56" i="41"/>
  <c r="AE55" i="41"/>
  <c r="AE54" i="41"/>
  <c r="AE53" i="41"/>
  <c r="AE52" i="41"/>
  <c r="AE51" i="41"/>
  <c r="AE50" i="41"/>
  <c r="AE49" i="41"/>
  <c r="AE48" i="41"/>
  <c r="AE47" i="41"/>
  <c r="AE46" i="41"/>
  <c r="AE45" i="41"/>
  <c r="AE44" i="41"/>
  <c r="AE43" i="41"/>
  <c r="AE42" i="41"/>
  <c r="AE41" i="41"/>
  <c r="AE40" i="41"/>
  <c r="AE39" i="41"/>
  <c r="AE38" i="41"/>
  <c r="AE37" i="41"/>
  <c r="AE36" i="41"/>
  <c r="AE35" i="41"/>
  <c r="AE34" i="41"/>
  <c r="AE33" i="41"/>
  <c r="AE32" i="41"/>
  <c r="AE31" i="41"/>
  <c r="AE30" i="41"/>
  <c r="AE29" i="41"/>
  <c r="AE28" i="41"/>
  <c r="AE27" i="41"/>
  <c r="AE26" i="41"/>
  <c r="AE25" i="41"/>
  <c r="AE24" i="41"/>
  <c r="AE23" i="41"/>
  <c r="AE22" i="41"/>
  <c r="AE21" i="41"/>
  <c r="AE20" i="41"/>
  <c r="AE19" i="41"/>
  <c r="AE18" i="41"/>
  <c r="AE17" i="41"/>
  <c r="AE16" i="41"/>
  <c r="AE15" i="41"/>
  <c r="AE14" i="41"/>
  <c r="AE13" i="41"/>
  <c r="AE12" i="41"/>
  <c r="AE11" i="41"/>
  <c r="AE10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J9" i="41"/>
  <c r="I9" i="41"/>
  <c r="H9" i="41"/>
  <c r="G9" i="41"/>
  <c r="F9" i="41"/>
  <c r="E9" i="41"/>
  <c r="D9" i="41"/>
  <c r="C9" i="41"/>
  <c r="B9" i="41"/>
  <c r="B5" i="41"/>
  <c r="B4" i="41"/>
  <c r="B2" i="41"/>
  <c r="D3025" i="40"/>
  <c r="D3024" i="40"/>
  <c r="D3023" i="40"/>
  <c r="D3022" i="40"/>
  <c r="D3021" i="40"/>
  <c r="D3020" i="40"/>
  <c r="D3019" i="40"/>
  <c r="D3018" i="40"/>
  <c r="D3017" i="40"/>
  <c r="D3016" i="40"/>
  <c r="D3015" i="40"/>
  <c r="D3014" i="40"/>
  <c r="D3013" i="40"/>
  <c r="D3012" i="40"/>
  <c r="D3011" i="40"/>
  <c r="D3010" i="40"/>
  <c r="D3009" i="40"/>
  <c r="D3008" i="40"/>
  <c r="D3007" i="40"/>
  <c r="D3006" i="40"/>
  <c r="D3005" i="40"/>
  <c r="D3004" i="40"/>
  <c r="D3003" i="40"/>
  <c r="D3002" i="40"/>
  <c r="D3001" i="40"/>
  <c r="D3000" i="40"/>
  <c r="D2999" i="40"/>
  <c r="D2998" i="40"/>
  <c r="D2997" i="40"/>
  <c r="D2996" i="40"/>
  <c r="D2995" i="40"/>
  <c r="D2994" i="40"/>
  <c r="D2993" i="40"/>
  <c r="D2992" i="40"/>
  <c r="D2991" i="40"/>
  <c r="D2990" i="40"/>
  <c r="D2989" i="40"/>
  <c r="D2988" i="40"/>
  <c r="D2987" i="40"/>
  <c r="D2986" i="40"/>
  <c r="D2985" i="40"/>
  <c r="D2984" i="40"/>
  <c r="D2983" i="40"/>
  <c r="D2982" i="40"/>
  <c r="D2981" i="40"/>
  <c r="D2980" i="40"/>
  <c r="D2979" i="40"/>
  <c r="D2978" i="40"/>
  <c r="D2977" i="40"/>
  <c r="D2976" i="40"/>
  <c r="D2975" i="40"/>
  <c r="D2974" i="40"/>
  <c r="D2973" i="40"/>
  <c r="D2972" i="40"/>
  <c r="D2971" i="40"/>
  <c r="D2970" i="40"/>
  <c r="D2969" i="40"/>
  <c r="D2968" i="40"/>
  <c r="D2967" i="40"/>
  <c r="D2966" i="40"/>
  <c r="D2965" i="40"/>
  <c r="D2964" i="40"/>
  <c r="D2963" i="40"/>
  <c r="D2962" i="40"/>
  <c r="D2961" i="40"/>
  <c r="D2960" i="40"/>
  <c r="D2959" i="40"/>
  <c r="D2958" i="40"/>
  <c r="D2957" i="40"/>
  <c r="D2956" i="40"/>
  <c r="D2955" i="40"/>
  <c r="D2954" i="40"/>
  <c r="D2953" i="40"/>
  <c r="D2952" i="40"/>
  <c r="D2951" i="40"/>
  <c r="D2950" i="40"/>
  <c r="D2949" i="40"/>
  <c r="D2948" i="40"/>
  <c r="D2947" i="40"/>
  <c r="D2946" i="40"/>
  <c r="D2945" i="40"/>
  <c r="D2944" i="40"/>
  <c r="D2943" i="40"/>
  <c r="D2942" i="40"/>
  <c r="D2941" i="40"/>
  <c r="D2940" i="40"/>
  <c r="D2939" i="40"/>
  <c r="D2938" i="40"/>
  <c r="D2937" i="40"/>
  <c r="D2936" i="40"/>
  <c r="D2935" i="40"/>
  <c r="D2934" i="40"/>
  <c r="D2933" i="40"/>
  <c r="D2932" i="40"/>
  <c r="D2931" i="40"/>
  <c r="D2930" i="40"/>
  <c r="D2929" i="40"/>
  <c r="D2928" i="40"/>
  <c r="D2927" i="40"/>
  <c r="D2926" i="40"/>
  <c r="D2925" i="40"/>
  <c r="D2924" i="40"/>
  <c r="D2923" i="40"/>
  <c r="D2922" i="40"/>
  <c r="D2921" i="40"/>
  <c r="D2920" i="40"/>
  <c r="D2919" i="40"/>
  <c r="D2918" i="40"/>
  <c r="D2917" i="40"/>
  <c r="D2916" i="40"/>
  <c r="D2915" i="40"/>
  <c r="D2914" i="40"/>
  <c r="D2913" i="40"/>
  <c r="D2912" i="40"/>
  <c r="D2911" i="40"/>
  <c r="D2910" i="40"/>
  <c r="D2909" i="40"/>
  <c r="D2908" i="40"/>
  <c r="D2907" i="40"/>
  <c r="D2906" i="40"/>
  <c r="D2905" i="40"/>
  <c r="D2904" i="40"/>
  <c r="D2903" i="40"/>
  <c r="D2902" i="40"/>
  <c r="D2901" i="40"/>
  <c r="D2900" i="40"/>
  <c r="D2899" i="40"/>
  <c r="D2898" i="40"/>
  <c r="D2897" i="40"/>
  <c r="D2896" i="40"/>
  <c r="D2895" i="40"/>
  <c r="D2894" i="40"/>
  <c r="D2893" i="40"/>
  <c r="D2892" i="40"/>
  <c r="D2891" i="40"/>
  <c r="D2890" i="40"/>
  <c r="D2889" i="40"/>
  <c r="D2888" i="40"/>
  <c r="D2887" i="40"/>
  <c r="D2886" i="40"/>
  <c r="D2885" i="40"/>
  <c r="D2884" i="40"/>
  <c r="D2883" i="40"/>
  <c r="D2882" i="40"/>
  <c r="D2881" i="40"/>
  <c r="D2880" i="40"/>
  <c r="D2879" i="40"/>
  <c r="D2878" i="40"/>
  <c r="D2877" i="40"/>
  <c r="D2876" i="40"/>
  <c r="D2875" i="40"/>
  <c r="D2874" i="40"/>
  <c r="D2873" i="40"/>
  <c r="D2872" i="40"/>
  <c r="D2871" i="40"/>
  <c r="D2870" i="40"/>
  <c r="D2869" i="40"/>
  <c r="D2868" i="40"/>
  <c r="D2867" i="40"/>
  <c r="D2866" i="40"/>
  <c r="D2865" i="40"/>
  <c r="D2864" i="40"/>
  <c r="D2863" i="40"/>
  <c r="D2862" i="40"/>
  <c r="D2861" i="40"/>
  <c r="D2860" i="40"/>
  <c r="D2859" i="40"/>
  <c r="D2858" i="40"/>
  <c r="D2857" i="40"/>
  <c r="D2856" i="40"/>
  <c r="D2855" i="40"/>
  <c r="D2854" i="40"/>
  <c r="D2853" i="40"/>
  <c r="D2852" i="40"/>
  <c r="D2851" i="40"/>
  <c r="D2850" i="40"/>
  <c r="D2849" i="40"/>
  <c r="D2848" i="40"/>
  <c r="D2847" i="40"/>
  <c r="D2846" i="40"/>
  <c r="D2845" i="40"/>
  <c r="D2844" i="40"/>
  <c r="D2843" i="40"/>
  <c r="D2842" i="40"/>
  <c r="D2841" i="40"/>
  <c r="D2840" i="40"/>
  <c r="D2839" i="40"/>
  <c r="D2838" i="40"/>
  <c r="D2837" i="40"/>
  <c r="D2836" i="40"/>
  <c r="D2835" i="40"/>
  <c r="D2834" i="40"/>
  <c r="D2833" i="40"/>
  <c r="D2832" i="40"/>
  <c r="D2831" i="40"/>
  <c r="D2830" i="40"/>
  <c r="D2829" i="40"/>
  <c r="D2828" i="40"/>
  <c r="D2827" i="40"/>
  <c r="D2826" i="40"/>
  <c r="D2825" i="40"/>
  <c r="D2824" i="40"/>
  <c r="D2823" i="40"/>
  <c r="D2822" i="40"/>
  <c r="D2821" i="40"/>
  <c r="D2820" i="40"/>
  <c r="D2819" i="40"/>
  <c r="D2818" i="40"/>
  <c r="D2817" i="40"/>
  <c r="D2816" i="40"/>
  <c r="D2815" i="40"/>
  <c r="D2814" i="40"/>
  <c r="D2813" i="40"/>
  <c r="D2812" i="40"/>
  <c r="D2811" i="40"/>
  <c r="D2810" i="40"/>
  <c r="D2809" i="40"/>
  <c r="D2808" i="40"/>
  <c r="D2807" i="40"/>
  <c r="D2806" i="40"/>
  <c r="D2805" i="40"/>
  <c r="D2804" i="40"/>
  <c r="D2803" i="40"/>
  <c r="D2802" i="40"/>
  <c r="D2801" i="40"/>
  <c r="D2800" i="40"/>
  <c r="D2799" i="40"/>
  <c r="D2798" i="40"/>
  <c r="D2797" i="40"/>
  <c r="D2796" i="40"/>
  <c r="D2795" i="40"/>
  <c r="D2794" i="40"/>
  <c r="D2793" i="40"/>
  <c r="D2792" i="40"/>
  <c r="D2791" i="40"/>
  <c r="D2790" i="40"/>
  <c r="D2789" i="40"/>
  <c r="D2788" i="40"/>
  <c r="D2787" i="40"/>
  <c r="D2786" i="40"/>
  <c r="D2785" i="40"/>
  <c r="D2784" i="40"/>
  <c r="D2783" i="40"/>
  <c r="D2782" i="40"/>
  <c r="D2781" i="40"/>
  <c r="D2780" i="40"/>
  <c r="D2779" i="40"/>
  <c r="D2778" i="40"/>
  <c r="D2777" i="40"/>
  <c r="D2776" i="40"/>
  <c r="D2775" i="40"/>
  <c r="D2774" i="40"/>
  <c r="D2773" i="40"/>
  <c r="D2772" i="40"/>
  <c r="D2771" i="40"/>
  <c r="D2770" i="40"/>
  <c r="D2769" i="40"/>
  <c r="D2768" i="40"/>
  <c r="D2767" i="40"/>
  <c r="D2766" i="40"/>
  <c r="D2765" i="40"/>
  <c r="D2764" i="40"/>
  <c r="D2763" i="40"/>
  <c r="D2762" i="40"/>
  <c r="D2761" i="40"/>
  <c r="D2760" i="40"/>
  <c r="D2759" i="40"/>
  <c r="D2758" i="40"/>
  <c r="D2757" i="40"/>
  <c r="D2756" i="40"/>
  <c r="D2755" i="40"/>
  <c r="D2754" i="40"/>
  <c r="D2753" i="40"/>
  <c r="D2752" i="40"/>
  <c r="D2751" i="40"/>
  <c r="D2750" i="40"/>
  <c r="D2749" i="40"/>
  <c r="D2748" i="40"/>
  <c r="D2747" i="40"/>
  <c r="D2746" i="40"/>
  <c r="D2745" i="40"/>
  <c r="D2744" i="40"/>
  <c r="D2743" i="40"/>
  <c r="D2742" i="40"/>
  <c r="D2741" i="40"/>
  <c r="D2740" i="40"/>
  <c r="D2739" i="40"/>
  <c r="D2738" i="40"/>
  <c r="D2737" i="40"/>
  <c r="D2736" i="40"/>
  <c r="D2735" i="40"/>
  <c r="D2734" i="40"/>
  <c r="D2733" i="40"/>
  <c r="D2732" i="40"/>
  <c r="D2731" i="40"/>
  <c r="D2730" i="40"/>
  <c r="D2729" i="40"/>
  <c r="D2728" i="40"/>
  <c r="D2727" i="40"/>
  <c r="D2726" i="40"/>
  <c r="D2725" i="40"/>
  <c r="D2724" i="40"/>
  <c r="D2723" i="40"/>
  <c r="D2722" i="40"/>
  <c r="D2721" i="40"/>
  <c r="D2720" i="40"/>
  <c r="D2719" i="40"/>
  <c r="D2718" i="40"/>
  <c r="D2717" i="40"/>
  <c r="D2716" i="40"/>
  <c r="D2715" i="40"/>
  <c r="D2714" i="40"/>
  <c r="D2713" i="40"/>
  <c r="D2712" i="40"/>
  <c r="D2711" i="40"/>
  <c r="D2710" i="40"/>
  <c r="D2709" i="40"/>
  <c r="D2708" i="40"/>
  <c r="D2707" i="40"/>
  <c r="D2706" i="40"/>
  <c r="D2705" i="40"/>
  <c r="D2704" i="40"/>
  <c r="D2703" i="40"/>
  <c r="D2702" i="40"/>
  <c r="D2701" i="40"/>
  <c r="D2700" i="40"/>
  <c r="D2699" i="40"/>
  <c r="D2698" i="40"/>
  <c r="D2697" i="40"/>
  <c r="D2696" i="40"/>
  <c r="D2695" i="40"/>
  <c r="D2694" i="40"/>
  <c r="D2693" i="40"/>
  <c r="D2692" i="40"/>
  <c r="D2691" i="40"/>
  <c r="D2690" i="40"/>
  <c r="D2689" i="40"/>
  <c r="D2688" i="40"/>
  <c r="D2687" i="40"/>
  <c r="D2686" i="40"/>
  <c r="D2685" i="40"/>
  <c r="D2684" i="40"/>
  <c r="D2683" i="40"/>
  <c r="D2682" i="40"/>
  <c r="D2681" i="40"/>
  <c r="D2680" i="40"/>
  <c r="D2679" i="40"/>
  <c r="D2678" i="40"/>
  <c r="D2677" i="40"/>
  <c r="D2676" i="40"/>
  <c r="D2675" i="40"/>
  <c r="D2674" i="40"/>
  <c r="D2673" i="40"/>
  <c r="D2672" i="40"/>
  <c r="D2671" i="40"/>
  <c r="D2670" i="40"/>
  <c r="D2669" i="40"/>
  <c r="D2668" i="40"/>
  <c r="D2667" i="40"/>
  <c r="D2666" i="40"/>
  <c r="D2665" i="40"/>
  <c r="D2664" i="40"/>
  <c r="D2663" i="40"/>
  <c r="D2662" i="40"/>
  <c r="D2661" i="40"/>
  <c r="D2660" i="40"/>
  <c r="D2659" i="40"/>
  <c r="D2658" i="40"/>
  <c r="D2657" i="40"/>
  <c r="D2656" i="40"/>
  <c r="D2655" i="40"/>
  <c r="D2654" i="40"/>
  <c r="D2653" i="40"/>
  <c r="D2652" i="40"/>
  <c r="D2651" i="40"/>
  <c r="D2650" i="40"/>
  <c r="D2649" i="40"/>
  <c r="D2648" i="40"/>
  <c r="D2647" i="40"/>
  <c r="D2646" i="40"/>
  <c r="D2645" i="40"/>
  <c r="D2644" i="40"/>
  <c r="D2643" i="40"/>
  <c r="D2642" i="40"/>
  <c r="D2641" i="40"/>
  <c r="D2640" i="40"/>
  <c r="D2639" i="40"/>
  <c r="D2638" i="40"/>
  <c r="D2637" i="40"/>
  <c r="D2636" i="40"/>
  <c r="D2635" i="40"/>
  <c r="D2634" i="40"/>
  <c r="D2633" i="40"/>
  <c r="D2632" i="40"/>
  <c r="D2631" i="40"/>
  <c r="D2630" i="40"/>
  <c r="D2629" i="40"/>
  <c r="D2628" i="40"/>
  <c r="D2627" i="40"/>
  <c r="D2626" i="40"/>
  <c r="D2625" i="40"/>
  <c r="D2624" i="40"/>
  <c r="D2623" i="40"/>
  <c r="D2622" i="40"/>
  <c r="D2621" i="40"/>
  <c r="D2620" i="40"/>
  <c r="D2619" i="40"/>
  <c r="D2618" i="40"/>
  <c r="D2617" i="40"/>
  <c r="D2616" i="40"/>
  <c r="D2615" i="40"/>
  <c r="D2614" i="40"/>
  <c r="D2613" i="40"/>
  <c r="D2612" i="40"/>
  <c r="D2611" i="40"/>
  <c r="D2610" i="40"/>
  <c r="D2609" i="40"/>
  <c r="D2608" i="40"/>
  <c r="D2607" i="40"/>
  <c r="D2606" i="40"/>
  <c r="D2605" i="40"/>
  <c r="D2604" i="40"/>
  <c r="D2603" i="40"/>
  <c r="D2602" i="40"/>
  <c r="D2601" i="40"/>
  <c r="D2600" i="40"/>
  <c r="D2599" i="40"/>
  <c r="D2598" i="40"/>
  <c r="D2597" i="40"/>
  <c r="D2596" i="40"/>
  <c r="D2595" i="40"/>
  <c r="D2594" i="40"/>
  <c r="D2593" i="40"/>
  <c r="D2592" i="40"/>
  <c r="D2591" i="40"/>
  <c r="D2590" i="40"/>
  <c r="D2589" i="40"/>
  <c r="D2588" i="40"/>
  <c r="D2587" i="40"/>
  <c r="D2586" i="40"/>
  <c r="D2585" i="40"/>
  <c r="D2584" i="40"/>
  <c r="D2583" i="40"/>
  <c r="D2582" i="40"/>
  <c r="D2581" i="40"/>
  <c r="D2580" i="40"/>
  <c r="D2579" i="40"/>
  <c r="D2578" i="40"/>
  <c r="D2577" i="40"/>
  <c r="D2576" i="40"/>
  <c r="D2575" i="40"/>
  <c r="D2574" i="40"/>
  <c r="D2573" i="40"/>
  <c r="D2572" i="40"/>
  <c r="D2571" i="40"/>
  <c r="D2570" i="40"/>
  <c r="D2569" i="40"/>
  <c r="D2568" i="40"/>
  <c r="D2567" i="40"/>
  <c r="D2566" i="40"/>
  <c r="D2565" i="40"/>
  <c r="D2564" i="40"/>
  <c r="D2563" i="40"/>
  <c r="D2562" i="40"/>
  <c r="D2561" i="40"/>
  <c r="D2560" i="40"/>
  <c r="D2559" i="40"/>
  <c r="D2558" i="40"/>
  <c r="D2557" i="40"/>
  <c r="D2556" i="40"/>
  <c r="D2555" i="40"/>
  <c r="D2554" i="40"/>
  <c r="D2553" i="40"/>
  <c r="D2552" i="40"/>
  <c r="D2551" i="40"/>
  <c r="D2550" i="40"/>
  <c r="D2549" i="40"/>
  <c r="D2548" i="40"/>
  <c r="D2547" i="40"/>
  <c r="D2546" i="40"/>
  <c r="D2545" i="40"/>
  <c r="D2544" i="40"/>
  <c r="D2543" i="40"/>
  <c r="D2542" i="40"/>
  <c r="D2541" i="40"/>
  <c r="D2540" i="40"/>
  <c r="D2539" i="40"/>
  <c r="D2538" i="40"/>
  <c r="D2537" i="40"/>
  <c r="D2536" i="40"/>
  <c r="D2535" i="40"/>
  <c r="D2534" i="40"/>
  <c r="D2533" i="40"/>
  <c r="D2532" i="40"/>
  <c r="D2531" i="40"/>
  <c r="D2530" i="40"/>
  <c r="D2529" i="40"/>
  <c r="D2528" i="40"/>
  <c r="D2527" i="40"/>
  <c r="D2526" i="40"/>
  <c r="D2525" i="40"/>
  <c r="D2524" i="40"/>
  <c r="D2523" i="40"/>
  <c r="D2522" i="40"/>
  <c r="D2521" i="40"/>
  <c r="D2520" i="40"/>
  <c r="D2519" i="40"/>
  <c r="D2518" i="40"/>
  <c r="D2517" i="40"/>
  <c r="D2516" i="40"/>
  <c r="D2515" i="40"/>
  <c r="D2514" i="40"/>
  <c r="D2513" i="40"/>
  <c r="D2512" i="40"/>
  <c r="D2511" i="40"/>
  <c r="D2510" i="40"/>
  <c r="D2509" i="40"/>
  <c r="D2508" i="40"/>
  <c r="D2507" i="40"/>
  <c r="D2506" i="40"/>
  <c r="D2505" i="40"/>
  <c r="D2504" i="40"/>
  <c r="D2503" i="40"/>
  <c r="D2502" i="40"/>
  <c r="D2501" i="40"/>
  <c r="D2500" i="40"/>
  <c r="D2499" i="40"/>
  <c r="D2498" i="40"/>
  <c r="D2497" i="40"/>
  <c r="D2496" i="40"/>
  <c r="D2495" i="40"/>
  <c r="D2494" i="40"/>
  <c r="D2493" i="40"/>
  <c r="D2492" i="40"/>
  <c r="D2491" i="40"/>
  <c r="D2490" i="40"/>
  <c r="D2489" i="40"/>
  <c r="D2488" i="40"/>
  <c r="D2487" i="40"/>
  <c r="D2486" i="40"/>
  <c r="D2485" i="40"/>
  <c r="D2484" i="40"/>
  <c r="D2483" i="40"/>
  <c r="D2482" i="40"/>
  <c r="D2481" i="40"/>
  <c r="D2480" i="40"/>
  <c r="D2479" i="40"/>
  <c r="D2478" i="40"/>
  <c r="D2477" i="40"/>
  <c r="D2476" i="40"/>
  <c r="D2475" i="40"/>
  <c r="D2474" i="40"/>
  <c r="D2473" i="40"/>
  <c r="D2472" i="40"/>
  <c r="D2471" i="40"/>
  <c r="D2470" i="40"/>
  <c r="D2469" i="40"/>
  <c r="D2468" i="40"/>
  <c r="D2467" i="40"/>
  <c r="D2466" i="40"/>
  <c r="D2465" i="40"/>
  <c r="D2464" i="40"/>
  <c r="D2463" i="40"/>
  <c r="D2462" i="40"/>
  <c r="D2461" i="40"/>
  <c r="D2460" i="40"/>
  <c r="D2459" i="40"/>
  <c r="D2458" i="40"/>
  <c r="D2457" i="40"/>
  <c r="D2456" i="40"/>
  <c r="D2455" i="40"/>
  <c r="D2454" i="40"/>
  <c r="D2453" i="40"/>
  <c r="D2452" i="40"/>
  <c r="D2451" i="40"/>
  <c r="D2450" i="40"/>
  <c r="D2449" i="40"/>
  <c r="D2448" i="40"/>
  <c r="D2447" i="40"/>
  <c r="D2446" i="40"/>
  <c r="D2445" i="40"/>
  <c r="D2444" i="40"/>
  <c r="D2443" i="40"/>
  <c r="D2442" i="40"/>
  <c r="D2441" i="40"/>
  <c r="D2440" i="40"/>
  <c r="D2439" i="40"/>
  <c r="D2438" i="40"/>
  <c r="D2437" i="40"/>
  <c r="D2436" i="40"/>
  <c r="D2435" i="40"/>
  <c r="D2434" i="40"/>
  <c r="D2433" i="40"/>
  <c r="D2432" i="40"/>
  <c r="D2431" i="40"/>
  <c r="D2430" i="40"/>
  <c r="D2429" i="40"/>
  <c r="D2428" i="40"/>
  <c r="D2427" i="40"/>
  <c r="D2426" i="40"/>
  <c r="D2425" i="40"/>
  <c r="D2424" i="40"/>
  <c r="D2423" i="40"/>
  <c r="D2422" i="40"/>
  <c r="D2421" i="40"/>
  <c r="D2420" i="40"/>
  <c r="D2419" i="40"/>
  <c r="D2418" i="40"/>
  <c r="D2417" i="40"/>
  <c r="D2416" i="40"/>
  <c r="D2415" i="40"/>
  <c r="D2414" i="40"/>
  <c r="D2413" i="40"/>
  <c r="D2412" i="40"/>
  <c r="D2411" i="40"/>
  <c r="D2410" i="40"/>
  <c r="D2409" i="40"/>
  <c r="D2408" i="40"/>
  <c r="D2407" i="40"/>
  <c r="D2406" i="40"/>
  <c r="D2405" i="40"/>
  <c r="D2404" i="40"/>
  <c r="D2403" i="40"/>
  <c r="D2402" i="40"/>
  <c r="D2401" i="40"/>
  <c r="D2400" i="40"/>
  <c r="D2399" i="40"/>
  <c r="D2398" i="40"/>
  <c r="D2397" i="40"/>
  <c r="D2396" i="40"/>
  <c r="D2395" i="40"/>
  <c r="D2394" i="40"/>
  <c r="D2393" i="40"/>
  <c r="D2392" i="40"/>
  <c r="D2391" i="40"/>
  <c r="D2390" i="40"/>
  <c r="D2389" i="40"/>
  <c r="D2388" i="40"/>
  <c r="D2387" i="40"/>
  <c r="D2386" i="40"/>
  <c r="D2385" i="40"/>
  <c r="D2384" i="40"/>
  <c r="D2383" i="40"/>
  <c r="D2382" i="40"/>
  <c r="D2381" i="40"/>
  <c r="D2380" i="40"/>
  <c r="D2379" i="40"/>
  <c r="D2378" i="40"/>
  <c r="D2377" i="40"/>
  <c r="D2376" i="40"/>
  <c r="D2375" i="40"/>
  <c r="D2374" i="40"/>
  <c r="D2373" i="40"/>
  <c r="D2372" i="40"/>
  <c r="D2371" i="40"/>
  <c r="D2370" i="40"/>
  <c r="D2369" i="40"/>
  <c r="D2368" i="40"/>
  <c r="D2367" i="40"/>
  <c r="D2366" i="40"/>
  <c r="D2365" i="40"/>
  <c r="D2364" i="40"/>
  <c r="D2363" i="40"/>
  <c r="D2362" i="40"/>
  <c r="D2361" i="40"/>
  <c r="D2360" i="40"/>
  <c r="D2359" i="40"/>
  <c r="D2358" i="40"/>
  <c r="D2357" i="40"/>
  <c r="D2356" i="40"/>
  <c r="D2355" i="40"/>
  <c r="D2354" i="40"/>
  <c r="D2353" i="40"/>
  <c r="D2352" i="40"/>
  <c r="D2351" i="40"/>
  <c r="D2350" i="40"/>
  <c r="D2349" i="40"/>
  <c r="D2348" i="40"/>
  <c r="D2347" i="40"/>
  <c r="D2346" i="40"/>
  <c r="D2345" i="40"/>
  <c r="D2344" i="40"/>
  <c r="D2343" i="40"/>
  <c r="D2342" i="40"/>
  <c r="D2341" i="40"/>
  <c r="D2340" i="40"/>
  <c r="D2339" i="40"/>
  <c r="D2338" i="40"/>
  <c r="D2337" i="40"/>
  <c r="D2336" i="40"/>
  <c r="D2335" i="40"/>
  <c r="D2334" i="40"/>
  <c r="D2333" i="40"/>
  <c r="D2332" i="40"/>
  <c r="D2331" i="40"/>
  <c r="D2330" i="40"/>
  <c r="D2329" i="40"/>
  <c r="D2328" i="40"/>
  <c r="D2327" i="40"/>
  <c r="D2326" i="40"/>
  <c r="D2325" i="40"/>
  <c r="D2324" i="40"/>
  <c r="D2323" i="40"/>
  <c r="D2322" i="40"/>
  <c r="D2321" i="40"/>
  <c r="D2320" i="40"/>
  <c r="D2319" i="40"/>
  <c r="D2318" i="40"/>
  <c r="D2317" i="40"/>
  <c r="D2316" i="40"/>
  <c r="D2315" i="40"/>
  <c r="D2314" i="40"/>
  <c r="D2313" i="40"/>
  <c r="D2312" i="40"/>
  <c r="D2311" i="40"/>
  <c r="D2310" i="40"/>
  <c r="D2309" i="40"/>
  <c r="D2308" i="40"/>
  <c r="D2307" i="40"/>
  <c r="D2306" i="40"/>
  <c r="D2305" i="40"/>
  <c r="D2304" i="40"/>
  <c r="D2303" i="40"/>
  <c r="D2302" i="40"/>
  <c r="D2301" i="40"/>
  <c r="D2300" i="40"/>
  <c r="D2299" i="40"/>
  <c r="D2298" i="40"/>
  <c r="D2297" i="40"/>
  <c r="D2296" i="40"/>
  <c r="D2295" i="40"/>
  <c r="D2294" i="40"/>
  <c r="D2293" i="40"/>
  <c r="D2292" i="40"/>
  <c r="D2291" i="40"/>
  <c r="D2290" i="40"/>
  <c r="D2289" i="40"/>
  <c r="D2288" i="40"/>
  <c r="D2287" i="40"/>
  <c r="D2286" i="40"/>
  <c r="D2285" i="40"/>
  <c r="D2284" i="40"/>
  <c r="D2283" i="40"/>
  <c r="D2282" i="40"/>
  <c r="D2281" i="40"/>
  <c r="D2280" i="40"/>
  <c r="D2279" i="40"/>
  <c r="D2278" i="40"/>
  <c r="D2277" i="40"/>
  <c r="D2276" i="40"/>
  <c r="D2275" i="40"/>
  <c r="D2274" i="40"/>
  <c r="D2273" i="40"/>
  <c r="D2272" i="40"/>
  <c r="D2271" i="40"/>
  <c r="D2270" i="40"/>
  <c r="D2269" i="40"/>
  <c r="D2268" i="40"/>
  <c r="D2267" i="40"/>
  <c r="D2266" i="40"/>
  <c r="D2265" i="40"/>
  <c r="D2264" i="40"/>
  <c r="D2263" i="40"/>
  <c r="D2262" i="40"/>
  <c r="D2261" i="40"/>
  <c r="D2260" i="40"/>
  <c r="D2259" i="40"/>
  <c r="D2258" i="40"/>
  <c r="D2257" i="40"/>
  <c r="D2256" i="40"/>
  <c r="D2255" i="40"/>
  <c r="D2254" i="40"/>
  <c r="D2253" i="40"/>
  <c r="D2252" i="40"/>
  <c r="D2251" i="40"/>
  <c r="D2250" i="40"/>
  <c r="D2249" i="40"/>
  <c r="D2248" i="40"/>
  <c r="D2247" i="40"/>
  <c r="D2246" i="40"/>
  <c r="D2245" i="40"/>
  <c r="D2244" i="40"/>
  <c r="D2243" i="40"/>
  <c r="D2242" i="40"/>
  <c r="D2241" i="40"/>
  <c r="D2240" i="40"/>
  <c r="D2239" i="40"/>
  <c r="D2238" i="40"/>
  <c r="D2237" i="40"/>
  <c r="D2236" i="40"/>
  <c r="D2235" i="40"/>
  <c r="D2234" i="40"/>
  <c r="D2233" i="40"/>
  <c r="D2232" i="40"/>
  <c r="D2231" i="40"/>
  <c r="D2230" i="40"/>
  <c r="D2229" i="40"/>
  <c r="D2228" i="40"/>
  <c r="D2227" i="40"/>
  <c r="D2226" i="40"/>
  <c r="D2225" i="40"/>
  <c r="D2224" i="40"/>
  <c r="D2223" i="40"/>
  <c r="D2222" i="40"/>
  <c r="D2221" i="40"/>
  <c r="D2220" i="40"/>
  <c r="D2219" i="40"/>
  <c r="D2218" i="40"/>
  <c r="D2217" i="40"/>
  <c r="D2216" i="40"/>
  <c r="D2215" i="40"/>
  <c r="D2214" i="40"/>
  <c r="D2213" i="40"/>
  <c r="D2212" i="40"/>
  <c r="D2211" i="40"/>
  <c r="D2210" i="40"/>
  <c r="D2209" i="40"/>
  <c r="D2208" i="40"/>
  <c r="D2207" i="40"/>
  <c r="D2206" i="40"/>
  <c r="D2205" i="40"/>
  <c r="D2204" i="40"/>
  <c r="D2203" i="40"/>
  <c r="D2202" i="40"/>
  <c r="D2201" i="40"/>
  <c r="D2200" i="40"/>
  <c r="D2199" i="40"/>
  <c r="D2198" i="40"/>
  <c r="D2197" i="40"/>
  <c r="D2196" i="40"/>
  <c r="D2195" i="40"/>
  <c r="D2194" i="40"/>
  <c r="D2193" i="40"/>
  <c r="D2192" i="40"/>
  <c r="D2191" i="40"/>
  <c r="D2190" i="40"/>
  <c r="D2189" i="40"/>
  <c r="D2188" i="40"/>
  <c r="D2187" i="40"/>
  <c r="D2186" i="40"/>
  <c r="D2185" i="40"/>
  <c r="D2184" i="40"/>
  <c r="D2183" i="40"/>
  <c r="D2182" i="40"/>
  <c r="D2181" i="40"/>
  <c r="D2180" i="40"/>
  <c r="D2179" i="40"/>
  <c r="D2178" i="40"/>
  <c r="D2177" i="40"/>
  <c r="D2176" i="40"/>
  <c r="D2175" i="40"/>
  <c r="D2174" i="40"/>
  <c r="D2173" i="40"/>
  <c r="D2172" i="40"/>
  <c r="D2171" i="40"/>
  <c r="D2170" i="40"/>
  <c r="D2169" i="40"/>
  <c r="D2168" i="40"/>
  <c r="D2167" i="40"/>
  <c r="D2166" i="40"/>
  <c r="D2165" i="40"/>
  <c r="D2164" i="40"/>
  <c r="D2163" i="40"/>
  <c r="D2162" i="40"/>
  <c r="D2161" i="40"/>
  <c r="D2160" i="40"/>
  <c r="D2159" i="40"/>
  <c r="D2158" i="40"/>
  <c r="D2157" i="40"/>
  <c r="D2156" i="40"/>
  <c r="D2155" i="40"/>
  <c r="D2154" i="40"/>
  <c r="D2153" i="40"/>
  <c r="D2152" i="40"/>
  <c r="D2151" i="40"/>
  <c r="D2150" i="40"/>
  <c r="D2149" i="40"/>
  <c r="D2148" i="40"/>
  <c r="D2147" i="40"/>
  <c r="D2146" i="40"/>
  <c r="D2145" i="40"/>
  <c r="D2144" i="40"/>
  <c r="D2143" i="40"/>
  <c r="D2142" i="40"/>
  <c r="D2141" i="40"/>
  <c r="D2140" i="40"/>
  <c r="D2139" i="40"/>
  <c r="D2138" i="40"/>
  <c r="D2137" i="40"/>
  <c r="D2136" i="40"/>
  <c r="D2135" i="40"/>
  <c r="D2134" i="40"/>
  <c r="D2133" i="40"/>
  <c r="D2132" i="40"/>
  <c r="D2131" i="40"/>
  <c r="D2130" i="40"/>
  <c r="D2129" i="40"/>
  <c r="D2128" i="40"/>
  <c r="D2127" i="40"/>
  <c r="D2126" i="40"/>
  <c r="D2125" i="40"/>
  <c r="D2124" i="40"/>
  <c r="D2123" i="40"/>
  <c r="D2122" i="40"/>
  <c r="D2121" i="40"/>
  <c r="D2120" i="40"/>
  <c r="D2119" i="40"/>
  <c r="D2118" i="40"/>
  <c r="D2117" i="40"/>
  <c r="D2116" i="40"/>
  <c r="D2115" i="40"/>
  <c r="D2114" i="40"/>
  <c r="D2113" i="40"/>
  <c r="D2112" i="40"/>
  <c r="D2111" i="40"/>
  <c r="D2110" i="40"/>
  <c r="D2109" i="40"/>
  <c r="D2108" i="40"/>
  <c r="D2107" i="40"/>
  <c r="D2106" i="40"/>
  <c r="D2105" i="40"/>
  <c r="D2104" i="40"/>
  <c r="D2103" i="40"/>
  <c r="D2102" i="40"/>
  <c r="D2101" i="40"/>
  <c r="D2100" i="40"/>
  <c r="D2099" i="40"/>
  <c r="D2098" i="40"/>
  <c r="D2097" i="40"/>
  <c r="D2096" i="40"/>
  <c r="D2095" i="40"/>
  <c r="D2094" i="40"/>
  <c r="D2093" i="40"/>
  <c r="D2092" i="40"/>
  <c r="D2091" i="40"/>
  <c r="D2090" i="40"/>
  <c r="D2089" i="40"/>
  <c r="D2088" i="40"/>
  <c r="D2087" i="40"/>
  <c r="D2086" i="40"/>
  <c r="D2085" i="40"/>
  <c r="D2084" i="40"/>
  <c r="D2083" i="40"/>
  <c r="D2082" i="40"/>
  <c r="D2081" i="40"/>
  <c r="D2080" i="40"/>
  <c r="D2079" i="40"/>
  <c r="D2078" i="40"/>
  <c r="D2077" i="40"/>
  <c r="D2076" i="40"/>
  <c r="D2075" i="40"/>
  <c r="D2074" i="40"/>
  <c r="D2073" i="40"/>
  <c r="D2072" i="40"/>
  <c r="D2071" i="40"/>
  <c r="D2070" i="40"/>
  <c r="D2069" i="40"/>
  <c r="D2068" i="40"/>
  <c r="D2067" i="40"/>
  <c r="D2066" i="40"/>
  <c r="D2065" i="40"/>
  <c r="D2064" i="40"/>
  <c r="D2063" i="40"/>
  <c r="D2062" i="40"/>
  <c r="D2061" i="40"/>
  <c r="D2060" i="40"/>
  <c r="D2059" i="40"/>
  <c r="D2058" i="40"/>
  <c r="D2057" i="40"/>
  <c r="D2056" i="40"/>
  <c r="D2055" i="40"/>
  <c r="D2054" i="40"/>
  <c r="D2053" i="40"/>
  <c r="D2052" i="40"/>
  <c r="D2051" i="40"/>
  <c r="D2050" i="40"/>
  <c r="D2049" i="40"/>
  <c r="D2048" i="40"/>
  <c r="D2047" i="40"/>
  <c r="D2046" i="40"/>
  <c r="D2045" i="40"/>
  <c r="D2044" i="40"/>
  <c r="D2043" i="40"/>
  <c r="D2042" i="40"/>
  <c r="D2041" i="40"/>
  <c r="D2040" i="40"/>
  <c r="D2039" i="40"/>
  <c r="D2038" i="40"/>
  <c r="D2037" i="40"/>
  <c r="D2036" i="40"/>
  <c r="D2035" i="40"/>
  <c r="D2034" i="40"/>
  <c r="D2033" i="40"/>
  <c r="D2032" i="40"/>
  <c r="D2031" i="40"/>
  <c r="D2030" i="40"/>
  <c r="D2029" i="40"/>
  <c r="D2028" i="40"/>
  <c r="D2027" i="40"/>
  <c r="D2026" i="40"/>
  <c r="D2025" i="40"/>
  <c r="D2024" i="40"/>
  <c r="D2023" i="40"/>
  <c r="D2022" i="40"/>
  <c r="D2021" i="40"/>
  <c r="D2020" i="40"/>
  <c r="D2019" i="40"/>
  <c r="D2018" i="40"/>
  <c r="D2017" i="40"/>
  <c r="D2016" i="40"/>
  <c r="D2015" i="40"/>
  <c r="D2014" i="40"/>
  <c r="D2013" i="40"/>
  <c r="D2012" i="40"/>
  <c r="D2011" i="40"/>
  <c r="D2010" i="40"/>
  <c r="D2009" i="40"/>
  <c r="D2008" i="40"/>
  <c r="D2007" i="40"/>
  <c r="D2006" i="40"/>
  <c r="D2005" i="40"/>
  <c r="D2004" i="40"/>
  <c r="D2003" i="40"/>
  <c r="D2002" i="40"/>
  <c r="D2001" i="40"/>
  <c r="D2000" i="40"/>
  <c r="D1999" i="40"/>
  <c r="D1998" i="40"/>
  <c r="D1997" i="40"/>
  <c r="D1996" i="40"/>
  <c r="D1995" i="40"/>
  <c r="D1994" i="40"/>
  <c r="D1993" i="40"/>
  <c r="D1992" i="40"/>
  <c r="D1991" i="40"/>
  <c r="D1990" i="40"/>
  <c r="D1989" i="40"/>
  <c r="D1988" i="40"/>
  <c r="D1987" i="40"/>
  <c r="D1986" i="40"/>
  <c r="D1985" i="40"/>
  <c r="D1984" i="40"/>
  <c r="D1983" i="40"/>
  <c r="D1982" i="40"/>
  <c r="D1981" i="40"/>
  <c r="D1980" i="40"/>
  <c r="D1979" i="40"/>
  <c r="D1978" i="40"/>
  <c r="D1977" i="40"/>
  <c r="D1976" i="40"/>
  <c r="D1975" i="40"/>
  <c r="D1974" i="40"/>
  <c r="D1973" i="40"/>
  <c r="D1972" i="40"/>
  <c r="D1971" i="40"/>
  <c r="D1970" i="40"/>
  <c r="D1969" i="40"/>
  <c r="D1968" i="40"/>
  <c r="D1967" i="40"/>
  <c r="D1966" i="40"/>
  <c r="D1965" i="40"/>
  <c r="D1964" i="40"/>
  <c r="D1963" i="40"/>
  <c r="D1962" i="40"/>
  <c r="D1961" i="40"/>
  <c r="D1960" i="40"/>
  <c r="D1959" i="40"/>
  <c r="D1958" i="40"/>
  <c r="D1957" i="40"/>
  <c r="D1956" i="40"/>
  <c r="D1955" i="40"/>
  <c r="D1954" i="40"/>
  <c r="D1953" i="40"/>
  <c r="D1952" i="40"/>
  <c r="D1951" i="40"/>
  <c r="D1950" i="40"/>
  <c r="D1949" i="40"/>
  <c r="D1948" i="40"/>
  <c r="D1947" i="40"/>
  <c r="D1946" i="40"/>
  <c r="D1945" i="40"/>
  <c r="D1944" i="40"/>
  <c r="D1943" i="40"/>
  <c r="D1942" i="40"/>
  <c r="D1941" i="40"/>
  <c r="D1940" i="40"/>
  <c r="D1939" i="40"/>
  <c r="D1938" i="40"/>
  <c r="D1937" i="40"/>
  <c r="D1936" i="40"/>
  <c r="D1935" i="40"/>
  <c r="D1934" i="40"/>
  <c r="D1933" i="40"/>
  <c r="D1932" i="40"/>
  <c r="D1931" i="40"/>
  <c r="D1930" i="40"/>
  <c r="D1929" i="40"/>
  <c r="D1928" i="40"/>
  <c r="D1927" i="40"/>
  <c r="D1926" i="40"/>
  <c r="D1925" i="40"/>
  <c r="D1924" i="40"/>
  <c r="D1923" i="40"/>
  <c r="D1922" i="40"/>
  <c r="D1921" i="40"/>
  <c r="D1920" i="40"/>
  <c r="D1919" i="40"/>
  <c r="D1918" i="40"/>
  <c r="D1917" i="40"/>
  <c r="D1916" i="40"/>
  <c r="D1915" i="40"/>
  <c r="D1914" i="40"/>
  <c r="D1913" i="40"/>
  <c r="D1912" i="40"/>
  <c r="D1911" i="40"/>
  <c r="D1910" i="40"/>
  <c r="D1909" i="40"/>
  <c r="D1908" i="40"/>
  <c r="D1907" i="40"/>
  <c r="D1906" i="40"/>
  <c r="D1905" i="40"/>
  <c r="D1904" i="40"/>
  <c r="D1903" i="40"/>
  <c r="D1902" i="40"/>
  <c r="D1901" i="40"/>
  <c r="D1900" i="40"/>
  <c r="D1899" i="40"/>
  <c r="D1898" i="40"/>
  <c r="D1897" i="40"/>
  <c r="D1896" i="40"/>
  <c r="D1895" i="40"/>
  <c r="D1894" i="40"/>
  <c r="D1893" i="40"/>
  <c r="D1892" i="40"/>
  <c r="D1891" i="40"/>
  <c r="D1890" i="40"/>
  <c r="D1889" i="40"/>
  <c r="D1888" i="40"/>
  <c r="D1887" i="40"/>
  <c r="D1886" i="40"/>
  <c r="D1885" i="40"/>
  <c r="D1884" i="40"/>
  <c r="D1883" i="40"/>
  <c r="D1882" i="40"/>
  <c r="D1881" i="40"/>
  <c r="D1880" i="40"/>
  <c r="D1879" i="40"/>
  <c r="D1878" i="40"/>
  <c r="D1877" i="40"/>
  <c r="D1876" i="40"/>
  <c r="D1875" i="40"/>
  <c r="D1874" i="40"/>
  <c r="D1873" i="40"/>
  <c r="D1872" i="40"/>
  <c r="D1871" i="40"/>
  <c r="D1870" i="40"/>
  <c r="D1869" i="40"/>
  <c r="D1868" i="40"/>
  <c r="D1867" i="40"/>
  <c r="D1866" i="40"/>
  <c r="D1865" i="40"/>
  <c r="D1864" i="40"/>
  <c r="D1863" i="40"/>
  <c r="D1862" i="40"/>
  <c r="D1861" i="40"/>
  <c r="D1860" i="40"/>
  <c r="D1859" i="40"/>
  <c r="D1858" i="40"/>
  <c r="D1857" i="40"/>
  <c r="D1856" i="40"/>
  <c r="D1855" i="40"/>
  <c r="D1854" i="40"/>
  <c r="D1853" i="40"/>
  <c r="D1852" i="40"/>
  <c r="D1851" i="40"/>
  <c r="D1850" i="40"/>
  <c r="D1849" i="40"/>
  <c r="D1848" i="40"/>
  <c r="D1847" i="40"/>
  <c r="D1846" i="40"/>
  <c r="D1845" i="40"/>
  <c r="D1844" i="40"/>
  <c r="D1843" i="40"/>
  <c r="D1842" i="40"/>
  <c r="D1841" i="40"/>
  <c r="D1840" i="40"/>
  <c r="D1839" i="40"/>
  <c r="D1838" i="40"/>
  <c r="D1837" i="40"/>
  <c r="D1836" i="40"/>
  <c r="D1835" i="40"/>
  <c r="D1834" i="40"/>
  <c r="D1833" i="40"/>
  <c r="D1832" i="40"/>
  <c r="D1831" i="40"/>
  <c r="D1830" i="40"/>
  <c r="D1829" i="40"/>
  <c r="D1828" i="40"/>
  <c r="D1827" i="40"/>
  <c r="D1826" i="40"/>
  <c r="D1825" i="40"/>
  <c r="D1824" i="40"/>
  <c r="D1823" i="40"/>
  <c r="D1822" i="40"/>
  <c r="D1821" i="40"/>
  <c r="D1820" i="40"/>
  <c r="D1819" i="40"/>
  <c r="D1818" i="40"/>
  <c r="D1817" i="40"/>
  <c r="D1816" i="40"/>
  <c r="D1815" i="40"/>
  <c r="D1814" i="40"/>
  <c r="D1813" i="40"/>
  <c r="D1812" i="40"/>
  <c r="D1811" i="40"/>
  <c r="D1810" i="40"/>
  <c r="D1809" i="40"/>
  <c r="D1808" i="40"/>
  <c r="D1807" i="40"/>
  <c r="D1806" i="40"/>
  <c r="D1805" i="40"/>
  <c r="D1804" i="40"/>
  <c r="D1803" i="40"/>
  <c r="D1802" i="40"/>
  <c r="D1801" i="40"/>
  <c r="D1800" i="40"/>
  <c r="D1799" i="40"/>
  <c r="D1798" i="40"/>
  <c r="D1797" i="40"/>
  <c r="D1796" i="40"/>
  <c r="D1795" i="40"/>
  <c r="D1794" i="40"/>
  <c r="D1793" i="40"/>
  <c r="D1792" i="40"/>
  <c r="D1791" i="40"/>
  <c r="D1790" i="40"/>
  <c r="D1789" i="40"/>
  <c r="D1788" i="40"/>
  <c r="D1787" i="40"/>
  <c r="D1786" i="40"/>
  <c r="D1785" i="40"/>
  <c r="D1784" i="40"/>
  <c r="D1783" i="40"/>
  <c r="D1782" i="40"/>
  <c r="D1781" i="40"/>
  <c r="D1780" i="40"/>
  <c r="D1779" i="40"/>
  <c r="D1778" i="40"/>
  <c r="D1777" i="40"/>
  <c r="D1776" i="40"/>
  <c r="D1775" i="40"/>
  <c r="D1774" i="40"/>
  <c r="D1773" i="40"/>
  <c r="D1772" i="40"/>
  <c r="D1771" i="40"/>
  <c r="D1770" i="40"/>
  <c r="D1769" i="40"/>
  <c r="D1768" i="40"/>
  <c r="D1767" i="40"/>
  <c r="D1766" i="40"/>
  <c r="D1765" i="40"/>
  <c r="D1764" i="40"/>
  <c r="D1763" i="40"/>
  <c r="D1762" i="40"/>
  <c r="D1761" i="40"/>
  <c r="D1760" i="40"/>
  <c r="D1759" i="40"/>
  <c r="D1758" i="40"/>
  <c r="D1757" i="40"/>
  <c r="D1756" i="40"/>
  <c r="D1755" i="40"/>
  <c r="D1754" i="40"/>
  <c r="D1753" i="40"/>
  <c r="D1752" i="40"/>
  <c r="D1751" i="40"/>
  <c r="D1750" i="40"/>
  <c r="D1749" i="40"/>
  <c r="D1748" i="40"/>
  <c r="D1747" i="40"/>
  <c r="D1746" i="40"/>
  <c r="D1745" i="40"/>
  <c r="D1744" i="40"/>
  <c r="D1743" i="40"/>
  <c r="D1742" i="40"/>
  <c r="D1741" i="40"/>
  <c r="D1740" i="40"/>
  <c r="D1739" i="40"/>
  <c r="D1738" i="40"/>
  <c r="D1737" i="40"/>
  <c r="D1736" i="40"/>
  <c r="D1735" i="40"/>
  <c r="D1734" i="40"/>
  <c r="D1733" i="40"/>
  <c r="D1732" i="40"/>
  <c r="D1731" i="40"/>
  <c r="D1730" i="40"/>
  <c r="D1729" i="40"/>
  <c r="D1728" i="40"/>
  <c r="D1727" i="40"/>
  <c r="D1726" i="40"/>
  <c r="D1725" i="40"/>
  <c r="D1724" i="40"/>
  <c r="D1723" i="40"/>
  <c r="D1722" i="40"/>
  <c r="D1721" i="40"/>
  <c r="D1720" i="40"/>
  <c r="D1719" i="40"/>
  <c r="D1718" i="40"/>
  <c r="D1717" i="40"/>
  <c r="D1716" i="40"/>
  <c r="D1715" i="40"/>
  <c r="D1714" i="40"/>
  <c r="D1713" i="40"/>
  <c r="D1712" i="40"/>
  <c r="D1711" i="40"/>
  <c r="D1710" i="40"/>
  <c r="D1709" i="40"/>
  <c r="D1708" i="40"/>
  <c r="D1707" i="40"/>
  <c r="D1706" i="40"/>
  <c r="D1705" i="40"/>
  <c r="D1704" i="40"/>
  <c r="D1703" i="40"/>
  <c r="D1702" i="40"/>
  <c r="D1701" i="40"/>
  <c r="D1700" i="40"/>
  <c r="D1699" i="40"/>
  <c r="D1698" i="40"/>
  <c r="D1697" i="40"/>
  <c r="D1696" i="40"/>
  <c r="D1695" i="40"/>
  <c r="D1694" i="40"/>
  <c r="D1693" i="40"/>
  <c r="D1692" i="40"/>
  <c r="D1691" i="40"/>
  <c r="D1690" i="40"/>
  <c r="D1689" i="40"/>
  <c r="D1688" i="40"/>
  <c r="D1687" i="40"/>
  <c r="D1686" i="40"/>
  <c r="D1685" i="40"/>
  <c r="D1684" i="40"/>
  <c r="D1683" i="40"/>
  <c r="D1682" i="40"/>
  <c r="D1681" i="40"/>
  <c r="D1680" i="40"/>
  <c r="D1679" i="40"/>
  <c r="D1678" i="40"/>
  <c r="D1677" i="40"/>
  <c r="D1676" i="40"/>
  <c r="D1675" i="40"/>
  <c r="D1674" i="40"/>
  <c r="D1673" i="40"/>
  <c r="D1672" i="40"/>
  <c r="D1671" i="40"/>
  <c r="D1670" i="40"/>
  <c r="D1669" i="40"/>
  <c r="D1668" i="40"/>
  <c r="D1667" i="40"/>
  <c r="D1666" i="40"/>
  <c r="D1665" i="40"/>
  <c r="D1664" i="40"/>
  <c r="D1663" i="40"/>
  <c r="D1662" i="40"/>
  <c r="D1661" i="40"/>
  <c r="D1660" i="40"/>
  <c r="D1659" i="40"/>
  <c r="D1658" i="40"/>
  <c r="D1657" i="40"/>
  <c r="D1656" i="40"/>
  <c r="D1655" i="40"/>
  <c r="D1654" i="40"/>
  <c r="D1653" i="40"/>
  <c r="D1652" i="40"/>
  <c r="D1651" i="40"/>
  <c r="D1650" i="40"/>
  <c r="D1649" i="40"/>
  <c r="D1648" i="40"/>
  <c r="D1647" i="40"/>
  <c r="D1646" i="40"/>
  <c r="D1645" i="40"/>
  <c r="D1644" i="40"/>
  <c r="D1643" i="40"/>
  <c r="D1642" i="40"/>
  <c r="D1641" i="40"/>
  <c r="D1640" i="40"/>
  <c r="D1639" i="40"/>
  <c r="D1638" i="40"/>
  <c r="D1637" i="40"/>
  <c r="D1636" i="40"/>
  <c r="D1635" i="40"/>
  <c r="D1634" i="40"/>
  <c r="D1633" i="40"/>
  <c r="D1632" i="40"/>
  <c r="D1631" i="40"/>
  <c r="D1630" i="40"/>
  <c r="D1629" i="40"/>
  <c r="D1628" i="40"/>
  <c r="D1627" i="40"/>
  <c r="D1626" i="40"/>
  <c r="D1625" i="40"/>
  <c r="D1624" i="40"/>
  <c r="D1623" i="40"/>
  <c r="D1622" i="40"/>
  <c r="D1621" i="40"/>
  <c r="D1620" i="40"/>
  <c r="D1619" i="40"/>
  <c r="D1618" i="40"/>
  <c r="D1617" i="40"/>
  <c r="D1616" i="40"/>
  <c r="D1615" i="40"/>
  <c r="D1614" i="40"/>
  <c r="D1613" i="40"/>
  <c r="D1612" i="40"/>
  <c r="D1611" i="40"/>
  <c r="D1610" i="40"/>
  <c r="D1609" i="40"/>
  <c r="D1608" i="40"/>
  <c r="D1607" i="40"/>
  <c r="D1606" i="40"/>
  <c r="D1605" i="40"/>
  <c r="D1604" i="40"/>
  <c r="D1603" i="40"/>
  <c r="D1602" i="40"/>
  <c r="D1601" i="40"/>
  <c r="D1600" i="40"/>
  <c r="D1599" i="40"/>
  <c r="D1598" i="40"/>
  <c r="D1597" i="40"/>
  <c r="D1596" i="40"/>
  <c r="D1595" i="40"/>
  <c r="D1594" i="40"/>
  <c r="D1593" i="40"/>
  <c r="D1592" i="40"/>
  <c r="D1591" i="40"/>
  <c r="D1590" i="40"/>
  <c r="D1589" i="40"/>
  <c r="D1588" i="40"/>
  <c r="D1587" i="40"/>
  <c r="D1586" i="40"/>
  <c r="D1585" i="40"/>
  <c r="D1584" i="40"/>
  <c r="D1583" i="40"/>
  <c r="D1582" i="40"/>
  <c r="D1581" i="40"/>
  <c r="D1580" i="40"/>
  <c r="D1579" i="40"/>
  <c r="D1578" i="40"/>
  <c r="D1577" i="40"/>
  <c r="D1576" i="40"/>
  <c r="D1575" i="40"/>
  <c r="D1574" i="40"/>
  <c r="D1573" i="40"/>
  <c r="D1572" i="40"/>
  <c r="D1571" i="40"/>
  <c r="D1570" i="40"/>
  <c r="D1569" i="40"/>
  <c r="D1568" i="40"/>
  <c r="D1567" i="40"/>
  <c r="D1566" i="40"/>
  <c r="D1565" i="40"/>
  <c r="D1564" i="40"/>
  <c r="D1563" i="40"/>
  <c r="D1562" i="40"/>
  <c r="D1561" i="40"/>
  <c r="D1560" i="40"/>
  <c r="D1559" i="40"/>
  <c r="D1558" i="40"/>
  <c r="D1557" i="40"/>
  <c r="D1556" i="40"/>
  <c r="D1555" i="40"/>
  <c r="D1554" i="40"/>
  <c r="D1553" i="40"/>
  <c r="D1552" i="40"/>
  <c r="D1551" i="40"/>
  <c r="D1550" i="40"/>
  <c r="D1549" i="40"/>
  <c r="D1548" i="40"/>
  <c r="D1547" i="40"/>
  <c r="D1546" i="40"/>
  <c r="D1545" i="40"/>
  <c r="D1544" i="40"/>
  <c r="D1543" i="40"/>
  <c r="D1542" i="40"/>
  <c r="D1541" i="40"/>
  <c r="D1540" i="40"/>
  <c r="D1539" i="40"/>
  <c r="D1538" i="40"/>
  <c r="D1537" i="40"/>
  <c r="D1536" i="40"/>
  <c r="D1535" i="40"/>
  <c r="D1534" i="40"/>
  <c r="D1533" i="40"/>
  <c r="D1532" i="40"/>
  <c r="D1531" i="40"/>
  <c r="D1530" i="40"/>
  <c r="D1529" i="40"/>
  <c r="D1528" i="40"/>
  <c r="D1527" i="40"/>
  <c r="D1526" i="40"/>
  <c r="D1525" i="40"/>
  <c r="D1524" i="40"/>
  <c r="D1523" i="40"/>
  <c r="D1522" i="40"/>
  <c r="D1521" i="40"/>
  <c r="D1520" i="40"/>
  <c r="D1519" i="40"/>
  <c r="D1518" i="40"/>
  <c r="D1517" i="40"/>
  <c r="D1516" i="40"/>
  <c r="D1515" i="40"/>
  <c r="D1514" i="40"/>
  <c r="D1513" i="40"/>
  <c r="D1512" i="40"/>
  <c r="D1511" i="40"/>
  <c r="D1510" i="40"/>
  <c r="D1509" i="40"/>
  <c r="D1508" i="40"/>
  <c r="D1507" i="40"/>
  <c r="D1506" i="40"/>
  <c r="D1505" i="40"/>
  <c r="D1504" i="40"/>
  <c r="D1503" i="40"/>
  <c r="D1502" i="40"/>
  <c r="D1501" i="40"/>
  <c r="D1500" i="40"/>
  <c r="D1499" i="40"/>
  <c r="D1498" i="40"/>
  <c r="D1497" i="40"/>
  <c r="D1496" i="40"/>
  <c r="D1495" i="40"/>
  <c r="D1494" i="40"/>
  <c r="D1493" i="40"/>
  <c r="D1492" i="40"/>
  <c r="D1491" i="40"/>
  <c r="D1490" i="40"/>
  <c r="D1489" i="40"/>
  <c r="D1488" i="40"/>
  <c r="D1487" i="40"/>
  <c r="D1486" i="40"/>
  <c r="D1485" i="40"/>
  <c r="D1484" i="40"/>
  <c r="D1483" i="40"/>
  <c r="D1482" i="40"/>
  <c r="D1481" i="40"/>
  <c r="D1480" i="40"/>
  <c r="D1479" i="40"/>
  <c r="D1478" i="40"/>
  <c r="D1477" i="40"/>
  <c r="D1476" i="40"/>
  <c r="D1475" i="40"/>
  <c r="D1474" i="40"/>
  <c r="D1473" i="40"/>
  <c r="D1472" i="40"/>
  <c r="D1471" i="40"/>
  <c r="D1470" i="40"/>
  <c r="D1469" i="40"/>
  <c r="D1468" i="40"/>
  <c r="D1467" i="40"/>
  <c r="D1466" i="40"/>
  <c r="D1465" i="40"/>
  <c r="D1464" i="40"/>
  <c r="D1463" i="40"/>
  <c r="D1462" i="40"/>
  <c r="D1461" i="40"/>
  <c r="D1460" i="40"/>
  <c r="D1459" i="40"/>
  <c r="D1458" i="40"/>
  <c r="D1457" i="40"/>
  <c r="D1456" i="40"/>
  <c r="D1455" i="40"/>
  <c r="D1454" i="40"/>
  <c r="D1453" i="40"/>
  <c r="D1452" i="40"/>
  <c r="D1451" i="40"/>
  <c r="D1450" i="40"/>
  <c r="D1449" i="40"/>
  <c r="D1448" i="40"/>
  <c r="D1447" i="40"/>
  <c r="D1446" i="40"/>
  <c r="D1445" i="40"/>
  <c r="D1444" i="40"/>
  <c r="D1443" i="40"/>
  <c r="D1442" i="40"/>
  <c r="D1441" i="40"/>
  <c r="D1440" i="40"/>
  <c r="D1439" i="40"/>
  <c r="D1438" i="40"/>
  <c r="D1437" i="40"/>
  <c r="D1436" i="40"/>
  <c r="D1435" i="40"/>
  <c r="D1434" i="40"/>
  <c r="D1433" i="40"/>
  <c r="D1432" i="40"/>
  <c r="D1431" i="40"/>
  <c r="D1430" i="40"/>
  <c r="D1429" i="40"/>
  <c r="D1428" i="40"/>
  <c r="D1427" i="40"/>
  <c r="D1426" i="40"/>
  <c r="D1425" i="40"/>
  <c r="D1424" i="40"/>
  <c r="D1423" i="40"/>
  <c r="D1422" i="40"/>
  <c r="D1421" i="40"/>
  <c r="D1420" i="40"/>
  <c r="D1419" i="40"/>
  <c r="D1418" i="40"/>
  <c r="D1417" i="40"/>
  <c r="D1416" i="40"/>
  <c r="D1415" i="40"/>
  <c r="D1414" i="40"/>
  <c r="D1413" i="40"/>
  <c r="D1412" i="40"/>
  <c r="D1411" i="40"/>
  <c r="D1410" i="40"/>
  <c r="D1409" i="40"/>
  <c r="D1408" i="40"/>
  <c r="D1407" i="40"/>
  <c r="D1406" i="40"/>
  <c r="D1405" i="40"/>
  <c r="D1404" i="40"/>
  <c r="D1403" i="40"/>
  <c r="D1402" i="40"/>
  <c r="D1401" i="40"/>
  <c r="D1400" i="40"/>
  <c r="D1399" i="40"/>
  <c r="D1398" i="40"/>
  <c r="D1397" i="40"/>
  <c r="D1396" i="40"/>
  <c r="D1395" i="40"/>
  <c r="D1394" i="40"/>
  <c r="D1393" i="40"/>
  <c r="D1392" i="40"/>
  <c r="D1391" i="40"/>
  <c r="D1390" i="40"/>
  <c r="D1389" i="40"/>
  <c r="D1388" i="40"/>
  <c r="D1387" i="40"/>
  <c r="D1386" i="40"/>
  <c r="D1385" i="40"/>
  <c r="D1384" i="40"/>
  <c r="D1383" i="40"/>
  <c r="D1382" i="40"/>
  <c r="D1381" i="40"/>
  <c r="D1380" i="40"/>
  <c r="D1379" i="40"/>
  <c r="D1378" i="40"/>
  <c r="D1377" i="40"/>
  <c r="D1376" i="40"/>
  <c r="D1375" i="40"/>
  <c r="D1374" i="40"/>
  <c r="D1373" i="40"/>
  <c r="D1372" i="40"/>
  <c r="D1371" i="40"/>
  <c r="D1370" i="40"/>
  <c r="D1369" i="40"/>
  <c r="D1368" i="40"/>
  <c r="D1367" i="40"/>
  <c r="D1366" i="40"/>
  <c r="D1365" i="40"/>
  <c r="D1364" i="40"/>
  <c r="D1363" i="40"/>
  <c r="D1362" i="40"/>
  <c r="D1361" i="40"/>
  <c r="D1360" i="40"/>
  <c r="D1359" i="40"/>
  <c r="D1358" i="40"/>
  <c r="D1357" i="40"/>
  <c r="D1356" i="40"/>
  <c r="D1355" i="40"/>
  <c r="D1354" i="40"/>
  <c r="D1353" i="40"/>
  <c r="D1352" i="40"/>
  <c r="D1351" i="40"/>
  <c r="D1350" i="40"/>
  <c r="D1349" i="40"/>
  <c r="D1348" i="40"/>
  <c r="D1347" i="40"/>
  <c r="D1346" i="40"/>
  <c r="D1345" i="40"/>
  <c r="D1344" i="40"/>
  <c r="D1343" i="40"/>
  <c r="D1342" i="40"/>
  <c r="D1341" i="40"/>
  <c r="D1340" i="40"/>
  <c r="D1339" i="40"/>
  <c r="D1338" i="40"/>
  <c r="D1337" i="40"/>
  <c r="D1336" i="40"/>
  <c r="D1335" i="40"/>
  <c r="D1334" i="40"/>
  <c r="D1333" i="40"/>
  <c r="D1332" i="40"/>
  <c r="D1331" i="40"/>
  <c r="D1330" i="40"/>
  <c r="D1329" i="40"/>
  <c r="D1328" i="40"/>
  <c r="D1327" i="40"/>
  <c r="D1326" i="40"/>
  <c r="D1325" i="40"/>
  <c r="D1324" i="40"/>
  <c r="D1323" i="40"/>
  <c r="D1322" i="40"/>
  <c r="D1321" i="40"/>
  <c r="D1320" i="40"/>
  <c r="D1319" i="40"/>
  <c r="D1318" i="40"/>
  <c r="D1317" i="40"/>
  <c r="D1316" i="40"/>
  <c r="D1315" i="40"/>
  <c r="D1314" i="40"/>
  <c r="D1313" i="40"/>
  <c r="D1312" i="40"/>
  <c r="D1311" i="40"/>
  <c r="D1310" i="40"/>
  <c r="D1309" i="40"/>
  <c r="D1308" i="40"/>
  <c r="D1307" i="40"/>
  <c r="D1306" i="40"/>
  <c r="D1305" i="40"/>
  <c r="D1304" i="40"/>
  <c r="D1303" i="40"/>
  <c r="D1302" i="40"/>
  <c r="D1301" i="40"/>
  <c r="D1300" i="40"/>
  <c r="D1299" i="40"/>
  <c r="D1298" i="40"/>
  <c r="D1297" i="40"/>
  <c r="D1296" i="40"/>
  <c r="D1295" i="40"/>
  <c r="D1294" i="40"/>
  <c r="D1293" i="40"/>
  <c r="D1292" i="40"/>
  <c r="D1291" i="40"/>
  <c r="D1290" i="40"/>
  <c r="D1289" i="40"/>
  <c r="D1288" i="40"/>
  <c r="D1287" i="40"/>
  <c r="D1286" i="40"/>
  <c r="D1285" i="40"/>
  <c r="D1284" i="40"/>
  <c r="D1283" i="40"/>
  <c r="D1282" i="40"/>
  <c r="D1281" i="40"/>
  <c r="D1280" i="40"/>
  <c r="D1279" i="40"/>
  <c r="D1278" i="40"/>
  <c r="D1277" i="40"/>
  <c r="D1276" i="40"/>
  <c r="D1275" i="40"/>
  <c r="D1274" i="40"/>
  <c r="D1273" i="40"/>
  <c r="D1272" i="40"/>
  <c r="D1271" i="40"/>
  <c r="D1270" i="40"/>
  <c r="D1269" i="40"/>
  <c r="D1268" i="40"/>
  <c r="D1267" i="40"/>
  <c r="D1266" i="40"/>
  <c r="D1265" i="40"/>
  <c r="D1264" i="40"/>
  <c r="D1263" i="40"/>
  <c r="D1262" i="40"/>
  <c r="D1261" i="40"/>
  <c r="D1260" i="40"/>
  <c r="D1259" i="40"/>
  <c r="D1258" i="40"/>
  <c r="D1257" i="40"/>
  <c r="D1256" i="40"/>
  <c r="D1255" i="40"/>
  <c r="D1254" i="40"/>
  <c r="D1253" i="40"/>
  <c r="D1252" i="40"/>
  <c r="D1251" i="40"/>
  <c r="D1250" i="40"/>
  <c r="D1249" i="40"/>
  <c r="D1248" i="40"/>
  <c r="D1247" i="40"/>
  <c r="D1246" i="40"/>
  <c r="D1245" i="40"/>
  <c r="D1244" i="40"/>
  <c r="D1243" i="40"/>
  <c r="D1242" i="40"/>
  <c r="D1241" i="40"/>
  <c r="D1240" i="40"/>
  <c r="D1239" i="40"/>
  <c r="D1238" i="40"/>
  <c r="D1237" i="40"/>
  <c r="D1236" i="40"/>
  <c r="D1235" i="40"/>
  <c r="D1234" i="40"/>
  <c r="D1233" i="40"/>
  <c r="D1232" i="40"/>
  <c r="D1231" i="40"/>
  <c r="D1230" i="40"/>
  <c r="D1229" i="40"/>
  <c r="D1228" i="40"/>
  <c r="D1227" i="40"/>
  <c r="D1226" i="40"/>
  <c r="D1225" i="40"/>
  <c r="D1224" i="40"/>
  <c r="D1223" i="40"/>
  <c r="D1222" i="40"/>
  <c r="D1221" i="40"/>
  <c r="D1220" i="40"/>
  <c r="D1219" i="40"/>
  <c r="D1218" i="40"/>
  <c r="D1217" i="40"/>
  <c r="D1216" i="40"/>
  <c r="D1215" i="40"/>
  <c r="D1214" i="40"/>
  <c r="D1213" i="40"/>
  <c r="D1212" i="40"/>
  <c r="D1211" i="40"/>
  <c r="D1210" i="40"/>
  <c r="D1209" i="40"/>
  <c r="D1208" i="40"/>
  <c r="D1207" i="40"/>
  <c r="D1206" i="40"/>
  <c r="D1205" i="40"/>
  <c r="D1204" i="40"/>
  <c r="D1203" i="40"/>
  <c r="D1202" i="40"/>
  <c r="D1201" i="40"/>
  <c r="D1200" i="40"/>
  <c r="D1199" i="40"/>
  <c r="D1198" i="40"/>
  <c r="D1197" i="40"/>
  <c r="D1196" i="40"/>
  <c r="D1195" i="40"/>
  <c r="D1194" i="40"/>
  <c r="D1193" i="40"/>
  <c r="D1192" i="40"/>
  <c r="D1191" i="40"/>
  <c r="D1190" i="40"/>
  <c r="D1189" i="40"/>
  <c r="D1188" i="40"/>
  <c r="D1187" i="40"/>
  <c r="D1186" i="40"/>
  <c r="D1185" i="40"/>
  <c r="D1184" i="40"/>
  <c r="D1183" i="40"/>
  <c r="D1182" i="40"/>
  <c r="D1181" i="40"/>
  <c r="D1180" i="40"/>
  <c r="D1179" i="40"/>
  <c r="D1178" i="40"/>
  <c r="D1177" i="40"/>
  <c r="D1176" i="40"/>
  <c r="D1175" i="40"/>
  <c r="D1174" i="40"/>
  <c r="D1173" i="40"/>
  <c r="D1172" i="40"/>
  <c r="D1171" i="40"/>
  <c r="D1170" i="40"/>
  <c r="D1169" i="40"/>
  <c r="D1168" i="40"/>
  <c r="D1167" i="40"/>
  <c r="D1166" i="40"/>
  <c r="D1165" i="40"/>
  <c r="D1164" i="40"/>
  <c r="D1163" i="40"/>
  <c r="D1162" i="40"/>
  <c r="D1161" i="40"/>
  <c r="D1160" i="40"/>
  <c r="D1159" i="40"/>
  <c r="D1158" i="40"/>
  <c r="D1157" i="40"/>
  <c r="D1156" i="40"/>
  <c r="D1155" i="40"/>
  <c r="D1154" i="40"/>
  <c r="D1153" i="40"/>
  <c r="D1152" i="40"/>
  <c r="D1151" i="40"/>
  <c r="D1150" i="40"/>
  <c r="D1149" i="40"/>
  <c r="D1148" i="40"/>
  <c r="D1147" i="40"/>
  <c r="D1146" i="40"/>
  <c r="D1145" i="40"/>
  <c r="D1144" i="40"/>
  <c r="D1143" i="40"/>
  <c r="D1142" i="40"/>
  <c r="D1141" i="40"/>
  <c r="D1140" i="40"/>
  <c r="D1139" i="40"/>
  <c r="D1138" i="40"/>
  <c r="D1137" i="40"/>
  <c r="D1136" i="40"/>
  <c r="D1135" i="40"/>
  <c r="D1134" i="40"/>
  <c r="D1133" i="40"/>
  <c r="D1132" i="40"/>
  <c r="D1131" i="40"/>
  <c r="D1130" i="40"/>
  <c r="D1129" i="40"/>
  <c r="D1128" i="40"/>
  <c r="D1127" i="40"/>
  <c r="D1126" i="40"/>
  <c r="D1125" i="40"/>
  <c r="D1124" i="40"/>
  <c r="D1123" i="40"/>
  <c r="D1122" i="40"/>
  <c r="D1121" i="40"/>
  <c r="D1120" i="40"/>
  <c r="D1119" i="40"/>
  <c r="D1118" i="40"/>
  <c r="D1117" i="40"/>
  <c r="D1116" i="40"/>
  <c r="D1115" i="40"/>
  <c r="D1114" i="40"/>
  <c r="D1113" i="40"/>
  <c r="D1112" i="40"/>
  <c r="D1111" i="40"/>
  <c r="D1110" i="40"/>
  <c r="D1109" i="40"/>
  <c r="D1108" i="40"/>
  <c r="D1107" i="40"/>
  <c r="D1106" i="40"/>
  <c r="D1105" i="40"/>
  <c r="D1104" i="40"/>
  <c r="D1103" i="40"/>
  <c r="D1102" i="40"/>
  <c r="D1101" i="40"/>
  <c r="D1100" i="40"/>
  <c r="D1099" i="40"/>
  <c r="D1098" i="40"/>
  <c r="D1097" i="40"/>
  <c r="D1096" i="40"/>
  <c r="D1095" i="40"/>
  <c r="D1094" i="40"/>
  <c r="D1093" i="40"/>
  <c r="D1092" i="40"/>
  <c r="D1091" i="40"/>
  <c r="D1090" i="40"/>
  <c r="D1089" i="40"/>
  <c r="D1088" i="40"/>
  <c r="D1087" i="40"/>
  <c r="D1086" i="40"/>
  <c r="D1085" i="40"/>
  <c r="D1084" i="40"/>
  <c r="D1083" i="40"/>
  <c r="D1082" i="40"/>
  <c r="D1081" i="40"/>
  <c r="D1080" i="40"/>
  <c r="D1079" i="40"/>
  <c r="D1078" i="40"/>
  <c r="D1077" i="40"/>
  <c r="D1076" i="40"/>
  <c r="D1075" i="40"/>
  <c r="D1074" i="40"/>
  <c r="D1073" i="40"/>
  <c r="D1072" i="40"/>
  <c r="D1071" i="40"/>
  <c r="D1070" i="40"/>
  <c r="D1069" i="40"/>
  <c r="D1068" i="40"/>
  <c r="D1067" i="40"/>
  <c r="D1066" i="40"/>
  <c r="D1065" i="40"/>
  <c r="D1064" i="40"/>
  <c r="D1063" i="40"/>
  <c r="D1062" i="40"/>
  <c r="D1061" i="40"/>
  <c r="D1060" i="40"/>
  <c r="D1059" i="40"/>
  <c r="D1058" i="40"/>
  <c r="D1057" i="40"/>
  <c r="D1056" i="40"/>
  <c r="D1055" i="40"/>
  <c r="D1054" i="40"/>
  <c r="D1053" i="40"/>
  <c r="D1052" i="40"/>
  <c r="D1051" i="40"/>
  <c r="D1050" i="40"/>
  <c r="D1049" i="40"/>
  <c r="D1048" i="40"/>
  <c r="D1047" i="40"/>
  <c r="D1046" i="40"/>
  <c r="D1045" i="40"/>
  <c r="D1044" i="40"/>
  <c r="D1043" i="40"/>
  <c r="D1042" i="40"/>
  <c r="D1041" i="40"/>
  <c r="D1040" i="40"/>
  <c r="D1039" i="40"/>
  <c r="D1038" i="40"/>
  <c r="D1037" i="40"/>
  <c r="D1036" i="40"/>
  <c r="D1035" i="40"/>
  <c r="D1034" i="40"/>
  <c r="D1033" i="40"/>
  <c r="D1032" i="40"/>
  <c r="D1031" i="40"/>
  <c r="D1030" i="40"/>
  <c r="D1029" i="40"/>
  <c r="D1028" i="40"/>
  <c r="D1027" i="40"/>
  <c r="D1026" i="40"/>
  <c r="D1025" i="40"/>
  <c r="D1024" i="40"/>
  <c r="D1023" i="40"/>
  <c r="D1022" i="40"/>
  <c r="D1021" i="40"/>
  <c r="D1020" i="40"/>
  <c r="D1019" i="40"/>
  <c r="D1018" i="40"/>
  <c r="D1017" i="40"/>
  <c r="D1016" i="40"/>
  <c r="D1015" i="40"/>
  <c r="D1014" i="40"/>
  <c r="D1013" i="40"/>
  <c r="D1012" i="40"/>
  <c r="D1011" i="40"/>
  <c r="D1010" i="40"/>
  <c r="D1009" i="40"/>
  <c r="D1008" i="40"/>
  <c r="D1007" i="40"/>
  <c r="D1006" i="40"/>
  <c r="D1005" i="40"/>
  <c r="D1004" i="40"/>
  <c r="D1003" i="40"/>
  <c r="D1002" i="40"/>
  <c r="D1001" i="40"/>
  <c r="D1000" i="40"/>
  <c r="D999" i="40"/>
  <c r="D998" i="40"/>
  <c r="D997" i="40"/>
  <c r="D996" i="40"/>
  <c r="D995" i="40"/>
  <c r="D994" i="40"/>
  <c r="D993" i="40"/>
  <c r="D992" i="40"/>
  <c r="D991" i="40"/>
  <c r="D990" i="40"/>
  <c r="D989" i="40"/>
  <c r="D988" i="40"/>
  <c r="D987" i="40"/>
  <c r="D986" i="40"/>
  <c r="D985" i="40"/>
  <c r="D984" i="40"/>
  <c r="D983" i="40"/>
  <c r="D982" i="40"/>
  <c r="D981" i="40"/>
  <c r="D980" i="40"/>
  <c r="D979" i="40"/>
  <c r="D978" i="40"/>
  <c r="D977" i="40"/>
  <c r="D976" i="40"/>
  <c r="D975" i="40"/>
  <c r="D974" i="40"/>
  <c r="D973" i="40"/>
  <c r="D972" i="40"/>
  <c r="D971" i="40"/>
  <c r="D970" i="40"/>
  <c r="D969" i="40"/>
  <c r="D968" i="40"/>
  <c r="D967" i="40"/>
  <c r="D966" i="40"/>
  <c r="D965" i="40"/>
  <c r="D964" i="40"/>
  <c r="D963" i="40"/>
  <c r="D962" i="40"/>
  <c r="D961" i="40"/>
  <c r="D960" i="40"/>
  <c r="D959" i="40"/>
  <c r="D958" i="40"/>
  <c r="D957" i="40"/>
  <c r="D956" i="40"/>
  <c r="D955" i="40"/>
  <c r="D954" i="40"/>
  <c r="D953" i="40"/>
  <c r="D952" i="40"/>
  <c r="D951" i="40"/>
  <c r="D950" i="40"/>
  <c r="D949" i="40"/>
  <c r="D948" i="40"/>
  <c r="D947" i="40"/>
  <c r="D946" i="40"/>
  <c r="D945" i="40"/>
  <c r="D944" i="40"/>
  <c r="D943" i="40"/>
  <c r="D942" i="40"/>
  <c r="D941" i="40"/>
  <c r="D940" i="40"/>
  <c r="D939" i="40"/>
  <c r="D938" i="40"/>
  <c r="D937" i="40"/>
  <c r="D936" i="40"/>
  <c r="D935" i="40"/>
  <c r="D934" i="40"/>
  <c r="D933" i="40"/>
  <c r="D932" i="40"/>
  <c r="D931" i="40"/>
  <c r="D930" i="40"/>
  <c r="D929" i="40"/>
  <c r="D928" i="40"/>
  <c r="D927" i="40"/>
  <c r="D926" i="40"/>
  <c r="D925" i="40"/>
  <c r="D924" i="40"/>
  <c r="D923" i="40"/>
  <c r="D922" i="40"/>
  <c r="D921" i="40"/>
  <c r="D920" i="40"/>
  <c r="D919" i="40"/>
  <c r="D918" i="40"/>
  <c r="D917" i="40"/>
  <c r="D916" i="40"/>
  <c r="D915" i="40"/>
  <c r="D914" i="40"/>
  <c r="D913" i="40"/>
  <c r="D912" i="40"/>
  <c r="D911" i="40"/>
  <c r="D910" i="40"/>
  <c r="D909" i="40"/>
  <c r="D908" i="40"/>
  <c r="D907" i="40"/>
  <c r="D906" i="40"/>
  <c r="D905" i="40"/>
  <c r="D904" i="40"/>
  <c r="D903" i="40"/>
  <c r="D902" i="40"/>
  <c r="D901" i="40"/>
  <c r="D900" i="40"/>
  <c r="D899" i="40"/>
  <c r="D898" i="40"/>
  <c r="D897" i="40"/>
  <c r="D896" i="40"/>
  <c r="D895" i="40"/>
  <c r="D894" i="40"/>
  <c r="D893" i="40"/>
  <c r="D892" i="40"/>
  <c r="D891" i="40"/>
  <c r="D890" i="40"/>
  <c r="D889" i="40"/>
  <c r="D888" i="40"/>
  <c r="D887" i="40"/>
  <c r="D886" i="40"/>
  <c r="D885" i="40"/>
  <c r="D884" i="40"/>
  <c r="D883" i="40"/>
  <c r="D882" i="40"/>
  <c r="D881" i="40"/>
  <c r="D880" i="40"/>
  <c r="D879" i="40"/>
  <c r="D878" i="40"/>
  <c r="D877" i="40"/>
  <c r="D876" i="40"/>
  <c r="D875" i="40"/>
  <c r="D874" i="40"/>
  <c r="D873" i="40"/>
  <c r="D872" i="40"/>
  <c r="D871" i="40"/>
  <c r="D870" i="40"/>
  <c r="D869" i="40"/>
  <c r="D868" i="40"/>
  <c r="D867" i="40"/>
  <c r="D866" i="40"/>
  <c r="D865" i="40"/>
  <c r="D864" i="40"/>
  <c r="D863" i="40"/>
  <c r="D862" i="40"/>
  <c r="D861" i="40"/>
  <c r="D860" i="40"/>
  <c r="D859" i="40"/>
  <c r="D858" i="40"/>
  <c r="D857" i="40"/>
  <c r="D856" i="40"/>
  <c r="D855" i="40"/>
  <c r="D854" i="40"/>
  <c r="D853" i="40"/>
  <c r="D852" i="40"/>
  <c r="D851" i="40"/>
  <c r="D850" i="40"/>
  <c r="D849" i="40"/>
  <c r="D848" i="40"/>
  <c r="D847" i="40"/>
  <c r="D846" i="40"/>
  <c r="D845" i="40"/>
  <c r="D844" i="40"/>
  <c r="D843" i="40"/>
  <c r="D842" i="40"/>
  <c r="D841" i="40"/>
  <c r="D840" i="40"/>
  <c r="D839" i="40"/>
  <c r="D838" i="40"/>
  <c r="D837" i="40"/>
  <c r="D836" i="40"/>
  <c r="D835" i="40"/>
  <c r="D834" i="40"/>
  <c r="D833" i="40"/>
  <c r="D832" i="40"/>
  <c r="D831" i="40"/>
  <c r="D830" i="40"/>
  <c r="D829" i="40"/>
  <c r="D828" i="40"/>
  <c r="D827" i="40"/>
  <c r="D826" i="40"/>
  <c r="D825" i="40"/>
  <c r="D824" i="40"/>
  <c r="D823" i="40"/>
  <c r="D822" i="40"/>
  <c r="D821" i="40"/>
  <c r="D820" i="40"/>
  <c r="D819" i="40"/>
  <c r="D818" i="40"/>
  <c r="D817" i="40"/>
  <c r="D816" i="40"/>
  <c r="D815" i="40"/>
  <c r="D814" i="40"/>
  <c r="D813" i="40"/>
  <c r="D812" i="40"/>
  <c r="D811" i="40"/>
  <c r="D810" i="40"/>
  <c r="D809" i="40"/>
  <c r="D808" i="40"/>
  <c r="D807" i="40"/>
  <c r="D806" i="40"/>
  <c r="D805" i="40"/>
  <c r="D804" i="40"/>
  <c r="D803" i="40"/>
  <c r="D802" i="40"/>
  <c r="D801" i="40"/>
  <c r="D800" i="40"/>
  <c r="D799" i="40"/>
  <c r="D798" i="40"/>
  <c r="D797" i="40"/>
  <c r="D796" i="40"/>
  <c r="D795" i="40"/>
  <c r="D794" i="40"/>
  <c r="D793" i="40"/>
  <c r="D792" i="40"/>
  <c r="D791" i="40"/>
  <c r="D790" i="40"/>
  <c r="D789" i="40"/>
  <c r="D788" i="40"/>
  <c r="D787" i="40"/>
  <c r="D786" i="40"/>
  <c r="D785" i="40"/>
  <c r="D784" i="40"/>
  <c r="D783" i="40"/>
  <c r="D782" i="40"/>
  <c r="D781" i="40"/>
  <c r="D780" i="40"/>
  <c r="D779" i="40"/>
  <c r="D778" i="40"/>
  <c r="D777" i="40"/>
  <c r="D776" i="40"/>
  <c r="D775" i="40"/>
  <c r="D774" i="40"/>
  <c r="D773" i="40"/>
  <c r="D772" i="40"/>
  <c r="D771" i="40"/>
  <c r="D770" i="40"/>
  <c r="D769" i="40"/>
  <c r="D768" i="40"/>
  <c r="D767" i="40"/>
  <c r="D766" i="40"/>
  <c r="D765" i="40"/>
  <c r="D764" i="40"/>
  <c r="D763" i="40"/>
  <c r="D762" i="40"/>
  <c r="D761" i="40"/>
  <c r="D760" i="40"/>
  <c r="D759" i="40"/>
  <c r="D758" i="40"/>
  <c r="D757" i="40"/>
  <c r="D756" i="40"/>
  <c r="D755" i="40"/>
  <c r="D754" i="40"/>
  <c r="D753" i="40"/>
  <c r="D752" i="40"/>
  <c r="D751" i="40"/>
  <c r="D750" i="40"/>
  <c r="D749" i="40"/>
  <c r="D748" i="40"/>
  <c r="D747" i="40"/>
  <c r="D746" i="40"/>
  <c r="D745" i="40"/>
  <c r="D744" i="40"/>
  <c r="D743" i="40"/>
  <c r="D742" i="40"/>
  <c r="D741" i="40"/>
  <c r="D740" i="40"/>
  <c r="D739" i="40"/>
  <c r="D738" i="40"/>
  <c r="D737" i="40"/>
  <c r="D736" i="40"/>
  <c r="D735" i="40"/>
  <c r="D734" i="40"/>
  <c r="D733" i="40"/>
  <c r="D732" i="40"/>
  <c r="D731" i="40"/>
  <c r="D730" i="40"/>
  <c r="D729" i="40"/>
  <c r="D728" i="40"/>
  <c r="D727" i="40"/>
  <c r="D726" i="40"/>
  <c r="D725" i="40"/>
  <c r="D724" i="40"/>
  <c r="D723" i="40"/>
  <c r="D722" i="40"/>
  <c r="D721" i="40"/>
  <c r="D720" i="40"/>
  <c r="D719" i="40"/>
  <c r="D718" i="40"/>
  <c r="D717" i="40"/>
  <c r="D716" i="40"/>
  <c r="D715" i="40"/>
  <c r="D714" i="40"/>
  <c r="D713" i="40"/>
  <c r="D712" i="40"/>
  <c r="D711" i="40"/>
  <c r="D710" i="40"/>
  <c r="D709" i="40"/>
  <c r="D708" i="40"/>
  <c r="D707" i="40"/>
  <c r="D706" i="40"/>
  <c r="D705" i="40"/>
  <c r="D704" i="40"/>
  <c r="D703" i="40"/>
  <c r="D702" i="40"/>
  <c r="D701" i="40"/>
  <c r="D700" i="40"/>
  <c r="D699" i="40"/>
  <c r="D698" i="40"/>
  <c r="D697" i="40"/>
  <c r="D696" i="40"/>
  <c r="D695" i="40"/>
  <c r="D694" i="40"/>
  <c r="D693" i="40"/>
  <c r="D692" i="40"/>
  <c r="D691" i="40"/>
  <c r="D690" i="40"/>
  <c r="D689" i="40"/>
  <c r="D688" i="40"/>
  <c r="D687" i="40"/>
  <c r="D686" i="40"/>
  <c r="D685" i="40"/>
  <c r="D684" i="40"/>
  <c r="D683" i="40"/>
  <c r="D682" i="40"/>
  <c r="D681" i="40"/>
  <c r="D680" i="40"/>
  <c r="D679" i="40"/>
  <c r="D678" i="40"/>
  <c r="D677" i="40"/>
  <c r="D676" i="40"/>
  <c r="D675" i="40"/>
  <c r="D674" i="40"/>
  <c r="D673" i="40"/>
  <c r="D672" i="40"/>
  <c r="D671" i="40"/>
  <c r="D670" i="40"/>
  <c r="D669" i="40"/>
  <c r="D668" i="40"/>
  <c r="D667" i="40"/>
  <c r="D666" i="40"/>
  <c r="D665" i="40"/>
  <c r="D664" i="40"/>
  <c r="D663" i="40"/>
  <c r="D662" i="40"/>
  <c r="D661" i="40"/>
  <c r="D660" i="40"/>
  <c r="D659" i="40"/>
  <c r="D658" i="40"/>
  <c r="D657" i="40"/>
  <c r="D656" i="40"/>
  <c r="D655" i="40"/>
  <c r="D654" i="40"/>
  <c r="D653" i="40"/>
  <c r="D652" i="40"/>
  <c r="D651" i="40"/>
  <c r="D650" i="40"/>
  <c r="D649" i="40"/>
  <c r="D648" i="40"/>
  <c r="D647" i="40"/>
  <c r="D646" i="40"/>
  <c r="D645" i="40"/>
  <c r="D644" i="40"/>
  <c r="D643" i="40"/>
  <c r="D642" i="40"/>
  <c r="D641" i="40"/>
  <c r="D640" i="40"/>
  <c r="D639" i="40"/>
  <c r="D638" i="40"/>
  <c r="D637" i="40"/>
  <c r="D636" i="40"/>
  <c r="D635" i="40"/>
  <c r="D634" i="40"/>
  <c r="D633" i="40"/>
  <c r="D632" i="40"/>
  <c r="D631" i="40"/>
  <c r="D630" i="40"/>
  <c r="D629" i="40"/>
  <c r="D628" i="40"/>
  <c r="D627" i="40"/>
  <c r="D626" i="40"/>
  <c r="D625" i="40"/>
  <c r="D624" i="40"/>
  <c r="D623" i="40"/>
  <c r="D622" i="40"/>
  <c r="D621" i="40"/>
  <c r="D620" i="40"/>
  <c r="D619" i="40"/>
  <c r="D618" i="40"/>
  <c r="D617" i="40"/>
  <c r="D616" i="40"/>
  <c r="D615" i="40"/>
  <c r="D614" i="40"/>
  <c r="D613" i="40"/>
  <c r="D612" i="40"/>
  <c r="D611" i="40"/>
  <c r="D610" i="40"/>
  <c r="D609" i="40"/>
  <c r="D608" i="40"/>
  <c r="D607" i="40"/>
  <c r="D606" i="40"/>
  <c r="D605" i="40"/>
  <c r="D604" i="40"/>
  <c r="D603" i="40"/>
  <c r="D602" i="40"/>
  <c r="D601" i="40"/>
  <c r="D600" i="40"/>
  <c r="D599" i="40"/>
  <c r="D598" i="40"/>
  <c r="D597" i="40"/>
  <c r="D596" i="40"/>
  <c r="D595" i="40"/>
  <c r="D594" i="40"/>
  <c r="D593" i="40"/>
  <c r="D592" i="40"/>
  <c r="D591" i="40"/>
  <c r="D590" i="40"/>
  <c r="D589" i="40"/>
  <c r="D588" i="40"/>
  <c r="D587" i="40"/>
  <c r="D586" i="40"/>
  <c r="D585" i="40"/>
  <c r="D584" i="40"/>
  <c r="D583" i="40"/>
  <c r="D582" i="40"/>
  <c r="D581" i="40"/>
  <c r="D580" i="40"/>
  <c r="D579" i="40"/>
  <c r="D578" i="40"/>
  <c r="D577" i="40"/>
  <c r="D576" i="40"/>
  <c r="D575" i="40"/>
  <c r="D574" i="40"/>
  <c r="D573" i="40"/>
  <c r="D572" i="40"/>
  <c r="D571" i="40"/>
  <c r="D570" i="40"/>
  <c r="D569" i="40"/>
  <c r="D568" i="40"/>
  <c r="D567" i="40"/>
  <c r="D566" i="40"/>
  <c r="D565" i="40"/>
  <c r="D564" i="40"/>
  <c r="D563" i="40"/>
  <c r="D562" i="40"/>
  <c r="D561" i="40"/>
  <c r="D560" i="40"/>
  <c r="D559" i="40"/>
  <c r="D558" i="40"/>
  <c r="D557" i="40"/>
  <c r="D556" i="40"/>
  <c r="D555" i="40"/>
  <c r="D554" i="40"/>
  <c r="D553" i="40"/>
  <c r="D552" i="40"/>
  <c r="D551" i="40"/>
  <c r="D550" i="40"/>
  <c r="D549" i="40"/>
  <c r="D548" i="40"/>
  <c r="D547" i="40"/>
  <c r="D546" i="40"/>
  <c r="D545" i="40"/>
  <c r="D544" i="40"/>
  <c r="D543" i="40"/>
  <c r="D542" i="40"/>
  <c r="D541" i="40"/>
  <c r="D540" i="40"/>
  <c r="D539" i="40"/>
  <c r="D538" i="40"/>
  <c r="D537" i="40"/>
  <c r="D536" i="40"/>
  <c r="D535" i="40"/>
  <c r="D534" i="40"/>
  <c r="D533" i="40"/>
  <c r="D532" i="40"/>
  <c r="D531" i="40"/>
  <c r="D530" i="40"/>
  <c r="D529" i="40"/>
  <c r="D528" i="40"/>
  <c r="D527" i="40"/>
  <c r="D526" i="40"/>
  <c r="D525" i="40"/>
  <c r="D524" i="40"/>
  <c r="D523" i="40"/>
  <c r="D522" i="40"/>
  <c r="D521" i="40"/>
  <c r="D520" i="40"/>
  <c r="D519" i="40"/>
  <c r="D518" i="40"/>
  <c r="D517" i="40"/>
  <c r="D516" i="40"/>
  <c r="D515" i="40"/>
  <c r="D514" i="40"/>
  <c r="D513" i="40"/>
  <c r="D512" i="40"/>
  <c r="D511" i="40"/>
  <c r="D510" i="40"/>
  <c r="D509" i="40"/>
  <c r="D508" i="40"/>
  <c r="D507" i="40"/>
  <c r="D506" i="40"/>
  <c r="D505" i="40"/>
  <c r="D504" i="40"/>
  <c r="D503" i="40"/>
  <c r="D502" i="40"/>
  <c r="D501" i="40"/>
  <c r="D500" i="40"/>
  <c r="D499" i="40"/>
  <c r="D498" i="40"/>
  <c r="D497" i="40"/>
  <c r="D496" i="40"/>
  <c r="D495" i="40"/>
  <c r="D494" i="40"/>
  <c r="D493" i="40"/>
  <c r="D492" i="40"/>
  <c r="D491" i="40"/>
  <c r="D490" i="40"/>
  <c r="D489" i="40"/>
  <c r="D488" i="40"/>
  <c r="D487" i="40"/>
  <c r="D486" i="40"/>
  <c r="D485" i="40"/>
  <c r="D484" i="40"/>
  <c r="D483" i="40"/>
  <c r="D482" i="40"/>
  <c r="D481" i="40"/>
  <c r="D480" i="40"/>
  <c r="D479" i="40"/>
  <c r="D478" i="40"/>
  <c r="D477" i="40"/>
  <c r="D476" i="40"/>
  <c r="D475" i="40"/>
  <c r="D474" i="40"/>
  <c r="D473" i="40"/>
  <c r="D472" i="40"/>
  <c r="D471" i="40"/>
  <c r="D470" i="40"/>
  <c r="D469" i="40"/>
  <c r="D468" i="40"/>
  <c r="D467" i="40"/>
  <c r="D466" i="40"/>
  <c r="D465" i="40"/>
  <c r="D464" i="40"/>
  <c r="D463" i="40"/>
  <c r="D462" i="40"/>
  <c r="D461" i="40"/>
  <c r="D460" i="40"/>
  <c r="D459" i="40"/>
  <c r="D458" i="40"/>
  <c r="D457" i="40"/>
  <c r="D456" i="40"/>
  <c r="D455" i="40"/>
  <c r="D454" i="40"/>
  <c r="D453" i="40"/>
  <c r="D452" i="40"/>
  <c r="D451" i="40"/>
  <c r="D450" i="40"/>
  <c r="D449" i="40"/>
  <c r="D448" i="40"/>
  <c r="D447" i="40"/>
  <c r="D446" i="40"/>
  <c r="D445" i="40"/>
  <c r="D444" i="40"/>
  <c r="D443" i="40"/>
  <c r="D442" i="40"/>
  <c r="D441" i="40"/>
  <c r="D440" i="40"/>
  <c r="D439" i="40"/>
  <c r="D438" i="40"/>
  <c r="D437" i="40"/>
  <c r="D436" i="40"/>
  <c r="D435" i="40"/>
  <c r="D434" i="40"/>
  <c r="D433" i="40"/>
  <c r="D432" i="40"/>
  <c r="D431" i="40"/>
  <c r="D430" i="40"/>
  <c r="D429" i="40"/>
  <c r="D428" i="40"/>
  <c r="D427" i="40"/>
  <c r="D426" i="40"/>
  <c r="D425" i="40"/>
  <c r="D424" i="40"/>
  <c r="D423" i="40"/>
  <c r="D422" i="40"/>
  <c r="D421" i="40"/>
  <c r="D420" i="40"/>
  <c r="D419" i="40"/>
  <c r="D418" i="40"/>
  <c r="D417" i="40"/>
  <c r="D416" i="40"/>
  <c r="D415" i="40"/>
  <c r="D414" i="40"/>
  <c r="D413" i="40"/>
  <c r="D412" i="40"/>
  <c r="D411" i="40"/>
  <c r="D410" i="40"/>
  <c r="D409" i="40"/>
  <c r="D408" i="40"/>
  <c r="D407" i="40"/>
  <c r="D406" i="40"/>
  <c r="D405" i="40"/>
  <c r="D404" i="40"/>
  <c r="D403" i="40"/>
  <c r="D402" i="40"/>
  <c r="D401" i="40"/>
  <c r="D400" i="40"/>
  <c r="D399" i="40"/>
  <c r="D398" i="40"/>
  <c r="D397" i="40"/>
  <c r="D396" i="40"/>
  <c r="D395" i="40"/>
  <c r="D394" i="40"/>
  <c r="D393" i="40"/>
  <c r="D392" i="40"/>
  <c r="D391" i="40"/>
  <c r="D390" i="40"/>
  <c r="D389" i="40"/>
  <c r="D388" i="40"/>
  <c r="D387" i="40"/>
  <c r="D386" i="40"/>
  <c r="D385" i="40"/>
  <c r="D384" i="40"/>
  <c r="D383" i="40"/>
  <c r="D382" i="40"/>
  <c r="D381" i="40"/>
  <c r="D380" i="40"/>
  <c r="D379" i="40"/>
  <c r="D378" i="40"/>
  <c r="D377" i="40"/>
  <c r="D376" i="40"/>
  <c r="D375" i="40"/>
  <c r="D374" i="40"/>
  <c r="D373" i="40"/>
  <c r="D372" i="40"/>
  <c r="D371" i="40"/>
  <c r="D370" i="40"/>
  <c r="D369" i="40"/>
  <c r="D368" i="40"/>
  <c r="D367" i="40"/>
  <c r="D366" i="40"/>
  <c r="D365" i="40"/>
  <c r="D364" i="40"/>
  <c r="D363" i="40"/>
  <c r="D362" i="40"/>
  <c r="D361" i="40"/>
  <c r="D360" i="40"/>
  <c r="D359" i="40"/>
  <c r="D358" i="40"/>
  <c r="D357" i="40"/>
  <c r="D356" i="40"/>
  <c r="D355" i="40"/>
  <c r="D354" i="40"/>
  <c r="D353" i="40"/>
  <c r="D352" i="40"/>
  <c r="D351" i="40"/>
  <c r="D350" i="40"/>
  <c r="D349" i="40"/>
  <c r="D348" i="40"/>
  <c r="D347" i="40"/>
  <c r="D346" i="40"/>
  <c r="D345" i="40"/>
  <c r="D344" i="40"/>
  <c r="D343" i="40"/>
  <c r="D342" i="40"/>
  <c r="D341" i="40"/>
  <c r="D340" i="40"/>
  <c r="D339" i="40"/>
  <c r="D338" i="40"/>
  <c r="D337" i="40"/>
  <c r="D336" i="40"/>
  <c r="D335" i="40"/>
  <c r="D334" i="40"/>
  <c r="D333" i="40"/>
  <c r="D332" i="40"/>
  <c r="D331" i="40"/>
  <c r="D330" i="40"/>
  <c r="D329" i="40"/>
  <c r="D328" i="40"/>
  <c r="D327" i="40"/>
  <c r="D326" i="40"/>
  <c r="D325" i="40"/>
  <c r="D324" i="40"/>
  <c r="D323" i="40"/>
  <c r="D322" i="40"/>
  <c r="D321" i="40"/>
  <c r="D320" i="40"/>
  <c r="D319" i="40"/>
  <c r="D318" i="40"/>
  <c r="D317" i="40"/>
  <c r="D316" i="40"/>
  <c r="D315" i="40"/>
  <c r="D314" i="40"/>
  <c r="D313" i="40"/>
  <c r="D312" i="40"/>
  <c r="D311" i="40"/>
  <c r="D310" i="40"/>
  <c r="D309" i="40"/>
  <c r="D308" i="40"/>
  <c r="D307" i="40"/>
  <c r="D306" i="40"/>
  <c r="D305" i="40"/>
  <c r="D304" i="40"/>
  <c r="D303" i="40"/>
  <c r="D302" i="40"/>
  <c r="D301" i="40"/>
  <c r="D300" i="40"/>
  <c r="D299" i="40"/>
  <c r="D298" i="40"/>
  <c r="D297" i="40"/>
  <c r="D296" i="40"/>
  <c r="D295" i="40"/>
  <c r="D294" i="40"/>
  <c r="D293" i="40"/>
  <c r="D292" i="40"/>
  <c r="D291" i="40"/>
  <c r="D290" i="40"/>
  <c r="D289" i="40"/>
  <c r="D288" i="40"/>
  <c r="D287" i="40"/>
  <c r="D286" i="40"/>
  <c r="D285" i="40"/>
  <c r="D284" i="40"/>
  <c r="D283" i="40"/>
  <c r="D282" i="40"/>
  <c r="D281" i="40"/>
  <c r="D280" i="40"/>
  <c r="D279" i="40"/>
  <c r="D278" i="40"/>
  <c r="D277" i="40"/>
  <c r="D276" i="40"/>
  <c r="D275" i="40"/>
  <c r="D274" i="40"/>
  <c r="D273" i="40"/>
  <c r="D272" i="40"/>
  <c r="D271" i="40"/>
  <c r="D270" i="40"/>
  <c r="D269" i="40"/>
  <c r="D268" i="40"/>
  <c r="D267" i="40"/>
  <c r="D266" i="40"/>
  <c r="D265" i="40"/>
  <c r="D264" i="40"/>
  <c r="D263" i="40"/>
  <c r="D262" i="40"/>
  <c r="D261" i="40"/>
  <c r="D260" i="40"/>
  <c r="D259" i="40"/>
  <c r="D258" i="40"/>
  <c r="D257" i="40"/>
  <c r="D256" i="40"/>
  <c r="D255" i="40"/>
  <c r="D254" i="40"/>
  <c r="D253" i="40"/>
  <c r="D252" i="40"/>
  <c r="D251" i="40"/>
  <c r="D250" i="40"/>
  <c r="D249" i="40"/>
  <c r="D248" i="40"/>
  <c r="D247" i="40"/>
  <c r="D246" i="40"/>
  <c r="D245" i="40"/>
  <c r="D244" i="40"/>
  <c r="D243" i="40"/>
  <c r="D242" i="40"/>
  <c r="D241" i="40"/>
  <c r="D240" i="40"/>
  <c r="D239" i="40"/>
  <c r="D238" i="40"/>
  <c r="D237" i="40"/>
  <c r="D236" i="40"/>
  <c r="D235" i="40"/>
  <c r="D234" i="40"/>
  <c r="D233" i="40"/>
  <c r="D232" i="40"/>
  <c r="D231" i="40"/>
  <c r="D230" i="40"/>
  <c r="D229" i="40"/>
  <c r="D228" i="40"/>
  <c r="D227" i="40"/>
  <c r="D226" i="40"/>
  <c r="D225" i="40"/>
  <c r="D224" i="40"/>
  <c r="D223" i="40"/>
  <c r="D222" i="40"/>
  <c r="D221" i="40"/>
  <c r="D220" i="40"/>
  <c r="D219" i="40"/>
  <c r="D218" i="40"/>
  <c r="D217" i="40"/>
  <c r="D216" i="40"/>
  <c r="D215" i="40"/>
  <c r="D214" i="40"/>
  <c r="D213" i="40"/>
  <c r="D212" i="40"/>
  <c r="D211" i="40"/>
  <c r="D210" i="40"/>
  <c r="D209" i="40"/>
  <c r="D208" i="40"/>
  <c r="D207" i="40"/>
  <c r="D206" i="40"/>
  <c r="D205" i="40"/>
  <c r="D204" i="40"/>
  <c r="D203" i="40"/>
  <c r="D202" i="40"/>
  <c r="D201" i="40"/>
  <c r="D200" i="40"/>
  <c r="D199" i="40"/>
  <c r="D198" i="40"/>
  <c r="D197" i="40"/>
  <c r="D196" i="40"/>
  <c r="D195" i="40"/>
  <c r="D194" i="40"/>
  <c r="D193" i="40"/>
  <c r="D192" i="40"/>
  <c r="D191" i="40"/>
  <c r="D190" i="40"/>
  <c r="D189" i="40"/>
  <c r="D188" i="40"/>
  <c r="D187" i="40"/>
  <c r="D186" i="40"/>
  <c r="D185" i="40"/>
  <c r="D184" i="40"/>
  <c r="D183" i="40"/>
  <c r="D182" i="40"/>
  <c r="D181" i="40"/>
  <c r="D180" i="40"/>
  <c r="D179" i="40"/>
  <c r="D178" i="40"/>
  <c r="D177" i="40"/>
  <c r="D176" i="40"/>
  <c r="D175" i="40"/>
  <c r="D174" i="40"/>
  <c r="D173" i="40"/>
  <c r="D172" i="40"/>
  <c r="D171" i="40"/>
  <c r="D170" i="40"/>
  <c r="D169" i="40"/>
  <c r="D168" i="40"/>
  <c r="D167" i="40"/>
  <c r="D166" i="40"/>
  <c r="D165" i="40"/>
  <c r="D164" i="40"/>
  <c r="D163" i="40"/>
  <c r="D162" i="40"/>
  <c r="D161" i="40"/>
  <c r="D160" i="40"/>
  <c r="D159" i="40"/>
  <c r="D158" i="40"/>
  <c r="D157" i="40"/>
  <c r="D156" i="40"/>
  <c r="D155" i="40"/>
  <c r="D154" i="40"/>
  <c r="D153" i="40"/>
  <c r="D152" i="40"/>
  <c r="D151" i="40"/>
  <c r="D150" i="40"/>
  <c r="D149" i="40"/>
  <c r="D148" i="40"/>
  <c r="D147" i="40"/>
  <c r="D146" i="40"/>
  <c r="D145" i="40"/>
  <c r="D144" i="40"/>
  <c r="D143" i="40"/>
  <c r="D142" i="40"/>
  <c r="D141" i="40"/>
  <c r="D140" i="40"/>
  <c r="D139" i="40"/>
  <c r="D138" i="40"/>
  <c r="D137" i="40"/>
  <c r="D136" i="40"/>
  <c r="D135" i="40"/>
  <c r="D134" i="40"/>
  <c r="D133" i="40"/>
  <c r="D132" i="40"/>
  <c r="D131" i="40"/>
  <c r="D130" i="40"/>
  <c r="D129" i="40"/>
  <c r="D128" i="40"/>
  <c r="D127" i="40"/>
  <c r="D126" i="40"/>
  <c r="D125" i="40"/>
  <c r="D124" i="40"/>
  <c r="D123" i="40"/>
  <c r="D122" i="40"/>
  <c r="D121" i="40"/>
  <c r="D120" i="40"/>
  <c r="D119" i="40"/>
  <c r="D118" i="40"/>
  <c r="D117" i="40"/>
  <c r="D116" i="40"/>
  <c r="D115" i="40"/>
  <c r="D114" i="40"/>
  <c r="D113" i="40"/>
  <c r="D112" i="40"/>
  <c r="D111" i="40"/>
  <c r="D110" i="40"/>
  <c r="D109" i="40"/>
  <c r="D108" i="40"/>
  <c r="D107" i="40"/>
  <c r="D106" i="40"/>
  <c r="D105" i="40"/>
  <c r="D104" i="40"/>
  <c r="D103" i="40"/>
  <c r="D102" i="40"/>
  <c r="D101" i="40"/>
  <c r="D100" i="40"/>
  <c r="D99" i="40"/>
  <c r="D98" i="40"/>
  <c r="D97" i="40"/>
  <c r="D96" i="40"/>
  <c r="D95" i="40"/>
  <c r="D94" i="40"/>
  <c r="D93" i="40"/>
  <c r="D92" i="40"/>
  <c r="D91" i="40"/>
  <c r="D90" i="40"/>
  <c r="D89" i="40"/>
  <c r="D88" i="40"/>
  <c r="D87" i="40"/>
  <c r="D86" i="40"/>
  <c r="D85" i="40"/>
  <c r="D84" i="40"/>
  <c r="D83" i="40"/>
  <c r="D82" i="40"/>
  <c r="D81" i="40"/>
  <c r="D80" i="40"/>
  <c r="D79" i="40"/>
  <c r="D78" i="40"/>
  <c r="D77" i="40"/>
  <c r="D76" i="40"/>
  <c r="D75" i="40"/>
  <c r="D74" i="40"/>
  <c r="D73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D14" i="40"/>
  <c r="D13" i="40"/>
  <c r="D12" i="40"/>
  <c r="D11" i="40"/>
  <c r="D10" i="40"/>
  <c r="D9" i="40"/>
  <c r="D8" i="40"/>
  <c r="D7" i="40"/>
  <c r="D6" i="40"/>
  <c r="D5" i="40"/>
  <c r="D4" i="40"/>
  <c r="D3" i="40"/>
  <c r="D2" i="40"/>
  <c r="C74" i="39"/>
  <c r="D74" i="39" s="1"/>
  <c r="C73" i="39"/>
  <c r="C72" i="39"/>
  <c r="C71" i="39"/>
  <c r="C70" i="39"/>
  <c r="C69" i="39"/>
  <c r="C68" i="39"/>
  <c r="D68" i="39" s="1"/>
  <c r="E68" i="39" s="1"/>
  <c r="F68" i="39" s="1"/>
  <c r="G68" i="39" s="1"/>
  <c r="H68" i="39" s="1"/>
  <c r="I68" i="39" s="1"/>
  <c r="J68" i="39" s="1"/>
  <c r="K68" i="39" s="1"/>
  <c r="L68" i="39" s="1"/>
  <c r="M68" i="39" s="1"/>
  <c r="N68" i="39" s="1"/>
  <c r="O68" i="39" s="1"/>
  <c r="P68" i="39" s="1"/>
  <c r="Q68" i="39" s="1"/>
  <c r="R68" i="39" s="1"/>
  <c r="S68" i="39" s="1"/>
  <c r="T68" i="39" s="1"/>
  <c r="U68" i="39" s="1"/>
  <c r="V68" i="39" s="1"/>
  <c r="W68" i="39" s="1"/>
  <c r="X68" i="39" s="1"/>
  <c r="Y68" i="39" s="1"/>
  <c r="Z68" i="39" s="1"/>
  <c r="AA68" i="39" s="1"/>
  <c r="AB68" i="39" s="1"/>
  <c r="V67" i="39"/>
  <c r="W67" i="39" s="1"/>
  <c r="X67" i="39" s="1"/>
  <c r="Y67" i="39" s="1"/>
  <c r="Z67" i="39" s="1"/>
  <c r="AA67" i="39" s="1"/>
  <c r="AB67" i="39" s="1"/>
  <c r="C67" i="39"/>
  <c r="C66" i="39"/>
  <c r="C65" i="39"/>
  <c r="C64" i="39"/>
  <c r="C63" i="39"/>
  <c r="D63" i="39" s="1"/>
  <c r="C62" i="39"/>
  <c r="E61" i="39"/>
  <c r="F61" i="39" s="1"/>
  <c r="G61" i="39" s="1"/>
  <c r="D61" i="39"/>
  <c r="C61" i="39"/>
  <c r="C60" i="39"/>
  <c r="C59" i="39"/>
  <c r="D59" i="39" s="1"/>
  <c r="E59" i="39" s="1"/>
  <c r="D58" i="39"/>
  <c r="E58" i="39" s="1"/>
  <c r="F58" i="39" s="1"/>
  <c r="G58" i="39" s="1"/>
  <c r="H58" i="39" s="1"/>
  <c r="I58" i="39" s="1"/>
  <c r="J58" i="39" s="1"/>
  <c r="K58" i="39" s="1"/>
  <c r="L58" i="39" s="1"/>
  <c r="M58" i="39" s="1"/>
  <c r="N58" i="39" s="1"/>
  <c r="O58" i="39" s="1"/>
  <c r="P58" i="39" s="1"/>
  <c r="Q58" i="39" s="1"/>
  <c r="R58" i="39" s="1"/>
  <c r="S58" i="39" s="1"/>
  <c r="C58" i="39"/>
  <c r="O57" i="39"/>
  <c r="P57" i="39" s="1"/>
  <c r="Q57" i="39" s="1"/>
  <c r="R57" i="39" s="1"/>
  <c r="S57" i="39" s="1"/>
  <c r="T57" i="39" s="1"/>
  <c r="U57" i="39" s="1"/>
  <c r="V57" i="39" s="1"/>
  <c r="W57" i="39" s="1"/>
  <c r="C57" i="39"/>
  <c r="D57" i="39" s="1"/>
  <c r="E57" i="39" s="1"/>
  <c r="F57" i="39" s="1"/>
  <c r="G57" i="39" s="1"/>
  <c r="H57" i="39" s="1"/>
  <c r="I57" i="39" s="1"/>
  <c r="J57" i="39" s="1"/>
  <c r="K57" i="39" s="1"/>
  <c r="L57" i="39" s="1"/>
  <c r="M57" i="39" s="1"/>
  <c r="N57" i="39" s="1"/>
  <c r="C56" i="39"/>
  <c r="C55" i="39"/>
  <c r="C54" i="39"/>
  <c r="D54" i="39" s="1"/>
  <c r="Z50" i="39"/>
  <c r="Y50" i="39"/>
  <c r="X50" i="39"/>
  <c r="W50" i="39"/>
  <c r="V50" i="39"/>
  <c r="U50" i="39"/>
  <c r="T50" i="39"/>
  <c r="M50" i="39"/>
  <c r="D50" i="39"/>
  <c r="C50" i="39"/>
  <c r="AB49" i="39"/>
  <c r="AA49" i="39"/>
  <c r="Z49" i="39"/>
  <c r="Y49" i="39"/>
  <c r="X49" i="39"/>
  <c r="W49" i="39"/>
  <c r="V49" i="39"/>
  <c r="U49" i="39"/>
  <c r="T49" i="39"/>
  <c r="S49" i="39"/>
  <c r="R49" i="39"/>
  <c r="Q49" i="39"/>
  <c r="P49" i="39"/>
  <c r="O49" i="39"/>
  <c r="N49" i="39"/>
  <c r="M49" i="39"/>
  <c r="L49" i="39"/>
  <c r="K49" i="39"/>
  <c r="J49" i="39"/>
  <c r="I49" i="39"/>
  <c r="H49" i="39"/>
  <c r="G49" i="39"/>
  <c r="F49" i="39"/>
  <c r="E49" i="39"/>
  <c r="D49" i="39"/>
  <c r="C49" i="39"/>
  <c r="C21" i="43" s="1"/>
  <c r="Z48" i="39"/>
  <c r="Q48" i="39"/>
  <c r="K48" i="39"/>
  <c r="J48" i="39"/>
  <c r="H48" i="39"/>
  <c r="G48" i="39"/>
  <c r="D48" i="39"/>
  <c r="D72" i="39" s="1"/>
  <c r="C48" i="39"/>
  <c r="AB47" i="39"/>
  <c r="AA47" i="39"/>
  <c r="Y47" i="39"/>
  <c r="O47" i="39"/>
  <c r="N47" i="39"/>
  <c r="M47" i="39"/>
  <c r="L47" i="39"/>
  <c r="K47" i="39"/>
  <c r="J47" i="39"/>
  <c r="H47" i="39"/>
  <c r="C47" i="39"/>
  <c r="C46" i="39"/>
  <c r="C45" i="39"/>
  <c r="AB44" i="39"/>
  <c r="AA44" i="39"/>
  <c r="Z44" i="39"/>
  <c r="Y44" i="39"/>
  <c r="X44" i="39"/>
  <c r="W44" i="39"/>
  <c r="V44" i="39"/>
  <c r="U44" i="39"/>
  <c r="T44" i="39"/>
  <c r="S44" i="39"/>
  <c r="R44" i="39"/>
  <c r="Q44" i="39"/>
  <c r="P44" i="39"/>
  <c r="O44" i="39"/>
  <c r="N44" i="39"/>
  <c r="M44" i="39"/>
  <c r="L44" i="39"/>
  <c r="K44" i="39"/>
  <c r="J44" i="39"/>
  <c r="I44" i="39"/>
  <c r="H44" i="39"/>
  <c r="G44" i="39"/>
  <c r="F44" i="39"/>
  <c r="E44" i="39"/>
  <c r="D44" i="39"/>
  <c r="C44" i="39"/>
  <c r="AB43" i="39"/>
  <c r="AA43" i="39"/>
  <c r="Z43" i="39"/>
  <c r="Y43" i="39"/>
  <c r="X43" i="39"/>
  <c r="W43" i="39"/>
  <c r="V43" i="39"/>
  <c r="U43" i="39"/>
  <c r="T43" i="39"/>
  <c r="S43" i="39"/>
  <c r="R43" i="39"/>
  <c r="Q43" i="39"/>
  <c r="P43" i="39"/>
  <c r="O43" i="39"/>
  <c r="N43" i="39"/>
  <c r="M43" i="39"/>
  <c r="L43" i="39"/>
  <c r="K43" i="39"/>
  <c r="J43" i="39"/>
  <c r="I43" i="39"/>
  <c r="H43" i="39"/>
  <c r="G43" i="39"/>
  <c r="F43" i="39"/>
  <c r="E43" i="39"/>
  <c r="D43" i="39"/>
  <c r="D67" i="39" s="1"/>
  <c r="E67" i="39" s="1"/>
  <c r="F67" i="39" s="1"/>
  <c r="G67" i="39" s="1"/>
  <c r="H67" i="39" s="1"/>
  <c r="I67" i="39" s="1"/>
  <c r="J67" i="39" s="1"/>
  <c r="K67" i="39" s="1"/>
  <c r="L67" i="39" s="1"/>
  <c r="M67" i="39" s="1"/>
  <c r="N67" i="39" s="1"/>
  <c r="O67" i="39" s="1"/>
  <c r="P67" i="39" s="1"/>
  <c r="Q67" i="39" s="1"/>
  <c r="R67" i="39" s="1"/>
  <c r="S67" i="39" s="1"/>
  <c r="T67" i="39" s="1"/>
  <c r="U67" i="39" s="1"/>
  <c r="C43" i="39"/>
  <c r="X42" i="39"/>
  <c r="W42" i="39"/>
  <c r="V42" i="39"/>
  <c r="M42" i="39"/>
  <c r="L42" i="39"/>
  <c r="K42" i="39"/>
  <c r="I42" i="39"/>
  <c r="C42" i="39"/>
  <c r="AB41" i="39"/>
  <c r="AA41" i="39"/>
  <c r="Z41" i="39"/>
  <c r="W41" i="39"/>
  <c r="F41" i="39"/>
  <c r="E41" i="39"/>
  <c r="D41" i="39"/>
  <c r="C41" i="39"/>
  <c r="T40" i="39"/>
  <c r="S40" i="39"/>
  <c r="R40" i="39"/>
  <c r="P40" i="39"/>
  <c r="O40" i="39"/>
  <c r="M40" i="39"/>
  <c r="J40" i="39"/>
  <c r="I40" i="39"/>
  <c r="C40" i="39"/>
  <c r="X39" i="39"/>
  <c r="N39" i="39"/>
  <c r="M39" i="39"/>
  <c r="I39" i="39"/>
  <c r="C39" i="39"/>
  <c r="AB38" i="39"/>
  <c r="AA38" i="39"/>
  <c r="Z38" i="39"/>
  <c r="Y38" i="39"/>
  <c r="R38" i="39"/>
  <c r="Q38" i="39"/>
  <c r="M38" i="39"/>
  <c r="E38" i="39"/>
  <c r="D38" i="39"/>
  <c r="C38" i="39"/>
  <c r="AB37" i="39"/>
  <c r="AA37" i="39"/>
  <c r="Z37" i="39"/>
  <c r="Y37" i="39"/>
  <c r="X37" i="39"/>
  <c r="W37" i="39"/>
  <c r="V37" i="39"/>
  <c r="U37" i="39"/>
  <c r="T37" i="39"/>
  <c r="S37" i="39"/>
  <c r="R37" i="39"/>
  <c r="Q37" i="39"/>
  <c r="P37" i="39"/>
  <c r="O37" i="39"/>
  <c r="N37" i="39"/>
  <c r="M37" i="39"/>
  <c r="L37" i="39"/>
  <c r="K37" i="39"/>
  <c r="J37" i="39"/>
  <c r="I37" i="39"/>
  <c r="H37" i="39"/>
  <c r="G37" i="39"/>
  <c r="F37" i="39"/>
  <c r="E37" i="39"/>
  <c r="D37" i="39"/>
  <c r="C37" i="39"/>
  <c r="AB36" i="39"/>
  <c r="AA36" i="39"/>
  <c r="Z36" i="39"/>
  <c r="Y36" i="39"/>
  <c r="X36" i="39"/>
  <c r="W36" i="39"/>
  <c r="V36" i="39"/>
  <c r="U36" i="39"/>
  <c r="T36" i="39"/>
  <c r="S36" i="39"/>
  <c r="R36" i="39"/>
  <c r="Q36" i="39"/>
  <c r="P36" i="39"/>
  <c r="O36" i="39"/>
  <c r="N36" i="39"/>
  <c r="M36" i="39"/>
  <c r="L36" i="39"/>
  <c r="K36" i="39"/>
  <c r="J36" i="39"/>
  <c r="I36" i="39"/>
  <c r="H36" i="39"/>
  <c r="G36" i="39"/>
  <c r="F36" i="39"/>
  <c r="E36" i="39"/>
  <c r="D36" i="39"/>
  <c r="C36" i="39"/>
  <c r="AB35" i="39"/>
  <c r="AA35" i="39"/>
  <c r="Z35" i="39"/>
  <c r="Y35" i="39"/>
  <c r="X35" i="39"/>
  <c r="W35" i="39"/>
  <c r="V35" i="39"/>
  <c r="U35" i="39"/>
  <c r="T35" i="39"/>
  <c r="S35" i="39"/>
  <c r="R35" i="39"/>
  <c r="Q35" i="39"/>
  <c r="P35" i="39"/>
  <c r="O35" i="39"/>
  <c r="N35" i="39"/>
  <c r="M35" i="39"/>
  <c r="L35" i="39"/>
  <c r="K35" i="39"/>
  <c r="J35" i="39"/>
  <c r="I35" i="39"/>
  <c r="H35" i="39"/>
  <c r="G35" i="39"/>
  <c r="F35" i="39"/>
  <c r="E35" i="39"/>
  <c r="D35" i="39"/>
  <c r="C35" i="39"/>
  <c r="AB34" i="39"/>
  <c r="AA34" i="39"/>
  <c r="Z34" i="39"/>
  <c r="Y34" i="39"/>
  <c r="X34" i="39"/>
  <c r="W34" i="39"/>
  <c r="V34" i="39"/>
  <c r="U34" i="39"/>
  <c r="T34" i="39"/>
  <c r="S34" i="39"/>
  <c r="R34" i="39"/>
  <c r="Q34" i="39"/>
  <c r="P34" i="39"/>
  <c r="O34" i="39"/>
  <c r="N34" i="39"/>
  <c r="M34" i="39"/>
  <c r="L34" i="39"/>
  <c r="K34" i="39"/>
  <c r="J34" i="39"/>
  <c r="I34" i="39"/>
  <c r="H34" i="39"/>
  <c r="G34" i="39"/>
  <c r="F34" i="39"/>
  <c r="E34" i="39"/>
  <c r="D34" i="39"/>
  <c r="C34" i="39"/>
  <c r="AB33" i="39"/>
  <c r="AA33" i="39"/>
  <c r="Z33" i="39"/>
  <c r="Y33" i="39"/>
  <c r="X33" i="39"/>
  <c r="W33" i="39"/>
  <c r="V33" i="39"/>
  <c r="U33" i="39"/>
  <c r="T33" i="39"/>
  <c r="S33" i="39"/>
  <c r="R33" i="39"/>
  <c r="Q33" i="39"/>
  <c r="P33" i="39"/>
  <c r="O33" i="39"/>
  <c r="N33" i="39"/>
  <c r="M33" i="39"/>
  <c r="L33" i="39"/>
  <c r="K33" i="39"/>
  <c r="J33" i="39"/>
  <c r="I33" i="39"/>
  <c r="H33" i="39"/>
  <c r="G33" i="39"/>
  <c r="F33" i="39"/>
  <c r="E33" i="39"/>
  <c r="D33" i="39"/>
  <c r="C33" i="39"/>
  <c r="C32" i="39"/>
  <c r="C31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AB26" i="39"/>
  <c r="AA26" i="39"/>
  <c r="Z26" i="39"/>
  <c r="Y26" i="39"/>
  <c r="X26" i="39"/>
  <c r="W26" i="39"/>
  <c r="V26" i="39"/>
  <c r="U26" i="39"/>
  <c r="T26" i="39"/>
  <c r="S26" i="39"/>
  <c r="R26" i="39"/>
  <c r="S50" i="39" s="1"/>
  <c r="Q26" i="39"/>
  <c r="R50" i="39" s="1"/>
  <c r="P26" i="39"/>
  <c r="Q50" i="39" s="1"/>
  <c r="O26" i="39"/>
  <c r="N26" i="39"/>
  <c r="M26" i="39"/>
  <c r="N50" i="39" s="1"/>
  <c r="L26" i="39"/>
  <c r="K26" i="39"/>
  <c r="L50" i="39" s="1"/>
  <c r="J26" i="39"/>
  <c r="I26" i="39"/>
  <c r="J50" i="39" s="1"/>
  <c r="H26" i="39"/>
  <c r="G26" i="39"/>
  <c r="H50" i="39" s="1"/>
  <c r="F26" i="39"/>
  <c r="E26" i="39"/>
  <c r="D26" i="39"/>
  <c r="C26" i="39"/>
  <c r="AB24" i="39"/>
  <c r="AA24" i="39"/>
  <c r="AB48" i="39" s="1"/>
  <c r="Z24" i="39"/>
  <c r="Y24" i="39"/>
  <c r="X24" i="39"/>
  <c r="Y48" i="39" s="1"/>
  <c r="W24" i="39"/>
  <c r="X48" i="39" s="1"/>
  <c r="V24" i="39"/>
  <c r="W48" i="39" s="1"/>
  <c r="U24" i="39"/>
  <c r="V48" i="39" s="1"/>
  <c r="T24" i="39"/>
  <c r="U48" i="39" s="1"/>
  <c r="S24" i="39"/>
  <c r="T48" i="39" s="1"/>
  <c r="R24" i="39"/>
  <c r="Q24" i="39"/>
  <c r="R48" i="39" s="1"/>
  <c r="P24" i="39"/>
  <c r="O24" i="39"/>
  <c r="P48" i="39" s="1"/>
  <c r="N24" i="39"/>
  <c r="M24" i="39"/>
  <c r="N48" i="39" s="1"/>
  <c r="L24" i="39"/>
  <c r="K24" i="39"/>
  <c r="L48" i="39" s="1"/>
  <c r="J24" i="39"/>
  <c r="I24" i="39"/>
  <c r="I48" i="39" s="1"/>
  <c r="H24" i="39"/>
  <c r="G24" i="39"/>
  <c r="F24" i="39"/>
  <c r="E24" i="39"/>
  <c r="D24" i="39"/>
  <c r="C24" i="39"/>
  <c r="AB23" i="39"/>
  <c r="AA23" i="39"/>
  <c r="Z23" i="39"/>
  <c r="Y23" i="39"/>
  <c r="Z47" i="39" s="1"/>
  <c r="X23" i="39"/>
  <c r="W23" i="39"/>
  <c r="X47" i="39" s="1"/>
  <c r="V23" i="39"/>
  <c r="U23" i="39"/>
  <c r="V47" i="39" s="1"/>
  <c r="T23" i="39"/>
  <c r="U47" i="39" s="1"/>
  <c r="S23" i="39"/>
  <c r="T47" i="39" s="1"/>
  <c r="R23" i="39"/>
  <c r="Q23" i="39"/>
  <c r="R47" i="39" s="1"/>
  <c r="P23" i="39"/>
  <c r="O23" i="39"/>
  <c r="P47" i="39" s="1"/>
  <c r="N23" i="39"/>
  <c r="M23" i="39"/>
  <c r="L23" i="39"/>
  <c r="K23" i="39"/>
  <c r="J23" i="39"/>
  <c r="I23" i="39"/>
  <c r="I47" i="39" s="1"/>
  <c r="H23" i="39"/>
  <c r="G23" i="39"/>
  <c r="F23" i="39"/>
  <c r="G47" i="39" s="1"/>
  <c r="E23" i="39"/>
  <c r="F47" i="39" s="1"/>
  <c r="D23" i="39"/>
  <c r="E47" i="39" s="1"/>
  <c r="C23" i="39"/>
  <c r="D47" i="39" s="1"/>
  <c r="AB18" i="39"/>
  <c r="AA18" i="39"/>
  <c r="AB42" i="39" s="1"/>
  <c r="Z18" i="39"/>
  <c r="AA42" i="39" s="1"/>
  <c r="Y18" i="39"/>
  <c r="X18" i="39"/>
  <c r="W18" i="39"/>
  <c r="V18" i="39"/>
  <c r="U18" i="39"/>
  <c r="U42" i="39" s="1"/>
  <c r="T18" i="39"/>
  <c r="S18" i="39"/>
  <c r="T42" i="39" s="1"/>
  <c r="R18" i="39"/>
  <c r="S42" i="39" s="1"/>
  <c r="Q18" i="39"/>
  <c r="R42" i="39" s="1"/>
  <c r="P18" i="39"/>
  <c r="O18" i="39"/>
  <c r="P42" i="39" s="1"/>
  <c r="N18" i="39"/>
  <c r="M18" i="39"/>
  <c r="N42" i="39" s="1"/>
  <c r="L18" i="39"/>
  <c r="K18" i="39"/>
  <c r="J18" i="39"/>
  <c r="I18" i="39"/>
  <c r="J42" i="39" s="1"/>
  <c r="H18" i="39"/>
  <c r="H42" i="39" s="1"/>
  <c r="G18" i="39"/>
  <c r="F18" i="39"/>
  <c r="G42" i="39" s="1"/>
  <c r="E18" i="39"/>
  <c r="F42" i="39" s="1"/>
  <c r="D18" i="39"/>
  <c r="E42" i="39" s="1"/>
  <c r="C18" i="39"/>
  <c r="D42" i="39" s="1"/>
  <c r="D66" i="39" s="1"/>
  <c r="E66" i="39" s="1"/>
  <c r="F66" i="39" s="1"/>
  <c r="G66" i="39" s="1"/>
  <c r="H66" i="39" s="1"/>
  <c r="I66" i="39" s="1"/>
  <c r="J66" i="39" s="1"/>
  <c r="K66" i="39" s="1"/>
  <c r="L66" i="39" s="1"/>
  <c r="M66" i="39" s="1"/>
  <c r="N66" i="39" s="1"/>
  <c r="AB17" i="39"/>
  <c r="AA17" i="39"/>
  <c r="Z17" i="39"/>
  <c r="Y17" i="39"/>
  <c r="Y41" i="39" s="1"/>
  <c r="X17" i="39"/>
  <c r="W17" i="39"/>
  <c r="X41" i="39" s="1"/>
  <c r="V17" i="39"/>
  <c r="U17" i="39"/>
  <c r="V41" i="39" s="1"/>
  <c r="T17" i="39"/>
  <c r="S17" i="39"/>
  <c r="T41" i="39" s="1"/>
  <c r="R17" i="39"/>
  <c r="Q17" i="39"/>
  <c r="R41" i="39" s="1"/>
  <c r="P17" i="39"/>
  <c r="O17" i="39"/>
  <c r="P41" i="39" s="1"/>
  <c r="N17" i="39"/>
  <c r="O41" i="39" s="1"/>
  <c r="M17" i="39"/>
  <c r="N41" i="39" s="1"/>
  <c r="L17" i="39"/>
  <c r="K17" i="39"/>
  <c r="J17" i="39"/>
  <c r="K41" i="39" s="1"/>
  <c r="I17" i="39"/>
  <c r="J41" i="39" s="1"/>
  <c r="H17" i="39"/>
  <c r="I41" i="39" s="1"/>
  <c r="G17" i="39"/>
  <c r="H41" i="39" s="1"/>
  <c r="F17" i="39"/>
  <c r="E17" i="39"/>
  <c r="D17" i="39"/>
  <c r="C17" i="39"/>
  <c r="AB16" i="39"/>
  <c r="AA16" i="39"/>
  <c r="AB40" i="39" s="1"/>
  <c r="Z16" i="39"/>
  <c r="Y16" i="39"/>
  <c r="Z40" i="39" s="1"/>
  <c r="X16" i="39"/>
  <c r="W16" i="39"/>
  <c r="X40" i="39" s="1"/>
  <c r="V16" i="39"/>
  <c r="U16" i="39"/>
  <c r="V40" i="39" s="1"/>
  <c r="T16" i="39"/>
  <c r="U40" i="39" s="1"/>
  <c r="S16" i="39"/>
  <c r="R16" i="39"/>
  <c r="Q16" i="39"/>
  <c r="P16" i="39"/>
  <c r="Q40" i="39" s="1"/>
  <c r="O16" i="39"/>
  <c r="N16" i="39"/>
  <c r="M16" i="39"/>
  <c r="N40" i="39" s="1"/>
  <c r="L16" i="39"/>
  <c r="K16" i="39"/>
  <c r="L40" i="39" s="1"/>
  <c r="J16" i="39"/>
  <c r="I16" i="39"/>
  <c r="H16" i="39"/>
  <c r="G16" i="39"/>
  <c r="G40" i="39" s="1"/>
  <c r="F16" i="39"/>
  <c r="E16" i="39"/>
  <c r="F40" i="39" s="1"/>
  <c r="D16" i="39"/>
  <c r="E40" i="39" s="1"/>
  <c r="C16" i="39"/>
  <c r="D40" i="39" s="1"/>
  <c r="AB15" i="39"/>
  <c r="AA15" i="39"/>
  <c r="AB39" i="39" s="1"/>
  <c r="Z15" i="39"/>
  <c r="Y15" i="39"/>
  <c r="X15" i="39"/>
  <c r="W15" i="39"/>
  <c r="V15" i="39"/>
  <c r="W39" i="39" s="1"/>
  <c r="U15" i="39"/>
  <c r="V39" i="39" s="1"/>
  <c r="T15" i="39"/>
  <c r="U39" i="39" s="1"/>
  <c r="S15" i="39"/>
  <c r="R15" i="39"/>
  <c r="S39" i="39" s="1"/>
  <c r="Q15" i="39"/>
  <c r="R39" i="39" s="1"/>
  <c r="P15" i="39"/>
  <c r="Q39" i="39" s="1"/>
  <c r="O15" i="39"/>
  <c r="P39" i="39" s="1"/>
  <c r="N15" i="39"/>
  <c r="M15" i="39"/>
  <c r="L15" i="39"/>
  <c r="K15" i="39"/>
  <c r="J15" i="39"/>
  <c r="I15" i="39"/>
  <c r="J39" i="39" s="1"/>
  <c r="H15" i="39"/>
  <c r="G15" i="39"/>
  <c r="H39" i="39" s="1"/>
  <c r="F15" i="39"/>
  <c r="E15" i="39"/>
  <c r="F39" i="39" s="1"/>
  <c r="D15" i="39"/>
  <c r="C15" i="39"/>
  <c r="D39" i="39" s="1"/>
  <c r="AB14" i="39"/>
  <c r="AA14" i="39"/>
  <c r="Z14" i="39"/>
  <c r="Y14" i="39"/>
  <c r="X14" i="39"/>
  <c r="W14" i="39"/>
  <c r="X38" i="39" s="1"/>
  <c r="V14" i="39"/>
  <c r="W38" i="39" s="1"/>
  <c r="U14" i="39"/>
  <c r="V38" i="39" s="1"/>
  <c r="T14" i="39"/>
  <c r="U38" i="39" s="1"/>
  <c r="S14" i="39"/>
  <c r="T38" i="39" s="1"/>
  <c r="R14" i="39"/>
  <c r="Q14" i="39"/>
  <c r="P14" i="39"/>
  <c r="O14" i="39"/>
  <c r="O38" i="39" s="1"/>
  <c r="N14" i="39"/>
  <c r="M14" i="39"/>
  <c r="N38" i="39" s="1"/>
  <c r="L14" i="39"/>
  <c r="K14" i="39"/>
  <c r="L38" i="39" s="1"/>
  <c r="J14" i="39"/>
  <c r="I14" i="39"/>
  <c r="J38" i="39" s="1"/>
  <c r="H14" i="39"/>
  <c r="G14" i="39"/>
  <c r="H38" i="39" s="1"/>
  <c r="F14" i="39"/>
  <c r="G38" i="39" s="1"/>
  <c r="E14" i="39"/>
  <c r="F38" i="39" s="1"/>
  <c r="D14" i="39"/>
  <c r="C14" i="39"/>
  <c r="B5" i="25"/>
  <c r="B3" i="25"/>
  <c r="F96" i="22"/>
  <c r="F95" i="22"/>
  <c r="F94" i="22"/>
  <c r="F93" i="22"/>
  <c r="F92" i="22"/>
  <c r="F91" i="22"/>
  <c r="F90" i="22"/>
  <c r="F89" i="22"/>
  <c r="F88" i="22"/>
  <c r="F87" i="22"/>
  <c r="F86" i="22"/>
  <c r="F85" i="22"/>
  <c r="F84" i="22"/>
  <c r="F83" i="22"/>
  <c r="F82" i="22"/>
  <c r="F81" i="22"/>
  <c r="F80" i="22"/>
  <c r="F79" i="22"/>
  <c r="F78" i="22"/>
  <c r="F77" i="22"/>
  <c r="F76" i="22"/>
  <c r="F75" i="22"/>
  <c r="F74" i="22"/>
  <c r="F73" i="22"/>
  <c r="F72" i="22"/>
  <c r="F71" i="22"/>
  <c r="F70" i="22"/>
  <c r="F69" i="22"/>
  <c r="F68" i="22"/>
  <c r="F67" i="22"/>
  <c r="F66" i="22"/>
  <c r="F65" i="22"/>
  <c r="F64" i="22"/>
  <c r="F63" i="22"/>
  <c r="F62" i="22"/>
  <c r="F61" i="22"/>
  <c r="F60" i="22"/>
  <c r="F59" i="22"/>
  <c r="F58" i="22"/>
  <c r="F57" i="22"/>
  <c r="F56" i="22"/>
  <c r="F55" i="22"/>
  <c r="F54" i="22"/>
  <c r="F53" i="22"/>
  <c r="F52" i="22"/>
  <c r="F51" i="22"/>
  <c r="F50" i="22"/>
  <c r="F49" i="22"/>
  <c r="F48" i="22"/>
  <c r="F47" i="22"/>
  <c r="F46" i="22"/>
  <c r="F45" i="22"/>
  <c r="F44" i="22"/>
  <c r="F43" i="22"/>
  <c r="F42" i="22"/>
  <c r="F41" i="22"/>
  <c r="F40" i="22"/>
  <c r="F39" i="22"/>
  <c r="F38" i="22"/>
  <c r="F37" i="22"/>
  <c r="F36" i="22"/>
  <c r="F35" i="22"/>
  <c r="F34" i="22"/>
  <c r="F33" i="22"/>
  <c r="F32" i="22"/>
  <c r="F31" i="22"/>
  <c r="F30" i="22"/>
  <c r="F29" i="22"/>
  <c r="F28" i="22"/>
  <c r="F27" i="22"/>
  <c r="F26" i="22"/>
  <c r="F25" i="22"/>
  <c r="F24" i="22"/>
  <c r="F23" i="22"/>
  <c r="F22" i="22"/>
  <c r="F21" i="22"/>
  <c r="F20" i="22"/>
  <c r="F19" i="22"/>
  <c r="F18" i="22"/>
  <c r="F17" i="22"/>
  <c r="F16" i="22"/>
  <c r="F15" i="22"/>
  <c r="F14" i="22"/>
  <c r="F13" i="22"/>
  <c r="F12" i="22"/>
  <c r="F11" i="22"/>
  <c r="F10" i="22"/>
  <c r="F9" i="22"/>
  <c r="F8" i="22"/>
  <c r="F7" i="22"/>
  <c r="B3" i="23" s="1"/>
  <c r="B5" i="23" s="1"/>
  <c r="B9" i="43" s="1"/>
  <c r="C9" i="43" s="1"/>
  <c r="F6" i="22"/>
  <c r="F5" i="22"/>
  <c r="F4" i="22"/>
  <c r="F3" i="22"/>
  <c r="F2" i="22"/>
  <c r="B30" i="21"/>
  <c r="B38" i="21" s="1"/>
  <c r="B13" i="44" s="1"/>
  <c r="B29" i="21"/>
  <c r="B37" i="21" s="1"/>
  <c r="B12" i="44" s="1"/>
  <c r="B28" i="21"/>
  <c r="B33" i="21" s="1"/>
  <c r="B11" i="44" s="1"/>
  <c r="B27" i="21"/>
  <c r="B32" i="21" s="1"/>
  <c r="B10" i="44" s="1"/>
  <c r="C24" i="21"/>
  <c r="C23" i="21"/>
  <c r="C22" i="21"/>
  <c r="C21" i="21"/>
  <c r="C20" i="21"/>
  <c r="B20" i="21"/>
  <c r="B14" i="43" s="1"/>
  <c r="C14" i="43" s="1"/>
  <c r="C19" i="21"/>
  <c r="B19" i="21"/>
  <c r="B11" i="43" s="1"/>
  <c r="C11" i="43" s="1"/>
  <c r="C18" i="21"/>
  <c r="B15" i="21"/>
  <c r="B14" i="21"/>
  <c r="B13" i="21"/>
  <c r="B12" i="21"/>
  <c r="B11" i="21"/>
  <c r="B10" i="21"/>
  <c r="B9" i="21"/>
  <c r="B4" i="21"/>
  <c r="B3" i="21"/>
  <c r="B5" i="21" s="1"/>
  <c r="B21" i="21" s="1"/>
  <c r="B19" i="43" s="1"/>
  <c r="C19" i="43" s="1"/>
  <c r="B8" i="17"/>
  <c r="B3" i="17"/>
  <c r="B8" i="15"/>
  <c r="B3" i="15"/>
  <c r="B10" i="15" s="1"/>
  <c r="B4" i="43" s="1"/>
  <c r="C4" i="43" s="1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B16" i="11"/>
  <c r="B17" i="44" s="1"/>
  <c r="B8" i="11"/>
  <c r="B12" i="11" s="1"/>
  <c r="B3" i="44" s="1"/>
  <c r="B7" i="11"/>
  <c r="B11" i="11" s="1"/>
  <c r="B3" i="45" s="1"/>
  <c r="CU601" i="9"/>
  <c r="CT601" i="9"/>
  <c r="CU600" i="9"/>
  <c r="CT600" i="9"/>
  <c r="CU599" i="9"/>
  <c r="CT599" i="9"/>
  <c r="CU598" i="9"/>
  <c r="CT598" i="9"/>
  <c r="CU597" i="9"/>
  <c r="CT597" i="9"/>
  <c r="CU596" i="9"/>
  <c r="CT596" i="9"/>
  <c r="CU595" i="9"/>
  <c r="CT595" i="9"/>
  <c r="CU594" i="9"/>
  <c r="CT594" i="9"/>
  <c r="CU593" i="9"/>
  <c r="CT593" i="9"/>
  <c r="CU592" i="9"/>
  <c r="CT592" i="9"/>
  <c r="CU591" i="9"/>
  <c r="CT591" i="9"/>
  <c r="CU590" i="9"/>
  <c r="CT590" i="9"/>
  <c r="CU589" i="9"/>
  <c r="CT589" i="9"/>
  <c r="CU588" i="9"/>
  <c r="CT588" i="9"/>
  <c r="CU587" i="9"/>
  <c r="CT587" i="9"/>
  <c r="CU586" i="9"/>
  <c r="CT586" i="9"/>
  <c r="CU585" i="9"/>
  <c r="CT585" i="9"/>
  <c r="CU584" i="9"/>
  <c r="CT584" i="9"/>
  <c r="CU583" i="9"/>
  <c r="CT583" i="9"/>
  <c r="CU582" i="9"/>
  <c r="CT582" i="9"/>
  <c r="CU581" i="9"/>
  <c r="CT581" i="9"/>
  <c r="CU580" i="9"/>
  <c r="CT580" i="9"/>
  <c r="CU579" i="9"/>
  <c r="CT579" i="9"/>
  <c r="CU578" i="9"/>
  <c r="CT578" i="9"/>
  <c r="CU577" i="9"/>
  <c r="CT577" i="9"/>
  <c r="CU576" i="9"/>
  <c r="CT576" i="9"/>
  <c r="CU575" i="9"/>
  <c r="CT575" i="9"/>
  <c r="CU574" i="9"/>
  <c r="CT574" i="9"/>
  <c r="CU573" i="9"/>
  <c r="CT573" i="9"/>
  <c r="CU572" i="9"/>
  <c r="CT572" i="9"/>
  <c r="CU571" i="9"/>
  <c r="CT571" i="9"/>
  <c r="CU570" i="9"/>
  <c r="CT570" i="9"/>
  <c r="CU569" i="9"/>
  <c r="CT569" i="9"/>
  <c r="CU568" i="9"/>
  <c r="CT568" i="9"/>
  <c r="CU567" i="9"/>
  <c r="CT567" i="9"/>
  <c r="CU566" i="9"/>
  <c r="CT566" i="9"/>
  <c r="CU565" i="9"/>
  <c r="CT565" i="9"/>
  <c r="CU564" i="9"/>
  <c r="CT564" i="9"/>
  <c r="CU563" i="9"/>
  <c r="CT563" i="9"/>
  <c r="CU562" i="9"/>
  <c r="CT562" i="9"/>
  <c r="CU561" i="9"/>
  <c r="CT561" i="9"/>
  <c r="CU560" i="9"/>
  <c r="CT560" i="9"/>
  <c r="CU559" i="9"/>
  <c r="CT559" i="9"/>
  <c r="CU558" i="9"/>
  <c r="CT558" i="9"/>
  <c r="CU557" i="9"/>
  <c r="CT557" i="9"/>
  <c r="CU556" i="9"/>
  <c r="CT556" i="9"/>
  <c r="CU555" i="9"/>
  <c r="CT555" i="9"/>
  <c r="CU554" i="9"/>
  <c r="CT554" i="9"/>
  <c r="CU553" i="9"/>
  <c r="CT553" i="9"/>
  <c r="CU552" i="9"/>
  <c r="CT552" i="9"/>
  <c r="CU551" i="9"/>
  <c r="CT551" i="9"/>
  <c r="CU550" i="9"/>
  <c r="CT550" i="9"/>
  <c r="CU549" i="9"/>
  <c r="CT549" i="9"/>
  <c r="CU548" i="9"/>
  <c r="CT548" i="9"/>
  <c r="CU547" i="9"/>
  <c r="CT547" i="9"/>
  <c r="CU546" i="9"/>
  <c r="CT546" i="9"/>
  <c r="CU545" i="9"/>
  <c r="CT545" i="9"/>
  <c r="CU544" i="9"/>
  <c r="CT544" i="9"/>
  <c r="CU543" i="9"/>
  <c r="CT543" i="9"/>
  <c r="CU542" i="9"/>
  <c r="CT542" i="9"/>
  <c r="CU541" i="9"/>
  <c r="CT541" i="9"/>
  <c r="CU540" i="9"/>
  <c r="CT540" i="9"/>
  <c r="CU539" i="9"/>
  <c r="CT539" i="9"/>
  <c r="CU538" i="9"/>
  <c r="CT538" i="9"/>
  <c r="CU537" i="9"/>
  <c r="CT537" i="9"/>
  <c r="CU536" i="9"/>
  <c r="CT536" i="9"/>
  <c r="CU535" i="9"/>
  <c r="CT535" i="9"/>
  <c r="CU534" i="9"/>
  <c r="CT534" i="9"/>
  <c r="CU533" i="9"/>
  <c r="CT533" i="9"/>
  <c r="CU532" i="9"/>
  <c r="CT532" i="9"/>
  <c r="CU531" i="9"/>
  <c r="CT531" i="9"/>
  <c r="CU530" i="9"/>
  <c r="CT530" i="9"/>
  <c r="CU529" i="9"/>
  <c r="CT529" i="9"/>
  <c r="CU528" i="9"/>
  <c r="CT528" i="9"/>
  <c r="CU527" i="9"/>
  <c r="CT527" i="9"/>
  <c r="CU526" i="9"/>
  <c r="CT526" i="9"/>
  <c r="CU525" i="9"/>
  <c r="CT525" i="9"/>
  <c r="CU524" i="9"/>
  <c r="CT524" i="9"/>
  <c r="CU523" i="9"/>
  <c r="CT523" i="9"/>
  <c r="CU522" i="9"/>
  <c r="CT522" i="9"/>
  <c r="CU521" i="9"/>
  <c r="CT521" i="9"/>
  <c r="CU520" i="9"/>
  <c r="CT520" i="9"/>
  <c r="CU519" i="9"/>
  <c r="CT519" i="9"/>
  <c r="CU518" i="9"/>
  <c r="CT518" i="9"/>
  <c r="CU517" i="9"/>
  <c r="CT517" i="9"/>
  <c r="CU516" i="9"/>
  <c r="CT516" i="9"/>
  <c r="CU515" i="9"/>
  <c r="CT515" i="9"/>
  <c r="CU514" i="9"/>
  <c r="CT514" i="9"/>
  <c r="CU513" i="9"/>
  <c r="CT513" i="9"/>
  <c r="CU512" i="9"/>
  <c r="CT512" i="9"/>
  <c r="CU511" i="9"/>
  <c r="CT511" i="9"/>
  <c r="CU510" i="9"/>
  <c r="CT510" i="9"/>
  <c r="CU509" i="9"/>
  <c r="CT509" i="9"/>
  <c r="CU508" i="9"/>
  <c r="CT508" i="9"/>
  <c r="CU507" i="9"/>
  <c r="CT507" i="9"/>
  <c r="CU506" i="9"/>
  <c r="CT506" i="9"/>
  <c r="CU505" i="9"/>
  <c r="CT505" i="9"/>
  <c r="CU504" i="9"/>
  <c r="CT504" i="9"/>
  <c r="CU503" i="9"/>
  <c r="CT503" i="9"/>
  <c r="CU502" i="9"/>
  <c r="CT502" i="9"/>
  <c r="CU501" i="9"/>
  <c r="CT501" i="9"/>
  <c r="CU500" i="9"/>
  <c r="CT500" i="9"/>
  <c r="CU499" i="9"/>
  <c r="CT499" i="9"/>
  <c r="CU498" i="9"/>
  <c r="CT498" i="9"/>
  <c r="CU497" i="9"/>
  <c r="CT497" i="9"/>
  <c r="CU496" i="9"/>
  <c r="CT496" i="9"/>
  <c r="CU495" i="9"/>
  <c r="CT495" i="9"/>
  <c r="CU494" i="9"/>
  <c r="CT494" i="9"/>
  <c r="CU493" i="9"/>
  <c r="CT493" i="9"/>
  <c r="CU492" i="9"/>
  <c r="CT492" i="9"/>
  <c r="CU491" i="9"/>
  <c r="CT491" i="9"/>
  <c r="CU490" i="9"/>
  <c r="CT490" i="9"/>
  <c r="CU489" i="9"/>
  <c r="CT489" i="9"/>
  <c r="CU488" i="9"/>
  <c r="CT488" i="9"/>
  <c r="CU487" i="9"/>
  <c r="CT487" i="9"/>
  <c r="CU486" i="9"/>
  <c r="CT486" i="9"/>
  <c r="CU485" i="9"/>
  <c r="CT485" i="9"/>
  <c r="CU484" i="9"/>
  <c r="CT484" i="9"/>
  <c r="CU483" i="9"/>
  <c r="CT483" i="9"/>
  <c r="CU482" i="9"/>
  <c r="CT482" i="9"/>
  <c r="CU481" i="9"/>
  <c r="CT481" i="9"/>
  <c r="CU480" i="9"/>
  <c r="CT480" i="9"/>
  <c r="CU479" i="9"/>
  <c r="CT479" i="9"/>
  <c r="CU478" i="9"/>
  <c r="CT478" i="9"/>
  <c r="CU477" i="9"/>
  <c r="CT477" i="9"/>
  <c r="CU476" i="9"/>
  <c r="CT476" i="9"/>
  <c r="CU475" i="9"/>
  <c r="CT475" i="9"/>
  <c r="CU474" i="9"/>
  <c r="CT474" i="9"/>
  <c r="CU473" i="9"/>
  <c r="CT473" i="9"/>
  <c r="CU472" i="9"/>
  <c r="CT472" i="9"/>
  <c r="CU471" i="9"/>
  <c r="CT471" i="9"/>
  <c r="CU470" i="9"/>
  <c r="CT470" i="9"/>
  <c r="CU469" i="9"/>
  <c r="CT469" i="9"/>
  <c r="CU468" i="9"/>
  <c r="CT468" i="9"/>
  <c r="CU467" i="9"/>
  <c r="CT467" i="9"/>
  <c r="CU466" i="9"/>
  <c r="CT466" i="9"/>
  <c r="CU465" i="9"/>
  <c r="CT465" i="9"/>
  <c r="CU464" i="9"/>
  <c r="CT464" i="9"/>
  <c r="CU463" i="9"/>
  <c r="CT463" i="9"/>
  <c r="CU462" i="9"/>
  <c r="CT462" i="9"/>
  <c r="CU461" i="9"/>
  <c r="CT461" i="9"/>
  <c r="CU460" i="9"/>
  <c r="CT460" i="9"/>
  <c r="CU459" i="9"/>
  <c r="CT459" i="9"/>
  <c r="CU458" i="9"/>
  <c r="CT458" i="9"/>
  <c r="CU457" i="9"/>
  <c r="CT457" i="9"/>
  <c r="CU456" i="9"/>
  <c r="CT456" i="9"/>
  <c r="CU455" i="9"/>
  <c r="CT455" i="9"/>
  <c r="CU454" i="9"/>
  <c r="CT454" i="9"/>
  <c r="CU453" i="9"/>
  <c r="CT453" i="9"/>
  <c r="CU452" i="9"/>
  <c r="CT452" i="9"/>
  <c r="CU451" i="9"/>
  <c r="CT451" i="9"/>
  <c r="CU450" i="9"/>
  <c r="CT450" i="9"/>
  <c r="CU449" i="9"/>
  <c r="CT449" i="9"/>
  <c r="CU448" i="9"/>
  <c r="CT448" i="9"/>
  <c r="CU447" i="9"/>
  <c r="CT447" i="9"/>
  <c r="CU446" i="9"/>
  <c r="CT446" i="9"/>
  <c r="CU445" i="9"/>
  <c r="CT445" i="9"/>
  <c r="CU444" i="9"/>
  <c r="CT444" i="9"/>
  <c r="CU443" i="9"/>
  <c r="CT443" i="9"/>
  <c r="CU442" i="9"/>
  <c r="CT442" i="9"/>
  <c r="CU441" i="9"/>
  <c r="CT441" i="9"/>
  <c r="CU440" i="9"/>
  <c r="CT440" i="9"/>
  <c r="CU439" i="9"/>
  <c r="CT439" i="9"/>
  <c r="CU438" i="9"/>
  <c r="CT438" i="9"/>
  <c r="CU437" i="9"/>
  <c r="CT437" i="9"/>
  <c r="CU436" i="9"/>
  <c r="CT436" i="9"/>
  <c r="CU435" i="9"/>
  <c r="CT435" i="9"/>
  <c r="CU434" i="9"/>
  <c r="CT434" i="9"/>
  <c r="CU433" i="9"/>
  <c r="CT433" i="9"/>
  <c r="CU432" i="9"/>
  <c r="CT432" i="9"/>
  <c r="CU431" i="9"/>
  <c r="CT431" i="9"/>
  <c r="CU430" i="9"/>
  <c r="CT430" i="9"/>
  <c r="CU429" i="9"/>
  <c r="CT429" i="9"/>
  <c r="CU428" i="9"/>
  <c r="CT428" i="9"/>
  <c r="CU427" i="9"/>
  <c r="CT427" i="9"/>
  <c r="CU426" i="9"/>
  <c r="CT426" i="9"/>
  <c r="CU425" i="9"/>
  <c r="CT425" i="9"/>
  <c r="CU424" i="9"/>
  <c r="CT424" i="9"/>
  <c r="CU423" i="9"/>
  <c r="CT423" i="9"/>
  <c r="CU422" i="9"/>
  <c r="CT422" i="9"/>
  <c r="CU421" i="9"/>
  <c r="CT421" i="9"/>
  <c r="CU420" i="9"/>
  <c r="CT420" i="9"/>
  <c r="CU419" i="9"/>
  <c r="CT419" i="9"/>
  <c r="CU418" i="9"/>
  <c r="CT418" i="9"/>
  <c r="CU417" i="9"/>
  <c r="CT417" i="9"/>
  <c r="CU416" i="9"/>
  <c r="CT416" i="9"/>
  <c r="CU415" i="9"/>
  <c r="CT415" i="9"/>
  <c r="CU414" i="9"/>
  <c r="CT414" i="9"/>
  <c r="CU413" i="9"/>
  <c r="CT413" i="9"/>
  <c r="CU412" i="9"/>
  <c r="CT412" i="9"/>
  <c r="CU411" i="9"/>
  <c r="CT411" i="9"/>
  <c r="CU410" i="9"/>
  <c r="CT410" i="9"/>
  <c r="CU409" i="9"/>
  <c r="CT409" i="9"/>
  <c r="CU408" i="9"/>
  <c r="CT408" i="9"/>
  <c r="CU407" i="9"/>
  <c r="CT407" i="9"/>
  <c r="CU406" i="9"/>
  <c r="CT406" i="9"/>
  <c r="CU405" i="9"/>
  <c r="CT405" i="9"/>
  <c r="CU404" i="9"/>
  <c r="CT404" i="9"/>
  <c r="CU403" i="9"/>
  <c r="CT403" i="9"/>
  <c r="CU402" i="9"/>
  <c r="CT402" i="9"/>
  <c r="CU401" i="9"/>
  <c r="CT401" i="9"/>
  <c r="CU400" i="9"/>
  <c r="CT400" i="9"/>
  <c r="CU399" i="9"/>
  <c r="CT399" i="9"/>
  <c r="CU398" i="9"/>
  <c r="CT398" i="9"/>
  <c r="CU397" i="9"/>
  <c r="CT397" i="9"/>
  <c r="CU396" i="9"/>
  <c r="CT396" i="9"/>
  <c r="CU395" i="9"/>
  <c r="CT395" i="9"/>
  <c r="CU394" i="9"/>
  <c r="CT394" i="9"/>
  <c r="CU393" i="9"/>
  <c r="CT393" i="9"/>
  <c r="CU392" i="9"/>
  <c r="CT392" i="9"/>
  <c r="CU391" i="9"/>
  <c r="CT391" i="9"/>
  <c r="CU390" i="9"/>
  <c r="CT390" i="9"/>
  <c r="CU389" i="9"/>
  <c r="CT389" i="9"/>
  <c r="CU388" i="9"/>
  <c r="CT388" i="9"/>
  <c r="CU387" i="9"/>
  <c r="CT387" i="9"/>
  <c r="CU386" i="9"/>
  <c r="CT386" i="9"/>
  <c r="CU385" i="9"/>
  <c r="CT385" i="9"/>
  <c r="CU384" i="9"/>
  <c r="CT384" i="9"/>
  <c r="CU383" i="9"/>
  <c r="CT383" i="9"/>
  <c r="CU382" i="9"/>
  <c r="CT382" i="9"/>
  <c r="CU381" i="9"/>
  <c r="CT381" i="9"/>
  <c r="CU380" i="9"/>
  <c r="CT380" i="9"/>
  <c r="CU379" i="9"/>
  <c r="CT379" i="9"/>
  <c r="CU378" i="9"/>
  <c r="CT378" i="9"/>
  <c r="CU377" i="9"/>
  <c r="CT377" i="9"/>
  <c r="CU376" i="9"/>
  <c r="CT376" i="9"/>
  <c r="CU375" i="9"/>
  <c r="CT375" i="9"/>
  <c r="CU374" i="9"/>
  <c r="CT374" i="9"/>
  <c r="CU373" i="9"/>
  <c r="CT373" i="9"/>
  <c r="CU372" i="9"/>
  <c r="CT372" i="9"/>
  <c r="CU371" i="9"/>
  <c r="CT371" i="9"/>
  <c r="CU370" i="9"/>
  <c r="CT370" i="9"/>
  <c r="CU369" i="9"/>
  <c r="CT369" i="9"/>
  <c r="CU368" i="9"/>
  <c r="CT368" i="9"/>
  <c r="CU367" i="9"/>
  <c r="CT367" i="9"/>
  <c r="CU366" i="9"/>
  <c r="CT366" i="9"/>
  <c r="CU365" i="9"/>
  <c r="CT365" i="9"/>
  <c r="CU364" i="9"/>
  <c r="CT364" i="9"/>
  <c r="CU363" i="9"/>
  <c r="CT363" i="9"/>
  <c r="CU362" i="9"/>
  <c r="CT362" i="9"/>
  <c r="CU361" i="9"/>
  <c r="CT361" i="9"/>
  <c r="CU360" i="9"/>
  <c r="CT360" i="9"/>
  <c r="CU359" i="9"/>
  <c r="CT359" i="9"/>
  <c r="CU358" i="9"/>
  <c r="CT358" i="9"/>
  <c r="CU357" i="9"/>
  <c r="CT357" i="9"/>
  <c r="CU356" i="9"/>
  <c r="CT356" i="9"/>
  <c r="CU355" i="9"/>
  <c r="CT355" i="9"/>
  <c r="CU354" i="9"/>
  <c r="CT354" i="9"/>
  <c r="CU353" i="9"/>
  <c r="CT353" i="9"/>
  <c r="CU352" i="9"/>
  <c r="CT352" i="9"/>
  <c r="CU351" i="9"/>
  <c r="CT351" i="9"/>
  <c r="CU350" i="9"/>
  <c r="CT350" i="9"/>
  <c r="CU349" i="9"/>
  <c r="CT349" i="9"/>
  <c r="CU348" i="9"/>
  <c r="CT348" i="9"/>
  <c r="CU347" i="9"/>
  <c r="CT347" i="9"/>
  <c r="CU346" i="9"/>
  <c r="CT346" i="9"/>
  <c r="CU345" i="9"/>
  <c r="CT345" i="9"/>
  <c r="CU344" i="9"/>
  <c r="CT344" i="9"/>
  <c r="CU343" i="9"/>
  <c r="CT343" i="9"/>
  <c r="CU342" i="9"/>
  <c r="CT342" i="9"/>
  <c r="CU341" i="9"/>
  <c r="CT341" i="9"/>
  <c r="CU340" i="9"/>
  <c r="CT340" i="9"/>
  <c r="CU339" i="9"/>
  <c r="CT339" i="9"/>
  <c r="CU338" i="9"/>
  <c r="CT338" i="9"/>
  <c r="CU337" i="9"/>
  <c r="CT337" i="9"/>
  <c r="CU336" i="9"/>
  <c r="CT336" i="9"/>
  <c r="CU335" i="9"/>
  <c r="CT335" i="9"/>
  <c r="CU334" i="9"/>
  <c r="CT334" i="9"/>
  <c r="CU333" i="9"/>
  <c r="CT333" i="9"/>
  <c r="CU332" i="9"/>
  <c r="CT332" i="9"/>
  <c r="CU331" i="9"/>
  <c r="CT331" i="9"/>
  <c r="CU330" i="9"/>
  <c r="CT330" i="9"/>
  <c r="CU329" i="9"/>
  <c r="CT329" i="9"/>
  <c r="CU328" i="9"/>
  <c r="CT328" i="9"/>
  <c r="CU327" i="9"/>
  <c r="CT327" i="9"/>
  <c r="CU326" i="9"/>
  <c r="CT326" i="9"/>
  <c r="CU325" i="9"/>
  <c r="CT325" i="9"/>
  <c r="CU324" i="9"/>
  <c r="CT324" i="9"/>
  <c r="CU323" i="9"/>
  <c r="CT323" i="9"/>
  <c r="CU322" i="9"/>
  <c r="CT322" i="9"/>
  <c r="CU321" i="9"/>
  <c r="CT321" i="9"/>
  <c r="CU320" i="9"/>
  <c r="CT320" i="9"/>
  <c r="CU319" i="9"/>
  <c r="CT319" i="9"/>
  <c r="CU318" i="9"/>
  <c r="CT318" i="9"/>
  <c r="CU317" i="9"/>
  <c r="CT317" i="9"/>
  <c r="CU316" i="9"/>
  <c r="CT316" i="9"/>
  <c r="CU315" i="9"/>
  <c r="CT315" i="9"/>
  <c r="CU314" i="9"/>
  <c r="CT314" i="9"/>
  <c r="CU313" i="9"/>
  <c r="CT313" i="9"/>
  <c r="CU312" i="9"/>
  <c r="CT312" i="9"/>
  <c r="CU311" i="9"/>
  <c r="CT311" i="9"/>
  <c r="CU310" i="9"/>
  <c r="CT310" i="9"/>
  <c r="CU309" i="9"/>
  <c r="CT309" i="9"/>
  <c r="CU308" i="9"/>
  <c r="CT308" i="9"/>
  <c r="CU307" i="9"/>
  <c r="CT307" i="9"/>
  <c r="CU306" i="9"/>
  <c r="CT306" i="9"/>
  <c r="CU305" i="9"/>
  <c r="CT305" i="9"/>
  <c r="CU304" i="9"/>
  <c r="CT304" i="9"/>
  <c r="CU303" i="9"/>
  <c r="CT303" i="9"/>
  <c r="CU302" i="9"/>
  <c r="CT302" i="9"/>
  <c r="CU301" i="9"/>
  <c r="CT301" i="9"/>
  <c r="CU300" i="9"/>
  <c r="CT300" i="9"/>
  <c r="CU299" i="9"/>
  <c r="CT299" i="9"/>
  <c r="CU298" i="9"/>
  <c r="CT298" i="9"/>
  <c r="CU297" i="9"/>
  <c r="CT297" i="9"/>
  <c r="CU296" i="9"/>
  <c r="CT296" i="9"/>
  <c r="CU295" i="9"/>
  <c r="CT295" i="9"/>
  <c r="CU294" i="9"/>
  <c r="CT294" i="9"/>
  <c r="CU293" i="9"/>
  <c r="CT293" i="9"/>
  <c r="CU292" i="9"/>
  <c r="CT292" i="9"/>
  <c r="CU291" i="9"/>
  <c r="CT291" i="9"/>
  <c r="CU290" i="9"/>
  <c r="CT290" i="9"/>
  <c r="CU289" i="9"/>
  <c r="CT289" i="9"/>
  <c r="CU288" i="9"/>
  <c r="CT288" i="9"/>
  <c r="CU287" i="9"/>
  <c r="CT287" i="9"/>
  <c r="CU286" i="9"/>
  <c r="CT286" i="9"/>
  <c r="CU285" i="9"/>
  <c r="CT285" i="9"/>
  <c r="CU284" i="9"/>
  <c r="CT284" i="9"/>
  <c r="CU283" i="9"/>
  <c r="CT283" i="9"/>
  <c r="CU282" i="9"/>
  <c r="CT282" i="9"/>
  <c r="CU281" i="9"/>
  <c r="CT281" i="9"/>
  <c r="CU280" i="9"/>
  <c r="CT280" i="9"/>
  <c r="CU279" i="9"/>
  <c r="CT279" i="9"/>
  <c r="CU278" i="9"/>
  <c r="CT278" i="9"/>
  <c r="CU277" i="9"/>
  <c r="CT277" i="9"/>
  <c r="CU276" i="9"/>
  <c r="CT276" i="9"/>
  <c r="CU275" i="9"/>
  <c r="CT275" i="9"/>
  <c r="CU274" i="9"/>
  <c r="CT274" i="9"/>
  <c r="CU273" i="9"/>
  <c r="CT273" i="9"/>
  <c r="CU272" i="9"/>
  <c r="CT272" i="9"/>
  <c r="CU271" i="9"/>
  <c r="CT271" i="9"/>
  <c r="CU270" i="9"/>
  <c r="CT270" i="9"/>
  <c r="CU269" i="9"/>
  <c r="CT269" i="9"/>
  <c r="CU268" i="9"/>
  <c r="CT268" i="9"/>
  <c r="CU267" i="9"/>
  <c r="CT267" i="9"/>
  <c r="CU266" i="9"/>
  <c r="CT266" i="9"/>
  <c r="CU265" i="9"/>
  <c r="CT265" i="9"/>
  <c r="CU264" i="9"/>
  <c r="CT264" i="9"/>
  <c r="CU263" i="9"/>
  <c r="CT263" i="9"/>
  <c r="CU262" i="9"/>
  <c r="CT262" i="9"/>
  <c r="CU261" i="9"/>
  <c r="CT261" i="9"/>
  <c r="CU260" i="9"/>
  <c r="CT260" i="9"/>
  <c r="CU259" i="9"/>
  <c r="CT259" i="9"/>
  <c r="CU258" i="9"/>
  <c r="CT258" i="9"/>
  <c r="CU257" i="9"/>
  <c r="CT257" i="9"/>
  <c r="CU256" i="9"/>
  <c r="CT256" i="9"/>
  <c r="CU255" i="9"/>
  <c r="CT255" i="9"/>
  <c r="CU254" i="9"/>
  <c r="CT254" i="9"/>
  <c r="CU253" i="9"/>
  <c r="CT253" i="9"/>
  <c r="CU252" i="9"/>
  <c r="CT252" i="9"/>
  <c r="CU251" i="9"/>
  <c r="CT251" i="9"/>
  <c r="CU250" i="9"/>
  <c r="CT250" i="9"/>
  <c r="CU249" i="9"/>
  <c r="CT249" i="9"/>
  <c r="CU248" i="9"/>
  <c r="CT248" i="9"/>
  <c r="CU247" i="9"/>
  <c r="CT247" i="9"/>
  <c r="CU246" i="9"/>
  <c r="CT246" i="9"/>
  <c r="CU245" i="9"/>
  <c r="CT245" i="9"/>
  <c r="CU244" i="9"/>
  <c r="CT244" i="9"/>
  <c r="CU243" i="9"/>
  <c r="CT243" i="9"/>
  <c r="CU242" i="9"/>
  <c r="CT242" i="9"/>
  <c r="CU241" i="9"/>
  <c r="CT241" i="9"/>
  <c r="CU240" i="9"/>
  <c r="CT240" i="9"/>
  <c r="CU239" i="9"/>
  <c r="CT239" i="9"/>
  <c r="CU238" i="9"/>
  <c r="CT238" i="9"/>
  <c r="CU237" i="9"/>
  <c r="CT237" i="9"/>
  <c r="CU236" i="9"/>
  <c r="CT236" i="9"/>
  <c r="CU235" i="9"/>
  <c r="CT235" i="9"/>
  <c r="CU234" i="9"/>
  <c r="CT234" i="9"/>
  <c r="CU233" i="9"/>
  <c r="CT233" i="9"/>
  <c r="CU232" i="9"/>
  <c r="CT232" i="9"/>
  <c r="CU231" i="9"/>
  <c r="CT231" i="9"/>
  <c r="CU230" i="9"/>
  <c r="CT230" i="9"/>
  <c r="CU229" i="9"/>
  <c r="CT229" i="9"/>
  <c r="CU228" i="9"/>
  <c r="CT228" i="9"/>
  <c r="CU227" i="9"/>
  <c r="CT227" i="9"/>
  <c r="CU226" i="9"/>
  <c r="CT226" i="9"/>
  <c r="CU225" i="9"/>
  <c r="CT225" i="9"/>
  <c r="CU224" i="9"/>
  <c r="CT224" i="9"/>
  <c r="CU223" i="9"/>
  <c r="CT223" i="9"/>
  <c r="CU222" i="9"/>
  <c r="CT222" i="9"/>
  <c r="CU221" i="9"/>
  <c r="CT221" i="9"/>
  <c r="CU220" i="9"/>
  <c r="CT220" i="9"/>
  <c r="CU219" i="9"/>
  <c r="CT219" i="9"/>
  <c r="CU218" i="9"/>
  <c r="CT218" i="9"/>
  <c r="CU217" i="9"/>
  <c r="CT217" i="9"/>
  <c r="CU216" i="9"/>
  <c r="CT216" i="9"/>
  <c r="CU215" i="9"/>
  <c r="CT215" i="9"/>
  <c r="CU214" i="9"/>
  <c r="CT214" i="9"/>
  <c r="CU213" i="9"/>
  <c r="CT213" i="9"/>
  <c r="CU212" i="9"/>
  <c r="CT212" i="9"/>
  <c r="CU211" i="9"/>
  <c r="CT211" i="9"/>
  <c r="CU210" i="9"/>
  <c r="CT210" i="9"/>
  <c r="CU209" i="9"/>
  <c r="CT209" i="9"/>
  <c r="CU208" i="9"/>
  <c r="CT208" i="9"/>
  <c r="CU207" i="9"/>
  <c r="CT207" i="9"/>
  <c r="CU206" i="9"/>
  <c r="CT206" i="9"/>
  <c r="CU205" i="9"/>
  <c r="CT205" i="9"/>
  <c r="CU204" i="9"/>
  <c r="CT204" i="9"/>
  <c r="CU203" i="9"/>
  <c r="CT203" i="9"/>
  <c r="CU202" i="9"/>
  <c r="CT202" i="9"/>
  <c r="CU201" i="9"/>
  <c r="CT201" i="9"/>
  <c r="CU200" i="9"/>
  <c r="CT200" i="9"/>
  <c r="CU199" i="9"/>
  <c r="CT199" i="9"/>
  <c r="CU198" i="9"/>
  <c r="CT198" i="9"/>
  <c r="CU197" i="9"/>
  <c r="CT197" i="9"/>
  <c r="CU196" i="9"/>
  <c r="CT196" i="9"/>
  <c r="CU195" i="9"/>
  <c r="CT195" i="9"/>
  <c r="CU194" i="9"/>
  <c r="CT194" i="9"/>
  <c r="CU193" i="9"/>
  <c r="CT193" i="9"/>
  <c r="CU192" i="9"/>
  <c r="CT192" i="9"/>
  <c r="CU191" i="9"/>
  <c r="CT191" i="9"/>
  <c r="CU190" i="9"/>
  <c r="CT190" i="9"/>
  <c r="CU189" i="9"/>
  <c r="CT189" i="9"/>
  <c r="CU188" i="9"/>
  <c r="CT188" i="9"/>
  <c r="CU187" i="9"/>
  <c r="CT187" i="9"/>
  <c r="CU186" i="9"/>
  <c r="CT186" i="9"/>
  <c r="CU185" i="9"/>
  <c r="CT185" i="9"/>
  <c r="CU184" i="9"/>
  <c r="CT184" i="9"/>
  <c r="CU183" i="9"/>
  <c r="CT183" i="9"/>
  <c r="CU182" i="9"/>
  <c r="CT182" i="9"/>
  <c r="CU181" i="9"/>
  <c r="CT181" i="9"/>
  <c r="CU180" i="9"/>
  <c r="CT180" i="9"/>
  <c r="CU179" i="9"/>
  <c r="CT179" i="9"/>
  <c r="CU178" i="9"/>
  <c r="CT178" i="9"/>
  <c r="CU177" i="9"/>
  <c r="CT177" i="9"/>
  <c r="CU176" i="9"/>
  <c r="CT176" i="9"/>
  <c r="CU175" i="9"/>
  <c r="CT175" i="9"/>
  <c r="CU174" i="9"/>
  <c r="CT174" i="9"/>
  <c r="CU173" i="9"/>
  <c r="CT173" i="9"/>
  <c r="CU172" i="9"/>
  <c r="CT172" i="9"/>
  <c r="CU171" i="9"/>
  <c r="CT171" i="9"/>
  <c r="CU170" i="9"/>
  <c r="CT170" i="9"/>
  <c r="CU169" i="9"/>
  <c r="CT169" i="9"/>
  <c r="CU168" i="9"/>
  <c r="CT168" i="9"/>
  <c r="CU167" i="9"/>
  <c r="CT167" i="9"/>
  <c r="CU166" i="9"/>
  <c r="CT166" i="9"/>
  <c r="CU165" i="9"/>
  <c r="CT165" i="9"/>
  <c r="CU164" i="9"/>
  <c r="CT164" i="9"/>
  <c r="CU163" i="9"/>
  <c r="CT163" i="9"/>
  <c r="CU162" i="9"/>
  <c r="CT162" i="9"/>
  <c r="CU161" i="9"/>
  <c r="CT161" i="9"/>
  <c r="CU160" i="9"/>
  <c r="CT160" i="9"/>
  <c r="CU159" i="9"/>
  <c r="CT159" i="9"/>
  <c r="CU158" i="9"/>
  <c r="CT158" i="9"/>
  <c r="CU157" i="9"/>
  <c r="CT157" i="9"/>
  <c r="CU156" i="9"/>
  <c r="CT156" i="9"/>
  <c r="CU155" i="9"/>
  <c r="CT155" i="9"/>
  <c r="CU154" i="9"/>
  <c r="CT154" i="9"/>
  <c r="CU153" i="9"/>
  <c r="CT153" i="9"/>
  <c r="CU152" i="9"/>
  <c r="CT152" i="9"/>
  <c r="CU151" i="9"/>
  <c r="CT151" i="9"/>
  <c r="CU150" i="9"/>
  <c r="CT150" i="9"/>
  <c r="CU149" i="9"/>
  <c r="CT149" i="9"/>
  <c r="CU148" i="9"/>
  <c r="CT148" i="9"/>
  <c r="CU147" i="9"/>
  <c r="CT147" i="9"/>
  <c r="CU146" i="9"/>
  <c r="CT146" i="9"/>
  <c r="CU145" i="9"/>
  <c r="CT145" i="9"/>
  <c r="CU144" i="9"/>
  <c r="CT144" i="9"/>
  <c r="CU143" i="9"/>
  <c r="CT143" i="9"/>
  <c r="CU142" i="9"/>
  <c r="CT142" i="9"/>
  <c r="CU141" i="9"/>
  <c r="CT141" i="9"/>
  <c r="CU140" i="9"/>
  <c r="CT140" i="9"/>
  <c r="CU139" i="9"/>
  <c r="CT139" i="9"/>
  <c r="CU138" i="9"/>
  <c r="CT138" i="9"/>
  <c r="CU137" i="9"/>
  <c r="CT137" i="9"/>
  <c r="CU136" i="9"/>
  <c r="CT136" i="9"/>
  <c r="CU135" i="9"/>
  <c r="CT135" i="9"/>
  <c r="CU134" i="9"/>
  <c r="CT134" i="9"/>
  <c r="CU133" i="9"/>
  <c r="CT133" i="9"/>
  <c r="CU132" i="9"/>
  <c r="CT132" i="9"/>
  <c r="CU131" i="9"/>
  <c r="CT131" i="9"/>
  <c r="CU130" i="9"/>
  <c r="CT130" i="9"/>
  <c r="CU129" i="9"/>
  <c r="CT129" i="9"/>
  <c r="CU128" i="9"/>
  <c r="CT128" i="9"/>
  <c r="CU127" i="9"/>
  <c r="CT127" i="9"/>
  <c r="CU126" i="9"/>
  <c r="CT126" i="9"/>
  <c r="CU125" i="9"/>
  <c r="CT125" i="9"/>
  <c r="CU124" i="9"/>
  <c r="CT124" i="9"/>
  <c r="CU123" i="9"/>
  <c r="CT123" i="9"/>
  <c r="CU122" i="9"/>
  <c r="CT122" i="9"/>
  <c r="CU121" i="9"/>
  <c r="CT121" i="9"/>
  <c r="CU120" i="9"/>
  <c r="CT120" i="9"/>
  <c r="CU119" i="9"/>
  <c r="CT119" i="9"/>
  <c r="CU118" i="9"/>
  <c r="CT118" i="9"/>
  <c r="CU117" i="9"/>
  <c r="CT117" i="9"/>
  <c r="CU116" i="9"/>
  <c r="CT116" i="9"/>
  <c r="CU115" i="9"/>
  <c r="CT115" i="9"/>
  <c r="CU114" i="9"/>
  <c r="CT114" i="9"/>
  <c r="CU113" i="9"/>
  <c r="CT113" i="9"/>
  <c r="CU112" i="9"/>
  <c r="CT112" i="9"/>
  <c r="CU111" i="9"/>
  <c r="CT111" i="9"/>
  <c r="CU110" i="9"/>
  <c r="CT110" i="9"/>
  <c r="CU109" i="9"/>
  <c r="CT109" i="9"/>
  <c r="CU108" i="9"/>
  <c r="CT108" i="9"/>
  <c r="CU107" i="9"/>
  <c r="CT107" i="9"/>
  <c r="CU106" i="9"/>
  <c r="CT106" i="9"/>
  <c r="CU105" i="9"/>
  <c r="CT105" i="9"/>
  <c r="CU104" i="9"/>
  <c r="CT104" i="9"/>
  <c r="CU103" i="9"/>
  <c r="CT103" i="9"/>
  <c r="CU102" i="9"/>
  <c r="CT102" i="9"/>
  <c r="CU101" i="9"/>
  <c r="CT101" i="9"/>
  <c r="CU100" i="9"/>
  <c r="CT100" i="9"/>
  <c r="CU99" i="9"/>
  <c r="CT99" i="9"/>
  <c r="CU98" i="9"/>
  <c r="CT98" i="9"/>
  <c r="CU97" i="9"/>
  <c r="CT97" i="9"/>
  <c r="CU96" i="9"/>
  <c r="CT96" i="9"/>
  <c r="CU95" i="9"/>
  <c r="CT95" i="9"/>
  <c r="CU94" i="9"/>
  <c r="CT94" i="9"/>
  <c r="CU93" i="9"/>
  <c r="CT93" i="9"/>
  <c r="CU92" i="9"/>
  <c r="CT92" i="9"/>
  <c r="CU91" i="9"/>
  <c r="CT91" i="9"/>
  <c r="CU90" i="9"/>
  <c r="CT90" i="9"/>
  <c r="CU89" i="9"/>
  <c r="CT89" i="9"/>
  <c r="CU88" i="9"/>
  <c r="CT88" i="9"/>
  <c r="CU87" i="9"/>
  <c r="CT87" i="9"/>
  <c r="CU86" i="9"/>
  <c r="CT86" i="9"/>
  <c r="CU85" i="9"/>
  <c r="CT85" i="9"/>
  <c r="CU84" i="9"/>
  <c r="CT84" i="9"/>
  <c r="CU83" i="9"/>
  <c r="CT83" i="9"/>
  <c r="CU82" i="9"/>
  <c r="CT82" i="9"/>
  <c r="CU81" i="9"/>
  <c r="CT81" i="9"/>
  <c r="CU80" i="9"/>
  <c r="CT80" i="9"/>
  <c r="CU79" i="9"/>
  <c r="CT79" i="9"/>
  <c r="CU78" i="9"/>
  <c r="CT78" i="9"/>
  <c r="CU77" i="9"/>
  <c r="CT77" i="9"/>
  <c r="CU76" i="9"/>
  <c r="CT76" i="9"/>
  <c r="CU75" i="9"/>
  <c r="CT75" i="9"/>
  <c r="CU74" i="9"/>
  <c r="CT74" i="9"/>
  <c r="CU73" i="9"/>
  <c r="CT73" i="9"/>
  <c r="CU72" i="9"/>
  <c r="CT72" i="9"/>
  <c r="CU71" i="9"/>
  <c r="CT71" i="9"/>
  <c r="CU70" i="9"/>
  <c r="CT70" i="9"/>
  <c r="CU69" i="9"/>
  <c r="CT69" i="9"/>
  <c r="CU68" i="9"/>
  <c r="CT68" i="9"/>
  <c r="CU67" i="9"/>
  <c r="CT67" i="9"/>
  <c r="CU66" i="9"/>
  <c r="CT66" i="9"/>
  <c r="CU65" i="9"/>
  <c r="CT65" i="9"/>
  <c r="CU64" i="9"/>
  <c r="CT64" i="9"/>
  <c r="CU63" i="9"/>
  <c r="CT63" i="9"/>
  <c r="CU62" i="9"/>
  <c r="CT62" i="9"/>
  <c r="CU61" i="9"/>
  <c r="CT61" i="9"/>
  <c r="CU60" i="9"/>
  <c r="CT60" i="9"/>
  <c r="CU59" i="9"/>
  <c r="CT59" i="9"/>
  <c r="CU58" i="9"/>
  <c r="CT58" i="9"/>
  <c r="CU57" i="9"/>
  <c r="CT57" i="9"/>
  <c r="CU56" i="9"/>
  <c r="CT56" i="9"/>
  <c r="CU55" i="9"/>
  <c r="CT55" i="9"/>
  <c r="CU54" i="9"/>
  <c r="CT54" i="9"/>
  <c r="CU53" i="9"/>
  <c r="CT53" i="9"/>
  <c r="CU52" i="9"/>
  <c r="CT52" i="9"/>
  <c r="CU51" i="9"/>
  <c r="CT51" i="9"/>
  <c r="CU50" i="9"/>
  <c r="CT50" i="9"/>
  <c r="CU49" i="9"/>
  <c r="CT49" i="9"/>
  <c r="CU48" i="9"/>
  <c r="CT48" i="9"/>
  <c r="CU47" i="9"/>
  <c r="CT47" i="9"/>
  <c r="CU46" i="9"/>
  <c r="CT46" i="9"/>
  <c r="CU45" i="9"/>
  <c r="CT45" i="9"/>
  <c r="CU44" i="9"/>
  <c r="CT44" i="9"/>
  <c r="CU43" i="9"/>
  <c r="CT43" i="9"/>
  <c r="CU42" i="9"/>
  <c r="CT42" i="9"/>
  <c r="CU41" i="9"/>
  <c r="CT41" i="9"/>
  <c r="CU40" i="9"/>
  <c r="CT40" i="9"/>
  <c r="CU39" i="9"/>
  <c r="CT39" i="9"/>
  <c r="CU38" i="9"/>
  <c r="CT38" i="9"/>
  <c r="CU37" i="9"/>
  <c r="CT37" i="9"/>
  <c r="CU36" i="9"/>
  <c r="CT36" i="9"/>
  <c r="CU35" i="9"/>
  <c r="CT35" i="9"/>
  <c r="CU34" i="9"/>
  <c r="CT34" i="9"/>
  <c r="CU33" i="9"/>
  <c r="CT33" i="9"/>
  <c r="CU32" i="9"/>
  <c r="CT32" i="9"/>
  <c r="CU31" i="9"/>
  <c r="CT31" i="9"/>
  <c r="CU30" i="9"/>
  <c r="CT30" i="9"/>
  <c r="CU29" i="9"/>
  <c r="CT29" i="9"/>
  <c r="CU28" i="9"/>
  <c r="CT28" i="9"/>
  <c r="CU27" i="9"/>
  <c r="CT27" i="9"/>
  <c r="CU26" i="9"/>
  <c r="CT26" i="9"/>
  <c r="CU25" i="9"/>
  <c r="CT25" i="9"/>
  <c r="CU24" i="9"/>
  <c r="CT24" i="9"/>
  <c r="CU23" i="9"/>
  <c r="CT23" i="9"/>
  <c r="CU22" i="9"/>
  <c r="CT22" i="9"/>
  <c r="CU21" i="9"/>
  <c r="CT21" i="9"/>
  <c r="CU20" i="9"/>
  <c r="CT20" i="9"/>
  <c r="CU19" i="9"/>
  <c r="CT19" i="9"/>
  <c r="CU18" i="9"/>
  <c r="CT18" i="9"/>
  <c r="CU17" i="9"/>
  <c r="CT17" i="9"/>
  <c r="CU16" i="9"/>
  <c r="CT16" i="9"/>
  <c r="CU15" i="9"/>
  <c r="CT15" i="9"/>
  <c r="CU14" i="9"/>
  <c r="CT14" i="9"/>
  <c r="CU13" i="9"/>
  <c r="CT13" i="9"/>
  <c r="CU12" i="9"/>
  <c r="CT12" i="9"/>
  <c r="CU11" i="9"/>
  <c r="CT11" i="9"/>
  <c r="CU10" i="9"/>
  <c r="CT10" i="9"/>
  <c r="CU9" i="9"/>
  <c r="CT9" i="9"/>
  <c r="CU8" i="9"/>
  <c r="CT8" i="9"/>
  <c r="CU7" i="9"/>
  <c r="CT7" i="9"/>
  <c r="R772" i="8"/>
  <c r="Q772" i="8"/>
  <c r="Q771" i="8"/>
  <c r="R771" i="8" s="1"/>
  <c r="Q770" i="8"/>
  <c r="R770" i="8" s="1"/>
  <c r="Q769" i="8"/>
  <c r="R769" i="8" s="1"/>
  <c r="Q768" i="8"/>
  <c r="R768" i="8" s="1"/>
  <c r="R767" i="8"/>
  <c r="Q767" i="8"/>
  <c r="R766" i="8"/>
  <c r="Q766" i="8"/>
  <c r="Q765" i="8"/>
  <c r="R765" i="8" s="1"/>
  <c r="Q764" i="8"/>
  <c r="R764" i="8" s="1"/>
  <c r="Q763" i="8"/>
  <c r="R763" i="8" s="1"/>
  <c r="Q762" i="8"/>
  <c r="R762" i="8" s="1"/>
  <c r="R761" i="8"/>
  <c r="Q761" i="8"/>
  <c r="Q760" i="8"/>
  <c r="R760" i="8" s="1"/>
  <c r="Q759" i="8"/>
  <c r="R759" i="8" s="1"/>
  <c r="R758" i="8"/>
  <c r="Q758" i="8"/>
  <c r="Q757" i="8"/>
  <c r="R757" i="8" s="1"/>
  <c r="R756" i="8"/>
  <c r="Q756" i="8"/>
  <c r="Q755" i="8"/>
  <c r="R755" i="8" s="1"/>
  <c r="Q754" i="8"/>
  <c r="R754" i="8" s="1"/>
  <c r="R753" i="8"/>
  <c r="Q753" i="8"/>
  <c r="R752" i="8"/>
  <c r="Q752" i="8"/>
  <c r="R751" i="8"/>
  <c r="Q751" i="8"/>
  <c r="R750" i="8"/>
  <c r="Q750" i="8"/>
  <c r="Q749" i="8"/>
  <c r="R749" i="8" s="1"/>
  <c r="R748" i="8"/>
  <c r="Q748" i="8"/>
  <c r="Q747" i="8"/>
  <c r="R747" i="8" s="1"/>
  <c r="Q746" i="8"/>
  <c r="R746" i="8" s="1"/>
  <c r="Q745" i="8"/>
  <c r="R745" i="8" s="1"/>
  <c r="R744" i="8"/>
  <c r="Q744" i="8"/>
  <c r="Q743" i="8"/>
  <c r="R743" i="8" s="1"/>
  <c r="Q742" i="8"/>
  <c r="R742" i="8" s="1"/>
  <c r="Q741" i="8"/>
  <c r="R741" i="8" s="1"/>
  <c r="R740" i="8"/>
  <c r="Q740" i="8"/>
  <c r="R739" i="8"/>
  <c r="Q739" i="8"/>
  <c r="Q738" i="8"/>
  <c r="R738" i="8" s="1"/>
  <c r="R737" i="8"/>
  <c r="Q737" i="8"/>
  <c r="R736" i="8"/>
  <c r="Q736" i="8"/>
  <c r="R735" i="8"/>
  <c r="Q735" i="8"/>
  <c r="R734" i="8"/>
  <c r="Q734" i="8"/>
  <c r="Q733" i="8"/>
  <c r="R733" i="8" s="1"/>
  <c r="R732" i="8"/>
  <c r="Q732" i="8"/>
  <c r="R731" i="8"/>
  <c r="Q731" i="8"/>
  <c r="Q730" i="8"/>
  <c r="R730" i="8" s="1"/>
  <c r="Q729" i="8"/>
  <c r="R729" i="8" s="1"/>
  <c r="R728" i="8"/>
  <c r="Q728" i="8"/>
  <c r="Q727" i="8"/>
  <c r="R727" i="8" s="1"/>
  <c r="Q726" i="8"/>
  <c r="R726" i="8" s="1"/>
  <c r="R725" i="8"/>
  <c r="Q725" i="8"/>
  <c r="Q724" i="8"/>
  <c r="R724" i="8" s="1"/>
  <c r="Q723" i="8"/>
  <c r="R723" i="8" s="1"/>
  <c r="R722" i="8"/>
  <c r="Q722" i="8"/>
  <c r="Q721" i="8"/>
  <c r="R721" i="8" s="1"/>
  <c r="Q720" i="8"/>
  <c r="R720" i="8" s="1"/>
  <c r="R719" i="8"/>
  <c r="Q719" i="8"/>
  <c r="Q718" i="8"/>
  <c r="R718" i="8" s="1"/>
  <c r="R717" i="8"/>
  <c r="Q717" i="8"/>
  <c r="Q716" i="8"/>
  <c r="R716" i="8" s="1"/>
  <c r="Q715" i="8"/>
  <c r="R715" i="8" s="1"/>
  <c r="R714" i="8"/>
  <c r="Q714" i="8"/>
  <c r="Q713" i="8"/>
  <c r="R713" i="8" s="1"/>
  <c r="R712" i="8"/>
  <c r="Q712" i="8"/>
  <c r="Q711" i="8"/>
  <c r="R711" i="8" s="1"/>
  <c r="Q710" i="8"/>
  <c r="R710" i="8" s="1"/>
  <c r="Q709" i="8"/>
  <c r="R709" i="8" s="1"/>
  <c r="Q708" i="8"/>
  <c r="R708" i="8" s="1"/>
  <c r="Q707" i="8"/>
  <c r="R707" i="8" s="1"/>
  <c r="R706" i="8"/>
  <c r="Q706" i="8"/>
  <c r="Q705" i="8"/>
  <c r="R705" i="8" s="1"/>
  <c r="Q704" i="8"/>
  <c r="R704" i="8" s="1"/>
  <c r="R703" i="8"/>
  <c r="Q703" i="8"/>
  <c r="Q702" i="8"/>
  <c r="R702" i="8" s="1"/>
  <c r="R701" i="8"/>
  <c r="Q701" i="8"/>
  <c r="Q700" i="8"/>
  <c r="R700" i="8" s="1"/>
  <c r="Q699" i="8"/>
  <c r="R699" i="8" s="1"/>
  <c r="Q698" i="8"/>
  <c r="R698" i="8" s="1"/>
  <c r="R697" i="8"/>
  <c r="Q697" i="8"/>
  <c r="Q696" i="8"/>
  <c r="R696" i="8" s="1"/>
  <c r="R695" i="8"/>
  <c r="Q695" i="8"/>
  <c r="Q694" i="8"/>
  <c r="R694" i="8" s="1"/>
  <c r="Q693" i="8"/>
  <c r="R693" i="8" s="1"/>
  <c r="Q692" i="8"/>
  <c r="R692" i="8" s="1"/>
  <c r="R691" i="8"/>
  <c r="Q691" i="8"/>
  <c r="Q690" i="8"/>
  <c r="R690" i="8" s="1"/>
  <c r="R689" i="8"/>
  <c r="Q689" i="8"/>
  <c r="Q688" i="8"/>
  <c r="R688" i="8" s="1"/>
  <c r="R687" i="8"/>
  <c r="Q687" i="8"/>
  <c r="Q686" i="8"/>
  <c r="R686" i="8" s="1"/>
  <c r="Q685" i="8"/>
  <c r="R685" i="8" s="1"/>
  <c r="R684" i="8"/>
  <c r="Q684" i="8"/>
  <c r="Q683" i="8"/>
  <c r="R683" i="8" s="1"/>
  <c r="Q682" i="8"/>
  <c r="R682" i="8" s="1"/>
  <c r="R681" i="8"/>
  <c r="Q681" i="8"/>
  <c r="Q680" i="8"/>
  <c r="R680" i="8" s="1"/>
  <c r="R679" i="8"/>
  <c r="Q679" i="8"/>
  <c r="Q678" i="8"/>
  <c r="R678" i="8" s="1"/>
  <c r="Q677" i="8"/>
  <c r="R677" i="8" s="1"/>
  <c r="Q676" i="8"/>
  <c r="R676" i="8" s="1"/>
  <c r="R675" i="8"/>
  <c r="Q675" i="8"/>
  <c r="R674" i="8"/>
  <c r="Q674" i="8"/>
  <c r="R673" i="8"/>
  <c r="Q673" i="8"/>
  <c r="Q672" i="8"/>
  <c r="R672" i="8" s="1"/>
  <c r="Q671" i="8"/>
  <c r="R671" i="8" s="1"/>
  <c r="Q670" i="8"/>
  <c r="R670" i="8" s="1"/>
  <c r="R669" i="8"/>
  <c r="Q669" i="8"/>
  <c r="Q668" i="8"/>
  <c r="R668" i="8" s="1"/>
  <c r="Q667" i="8"/>
  <c r="R667" i="8" s="1"/>
  <c r="R666" i="8"/>
  <c r="Q666" i="8"/>
  <c r="Q665" i="8"/>
  <c r="R665" i="8" s="1"/>
  <c r="Q664" i="8"/>
  <c r="R664" i="8" s="1"/>
  <c r="Q663" i="8"/>
  <c r="R663" i="8" s="1"/>
  <c r="R662" i="8"/>
  <c r="Q662" i="8"/>
  <c r="Q661" i="8"/>
  <c r="R661" i="8" s="1"/>
  <c r="R660" i="8"/>
  <c r="Q660" i="8"/>
  <c r="Q659" i="8"/>
  <c r="R659" i="8" s="1"/>
  <c r="Q658" i="8"/>
  <c r="R658" i="8" s="1"/>
  <c r="Q657" i="8"/>
  <c r="R657" i="8" s="1"/>
  <c r="Q656" i="8"/>
  <c r="R656" i="8" s="1"/>
  <c r="Q655" i="8"/>
  <c r="R655" i="8" s="1"/>
  <c r="Q654" i="8"/>
  <c r="R654" i="8" s="1"/>
  <c r="Q653" i="8"/>
  <c r="R653" i="8" s="1"/>
  <c r="Q652" i="8"/>
  <c r="R652" i="8" s="1"/>
  <c r="R651" i="8"/>
  <c r="Q651" i="8"/>
  <c r="Q650" i="8"/>
  <c r="R650" i="8" s="1"/>
  <c r="Q649" i="8"/>
  <c r="R649" i="8" s="1"/>
  <c r="R648" i="8"/>
  <c r="Q648" i="8"/>
  <c r="Q647" i="8"/>
  <c r="R647" i="8" s="1"/>
  <c r="Q646" i="8"/>
  <c r="R646" i="8" s="1"/>
  <c r="Q645" i="8"/>
  <c r="R645" i="8" s="1"/>
  <c r="Q644" i="8"/>
  <c r="R644" i="8" s="1"/>
  <c r="R643" i="8"/>
  <c r="Q643" i="8"/>
  <c r="R642" i="8"/>
  <c r="Q642" i="8"/>
  <c r="Q641" i="8"/>
  <c r="R641" i="8" s="1"/>
  <c r="R640" i="8"/>
  <c r="Q640" i="8"/>
  <c r="Q639" i="8"/>
  <c r="R639" i="8" s="1"/>
  <c r="Q638" i="8"/>
  <c r="R638" i="8" s="1"/>
  <c r="R637" i="8"/>
  <c r="Q637" i="8"/>
  <c r="Q636" i="8"/>
  <c r="R636" i="8" s="1"/>
  <c r="R635" i="8"/>
  <c r="Q635" i="8"/>
  <c r="R634" i="8"/>
  <c r="Q634" i="8"/>
  <c r="Q633" i="8"/>
  <c r="R633" i="8" s="1"/>
  <c r="Q632" i="8"/>
  <c r="R632" i="8" s="1"/>
  <c r="Q631" i="8"/>
  <c r="R631" i="8" s="1"/>
  <c r="R630" i="8"/>
  <c r="Q630" i="8"/>
  <c r="R629" i="8"/>
  <c r="Q629" i="8"/>
  <c r="Q628" i="8"/>
  <c r="R628" i="8" s="1"/>
  <c r="Q627" i="8"/>
  <c r="R627" i="8" s="1"/>
  <c r="Q626" i="8"/>
  <c r="R626" i="8" s="1"/>
  <c r="Q625" i="8"/>
  <c r="R625" i="8" s="1"/>
  <c r="Q624" i="8"/>
  <c r="R624" i="8" s="1"/>
  <c r="Q623" i="8"/>
  <c r="R623" i="8" s="1"/>
  <c r="R622" i="8"/>
  <c r="Q622" i="8"/>
  <c r="Q621" i="8"/>
  <c r="R621" i="8" s="1"/>
  <c r="R620" i="8"/>
  <c r="Q620" i="8"/>
  <c r="Q619" i="8"/>
  <c r="R619" i="8" s="1"/>
  <c r="R618" i="8"/>
  <c r="Q618" i="8"/>
  <c r="Q617" i="8"/>
  <c r="R617" i="8" s="1"/>
  <c r="R616" i="8"/>
  <c r="Q616" i="8"/>
  <c r="Q615" i="8"/>
  <c r="R615" i="8" s="1"/>
  <c r="Q614" i="8"/>
  <c r="R614" i="8" s="1"/>
  <c r="R613" i="8"/>
  <c r="Q613" i="8"/>
  <c r="Q612" i="8"/>
  <c r="R612" i="8" s="1"/>
  <c r="Q611" i="8"/>
  <c r="R611" i="8" s="1"/>
  <c r="Q610" i="8"/>
  <c r="R610" i="8" s="1"/>
  <c r="R609" i="8"/>
  <c r="Q609" i="8"/>
  <c r="Q608" i="8"/>
  <c r="R608" i="8" s="1"/>
  <c r="R607" i="8"/>
  <c r="Q607" i="8"/>
  <c r="Q606" i="8"/>
  <c r="R606" i="8" s="1"/>
  <c r="Q605" i="8"/>
  <c r="R605" i="8" s="1"/>
  <c r="R604" i="8"/>
  <c r="Q604" i="8"/>
  <c r="Q603" i="8"/>
  <c r="R603" i="8" s="1"/>
  <c r="Q602" i="8"/>
  <c r="R602" i="8" s="1"/>
  <c r="R601" i="8"/>
  <c r="Q601" i="8"/>
  <c r="Q600" i="8"/>
  <c r="R600" i="8" s="1"/>
  <c r="Q599" i="8"/>
  <c r="R599" i="8" s="1"/>
  <c r="Q598" i="8"/>
  <c r="R598" i="8" s="1"/>
  <c r="R597" i="8"/>
  <c r="Q597" i="8"/>
  <c r="R596" i="8"/>
  <c r="Q596" i="8"/>
  <c r="Q595" i="8"/>
  <c r="R595" i="8" s="1"/>
  <c r="Q594" i="8"/>
  <c r="R594" i="8" s="1"/>
  <c r="Q593" i="8"/>
  <c r="R593" i="8" s="1"/>
  <c r="Q592" i="8"/>
  <c r="R592" i="8" s="1"/>
  <c r="Q591" i="8"/>
  <c r="R591" i="8" s="1"/>
  <c r="R590" i="8"/>
  <c r="Q590" i="8"/>
  <c r="Q589" i="8"/>
  <c r="R589" i="8" s="1"/>
  <c r="Q588" i="8"/>
  <c r="R588" i="8" s="1"/>
  <c r="R587" i="8"/>
  <c r="Q587" i="8"/>
  <c r="Q586" i="8"/>
  <c r="R586" i="8" s="1"/>
  <c r="R585" i="8"/>
  <c r="Q585" i="8"/>
  <c r="Q584" i="8"/>
  <c r="R584" i="8" s="1"/>
  <c r="R583" i="8"/>
  <c r="Q583" i="8"/>
  <c r="Q582" i="8"/>
  <c r="R582" i="8" s="1"/>
  <c r="R581" i="8"/>
  <c r="Q581" i="8"/>
  <c r="Q580" i="8"/>
  <c r="R580" i="8" s="1"/>
  <c r="Q579" i="8"/>
  <c r="R579" i="8" s="1"/>
  <c r="R578" i="8"/>
  <c r="Q578" i="8"/>
  <c r="Q577" i="8"/>
  <c r="R577" i="8" s="1"/>
  <c r="Q576" i="8"/>
  <c r="R576" i="8" s="1"/>
  <c r="Q575" i="8"/>
  <c r="R575" i="8" s="1"/>
  <c r="R574" i="8"/>
  <c r="Q574" i="8"/>
  <c r="Q573" i="8"/>
  <c r="R573" i="8" s="1"/>
  <c r="Q572" i="8"/>
  <c r="R572" i="8" s="1"/>
  <c r="Q571" i="8"/>
  <c r="R571" i="8" s="1"/>
  <c r="Q570" i="8"/>
  <c r="R570" i="8" s="1"/>
  <c r="Q569" i="8"/>
  <c r="R569" i="8" s="1"/>
  <c r="R568" i="8"/>
  <c r="Q568" i="8"/>
  <c r="Q567" i="8"/>
  <c r="R567" i="8" s="1"/>
  <c r="Q566" i="8"/>
  <c r="R566" i="8" s="1"/>
  <c r="Q565" i="8"/>
  <c r="R565" i="8" s="1"/>
  <c r="R564" i="8"/>
  <c r="Q564" i="8"/>
  <c r="R563" i="8"/>
  <c r="Q563" i="8"/>
  <c r="Q562" i="8"/>
  <c r="R562" i="8" s="1"/>
  <c r="Q561" i="8"/>
  <c r="R561" i="8" s="1"/>
  <c r="R560" i="8"/>
  <c r="Q560" i="8"/>
  <c r="Q559" i="8"/>
  <c r="R559" i="8" s="1"/>
  <c r="R558" i="8"/>
  <c r="Q558" i="8"/>
  <c r="Q557" i="8"/>
  <c r="R557" i="8" s="1"/>
  <c r="R556" i="8"/>
  <c r="Q556" i="8"/>
  <c r="R555" i="8"/>
  <c r="Q555" i="8"/>
  <c r="Q554" i="8"/>
  <c r="R554" i="8" s="1"/>
  <c r="Q553" i="8"/>
  <c r="R553" i="8" s="1"/>
  <c r="R552" i="8"/>
  <c r="Q552" i="8"/>
  <c r="Q551" i="8"/>
  <c r="R551" i="8" s="1"/>
  <c r="Q550" i="8"/>
  <c r="R550" i="8" s="1"/>
  <c r="Q549" i="8"/>
  <c r="R549" i="8" s="1"/>
  <c r="R548" i="8"/>
  <c r="Q548" i="8"/>
  <c r="Q547" i="8"/>
  <c r="R547" i="8" s="1"/>
  <c r="R546" i="8"/>
  <c r="Q546" i="8"/>
  <c r="R545" i="8"/>
  <c r="Q545" i="8"/>
  <c r="Q544" i="8"/>
  <c r="R544" i="8" s="1"/>
  <c r="R543" i="8"/>
  <c r="Q543" i="8"/>
  <c r="Q542" i="8"/>
  <c r="R542" i="8" s="1"/>
  <c r="R541" i="8"/>
  <c r="Q541" i="8"/>
  <c r="Q540" i="8"/>
  <c r="R540" i="8" s="1"/>
  <c r="R539" i="8"/>
  <c r="Q539" i="8"/>
  <c r="Q538" i="8"/>
  <c r="R538" i="8" s="1"/>
  <c r="Q537" i="8"/>
  <c r="R537" i="8" s="1"/>
  <c r="Q536" i="8"/>
  <c r="R536" i="8" s="1"/>
  <c r="Q535" i="8"/>
  <c r="R535" i="8" s="1"/>
  <c r="Q534" i="8"/>
  <c r="R534" i="8" s="1"/>
  <c r="Q533" i="8"/>
  <c r="R533" i="8" s="1"/>
  <c r="R532" i="8"/>
  <c r="Q532" i="8"/>
  <c r="Q531" i="8"/>
  <c r="R531" i="8" s="1"/>
  <c r="R530" i="8"/>
  <c r="Q530" i="8"/>
  <c r="Q529" i="8"/>
  <c r="R529" i="8" s="1"/>
  <c r="Q528" i="8"/>
  <c r="R528" i="8" s="1"/>
  <c r="Q527" i="8"/>
  <c r="R527" i="8" s="1"/>
  <c r="R526" i="8"/>
  <c r="Q526" i="8"/>
  <c r="Q525" i="8"/>
  <c r="R525" i="8" s="1"/>
  <c r="Q524" i="8"/>
  <c r="R524" i="8" s="1"/>
  <c r="Q523" i="8"/>
  <c r="R523" i="8" s="1"/>
  <c r="Q522" i="8"/>
  <c r="R522" i="8" s="1"/>
  <c r="Q521" i="8"/>
  <c r="R521" i="8" s="1"/>
  <c r="Q520" i="8"/>
  <c r="R520" i="8" s="1"/>
  <c r="R519" i="8"/>
  <c r="Q519" i="8"/>
  <c r="Q518" i="8"/>
  <c r="R518" i="8" s="1"/>
  <c r="R517" i="8"/>
  <c r="Q517" i="8"/>
  <c r="R516" i="8"/>
  <c r="Q516" i="8"/>
  <c r="R515" i="8"/>
  <c r="Q515" i="8"/>
  <c r="Q514" i="8"/>
  <c r="R514" i="8" s="1"/>
  <c r="R513" i="8"/>
  <c r="Q513" i="8"/>
  <c r="Q512" i="8"/>
  <c r="R512" i="8" s="1"/>
  <c r="R511" i="8"/>
  <c r="Q511" i="8"/>
  <c r="Q510" i="8"/>
  <c r="R510" i="8" s="1"/>
  <c r="Q509" i="8"/>
  <c r="R509" i="8" s="1"/>
  <c r="R508" i="8"/>
  <c r="Q508" i="8"/>
  <c r="Q507" i="8"/>
  <c r="R507" i="8" s="1"/>
  <c r="Q506" i="8"/>
  <c r="R506" i="8" s="1"/>
  <c r="R505" i="8"/>
  <c r="Q505" i="8"/>
  <c r="Q504" i="8"/>
  <c r="R504" i="8" s="1"/>
  <c r="R503" i="8"/>
  <c r="Q503" i="8"/>
  <c r="Q502" i="8"/>
  <c r="R502" i="8" s="1"/>
  <c r="R501" i="8"/>
  <c r="Q501" i="8"/>
  <c r="Q500" i="8"/>
  <c r="R500" i="8" s="1"/>
  <c r="R499" i="8"/>
  <c r="Q499" i="8"/>
  <c r="R498" i="8"/>
  <c r="Q498" i="8"/>
  <c r="R497" i="8"/>
  <c r="Q497" i="8"/>
  <c r="Q496" i="8"/>
  <c r="R496" i="8" s="1"/>
  <c r="Q495" i="8"/>
  <c r="R495" i="8" s="1"/>
  <c r="Q494" i="8"/>
  <c r="R494" i="8" s="1"/>
  <c r="R493" i="8"/>
  <c r="Q493" i="8"/>
  <c r="R492" i="8"/>
  <c r="Q492" i="8"/>
  <c r="Q491" i="8"/>
  <c r="R491" i="8" s="1"/>
  <c r="R490" i="8"/>
  <c r="Q490" i="8"/>
  <c r="Q489" i="8"/>
  <c r="R489" i="8" s="1"/>
  <c r="Q488" i="8"/>
  <c r="R488" i="8" s="1"/>
  <c r="Q487" i="8"/>
  <c r="R487" i="8" s="1"/>
  <c r="R486" i="8"/>
  <c r="Q486" i="8"/>
  <c r="Q485" i="8"/>
  <c r="R485" i="8" s="1"/>
  <c r="R484" i="8"/>
  <c r="Q484" i="8"/>
  <c r="Q483" i="8"/>
  <c r="R483" i="8" s="1"/>
  <c r="Q482" i="8"/>
  <c r="R482" i="8" s="1"/>
  <c r="Q481" i="8"/>
  <c r="R481" i="8" s="1"/>
  <c r="Q480" i="8"/>
  <c r="R480" i="8" s="1"/>
  <c r="Q479" i="8"/>
  <c r="R479" i="8" s="1"/>
  <c r="Q478" i="8"/>
  <c r="R478" i="8" s="1"/>
  <c r="Q477" i="8"/>
  <c r="R477" i="8" s="1"/>
  <c r="Q476" i="8"/>
  <c r="R476" i="8" s="1"/>
  <c r="Q475" i="8"/>
  <c r="R475" i="8" s="1"/>
  <c r="Q474" i="8"/>
  <c r="R474" i="8" s="1"/>
  <c r="Q473" i="8"/>
  <c r="R473" i="8" s="1"/>
  <c r="R472" i="8"/>
  <c r="Q472" i="8"/>
  <c r="Q471" i="8"/>
  <c r="R471" i="8" s="1"/>
  <c r="Q470" i="8"/>
  <c r="R470" i="8" s="1"/>
  <c r="Q469" i="8"/>
  <c r="R469" i="8" s="1"/>
  <c r="Q468" i="8"/>
  <c r="R468" i="8" s="1"/>
  <c r="Q467" i="8"/>
  <c r="R467" i="8" s="1"/>
  <c r="R466" i="8"/>
  <c r="Q466" i="8"/>
  <c r="Q465" i="8"/>
  <c r="R465" i="8" s="1"/>
  <c r="R464" i="8"/>
  <c r="Q464" i="8"/>
  <c r="Q463" i="8"/>
  <c r="R463" i="8" s="1"/>
  <c r="R462" i="8"/>
  <c r="Q462" i="8"/>
  <c r="Q461" i="8"/>
  <c r="R461" i="8" s="1"/>
  <c r="Q460" i="8"/>
  <c r="R460" i="8" s="1"/>
  <c r="Q459" i="8"/>
  <c r="R459" i="8" s="1"/>
  <c r="R458" i="8"/>
  <c r="Q458" i="8"/>
  <c r="Q457" i="8"/>
  <c r="R457" i="8" s="1"/>
  <c r="Q456" i="8"/>
  <c r="R456" i="8" s="1"/>
  <c r="Q455" i="8"/>
  <c r="R455" i="8" s="1"/>
  <c r="Q454" i="8"/>
  <c r="R454" i="8" s="1"/>
  <c r="Q453" i="8"/>
  <c r="R453" i="8" s="1"/>
  <c r="Q452" i="8"/>
  <c r="R452" i="8" s="1"/>
  <c r="R451" i="8"/>
  <c r="Q451" i="8"/>
  <c r="Q450" i="8"/>
  <c r="R450" i="8" s="1"/>
  <c r="R449" i="8"/>
  <c r="Q449" i="8"/>
  <c r="Q448" i="8"/>
  <c r="R448" i="8" s="1"/>
  <c r="R447" i="8"/>
  <c r="Q447" i="8"/>
  <c r="Q446" i="8"/>
  <c r="R446" i="8" s="1"/>
  <c r="Q445" i="8"/>
  <c r="R445" i="8" s="1"/>
  <c r="Q444" i="8"/>
  <c r="R444" i="8" s="1"/>
  <c r="R443" i="8"/>
  <c r="Q443" i="8"/>
  <c r="Q442" i="8"/>
  <c r="R442" i="8" s="1"/>
  <c r="Q441" i="8"/>
  <c r="R441" i="8" s="1"/>
  <c r="Q440" i="8"/>
  <c r="R440" i="8" s="1"/>
  <c r="Q439" i="8"/>
  <c r="R439" i="8" s="1"/>
  <c r="R438" i="8"/>
  <c r="Q438" i="8"/>
  <c r="Q437" i="8"/>
  <c r="R437" i="8" s="1"/>
  <c r="Q436" i="8"/>
  <c r="R436" i="8" s="1"/>
  <c r="R435" i="8"/>
  <c r="Q435" i="8"/>
  <c r="Q434" i="8"/>
  <c r="R434" i="8" s="1"/>
  <c r="Q433" i="8"/>
  <c r="R433" i="8" s="1"/>
  <c r="Q432" i="8"/>
  <c r="R432" i="8" s="1"/>
  <c r="Q431" i="8"/>
  <c r="R431" i="8" s="1"/>
  <c r="Q430" i="8"/>
  <c r="R430" i="8" s="1"/>
  <c r="R429" i="8"/>
  <c r="Q429" i="8"/>
  <c r="Q428" i="8"/>
  <c r="R428" i="8" s="1"/>
  <c r="Q427" i="8"/>
  <c r="R427" i="8" s="1"/>
  <c r="R426" i="8"/>
  <c r="Q426" i="8"/>
  <c r="Q425" i="8"/>
  <c r="R425" i="8" s="1"/>
  <c r="Q424" i="8"/>
  <c r="R424" i="8" s="1"/>
  <c r="Q423" i="8"/>
  <c r="R423" i="8" s="1"/>
  <c r="Q422" i="8"/>
  <c r="R422" i="8" s="1"/>
  <c r="R421" i="8"/>
  <c r="Q421" i="8"/>
  <c r="R420" i="8"/>
  <c r="Q420" i="8"/>
  <c r="Q419" i="8"/>
  <c r="R419" i="8" s="1"/>
  <c r="Q418" i="8"/>
  <c r="R418" i="8" s="1"/>
  <c r="Q417" i="8"/>
  <c r="R417" i="8" s="1"/>
  <c r="Q416" i="8"/>
  <c r="R416" i="8" s="1"/>
  <c r="Q415" i="8"/>
  <c r="R415" i="8" s="1"/>
  <c r="Q414" i="8"/>
  <c r="R414" i="8" s="1"/>
  <c r="Q413" i="8"/>
  <c r="R413" i="8" s="1"/>
  <c r="R412" i="8"/>
  <c r="Q412" i="8"/>
  <c r="Q411" i="8"/>
  <c r="R411" i="8" s="1"/>
  <c r="R410" i="8"/>
  <c r="Q410" i="8"/>
  <c r="Q409" i="8"/>
  <c r="R409" i="8" s="1"/>
  <c r="Q408" i="8"/>
  <c r="R408" i="8" s="1"/>
  <c r="Q407" i="8"/>
  <c r="R407" i="8" s="1"/>
  <c r="R406" i="8"/>
  <c r="Q406" i="8"/>
  <c r="R405" i="8"/>
  <c r="Q405" i="8"/>
  <c r="Q404" i="8"/>
  <c r="R404" i="8" s="1"/>
  <c r="R403" i="8"/>
  <c r="Q403" i="8"/>
  <c r="Q402" i="8"/>
  <c r="R402" i="8" s="1"/>
  <c r="Q401" i="8"/>
  <c r="R401" i="8" s="1"/>
  <c r="Q400" i="8"/>
  <c r="R400" i="8" s="1"/>
  <c r="Q399" i="8"/>
  <c r="R399" i="8" s="1"/>
  <c r="Q398" i="8"/>
  <c r="R398" i="8" s="1"/>
  <c r="Q397" i="8"/>
  <c r="R397" i="8" s="1"/>
  <c r="Q396" i="8"/>
  <c r="R396" i="8" s="1"/>
  <c r="Q395" i="8"/>
  <c r="R395" i="8" s="1"/>
  <c r="Q394" i="8"/>
  <c r="R394" i="8" s="1"/>
  <c r="Q393" i="8"/>
  <c r="R393" i="8" s="1"/>
  <c r="Q392" i="8"/>
  <c r="R392" i="8" s="1"/>
  <c r="Q391" i="8"/>
  <c r="R391" i="8" s="1"/>
  <c r="Q390" i="8"/>
  <c r="R390" i="8" s="1"/>
  <c r="R389" i="8"/>
  <c r="Q389" i="8"/>
  <c r="Q388" i="8"/>
  <c r="R388" i="8" s="1"/>
  <c r="Q387" i="8"/>
  <c r="R387" i="8" s="1"/>
  <c r="Q386" i="8"/>
  <c r="R386" i="8" s="1"/>
  <c r="R385" i="8"/>
  <c r="Q385" i="8"/>
  <c r="Q384" i="8"/>
  <c r="R384" i="8" s="1"/>
  <c r="R383" i="8"/>
  <c r="Q383" i="8"/>
  <c r="Q382" i="8"/>
  <c r="R382" i="8" s="1"/>
  <c r="R381" i="8"/>
  <c r="Q381" i="8"/>
  <c r="R380" i="8"/>
  <c r="Q380" i="8"/>
  <c r="R379" i="8"/>
  <c r="Q379" i="8"/>
  <c r="Q378" i="8"/>
  <c r="R378" i="8" s="1"/>
  <c r="Q377" i="8"/>
  <c r="R377" i="8" s="1"/>
  <c r="Q376" i="8"/>
  <c r="R376" i="8" s="1"/>
  <c r="Q375" i="8"/>
  <c r="R375" i="8" s="1"/>
  <c r="Q374" i="8"/>
  <c r="R374" i="8" s="1"/>
  <c r="Q373" i="8"/>
  <c r="R373" i="8" s="1"/>
  <c r="Q372" i="8"/>
  <c r="R372" i="8" s="1"/>
  <c r="Q371" i="8"/>
  <c r="R371" i="8" s="1"/>
  <c r="Q370" i="8"/>
  <c r="R370" i="8" s="1"/>
  <c r="Q369" i="8"/>
  <c r="R369" i="8" s="1"/>
  <c r="Q368" i="8"/>
  <c r="R368" i="8" s="1"/>
  <c r="R367" i="8"/>
  <c r="Q367" i="8"/>
  <c r="R366" i="8"/>
  <c r="Q366" i="8"/>
  <c r="R365" i="8"/>
  <c r="Q365" i="8"/>
  <c r="Q364" i="8"/>
  <c r="R364" i="8" s="1"/>
  <c r="Q363" i="8"/>
  <c r="R363" i="8" s="1"/>
  <c r="R362" i="8"/>
  <c r="Q362" i="8"/>
  <c r="Q361" i="8"/>
  <c r="R361" i="8" s="1"/>
  <c r="R360" i="8"/>
  <c r="Q360" i="8"/>
  <c r="R359" i="8"/>
  <c r="Q359" i="8"/>
  <c r="Q358" i="8"/>
  <c r="R358" i="8" s="1"/>
  <c r="R357" i="8"/>
  <c r="Q357" i="8"/>
  <c r="Q356" i="8"/>
  <c r="R356" i="8" s="1"/>
  <c r="R355" i="8"/>
  <c r="Q355" i="8"/>
  <c r="Q354" i="8"/>
  <c r="R354" i="8" s="1"/>
  <c r="Q353" i="8"/>
  <c r="R353" i="8" s="1"/>
  <c r="R352" i="8"/>
  <c r="Q352" i="8"/>
  <c r="Q351" i="8"/>
  <c r="R351" i="8" s="1"/>
  <c r="Q350" i="8"/>
  <c r="R350" i="8" s="1"/>
  <c r="Q349" i="8"/>
  <c r="R349" i="8" s="1"/>
  <c r="Q348" i="8"/>
  <c r="R348" i="8" s="1"/>
  <c r="Q347" i="8"/>
  <c r="R347" i="8" s="1"/>
  <c r="Q346" i="8"/>
  <c r="R346" i="8" s="1"/>
  <c r="Q345" i="8"/>
  <c r="R345" i="8" s="1"/>
  <c r="Q344" i="8"/>
  <c r="R344" i="8" s="1"/>
  <c r="R343" i="8"/>
  <c r="Q343" i="8"/>
  <c r="Q342" i="8"/>
  <c r="R342" i="8" s="1"/>
  <c r="Q341" i="8"/>
  <c r="R341" i="8" s="1"/>
  <c r="Q340" i="8"/>
  <c r="R340" i="8" s="1"/>
  <c r="R339" i="8"/>
  <c r="Q339" i="8"/>
  <c r="Q338" i="8"/>
  <c r="R338" i="8" s="1"/>
  <c r="R337" i="8"/>
  <c r="Q337" i="8"/>
  <c r="Q336" i="8"/>
  <c r="R336" i="8" s="1"/>
  <c r="Q335" i="8"/>
  <c r="R335" i="8" s="1"/>
  <c r="R334" i="8"/>
  <c r="Q334" i="8"/>
  <c r="R333" i="8"/>
  <c r="Q333" i="8"/>
  <c r="Q332" i="8"/>
  <c r="R332" i="8" s="1"/>
  <c r="Q331" i="8"/>
  <c r="R331" i="8" s="1"/>
  <c r="Q330" i="8"/>
  <c r="R330" i="8" s="1"/>
  <c r="Q329" i="8"/>
  <c r="R329" i="8" s="1"/>
  <c r="Q328" i="8"/>
  <c r="R328" i="8" s="1"/>
  <c r="Q327" i="8"/>
  <c r="R327" i="8" s="1"/>
  <c r="Q326" i="8"/>
  <c r="R326" i="8" s="1"/>
  <c r="Q325" i="8"/>
  <c r="R325" i="8" s="1"/>
  <c r="Q324" i="8"/>
  <c r="R324" i="8" s="1"/>
  <c r="Q323" i="8"/>
  <c r="R323" i="8" s="1"/>
  <c r="Q322" i="8"/>
  <c r="R322" i="8" s="1"/>
  <c r="Q321" i="8"/>
  <c r="R321" i="8" s="1"/>
  <c r="Q320" i="8"/>
  <c r="R320" i="8" s="1"/>
  <c r="Q319" i="8"/>
  <c r="R319" i="8" s="1"/>
  <c r="Q318" i="8"/>
  <c r="R318" i="8" s="1"/>
  <c r="Q317" i="8"/>
  <c r="R317" i="8" s="1"/>
  <c r="R316" i="8"/>
  <c r="Q316" i="8"/>
  <c r="Q315" i="8"/>
  <c r="R315" i="8" s="1"/>
  <c r="R314" i="8"/>
  <c r="Q314" i="8"/>
  <c r="Q313" i="8"/>
  <c r="R313" i="8" s="1"/>
  <c r="R312" i="8"/>
  <c r="Q312" i="8"/>
  <c r="R311" i="8"/>
  <c r="Q311" i="8"/>
  <c r="Q310" i="8"/>
  <c r="R310" i="8" s="1"/>
  <c r="Q309" i="8"/>
  <c r="R309" i="8" s="1"/>
  <c r="R308" i="8"/>
  <c r="Q308" i="8"/>
  <c r="Q307" i="8"/>
  <c r="R307" i="8" s="1"/>
  <c r="Q306" i="8"/>
  <c r="R306" i="8" s="1"/>
  <c r="Q305" i="8"/>
  <c r="R305" i="8" s="1"/>
  <c r="Q304" i="8"/>
  <c r="R304" i="8" s="1"/>
  <c r="Q303" i="8"/>
  <c r="R303" i="8" s="1"/>
  <c r="Q302" i="8"/>
  <c r="R302" i="8" s="1"/>
  <c r="R301" i="8"/>
  <c r="Q301" i="8"/>
  <c r="Q300" i="8"/>
  <c r="R300" i="8" s="1"/>
  <c r="Q299" i="8"/>
  <c r="R299" i="8" s="1"/>
  <c r="Q298" i="8"/>
  <c r="R298" i="8" s="1"/>
  <c r="Q297" i="8"/>
  <c r="R297" i="8" s="1"/>
  <c r="Q296" i="8"/>
  <c r="R296" i="8" s="1"/>
  <c r="Q295" i="8"/>
  <c r="R295" i="8" s="1"/>
  <c r="Q294" i="8"/>
  <c r="R294" i="8" s="1"/>
  <c r="R293" i="8"/>
  <c r="Q293" i="8"/>
  <c r="Q292" i="8"/>
  <c r="R292" i="8" s="1"/>
  <c r="R291" i="8"/>
  <c r="Q291" i="8"/>
  <c r="R290" i="8"/>
  <c r="Q290" i="8"/>
  <c r="Q289" i="8"/>
  <c r="R289" i="8" s="1"/>
  <c r="R288" i="8"/>
  <c r="Q288" i="8"/>
  <c r="Q287" i="8"/>
  <c r="R287" i="8" s="1"/>
  <c r="Q286" i="8"/>
  <c r="R286" i="8" s="1"/>
  <c r="R285" i="8"/>
  <c r="Q285" i="8"/>
  <c r="Q284" i="8"/>
  <c r="R284" i="8" s="1"/>
  <c r="Q283" i="8"/>
  <c r="R283" i="8" s="1"/>
  <c r="Q282" i="8"/>
  <c r="R282" i="8" s="1"/>
  <c r="Q281" i="8"/>
  <c r="R281" i="8" s="1"/>
  <c r="Q280" i="8"/>
  <c r="R280" i="8" s="1"/>
  <c r="Q279" i="8"/>
  <c r="R279" i="8" s="1"/>
  <c r="Q278" i="8"/>
  <c r="R278" i="8" s="1"/>
  <c r="R277" i="8"/>
  <c r="Q277" i="8"/>
  <c r="Q276" i="8"/>
  <c r="R276" i="8" s="1"/>
  <c r="Q275" i="8"/>
  <c r="R275" i="8" s="1"/>
  <c r="Q274" i="8"/>
  <c r="R274" i="8" s="1"/>
  <c r="Q273" i="8"/>
  <c r="R273" i="8" s="1"/>
  <c r="R272" i="8"/>
  <c r="Q272" i="8"/>
  <c r="Q271" i="8"/>
  <c r="R271" i="8" s="1"/>
  <c r="R270" i="8"/>
  <c r="Q270" i="8"/>
  <c r="Q269" i="8"/>
  <c r="R269" i="8" s="1"/>
  <c r="R268" i="8"/>
  <c r="Q268" i="8"/>
  <c r="Q267" i="8"/>
  <c r="R267" i="8" s="1"/>
  <c r="Q266" i="8"/>
  <c r="R266" i="8" s="1"/>
  <c r="Q265" i="8"/>
  <c r="R265" i="8" s="1"/>
  <c r="Q264" i="8"/>
  <c r="R264" i="8" s="1"/>
  <c r="Q263" i="8"/>
  <c r="R263" i="8" s="1"/>
  <c r="R262" i="8"/>
  <c r="Q262" i="8"/>
  <c r="Q261" i="8"/>
  <c r="R261" i="8" s="1"/>
  <c r="Q260" i="8"/>
  <c r="R260" i="8" s="1"/>
  <c r="Q259" i="8"/>
  <c r="R259" i="8" s="1"/>
  <c r="Q258" i="8"/>
  <c r="R258" i="8" s="1"/>
  <c r="Q257" i="8"/>
  <c r="R257" i="8" s="1"/>
  <c r="Q256" i="8"/>
  <c r="R256" i="8" s="1"/>
  <c r="Q255" i="8"/>
  <c r="R255" i="8" s="1"/>
  <c r="Q254" i="8"/>
  <c r="R254" i="8" s="1"/>
  <c r="R253" i="8"/>
  <c r="Q253" i="8"/>
  <c r="Q252" i="8"/>
  <c r="R252" i="8" s="1"/>
  <c r="Q251" i="8"/>
  <c r="R251" i="8" s="1"/>
  <c r="Q250" i="8"/>
  <c r="R250" i="8" s="1"/>
  <c r="Q249" i="8"/>
  <c r="R249" i="8" s="1"/>
  <c r="R248" i="8"/>
  <c r="Q248" i="8"/>
  <c r="R247" i="8"/>
  <c r="Q247" i="8"/>
  <c r="Q246" i="8"/>
  <c r="R246" i="8" s="1"/>
  <c r="R245" i="8"/>
  <c r="Q245" i="8"/>
  <c r="Q244" i="8"/>
  <c r="R244" i="8" s="1"/>
  <c r="Q243" i="8"/>
  <c r="R243" i="8" s="1"/>
  <c r="Q242" i="8"/>
  <c r="R242" i="8" s="1"/>
  <c r="Q241" i="8"/>
  <c r="R241" i="8" s="1"/>
  <c r="Q240" i="8"/>
  <c r="R240" i="8" s="1"/>
  <c r="R239" i="8"/>
  <c r="Q239" i="8"/>
  <c r="Q238" i="8"/>
  <c r="R238" i="8" s="1"/>
  <c r="Q237" i="8"/>
  <c r="R237" i="8" s="1"/>
  <c r="Q236" i="8"/>
  <c r="R236" i="8" s="1"/>
  <c r="Q235" i="8"/>
  <c r="R235" i="8" s="1"/>
  <c r="Q234" i="8"/>
  <c r="R234" i="8" s="1"/>
  <c r="Q233" i="8"/>
  <c r="R233" i="8" s="1"/>
  <c r="Q232" i="8"/>
  <c r="R232" i="8" s="1"/>
  <c r="Q231" i="8"/>
  <c r="R231" i="8" s="1"/>
  <c r="R230" i="8"/>
  <c r="Q230" i="8"/>
  <c r="Q229" i="8"/>
  <c r="R229" i="8" s="1"/>
  <c r="Q228" i="8"/>
  <c r="R228" i="8" s="1"/>
  <c r="Q227" i="8"/>
  <c r="R227" i="8" s="1"/>
  <c r="R226" i="8"/>
  <c r="Q226" i="8"/>
  <c r="Q225" i="8"/>
  <c r="R225" i="8" s="1"/>
  <c r="R224" i="8"/>
  <c r="Q224" i="8"/>
  <c r="Q223" i="8"/>
  <c r="R223" i="8" s="1"/>
  <c r="R222" i="8"/>
  <c r="Q222" i="8"/>
  <c r="Q221" i="8"/>
  <c r="R221" i="8" s="1"/>
  <c r="Q220" i="8"/>
  <c r="R220" i="8" s="1"/>
  <c r="R219" i="8"/>
  <c r="Q219" i="8"/>
  <c r="Q218" i="8"/>
  <c r="R218" i="8" s="1"/>
  <c r="Q217" i="8"/>
  <c r="R217" i="8" s="1"/>
  <c r="R216" i="8"/>
  <c r="Q216" i="8"/>
  <c r="Q215" i="8"/>
  <c r="R215" i="8" s="1"/>
  <c r="Q214" i="8"/>
  <c r="R214" i="8" s="1"/>
  <c r="Q213" i="8"/>
  <c r="R213" i="8" s="1"/>
  <c r="Q212" i="8"/>
  <c r="R212" i="8" s="1"/>
  <c r="Q211" i="8"/>
  <c r="R211" i="8" s="1"/>
  <c r="Q210" i="8"/>
  <c r="R210" i="8" s="1"/>
  <c r="Q209" i="8"/>
  <c r="R209" i="8" s="1"/>
  <c r="R208" i="8"/>
  <c r="Q208" i="8"/>
  <c r="R207" i="8"/>
  <c r="Q207" i="8"/>
  <c r="R206" i="8"/>
  <c r="Q206" i="8"/>
  <c r="Q205" i="8"/>
  <c r="R205" i="8" s="1"/>
  <c r="Q204" i="8"/>
  <c r="R204" i="8" s="1"/>
  <c r="Q203" i="8"/>
  <c r="R203" i="8" s="1"/>
  <c r="Q202" i="8"/>
  <c r="R202" i="8" s="1"/>
  <c r="R201" i="8"/>
  <c r="Q201" i="8"/>
  <c r="Q200" i="8"/>
  <c r="R200" i="8" s="1"/>
  <c r="Q199" i="8"/>
  <c r="R199" i="8" s="1"/>
  <c r="Q198" i="8"/>
  <c r="R198" i="8" s="1"/>
  <c r="R197" i="8"/>
  <c r="Q197" i="8"/>
  <c r="Q196" i="8"/>
  <c r="R196" i="8" s="1"/>
  <c r="Q195" i="8"/>
  <c r="R195" i="8" s="1"/>
  <c r="Q194" i="8"/>
  <c r="R194" i="8" s="1"/>
  <c r="R193" i="8"/>
  <c r="Q193" i="8"/>
  <c r="Q192" i="8"/>
  <c r="R192" i="8" s="1"/>
  <c r="Q191" i="8"/>
  <c r="R191" i="8" s="1"/>
  <c r="Q190" i="8"/>
  <c r="R190" i="8" s="1"/>
  <c r="Q189" i="8"/>
  <c r="R189" i="8" s="1"/>
  <c r="Q188" i="8"/>
  <c r="R188" i="8" s="1"/>
  <c r="R187" i="8"/>
  <c r="Q187" i="8"/>
  <c r="Q186" i="8"/>
  <c r="R186" i="8" s="1"/>
  <c r="Q185" i="8"/>
  <c r="R185" i="8" s="1"/>
  <c r="R184" i="8"/>
  <c r="Q184" i="8"/>
  <c r="Q183" i="8"/>
  <c r="R183" i="8" s="1"/>
  <c r="Q182" i="8"/>
  <c r="R182" i="8" s="1"/>
  <c r="Q181" i="8"/>
  <c r="R181" i="8" s="1"/>
  <c r="R180" i="8"/>
  <c r="Q180" i="8"/>
  <c r="Q179" i="8"/>
  <c r="R179" i="8" s="1"/>
  <c r="R178" i="8"/>
  <c r="Q178" i="8"/>
  <c r="Q177" i="8"/>
  <c r="R177" i="8" s="1"/>
  <c r="Q176" i="8"/>
  <c r="R176" i="8" s="1"/>
  <c r="Q175" i="8"/>
  <c r="R175" i="8" s="1"/>
  <c r="Q174" i="8"/>
  <c r="R174" i="8" s="1"/>
  <c r="Q173" i="8"/>
  <c r="R173" i="8" s="1"/>
  <c r="Q172" i="8"/>
  <c r="R172" i="8" s="1"/>
  <c r="R171" i="8"/>
  <c r="Q171" i="8"/>
  <c r="R170" i="8"/>
  <c r="Q170" i="8"/>
  <c r="R169" i="8"/>
  <c r="Q169" i="8"/>
  <c r="Q168" i="8"/>
  <c r="R168" i="8" s="1"/>
  <c r="R167" i="8"/>
  <c r="Q167" i="8"/>
  <c r="Q166" i="8"/>
  <c r="R166" i="8" s="1"/>
  <c r="Q165" i="8"/>
  <c r="R165" i="8" s="1"/>
  <c r="R164" i="8"/>
  <c r="Q164" i="8"/>
  <c r="Q163" i="8"/>
  <c r="R163" i="8" s="1"/>
  <c r="Q162" i="8"/>
  <c r="R162" i="8" s="1"/>
  <c r="R161" i="8"/>
  <c r="Q161" i="8"/>
  <c r="Q160" i="8"/>
  <c r="R160" i="8" s="1"/>
  <c r="R159" i="8"/>
  <c r="Q159" i="8"/>
  <c r="Q158" i="8"/>
  <c r="R158" i="8" s="1"/>
  <c r="Q157" i="8"/>
  <c r="R157" i="8" s="1"/>
  <c r="Q156" i="8"/>
  <c r="R156" i="8" s="1"/>
  <c r="Q155" i="8"/>
  <c r="R155" i="8" s="1"/>
  <c r="Q154" i="8"/>
  <c r="R154" i="8" s="1"/>
  <c r="Q153" i="8"/>
  <c r="R153" i="8" s="1"/>
  <c r="Q152" i="8"/>
  <c r="R152" i="8" s="1"/>
  <c r="Q151" i="8"/>
  <c r="R151" i="8" s="1"/>
  <c r="Q150" i="8"/>
  <c r="R150" i="8" s="1"/>
  <c r="Q149" i="8"/>
  <c r="R149" i="8" s="1"/>
  <c r="Q148" i="8"/>
  <c r="R148" i="8" s="1"/>
  <c r="R147" i="8"/>
  <c r="Q147" i="8"/>
  <c r="Q146" i="8"/>
  <c r="R146" i="8" s="1"/>
  <c r="R145" i="8"/>
  <c r="Q145" i="8"/>
  <c r="Q144" i="8"/>
  <c r="R144" i="8" s="1"/>
  <c r="R143" i="8"/>
  <c r="Q143" i="8"/>
  <c r="Q142" i="8"/>
  <c r="R142" i="8" s="1"/>
  <c r="R141" i="8"/>
  <c r="Q141" i="8"/>
  <c r="R140" i="8"/>
  <c r="Q140" i="8"/>
  <c r="Q139" i="8"/>
  <c r="R139" i="8" s="1"/>
  <c r="R138" i="8"/>
  <c r="Q138" i="8"/>
  <c r="Q137" i="8"/>
  <c r="R137" i="8" s="1"/>
  <c r="Q136" i="8"/>
  <c r="R136" i="8" s="1"/>
  <c r="Q135" i="8"/>
  <c r="R135" i="8" s="1"/>
  <c r="Q134" i="8"/>
  <c r="R134" i="8" s="1"/>
  <c r="Q133" i="8"/>
  <c r="R133" i="8" s="1"/>
  <c r="R132" i="8"/>
  <c r="Q132" i="8"/>
  <c r="Q131" i="8"/>
  <c r="R131" i="8" s="1"/>
  <c r="Q130" i="8"/>
  <c r="R130" i="8" s="1"/>
  <c r="Q129" i="8"/>
  <c r="R129" i="8" s="1"/>
  <c r="Q128" i="8"/>
  <c r="R128" i="8" s="1"/>
  <c r="Q127" i="8"/>
  <c r="R127" i="8" s="1"/>
  <c r="Q126" i="8"/>
  <c r="R126" i="8" s="1"/>
  <c r="Q125" i="8"/>
  <c r="R125" i="8" s="1"/>
  <c r="R124" i="8"/>
  <c r="Q124" i="8"/>
  <c r="Q123" i="8"/>
  <c r="R123" i="8" s="1"/>
  <c r="Q122" i="8"/>
  <c r="R122" i="8" s="1"/>
  <c r="Q121" i="8"/>
  <c r="R121" i="8" s="1"/>
  <c r="R120" i="8"/>
  <c r="Q120" i="8"/>
  <c r="Q119" i="8"/>
  <c r="R119" i="8" s="1"/>
  <c r="R118" i="8"/>
  <c r="Q118" i="8"/>
  <c r="Q117" i="8"/>
  <c r="R117" i="8" s="1"/>
  <c r="R116" i="8"/>
  <c r="Q116" i="8"/>
  <c r="R115" i="8"/>
  <c r="Q115" i="8"/>
  <c r="R114" i="8"/>
  <c r="Q114" i="8"/>
  <c r="Q113" i="8"/>
  <c r="R113" i="8" s="1"/>
  <c r="Q112" i="8"/>
  <c r="R112" i="8" s="1"/>
  <c r="Q111" i="8"/>
  <c r="R111" i="8" s="1"/>
  <c r="Q110" i="8"/>
  <c r="R110" i="8" s="1"/>
  <c r="Q109" i="8"/>
  <c r="R109" i="8" s="1"/>
  <c r="Q108" i="8"/>
  <c r="R108" i="8" s="1"/>
  <c r="Q107" i="8"/>
  <c r="R107" i="8" s="1"/>
  <c r="Q106" i="8"/>
  <c r="R106" i="8" s="1"/>
  <c r="R105" i="8"/>
  <c r="Q105" i="8"/>
  <c r="Q104" i="8"/>
  <c r="R104" i="8" s="1"/>
  <c r="Q103" i="8"/>
  <c r="R103" i="8" s="1"/>
  <c r="R102" i="8"/>
  <c r="Q102" i="8"/>
  <c r="R101" i="8"/>
  <c r="Q101" i="8"/>
  <c r="Q100" i="8"/>
  <c r="R100" i="8" s="1"/>
  <c r="Q99" i="8"/>
  <c r="R99" i="8" s="1"/>
  <c r="Q98" i="8"/>
  <c r="R98" i="8" s="1"/>
  <c r="R97" i="8"/>
  <c r="Q97" i="8"/>
  <c r="Q96" i="8"/>
  <c r="R96" i="8" s="1"/>
  <c r="R95" i="8"/>
  <c r="Q95" i="8"/>
  <c r="R94" i="8"/>
  <c r="Q94" i="8"/>
  <c r="Q93" i="8"/>
  <c r="R93" i="8" s="1"/>
  <c r="R92" i="8"/>
  <c r="Q92" i="8"/>
  <c r="Q91" i="8"/>
  <c r="R91" i="8" s="1"/>
  <c r="R90" i="8"/>
  <c r="Q90" i="8"/>
  <c r="Q89" i="8"/>
  <c r="R89" i="8" s="1"/>
  <c r="Q88" i="8"/>
  <c r="R88" i="8" s="1"/>
  <c r="Q87" i="8"/>
  <c r="R87" i="8" s="1"/>
  <c r="Q86" i="8"/>
  <c r="R86" i="8" s="1"/>
  <c r="Q85" i="8"/>
  <c r="R85" i="8" s="1"/>
  <c r="Q84" i="8"/>
  <c r="R84" i="8" s="1"/>
  <c r="Q83" i="8"/>
  <c r="R83" i="8" s="1"/>
  <c r="Q82" i="8"/>
  <c r="R82" i="8" s="1"/>
  <c r="R81" i="8"/>
  <c r="Q81" i="8"/>
  <c r="Q80" i="8"/>
  <c r="R80" i="8" s="1"/>
  <c r="Q79" i="8"/>
  <c r="R79" i="8" s="1"/>
  <c r="R78" i="8"/>
  <c r="Q78" i="8"/>
  <c r="Q77" i="8"/>
  <c r="R77" i="8" s="1"/>
  <c r="Q76" i="8"/>
  <c r="R76" i="8" s="1"/>
  <c r="Q75" i="8"/>
  <c r="R75" i="8" s="1"/>
  <c r="Q74" i="8"/>
  <c r="R74" i="8" s="1"/>
  <c r="Q73" i="8"/>
  <c r="R73" i="8" s="1"/>
  <c r="Q72" i="8"/>
  <c r="R72" i="8" s="1"/>
  <c r="Q71" i="8"/>
  <c r="R71" i="8" s="1"/>
  <c r="Q70" i="8"/>
  <c r="R70" i="8" s="1"/>
  <c r="Q69" i="8"/>
  <c r="R69" i="8" s="1"/>
  <c r="Q68" i="8"/>
  <c r="R68" i="8" s="1"/>
  <c r="R67" i="8"/>
  <c r="Q67" i="8"/>
  <c r="Q66" i="8"/>
  <c r="R66" i="8" s="1"/>
  <c r="Q65" i="8"/>
  <c r="R65" i="8" s="1"/>
  <c r="Q64" i="8"/>
  <c r="R64" i="8" s="1"/>
  <c r="Q63" i="8"/>
  <c r="R63" i="8" s="1"/>
  <c r="Q62" i="8"/>
  <c r="R62" i="8" s="1"/>
  <c r="Q61" i="8"/>
  <c r="R61" i="8" s="1"/>
  <c r="R60" i="8"/>
  <c r="Q60" i="8"/>
  <c r="Q59" i="8"/>
  <c r="R59" i="8" s="1"/>
  <c r="Q58" i="8"/>
  <c r="R58" i="8" s="1"/>
  <c r="Q57" i="8"/>
  <c r="R57" i="8" s="1"/>
  <c r="R56" i="8"/>
  <c r="Q56" i="8"/>
  <c r="Q55" i="8"/>
  <c r="R55" i="8" s="1"/>
  <c r="Q54" i="8"/>
  <c r="R54" i="8" s="1"/>
  <c r="R53" i="8"/>
  <c r="Q53" i="8"/>
  <c r="Q52" i="8"/>
  <c r="R52" i="8" s="1"/>
  <c r="Q51" i="8"/>
  <c r="R51" i="8" s="1"/>
  <c r="Q50" i="8"/>
  <c r="R50" i="8" s="1"/>
  <c r="R49" i="8"/>
  <c r="Q49" i="8"/>
  <c r="Q48" i="8"/>
  <c r="R48" i="8" s="1"/>
  <c r="Q47" i="8"/>
  <c r="R47" i="8" s="1"/>
  <c r="Q46" i="8"/>
  <c r="R46" i="8" s="1"/>
  <c r="R45" i="8"/>
  <c r="Q45" i="8"/>
  <c r="Q44" i="8"/>
  <c r="R44" i="8" s="1"/>
  <c r="Q43" i="8"/>
  <c r="R43" i="8" s="1"/>
  <c r="Q42" i="8"/>
  <c r="R42" i="8" s="1"/>
  <c r="Q41" i="8"/>
  <c r="R41" i="8" s="1"/>
  <c r="Q40" i="8"/>
  <c r="R40" i="8" s="1"/>
  <c r="Q39" i="8"/>
  <c r="R39" i="8" s="1"/>
  <c r="R38" i="8"/>
  <c r="Q38" i="8"/>
  <c r="Q37" i="8"/>
  <c r="R37" i="8" s="1"/>
  <c r="Q36" i="8"/>
  <c r="R36" i="8" s="1"/>
  <c r="Q35" i="8"/>
  <c r="R35" i="8" s="1"/>
  <c r="R34" i="8"/>
  <c r="Q34" i="8"/>
  <c r="Q33" i="8"/>
  <c r="R33" i="8" s="1"/>
  <c r="Q32" i="8"/>
  <c r="R32" i="8" s="1"/>
  <c r="Q31" i="8"/>
  <c r="R31" i="8" s="1"/>
  <c r="Q30" i="8"/>
  <c r="R30" i="8" s="1"/>
  <c r="Q29" i="8"/>
  <c r="R29" i="8" s="1"/>
  <c r="Q28" i="8"/>
  <c r="R28" i="8" s="1"/>
  <c r="R27" i="8"/>
  <c r="Q27" i="8"/>
  <c r="Q26" i="8"/>
  <c r="R26" i="8" s="1"/>
  <c r="Q25" i="8"/>
  <c r="R25" i="8" s="1"/>
  <c r="Q24" i="8"/>
  <c r="R24" i="8" s="1"/>
  <c r="R23" i="8"/>
  <c r="Q23" i="8"/>
  <c r="Q22" i="8"/>
  <c r="R22" i="8" s="1"/>
  <c r="Q21" i="8"/>
  <c r="R21" i="8" s="1"/>
  <c r="Q20" i="8"/>
  <c r="R20" i="8" s="1"/>
  <c r="Q19" i="8"/>
  <c r="R19" i="8" s="1"/>
  <c r="Q18" i="8"/>
  <c r="R18" i="8" s="1"/>
  <c r="Q17" i="8"/>
  <c r="R17" i="8" s="1"/>
  <c r="Q16" i="8"/>
  <c r="R16" i="8" s="1"/>
  <c r="Q15" i="8"/>
  <c r="R15" i="8" s="1"/>
  <c r="Q14" i="8"/>
  <c r="R14" i="8" s="1"/>
  <c r="Q13" i="8"/>
  <c r="R13" i="8" s="1"/>
  <c r="R12" i="8"/>
  <c r="Q12" i="8"/>
  <c r="Q11" i="8"/>
  <c r="R11" i="8" s="1"/>
  <c r="Q10" i="8"/>
  <c r="R10" i="8" s="1"/>
  <c r="Q9" i="8"/>
  <c r="R9" i="8" s="1"/>
  <c r="Q8" i="8"/>
  <c r="R8" i="8" s="1"/>
  <c r="Q7" i="8"/>
  <c r="R7" i="8" s="1"/>
  <c r="Q6" i="8"/>
  <c r="R6" i="8" s="1"/>
  <c r="Q5" i="8"/>
  <c r="R5" i="8" s="1"/>
  <c r="B11" i="7"/>
  <c r="C11" i="7" s="1"/>
  <c r="C10" i="7"/>
  <c r="B4" i="7" s="1"/>
  <c r="B9" i="17" s="1"/>
  <c r="B10" i="17" s="1"/>
  <c r="C9" i="7"/>
  <c r="C8" i="7"/>
  <c r="C12" i="7" s="1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J4" i="6"/>
  <c r="H4" i="6"/>
  <c r="J3" i="6"/>
  <c r="H3" i="6"/>
  <c r="H2" i="6"/>
  <c r="B2" i="1"/>
  <c r="M3" i="6" s="1"/>
  <c r="B34" i="21" l="1"/>
  <c r="B14" i="44" s="1"/>
  <c r="B6" i="21"/>
  <c r="B22" i="21" s="1"/>
  <c r="B20" i="43" s="1"/>
  <c r="C20" i="43" s="1"/>
  <c r="B18" i="21"/>
  <c r="B10" i="43" s="1"/>
  <c r="C10" i="43" s="1"/>
  <c r="B35" i="21"/>
  <c r="B19" i="44" s="1"/>
  <c r="D10" i="43"/>
  <c r="B6" i="11"/>
  <c r="B14" i="11" s="1"/>
  <c r="B17" i="43" s="1"/>
  <c r="C17" i="43" s="1"/>
  <c r="B5" i="11"/>
  <c r="B10" i="11" s="1"/>
  <c r="B3" i="43" s="1"/>
  <c r="C3" i="43" s="1"/>
  <c r="E22" i="39"/>
  <c r="F22" i="39"/>
  <c r="D22" i="39"/>
  <c r="C22" i="39"/>
  <c r="D46" i="39" s="1"/>
  <c r="D70" i="39" s="1"/>
  <c r="AB22" i="39"/>
  <c r="T22" i="39"/>
  <c r="B7" i="17"/>
  <c r="B18" i="44" s="1"/>
  <c r="B5" i="17"/>
  <c r="B18" i="43" s="1"/>
  <c r="C18" i="43" s="1"/>
  <c r="T58" i="39"/>
  <c r="U58" i="39" s="1"/>
  <c r="V58" i="39" s="1"/>
  <c r="W58" i="39" s="1"/>
  <c r="X58" i="39" s="1"/>
  <c r="Y58" i="39" s="1"/>
  <c r="Z58" i="39" s="1"/>
  <c r="AA58" i="39" s="1"/>
  <c r="AB58" i="39" s="1"/>
  <c r="H61" i="39"/>
  <c r="I61" i="39" s="1"/>
  <c r="J61" i="39" s="1"/>
  <c r="K61" i="39" s="1"/>
  <c r="L61" i="39" s="1"/>
  <c r="M61" i="39" s="1"/>
  <c r="N61" i="39" s="1"/>
  <c r="O61" i="39" s="1"/>
  <c r="P61" i="39" s="1"/>
  <c r="Q61" i="39" s="1"/>
  <c r="R61" i="39" s="1"/>
  <c r="S61" i="39" s="1"/>
  <c r="T61" i="39" s="1"/>
  <c r="U61" i="39" s="1"/>
  <c r="V61" i="39" s="1"/>
  <c r="W61" i="39" s="1"/>
  <c r="X61" i="39" s="1"/>
  <c r="Y61" i="39" s="1"/>
  <c r="Z61" i="39" s="1"/>
  <c r="AA61" i="39" s="1"/>
  <c r="AB61" i="39" s="1"/>
  <c r="D9" i="43"/>
  <c r="X57" i="39"/>
  <c r="Y57" i="39" s="1"/>
  <c r="Z57" i="39" s="1"/>
  <c r="AA57" i="39" s="1"/>
  <c r="AB57" i="39" s="1"/>
  <c r="D14" i="43"/>
  <c r="D11" i="43"/>
  <c r="K40" i="39"/>
  <c r="Z42" i="39"/>
  <c r="Y42" i="39"/>
  <c r="D20" i="43"/>
  <c r="P50" i="39"/>
  <c r="O50" i="39"/>
  <c r="S38" i="39"/>
  <c r="B4" i="1"/>
  <c r="B12" i="7"/>
  <c r="M41" i="39"/>
  <c r="L41" i="39"/>
  <c r="D62" i="39"/>
  <c r="E62" i="39" s="1"/>
  <c r="F62" i="39" s="1"/>
  <c r="G62" i="39" s="1"/>
  <c r="H62" i="39" s="1"/>
  <c r="I62" i="39" s="1"/>
  <c r="J62" i="39" s="1"/>
  <c r="D73" i="39"/>
  <c r="C7" i="21"/>
  <c r="B24" i="21" s="1"/>
  <c r="B13" i="43" s="1"/>
  <c r="C13" i="43" s="1"/>
  <c r="E72" i="39"/>
  <c r="F72" i="39" s="1"/>
  <c r="Z39" i="39"/>
  <c r="Y39" i="39"/>
  <c r="F48" i="39"/>
  <c r="E48" i="39"/>
  <c r="G41" i="39"/>
  <c r="D71" i="39"/>
  <c r="E71" i="39" s="1"/>
  <c r="F71" i="39" s="1"/>
  <c r="G71" i="39" s="1"/>
  <c r="H71" i="39" s="1"/>
  <c r="I71" i="39" s="1"/>
  <c r="J71" i="39" s="1"/>
  <c r="K71" i="39" s="1"/>
  <c r="L71" i="39" s="1"/>
  <c r="M71" i="39" s="1"/>
  <c r="N71" i="39" s="1"/>
  <c r="O71" i="39" s="1"/>
  <c r="P71" i="39" s="1"/>
  <c r="Q71" i="39" s="1"/>
  <c r="R71" i="39" s="1"/>
  <c r="S71" i="39" s="1"/>
  <c r="O39" i="39"/>
  <c r="L3" i="6"/>
  <c r="E54" i="39"/>
  <c r="F54" i="39" s="1"/>
  <c r="G54" i="39" s="1"/>
  <c r="H54" i="39" s="1"/>
  <c r="I54" i="39" s="1"/>
  <c r="J54" i="39" s="1"/>
  <c r="K54" i="39" s="1"/>
  <c r="L54" i="39" s="1"/>
  <c r="M54" i="39" s="1"/>
  <c r="N54" i="39" s="1"/>
  <c r="O54" i="39" s="1"/>
  <c r="P54" i="39" s="1"/>
  <c r="Q54" i="39" s="1"/>
  <c r="R54" i="39" s="1"/>
  <c r="S54" i="39" s="1"/>
  <c r="T54" i="39" s="1"/>
  <c r="U54" i="39" s="1"/>
  <c r="V54" i="39" s="1"/>
  <c r="W54" i="39" s="1"/>
  <c r="X54" i="39" s="1"/>
  <c r="Y54" i="39" s="1"/>
  <c r="Z54" i="39" s="1"/>
  <c r="AA54" i="39" s="1"/>
  <c r="AB54" i="39" s="1"/>
  <c r="K38" i="39"/>
  <c r="G39" i="39"/>
  <c r="Y40" i="39"/>
  <c r="U41" i="39"/>
  <c r="Q42" i="39"/>
  <c r="F50" i="39"/>
  <c r="E50" i="39"/>
  <c r="E74" i="39" s="1"/>
  <c r="AB50" i="39"/>
  <c r="AA50" i="39"/>
  <c r="Q41" i="39"/>
  <c r="D65" i="39"/>
  <c r="B6" i="15"/>
  <c r="B5" i="15"/>
  <c r="B12" i="15" s="1"/>
  <c r="B4" i="44" s="1"/>
  <c r="B3" i="41"/>
  <c r="M4" i="6"/>
  <c r="L4" i="6"/>
  <c r="K4" i="6"/>
  <c r="B6" i="1" s="1"/>
  <c r="B7" i="15"/>
  <c r="B4" i="15"/>
  <c r="B3" i="33"/>
  <c r="B5" i="33" s="1"/>
  <c r="B22" i="43" s="1"/>
  <c r="C22" i="43" s="1"/>
  <c r="B7" i="21"/>
  <c r="B23" i="21" s="1"/>
  <c r="B12" i="43" s="1"/>
  <c r="C12" i="43" s="1"/>
  <c r="B4" i="25"/>
  <c r="B6" i="25" s="1"/>
  <c r="B5" i="45" s="1"/>
  <c r="B3" i="1"/>
  <c r="D19" i="43"/>
  <c r="K3" i="6"/>
  <c r="B5" i="1" s="1"/>
  <c r="N3" i="6"/>
  <c r="N4" i="6"/>
  <c r="Q47" i="39"/>
  <c r="M48" i="39"/>
  <c r="I50" i="39"/>
  <c r="AA48" i="39"/>
  <c r="T39" i="39"/>
  <c r="F59" i="39"/>
  <c r="G59" i="39" s="1"/>
  <c r="H59" i="39" s="1"/>
  <c r="I59" i="39" s="1"/>
  <c r="J59" i="39" s="1"/>
  <c r="K59" i="39" s="1"/>
  <c r="L59" i="39" s="1"/>
  <c r="M59" i="39" s="1"/>
  <c r="N59" i="39" s="1"/>
  <c r="O59" i="39" s="1"/>
  <c r="P59" i="39" s="1"/>
  <c r="Q59" i="39" s="1"/>
  <c r="R59" i="39" s="1"/>
  <c r="S59" i="39" s="1"/>
  <c r="T59" i="39" s="1"/>
  <c r="U59" i="39" s="1"/>
  <c r="V59" i="39" s="1"/>
  <c r="W59" i="39" s="1"/>
  <c r="X59" i="39" s="1"/>
  <c r="Y59" i="39" s="1"/>
  <c r="Z59" i="39" s="1"/>
  <c r="AA59" i="39" s="1"/>
  <c r="AB59" i="39" s="1"/>
  <c r="B5" i="43"/>
  <c r="C5" i="43" s="1"/>
  <c r="D21" i="43"/>
  <c r="G50" i="39"/>
  <c r="P38" i="39"/>
  <c r="AA40" i="39"/>
  <c r="K39" i="39"/>
  <c r="L39" i="39"/>
  <c r="H40" i="39"/>
  <c r="D60" i="39"/>
  <c r="E60" i="39" s="1"/>
  <c r="F60" i="39" s="1"/>
  <c r="G60" i="39" s="1"/>
  <c r="H60" i="39" s="1"/>
  <c r="I60" i="39" s="1"/>
  <c r="J60" i="39" s="1"/>
  <c r="K60" i="39" s="1"/>
  <c r="L60" i="39" s="1"/>
  <c r="M60" i="39" s="1"/>
  <c r="N60" i="39" s="1"/>
  <c r="O60" i="39" s="1"/>
  <c r="P60" i="39" s="1"/>
  <c r="Q60" i="39" s="1"/>
  <c r="R60" i="39" s="1"/>
  <c r="S60" i="39" s="1"/>
  <c r="T60" i="39" s="1"/>
  <c r="U60" i="39" s="1"/>
  <c r="V60" i="39" s="1"/>
  <c r="W60" i="39" s="1"/>
  <c r="X60" i="39" s="1"/>
  <c r="Y60" i="39" s="1"/>
  <c r="Z60" i="39" s="1"/>
  <c r="AA60" i="39" s="1"/>
  <c r="AB60" i="39" s="1"/>
  <c r="W47" i="39"/>
  <c r="S48" i="39"/>
  <c r="I38" i="39"/>
  <c r="E39" i="39"/>
  <c r="E63" i="39" s="1"/>
  <c r="AA39" i="39"/>
  <c r="W40" i="39"/>
  <c r="S41" i="39"/>
  <c r="O42" i="39"/>
  <c r="O66" i="39" s="1"/>
  <c r="D64" i="39"/>
  <c r="P22" i="39"/>
  <c r="O22" i="39"/>
  <c r="P46" i="39" s="1"/>
  <c r="N22" i="39"/>
  <c r="O46" i="39" s="1"/>
  <c r="L22" i="39"/>
  <c r="V22" i="39"/>
  <c r="S47" i="39"/>
  <c r="O48" i="39"/>
  <c r="K50" i="39"/>
  <c r="B11" i="15" l="1"/>
  <c r="B4" i="45" s="1"/>
  <c r="F46" i="39"/>
  <c r="K22" i="39"/>
  <c r="L46" i="39" s="1"/>
  <c r="J22" i="39"/>
  <c r="F63" i="39"/>
  <c r="D12" i="43"/>
  <c r="P66" i="39"/>
  <c r="E19" i="43"/>
  <c r="B7" i="25"/>
  <c r="B5" i="44" s="1"/>
  <c r="H22" i="39"/>
  <c r="I46" i="39" s="1"/>
  <c r="E14" i="43"/>
  <c r="G72" i="39"/>
  <c r="D13" i="43"/>
  <c r="E10" i="43"/>
  <c r="E73" i="39"/>
  <c r="E64" i="39"/>
  <c r="V8" i="39"/>
  <c r="W32" i="39" s="1"/>
  <c r="U8" i="39"/>
  <c r="V32" i="39" s="1"/>
  <c r="T8" i="39"/>
  <c r="U32" i="39" s="1"/>
  <c r="R8" i="39"/>
  <c r="S32" i="39" s="1"/>
  <c r="P8" i="39"/>
  <c r="Q32" i="39" s="1"/>
  <c r="H8" i="39"/>
  <c r="O8" i="39"/>
  <c r="N8" i="39"/>
  <c r="O32" i="39" s="1"/>
  <c r="M8" i="39"/>
  <c r="N32" i="39" s="1"/>
  <c r="K8" i="39"/>
  <c r="F8" i="39"/>
  <c r="D8" i="39"/>
  <c r="C8" i="39"/>
  <c r="D32" i="39" s="1"/>
  <c r="AA8" i="39"/>
  <c r="G8" i="39"/>
  <c r="E8" i="39"/>
  <c r="Z8" i="39"/>
  <c r="AA32" i="39" s="1"/>
  <c r="Y8" i="39"/>
  <c r="Z32" i="39" s="1"/>
  <c r="S8" i="39"/>
  <c r="AB8" i="39"/>
  <c r="X8" i="39"/>
  <c r="W8" i="39"/>
  <c r="X32" i="39" s="1"/>
  <c r="Q8" i="39"/>
  <c r="L8" i="39"/>
  <c r="I8" i="39"/>
  <c r="J8" i="39"/>
  <c r="Z22" i="39"/>
  <c r="AA46" i="39" s="1"/>
  <c r="E20" i="43"/>
  <c r="M22" i="39"/>
  <c r="N46" i="39" s="1"/>
  <c r="R22" i="39"/>
  <c r="K46" i="39"/>
  <c r="E46" i="39"/>
  <c r="E70" i="39" s="1"/>
  <c r="E21" i="43"/>
  <c r="K62" i="39"/>
  <c r="I22" i="39"/>
  <c r="J46" i="39" s="1"/>
  <c r="Q22" i="39"/>
  <c r="R46" i="39" s="1"/>
  <c r="T21" i="39"/>
  <c r="U45" i="39" s="1"/>
  <c r="Z7" i="39"/>
  <c r="D7" i="39"/>
  <c r="S21" i="39"/>
  <c r="T45" i="39" s="1"/>
  <c r="Y7" i="39"/>
  <c r="Z31" i="39" s="1"/>
  <c r="C7" i="39"/>
  <c r="D31" i="39" s="1"/>
  <c r="D55" i="39" s="1"/>
  <c r="R21" i="39"/>
  <c r="S45" i="39" s="1"/>
  <c r="X7" i="39"/>
  <c r="Y31" i="39" s="1"/>
  <c r="P21" i="39"/>
  <c r="Q45" i="39" s="1"/>
  <c r="V7" i="39"/>
  <c r="V21" i="39"/>
  <c r="P7" i="39"/>
  <c r="J21" i="39"/>
  <c r="H7" i="39"/>
  <c r="X21" i="39"/>
  <c r="M7" i="39"/>
  <c r="Q21" i="39"/>
  <c r="W21" i="39"/>
  <c r="L7" i="39"/>
  <c r="U21" i="39"/>
  <c r="K7" i="39"/>
  <c r="L31" i="39" s="1"/>
  <c r="O21" i="39"/>
  <c r="I7" i="39"/>
  <c r="J31" i="39" s="1"/>
  <c r="K21" i="39"/>
  <c r="H21" i="39"/>
  <c r="I45" i="39" s="1"/>
  <c r="G21" i="39"/>
  <c r="H45" i="39" s="1"/>
  <c r="C21" i="39"/>
  <c r="U7" i="39"/>
  <c r="AB7" i="39"/>
  <c r="O7" i="39"/>
  <c r="D21" i="39"/>
  <c r="E45" i="39" s="1"/>
  <c r="F7" i="39"/>
  <c r="E7" i="39"/>
  <c r="F31" i="39" s="1"/>
  <c r="AB21" i="39"/>
  <c r="AA7" i="39"/>
  <c r="AA21" i="39"/>
  <c r="W7" i="39"/>
  <c r="Z21" i="39"/>
  <c r="AA45" i="39" s="1"/>
  <c r="T7" i="39"/>
  <c r="I21" i="39"/>
  <c r="Y21" i="39"/>
  <c r="S7" i="39"/>
  <c r="F21" i="39"/>
  <c r="J7" i="39"/>
  <c r="K31" i="39" s="1"/>
  <c r="N21" i="39"/>
  <c r="O45" i="39" s="1"/>
  <c r="R7" i="39"/>
  <c r="S31" i="39" s="1"/>
  <c r="N7" i="39"/>
  <c r="M21" i="39"/>
  <c r="N45" i="39" s="1"/>
  <c r="Q7" i="39"/>
  <c r="R31" i="39" s="1"/>
  <c r="L21" i="39"/>
  <c r="M45" i="39" s="1"/>
  <c r="G7" i="39"/>
  <c r="H31" i="39" s="1"/>
  <c r="E21" i="39"/>
  <c r="F45" i="39" s="1"/>
  <c r="X22" i="39"/>
  <c r="W22" i="39"/>
  <c r="W46" i="39" s="1"/>
  <c r="E65" i="39"/>
  <c r="G22" i="39"/>
  <c r="G46" i="39" s="1"/>
  <c r="F74" i="39"/>
  <c r="D18" i="43"/>
  <c r="M46" i="39"/>
  <c r="E11" i="43"/>
  <c r="D22" i="43"/>
  <c r="D5" i="43"/>
  <c r="T71" i="39"/>
  <c r="U22" i="39"/>
  <c r="V46" i="39" s="1"/>
  <c r="E9" i="43"/>
  <c r="AF60" i="41"/>
  <c r="AG60" i="41" s="1"/>
  <c r="AF63" i="41"/>
  <c r="AG63" i="41" s="1"/>
  <c r="AF69" i="41"/>
  <c r="AG69" i="41" s="1"/>
  <c r="AF54" i="41"/>
  <c r="AG54" i="41" s="1"/>
  <c r="AF50" i="41"/>
  <c r="AG50" i="41" s="1"/>
  <c r="AF36" i="41"/>
  <c r="AG36" i="41" s="1"/>
  <c r="AF14" i="41"/>
  <c r="AG14" i="41" s="1"/>
  <c r="AF72" i="41"/>
  <c r="AG72" i="41" s="1"/>
  <c r="AF58" i="41"/>
  <c r="AG58" i="41" s="1"/>
  <c r="AF23" i="41"/>
  <c r="AG23" i="41" s="1"/>
  <c r="AF71" i="41"/>
  <c r="AG71" i="41" s="1"/>
  <c r="AF64" i="41"/>
  <c r="AG64" i="41" s="1"/>
  <c r="AF38" i="41"/>
  <c r="AG38" i="41" s="1"/>
  <c r="AF33" i="41"/>
  <c r="AG33" i="41" s="1"/>
  <c r="AF28" i="41"/>
  <c r="AG28" i="41" s="1"/>
  <c r="AF51" i="41"/>
  <c r="AG51" i="41" s="1"/>
  <c r="AF43" i="41"/>
  <c r="AG43" i="41" s="1"/>
  <c r="AF35" i="41"/>
  <c r="AG35" i="41" s="1"/>
  <c r="AF26" i="41"/>
  <c r="AG26" i="41" s="1"/>
  <c r="AF21" i="41"/>
  <c r="AG21" i="41" s="1"/>
  <c r="AF16" i="41"/>
  <c r="AG16" i="41" s="1"/>
  <c r="AF44" i="41"/>
  <c r="AG44" i="41" s="1"/>
  <c r="AF11" i="41"/>
  <c r="AG11" i="41" s="1"/>
  <c r="AF61" i="41"/>
  <c r="AG61" i="41" s="1"/>
  <c r="AF57" i="41"/>
  <c r="AG57" i="41" s="1"/>
  <c r="AF52" i="41"/>
  <c r="AG52" i="41" s="1"/>
  <c r="AF45" i="41"/>
  <c r="AG45" i="41" s="1"/>
  <c r="AF34" i="41"/>
  <c r="AG34" i="41" s="1"/>
  <c r="AF25" i="41"/>
  <c r="AG25" i="41" s="1"/>
  <c r="AF20" i="41"/>
  <c r="AG20" i="41" s="1"/>
  <c r="AF68" i="41"/>
  <c r="AG68" i="41" s="1"/>
  <c r="AF46" i="41"/>
  <c r="AG46" i="41" s="1"/>
  <c r="AF15" i="41"/>
  <c r="AG15" i="41" s="1"/>
  <c r="AF10" i="41"/>
  <c r="AG10" i="41" s="1"/>
  <c r="AF65" i="41"/>
  <c r="AG65" i="41" s="1"/>
  <c r="AF53" i="41"/>
  <c r="AG53" i="41" s="1"/>
  <c r="AF12" i="41"/>
  <c r="AG12" i="41" s="1"/>
  <c r="AF41" i="41"/>
  <c r="AG41" i="41" s="1"/>
  <c r="AF13" i="41"/>
  <c r="AG13" i="41" s="1"/>
  <c r="AF30" i="41"/>
  <c r="AG30" i="41" s="1"/>
  <c r="AF59" i="41"/>
  <c r="AG59" i="41" s="1"/>
  <c r="AF31" i="41"/>
  <c r="AG31" i="41" s="1"/>
  <c r="AF39" i="41"/>
  <c r="AG39" i="41" s="1"/>
  <c r="AF67" i="41"/>
  <c r="AG67" i="41" s="1"/>
  <c r="AF48" i="41"/>
  <c r="AG48" i="41" s="1"/>
  <c r="AF70" i="41"/>
  <c r="AG70" i="41" s="1"/>
  <c r="AF22" i="41"/>
  <c r="AG22" i="41" s="1"/>
  <c r="AF49" i="41"/>
  <c r="AG49" i="41" s="1"/>
  <c r="AF32" i="41"/>
  <c r="AG32" i="41" s="1"/>
  <c r="AF24" i="41"/>
  <c r="AG24" i="41" s="1"/>
  <c r="AF66" i="41"/>
  <c r="AG66" i="41" s="1"/>
  <c r="AF18" i="41"/>
  <c r="AG18" i="41" s="1"/>
  <c r="AF56" i="41"/>
  <c r="AG56" i="41" s="1"/>
  <c r="AF62" i="41"/>
  <c r="AG62" i="41" s="1"/>
  <c r="AF27" i="41"/>
  <c r="AG27" i="41" s="1"/>
  <c r="AF37" i="41"/>
  <c r="AG37" i="41" s="1"/>
  <c r="AF40" i="41"/>
  <c r="AG40" i="41" s="1"/>
  <c r="AF47" i="41"/>
  <c r="AG47" i="41" s="1"/>
  <c r="AF29" i="41"/>
  <c r="AG29" i="41" s="1"/>
  <c r="AF55" i="41"/>
  <c r="AG55" i="41" s="1"/>
  <c r="AF17" i="41"/>
  <c r="AG17" i="41" s="1"/>
  <c r="AF19" i="41"/>
  <c r="AG19" i="41" s="1"/>
  <c r="AF42" i="41"/>
  <c r="AG42" i="41" s="1"/>
  <c r="Y22" i="39"/>
  <c r="S22" i="39"/>
  <c r="T46" i="39" s="1"/>
  <c r="AA22" i="39"/>
  <c r="AB46" i="39" s="1"/>
  <c r="T31" i="39" l="1"/>
  <c r="V45" i="39"/>
  <c r="G32" i="39"/>
  <c r="E31" i="39"/>
  <c r="Q46" i="39"/>
  <c r="J45" i="39"/>
  <c r="X45" i="39"/>
  <c r="L32" i="39"/>
  <c r="AA31" i="39"/>
  <c r="Z46" i="39"/>
  <c r="P32" i="39"/>
  <c r="X46" i="39"/>
  <c r="P31" i="39"/>
  <c r="V31" i="39"/>
  <c r="AB45" i="39"/>
  <c r="I32" i="39"/>
  <c r="F70" i="39"/>
  <c r="P16" i="41"/>
  <c r="M16" i="41"/>
  <c r="F16" i="41"/>
  <c r="E16" i="41"/>
  <c r="AB16" i="41"/>
  <c r="D16" i="41"/>
  <c r="AA16" i="41"/>
  <c r="C16" i="41"/>
  <c r="Z16" i="41"/>
  <c r="Y16" i="41"/>
  <c r="X16" i="41"/>
  <c r="N16" i="41"/>
  <c r="L16" i="41"/>
  <c r="K16" i="41"/>
  <c r="J16" i="41"/>
  <c r="I16" i="41"/>
  <c r="H16" i="41"/>
  <c r="G16" i="41"/>
  <c r="W16" i="41"/>
  <c r="W10" i="42" s="1"/>
  <c r="W10" i="46" s="1"/>
  <c r="V16" i="41"/>
  <c r="U16" i="41"/>
  <c r="R16" i="41"/>
  <c r="T16" i="41"/>
  <c r="S16" i="41"/>
  <c r="Q16" i="41"/>
  <c r="O16" i="41"/>
  <c r="F9" i="43"/>
  <c r="F11" i="43"/>
  <c r="L26" i="41"/>
  <c r="I26" i="41"/>
  <c r="P26" i="41"/>
  <c r="E26" i="41"/>
  <c r="D26" i="41"/>
  <c r="AB26" i="41"/>
  <c r="C26" i="41"/>
  <c r="AA26" i="41"/>
  <c r="Z26" i="41"/>
  <c r="Y26" i="41"/>
  <c r="X26" i="41"/>
  <c r="W26" i="41"/>
  <c r="V26" i="41"/>
  <c r="U26" i="41"/>
  <c r="T26" i="41"/>
  <c r="S26" i="41"/>
  <c r="R26" i="41"/>
  <c r="Q26" i="41"/>
  <c r="F26" i="41"/>
  <c r="O26" i="41"/>
  <c r="N26" i="41"/>
  <c r="M26" i="41"/>
  <c r="G26" i="41"/>
  <c r="K26" i="41"/>
  <c r="J26" i="41"/>
  <c r="H26" i="41"/>
  <c r="AB30" i="41"/>
  <c r="F30" i="41"/>
  <c r="Y30" i="41"/>
  <c r="C30" i="41"/>
  <c r="T30" i="41"/>
  <c r="T24" i="42" s="1"/>
  <c r="S30" i="41"/>
  <c r="S24" i="42" s="1"/>
  <c r="Q30" i="41"/>
  <c r="P30" i="41"/>
  <c r="O30" i="41"/>
  <c r="N30" i="41"/>
  <c r="M30" i="41"/>
  <c r="L30" i="41"/>
  <c r="K30" i="41"/>
  <c r="AA30" i="41"/>
  <c r="Z30" i="41"/>
  <c r="X30" i="41"/>
  <c r="W30" i="41"/>
  <c r="V30" i="41"/>
  <c r="D30" i="41"/>
  <c r="U30" i="41"/>
  <c r="R30" i="41"/>
  <c r="J30" i="41"/>
  <c r="G30" i="41"/>
  <c r="E30" i="41"/>
  <c r="H30" i="41"/>
  <c r="I30" i="41"/>
  <c r="N10" i="41"/>
  <c r="K10" i="41"/>
  <c r="L10" i="41"/>
  <c r="J10" i="41"/>
  <c r="I10" i="41"/>
  <c r="H10" i="41"/>
  <c r="G10" i="41"/>
  <c r="F10" i="41"/>
  <c r="V10" i="41"/>
  <c r="U10" i="41"/>
  <c r="T10" i="41"/>
  <c r="S10" i="41"/>
  <c r="R10" i="41"/>
  <c r="Q10" i="41"/>
  <c r="P10" i="41"/>
  <c r="O10" i="41"/>
  <c r="M10" i="41"/>
  <c r="W10" i="41"/>
  <c r="Y10" i="41"/>
  <c r="AA10" i="41"/>
  <c r="Z10" i="41"/>
  <c r="AB10" i="41"/>
  <c r="X10" i="41"/>
  <c r="E10" i="41"/>
  <c r="D10" i="41"/>
  <c r="C10" i="41"/>
  <c r="H46" i="39"/>
  <c r="Z45" i="39"/>
  <c r="M31" i="39"/>
  <c r="F21" i="43"/>
  <c r="Y32" i="39"/>
  <c r="F64" i="39"/>
  <c r="I44" i="41"/>
  <c r="T44" i="41"/>
  <c r="Q44" i="41"/>
  <c r="U44" i="41"/>
  <c r="M44" i="41"/>
  <c r="R44" i="41"/>
  <c r="P44" i="41"/>
  <c r="O44" i="41"/>
  <c r="AB44" i="41"/>
  <c r="AA44" i="41"/>
  <c r="Z44" i="41"/>
  <c r="Y44" i="41"/>
  <c r="X44" i="41"/>
  <c r="W44" i="41"/>
  <c r="V44" i="41"/>
  <c r="S44" i="41"/>
  <c r="N44" i="41"/>
  <c r="L44" i="41"/>
  <c r="K44" i="41"/>
  <c r="J44" i="41"/>
  <c r="H44" i="41"/>
  <c r="G44" i="41"/>
  <c r="F44" i="41"/>
  <c r="E44" i="41"/>
  <c r="C44" i="41"/>
  <c r="D44" i="41"/>
  <c r="I39" i="41"/>
  <c r="AB39" i="41"/>
  <c r="F39" i="41"/>
  <c r="S39" i="41"/>
  <c r="M39" i="41"/>
  <c r="AA39" i="41"/>
  <c r="Z39" i="41"/>
  <c r="V39" i="41"/>
  <c r="U39" i="41"/>
  <c r="T39" i="41"/>
  <c r="R39" i="41"/>
  <c r="Q39" i="41"/>
  <c r="P39" i="41"/>
  <c r="O39" i="41"/>
  <c r="Y39" i="41"/>
  <c r="X39" i="41"/>
  <c r="W39" i="41"/>
  <c r="N39" i="41"/>
  <c r="L39" i="41"/>
  <c r="K39" i="41"/>
  <c r="J39" i="41"/>
  <c r="H39" i="41"/>
  <c r="D39" i="41"/>
  <c r="C39" i="41"/>
  <c r="G39" i="41"/>
  <c r="E39" i="41"/>
  <c r="O35" i="41"/>
  <c r="L35" i="41"/>
  <c r="T35" i="41"/>
  <c r="S35" i="41"/>
  <c r="D35" i="41"/>
  <c r="C35" i="41"/>
  <c r="AB35" i="41"/>
  <c r="AA35" i="41"/>
  <c r="Z35" i="41"/>
  <c r="Y35" i="41"/>
  <c r="X35" i="41"/>
  <c r="W35" i="41"/>
  <c r="V35" i="41"/>
  <c r="P35" i="41"/>
  <c r="N35" i="41"/>
  <c r="M35" i="41"/>
  <c r="K35" i="41"/>
  <c r="J35" i="41"/>
  <c r="I35" i="41"/>
  <c r="H35" i="41"/>
  <c r="G35" i="41"/>
  <c r="U35" i="41"/>
  <c r="R35" i="41"/>
  <c r="Q35" i="41"/>
  <c r="F35" i="41"/>
  <c r="E35" i="41"/>
  <c r="T55" i="41"/>
  <c r="X55" i="41"/>
  <c r="W55" i="41"/>
  <c r="U55" i="41"/>
  <c r="R55" i="41"/>
  <c r="K55" i="41"/>
  <c r="J55" i="41"/>
  <c r="D55" i="41"/>
  <c r="V55" i="41"/>
  <c r="S55" i="41"/>
  <c r="Q55" i="41"/>
  <c r="P55" i="41"/>
  <c r="O55" i="41"/>
  <c r="N55" i="41"/>
  <c r="M55" i="41"/>
  <c r="L55" i="41"/>
  <c r="I55" i="41"/>
  <c r="H55" i="41"/>
  <c r="Z55" i="41"/>
  <c r="Y55" i="41"/>
  <c r="G55" i="41"/>
  <c r="F55" i="41"/>
  <c r="E55" i="41"/>
  <c r="C55" i="41"/>
  <c r="AA55" i="41"/>
  <c r="AB55" i="41"/>
  <c r="O31" i="39"/>
  <c r="T28" i="41"/>
  <c r="Q28" i="41"/>
  <c r="F28" i="41"/>
  <c r="X28" i="41"/>
  <c r="W28" i="41"/>
  <c r="V28" i="41"/>
  <c r="V22" i="42" s="1"/>
  <c r="U28" i="41"/>
  <c r="S28" i="41"/>
  <c r="R28" i="41"/>
  <c r="P28" i="41"/>
  <c r="L28" i="41"/>
  <c r="K28" i="41"/>
  <c r="J28" i="41"/>
  <c r="I28" i="41"/>
  <c r="H28" i="41"/>
  <c r="G28" i="41"/>
  <c r="E28" i="41"/>
  <c r="D28" i="41"/>
  <c r="C28" i="41"/>
  <c r="AB28" i="41"/>
  <c r="AA28" i="41"/>
  <c r="Z28" i="41"/>
  <c r="Y28" i="41"/>
  <c r="O28" i="41"/>
  <c r="N28" i="41"/>
  <c r="M28" i="41"/>
  <c r="K32" i="39"/>
  <c r="J47" i="41"/>
  <c r="Y47" i="41"/>
  <c r="V47" i="41"/>
  <c r="I47" i="41"/>
  <c r="AB47" i="41"/>
  <c r="C47" i="41"/>
  <c r="O47" i="41"/>
  <c r="N47" i="41"/>
  <c r="M47" i="41"/>
  <c r="H47" i="41"/>
  <c r="G47" i="41"/>
  <c r="F47" i="41"/>
  <c r="E47" i="41"/>
  <c r="D47" i="41"/>
  <c r="AA47" i="41"/>
  <c r="Z47" i="41"/>
  <c r="X47" i="41"/>
  <c r="W47" i="41"/>
  <c r="U47" i="41"/>
  <c r="T47" i="41"/>
  <c r="S47" i="41"/>
  <c r="R47" i="41"/>
  <c r="K47" i="41"/>
  <c r="Q47" i="41"/>
  <c r="P47" i="41"/>
  <c r="L47" i="41"/>
  <c r="J32" i="39"/>
  <c r="F19" i="43"/>
  <c r="P45" i="39"/>
  <c r="W37" i="41"/>
  <c r="T37" i="41"/>
  <c r="J37" i="41"/>
  <c r="I37" i="41"/>
  <c r="Z37" i="41"/>
  <c r="Y37" i="41"/>
  <c r="X37" i="41"/>
  <c r="V37" i="41"/>
  <c r="U37" i="41"/>
  <c r="S37" i="41"/>
  <c r="R37" i="41"/>
  <c r="O37" i="41"/>
  <c r="N37" i="41"/>
  <c r="M37" i="41"/>
  <c r="L37" i="41"/>
  <c r="K37" i="41"/>
  <c r="H37" i="41"/>
  <c r="G37" i="41"/>
  <c r="F37" i="41"/>
  <c r="E37" i="41"/>
  <c r="AB37" i="41"/>
  <c r="AA37" i="41"/>
  <c r="Q37" i="41"/>
  <c r="P37" i="41"/>
  <c r="D37" i="41"/>
  <c r="C37" i="41"/>
  <c r="P62" i="41"/>
  <c r="O62" i="41"/>
  <c r="AA62" i="41"/>
  <c r="C62" i="41"/>
  <c r="M62" i="41"/>
  <c r="L62" i="41"/>
  <c r="J62" i="41"/>
  <c r="H62" i="41"/>
  <c r="Q62" i="41"/>
  <c r="N62" i="41"/>
  <c r="D62" i="41"/>
  <c r="V62" i="41"/>
  <c r="U62" i="41"/>
  <c r="T62" i="41"/>
  <c r="F62" i="41"/>
  <c r="E62" i="41"/>
  <c r="S62" i="41"/>
  <c r="R62" i="41"/>
  <c r="K62" i="41"/>
  <c r="I62" i="41"/>
  <c r="G62" i="41"/>
  <c r="Y62" i="41"/>
  <c r="AB62" i="41"/>
  <c r="Z62" i="41"/>
  <c r="X62" i="41"/>
  <c r="W62" i="41"/>
  <c r="F14" i="43"/>
  <c r="Y21" i="41"/>
  <c r="C21" i="41"/>
  <c r="V21" i="41"/>
  <c r="F21" i="41"/>
  <c r="E21" i="41"/>
  <c r="AB21" i="41"/>
  <c r="D21" i="41"/>
  <c r="AA21" i="41"/>
  <c r="AA15" i="42" s="1"/>
  <c r="Z21" i="41"/>
  <c r="X21" i="41"/>
  <c r="W21" i="41"/>
  <c r="I21" i="41"/>
  <c r="H21" i="41"/>
  <c r="G21" i="41"/>
  <c r="L21" i="41"/>
  <c r="K21" i="41"/>
  <c r="J21" i="41"/>
  <c r="S21" i="41"/>
  <c r="R21" i="41"/>
  <c r="Q21" i="41"/>
  <c r="P21" i="41"/>
  <c r="O21" i="41"/>
  <c r="N21" i="41"/>
  <c r="M21" i="41"/>
  <c r="U21" i="41"/>
  <c r="T21" i="41"/>
  <c r="O59" i="41"/>
  <c r="N59" i="41"/>
  <c r="Z59" i="41"/>
  <c r="Y59" i="41"/>
  <c r="W59" i="41"/>
  <c r="U59" i="41"/>
  <c r="J59" i="41"/>
  <c r="I59" i="41"/>
  <c r="C59" i="41"/>
  <c r="D59" i="41"/>
  <c r="P59" i="41"/>
  <c r="M59" i="41"/>
  <c r="L59" i="41"/>
  <c r="K59" i="41"/>
  <c r="H59" i="41"/>
  <c r="G59" i="41"/>
  <c r="F59" i="41"/>
  <c r="AB59" i="41"/>
  <c r="AA59" i="41"/>
  <c r="X59" i="41"/>
  <c r="Q59" i="41"/>
  <c r="T59" i="41"/>
  <c r="V59" i="41"/>
  <c r="S59" i="41"/>
  <c r="R59" i="41"/>
  <c r="E59" i="41"/>
  <c r="V12" i="41"/>
  <c r="V6" i="42" s="1"/>
  <c r="S12" i="41"/>
  <c r="Z12" i="41"/>
  <c r="Y12" i="41"/>
  <c r="X12" i="41"/>
  <c r="W12" i="41"/>
  <c r="U12" i="41"/>
  <c r="T12" i="41"/>
  <c r="AB12" i="41"/>
  <c r="AA12" i="41"/>
  <c r="R12" i="41"/>
  <c r="Q12" i="41"/>
  <c r="P12" i="41"/>
  <c r="O12" i="41"/>
  <c r="N12" i="41"/>
  <c r="C12" i="41"/>
  <c r="J12" i="41"/>
  <c r="M12" i="41"/>
  <c r="L12" i="41"/>
  <c r="K12" i="41"/>
  <c r="I12" i="41"/>
  <c r="H12" i="41"/>
  <c r="G12" i="41"/>
  <c r="D12" i="41"/>
  <c r="F12" i="41"/>
  <c r="E12" i="41"/>
  <c r="L53" i="41"/>
  <c r="M53" i="41"/>
  <c r="K53" i="41"/>
  <c r="I53" i="41"/>
  <c r="R53" i="41"/>
  <c r="Q53" i="41"/>
  <c r="G53" i="41"/>
  <c r="T53" i="41"/>
  <c r="S53" i="41"/>
  <c r="P53" i="41"/>
  <c r="D53" i="41"/>
  <c r="C53" i="41"/>
  <c r="F53" i="41"/>
  <c r="E53" i="41"/>
  <c r="V53" i="41"/>
  <c r="X53" i="41"/>
  <c r="W53" i="41"/>
  <c r="U53" i="41"/>
  <c r="O53" i="41"/>
  <c r="N53" i="41"/>
  <c r="J53" i="41"/>
  <c r="Y53" i="41"/>
  <c r="H53" i="41"/>
  <c r="AB53" i="41"/>
  <c r="AA53" i="41"/>
  <c r="Z53" i="41"/>
  <c r="Q65" i="41"/>
  <c r="P65" i="41"/>
  <c r="L65" i="41"/>
  <c r="AB65" i="41"/>
  <c r="C65" i="41"/>
  <c r="AA65" i="41"/>
  <c r="Y65" i="41"/>
  <c r="W65" i="41"/>
  <c r="R65" i="41"/>
  <c r="O65" i="41"/>
  <c r="H65" i="41"/>
  <c r="D65" i="41"/>
  <c r="Z65" i="41"/>
  <c r="X65" i="41"/>
  <c r="V65" i="41"/>
  <c r="U65" i="41"/>
  <c r="T65" i="41"/>
  <c r="M65" i="41"/>
  <c r="S65" i="41"/>
  <c r="N65" i="41"/>
  <c r="K65" i="41"/>
  <c r="F65" i="41"/>
  <c r="G65" i="41"/>
  <c r="E65" i="41"/>
  <c r="I65" i="41"/>
  <c r="J65" i="41"/>
  <c r="M32" i="39"/>
  <c r="R32" i="39"/>
  <c r="S71" i="41"/>
  <c r="R71" i="41"/>
  <c r="P71" i="41"/>
  <c r="J71" i="41"/>
  <c r="H71" i="41"/>
  <c r="G71" i="41"/>
  <c r="E71" i="41"/>
  <c r="C71" i="41"/>
  <c r="W71" i="41"/>
  <c r="K71" i="41"/>
  <c r="I71" i="41"/>
  <c r="F71" i="41"/>
  <c r="AB71" i="41"/>
  <c r="AA71" i="41"/>
  <c r="Z71" i="41"/>
  <c r="Y71" i="41"/>
  <c r="X71" i="41"/>
  <c r="V71" i="41"/>
  <c r="U71" i="41"/>
  <c r="T71" i="41"/>
  <c r="Q71" i="41"/>
  <c r="O71" i="41"/>
  <c r="L71" i="41"/>
  <c r="D71" i="41"/>
  <c r="N71" i="41"/>
  <c r="M71" i="41"/>
  <c r="M56" i="41"/>
  <c r="R56" i="41"/>
  <c r="Q56" i="41"/>
  <c r="O56" i="41"/>
  <c r="L56" i="41"/>
  <c r="I56" i="41"/>
  <c r="H56" i="41"/>
  <c r="Y56" i="41"/>
  <c r="X56" i="41"/>
  <c r="W56" i="41"/>
  <c r="AB56" i="41"/>
  <c r="AA56" i="41"/>
  <c r="Z56" i="41"/>
  <c r="V56" i="41"/>
  <c r="U56" i="41"/>
  <c r="T56" i="41"/>
  <c r="S56" i="41"/>
  <c r="P56" i="41"/>
  <c r="N56" i="41"/>
  <c r="K56" i="41"/>
  <c r="J56" i="41"/>
  <c r="G56" i="41"/>
  <c r="F56" i="41"/>
  <c r="E56" i="41"/>
  <c r="D56" i="41"/>
  <c r="C56" i="41"/>
  <c r="J20" i="41"/>
  <c r="J14" i="42" s="1"/>
  <c r="G20" i="41"/>
  <c r="L20" i="41"/>
  <c r="K20" i="41"/>
  <c r="I20" i="41"/>
  <c r="H20" i="41"/>
  <c r="F20" i="41"/>
  <c r="E20" i="41"/>
  <c r="AB20" i="41"/>
  <c r="D20" i="41"/>
  <c r="AA20" i="41"/>
  <c r="Z20" i="41"/>
  <c r="Y20" i="41"/>
  <c r="X20" i="41"/>
  <c r="W20" i="41"/>
  <c r="V20" i="41"/>
  <c r="U20" i="41"/>
  <c r="T20" i="41"/>
  <c r="S20" i="41"/>
  <c r="Q20" i="41"/>
  <c r="P20" i="41"/>
  <c r="P14" i="42" s="1"/>
  <c r="O20" i="41"/>
  <c r="O14" i="42" s="1"/>
  <c r="N20" i="41"/>
  <c r="N14" i="42" s="1"/>
  <c r="R20" i="41"/>
  <c r="M20" i="41"/>
  <c r="C20" i="41"/>
  <c r="T32" i="39"/>
  <c r="Z24" i="41"/>
  <c r="D24" i="41"/>
  <c r="W24" i="41"/>
  <c r="O24" i="41"/>
  <c r="N24" i="41"/>
  <c r="M24" i="41"/>
  <c r="L24" i="41"/>
  <c r="K24" i="41"/>
  <c r="J24" i="41"/>
  <c r="I24" i="41"/>
  <c r="I18" i="42" s="1"/>
  <c r="I18" i="46" s="1"/>
  <c r="X24" i="41"/>
  <c r="V24" i="41"/>
  <c r="V18" i="42" s="1"/>
  <c r="V18" i="46" s="1"/>
  <c r="U24" i="41"/>
  <c r="U18" i="42" s="1"/>
  <c r="U18" i="46" s="1"/>
  <c r="T24" i="41"/>
  <c r="S24" i="41"/>
  <c r="R24" i="41"/>
  <c r="R18" i="42" s="1"/>
  <c r="R18" i="46" s="1"/>
  <c r="Q24" i="41"/>
  <c r="Q18" i="42" s="1"/>
  <c r="Q18" i="46" s="1"/>
  <c r="P24" i="41"/>
  <c r="H24" i="41"/>
  <c r="AB24" i="41"/>
  <c r="AA24" i="41"/>
  <c r="Y24" i="41"/>
  <c r="G24" i="41"/>
  <c r="F24" i="41"/>
  <c r="E24" i="41"/>
  <c r="C24" i="41"/>
  <c r="X31" i="39"/>
  <c r="Y45" i="39"/>
  <c r="F10" i="43"/>
  <c r="G63" i="39"/>
  <c r="Q19" i="41"/>
  <c r="N19" i="41"/>
  <c r="P19" i="41"/>
  <c r="O19" i="41"/>
  <c r="M19" i="41"/>
  <c r="L19" i="41"/>
  <c r="K19" i="41"/>
  <c r="J19" i="41"/>
  <c r="I19" i="41"/>
  <c r="AB19" i="41"/>
  <c r="AA19" i="41"/>
  <c r="Z19" i="41"/>
  <c r="Y19" i="41"/>
  <c r="X19" i="41"/>
  <c r="W19" i="41"/>
  <c r="V19" i="41"/>
  <c r="U19" i="41"/>
  <c r="G19" i="41"/>
  <c r="F19" i="41"/>
  <c r="E19" i="41"/>
  <c r="D19" i="41"/>
  <c r="C19" i="41"/>
  <c r="H19" i="41"/>
  <c r="T19" i="41"/>
  <c r="R19" i="41"/>
  <c r="S19" i="41"/>
  <c r="I17" i="41"/>
  <c r="AB17" i="41"/>
  <c r="AB11" i="42" s="1"/>
  <c r="F17" i="41"/>
  <c r="Y17" i="41"/>
  <c r="X17" i="41"/>
  <c r="X11" i="42" s="1"/>
  <c r="W17" i="41"/>
  <c r="W11" i="42" s="1"/>
  <c r="V17" i="41"/>
  <c r="U17" i="41"/>
  <c r="T17" i="41"/>
  <c r="S17" i="41"/>
  <c r="P17" i="41"/>
  <c r="O17" i="41"/>
  <c r="N17" i="41"/>
  <c r="M17" i="41"/>
  <c r="L17" i="41"/>
  <c r="K17" i="41"/>
  <c r="J17" i="41"/>
  <c r="H17" i="41"/>
  <c r="G17" i="41"/>
  <c r="E17" i="41"/>
  <c r="D17" i="41"/>
  <c r="C17" i="41"/>
  <c r="AA17" i="41"/>
  <c r="Z17" i="41"/>
  <c r="R17" i="41"/>
  <c r="Q17" i="41"/>
  <c r="Q11" i="42" s="1"/>
  <c r="M29" i="41"/>
  <c r="M23" i="42" s="1"/>
  <c r="J29" i="41"/>
  <c r="J23" i="42" s="1"/>
  <c r="Y29" i="41"/>
  <c r="X29" i="41"/>
  <c r="T29" i="41"/>
  <c r="S29" i="41"/>
  <c r="R29" i="41"/>
  <c r="Q29" i="41"/>
  <c r="P29" i="41"/>
  <c r="O29" i="41"/>
  <c r="N29" i="41"/>
  <c r="Z29" i="41"/>
  <c r="W29" i="41"/>
  <c r="V29" i="41"/>
  <c r="U29" i="41"/>
  <c r="L29" i="41"/>
  <c r="K29" i="41"/>
  <c r="I29" i="41"/>
  <c r="H29" i="41"/>
  <c r="G29" i="41"/>
  <c r="E29" i="41"/>
  <c r="D29" i="41"/>
  <c r="D23" i="42" s="1"/>
  <c r="C29" i="41"/>
  <c r="F29" i="41"/>
  <c r="AB29" i="41"/>
  <c r="AA29" i="41"/>
  <c r="L45" i="39"/>
  <c r="X18" i="41"/>
  <c r="U18" i="41"/>
  <c r="T18" i="41"/>
  <c r="S18" i="41"/>
  <c r="R18" i="41"/>
  <c r="Q18" i="41"/>
  <c r="P18" i="41"/>
  <c r="O18" i="41"/>
  <c r="N18" i="41"/>
  <c r="AA18" i="41"/>
  <c r="Z18" i="41"/>
  <c r="Y18" i="41"/>
  <c r="W18" i="41"/>
  <c r="V18" i="41"/>
  <c r="M18" i="41"/>
  <c r="L18" i="41"/>
  <c r="K18" i="41"/>
  <c r="J18" i="41"/>
  <c r="C18" i="41"/>
  <c r="C12" i="42" s="1"/>
  <c r="I18" i="41"/>
  <c r="H18" i="41"/>
  <c r="G18" i="41"/>
  <c r="F18" i="41"/>
  <c r="E18" i="41"/>
  <c r="D18" i="41"/>
  <c r="AB18" i="41"/>
  <c r="R45" i="39"/>
  <c r="S25" i="41"/>
  <c r="P25" i="41"/>
  <c r="J25" i="41"/>
  <c r="I25" i="41"/>
  <c r="H25" i="41"/>
  <c r="G25" i="41"/>
  <c r="F25" i="41"/>
  <c r="E25" i="41"/>
  <c r="AB25" i="41"/>
  <c r="D25" i="41"/>
  <c r="AA25" i="41"/>
  <c r="Z25" i="41"/>
  <c r="Y25" i="41"/>
  <c r="Y19" i="42" s="1"/>
  <c r="X25" i="41"/>
  <c r="X19" i="42" s="1"/>
  <c r="W25" i="41"/>
  <c r="V25" i="41"/>
  <c r="U25" i="41"/>
  <c r="T25" i="41"/>
  <c r="R25" i="41"/>
  <c r="K25" i="41"/>
  <c r="C25" i="41"/>
  <c r="L25" i="41"/>
  <c r="Q25" i="41"/>
  <c r="O25" i="41"/>
  <c r="M25" i="41"/>
  <c r="N25" i="41"/>
  <c r="N31" i="39"/>
  <c r="V34" i="41"/>
  <c r="S34" i="41"/>
  <c r="Y34" i="41"/>
  <c r="X34" i="41"/>
  <c r="G34" i="41"/>
  <c r="F34" i="41"/>
  <c r="E34" i="41"/>
  <c r="D34" i="41"/>
  <c r="C34" i="41"/>
  <c r="AB34" i="41"/>
  <c r="AA34" i="41"/>
  <c r="Z34" i="41"/>
  <c r="W34" i="41"/>
  <c r="U34" i="41"/>
  <c r="T34" i="41"/>
  <c r="R34" i="41"/>
  <c r="Q34" i="41"/>
  <c r="P34" i="41"/>
  <c r="O34" i="41"/>
  <c r="J34" i="41"/>
  <c r="M34" i="41"/>
  <c r="L34" i="41"/>
  <c r="K34" i="41"/>
  <c r="I34" i="41"/>
  <c r="H34" i="41"/>
  <c r="N34" i="41"/>
  <c r="S46" i="39"/>
  <c r="R68" i="41"/>
  <c r="Q68" i="41"/>
  <c r="W68" i="41"/>
  <c r="P68" i="41"/>
  <c r="O68" i="41"/>
  <c r="M68" i="41"/>
  <c r="K68" i="41"/>
  <c r="Y68" i="41"/>
  <c r="X68" i="41"/>
  <c r="L68" i="41"/>
  <c r="Z68" i="41"/>
  <c r="V68" i="41"/>
  <c r="U68" i="41"/>
  <c r="I68" i="41"/>
  <c r="H68" i="41"/>
  <c r="G68" i="41"/>
  <c r="F68" i="41"/>
  <c r="E68" i="41"/>
  <c r="D68" i="41"/>
  <c r="C68" i="41"/>
  <c r="AB68" i="41"/>
  <c r="N68" i="41"/>
  <c r="J68" i="41"/>
  <c r="AA68" i="41"/>
  <c r="T68" i="41"/>
  <c r="S68" i="41"/>
  <c r="F73" i="39"/>
  <c r="E12" i="43"/>
  <c r="U31" i="39"/>
  <c r="J66" i="41"/>
  <c r="I66" i="41"/>
  <c r="G66" i="41"/>
  <c r="X66" i="41"/>
  <c r="W66" i="41"/>
  <c r="U66" i="41"/>
  <c r="S66" i="41"/>
  <c r="R66" i="41"/>
  <c r="Q66" i="41"/>
  <c r="K66" i="41"/>
  <c r="H66" i="41"/>
  <c r="F66" i="41"/>
  <c r="E66" i="41"/>
  <c r="N66" i="41"/>
  <c r="M66" i="41"/>
  <c r="L66" i="41"/>
  <c r="D66" i="41"/>
  <c r="C66" i="41"/>
  <c r="T66" i="41"/>
  <c r="P66" i="41"/>
  <c r="O66" i="41"/>
  <c r="AB66" i="41"/>
  <c r="AA66" i="41"/>
  <c r="Z66" i="41"/>
  <c r="Y66" i="41"/>
  <c r="V66" i="41"/>
  <c r="H14" i="41"/>
  <c r="AA14" i="41"/>
  <c r="E14" i="41"/>
  <c r="P14" i="41"/>
  <c r="O14" i="41"/>
  <c r="N14" i="41"/>
  <c r="M14" i="41"/>
  <c r="L14" i="41"/>
  <c r="K14" i="41"/>
  <c r="AB14" i="41"/>
  <c r="Z14" i="41"/>
  <c r="Z8" i="42" s="1"/>
  <c r="Z8" i="46" s="1"/>
  <c r="Y14" i="41"/>
  <c r="X14" i="41"/>
  <c r="W14" i="41"/>
  <c r="V14" i="41"/>
  <c r="G14" i="41"/>
  <c r="U14" i="41"/>
  <c r="R14" i="41"/>
  <c r="Q14" i="41"/>
  <c r="J14" i="41"/>
  <c r="I14" i="41"/>
  <c r="T14" i="41"/>
  <c r="S14" i="41"/>
  <c r="F14" i="41"/>
  <c r="D14" i="41"/>
  <c r="C14" i="41"/>
  <c r="F65" i="39"/>
  <c r="H36" i="41"/>
  <c r="AA36" i="41"/>
  <c r="E36" i="41"/>
  <c r="O36" i="41"/>
  <c r="N36" i="41"/>
  <c r="AB36" i="41"/>
  <c r="Z36" i="41"/>
  <c r="Y36" i="41"/>
  <c r="X36" i="41"/>
  <c r="W36" i="41"/>
  <c r="V36" i="41"/>
  <c r="U36" i="41"/>
  <c r="I36" i="41"/>
  <c r="G36" i="41"/>
  <c r="F36" i="41"/>
  <c r="D36" i="41"/>
  <c r="C36" i="41"/>
  <c r="L36" i="41"/>
  <c r="R36" i="41"/>
  <c r="Q36" i="41"/>
  <c r="P36" i="41"/>
  <c r="M36" i="41"/>
  <c r="T36" i="41"/>
  <c r="S36" i="41"/>
  <c r="J36" i="41"/>
  <c r="K36" i="41"/>
  <c r="N32" i="41"/>
  <c r="K32" i="41"/>
  <c r="J32" i="41"/>
  <c r="I32" i="41"/>
  <c r="O32" i="41"/>
  <c r="M32" i="41"/>
  <c r="L32" i="41"/>
  <c r="H32" i="41"/>
  <c r="G32" i="41"/>
  <c r="F32" i="41"/>
  <c r="E32" i="41"/>
  <c r="R32" i="41"/>
  <c r="Q32" i="41"/>
  <c r="P32" i="41"/>
  <c r="D32" i="41"/>
  <c r="C32" i="41"/>
  <c r="AB32" i="41"/>
  <c r="AA32" i="41"/>
  <c r="Z32" i="41"/>
  <c r="Y32" i="41"/>
  <c r="X32" i="41"/>
  <c r="T32" i="41"/>
  <c r="V32" i="41"/>
  <c r="W32" i="41"/>
  <c r="U32" i="41"/>
  <c r="S32" i="41"/>
  <c r="X45" i="41"/>
  <c r="N45" i="41"/>
  <c r="K45" i="41"/>
  <c r="Q45" i="41"/>
  <c r="I45" i="41"/>
  <c r="R45" i="41"/>
  <c r="P45" i="41"/>
  <c r="O45" i="41"/>
  <c r="C45" i="41"/>
  <c r="AB45" i="41"/>
  <c r="AA45" i="41"/>
  <c r="D45" i="41"/>
  <c r="Z45" i="41"/>
  <c r="F45" i="41"/>
  <c r="E45" i="41"/>
  <c r="T45" i="41"/>
  <c r="S45" i="41"/>
  <c r="M45" i="41"/>
  <c r="L45" i="41"/>
  <c r="J45" i="41"/>
  <c r="H45" i="41"/>
  <c r="G45" i="41"/>
  <c r="Y45" i="41"/>
  <c r="W45" i="41"/>
  <c r="V45" i="41"/>
  <c r="U45" i="41"/>
  <c r="K50" i="41"/>
  <c r="G50" i="41"/>
  <c r="AA50" i="41"/>
  <c r="D50" i="41"/>
  <c r="X50" i="41"/>
  <c r="W50" i="41"/>
  <c r="Q50" i="41"/>
  <c r="N50" i="41"/>
  <c r="M50" i="41"/>
  <c r="L50" i="41"/>
  <c r="V50" i="41"/>
  <c r="U50" i="41"/>
  <c r="T50" i="41"/>
  <c r="S50" i="41"/>
  <c r="R50" i="41"/>
  <c r="P50" i="41"/>
  <c r="O50" i="41"/>
  <c r="C50" i="41"/>
  <c r="Z50" i="41"/>
  <c r="Y50" i="41"/>
  <c r="AB50" i="41"/>
  <c r="J50" i="41"/>
  <c r="I50" i="41"/>
  <c r="H50" i="41"/>
  <c r="E50" i="41"/>
  <c r="F50" i="41"/>
  <c r="F32" i="39"/>
  <c r="R49" i="41"/>
  <c r="M49" i="41"/>
  <c r="J49" i="41"/>
  <c r="AB49" i="41"/>
  <c r="C49" i="41"/>
  <c r="AA49" i="41"/>
  <c r="U49" i="41"/>
  <c r="N49" i="41"/>
  <c r="L49" i="41"/>
  <c r="K49" i="41"/>
  <c r="S49" i="41"/>
  <c r="Q49" i="41"/>
  <c r="P49" i="41"/>
  <c r="O49" i="41"/>
  <c r="I49" i="41"/>
  <c r="H49" i="41"/>
  <c r="G49" i="41"/>
  <c r="Y49" i="41"/>
  <c r="X49" i="41"/>
  <c r="W49" i="41"/>
  <c r="V49" i="41"/>
  <c r="T49" i="41"/>
  <c r="F49" i="41"/>
  <c r="E49" i="41"/>
  <c r="D49" i="41"/>
  <c r="Z49" i="41"/>
  <c r="S52" i="41"/>
  <c r="R52" i="41"/>
  <c r="Q52" i="41"/>
  <c r="O52" i="41"/>
  <c r="U52" i="41"/>
  <c r="T52" i="41"/>
  <c r="J52" i="41"/>
  <c r="N52" i="41"/>
  <c r="M52" i="41"/>
  <c r="L52" i="41"/>
  <c r="AB52" i="41"/>
  <c r="AA52" i="41"/>
  <c r="Z52" i="41"/>
  <c r="Y52" i="41"/>
  <c r="X52" i="41"/>
  <c r="W52" i="41"/>
  <c r="V52" i="41"/>
  <c r="P52" i="41"/>
  <c r="K52" i="41"/>
  <c r="I52" i="41"/>
  <c r="H52" i="41"/>
  <c r="G52" i="41"/>
  <c r="F52" i="41"/>
  <c r="E52" i="41"/>
  <c r="D52" i="41"/>
  <c r="C52" i="41"/>
  <c r="AA54" i="41"/>
  <c r="E54" i="41"/>
  <c r="G54" i="41"/>
  <c r="F54" i="41"/>
  <c r="Z54" i="41"/>
  <c r="C54" i="41"/>
  <c r="O54" i="41"/>
  <c r="N54" i="41"/>
  <c r="H54" i="41"/>
  <c r="T54" i="41"/>
  <c r="S54" i="41"/>
  <c r="R54" i="41"/>
  <c r="L54" i="41"/>
  <c r="K54" i="41"/>
  <c r="J54" i="41"/>
  <c r="I54" i="41"/>
  <c r="D54" i="41"/>
  <c r="AB54" i="41"/>
  <c r="Y54" i="41"/>
  <c r="X54" i="41"/>
  <c r="W54" i="41"/>
  <c r="V54" i="41"/>
  <c r="U54" i="41"/>
  <c r="Q54" i="41"/>
  <c r="P54" i="41"/>
  <c r="M54" i="41"/>
  <c r="E5" i="43"/>
  <c r="AB31" i="39"/>
  <c r="K45" i="39"/>
  <c r="H32" i="39"/>
  <c r="U46" i="39"/>
  <c r="E55" i="39"/>
  <c r="D45" i="39"/>
  <c r="F20" i="43"/>
  <c r="P43" i="41"/>
  <c r="Z43" i="41"/>
  <c r="C43" i="41"/>
  <c r="W43" i="41"/>
  <c r="X43" i="41"/>
  <c r="Q43" i="41"/>
  <c r="S43" i="41"/>
  <c r="R43" i="41"/>
  <c r="O43" i="41"/>
  <c r="AB43" i="41"/>
  <c r="AA43" i="41"/>
  <c r="Y43" i="41"/>
  <c r="V43" i="41"/>
  <c r="U43" i="41"/>
  <c r="K43" i="41"/>
  <c r="J43" i="41"/>
  <c r="I43" i="41"/>
  <c r="H43" i="41"/>
  <c r="G43" i="41"/>
  <c r="F43" i="41"/>
  <c r="E43" i="41"/>
  <c r="D43" i="41"/>
  <c r="L43" i="41"/>
  <c r="T43" i="41"/>
  <c r="N43" i="41"/>
  <c r="M43" i="41"/>
  <c r="Q41" i="41"/>
  <c r="N41" i="41"/>
  <c r="I41" i="41"/>
  <c r="AA41" i="41"/>
  <c r="C41" i="41"/>
  <c r="X41" i="41"/>
  <c r="W41" i="41"/>
  <c r="V41" i="41"/>
  <c r="Z41" i="41"/>
  <c r="Y41" i="41"/>
  <c r="U41" i="41"/>
  <c r="T41" i="41"/>
  <c r="S41" i="41"/>
  <c r="R41" i="41"/>
  <c r="P41" i="41"/>
  <c r="AB41" i="41"/>
  <c r="O41" i="41"/>
  <c r="M41" i="41"/>
  <c r="L41" i="41"/>
  <c r="K41" i="41"/>
  <c r="J41" i="41"/>
  <c r="G41" i="41"/>
  <c r="F41" i="41"/>
  <c r="E41" i="41"/>
  <c r="D41" i="41"/>
  <c r="H41" i="41"/>
  <c r="G45" i="39"/>
  <c r="AA27" i="41"/>
  <c r="E27" i="41"/>
  <c r="X27" i="41"/>
  <c r="K27" i="41"/>
  <c r="AB27" i="41"/>
  <c r="Z27" i="41"/>
  <c r="Y27" i="41"/>
  <c r="W27" i="41"/>
  <c r="V27" i="41"/>
  <c r="U27" i="41"/>
  <c r="T27" i="41"/>
  <c r="H27" i="41"/>
  <c r="G27" i="41"/>
  <c r="F27" i="41"/>
  <c r="D27" i="41"/>
  <c r="C27" i="41"/>
  <c r="L27" i="41"/>
  <c r="J27" i="41"/>
  <c r="I27" i="41"/>
  <c r="S27" i="41"/>
  <c r="R27" i="41"/>
  <c r="Q27" i="41"/>
  <c r="Q21" i="42" s="1"/>
  <c r="P27" i="41"/>
  <c r="O27" i="41"/>
  <c r="N27" i="41"/>
  <c r="M27" i="41"/>
  <c r="Q46" i="41"/>
  <c r="H46" i="41"/>
  <c r="AB46" i="41"/>
  <c r="E46" i="41"/>
  <c r="M46" i="41"/>
  <c r="F46" i="41"/>
  <c r="P46" i="41"/>
  <c r="O46" i="41"/>
  <c r="N46" i="41"/>
  <c r="D46" i="41"/>
  <c r="C46" i="41"/>
  <c r="S46" i="41"/>
  <c r="R46" i="41"/>
  <c r="L46" i="41"/>
  <c r="K46" i="41"/>
  <c r="J46" i="41"/>
  <c r="I46" i="41"/>
  <c r="G46" i="41"/>
  <c r="AA46" i="41"/>
  <c r="Z46" i="41"/>
  <c r="Y46" i="41"/>
  <c r="X46" i="41"/>
  <c r="W46" i="41"/>
  <c r="V46" i="41"/>
  <c r="U46" i="41"/>
  <c r="T46" i="41"/>
  <c r="V58" i="41"/>
  <c r="U58" i="41"/>
  <c r="G58" i="41"/>
  <c r="F58" i="41"/>
  <c r="AB58" i="41"/>
  <c r="D58" i="41"/>
  <c r="Z58" i="41"/>
  <c r="K58" i="41"/>
  <c r="J58" i="41"/>
  <c r="AA58" i="41"/>
  <c r="H58" i="41"/>
  <c r="E58" i="41"/>
  <c r="C58" i="41"/>
  <c r="Q58" i="41"/>
  <c r="P58" i="41"/>
  <c r="O58" i="41"/>
  <c r="N58" i="41"/>
  <c r="M58" i="41"/>
  <c r="L58" i="41"/>
  <c r="I58" i="41"/>
  <c r="S58" i="41"/>
  <c r="R58" i="41"/>
  <c r="W58" i="41"/>
  <c r="T58" i="41"/>
  <c r="Y58" i="41"/>
  <c r="X58" i="41"/>
  <c r="L72" i="41"/>
  <c r="K72" i="41"/>
  <c r="I72" i="41"/>
  <c r="F72" i="41"/>
  <c r="E72" i="41"/>
  <c r="D72" i="41"/>
  <c r="AB72" i="41"/>
  <c r="Z72" i="41"/>
  <c r="W72" i="41"/>
  <c r="P72" i="41"/>
  <c r="O72" i="41"/>
  <c r="N72" i="41"/>
  <c r="Q72" i="41"/>
  <c r="M72" i="41"/>
  <c r="J72" i="41"/>
  <c r="H72" i="41"/>
  <c r="G72" i="41"/>
  <c r="C72" i="41"/>
  <c r="AA72" i="41"/>
  <c r="T72" i="41"/>
  <c r="S72" i="41"/>
  <c r="R72" i="41"/>
  <c r="U72" i="41"/>
  <c r="Y72" i="41"/>
  <c r="V72" i="41"/>
  <c r="X72" i="41"/>
  <c r="I31" i="39"/>
  <c r="R22" i="41"/>
  <c r="O22" i="41"/>
  <c r="Y22" i="41"/>
  <c r="X22" i="41"/>
  <c r="W22" i="41"/>
  <c r="V22" i="41"/>
  <c r="U22" i="41"/>
  <c r="T22" i="41"/>
  <c r="S22" i="41"/>
  <c r="J22" i="41"/>
  <c r="I22" i="41"/>
  <c r="H22" i="41"/>
  <c r="H16" i="42" s="1"/>
  <c r="G22" i="41"/>
  <c r="F22" i="41"/>
  <c r="E22" i="41"/>
  <c r="D22" i="41"/>
  <c r="C22" i="41"/>
  <c r="AB22" i="41"/>
  <c r="AA22" i="41"/>
  <c r="Z22" i="41"/>
  <c r="Q22" i="41"/>
  <c r="P22" i="41"/>
  <c r="P16" i="42" s="1"/>
  <c r="N22" i="41"/>
  <c r="M22" i="41"/>
  <c r="L22" i="41"/>
  <c r="K22" i="41"/>
  <c r="G57" i="41"/>
  <c r="AB57" i="41"/>
  <c r="F57" i="41"/>
  <c r="M57" i="41"/>
  <c r="L57" i="41"/>
  <c r="J57" i="41"/>
  <c r="H57" i="41"/>
  <c r="K57" i="41"/>
  <c r="I57" i="41"/>
  <c r="Z57" i="41"/>
  <c r="Y57" i="41"/>
  <c r="X57" i="41"/>
  <c r="AA57" i="41"/>
  <c r="W57" i="41"/>
  <c r="V57" i="41"/>
  <c r="U57" i="41"/>
  <c r="T57" i="41"/>
  <c r="S57" i="41"/>
  <c r="R57" i="41"/>
  <c r="Q57" i="41"/>
  <c r="P57" i="41"/>
  <c r="O57" i="41"/>
  <c r="N57" i="41"/>
  <c r="C57" i="41"/>
  <c r="D57" i="41"/>
  <c r="E57" i="41"/>
  <c r="K69" i="41"/>
  <c r="J69" i="41"/>
  <c r="R69" i="41"/>
  <c r="N69" i="41"/>
  <c r="M69" i="41"/>
  <c r="I69" i="41"/>
  <c r="G69" i="41"/>
  <c r="Y69" i="41"/>
  <c r="X69" i="41"/>
  <c r="Q69" i="41"/>
  <c r="AB69" i="41"/>
  <c r="AA69" i="41"/>
  <c r="F69" i="41"/>
  <c r="E69" i="41"/>
  <c r="D69" i="41"/>
  <c r="C69" i="41"/>
  <c r="Z69" i="41"/>
  <c r="W69" i="41"/>
  <c r="V69" i="41"/>
  <c r="U69" i="41"/>
  <c r="O69" i="41"/>
  <c r="L69" i="41"/>
  <c r="T69" i="41"/>
  <c r="S69" i="41"/>
  <c r="P69" i="41"/>
  <c r="H69" i="41"/>
  <c r="Q31" i="39"/>
  <c r="AB32" i="39"/>
  <c r="E13" i="43"/>
  <c r="Y67" i="41"/>
  <c r="C67" i="41"/>
  <c r="X67" i="41"/>
  <c r="AB67" i="41"/>
  <c r="D67" i="41"/>
  <c r="T67" i="41"/>
  <c r="S67" i="41"/>
  <c r="Q67" i="41"/>
  <c r="O67" i="41"/>
  <c r="V67" i="41"/>
  <c r="U67" i="41"/>
  <c r="K67" i="41"/>
  <c r="N67" i="41"/>
  <c r="M67" i="41"/>
  <c r="L67" i="41"/>
  <c r="AA67" i="41"/>
  <c r="Z67" i="41"/>
  <c r="W67" i="41"/>
  <c r="R67" i="41"/>
  <c r="P67" i="41"/>
  <c r="J67" i="41"/>
  <c r="I67" i="41"/>
  <c r="H67" i="41"/>
  <c r="G67" i="41"/>
  <c r="F67" i="41"/>
  <c r="E67" i="41"/>
  <c r="U31" i="41"/>
  <c r="R31" i="41"/>
  <c r="O31" i="41"/>
  <c r="N31" i="41"/>
  <c r="P31" i="41"/>
  <c r="M31" i="41"/>
  <c r="L31" i="41"/>
  <c r="K31" i="41"/>
  <c r="J31" i="41"/>
  <c r="I31" i="41"/>
  <c r="H31" i="41"/>
  <c r="C31" i="41"/>
  <c r="AB31" i="41"/>
  <c r="T31" i="41"/>
  <c r="S31" i="41"/>
  <c r="Q31" i="41"/>
  <c r="G31" i="41"/>
  <c r="F31" i="41"/>
  <c r="E31" i="41"/>
  <c r="D31" i="41"/>
  <c r="W31" i="41"/>
  <c r="V31" i="41"/>
  <c r="AA31" i="41"/>
  <c r="Z31" i="41"/>
  <c r="Y31" i="41"/>
  <c r="X31" i="41"/>
  <c r="J42" i="41"/>
  <c r="G42" i="41"/>
  <c r="AB42" i="41"/>
  <c r="D42" i="41"/>
  <c r="V42" i="41"/>
  <c r="U42" i="41"/>
  <c r="T42" i="41"/>
  <c r="S42" i="41"/>
  <c r="AA42" i="41"/>
  <c r="Z42" i="41"/>
  <c r="Y42" i="41"/>
  <c r="X42" i="41"/>
  <c r="W42" i="41"/>
  <c r="R42" i="41"/>
  <c r="Q42" i="41"/>
  <c r="L42" i="41"/>
  <c r="K42" i="41"/>
  <c r="I42" i="41"/>
  <c r="H42" i="41"/>
  <c r="F42" i="41"/>
  <c r="E42" i="41"/>
  <c r="C42" i="41"/>
  <c r="O42" i="41"/>
  <c r="N42" i="41"/>
  <c r="M42" i="41"/>
  <c r="P42" i="41"/>
  <c r="O13" i="41"/>
  <c r="L13" i="41"/>
  <c r="U13" i="41"/>
  <c r="U7" i="42" s="1"/>
  <c r="T13" i="41"/>
  <c r="T7" i="42" s="1"/>
  <c r="S13" i="41"/>
  <c r="R13" i="41"/>
  <c r="R7" i="42" s="1"/>
  <c r="Q13" i="41"/>
  <c r="P13" i="41"/>
  <c r="AB13" i="41"/>
  <c r="AA13" i="41"/>
  <c r="Z13" i="41"/>
  <c r="Y13" i="41"/>
  <c r="X13" i="41"/>
  <c r="W13" i="41"/>
  <c r="M13" i="41"/>
  <c r="K13" i="41"/>
  <c r="J13" i="41"/>
  <c r="I13" i="41"/>
  <c r="H13" i="41"/>
  <c r="G13" i="41"/>
  <c r="F13" i="41"/>
  <c r="E13" i="41"/>
  <c r="N13" i="41"/>
  <c r="D13" i="41"/>
  <c r="C13" i="41"/>
  <c r="V13" i="41"/>
  <c r="U71" i="39"/>
  <c r="Z51" i="41"/>
  <c r="D51" i="41"/>
  <c r="X51" i="41"/>
  <c r="W51" i="41"/>
  <c r="U51" i="41"/>
  <c r="T51" i="41"/>
  <c r="S51" i="41"/>
  <c r="M51" i="41"/>
  <c r="N51" i="41"/>
  <c r="L51" i="41"/>
  <c r="K51" i="41"/>
  <c r="AB51" i="41"/>
  <c r="AA51" i="41"/>
  <c r="Y51" i="41"/>
  <c r="V51" i="41"/>
  <c r="R51" i="41"/>
  <c r="J51" i="41"/>
  <c r="I51" i="41"/>
  <c r="H51" i="41"/>
  <c r="G51" i="41"/>
  <c r="F51" i="41"/>
  <c r="E51" i="41"/>
  <c r="C51" i="41"/>
  <c r="Q51" i="41"/>
  <c r="P51" i="41"/>
  <c r="O51" i="41"/>
  <c r="G33" i="41"/>
  <c r="Z33" i="41"/>
  <c r="D33" i="41"/>
  <c r="F33" i="41"/>
  <c r="E33" i="41"/>
  <c r="L33" i="41"/>
  <c r="K33" i="41"/>
  <c r="J33" i="41"/>
  <c r="I33" i="41"/>
  <c r="H33" i="41"/>
  <c r="C33" i="41"/>
  <c r="V33" i="41"/>
  <c r="U33" i="41"/>
  <c r="T33" i="41"/>
  <c r="S33" i="41"/>
  <c r="R33" i="41"/>
  <c r="Q33" i="41"/>
  <c r="P33" i="41"/>
  <c r="O33" i="41"/>
  <c r="N33" i="41"/>
  <c r="X33" i="41"/>
  <c r="W33" i="41"/>
  <c r="M33" i="41"/>
  <c r="Y33" i="41"/>
  <c r="AB33" i="41"/>
  <c r="AA33" i="41"/>
  <c r="E18" i="43"/>
  <c r="X40" i="41"/>
  <c r="U40" i="41"/>
  <c r="N40" i="41"/>
  <c r="H40" i="41"/>
  <c r="AA40" i="41"/>
  <c r="Z40" i="41"/>
  <c r="Y40" i="41"/>
  <c r="V40" i="41"/>
  <c r="T40" i="41"/>
  <c r="S40" i="41"/>
  <c r="R40" i="41"/>
  <c r="Q40" i="41"/>
  <c r="P40" i="41"/>
  <c r="O40" i="41"/>
  <c r="J40" i="41"/>
  <c r="I40" i="41"/>
  <c r="G40" i="41"/>
  <c r="F40" i="41"/>
  <c r="E40" i="41"/>
  <c r="D40" i="41"/>
  <c r="C40" i="41"/>
  <c r="W40" i="41"/>
  <c r="M40" i="41"/>
  <c r="L40" i="41"/>
  <c r="K40" i="41"/>
  <c r="AB40" i="41"/>
  <c r="P38" i="41"/>
  <c r="M38" i="41"/>
  <c r="X38" i="41"/>
  <c r="E38" i="41"/>
  <c r="D38" i="41"/>
  <c r="W38" i="41"/>
  <c r="V38" i="41"/>
  <c r="U38" i="41"/>
  <c r="T38" i="41"/>
  <c r="S38" i="41"/>
  <c r="R38" i="41"/>
  <c r="Q38" i="41"/>
  <c r="AB38" i="41"/>
  <c r="AA38" i="41"/>
  <c r="Z38" i="41"/>
  <c r="Y38" i="41"/>
  <c r="O38" i="41"/>
  <c r="N38" i="41"/>
  <c r="L38" i="41"/>
  <c r="K38" i="41"/>
  <c r="I38" i="41"/>
  <c r="F38" i="41"/>
  <c r="C38" i="41"/>
  <c r="J38" i="41"/>
  <c r="H38" i="41"/>
  <c r="G38" i="41"/>
  <c r="X64" i="41"/>
  <c r="W64" i="41"/>
  <c r="Q64" i="41"/>
  <c r="G64" i="41"/>
  <c r="F64" i="41"/>
  <c r="D64" i="41"/>
  <c r="AA64" i="41"/>
  <c r="P64" i="41"/>
  <c r="O64" i="41"/>
  <c r="I64" i="41"/>
  <c r="AB64" i="41"/>
  <c r="Z64" i="41"/>
  <c r="Y64" i="41"/>
  <c r="V64" i="41"/>
  <c r="U64" i="41"/>
  <c r="T64" i="41"/>
  <c r="M64" i="41"/>
  <c r="L64" i="41"/>
  <c r="K64" i="41"/>
  <c r="J64" i="41"/>
  <c r="H64" i="41"/>
  <c r="E64" i="41"/>
  <c r="C64" i="41"/>
  <c r="S64" i="41"/>
  <c r="R64" i="41"/>
  <c r="N64" i="41"/>
  <c r="D3" i="43"/>
  <c r="G74" i="39"/>
  <c r="W15" i="41"/>
  <c r="T15" i="41"/>
  <c r="K15" i="41"/>
  <c r="J15" i="41"/>
  <c r="I15" i="41"/>
  <c r="I9" i="42" s="1"/>
  <c r="I9" i="46" s="1"/>
  <c r="H15" i="41"/>
  <c r="G15" i="41"/>
  <c r="F15" i="41"/>
  <c r="E15" i="41"/>
  <c r="L15" i="41"/>
  <c r="D15" i="41"/>
  <c r="C15" i="41"/>
  <c r="AB15" i="41"/>
  <c r="Q15" i="41"/>
  <c r="P15" i="41"/>
  <c r="O15" i="41"/>
  <c r="N15" i="41"/>
  <c r="M15" i="41"/>
  <c r="Z15" i="41"/>
  <c r="V15" i="41"/>
  <c r="U15" i="41"/>
  <c r="S15" i="41"/>
  <c r="R15" i="41"/>
  <c r="Y15" i="41"/>
  <c r="AA15" i="41"/>
  <c r="X15" i="41"/>
  <c r="L62" i="39"/>
  <c r="Q66" i="39"/>
  <c r="K23" i="41"/>
  <c r="H23" i="41"/>
  <c r="T23" i="41"/>
  <c r="S23" i="41"/>
  <c r="R23" i="41"/>
  <c r="Q23" i="41"/>
  <c r="P23" i="41"/>
  <c r="O23" i="41"/>
  <c r="N23" i="41"/>
  <c r="U23" i="41"/>
  <c r="M23" i="41"/>
  <c r="L23" i="41"/>
  <c r="L17" i="42" s="1"/>
  <c r="L17" i="46" s="1"/>
  <c r="J23" i="41"/>
  <c r="I23" i="41"/>
  <c r="G23" i="41"/>
  <c r="G17" i="42" s="1"/>
  <c r="G17" i="46" s="1"/>
  <c r="F23" i="41"/>
  <c r="F17" i="42" s="1"/>
  <c r="F17" i="46" s="1"/>
  <c r="E23" i="41"/>
  <c r="E17" i="42" s="1"/>
  <c r="E17" i="46" s="1"/>
  <c r="D23" i="41"/>
  <c r="AA23" i="41"/>
  <c r="Z23" i="41"/>
  <c r="Y23" i="41"/>
  <c r="X23" i="41"/>
  <c r="W23" i="41"/>
  <c r="AB23" i="41"/>
  <c r="V23" i="41"/>
  <c r="C23" i="41"/>
  <c r="Z70" i="41"/>
  <c r="D70" i="41"/>
  <c r="Y70" i="41"/>
  <c r="C70" i="41"/>
  <c r="W70" i="41"/>
  <c r="N70" i="41"/>
  <c r="K70" i="41"/>
  <c r="J70" i="41"/>
  <c r="H70" i="41"/>
  <c r="F70" i="41"/>
  <c r="AB70" i="41"/>
  <c r="S70" i="41"/>
  <c r="T70" i="41"/>
  <c r="R70" i="41"/>
  <c r="Q70" i="41"/>
  <c r="P70" i="41"/>
  <c r="O70" i="41"/>
  <c r="M70" i="41"/>
  <c r="L70" i="41"/>
  <c r="I70" i="41"/>
  <c r="G70" i="41"/>
  <c r="E70" i="41"/>
  <c r="AA70" i="41"/>
  <c r="X70" i="41"/>
  <c r="V70" i="41"/>
  <c r="U70" i="41"/>
  <c r="W61" i="41"/>
  <c r="V61" i="41"/>
  <c r="H61" i="41"/>
  <c r="Q61" i="41"/>
  <c r="P61" i="41"/>
  <c r="N61" i="41"/>
  <c r="L61" i="41"/>
  <c r="K61" i="41"/>
  <c r="J61" i="41"/>
  <c r="C61" i="41"/>
  <c r="O61" i="41"/>
  <c r="M61" i="41"/>
  <c r="I61" i="41"/>
  <c r="AB61" i="41"/>
  <c r="AA61" i="41"/>
  <c r="Z61" i="41"/>
  <c r="Y61" i="41"/>
  <c r="X61" i="41"/>
  <c r="R61" i="41"/>
  <c r="G61" i="41"/>
  <c r="F61" i="41"/>
  <c r="E61" i="41"/>
  <c r="D61" i="41"/>
  <c r="T61" i="41"/>
  <c r="S61" i="41"/>
  <c r="U61" i="41"/>
  <c r="I63" i="41"/>
  <c r="H63" i="41"/>
  <c r="V63" i="41"/>
  <c r="K63" i="41"/>
  <c r="J63" i="41"/>
  <c r="F63" i="41"/>
  <c r="D63" i="41"/>
  <c r="Q63" i="41"/>
  <c r="P63" i="41"/>
  <c r="E63" i="41"/>
  <c r="Z63" i="41"/>
  <c r="Y63" i="41"/>
  <c r="X63" i="41"/>
  <c r="T63" i="41"/>
  <c r="S63" i="41"/>
  <c r="R63" i="41"/>
  <c r="O63" i="41"/>
  <c r="N63" i="41"/>
  <c r="M63" i="41"/>
  <c r="L63" i="41"/>
  <c r="AB63" i="41"/>
  <c r="AA63" i="41"/>
  <c r="W63" i="41"/>
  <c r="U63" i="41"/>
  <c r="G63" i="41"/>
  <c r="C63" i="41"/>
  <c r="E22" i="43"/>
  <c r="W45" i="39"/>
  <c r="D56" i="39"/>
  <c r="D4" i="43"/>
  <c r="Y48" i="41"/>
  <c r="C48" i="41"/>
  <c r="S48" i="41"/>
  <c r="P48" i="41"/>
  <c r="F48" i="41"/>
  <c r="X48" i="41"/>
  <c r="M48" i="41"/>
  <c r="L48" i="41"/>
  <c r="K48" i="41"/>
  <c r="N48" i="41"/>
  <c r="J48" i="41"/>
  <c r="I48" i="41"/>
  <c r="H48" i="41"/>
  <c r="G48" i="41"/>
  <c r="E48" i="41"/>
  <c r="D48" i="41"/>
  <c r="AB48" i="41"/>
  <c r="AA48" i="41"/>
  <c r="O48" i="41"/>
  <c r="Z48" i="41"/>
  <c r="W48" i="41"/>
  <c r="V48" i="41"/>
  <c r="U48" i="41"/>
  <c r="T48" i="41"/>
  <c r="R48" i="41"/>
  <c r="Q48" i="41"/>
  <c r="G11" i="41"/>
  <c r="Z11" i="41"/>
  <c r="D11" i="41"/>
  <c r="H11" i="41"/>
  <c r="F11" i="41"/>
  <c r="E11" i="41"/>
  <c r="AB11" i="41"/>
  <c r="C11" i="41"/>
  <c r="C5" i="42" s="1"/>
  <c r="AA11" i="41"/>
  <c r="Y11" i="41"/>
  <c r="W11" i="41"/>
  <c r="V11" i="41"/>
  <c r="U11" i="41"/>
  <c r="T11" i="41"/>
  <c r="T5" i="42" s="1"/>
  <c r="S11" i="41"/>
  <c r="R11" i="41"/>
  <c r="Q11" i="41"/>
  <c r="P11" i="41"/>
  <c r="O11" i="41"/>
  <c r="X11" i="41"/>
  <c r="N11" i="41"/>
  <c r="M11" i="41"/>
  <c r="L11" i="41"/>
  <c r="K11" i="41"/>
  <c r="J11" i="41"/>
  <c r="I11" i="41"/>
  <c r="H60" i="41"/>
  <c r="G60" i="41"/>
  <c r="N60" i="41"/>
  <c r="V60" i="41"/>
  <c r="U60" i="41"/>
  <c r="S60" i="41"/>
  <c r="Q60" i="41"/>
  <c r="K60" i="41"/>
  <c r="J60" i="41"/>
  <c r="F60" i="41"/>
  <c r="E60" i="41"/>
  <c r="D60" i="41"/>
  <c r="Z60" i="41"/>
  <c r="Y60" i="41"/>
  <c r="X60" i="41"/>
  <c r="W60" i="41"/>
  <c r="T60" i="41"/>
  <c r="R60" i="41"/>
  <c r="P60" i="41"/>
  <c r="M60" i="41"/>
  <c r="L60" i="41"/>
  <c r="I60" i="41"/>
  <c r="C60" i="41"/>
  <c r="AB60" i="41"/>
  <c r="AA60" i="41"/>
  <c r="O60" i="41"/>
  <c r="Y46" i="39"/>
  <c r="G31" i="39"/>
  <c r="W31" i="39"/>
  <c r="E32" i="39"/>
  <c r="H72" i="39"/>
  <c r="J13" i="42" l="1"/>
  <c r="R11" i="42"/>
  <c r="V16" i="42"/>
  <c r="S21" i="42"/>
  <c r="O16" i="42"/>
  <c r="J16" i="42"/>
  <c r="K12" i="42"/>
  <c r="N16" i="42"/>
  <c r="S17" i="42"/>
  <c r="S17" i="46" s="1"/>
  <c r="E22" i="42"/>
  <c r="V17" i="42"/>
  <c r="V17" i="46" s="1"/>
  <c r="AB17" i="42"/>
  <c r="AB17" i="46" s="1"/>
  <c r="H17" i="42"/>
  <c r="H17" i="46" s="1"/>
  <c r="F9" i="42"/>
  <c r="F9" i="46" s="1"/>
  <c r="H22" i="42"/>
  <c r="AA4" i="42"/>
  <c r="AA4" i="46" s="1"/>
  <c r="E24" i="42"/>
  <c r="E22" i="44" s="1"/>
  <c r="E22" i="45" s="1"/>
  <c r="E24" i="46" s="1"/>
  <c r="F24" i="42"/>
  <c r="AB20" i="42"/>
  <c r="N10" i="42"/>
  <c r="N10" i="46" s="1"/>
  <c r="P21" i="42"/>
  <c r="R21" i="42"/>
  <c r="H7" i="42"/>
  <c r="Z20" i="42"/>
  <c r="T17" i="42"/>
  <c r="T17" i="46" s="1"/>
  <c r="L10" i="42"/>
  <c r="L10" i="46" s="1"/>
  <c r="X7" i="42"/>
  <c r="F18" i="42"/>
  <c r="F18" i="46" s="1"/>
  <c r="D18" i="42"/>
  <c r="D18" i="46" s="1"/>
  <c r="F14" i="42"/>
  <c r="U6" i="42"/>
  <c r="L15" i="42"/>
  <c r="G24" i="42"/>
  <c r="D20" i="42"/>
  <c r="D18" i="44" s="1"/>
  <c r="X10" i="42"/>
  <c r="X10" i="46" s="1"/>
  <c r="M8" i="42"/>
  <c r="M8" i="46" s="1"/>
  <c r="R13" i="42"/>
  <c r="C9" i="42"/>
  <c r="C9" i="46" s="1"/>
  <c r="R16" i="42"/>
  <c r="J21" i="42"/>
  <c r="C17" i="42"/>
  <c r="C17" i="46" s="1"/>
  <c r="K7" i="42"/>
  <c r="K10" i="42"/>
  <c r="K10" i="46" s="1"/>
  <c r="M11" i="42"/>
  <c r="X5" i="42"/>
  <c r="H9" i="42"/>
  <c r="H9" i="46" s="1"/>
  <c r="C16" i="42"/>
  <c r="G18" i="42"/>
  <c r="G18" i="46" s="1"/>
  <c r="Z18" i="42"/>
  <c r="Z18" i="46" s="1"/>
  <c r="H14" i="42"/>
  <c r="W6" i="42"/>
  <c r="J22" i="42"/>
  <c r="W4" i="42"/>
  <c r="W4" i="46" s="1"/>
  <c r="J24" i="42"/>
  <c r="E20" i="42"/>
  <c r="Y10" i="42"/>
  <c r="Y10" i="46" s="1"/>
  <c r="K8" i="42"/>
  <c r="K8" i="46" s="1"/>
  <c r="AA21" i="42"/>
  <c r="S13" i="42"/>
  <c r="W16" i="42"/>
  <c r="N8" i="42"/>
  <c r="N8" i="46" s="1"/>
  <c r="G10" i="42"/>
  <c r="G10" i="46" s="1"/>
  <c r="N12" i="42"/>
  <c r="H10" i="42"/>
  <c r="H10" i="46" s="1"/>
  <c r="K4" i="42"/>
  <c r="K4" i="46" s="1"/>
  <c r="D5" i="42"/>
  <c r="Q16" i="42"/>
  <c r="C24" i="42"/>
  <c r="H24" i="42"/>
  <c r="X17" i="42"/>
  <c r="X17" i="46" s="1"/>
  <c r="D16" i="42"/>
  <c r="T19" i="42"/>
  <c r="F12" i="42"/>
  <c r="X12" i="42"/>
  <c r="S23" i="42"/>
  <c r="S11" i="42"/>
  <c r="X13" i="42"/>
  <c r="I14" i="42"/>
  <c r="X6" i="42"/>
  <c r="H15" i="42"/>
  <c r="R24" i="42"/>
  <c r="D3" i="44"/>
  <c r="Z19" i="42"/>
  <c r="E23" i="42"/>
  <c r="E21" i="44" s="1"/>
  <c r="H23" i="42"/>
  <c r="F7" i="42"/>
  <c r="X16" i="42"/>
  <c r="N6" i="42"/>
  <c r="G7" i="42"/>
  <c r="F5" i="42"/>
  <c r="N4" i="42"/>
  <c r="N4" i="46" s="1"/>
  <c r="G5" i="42"/>
  <c r="E9" i="42"/>
  <c r="E9" i="46" s="1"/>
  <c r="M7" i="42"/>
  <c r="R12" i="42"/>
  <c r="Z4" i="42"/>
  <c r="Z4" i="46" s="1"/>
  <c r="W17" i="42"/>
  <c r="W17" i="46" s="1"/>
  <c r="O5" i="42"/>
  <c r="P5" i="42"/>
  <c r="U8" i="42"/>
  <c r="U8" i="46" s="1"/>
  <c r="G12" i="42"/>
  <c r="T23" i="42"/>
  <c r="T11" i="42"/>
  <c r="AA18" i="42"/>
  <c r="AA18" i="46" s="1"/>
  <c r="C14" i="42"/>
  <c r="C12" i="44" s="1"/>
  <c r="C12" i="45" s="1"/>
  <c r="C14" i="46" s="1"/>
  <c r="K14" i="42"/>
  <c r="E6" i="42"/>
  <c r="Y6" i="42"/>
  <c r="I15" i="42"/>
  <c r="U24" i="42"/>
  <c r="J12" i="42"/>
  <c r="Y11" i="42"/>
  <c r="AA8" i="42"/>
  <c r="AA8" i="46" s="1"/>
  <c r="P12" i="42"/>
  <c r="L9" i="42"/>
  <c r="L9" i="46" s="1"/>
  <c r="I24" i="42"/>
  <c r="Q5" i="42"/>
  <c r="G8" i="42"/>
  <c r="G8" i="46" s="1"/>
  <c r="H12" i="42"/>
  <c r="X23" i="42"/>
  <c r="U11" i="42"/>
  <c r="AB18" i="42"/>
  <c r="AB18" i="46" s="1"/>
  <c r="M14" i="42"/>
  <c r="L14" i="42"/>
  <c r="W15" i="42"/>
  <c r="L12" i="42"/>
  <c r="G23" i="42"/>
  <c r="T15" i="42"/>
  <c r="P13" i="42"/>
  <c r="I21" i="42"/>
  <c r="H11" i="42"/>
  <c r="I7" i="42"/>
  <c r="E4" i="42"/>
  <c r="E4" i="46" s="1"/>
  <c r="D9" i="42"/>
  <c r="D9" i="46" s="1"/>
  <c r="J7" i="42"/>
  <c r="L21" i="42"/>
  <c r="E13" i="42"/>
  <c r="X4" i="42"/>
  <c r="X4" i="46" s="1"/>
  <c r="AA20" i="42"/>
  <c r="C20" i="42"/>
  <c r="C18" i="44" s="1"/>
  <c r="C18" i="45" s="1"/>
  <c r="C20" i="46" s="1"/>
  <c r="R5" i="42"/>
  <c r="D17" i="42"/>
  <c r="D17" i="46" s="1"/>
  <c r="V8" i="42"/>
  <c r="V8" i="46" s="1"/>
  <c r="W19" i="42"/>
  <c r="I12" i="42"/>
  <c r="V11" i="42"/>
  <c r="D6" i="42"/>
  <c r="D4" i="44" s="1"/>
  <c r="D4" i="45" s="1"/>
  <c r="D6" i="46" s="1"/>
  <c r="S6" i="42"/>
  <c r="G22" i="42"/>
  <c r="Z13" i="42"/>
  <c r="F12" i="43"/>
  <c r="F12" i="44" s="1"/>
  <c r="Y20" i="42"/>
  <c r="F5" i="43"/>
  <c r="Y13" i="42"/>
  <c r="AB4" i="42"/>
  <c r="AB4" i="46" s="1"/>
  <c r="K17" i="42"/>
  <c r="K17" i="46" s="1"/>
  <c r="Y16" i="42"/>
  <c r="AB23" i="42"/>
  <c r="M16" i="42"/>
  <c r="Y24" i="42"/>
  <c r="F23" i="42"/>
  <c r="F21" i="44" s="1"/>
  <c r="R14" i="42"/>
  <c r="M12" i="42"/>
  <c r="D15" i="42"/>
  <c r="AA9" i="42"/>
  <c r="AA9" i="46" s="1"/>
  <c r="Y7" i="42"/>
  <c r="Q14" i="42"/>
  <c r="T9" i="42"/>
  <c r="T9" i="46" s="1"/>
  <c r="G21" i="42"/>
  <c r="T18" i="42"/>
  <c r="T18" i="46" s="1"/>
  <c r="F15" i="42"/>
  <c r="R4" i="42"/>
  <c r="R4" i="46" s="1"/>
  <c r="T21" i="42"/>
  <c r="G65" i="39"/>
  <c r="O8" i="42"/>
  <c r="O8" i="46" s="1"/>
  <c r="G19" i="42"/>
  <c r="Z12" i="42"/>
  <c r="L23" i="42"/>
  <c r="E11" i="42"/>
  <c r="T13" i="42"/>
  <c r="N13" i="42"/>
  <c r="U14" i="42"/>
  <c r="J6" i="42"/>
  <c r="U15" i="42"/>
  <c r="V15" i="42"/>
  <c r="W22" i="42"/>
  <c r="S4" i="42"/>
  <c r="S4" i="46" s="1"/>
  <c r="X24" i="42"/>
  <c r="O20" i="42"/>
  <c r="AA10" i="42"/>
  <c r="AA10" i="46" s="1"/>
  <c r="AB5" i="42"/>
  <c r="J17" i="42"/>
  <c r="J17" i="46" s="1"/>
  <c r="U9" i="42"/>
  <c r="U9" i="46" s="1"/>
  <c r="P7" i="42"/>
  <c r="E16" i="42"/>
  <c r="U21" i="42"/>
  <c r="C8" i="42"/>
  <c r="C8" i="46" s="1"/>
  <c r="P8" i="42"/>
  <c r="P8" i="46" s="1"/>
  <c r="H19" i="42"/>
  <c r="AA12" i="42"/>
  <c r="U23" i="42"/>
  <c r="G11" i="42"/>
  <c r="H13" i="42"/>
  <c r="Q13" i="42"/>
  <c r="X18" i="42"/>
  <c r="X18" i="46" s="1"/>
  <c r="V14" i="42"/>
  <c r="C6" i="42"/>
  <c r="M15" i="42"/>
  <c r="C15" i="42"/>
  <c r="M22" i="42"/>
  <c r="X22" i="42"/>
  <c r="G64" i="39"/>
  <c r="T4" i="42"/>
  <c r="T4" i="46" s="1"/>
  <c r="Z24" i="42"/>
  <c r="F20" i="42"/>
  <c r="G9" i="43"/>
  <c r="D10" i="42"/>
  <c r="D10" i="46" s="1"/>
  <c r="W8" i="42"/>
  <c r="W8" i="46" s="1"/>
  <c r="I22" i="42"/>
  <c r="Z6" i="42"/>
  <c r="J10" i="42"/>
  <c r="J10" i="46" s="1"/>
  <c r="C23" i="42"/>
  <c r="X15" i="42"/>
  <c r="G19" i="43"/>
  <c r="AA17" i="42"/>
  <c r="AA17" i="46" s="1"/>
  <c r="F11" i="42"/>
  <c r="F9" i="44" s="1"/>
  <c r="P20" i="42"/>
  <c r="Z16" i="42"/>
  <c r="S18" i="42"/>
  <c r="S18" i="46" s="1"/>
  <c r="Y5" i="42"/>
  <c r="O13" i="42"/>
  <c r="L6" i="42"/>
  <c r="Q4" i="42"/>
  <c r="Q4" i="46" s="1"/>
  <c r="AA5" i="42"/>
  <c r="C10" i="42"/>
  <c r="C10" i="46" s="1"/>
  <c r="H74" i="39"/>
  <c r="D8" i="42"/>
  <c r="D8" i="46" s="1"/>
  <c r="E8" i="42"/>
  <c r="E8" i="46" s="1"/>
  <c r="N19" i="42"/>
  <c r="I19" i="42"/>
  <c r="V23" i="42"/>
  <c r="C13" i="42"/>
  <c r="W14" i="42"/>
  <c r="N15" i="42"/>
  <c r="Y15" i="42"/>
  <c r="N22" i="42"/>
  <c r="F22" i="42"/>
  <c r="F20" i="44" s="1"/>
  <c r="U4" i="42"/>
  <c r="U4" i="46" s="1"/>
  <c r="AA24" i="42"/>
  <c r="Q20" i="42"/>
  <c r="AB10" i="42"/>
  <c r="AB10" i="46" s="1"/>
  <c r="S5" i="42"/>
  <c r="R66" i="39"/>
  <c r="G14" i="42"/>
  <c r="G6" i="42"/>
  <c r="L22" i="42"/>
  <c r="C21" i="42"/>
  <c r="M4" i="42"/>
  <c r="M4" i="46" s="1"/>
  <c r="AA16" i="42"/>
  <c r="L8" i="42"/>
  <c r="L8" i="46" s="1"/>
  <c r="I11" i="42"/>
  <c r="G20" i="42"/>
  <c r="E19" i="42"/>
  <c r="Z10" i="42"/>
  <c r="Z10" i="46" s="1"/>
  <c r="T14" i="42"/>
  <c r="G11" i="43"/>
  <c r="E5" i="42"/>
  <c r="W21" i="42"/>
  <c r="M19" i="42"/>
  <c r="J19" i="42"/>
  <c r="O12" i="42"/>
  <c r="W23" i="42"/>
  <c r="J11" i="42"/>
  <c r="D13" i="42"/>
  <c r="H63" i="39"/>
  <c r="G11" i="44"/>
  <c r="J18" i="42"/>
  <c r="J18" i="46" s="1"/>
  <c r="X14" i="42"/>
  <c r="O6" i="42"/>
  <c r="O15" i="42"/>
  <c r="O22" i="42"/>
  <c r="Q22" i="42"/>
  <c r="G21" i="43"/>
  <c r="V4" i="42"/>
  <c r="V4" i="46" s="1"/>
  <c r="K24" i="42"/>
  <c r="R20" i="42"/>
  <c r="O10" i="42"/>
  <c r="O10" i="46" s="1"/>
  <c r="E10" i="42"/>
  <c r="E10" i="46" s="1"/>
  <c r="G10" i="43"/>
  <c r="F10" i="44"/>
  <c r="F10" i="45" s="1"/>
  <c r="F12" i="46" s="1"/>
  <c r="K18" i="42"/>
  <c r="K18" i="46" s="1"/>
  <c r="Y14" i="42"/>
  <c r="P6" i="42"/>
  <c r="P15" i="42"/>
  <c r="Y22" i="42"/>
  <c r="T22" i="42"/>
  <c r="F4" i="42"/>
  <c r="F4" i="46" s="1"/>
  <c r="L24" i="42"/>
  <c r="S20" i="42"/>
  <c r="Q10" i="42"/>
  <c r="Q10" i="46" s="1"/>
  <c r="F10" i="42"/>
  <c r="F10" i="46" s="1"/>
  <c r="C22" i="44"/>
  <c r="C22" i="45" s="1"/>
  <c r="C24" i="46" s="1"/>
  <c r="C10" i="44"/>
  <c r="C10" i="45" s="1"/>
  <c r="C12" i="46" s="1"/>
  <c r="AB13" i="42"/>
  <c r="Y8" i="42"/>
  <c r="Y8" i="46" s="1"/>
  <c r="H18" i="42"/>
  <c r="H18" i="46" s="1"/>
  <c r="K22" i="42"/>
  <c r="H20" i="42"/>
  <c r="AA19" i="42"/>
  <c r="V5" i="42"/>
  <c r="X9" i="42"/>
  <c r="X9" i="46" s="1"/>
  <c r="I6" i="42"/>
  <c r="W5" i="42"/>
  <c r="K9" i="42"/>
  <c r="K9" i="46" s="1"/>
  <c r="M13" i="42"/>
  <c r="P4" i="42"/>
  <c r="P4" i="46" s="1"/>
  <c r="Z7" i="42"/>
  <c r="E11" i="44"/>
  <c r="E11" i="45" s="1"/>
  <c r="E13" i="46" s="1"/>
  <c r="I23" i="42"/>
  <c r="R9" i="42"/>
  <c r="R9" i="46" s="1"/>
  <c r="F19" i="42"/>
  <c r="W24" i="42"/>
  <c r="H5" i="42"/>
  <c r="U17" i="42"/>
  <c r="U17" i="46" s="1"/>
  <c r="V71" i="39"/>
  <c r="Z23" i="42"/>
  <c r="N9" i="42"/>
  <c r="N9" i="46" s="1"/>
  <c r="V7" i="42"/>
  <c r="I16" i="42"/>
  <c r="Z21" i="42"/>
  <c r="T8" i="42"/>
  <c r="T8" i="46" s="1"/>
  <c r="Q19" i="42"/>
  <c r="S19" i="42"/>
  <c r="Q12" i="42"/>
  <c r="N23" i="42"/>
  <c r="L11" i="42"/>
  <c r="F13" i="42"/>
  <c r="L18" i="42"/>
  <c r="L18" i="46" s="1"/>
  <c r="Z14" i="42"/>
  <c r="Q6" i="42"/>
  <c r="Q15" i="42"/>
  <c r="G14" i="43"/>
  <c r="Z22" i="42"/>
  <c r="G4" i="42"/>
  <c r="G4" i="46" s="1"/>
  <c r="M24" i="42"/>
  <c r="T20" i="42"/>
  <c r="S10" i="42"/>
  <c r="S10" i="46" s="1"/>
  <c r="M10" i="42"/>
  <c r="M10" i="46" s="1"/>
  <c r="V19" i="42"/>
  <c r="Y18" i="42"/>
  <c r="Y18" i="46" s="1"/>
  <c r="AA13" i="42"/>
  <c r="I10" i="42"/>
  <c r="I10" i="46" s="1"/>
  <c r="X8" i="42"/>
  <c r="X8" i="46" s="1"/>
  <c r="AB24" i="42"/>
  <c r="J20" i="42"/>
  <c r="D21" i="42"/>
  <c r="D19" i="42"/>
  <c r="L13" i="42"/>
  <c r="O4" i="42"/>
  <c r="O4" i="46" s="1"/>
  <c r="AB16" i="42"/>
  <c r="C11" i="42"/>
  <c r="U22" i="42"/>
  <c r="F13" i="43"/>
  <c r="Y12" i="42"/>
  <c r="I17" i="42"/>
  <c r="I17" i="46" s="1"/>
  <c r="AB7" i="42"/>
  <c r="D14" i="44"/>
  <c r="D14" i="45" s="1"/>
  <c r="D16" i="46" s="1"/>
  <c r="E3" i="43"/>
  <c r="G20" i="43"/>
  <c r="S7" i="42"/>
  <c r="P19" i="42"/>
  <c r="D3" i="45"/>
  <c r="D5" i="46" s="1"/>
  <c r="K5" i="42"/>
  <c r="F55" i="39"/>
  <c r="I8" i="42"/>
  <c r="I8" i="46" s="1"/>
  <c r="L19" i="42"/>
  <c r="O23" i="42"/>
  <c r="G13" i="42"/>
  <c r="M18" i="42"/>
  <c r="M18" i="46" s="1"/>
  <c r="AA14" i="42"/>
  <c r="R6" i="42"/>
  <c r="R15" i="42"/>
  <c r="AA22" i="42"/>
  <c r="H4" i="42"/>
  <c r="H4" i="46" s="1"/>
  <c r="N24" i="42"/>
  <c r="U20" i="42"/>
  <c r="T10" i="42"/>
  <c r="T10" i="46" s="1"/>
  <c r="P10" i="42"/>
  <c r="P10" i="46" s="1"/>
  <c r="AA23" i="42"/>
  <c r="E56" i="39"/>
  <c r="Y23" i="42"/>
  <c r="F6" i="42"/>
  <c r="G9" i="42"/>
  <c r="G9" i="46" s="1"/>
  <c r="AC9" i="46" s="1"/>
  <c r="Z17" i="42"/>
  <c r="Z17" i="46" s="1"/>
  <c r="F18" i="43"/>
  <c r="Z15" i="42"/>
  <c r="U5" i="42"/>
  <c r="M62" i="39"/>
  <c r="W7" i="42"/>
  <c r="AB8" i="42"/>
  <c r="AB8" i="46" s="1"/>
  <c r="J9" i="42"/>
  <c r="J9" i="46" s="1"/>
  <c r="I20" i="42"/>
  <c r="AB19" i="42"/>
  <c r="S22" i="42"/>
  <c r="D24" i="42"/>
  <c r="H21" i="42"/>
  <c r="K23" i="42"/>
  <c r="M6" i="42"/>
  <c r="V21" i="42"/>
  <c r="Z9" i="42"/>
  <c r="Z9" i="46" s="1"/>
  <c r="Y21" i="42"/>
  <c r="S8" i="42"/>
  <c r="S8" i="46" s="1"/>
  <c r="O19" i="42"/>
  <c r="J5" i="42"/>
  <c r="N17" i="42"/>
  <c r="N17" i="46" s="1"/>
  <c r="O17" i="42"/>
  <c r="O17" i="46" s="1"/>
  <c r="L7" i="42"/>
  <c r="P23" i="42"/>
  <c r="U13" i="42"/>
  <c r="D14" i="42"/>
  <c r="S15" i="42"/>
  <c r="AB22" i="42"/>
  <c r="I4" i="42"/>
  <c r="I4" i="46" s="1"/>
  <c r="O24" i="42"/>
  <c r="V20" i="42"/>
  <c r="R10" i="42"/>
  <c r="R10" i="46" s="1"/>
  <c r="E20" i="44"/>
  <c r="E20" i="45" s="1"/>
  <c r="E22" i="46" s="1"/>
  <c r="U19" i="42"/>
  <c r="K16" i="42"/>
  <c r="G73" i="39"/>
  <c r="L16" i="42"/>
  <c r="Y17" i="42"/>
  <c r="Y17" i="46" s="1"/>
  <c r="I13" i="42"/>
  <c r="Y4" i="42"/>
  <c r="Y4" i="46" s="1"/>
  <c r="I72" i="39"/>
  <c r="D21" i="44"/>
  <c r="D21" i="45" s="1"/>
  <c r="D23" i="46" s="1"/>
  <c r="Z11" i="42"/>
  <c r="V12" i="42"/>
  <c r="AB15" i="42"/>
  <c r="Y9" i="42"/>
  <c r="Y9" i="46" s="1"/>
  <c r="E15" i="42"/>
  <c r="M20" i="42"/>
  <c r="D11" i="42"/>
  <c r="N20" i="42"/>
  <c r="M17" i="42"/>
  <c r="M17" i="46" s="1"/>
  <c r="I5" i="42"/>
  <c r="M9" i="42"/>
  <c r="M9" i="46" s="1"/>
  <c r="H8" i="42"/>
  <c r="H8" i="46" s="1"/>
  <c r="Z5" i="42"/>
  <c r="O9" i="42"/>
  <c r="O9" i="46" s="1"/>
  <c r="L5" i="42"/>
  <c r="P9" i="42"/>
  <c r="P9" i="46" s="1"/>
  <c r="D7" i="42"/>
  <c r="M21" i="42"/>
  <c r="AB12" i="42"/>
  <c r="S12" i="42"/>
  <c r="N11" i="42"/>
  <c r="AA6" i="42"/>
  <c r="M5" i="42"/>
  <c r="Q17" i="42"/>
  <c r="Q17" i="46" s="1"/>
  <c r="Q9" i="42"/>
  <c r="Q9" i="46" s="1"/>
  <c r="N7" i="42"/>
  <c r="O7" i="42"/>
  <c r="T16" i="42"/>
  <c r="N21" i="42"/>
  <c r="X21" i="42"/>
  <c r="Q8" i="42"/>
  <c r="Q8" i="46" s="1"/>
  <c r="K19" i="42"/>
  <c r="D12" i="42"/>
  <c r="T12" i="42"/>
  <c r="Q23" i="42"/>
  <c r="O11" i="42"/>
  <c r="V13" i="42"/>
  <c r="C18" i="42"/>
  <c r="C18" i="46" s="1"/>
  <c r="O18" i="42"/>
  <c r="O18" i="46" s="1"/>
  <c r="AB14" i="42"/>
  <c r="AB6" i="42"/>
  <c r="J15" i="42"/>
  <c r="C22" i="42"/>
  <c r="C4" i="42"/>
  <c r="C4" i="46" s="1"/>
  <c r="J4" i="42"/>
  <c r="J4" i="46" s="1"/>
  <c r="P24" i="42"/>
  <c r="W20" i="42"/>
  <c r="U10" i="42"/>
  <c r="U10" i="46" s="1"/>
  <c r="E18" i="44"/>
  <c r="E18" i="45" s="1"/>
  <c r="E20" i="46" s="1"/>
  <c r="G15" i="42"/>
  <c r="E4" i="43"/>
  <c r="F22" i="43"/>
  <c r="P18" i="42"/>
  <c r="P18" i="46" s="1"/>
  <c r="K13" i="42"/>
  <c r="H6" i="42"/>
  <c r="P22" i="42"/>
  <c r="R22" i="42"/>
  <c r="K20" i="42"/>
  <c r="F21" i="42"/>
  <c r="F19" i="44" s="1"/>
  <c r="AA11" i="42"/>
  <c r="K6" i="42"/>
  <c r="L20" i="42"/>
  <c r="W12" i="42"/>
  <c r="S14" i="42"/>
  <c r="V24" i="42"/>
  <c r="W9" i="42"/>
  <c r="W9" i="46" s="1"/>
  <c r="AA7" i="42"/>
  <c r="C14" i="44"/>
  <c r="C14" i="45" s="1"/>
  <c r="C16" i="46" s="1"/>
  <c r="C3" i="44"/>
  <c r="C3" i="45" s="1"/>
  <c r="C5" i="46" s="1"/>
  <c r="S9" i="42"/>
  <c r="S9" i="46" s="1"/>
  <c r="V9" i="42"/>
  <c r="V9" i="46" s="1"/>
  <c r="Q7" i="42"/>
  <c r="F16" i="42"/>
  <c r="G16" i="42"/>
  <c r="F8" i="42"/>
  <c r="F8" i="46" s="1"/>
  <c r="D69" i="39"/>
  <c r="D17" i="43"/>
  <c r="K11" i="42"/>
  <c r="C7" i="42"/>
  <c r="AB21" i="42"/>
  <c r="P17" i="42"/>
  <c r="P17" i="46" s="1"/>
  <c r="S16" i="42"/>
  <c r="K21" i="42"/>
  <c r="J8" i="42"/>
  <c r="J8" i="46" s="1"/>
  <c r="C19" i="42"/>
  <c r="N18" i="42"/>
  <c r="N18" i="46" s="1"/>
  <c r="N5" i="42"/>
  <c r="R17" i="42"/>
  <c r="R17" i="46" s="1"/>
  <c r="AB9" i="42"/>
  <c r="AB9" i="46" s="1"/>
  <c r="E7" i="42"/>
  <c r="U16" i="42"/>
  <c r="O21" i="42"/>
  <c r="E21" i="42"/>
  <c r="R8" i="42"/>
  <c r="R8" i="46" s="1"/>
  <c r="R19" i="42"/>
  <c r="E12" i="42"/>
  <c r="U12" i="42"/>
  <c r="R23" i="42"/>
  <c r="P11" i="42"/>
  <c r="W13" i="42"/>
  <c r="E18" i="42"/>
  <c r="E18" i="46" s="1"/>
  <c r="W18" i="42"/>
  <c r="W18" i="46" s="1"/>
  <c r="E14" i="42"/>
  <c r="E12" i="44" s="1"/>
  <c r="T6" i="42"/>
  <c r="K15" i="42"/>
  <c r="D22" i="42"/>
  <c r="D4" i="42"/>
  <c r="D4" i="46" s="1"/>
  <c r="L4" i="42"/>
  <c r="L4" i="46" s="1"/>
  <c r="Q24" i="42"/>
  <c r="X20" i="42"/>
  <c r="V10" i="42"/>
  <c r="V10" i="46" s="1"/>
  <c r="G70" i="39"/>
  <c r="F18" i="44"/>
  <c r="F12" i="45" l="1"/>
  <c r="F14" i="46" s="1"/>
  <c r="F13" i="44"/>
  <c r="AC17" i="46"/>
  <c r="D18" i="45"/>
  <c r="D20" i="46" s="1"/>
  <c r="E21" i="45"/>
  <c r="E23" i="46" s="1"/>
  <c r="AC18" i="46"/>
  <c r="E10" i="44"/>
  <c r="E10" i="45" s="1"/>
  <c r="E12" i="46" s="1"/>
  <c r="C20" i="44"/>
  <c r="C20" i="45" s="1"/>
  <c r="C22" i="46" s="1"/>
  <c r="AC8" i="46"/>
  <c r="H70" i="39"/>
  <c r="E17" i="43"/>
  <c r="E19" i="45"/>
  <c r="E21" i="46" s="1"/>
  <c r="E19" i="44"/>
  <c r="F14" i="45"/>
  <c r="F16" i="46" s="1"/>
  <c r="W71" i="39"/>
  <c r="F14" i="44"/>
  <c r="G18" i="43"/>
  <c r="H20" i="43"/>
  <c r="G20" i="44"/>
  <c r="G20" i="45" s="1"/>
  <c r="G22" i="46" s="1"/>
  <c r="I63" i="39"/>
  <c r="F20" i="45"/>
  <c r="F22" i="46" s="1"/>
  <c r="H9" i="43"/>
  <c r="G9" i="44"/>
  <c r="E14" i="44"/>
  <c r="E14" i="45" s="1"/>
  <c r="E16" i="46" s="1"/>
  <c r="G5" i="43"/>
  <c r="F5" i="44"/>
  <c r="F5" i="45" s="1"/>
  <c r="F7" i="46" s="1"/>
  <c r="E5" i="45"/>
  <c r="E7" i="46" s="1"/>
  <c r="D5" i="44"/>
  <c r="D5" i="45" s="1"/>
  <c r="D7" i="46" s="1"/>
  <c r="H14" i="43"/>
  <c r="G14" i="44"/>
  <c r="G14" i="45" s="1"/>
  <c r="G16" i="46" s="1"/>
  <c r="D11" i="44"/>
  <c r="D11" i="45" s="1"/>
  <c r="D13" i="46" s="1"/>
  <c r="F18" i="45"/>
  <c r="F20" i="46" s="1"/>
  <c r="H65" i="39"/>
  <c r="F21" i="45"/>
  <c r="F23" i="46" s="1"/>
  <c r="F13" i="45"/>
  <c r="F15" i="46" s="1"/>
  <c r="F24" i="46"/>
  <c r="G22" i="43"/>
  <c r="F22" i="44"/>
  <c r="F22" i="45" s="1"/>
  <c r="H10" i="43"/>
  <c r="G10" i="44"/>
  <c r="G10" i="45" s="1"/>
  <c r="G12" i="46" s="1"/>
  <c r="F9" i="45"/>
  <c r="F11" i="46" s="1"/>
  <c r="H64" i="39"/>
  <c r="G12" i="43"/>
  <c r="G12" i="44" s="1"/>
  <c r="G12" i="45" s="1"/>
  <c r="F3" i="43"/>
  <c r="F3" i="44" s="1"/>
  <c r="C13" i="44"/>
  <c r="C13" i="45" s="1"/>
  <c r="C15" i="46" s="1"/>
  <c r="F4" i="43"/>
  <c r="D22" i="44"/>
  <c r="D22" i="45" s="1"/>
  <c r="D24" i="46" s="1"/>
  <c r="G11" i="45"/>
  <c r="G13" i="46" s="1"/>
  <c r="G13" i="43"/>
  <c r="S66" i="39"/>
  <c r="C19" i="44"/>
  <c r="C19" i="45" s="1"/>
  <c r="C21" i="46" s="1"/>
  <c r="J72" i="39"/>
  <c r="D10" i="44"/>
  <c r="D10" i="45" s="1"/>
  <c r="D12" i="46" s="1"/>
  <c r="E12" i="45"/>
  <c r="E14" i="46" s="1"/>
  <c r="C17" i="44"/>
  <c r="C17" i="45" s="1"/>
  <c r="C19" i="46" s="1"/>
  <c r="C4" i="44"/>
  <c r="C4" i="45" s="1"/>
  <c r="C6" i="46" s="1"/>
  <c r="H11" i="43"/>
  <c r="H19" i="43"/>
  <c r="G19" i="44"/>
  <c r="G19" i="45" s="1"/>
  <c r="G21" i="46" s="1"/>
  <c r="E4" i="45"/>
  <c r="E6" i="46" s="1"/>
  <c r="D20" i="44"/>
  <c r="D20" i="45" s="1"/>
  <c r="D22" i="46" s="1"/>
  <c r="D9" i="44"/>
  <c r="D9" i="45" s="1"/>
  <c r="D11" i="46" s="1"/>
  <c r="C11" i="44"/>
  <c r="C11" i="45" s="1"/>
  <c r="C13" i="46" s="1"/>
  <c r="C9" i="44"/>
  <c r="C9" i="45" s="1"/>
  <c r="C11" i="46" s="1"/>
  <c r="D13" i="44"/>
  <c r="D13" i="45" s="1"/>
  <c r="D15" i="46" s="1"/>
  <c r="C5" i="44"/>
  <c r="C5" i="45" s="1"/>
  <c r="C7" i="46" s="1"/>
  <c r="D12" i="44"/>
  <c r="D12" i="45" s="1"/>
  <c r="D14" i="46" s="1"/>
  <c r="F56" i="39"/>
  <c r="E4" i="44"/>
  <c r="H21" i="43"/>
  <c r="C21" i="44"/>
  <c r="C21" i="45" s="1"/>
  <c r="C23" i="46" s="1"/>
  <c r="F19" i="45"/>
  <c r="F21" i="46" s="1"/>
  <c r="E5" i="44"/>
  <c r="E13" i="45"/>
  <c r="E15" i="46" s="1"/>
  <c r="E3" i="44"/>
  <c r="E3" i="45" s="1"/>
  <c r="E5" i="46" s="1"/>
  <c r="I74" i="39"/>
  <c r="G9" i="45"/>
  <c r="G11" i="46" s="1"/>
  <c r="E69" i="39"/>
  <c r="D17" i="44"/>
  <c r="D17" i="45" s="1"/>
  <c r="D19" i="46" s="1"/>
  <c r="G55" i="39"/>
  <c r="AC10" i="46"/>
  <c r="N62" i="39"/>
  <c r="E9" i="44"/>
  <c r="E9" i="45" s="1"/>
  <c r="E11" i="46" s="1"/>
  <c r="F11" i="44"/>
  <c r="F11" i="45" s="1"/>
  <c r="F13" i="46" s="1"/>
  <c r="AC4" i="46"/>
  <c r="G21" i="44"/>
  <c r="G21" i="45" s="1"/>
  <c r="G23" i="46" s="1"/>
  <c r="H73" i="39"/>
  <c r="D19" i="44"/>
  <c r="D19" i="45" s="1"/>
  <c r="D21" i="46" s="1"/>
  <c r="E13" i="44"/>
  <c r="O62" i="39" l="1"/>
  <c r="I14" i="43"/>
  <c r="H14" i="44"/>
  <c r="H14" i="45" s="1"/>
  <c r="H16" i="46" s="1"/>
  <c r="H13" i="43"/>
  <c r="H13" i="44" s="1"/>
  <c r="I21" i="43"/>
  <c r="I10" i="43"/>
  <c r="H10" i="44"/>
  <c r="H10" i="45" s="1"/>
  <c r="H12" i="46" s="1"/>
  <c r="I19" i="43"/>
  <c r="H19" i="44"/>
  <c r="H19" i="45" s="1"/>
  <c r="H21" i="46" s="1"/>
  <c r="K72" i="39"/>
  <c r="G4" i="43"/>
  <c r="G56" i="39"/>
  <c r="F4" i="44"/>
  <c r="F4" i="45" s="1"/>
  <c r="F6" i="46" s="1"/>
  <c r="G13" i="44"/>
  <c r="G13" i="45" s="1"/>
  <c r="G15" i="46" s="1"/>
  <c r="H55" i="39"/>
  <c r="I11" i="43"/>
  <c r="I65" i="39"/>
  <c r="I20" i="43"/>
  <c r="H20" i="44"/>
  <c r="H20" i="45" s="1"/>
  <c r="H22" i="46" s="1"/>
  <c r="I64" i="39"/>
  <c r="H18" i="43"/>
  <c r="H18" i="44" s="1"/>
  <c r="H21" i="44"/>
  <c r="H21" i="45" s="1"/>
  <c r="H23" i="46" s="1"/>
  <c r="I73" i="39"/>
  <c r="H22" i="43"/>
  <c r="G22" i="44"/>
  <c r="G22" i="45"/>
  <c r="G24" i="46" s="1"/>
  <c r="I9" i="43"/>
  <c r="H9" i="44"/>
  <c r="H9" i="45" s="1"/>
  <c r="H11" i="46" s="1"/>
  <c r="G3" i="43"/>
  <c r="G3" i="44" s="1"/>
  <c r="F3" i="45"/>
  <c r="F5" i="46" s="1"/>
  <c r="F17" i="43"/>
  <c r="F69" i="39"/>
  <c r="E17" i="44"/>
  <c r="E17" i="45" s="1"/>
  <c r="E19" i="46" s="1"/>
  <c r="G18" i="44"/>
  <c r="G18" i="45" s="1"/>
  <c r="G20" i="46" s="1"/>
  <c r="H11" i="44"/>
  <c r="H11" i="45" s="1"/>
  <c r="H13" i="46" s="1"/>
  <c r="I70" i="39"/>
  <c r="H5" i="43"/>
  <c r="G5" i="44"/>
  <c r="G5" i="45" s="1"/>
  <c r="G7" i="46" s="1"/>
  <c r="J63" i="39"/>
  <c r="I11" i="44"/>
  <c r="T66" i="39"/>
  <c r="J74" i="39"/>
  <c r="G14" i="46"/>
  <c r="H12" i="43"/>
  <c r="H12" i="44" s="1"/>
  <c r="X71" i="39"/>
  <c r="J14" i="43" l="1"/>
  <c r="I14" i="44"/>
  <c r="I14" i="45"/>
  <c r="I16" i="46" s="1"/>
  <c r="I22" i="43"/>
  <c r="H22" i="44"/>
  <c r="H22" i="45" s="1"/>
  <c r="H24" i="46" s="1"/>
  <c r="H56" i="39"/>
  <c r="G4" i="44"/>
  <c r="G4" i="45" s="1"/>
  <c r="G6" i="46" s="1"/>
  <c r="P62" i="39"/>
  <c r="I5" i="43"/>
  <c r="H5" i="44"/>
  <c r="H5" i="45" s="1"/>
  <c r="H7" i="46" s="1"/>
  <c r="H4" i="43"/>
  <c r="J9" i="43"/>
  <c r="I9" i="44"/>
  <c r="I9" i="45"/>
  <c r="I11" i="46" s="1"/>
  <c r="I21" i="44"/>
  <c r="I21" i="45" s="1"/>
  <c r="I23" i="46" s="1"/>
  <c r="J73" i="39"/>
  <c r="J70" i="39"/>
  <c r="I18" i="44"/>
  <c r="J19" i="43"/>
  <c r="I19" i="44"/>
  <c r="I19" i="45" s="1"/>
  <c r="I21" i="46" s="1"/>
  <c r="J10" i="43"/>
  <c r="I10" i="44"/>
  <c r="I10" i="45"/>
  <c r="I12" i="46" s="1"/>
  <c r="I55" i="39"/>
  <c r="K63" i="39"/>
  <c r="J64" i="39"/>
  <c r="G69" i="39"/>
  <c r="F17" i="44"/>
  <c r="F17" i="45" s="1"/>
  <c r="F19" i="46" s="1"/>
  <c r="G17" i="43"/>
  <c r="J20" i="43"/>
  <c r="I20" i="44"/>
  <c r="I20" i="45" s="1"/>
  <c r="I22" i="46" s="1"/>
  <c r="Y71" i="39"/>
  <c r="J21" i="43"/>
  <c r="J65" i="39"/>
  <c r="U66" i="39"/>
  <c r="L72" i="39"/>
  <c r="I18" i="43"/>
  <c r="H18" i="45"/>
  <c r="H20" i="46" s="1"/>
  <c r="I12" i="43"/>
  <c r="H12" i="45"/>
  <c r="H14" i="46" s="1"/>
  <c r="H3" i="43"/>
  <c r="H3" i="44" s="1"/>
  <c r="G3" i="45"/>
  <c r="G5" i="46" s="1"/>
  <c r="K74" i="39"/>
  <c r="J11" i="43"/>
  <c r="J11" i="44" s="1"/>
  <c r="I11" i="45"/>
  <c r="I13" i="46" s="1"/>
  <c r="I13" i="43"/>
  <c r="I13" i="44" s="1"/>
  <c r="H13" i="45"/>
  <c r="H15" i="46" s="1"/>
  <c r="K14" i="43" l="1"/>
  <c r="J14" i="44"/>
  <c r="J14" i="45" s="1"/>
  <c r="J16" i="46" s="1"/>
  <c r="H17" i="43"/>
  <c r="J12" i="43"/>
  <c r="K9" i="43"/>
  <c r="J9" i="44"/>
  <c r="J9" i="45" s="1"/>
  <c r="J11" i="46" s="1"/>
  <c r="H69" i="39"/>
  <c r="G17" i="44"/>
  <c r="G17" i="45" s="1"/>
  <c r="G19" i="46" s="1"/>
  <c r="J18" i="43"/>
  <c r="J18" i="44" s="1"/>
  <c r="I18" i="45"/>
  <c r="I20" i="46" s="1"/>
  <c r="I12" i="44"/>
  <c r="I12" i="45" s="1"/>
  <c r="I14" i="46" s="1"/>
  <c r="K64" i="39"/>
  <c r="I4" i="43"/>
  <c r="M72" i="39"/>
  <c r="L63" i="39"/>
  <c r="V66" i="39"/>
  <c r="J55" i="39"/>
  <c r="I3" i="44"/>
  <c r="J5" i="43"/>
  <c r="I5" i="44"/>
  <c r="I5" i="45"/>
  <c r="I7" i="46" s="1"/>
  <c r="K21" i="43"/>
  <c r="I56" i="39"/>
  <c r="H4" i="44"/>
  <c r="H4" i="45" s="1"/>
  <c r="H6" i="46" s="1"/>
  <c r="K70" i="39"/>
  <c r="J21" i="44"/>
  <c r="J21" i="45" s="1"/>
  <c r="J23" i="46" s="1"/>
  <c r="K73" i="39"/>
  <c r="K11" i="43"/>
  <c r="K11" i="44" s="1"/>
  <c r="J11" i="45"/>
  <c r="J13" i="46" s="1"/>
  <c r="Z71" i="39"/>
  <c r="J22" i="43"/>
  <c r="I22" i="44"/>
  <c r="I22" i="45" s="1"/>
  <c r="I24" i="46" s="1"/>
  <c r="L74" i="39"/>
  <c r="K20" i="43"/>
  <c r="J20" i="44"/>
  <c r="J20" i="45" s="1"/>
  <c r="J22" i="46" s="1"/>
  <c r="I3" i="43"/>
  <c r="H3" i="45"/>
  <c r="H5" i="46" s="1"/>
  <c r="K65" i="39"/>
  <c r="K10" i="43"/>
  <c r="J10" i="44"/>
  <c r="J10" i="45" s="1"/>
  <c r="J12" i="46" s="1"/>
  <c r="Q62" i="39"/>
  <c r="K19" i="43"/>
  <c r="J19" i="44"/>
  <c r="J19" i="45" s="1"/>
  <c r="J21" i="46" s="1"/>
  <c r="J13" i="43"/>
  <c r="J13" i="44" s="1"/>
  <c r="I13" i="45"/>
  <c r="I15" i="46" s="1"/>
  <c r="K55" i="39" l="1"/>
  <c r="AA71" i="39"/>
  <c r="R62" i="39"/>
  <c r="L65" i="39"/>
  <c r="L21" i="43"/>
  <c r="K18" i="43"/>
  <c r="K18" i="44" s="1"/>
  <c r="J18" i="45"/>
  <c r="J20" i="46" s="1"/>
  <c r="M74" i="39"/>
  <c r="L9" i="43"/>
  <c r="K9" i="44"/>
  <c r="K9" i="45" s="1"/>
  <c r="K11" i="46" s="1"/>
  <c r="K22" i="43"/>
  <c r="J22" i="44"/>
  <c r="J22" i="45" s="1"/>
  <c r="J24" i="46" s="1"/>
  <c r="L19" i="43"/>
  <c r="K19" i="44"/>
  <c r="K19" i="45" s="1"/>
  <c r="K21" i="46" s="1"/>
  <c r="K12" i="43"/>
  <c r="K12" i="44" s="1"/>
  <c r="L10" i="43"/>
  <c r="K10" i="44"/>
  <c r="K10" i="45" s="1"/>
  <c r="K12" i="46" s="1"/>
  <c r="J4" i="43"/>
  <c r="L14" i="43"/>
  <c r="K14" i="44"/>
  <c r="K14" i="45" s="1"/>
  <c r="K16" i="46" s="1"/>
  <c r="J12" i="44"/>
  <c r="J12" i="45" s="1"/>
  <c r="J14" i="46" s="1"/>
  <c r="K13" i="43"/>
  <c r="K13" i="44" s="1"/>
  <c r="J13" i="45"/>
  <c r="J15" i="46" s="1"/>
  <c r="M63" i="39"/>
  <c r="I17" i="43"/>
  <c r="K21" i="44"/>
  <c r="K21" i="45" s="1"/>
  <c r="K23" i="46" s="1"/>
  <c r="L73" i="39"/>
  <c r="L64" i="39"/>
  <c r="J3" i="43"/>
  <c r="I3" i="45"/>
  <c r="I5" i="46" s="1"/>
  <c r="J56" i="39"/>
  <c r="I4" i="44"/>
  <c r="I4" i="45" s="1"/>
  <c r="I6" i="46" s="1"/>
  <c r="L20" i="43"/>
  <c r="K20" i="44"/>
  <c r="K20" i="45" s="1"/>
  <c r="K22" i="46" s="1"/>
  <c r="I69" i="39"/>
  <c r="H17" i="44"/>
  <c r="H17" i="45" s="1"/>
  <c r="H19" i="46" s="1"/>
  <c r="W66" i="39"/>
  <c r="N72" i="39"/>
  <c r="L11" i="43"/>
  <c r="K11" i="45"/>
  <c r="K13" i="46" s="1"/>
  <c r="L70" i="39"/>
  <c r="K5" i="43"/>
  <c r="J5" i="44"/>
  <c r="J5" i="45" s="1"/>
  <c r="J7" i="46" s="1"/>
  <c r="M20" i="43" l="1"/>
  <c r="L20" i="44"/>
  <c r="L20" i="45" s="1"/>
  <c r="L22" i="46" s="1"/>
  <c r="K3" i="43"/>
  <c r="K3" i="44" s="1"/>
  <c r="M11" i="43"/>
  <c r="S62" i="39"/>
  <c r="O72" i="39"/>
  <c r="L11" i="44"/>
  <c r="L11" i="45" s="1"/>
  <c r="L13" i="46" s="1"/>
  <c r="M19" i="43"/>
  <c r="L19" i="44"/>
  <c r="L19" i="45" s="1"/>
  <c r="L21" i="46" s="1"/>
  <c r="M9" i="43"/>
  <c r="L9" i="44"/>
  <c r="L9" i="45" s="1"/>
  <c r="L11" i="46" s="1"/>
  <c r="M64" i="39"/>
  <c r="L21" i="44"/>
  <c r="M73" i="39"/>
  <c r="M21" i="43"/>
  <c r="L21" i="45"/>
  <c r="L23" i="46" s="1"/>
  <c r="M70" i="39"/>
  <c r="L12" i="43"/>
  <c r="L12" i="44" s="1"/>
  <c r="K12" i="45"/>
  <c r="K14" i="46" s="1"/>
  <c r="J17" i="43"/>
  <c r="I17" i="45"/>
  <c r="I19" i="46" s="1"/>
  <c r="N63" i="39"/>
  <c r="M11" i="44"/>
  <c r="AB71" i="39"/>
  <c r="L22" i="43"/>
  <c r="K22" i="44"/>
  <c r="K22" i="45" s="1"/>
  <c r="K24" i="46" s="1"/>
  <c r="L5" i="43"/>
  <c r="K5" i="44"/>
  <c r="K5" i="45"/>
  <c r="K7" i="46" s="1"/>
  <c r="M65" i="39"/>
  <c r="J3" i="44"/>
  <c r="J3" i="45" s="1"/>
  <c r="J5" i="46" s="1"/>
  <c r="L13" i="43"/>
  <c r="K13" i="45"/>
  <c r="K15" i="46" s="1"/>
  <c r="J69" i="39"/>
  <c r="I17" i="44"/>
  <c r="M14" i="43"/>
  <c r="L14" i="44"/>
  <c r="L14" i="45" s="1"/>
  <c r="L16" i="46" s="1"/>
  <c r="K56" i="39"/>
  <c r="J4" i="44"/>
  <c r="J4" i="45" s="1"/>
  <c r="J6" i="46" s="1"/>
  <c r="K4" i="43"/>
  <c r="N74" i="39"/>
  <c r="L18" i="43"/>
  <c r="L18" i="44" s="1"/>
  <c r="K18" i="45"/>
  <c r="K20" i="46" s="1"/>
  <c r="M10" i="43"/>
  <c r="L10" i="44"/>
  <c r="L10" i="45" s="1"/>
  <c r="L12" i="46" s="1"/>
  <c r="X66" i="39"/>
  <c r="L55" i="39"/>
  <c r="N9" i="43" l="1"/>
  <c r="M9" i="44"/>
  <c r="M9" i="45" s="1"/>
  <c r="M11" i="46" s="1"/>
  <c r="M55" i="39"/>
  <c r="N65" i="39"/>
  <c r="N21" i="43"/>
  <c r="L4" i="43"/>
  <c r="P72" i="39"/>
  <c r="K69" i="39"/>
  <c r="J17" i="44"/>
  <c r="J17" i="45" s="1"/>
  <c r="J19" i="46" s="1"/>
  <c r="M13" i="43"/>
  <c r="M13" i="44" s="1"/>
  <c r="M22" i="43"/>
  <c r="L22" i="44"/>
  <c r="L22" i="45" s="1"/>
  <c r="L24" i="46" s="1"/>
  <c r="L56" i="39"/>
  <c r="K4" i="44"/>
  <c r="K4" i="45" s="1"/>
  <c r="K6" i="46" s="1"/>
  <c r="N19" i="43"/>
  <c r="M19" i="44"/>
  <c r="M19" i="45"/>
  <c r="M21" i="46" s="1"/>
  <c r="Y66" i="39"/>
  <c r="M12" i="43"/>
  <c r="L12" i="45"/>
  <c r="L14" i="46" s="1"/>
  <c r="T62" i="39"/>
  <c r="M21" i="44"/>
  <c r="M21" i="45" s="1"/>
  <c r="M23" i="46" s="1"/>
  <c r="N73" i="39"/>
  <c r="L3" i="43"/>
  <c r="K3" i="45"/>
  <c r="K5" i="46" s="1"/>
  <c r="M18" i="43"/>
  <c r="L18" i="45"/>
  <c r="L20" i="46" s="1"/>
  <c r="M5" i="43"/>
  <c r="L5" i="44"/>
  <c r="L5" i="45" s="1"/>
  <c r="L7" i="46" s="1"/>
  <c r="N64" i="39"/>
  <c r="O63" i="39"/>
  <c r="N14" i="43"/>
  <c r="M14" i="44"/>
  <c r="M14" i="45" s="1"/>
  <c r="M16" i="46" s="1"/>
  <c r="K17" i="43"/>
  <c r="N70" i="39"/>
  <c r="M18" i="44"/>
  <c r="N11" i="43"/>
  <c r="M11" i="45"/>
  <c r="M13" i="46" s="1"/>
  <c r="N10" i="43"/>
  <c r="M10" i="44"/>
  <c r="M10" i="45" s="1"/>
  <c r="M12" i="46" s="1"/>
  <c r="L13" i="44"/>
  <c r="L13" i="45" s="1"/>
  <c r="L15" i="46" s="1"/>
  <c r="O74" i="39"/>
  <c r="N20" i="43"/>
  <c r="M20" i="44"/>
  <c r="M20" i="45" s="1"/>
  <c r="M22" i="46" s="1"/>
  <c r="M3" i="43" l="1"/>
  <c r="O70" i="39"/>
  <c r="L69" i="39"/>
  <c r="K17" i="44"/>
  <c r="M4" i="43"/>
  <c r="Z66" i="39"/>
  <c r="O20" i="43"/>
  <c r="N20" i="44"/>
  <c r="N20" i="45" s="1"/>
  <c r="N22" i="46" s="1"/>
  <c r="O64" i="39"/>
  <c r="P74" i="39"/>
  <c r="O19" i="43"/>
  <c r="N19" i="44"/>
  <c r="N19" i="45" s="1"/>
  <c r="N21" i="46" s="1"/>
  <c r="O65" i="39"/>
  <c r="O11" i="43"/>
  <c r="N13" i="43"/>
  <c r="N13" i="44" s="1"/>
  <c r="M13" i="45"/>
  <c r="M15" i="46" s="1"/>
  <c r="Q72" i="39"/>
  <c r="N11" i="44"/>
  <c r="N11" i="45" s="1"/>
  <c r="N13" i="46" s="1"/>
  <c r="P63" i="39"/>
  <c r="O11" i="44"/>
  <c r="L3" i="44"/>
  <c r="L3" i="45" s="1"/>
  <c r="L5" i="46" s="1"/>
  <c r="N21" i="44"/>
  <c r="N21" i="45" s="1"/>
  <c r="N23" i="46" s="1"/>
  <c r="O73" i="39"/>
  <c r="N12" i="43"/>
  <c r="O14" i="43"/>
  <c r="N14" i="44"/>
  <c r="N14" i="45" s="1"/>
  <c r="N16" i="46" s="1"/>
  <c r="O21" i="43"/>
  <c r="M56" i="39"/>
  <c r="L4" i="44"/>
  <c r="L4" i="45" s="1"/>
  <c r="L6" i="46" s="1"/>
  <c r="N55" i="39"/>
  <c r="M3" i="44"/>
  <c r="L17" i="43"/>
  <c r="K17" i="45"/>
  <c r="K19" i="46" s="1"/>
  <c r="M12" i="44"/>
  <c r="M12" i="45" s="1"/>
  <c r="M14" i="46" s="1"/>
  <c r="N5" i="43"/>
  <c r="M5" i="44"/>
  <c r="M5" i="45" s="1"/>
  <c r="M7" i="46" s="1"/>
  <c r="O10" i="43"/>
  <c r="N10" i="44"/>
  <c r="N10" i="45" s="1"/>
  <c r="N12" i="46" s="1"/>
  <c r="N22" i="43"/>
  <c r="M22" i="44"/>
  <c r="M22" i="45" s="1"/>
  <c r="M24" i="46" s="1"/>
  <c r="O9" i="43"/>
  <c r="N9" i="44"/>
  <c r="N9" i="45" s="1"/>
  <c r="N11" i="46" s="1"/>
  <c r="U62" i="39"/>
  <c r="N18" i="43"/>
  <c r="M18" i="45"/>
  <c r="M20" i="46" s="1"/>
  <c r="Q74" i="39" l="1"/>
  <c r="O21" i="44"/>
  <c r="P73" i="39"/>
  <c r="O5" i="43"/>
  <c r="N5" i="44"/>
  <c r="N5" i="45" s="1"/>
  <c r="N7" i="46" s="1"/>
  <c r="O18" i="43"/>
  <c r="V62" i="39"/>
  <c r="O13" i="43"/>
  <c r="O13" i="44" s="1"/>
  <c r="N13" i="45"/>
  <c r="N15" i="46" s="1"/>
  <c r="N4" i="43"/>
  <c r="P19" i="43"/>
  <c r="O19" i="44"/>
  <c r="O19" i="45" s="1"/>
  <c r="O21" i="46" s="1"/>
  <c r="P64" i="39"/>
  <c r="O55" i="39"/>
  <c r="P9" i="43"/>
  <c r="O9" i="44"/>
  <c r="O9" i="45" s="1"/>
  <c r="O11" i="46" s="1"/>
  <c r="P11" i="43"/>
  <c r="P11" i="44" s="1"/>
  <c r="O11" i="45"/>
  <c r="O13" i="46" s="1"/>
  <c r="N18" i="44"/>
  <c r="N18" i="45" s="1"/>
  <c r="N20" i="46" s="1"/>
  <c r="P21" i="43"/>
  <c r="O21" i="45"/>
  <c r="O23" i="46" s="1"/>
  <c r="P65" i="39"/>
  <c r="P10" i="43"/>
  <c r="O10" i="44"/>
  <c r="O10" i="45" s="1"/>
  <c r="O12" i="46" s="1"/>
  <c r="P20" i="43"/>
  <c r="O20" i="44"/>
  <c r="O20" i="45" s="1"/>
  <c r="O22" i="46" s="1"/>
  <c r="R72" i="39"/>
  <c r="N56" i="39"/>
  <c r="M4" i="44"/>
  <c r="M4" i="45" s="1"/>
  <c r="M6" i="46" s="1"/>
  <c r="M69" i="39"/>
  <c r="L17" i="44"/>
  <c r="O12" i="43"/>
  <c r="N12" i="44"/>
  <c r="N12" i="45" s="1"/>
  <c r="N14" i="46" s="1"/>
  <c r="Q63" i="39"/>
  <c r="M17" i="43"/>
  <c r="L17" i="45"/>
  <c r="L19" i="46" s="1"/>
  <c r="AA66" i="39"/>
  <c r="P70" i="39"/>
  <c r="O22" i="43"/>
  <c r="N22" i="44"/>
  <c r="N22" i="45" s="1"/>
  <c r="N24" i="46" s="1"/>
  <c r="P14" i="43"/>
  <c r="O14" i="44"/>
  <c r="O14" i="45" s="1"/>
  <c r="O16" i="46" s="1"/>
  <c r="N3" i="43"/>
  <c r="M3" i="45"/>
  <c r="M5" i="46" s="1"/>
  <c r="Q70" i="39" l="1"/>
  <c r="N17" i="43"/>
  <c r="W62" i="39"/>
  <c r="O3" i="43"/>
  <c r="Q11" i="43"/>
  <c r="P11" i="45"/>
  <c r="P13" i="46" s="1"/>
  <c r="P18" i="43"/>
  <c r="P18" i="44" s="1"/>
  <c r="O4" i="43"/>
  <c r="Q21" i="43"/>
  <c r="P55" i="39"/>
  <c r="O3" i="44"/>
  <c r="P21" i="44"/>
  <c r="P21" i="45" s="1"/>
  <c r="P23" i="46" s="1"/>
  <c r="Q73" i="39"/>
  <c r="Q19" i="43"/>
  <c r="P19" i="44"/>
  <c r="P19" i="45"/>
  <c r="P21" i="46" s="1"/>
  <c r="Q10" i="43"/>
  <c r="P10" i="44"/>
  <c r="P10" i="45" s="1"/>
  <c r="P12" i="46" s="1"/>
  <c r="R63" i="39"/>
  <c r="Q11" i="44"/>
  <c r="P13" i="43"/>
  <c r="O13" i="45"/>
  <c r="O15" i="46" s="1"/>
  <c r="Q14" i="43"/>
  <c r="P14" i="44"/>
  <c r="P14" i="45"/>
  <c r="P16" i="46" s="1"/>
  <c r="S72" i="39"/>
  <c r="AB66" i="39"/>
  <c r="Q65" i="39"/>
  <c r="P12" i="43"/>
  <c r="P12" i="44" s="1"/>
  <c r="O12" i="45"/>
  <c r="O14" i="46" s="1"/>
  <c r="N69" i="39"/>
  <c r="M17" i="44"/>
  <c r="M17" i="45" s="1"/>
  <c r="M19" i="46" s="1"/>
  <c r="O56" i="39"/>
  <c r="N4" i="44"/>
  <c r="N4" i="45" s="1"/>
  <c r="N6" i="46" s="1"/>
  <c r="Q9" i="43"/>
  <c r="P9" i="44"/>
  <c r="P9" i="45" s="1"/>
  <c r="P11" i="46" s="1"/>
  <c r="N3" i="44"/>
  <c r="N3" i="45" s="1"/>
  <c r="N5" i="46" s="1"/>
  <c r="P5" i="43"/>
  <c r="O5" i="44"/>
  <c r="O5" i="45"/>
  <c r="O7" i="46" s="1"/>
  <c r="P22" i="43"/>
  <c r="O22" i="45"/>
  <c r="O24" i="46" s="1"/>
  <c r="O22" i="44"/>
  <c r="O12" i="44"/>
  <c r="Q64" i="39"/>
  <c r="R74" i="39"/>
  <c r="O18" i="44"/>
  <c r="O18" i="45" s="1"/>
  <c r="O20" i="46" s="1"/>
  <c r="Q20" i="43"/>
  <c r="P20" i="44"/>
  <c r="P20" i="45" s="1"/>
  <c r="P22" i="46" s="1"/>
  <c r="Q5" i="43" l="1"/>
  <c r="P5" i="44"/>
  <c r="P5" i="45"/>
  <c r="P7" i="46" s="1"/>
  <c r="R14" i="43"/>
  <c r="Q14" i="44"/>
  <c r="Q14" i="45"/>
  <c r="Q16" i="46" s="1"/>
  <c r="P4" i="43"/>
  <c r="T72" i="39"/>
  <c r="Q55" i="39"/>
  <c r="Q22" i="43"/>
  <c r="P22" i="44"/>
  <c r="P22" i="45" s="1"/>
  <c r="P24" i="46" s="1"/>
  <c r="Q13" i="43"/>
  <c r="Q13" i="44" s="1"/>
  <c r="P13" i="45"/>
  <c r="P15" i="46" s="1"/>
  <c r="Q18" i="43"/>
  <c r="Q18" i="44" s="1"/>
  <c r="P18" i="45"/>
  <c r="P20" i="46" s="1"/>
  <c r="R9" i="43"/>
  <c r="Q9" i="44"/>
  <c r="Q9" i="45"/>
  <c r="Q11" i="46" s="1"/>
  <c r="P56" i="39"/>
  <c r="O4" i="44"/>
  <c r="O4" i="45" s="1"/>
  <c r="O6" i="46" s="1"/>
  <c r="Q13" i="46"/>
  <c r="R11" i="43"/>
  <c r="R11" i="44" s="1"/>
  <c r="Q11" i="45"/>
  <c r="R20" i="43"/>
  <c r="Q20" i="44"/>
  <c r="Q20" i="45" s="1"/>
  <c r="Q22" i="46" s="1"/>
  <c r="R10" i="43"/>
  <c r="Q10" i="44"/>
  <c r="Q10" i="45" s="1"/>
  <c r="Q12" i="46" s="1"/>
  <c r="O69" i="39"/>
  <c r="N17" i="44"/>
  <c r="N17" i="45" s="1"/>
  <c r="N19" i="46" s="1"/>
  <c r="S74" i="39"/>
  <c r="Q12" i="43"/>
  <c r="Q12" i="44" s="1"/>
  <c r="P12" i="45"/>
  <c r="P14" i="46" s="1"/>
  <c r="X62" i="39"/>
  <c r="P13" i="44"/>
  <c r="R65" i="39"/>
  <c r="Q21" i="44"/>
  <c r="R73" i="39"/>
  <c r="R21" i="43"/>
  <c r="Q21" i="45"/>
  <c r="Q23" i="46" s="1"/>
  <c r="S63" i="39"/>
  <c r="P3" i="43"/>
  <c r="P3" i="44" s="1"/>
  <c r="O3" i="45"/>
  <c r="O5" i="46" s="1"/>
  <c r="Q21" i="46"/>
  <c r="R19" i="43"/>
  <c r="Q19" i="44"/>
  <c r="Q19" i="45"/>
  <c r="R64" i="39"/>
  <c r="O17" i="43"/>
  <c r="R70" i="39"/>
  <c r="R22" i="43" l="1"/>
  <c r="Q22" i="44"/>
  <c r="Q22" i="45" s="1"/>
  <c r="Q24" i="46" s="1"/>
  <c r="S21" i="43"/>
  <c r="R55" i="39"/>
  <c r="R21" i="44"/>
  <c r="R21" i="45" s="1"/>
  <c r="R23" i="46" s="1"/>
  <c r="S73" i="39"/>
  <c r="S20" i="43"/>
  <c r="R20" i="44"/>
  <c r="R20" i="45" s="1"/>
  <c r="R22" i="46" s="1"/>
  <c r="U72" i="39"/>
  <c r="S11" i="43"/>
  <c r="R11" i="45"/>
  <c r="R13" i="46" s="1"/>
  <c r="P69" i="39"/>
  <c r="O17" i="44"/>
  <c r="O17" i="45" s="1"/>
  <c r="O19" i="46" s="1"/>
  <c r="S10" i="43"/>
  <c r="R10" i="44"/>
  <c r="R10" i="45" s="1"/>
  <c r="R12" i="46" s="1"/>
  <c r="T63" i="39"/>
  <c r="Q4" i="43"/>
  <c r="Q56" i="39"/>
  <c r="P4" i="44"/>
  <c r="P4" i="45" s="1"/>
  <c r="P6" i="46" s="1"/>
  <c r="P17" i="43"/>
  <c r="S9" i="43"/>
  <c r="R9" i="44"/>
  <c r="R9" i="45" s="1"/>
  <c r="R11" i="46" s="1"/>
  <c r="S64" i="39"/>
  <c r="S70" i="39"/>
  <c r="Y62" i="39"/>
  <c r="R12" i="43"/>
  <c r="R12" i="44" s="1"/>
  <c r="Q12" i="45"/>
  <c r="Q14" i="46" s="1"/>
  <c r="R18" i="43"/>
  <c r="R18" i="44" s="1"/>
  <c r="Q18" i="45"/>
  <c r="Q20" i="46" s="1"/>
  <c r="R13" i="43"/>
  <c r="R13" i="44" s="1"/>
  <c r="Q13" i="45"/>
  <c r="Q15" i="46" s="1"/>
  <c r="Q3" i="43"/>
  <c r="Q3" i="44" s="1"/>
  <c r="P3" i="45"/>
  <c r="P5" i="46" s="1"/>
  <c r="S65" i="39"/>
  <c r="S14" i="43"/>
  <c r="R14" i="44"/>
  <c r="R14" i="45" s="1"/>
  <c r="R16" i="46" s="1"/>
  <c r="T74" i="39"/>
  <c r="S19" i="43"/>
  <c r="R19" i="44"/>
  <c r="R19" i="45"/>
  <c r="R21" i="46" s="1"/>
  <c r="R5" i="43"/>
  <c r="Q5" i="44"/>
  <c r="Q5" i="45"/>
  <c r="Q7" i="46" s="1"/>
  <c r="T70" i="39" l="1"/>
  <c r="T64" i="39"/>
  <c r="T11" i="43"/>
  <c r="T14" i="43"/>
  <c r="S14" i="44"/>
  <c r="S14" i="45" s="1"/>
  <c r="S16" i="46" s="1"/>
  <c r="V72" i="39"/>
  <c r="T65" i="39"/>
  <c r="T9" i="43"/>
  <c r="S9" i="44"/>
  <c r="S9" i="45" s="1"/>
  <c r="S11" i="46" s="1"/>
  <c r="R3" i="43"/>
  <c r="Q3" i="45"/>
  <c r="Q5" i="46" s="1"/>
  <c r="Q17" i="43"/>
  <c r="T20" i="43"/>
  <c r="S20" i="44"/>
  <c r="S20" i="45" s="1"/>
  <c r="S22" i="46" s="1"/>
  <c r="S21" i="44"/>
  <c r="S21" i="45" s="1"/>
  <c r="S23" i="46" s="1"/>
  <c r="T73" i="39"/>
  <c r="U74" i="39"/>
  <c r="Q69" i="39"/>
  <c r="P17" i="44"/>
  <c r="P17" i="45" s="1"/>
  <c r="P19" i="46" s="1"/>
  <c r="R56" i="39"/>
  <c r="Q4" i="44"/>
  <c r="S13" i="43"/>
  <c r="R13" i="45"/>
  <c r="R15" i="46" s="1"/>
  <c r="R4" i="43"/>
  <c r="Q4" i="45"/>
  <c r="Q6" i="46" s="1"/>
  <c r="S55" i="39"/>
  <c r="S12" i="43"/>
  <c r="S12" i="44" s="1"/>
  <c r="R12" i="45"/>
  <c r="R14" i="46" s="1"/>
  <c r="S18" i="43"/>
  <c r="S18" i="44" s="1"/>
  <c r="R18" i="45"/>
  <c r="R20" i="46" s="1"/>
  <c r="S11" i="44"/>
  <c r="S11" i="45" s="1"/>
  <c r="S13" i="46" s="1"/>
  <c r="S5" i="43"/>
  <c r="R5" i="44"/>
  <c r="R5" i="45"/>
  <c r="R7" i="46" s="1"/>
  <c r="U63" i="39"/>
  <c r="T11" i="44"/>
  <c r="T21" i="43"/>
  <c r="T19" i="43"/>
  <c r="S19" i="44"/>
  <c r="S19" i="45" s="1"/>
  <c r="S21" i="46" s="1"/>
  <c r="Z62" i="39"/>
  <c r="T10" i="43"/>
  <c r="S10" i="44"/>
  <c r="S10" i="45" s="1"/>
  <c r="S12" i="46" s="1"/>
  <c r="S22" i="43"/>
  <c r="R22" i="44"/>
  <c r="R22" i="45" s="1"/>
  <c r="R24" i="46" s="1"/>
  <c r="S4" i="43" l="1"/>
  <c r="U19" i="43"/>
  <c r="T19" i="44"/>
  <c r="T19" i="45"/>
  <c r="T21" i="46" s="1"/>
  <c r="T13" i="43"/>
  <c r="V74" i="39"/>
  <c r="U9" i="43"/>
  <c r="T9" i="44"/>
  <c r="T9" i="45"/>
  <c r="T11" i="46" s="1"/>
  <c r="U73" i="39"/>
  <c r="T21" i="44"/>
  <c r="T21" i="45" s="1"/>
  <c r="T23" i="46" s="1"/>
  <c r="AA62" i="39"/>
  <c r="S56" i="39"/>
  <c r="R4" i="44"/>
  <c r="R4" i="45" s="1"/>
  <c r="R6" i="46" s="1"/>
  <c r="V63" i="39"/>
  <c r="W72" i="39"/>
  <c r="R69" i="39"/>
  <c r="Q17" i="44"/>
  <c r="Q17" i="45" s="1"/>
  <c r="Q19" i="46" s="1"/>
  <c r="T22" i="43"/>
  <c r="S22" i="44"/>
  <c r="S22" i="45" s="1"/>
  <c r="S24" i="46" s="1"/>
  <c r="U64" i="39"/>
  <c r="T12" i="44"/>
  <c r="T55" i="39"/>
  <c r="U21" i="43"/>
  <c r="S13" i="44"/>
  <c r="S13" i="45" s="1"/>
  <c r="S15" i="46" s="1"/>
  <c r="U65" i="39"/>
  <c r="T13" i="44"/>
  <c r="R17" i="43"/>
  <c r="S3" i="43"/>
  <c r="S3" i="44" s="1"/>
  <c r="T5" i="43"/>
  <c r="S5" i="44"/>
  <c r="S5" i="45" s="1"/>
  <c r="S7" i="46" s="1"/>
  <c r="U14" i="43"/>
  <c r="T14" i="44"/>
  <c r="T14" i="45" s="1"/>
  <c r="T16" i="46" s="1"/>
  <c r="T18" i="43"/>
  <c r="S18" i="45"/>
  <c r="S20" i="46" s="1"/>
  <c r="U11" i="43"/>
  <c r="T11" i="45"/>
  <c r="T13" i="46" s="1"/>
  <c r="U20" i="43"/>
  <c r="T20" i="44"/>
  <c r="T20" i="45" s="1"/>
  <c r="T22" i="46" s="1"/>
  <c r="T12" i="43"/>
  <c r="S12" i="45"/>
  <c r="S14" i="46" s="1"/>
  <c r="U10" i="43"/>
  <c r="T10" i="44"/>
  <c r="T10" i="45" s="1"/>
  <c r="T12" i="46" s="1"/>
  <c r="R3" i="44"/>
  <c r="R3" i="45" s="1"/>
  <c r="R5" i="46" s="1"/>
  <c r="U70" i="39"/>
  <c r="T56" i="39" l="1"/>
  <c r="S4" i="44"/>
  <c r="U21" i="44"/>
  <c r="V73" i="39"/>
  <c r="W74" i="39"/>
  <c r="V20" i="43"/>
  <c r="U20" i="44"/>
  <c r="U20" i="45" s="1"/>
  <c r="U22" i="46" s="1"/>
  <c r="V65" i="39"/>
  <c r="AB62" i="39"/>
  <c r="V9" i="43"/>
  <c r="U9" i="44"/>
  <c r="U9" i="45" s="1"/>
  <c r="U11" i="46" s="1"/>
  <c r="S17" i="43"/>
  <c r="V11" i="43"/>
  <c r="V21" i="43"/>
  <c r="U21" i="45"/>
  <c r="U23" i="46" s="1"/>
  <c r="U18" i="43"/>
  <c r="U18" i="44" s="1"/>
  <c r="T18" i="45"/>
  <c r="T20" i="46" s="1"/>
  <c r="U55" i="39"/>
  <c r="T3" i="44"/>
  <c r="V70" i="39"/>
  <c r="U13" i="43"/>
  <c r="T13" i="45"/>
  <c r="T15" i="46" s="1"/>
  <c r="U22" i="43"/>
  <c r="T22" i="44"/>
  <c r="T22" i="45" s="1"/>
  <c r="T24" i="46" s="1"/>
  <c r="V19" i="43"/>
  <c r="U19" i="44"/>
  <c r="U19" i="45" s="1"/>
  <c r="U21" i="46" s="1"/>
  <c r="V64" i="39"/>
  <c r="T18" i="44"/>
  <c r="V14" i="43"/>
  <c r="U14" i="44"/>
  <c r="U14" i="45" s="1"/>
  <c r="U16" i="46" s="1"/>
  <c r="U5" i="43"/>
  <c r="T5" i="44"/>
  <c r="T5" i="45" s="1"/>
  <c r="T7" i="46" s="1"/>
  <c r="S69" i="39"/>
  <c r="R17" i="44"/>
  <c r="R17" i="45" s="1"/>
  <c r="R19" i="46" s="1"/>
  <c r="V10" i="43"/>
  <c r="U10" i="44"/>
  <c r="U10" i="45" s="1"/>
  <c r="U12" i="46" s="1"/>
  <c r="X72" i="39"/>
  <c r="U12" i="43"/>
  <c r="T12" i="45"/>
  <c r="T14" i="46" s="1"/>
  <c r="T3" i="43"/>
  <c r="S3" i="45"/>
  <c r="S5" i="46" s="1"/>
  <c r="U11" i="44"/>
  <c r="U11" i="45" s="1"/>
  <c r="U13" i="46" s="1"/>
  <c r="W63" i="39"/>
  <c r="T4" i="43"/>
  <c r="S4" i="45"/>
  <c r="S6" i="46" s="1"/>
  <c r="W11" i="43" l="1"/>
  <c r="V12" i="43"/>
  <c r="V13" i="43"/>
  <c r="T69" i="39"/>
  <c r="S17" i="44"/>
  <c r="U13" i="44"/>
  <c r="U13" i="45" s="1"/>
  <c r="U15" i="46" s="1"/>
  <c r="V22" i="43"/>
  <c r="U22" i="44"/>
  <c r="U22" i="45" s="1"/>
  <c r="U24" i="46" s="1"/>
  <c r="W10" i="43"/>
  <c r="V10" i="44"/>
  <c r="V10" i="45" s="1"/>
  <c r="V12" i="46" s="1"/>
  <c r="W9" i="43"/>
  <c r="V9" i="44"/>
  <c r="V9" i="45" s="1"/>
  <c r="V11" i="46" s="1"/>
  <c r="V5" i="43"/>
  <c r="U5" i="44"/>
  <c r="U5" i="45"/>
  <c r="U7" i="46" s="1"/>
  <c r="U4" i="43"/>
  <c r="V55" i="39"/>
  <c r="U3" i="44"/>
  <c r="W19" i="43"/>
  <c r="V19" i="44"/>
  <c r="V19" i="45" s="1"/>
  <c r="V21" i="46" s="1"/>
  <c r="T17" i="43"/>
  <c r="S17" i="45"/>
  <c r="S19" i="46" s="1"/>
  <c r="W70" i="39"/>
  <c r="V18" i="43"/>
  <c r="V18" i="44" s="1"/>
  <c r="U18" i="45"/>
  <c r="U20" i="46" s="1"/>
  <c r="X63" i="39"/>
  <c r="W11" i="44"/>
  <c r="W14" i="43"/>
  <c r="V14" i="44"/>
  <c r="V14" i="45" s="1"/>
  <c r="V16" i="46" s="1"/>
  <c r="X74" i="39"/>
  <c r="W21" i="43"/>
  <c r="U56" i="39"/>
  <c r="T4" i="44"/>
  <c r="T4" i="45" s="1"/>
  <c r="T6" i="46" s="1"/>
  <c r="Y72" i="39"/>
  <c r="W65" i="39"/>
  <c r="V13" i="44"/>
  <c r="V11" i="44"/>
  <c r="V11" i="45" s="1"/>
  <c r="V13" i="46" s="1"/>
  <c r="W20" i="43"/>
  <c r="V20" i="44"/>
  <c r="V20" i="45" s="1"/>
  <c r="V22" i="46" s="1"/>
  <c r="V21" i="44"/>
  <c r="V21" i="45" s="1"/>
  <c r="V23" i="46" s="1"/>
  <c r="W73" i="39"/>
  <c r="U3" i="43"/>
  <c r="T3" i="45"/>
  <c r="T5" i="46" s="1"/>
  <c r="U12" i="44"/>
  <c r="U12" i="45" s="1"/>
  <c r="U14" i="46" s="1"/>
  <c r="W64" i="39"/>
  <c r="V12" i="44"/>
  <c r="X9" i="43" l="1"/>
  <c r="W9" i="44"/>
  <c r="W9" i="45"/>
  <c r="W11" i="46" s="1"/>
  <c r="X64" i="39"/>
  <c r="U17" i="43"/>
  <c r="Z72" i="39"/>
  <c r="W22" i="43"/>
  <c r="V22" i="44"/>
  <c r="V22" i="45" s="1"/>
  <c r="V24" i="46" s="1"/>
  <c r="X19" i="43"/>
  <c r="W19" i="44"/>
  <c r="W19" i="45" s="1"/>
  <c r="W21" i="46" s="1"/>
  <c r="W12" i="43"/>
  <c r="W12" i="44" s="1"/>
  <c r="V12" i="45"/>
  <c r="V14" i="46" s="1"/>
  <c r="V56" i="39"/>
  <c r="U4" i="44"/>
  <c r="V4" i="43"/>
  <c r="U4" i="45"/>
  <c r="U6" i="46" s="1"/>
  <c r="Y63" i="39"/>
  <c r="X11" i="44"/>
  <c r="X20" i="43"/>
  <c r="W20" i="44"/>
  <c r="W20" i="45" s="1"/>
  <c r="W22" i="46" s="1"/>
  <c r="X65" i="39"/>
  <c r="X10" i="43"/>
  <c r="W10" i="44"/>
  <c r="W10" i="45" s="1"/>
  <c r="W12" i="46" s="1"/>
  <c r="W13" i="43"/>
  <c r="V13" i="45"/>
  <c r="V15" i="46" s="1"/>
  <c r="W21" i="44"/>
  <c r="W21" i="45" s="1"/>
  <c r="W23" i="46" s="1"/>
  <c r="X73" i="39"/>
  <c r="X11" i="43"/>
  <c r="W11" i="45"/>
  <c r="W13" i="46" s="1"/>
  <c r="X70" i="39"/>
  <c r="X21" i="43"/>
  <c r="W55" i="39"/>
  <c r="U69" i="39"/>
  <c r="T17" i="44"/>
  <c r="T17" i="45" s="1"/>
  <c r="T19" i="46" s="1"/>
  <c r="Y74" i="39"/>
  <c r="V3" i="43"/>
  <c r="U3" i="45"/>
  <c r="U5" i="46" s="1"/>
  <c r="X14" i="43"/>
  <c r="W14" i="44"/>
  <c r="W14" i="45" s="1"/>
  <c r="W16" i="46" s="1"/>
  <c r="W5" i="43"/>
  <c r="V5" i="44"/>
  <c r="V5" i="45" s="1"/>
  <c r="V7" i="46" s="1"/>
  <c r="W18" i="43"/>
  <c r="V18" i="45"/>
  <c r="V20" i="46" s="1"/>
  <c r="X21" i="44" l="1"/>
  <c r="Y73" i="39"/>
  <c r="W3" i="43"/>
  <c r="Z63" i="39"/>
  <c r="X12" i="43"/>
  <c r="W12" i="45"/>
  <c r="W14" i="46" s="1"/>
  <c r="Y19" i="43"/>
  <c r="X19" i="44"/>
  <c r="X19" i="45" s="1"/>
  <c r="X21" i="46" s="1"/>
  <c r="AA72" i="39"/>
  <c r="Y20" i="43"/>
  <c r="X20" i="44"/>
  <c r="X20" i="45" s="1"/>
  <c r="X22" i="46" s="1"/>
  <c r="V17" i="43"/>
  <c r="Y21" i="43"/>
  <c r="X21" i="45"/>
  <c r="X23" i="46" s="1"/>
  <c r="X18" i="43"/>
  <c r="W18" i="44"/>
  <c r="W18" i="45" s="1"/>
  <c r="W20" i="46" s="1"/>
  <c r="W4" i="43"/>
  <c r="Y14" i="43"/>
  <c r="X14" i="44"/>
  <c r="X14" i="45" s="1"/>
  <c r="X16" i="46" s="1"/>
  <c r="X13" i="43"/>
  <c r="W13" i="45"/>
  <c r="W15" i="46" s="1"/>
  <c r="Y10" i="43"/>
  <c r="X10" i="44"/>
  <c r="X10" i="45" s="1"/>
  <c r="X12" i="46" s="1"/>
  <c r="Z74" i="39"/>
  <c r="W13" i="44"/>
  <c r="X22" i="43"/>
  <c r="W22" i="44"/>
  <c r="W22" i="45" s="1"/>
  <c r="W24" i="46" s="1"/>
  <c r="Y65" i="39"/>
  <c r="V69" i="39"/>
  <c r="U17" i="44"/>
  <c r="U17" i="45" s="1"/>
  <c r="U19" i="46" s="1"/>
  <c r="V3" i="44"/>
  <c r="V3" i="45" s="1"/>
  <c r="V5" i="46" s="1"/>
  <c r="X55" i="39"/>
  <c r="W3" i="44"/>
  <c r="Y64" i="39"/>
  <c r="X12" i="44"/>
  <c r="Y70" i="39"/>
  <c r="X18" i="44"/>
  <c r="Y11" i="43"/>
  <c r="Y11" i="44" s="1"/>
  <c r="X11" i="45"/>
  <c r="X13" i="46" s="1"/>
  <c r="X5" i="43"/>
  <c r="W5" i="44"/>
  <c r="W5" i="45" s="1"/>
  <c r="W7" i="46" s="1"/>
  <c r="W56" i="39"/>
  <c r="V4" i="44"/>
  <c r="V4" i="45" s="1"/>
  <c r="V6" i="46" s="1"/>
  <c r="Y9" i="43"/>
  <c r="X9" i="44"/>
  <c r="X9" i="45" s="1"/>
  <c r="X11" i="46" s="1"/>
  <c r="Y5" i="43" l="1"/>
  <c r="X5" i="44"/>
  <c r="X5" i="45" s="1"/>
  <c r="X7" i="46" s="1"/>
  <c r="W17" i="43"/>
  <c r="Y13" i="43"/>
  <c r="AB72" i="39"/>
  <c r="Y55" i="39"/>
  <c r="X3" i="44"/>
  <c r="Y22" i="43"/>
  <c r="X22" i="44"/>
  <c r="X22" i="45" s="1"/>
  <c r="X24" i="46" s="1"/>
  <c r="Z70" i="39"/>
  <c r="Z64" i="39"/>
  <c r="Y12" i="44"/>
  <c r="Z19" i="43"/>
  <c r="Y19" i="44"/>
  <c r="Y19" i="45" s="1"/>
  <c r="Y21" i="46" s="1"/>
  <c r="W69" i="39"/>
  <c r="V17" i="44"/>
  <c r="V17" i="45" s="1"/>
  <c r="V19" i="46" s="1"/>
  <c r="Y18" i="43"/>
  <c r="Y18" i="44" s="1"/>
  <c r="X18" i="45"/>
  <c r="X20" i="46" s="1"/>
  <c r="AA63" i="39"/>
  <c r="X56" i="39"/>
  <c r="W4" i="44"/>
  <c r="W4" i="45" s="1"/>
  <c r="W6" i="46" s="1"/>
  <c r="X3" i="43"/>
  <c r="W3" i="45"/>
  <c r="W5" i="46" s="1"/>
  <c r="Z21" i="43"/>
  <c r="Z11" i="43"/>
  <c r="Y11" i="45"/>
  <c r="Y13" i="46" s="1"/>
  <c r="Z14" i="43"/>
  <c r="Y14" i="44"/>
  <c r="Y14" i="45" s="1"/>
  <c r="Y16" i="46" s="1"/>
  <c r="X4" i="43"/>
  <c r="Z9" i="43"/>
  <c r="Y9" i="44"/>
  <c r="Y9" i="45" s="1"/>
  <c r="Y11" i="46" s="1"/>
  <c r="Y21" i="44"/>
  <c r="Y21" i="45" s="1"/>
  <c r="Y23" i="46" s="1"/>
  <c r="Z73" i="39"/>
  <c r="Z10" i="43"/>
  <c r="Y10" i="44"/>
  <c r="Y10" i="45" s="1"/>
  <c r="Y12" i="46" s="1"/>
  <c r="Z20" i="43"/>
  <c r="Y20" i="44"/>
  <c r="Y20" i="45" s="1"/>
  <c r="Y22" i="46" s="1"/>
  <c r="X13" i="44"/>
  <c r="X13" i="45" s="1"/>
  <c r="X15" i="46" s="1"/>
  <c r="Z65" i="39"/>
  <c r="Y12" i="43"/>
  <c r="X12" i="45"/>
  <c r="X14" i="46" s="1"/>
  <c r="AA74" i="39"/>
  <c r="AA70" i="39" l="1"/>
  <c r="Z55" i="39"/>
  <c r="AA11" i="43"/>
  <c r="AA21" i="43"/>
  <c r="AA10" i="43"/>
  <c r="Z10" i="44"/>
  <c r="Z10" i="45" s="1"/>
  <c r="Z12" i="46" s="1"/>
  <c r="Y56" i="39"/>
  <c r="X4" i="44"/>
  <c r="X4" i="45" s="1"/>
  <c r="X6" i="46" s="1"/>
  <c r="AB63" i="39"/>
  <c r="AA11" i="44"/>
  <c r="Z13" i="43"/>
  <c r="Y13" i="45"/>
  <c r="Y15" i="46" s="1"/>
  <c r="Z18" i="43"/>
  <c r="Z18" i="44" s="1"/>
  <c r="Y18" i="45"/>
  <c r="Y20" i="46" s="1"/>
  <c r="AB74" i="39"/>
  <c r="Y4" i="43"/>
  <c r="X69" i="39"/>
  <c r="W17" i="44"/>
  <c r="X17" i="43"/>
  <c r="W17" i="45"/>
  <c r="W19" i="46" s="1"/>
  <c r="Y3" i="43"/>
  <c r="X3" i="45"/>
  <c r="X5" i="46" s="1"/>
  <c r="AA9" i="43"/>
  <c r="Z9" i="44"/>
  <c r="Z9" i="45" s="1"/>
  <c r="Z11" i="46" s="1"/>
  <c r="Z12" i="43"/>
  <c r="Y12" i="45"/>
  <c r="Y14" i="46" s="1"/>
  <c r="AA64" i="39"/>
  <c r="AA20" i="43"/>
  <c r="Z20" i="44"/>
  <c r="Z20" i="45" s="1"/>
  <c r="Z22" i="46" s="1"/>
  <c r="Z22" i="43"/>
  <c r="Y22" i="44"/>
  <c r="Y22" i="45" s="1"/>
  <c r="Y24" i="46" s="1"/>
  <c r="Z21" i="44"/>
  <c r="Z21" i="45" s="1"/>
  <c r="Z23" i="46" s="1"/>
  <c r="AA73" i="39"/>
  <c r="Z11" i="44"/>
  <c r="Z11" i="45" s="1"/>
  <c r="Z13" i="46" s="1"/>
  <c r="Y13" i="44"/>
  <c r="AA14" i="43"/>
  <c r="Z14" i="44"/>
  <c r="Z14" i="45" s="1"/>
  <c r="Z16" i="46" s="1"/>
  <c r="AA19" i="43"/>
  <c r="Z19" i="44"/>
  <c r="Z19" i="45" s="1"/>
  <c r="Z21" i="46" s="1"/>
  <c r="AA65" i="39"/>
  <c r="Z5" i="43"/>
  <c r="Y5" i="44"/>
  <c r="Y5" i="45" s="1"/>
  <c r="Y7" i="46" s="1"/>
  <c r="Y69" i="39" l="1"/>
  <c r="X17" i="44"/>
  <c r="X17" i="45" s="1"/>
  <c r="X19" i="46" s="1"/>
  <c r="AB14" i="43"/>
  <c r="AA14" i="44"/>
  <c r="AA14" i="45" s="1"/>
  <c r="AA16" i="46" s="1"/>
  <c r="AB21" i="43"/>
  <c r="AA22" i="43"/>
  <c r="Z22" i="44"/>
  <c r="Z22" i="45" s="1"/>
  <c r="Z24" i="46" s="1"/>
  <c r="Z4" i="43"/>
  <c r="AB11" i="43"/>
  <c r="AA11" i="45"/>
  <c r="AA13" i="46" s="1"/>
  <c r="Y17" i="43"/>
  <c r="AA12" i="43"/>
  <c r="Z56" i="39"/>
  <c r="Y4" i="44"/>
  <c r="Y4" i="45" s="1"/>
  <c r="Y6" i="46" s="1"/>
  <c r="Z3" i="43"/>
  <c r="AA5" i="43"/>
  <c r="Z5" i="44"/>
  <c r="Z5" i="45" s="1"/>
  <c r="Z7" i="46" s="1"/>
  <c r="AB20" i="43"/>
  <c r="AA20" i="44"/>
  <c r="AA20" i="45" s="1"/>
  <c r="AA22" i="46" s="1"/>
  <c r="Y3" i="44"/>
  <c r="Y3" i="45" s="1"/>
  <c r="Y5" i="46" s="1"/>
  <c r="AB19" i="43"/>
  <c r="AA19" i="44"/>
  <c r="AA19" i="45" s="1"/>
  <c r="AA21" i="46" s="1"/>
  <c r="AA13" i="43"/>
  <c r="AA21" i="44"/>
  <c r="AA21" i="45" s="1"/>
  <c r="AA23" i="46" s="1"/>
  <c r="AB73" i="39"/>
  <c r="AB65" i="39"/>
  <c r="AA13" i="44"/>
  <c r="AA18" i="43"/>
  <c r="Z18" i="45"/>
  <c r="Z20" i="46" s="1"/>
  <c r="AB9" i="43"/>
  <c r="AA9" i="44"/>
  <c r="AA9" i="45" s="1"/>
  <c r="AA11" i="46" s="1"/>
  <c r="AB10" i="43"/>
  <c r="AA10" i="44"/>
  <c r="AA10" i="45" s="1"/>
  <c r="AA12" i="46" s="1"/>
  <c r="Z13" i="44"/>
  <c r="Z13" i="45" s="1"/>
  <c r="Z15" i="46" s="1"/>
  <c r="AA55" i="39"/>
  <c r="Z3" i="44"/>
  <c r="Z12" i="44"/>
  <c r="Z12" i="45" s="1"/>
  <c r="Z14" i="46" s="1"/>
  <c r="AB64" i="39"/>
  <c r="AA12" i="44"/>
  <c r="AB70" i="39"/>
  <c r="Z17" i="43" l="1"/>
  <c r="AB10" i="44"/>
  <c r="AB10" i="45" s="1"/>
  <c r="AB12" i="46" s="1"/>
  <c r="AC12" i="46" s="1"/>
  <c r="AB9" i="44"/>
  <c r="AB9" i="45" s="1"/>
  <c r="AB11" i="46" s="1"/>
  <c r="AC11" i="46" s="1"/>
  <c r="AB22" i="43"/>
  <c r="AA22" i="44"/>
  <c r="AA22" i="45" s="1"/>
  <c r="AA24" i="46" s="1"/>
  <c r="AA3" i="43"/>
  <c r="Z3" i="45"/>
  <c r="Z5" i="46" s="1"/>
  <c r="AB21" i="44"/>
  <c r="AB21" i="45" s="1"/>
  <c r="AB23" i="46" s="1"/>
  <c r="AC23" i="46" s="1"/>
  <c r="AA56" i="39"/>
  <c r="Z4" i="44"/>
  <c r="AA4" i="43"/>
  <c r="Z4" i="45"/>
  <c r="Z6" i="46" s="1"/>
  <c r="AB5" i="43"/>
  <c r="AA5" i="44"/>
  <c r="AA5" i="45"/>
  <c r="AA7" i="46" s="1"/>
  <c r="AB18" i="43"/>
  <c r="AA18" i="44"/>
  <c r="AA18" i="45" s="1"/>
  <c r="AA20" i="46" s="1"/>
  <c r="AB18" i="44"/>
  <c r="AB20" i="44"/>
  <c r="AB20" i="45" s="1"/>
  <c r="AB22" i="46" s="1"/>
  <c r="AC22" i="46" s="1"/>
  <c r="AB11" i="44"/>
  <c r="AB11" i="45" s="1"/>
  <c r="AB13" i="46" s="1"/>
  <c r="AC13" i="46" s="1"/>
  <c r="AB13" i="43"/>
  <c r="AB13" i="44" s="1"/>
  <c r="AA13" i="45"/>
  <c r="AA15" i="46" s="1"/>
  <c r="AB12" i="43"/>
  <c r="AB12" i="44" s="1"/>
  <c r="AA12" i="45"/>
  <c r="AA14" i="46" s="1"/>
  <c r="AB14" i="44"/>
  <c r="AB14" i="45" s="1"/>
  <c r="AB16" i="46" s="1"/>
  <c r="AC16" i="46" s="1"/>
  <c r="AB55" i="39"/>
  <c r="AB19" i="44"/>
  <c r="AB19" i="45" s="1"/>
  <c r="AB21" i="46" s="1"/>
  <c r="AC21" i="46" s="1"/>
  <c r="Z69" i="39"/>
  <c r="Y17" i="44"/>
  <c r="Y17" i="45" s="1"/>
  <c r="Y19" i="46" s="1"/>
  <c r="AB3" i="43" l="1"/>
  <c r="AA69" i="39"/>
  <c r="Z17" i="44"/>
  <c r="Z17" i="45" s="1"/>
  <c r="Z19" i="46" s="1"/>
  <c r="AB13" i="45"/>
  <c r="AB15" i="46" s="1"/>
  <c r="AC15" i="46" s="1"/>
  <c r="AB12" i="45"/>
  <c r="AB14" i="46" s="1"/>
  <c r="AC14" i="46" s="1"/>
  <c r="AB18" i="45"/>
  <c r="AB20" i="46" s="1"/>
  <c r="AC20" i="46" s="1"/>
  <c r="AB3" i="44"/>
  <c r="AB56" i="39"/>
  <c r="AA4" i="44"/>
  <c r="AA3" i="44"/>
  <c r="AA3" i="45" s="1"/>
  <c r="AA5" i="46" s="1"/>
  <c r="AB4" i="43"/>
  <c r="AA4" i="45"/>
  <c r="AA6" i="46" s="1"/>
  <c r="AB22" i="44"/>
  <c r="AB22" i="45" s="1"/>
  <c r="AB24" i="46" s="1"/>
  <c r="AC24" i="46" s="1"/>
  <c r="AB5" i="44"/>
  <c r="AB5" i="45" s="1"/>
  <c r="AB7" i="46" s="1"/>
  <c r="AC7" i="46" s="1"/>
  <c r="AA17" i="43"/>
  <c r="AB4" i="44" l="1"/>
  <c r="AB4" i="45" s="1"/>
  <c r="AB6" i="46" s="1"/>
  <c r="AC6" i="46" s="1"/>
  <c r="AB17" i="43"/>
  <c r="AB69" i="39"/>
  <c r="AB17" i="44" s="1"/>
  <c r="AA17" i="44"/>
  <c r="AA17" i="45" s="1"/>
  <c r="AA19" i="46" s="1"/>
  <c r="AB3" i="45"/>
  <c r="AB5" i="46" s="1"/>
  <c r="AC5" i="46" s="1"/>
  <c r="AB17" i="45" l="1"/>
  <c r="AB19" i="46" s="1"/>
  <c r="AC19" i="46" s="1"/>
  <c r="B26" i="46" s="1"/>
</calcChain>
</file>

<file path=xl/sharedStrings.xml><?xml version="1.0" encoding="utf-8"?>
<sst xmlns="http://schemas.openxmlformats.org/spreadsheetml/2006/main" count="83514" uniqueCount="6653">
  <si>
    <t>BFPIaE  -  BAU Fuel Production, Imports, Exports (state, 2024-2050)</t>
  </si>
  <si>
    <t>Alabama</t>
  </si>
  <si>
    <t>State code (derived):</t>
  </si>
  <si>
    <t>State FIPS:</t>
  </si>
  <si>
    <t>Census division #:</t>
  </si>
  <si>
    <t>AEO o&amp;g supply region:</t>
  </si>
  <si>
    <t>AEO coal region:</t>
  </si>
  <si>
    <t>Workbook:</t>
  </si>
  <si>
    <t>EPS BFPIaE - state fuel production / imports / exports</t>
  </si>
  <si>
    <t>Base year (anchor):</t>
  </si>
  <si>
    <t>Forecast horizon:</t>
  </si>
  <si>
    <t>EPS run seeding demand:</t>
  </si>
  <si>
    <t>bau-0831</t>
  </si>
  <si>
    <t>Production growth source:</t>
  </si>
  <si>
    <t>AEO 2026 (electrnp)</t>
  </si>
  <si>
    <t>Methodology:</t>
  </si>
  <si>
    <t>docs/methodology/BFPIaE-growth.md</t>
  </si>
  <si>
    <t>Design decisions:</t>
  </si>
  <si>
    <t>outputs/BFPIaE/plan.md</t>
  </si>
  <si>
    <t>Generator:</t>
  </si>
  <si>
    <t>outputs/BFPIaE/_build_bfpiae_workbook.py</t>
  </si>
  <si>
    <t>Built:</t>
  </si>
  <si>
    <t>2026-08-31 11:24</t>
  </si>
  <si>
    <t>PHASE 2: all 21 fuel rows populated where data is available.</t>
  </si>
  <si>
    <t>FORECAST (2025-2050), v2 design - convergent by construction:</t>
  </si>
  <si>
    <t xml:space="preserve">  production: 2024 EIA anchor grown on the AEO2026 (electrnp) production index -</t>
  </si>
  <si>
    <t xml:space="preserve">    regional for crude/NG (supply-region tables 58/59 via Region_crosswalk),</t>
  </si>
  <si>
    <t xml:space="preserve">    regional for coal (table 65), national for refined products / biofuels / LPG /</t>
  </si>
  <si>
    <t xml:space="preserve">    hydrogen (tables 11, 19); flat for nuclear, biomass, MSW (no projection</t>
  </si>
  <si>
    <t xml:space="preserve">    source). EPS treats production as passthrough (FPIEBP priority 3), so its</t>
  </si>
  <si>
    <t xml:space="preserve">    forecast must come from outside the model.</t>
  </si>
  <si>
    <t xml:space="preserve">  exports: 2024 anchor scaled by the same AEO production index as production</t>
  </si>
  <si>
    <t xml:space="preserve">    (exports rise and fall with the state's production), floored by the supply</t>
  </si>
  <si>
    <t xml:space="preserve">    surplus MAX(..., production - demand) - the same lift the model's</t>
  </si>
  <si>
    <t xml:space="preserve">    second-priority balancing would apply.</t>
  </si>
  <si>
    <t xml:space="preserve">  imports: MAX(0, demand - production + exports) - the model's own priority-1</t>
  </si>
  <si>
    <t xml:space="preserve">    residual, so the input equals the run output by construction.</t>
  </si>
  <si>
    <t xml:space="preserve">  demand C(Y): per fuel from the EPS 48-state BAU run output for this variable</t>
  </si>
  <si>
    <t xml:space="preserve">    (bau-0831; raw series on EPS_run_raw): C = P + I - E on Demand_calcs,</t>
  </si>
  <si>
    <t xml:space="preserve">    which equals BAU Total Energy Use by the balancing identity.</t>
  </si>
  <si>
    <t xml:space="preserve">  QC_checks verifies P + I - E - C = 0 for every fuel and forecast year.</t>
  </si>
  <si>
    <t>Per CLAUDE.md rule #3: all raw EIA source tabs embedded verbatim. Helper</t>
  </si>
  <si>
    <t>columns added on raw tabs for state-name normalization and classification.</t>
  </si>
  <si>
    <t>All aggregation done in Excel SUMIFS / INDEX-MATCH in per-fuel Calcs tabs.</t>
  </si>
  <si>
    <t>No aggregation in Python.</t>
  </si>
  <si>
    <t>Source data (all 2024 vintage unless noted):</t>
  </si>
  <si>
    <t xml:space="preserve">  Coal:</t>
  </si>
  <si>
    <t xml:space="preserve">    Coal_production_raw    - EIA Hist_Coal_Prod (coalpublic2024.xlsx)</t>
  </si>
  <si>
    <t xml:space="preserve">    EIA923_Page1_coal_raw  - EIA-923 Page 1, filtered to coal rows (BIT/SUB/ANT/RC/WC/SC/LIG)</t>
  </si>
  <si>
    <t xml:space="preserve">    Coal_distribution_raw  - EIA Annual Coal Distribution Report (o_24state.xlsx)</t>
  </si>
  <si>
    <t xml:space="preserve">  Natural gas:</t>
  </si>
  <si>
    <t xml:space="preserve">    NG_production_raw      - EIA Natural Gas Dry Production by state</t>
  </si>
  <si>
    <t xml:space="preserve">    NG_movements_raw       - EIA Natural Gas Interstate/Intl Movements</t>
  </si>
  <si>
    <t xml:space="preserve">  Crude oil:</t>
  </si>
  <si>
    <t xml:space="preserve">    Crude_production_raw   - EIA Field Production of Crude Oil by state</t>
  </si>
  <si>
    <t xml:space="preserve">    Refinery_capacity_raw  - EIA Refinery Capacity January 1, 2025</t>
  </si>
  <si>
    <t xml:space="preserve">  Petroleum products:</t>
  </si>
  <si>
    <t xml:space="preserve">    Pet_supply_raw         - EIA Petroleum Supply &amp; Disposition (US national)</t>
  </si>
  <si>
    <t xml:space="preserve">    State allocation: each state share of US refinery capacity from Refinery_capacity_raw</t>
  </si>
  <si>
    <t xml:space="preserve">  Biomass:</t>
  </si>
  <si>
    <t xml:space="preserve">    Biomass_facilities_raw - EIA Densified Biomass Report Table 1 (facility capacity by state)</t>
  </si>
  <si>
    <t xml:space="preserve">  Nuclear (uranium):</t>
  </si>
  <si>
    <t xml:space="preserve">    Uranium_production_raw - EIA Domestic Uranium Production Report Table 3</t>
  </si>
  <si>
    <t xml:space="preserve">    Assumed 100% of US uranium produced in WY (per EIA, only operating mill is in WY)</t>
  </si>
  <si>
    <t xml:space="preserve">  Nuclear trade:</t>
  </si>
  <si>
    <t xml:space="preserve">    SEDS_nuclear_raw       - EIA SEDS NUETB 2024P (state nuclear consumption); imports/exports = gap vs WY production</t>
  </si>
  <si>
    <t xml:space="preserve">  Hydrogen:</t>
  </si>
  <si>
    <t xml:space="preserve">    H2_capacity_raw        - EIA refinery hydrogen production capacity by state (Jan 1 2025); capacity = production</t>
  </si>
  <si>
    <t xml:space="preserve">  Petroleum trade anchors:</t>
  </si>
  <si>
    <t xml:space="preserve">    Census_exports/imports_raw - Census state trade top-25 HS-6 ($M, 2017-2020; legacy extract - see Sources)</t>
  </si>
  <si>
    <t xml:space="preserve">    US_pet_exports_raw     - EIA US exports 2024: crude oil, fuel ethanol, biodiesel</t>
  </si>
  <si>
    <t xml:space="preserve">  Forecast:</t>
  </si>
  <si>
    <t xml:space="preserve">    EPS_run_raw            - EPS 48-state BAU run export (bau-0831), BFPIaE rows only</t>
  </si>
  <si>
    <t xml:space="preserve">    EPS_state_calcs / Demand_calcs - active-state balanced series -&gt; per-fuel demand</t>
  </si>
  <si>
    <t xml:space="preserve">    AEO58/59/65 _raw       - AEO2026 electrnp regional production (crude / NG / coal)</t>
  </si>
  <si>
    <t xml:space="preserve">    AEO11/19 _raw          - AEO2026 electrnp national liquids + hydrogen supply</t>
  </si>
  <si>
    <t xml:space="preserve">    Region_crosswalk       - state -&gt; AEO supply region (m063 Fig 1-2 / Annual Coal Report)</t>
  </si>
  <si>
    <t xml:space="preserve">    AEO_growth_calcs       - per-fuel production growth factors</t>
  </si>
  <si>
    <t>BTU conversion factors live on Keys tab (CLAUDE.md rule #2). Phase 3 will</t>
  </si>
  <si>
    <t>swap in AEO 2026 Table 73 values for precision.</t>
  </si>
  <si>
    <t>State coverage: 48 contiguous states. AK + HI + DC excluded (EPS state-model scope).</t>
  </si>
  <si>
    <t>Per organizational guidance: framed as input for staff review.</t>
  </si>
  <si>
    <t>BFPIaE  -  Methodology Summary (v2, built from EPS run bau-0831)</t>
  </si>
  <si>
    <t>Working draft for staff review. Verify numerical claims against primary sources before external use.</t>
  </si>
  <si>
    <t>Full methodology: docs/methodology/BFPIaE-growth.md  |  Decisions: outputs/BFPIaE/plan.md</t>
  </si>
  <si>
    <t>1. Scope</t>
  </si>
  <si>
    <t>48 contiguous states, 2024-2050, 21 EPS fuels x 3 modes (production / imports / exports), in BTU. Output: the three BFPIaE-* tabs that EPS reads as InputData/fuels/BFPIaE/BFPIaE-{production,imports,exports}.csv. Switch state via About!B1.</t>
  </si>
  <si>
    <t>2. The model fact that shapes the design</t>
  </si>
  <si>
    <t>FPIEBP.csv sets balancing priorities production=3, imports=1, exports=2. EPS therefore passes production through untouched (verified: run output = deployed input for 1008/1008 series) and OVERWRITES imports with MAX(0, C - P + E), where C = BAU Total Energy Use. Two consequences: (a) production must be forecast outside EPS - feeding the model its own production back is circular; (b) input and output agree only if the input already satisfies P + I - E = C.</t>
  </si>
  <si>
    <t>3. Construction, per mode</t>
  </si>
  <si>
    <t>production(2024) = EIA observed anchor (per-fuel Calcs tabs)</t>
  </si>
  <si>
    <t>production(Y)    = production(Y-1) x AEO2026 growth factor   [AEO_growth_calcs Sec 2]</t>
  </si>
  <si>
    <t>demand C(Y)      = P + I - E from the EPS run output         [Demand_calcs]</t>
  </si>
  <si>
    <t>exports(Y)       = MAX(0, anchor x AEO index, production(Y) - C(Y))   [Sec 3 index plus supply-surplus floor, so exports track the state own production trajectory]</t>
  </si>
  <si>
    <t>imports(Y)       = MAX(0, C(Y) - production(Y) + exports(Y))   [the model own first-priority residual]</t>
  </si>
  <si>
    <t>Because imports reproduce the model priority-1 formula and the exports floor reproduces its priority-2 lift, input = output on the next run BY CONSTRUCTION, up to the second-order feedback of C itself (closing the gap slightly changes energy-industry own-use). Rising production displaces imports 1:1 until they reach zero, then becomes exports 1:1 - the same sequencing EPS uses internally.</t>
  </si>
  <si>
    <t>4. Production growth geography (AEO 2026, electrnp case)</t>
  </si>
  <si>
    <t>crude oil (table 58) and natural gas (table 59): 7 HSM/OGSM supply regions. hard coal and lignite (table 65): Appalachia / Interior / West. Refined products, biofuels, LPG (table 11) and hydrogen (table 19): national. Nuclear, biomass, MSW: no published projection, held flat. Region_crosswalk assigns each state per fuel group; split states carry visible weighted blends (TX o&amp;g Southwest 0.65 / Gulf Coast 0.35; NM o&amp;g 0.85 / 0.15; KY coal Appalachia 0.5 / Interior 0.5). Per-fuel AEO provenance is on Keys (aeo_source_* rows).</t>
  </si>
  <si>
    <t>Federal offshore GOM crude: EIA reports it as its own series, in no state - so it is allocated to TX/LA/MS/AL by BOEM active lease count (19.36% / 80.05% / 0.50% / 0.09%, GOM_offshore_shares tab) and grown with the AEO58 Lower 48 Offshore Gulf trajectory (two-component crude series in AEO_growth_calcs Sec 1), and carried on the EXPORT line as well as production - it leaves the state rather than feeding in-state refineries, so imports are unchanged from the pre-offshore build. Rationale: the offshore leasing policy input (fuels/IiFPfOaGL) charges federal offshore changes against these states; without the allocation, the LA policy adjustment exceeded total LA BAU crude production from 2033 on and EPS floored production at zero, silently truncating ~77% of the intended 2050 signal.</t>
  </si>
  <si>
    <t>5. Key choices</t>
  </si>
  <si>
    <t>* Start-year values are observed EIA data and are never modified by the forecast.</t>
  </si>
  <si>
    <t>* Production is exogenous to EPS; growth comes from AEO, not from the model.</t>
  </si>
  <si>
    <t>* Exports track production (decided 2026-07-30). Holding them flat made declining-production states show spurious rising imports (WY coal).</t>
  </si>
  <si>
    <t>* Imports are a derived residual, not an independently forecast series - the EPS input value is discarded by the model regardless.</t>
  </si>
  <si>
    <t>* Uranium conversion corrected to 180 MMBtu/lb U3O8 (LWR once-through). The prior 360,000 was a per-short-ton figure mislabeled per lb, which put WY nuclear production at 237 quads.</t>
  </si>
  <si>
    <t>* All region assignments, weights, AEO row/column pins, HS codes and unit conversions live on Keys / Region_crosswalk - editable in Excel without a rebuild.</t>
  </si>
  <si>
    <t>6. Verification</t>
  </si>
  <si>
    <t>In-workbook: QC_checks evaluates P + I - E - C for every fuel x year (should be ~0 for 2025+ by construction). Out-of-workbook: qc/_verify_bfpiae_growth.py rebuilds the forecast independently in Python from the AEO xlsx and crosswalk CSV and compares against a full Excel recalc across 8 states (512/512 checks pass). Post-run: qc/_check_bfpiae_convergence.py grades input-vs-output convergence and the four fuel-producing-industry percent-changes.</t>
  </si>
  <si>
    <t>7. Known issues / candidate refinements</t>
  </si>
  <si>
    <t>* Census state-trade shares are a 2020 top-25-HS extract; a petroleum code outside a state top-25 list reads as a zero share. Refresh needs a Census API key.</t>
  </si>
  <si>
    <t>* LPG exports have no located source (anchor 0; the surplus floor supplies exports).</t>
  </si>
  <si>
    <t>* One national index covers all refined products - no PADD-level AEO projection exists, so refining states differ only by their start-year anchors.</t>
  </si>
  <si>
    <t>* States within one AEO supply region share a growth shape; split-state blend weights are approximate and staff-tunable.</t>
  </si>
  <si>
    <t>* Hydrogen production = refinery H2 capacity (legacy workbook assumption).</t>
  </si>
  <si>
    <t>* Federal offshore GOM natural gas (~593 Bcf 2024) is NOT yet allocated to states (crude only); the NG leasing adjustments are small vs state BAU (LA worst, -6.5%), so no zero-floor breach - flagged follow-up.</t>
  </si>
  <si>
    <t>* A visible one-time step can appear between the observed 2024 anchor and the run-based 2025 value where EIA and EPS disagree on the base level.</t>
  </si>
  <si>
    <t>* 352T353 is the last industry to converge: its percent-change references natural-gas imports on both sides, so it clears only after the imports iterate.</t>
  </si>
  <si>
    <t>Treat all outputs as inputs for staff review, not Energy Innovation institutional positions. Open for refinement.</t>
  </si>
  <si>
    <t>BFPIaE  -  Source Data Provenance</t>
  </si>
  <si>
    <t>Every embedded raw tab below corresponds to a downloadable EIA / Census file.</t>
  </si>
  <si>
    <t>All values in Coal_calcs, NG_calcs, etc. trace back to these tabs via SUMIFS / INDEX-MATCH.</t>
  </si>
  <si>
    <t>Local repo paths under sources/raw/bfpiae/ unless noted.</t>
  </si>
  <si>
    <t>EIA-API-derived CSVs are regenerated by outputs/BFPIaE/_stage_sources.py (--check re-pulls and diffs against the committed copies).</t>
  </si>
  <si>
    <t>Tab</t>
  </si>
  <si>
    <t>Rows</t>
  </si>
  <si>
    <t>Source file</t>
  </si>
  <si>
    <t>URL</t>
  </si>
  <si>
    <t>Vintage</t>
  </si>
  <si>
    <t>Notes</t>
  </si>
  <si>
    <t>Geography</t>
  </si>
  <si>
    <t>config/geography/state_to_census_division.csv</t>
  </si>
  <si>
    <t>-</t>
  </si>
  <si>
    <t>48 contiguous states</t>
  </si>
  <si>
    <t>Keys</t>
  </si>
  <si>
    <t>derived</t>
  </si>
  <si>
    <t>BTU conversion factors + state lookup constants</t>
  </si>
  <si>
    <t>Coal_production_raw</t>
  </si>
  <si>
    <t>sources/raw/eia_coal/coalpublic2024.xlsx</t>
  </si>
  <si>
    <t>https://www.eia.gov/coal/data/browser/</t>
  </si>
  <si>
    <t>2024</t>
  </si>
  <si>
    <t>EIA Hist_Coal_Prod 2024, per-mine. Helpers Q,R added for state cleanup + rank.</t>
  </si>
  <si>
    <t>EIA923_Page1_coal_raw</t>
  </si>
  <si>
    <t>EIA923_Schedules_2_3_4_5_M_12_2024_Final.xlsx Page 1</t>
  </si>
  <si>
    <t>https://www.eia.gov/electricity/data/eia923/</t>
  </si>
  <si>
    <t>2024 Final</t>
  </si>
  <si>
    <t>Filtered to coal fuel codes (BIT/SUB/ANT/RC/WC/SC/LIG). Helpers CT,CU added.</t>
  </si>
  <si>
    <t>Coal_distribution_raw</t>
  </si>
  <si>
    <t>coal_distribution_2024.xlsx (o_24state)</t>
  </si>
  <si>
    <t>https://www.eia.gov/coal/distribution/annual/</t>
  </si>
  <si>
    <t>EIA Annual Coal Distribution Report, by quarter x origin x destination.</t>
  </si>
  <si>
    <t>NG_production_data1_raw</t>
  </si>
  <si>
    <t>NG_dry_production_state.xls Data 1</t>
  </si>
  <si>
    <t>https://www.eia.gov/dnav/ng/ng_prod_sum_a_EPG0_FPD_mmcf_a.htm</t>
  </si>
  <si>
    <t>EIA Natural Gas Dry Production by state, annual MMcf.</t>
  </si>
  <si>
    <t>NG_production_data2_raw</t>
  </si>
  <si>
    <t>NG_dry_production_state.xls Data 2</t>
  </si>
  <si>
    <t>(same as Data 1)</t>
  </si>
  <si>
    <t>Additional states (overflow tab in EIA file).</t>
  </si>
  <si>
    <t>NG_movements_state_raw</t>
  </si>
  <si>
    <t>~1200</t>
  </si>
  <si>
    <t>sources/raw/bfpiae/NG_movements_by_state_2019_2024.csv</t>
  </si>
  <si>
    <t>EIA API v2 route natural-gas/move/ist</t>
  </si>
  <si>
    <t>2019-2024</t>
  </si>
  <si>
    <t>By-state totals only (duoarea Sxx-Z0S interstate / Sxx-Z00 international); processes MIR/MID/IMI/EEI, MMcf. Replaces the US-national dnav file used through v1, which had no state columns.</t>
  </si>
  <si>
    <t>Crude_production_raw</t>
  </si>
  <si>
    <t>sources/raw/eia_og/PET_CRD_CRPDN_ADC_MBBL_A.xls Data 1</t>
  </si>
  <si>
    <t>https://www.eia.gov/dnav/pet/PET_CRD_CRPDN_ADC_MBBLPD_A.htm</t>
  </si>
  <si>
    <t>EIA Field Production of Crude Oil by state, annual thousand barrels. The "Federal Offshore--Gulf of America" column (own series, in no state) anchors the offshore component allocated via GOM_offshore_shares.</t>
  </si>
  <si>
    <t>GOM_offshore_shares</t>
  </si>
  <si>
    <t>BOEM GOMR Active Lease Map (lease counts entered on-tab)</t>
  </si>
  <si>
    <t>https://www.data.boem.gov/Main/Mapping.aspx</t>
  </si>
  <si>
    <t>2025 lease counts</t>
  </si>
  <si>
    <t>Federal offshore GOM crude allocated to TX/LA/MS/AL by BOEM active lease count (TX 427, MS 2, AL 11, LA remainder of 2206). Same basis as POLICY_State Mapping in OilGasLeasing_Calculations_States_406.xlsx (Jan 2025 Frozen Policy Scenario - States), keeping BAU offshore production consistent with the IiFPfOaGL leasing policy adjustment. Applied to the crude production AND export anchors (Crude_calcs B5/B7). Verify counts against the BOEM source before external use.</t>
  </si>
  <si>
    <t>Refinery_capacity_raw</t>
  </si>
  <si>
    <t>sources/raw/eia_refinery/refcap25.xlsx</t>
  </si>
  <si>
    <t>https://www.eia.gov/petroleum/refinerycapacity/</t>
  </si>
  <si>
    <t>Jan 1, 2025</t>
  </si>
  <si>
    <t>EIA Refinery Capacity by refinery x product x capacity-type. State allocation for petroleum products.</t>
  </si>
  <si>
    <t>PET_supply_data1_raw</t>
  </si>
  <si>
    <t>PET_US_supply_disposition.xls Data 1</t>
  </si>
  <si>
    <t>https://www.eia.gov/dnav/pet/pet_sum_snd_d_nus_mbbl_a.htm</t>
  </si>
  <si>
    <t>EIA US Total Petroleum Supply &amp; Disposition, annual thousand barrels.</t>
  </si>
  <si>
    <t>PET_supply_data5_raw</t>
  </si>
  <si>
    <t>PET_US_supply_disposition.xls Data 5</t>
  </si>
  <si>
    <t>EIA US Finished Petroleum Products supply (gasoline/diesel/jet/heavy/LPG/etc).</t>
  </si>
  <si>
    <t>Biomass_facilities_raw</t>
  </si>
  <si>
    <t>biomass_table1.csv</t>
  </si>
  <si>
    <t>https://www.eia.gov/biofuels/biomass/</t>
  </si>
  <si>
    <t>2024 (latest)</t>
  </si>
  <si>
    <t>EIA Monthly Densified Biomass Fuel Report Table 1, facility list by state x annual capacity.</t>
  </si>
  <si>
    <t>Uranium_production_raw</t>
  </si>
  <si>
    <t>uranium_table3.xlsx</t>
  </si>
  <si>
    <t>https://www.eia.gov/uranium/production/annual/</t>
  </si>
  <si>
    <t>2024 (Jul 2025 release)</t>
  </si>
  <si>
    <t>EIA Domestic Uranium Production Report Table 3, US national totals (assumed 100% WY).</t>
  </si>
  <si>
    <t>SEDS_nuclear_raw</t>
  </si>
  <si>
    <t>sources/raw/bfpiae/seds_nuclear_nuetb_2024.csv</t>
  </si>
  <si>
    <t>https://www.eia.gov/state/seds/ (Complete_SEDS_update.csv, MSN NUETB)</t>
  </si>
  <si>
    <t>2024P</t>
  </si>
  <si>
    <t>State nuclear energy consumption (billion BTU). Nuclear imports/exports anchor as the gap vs WY-only production.</t>
  </si>
  <si>
    <t>H2_capacity_raw</t>
  </si>
  <si>
    <t>sources/raw/bfpiae/refinery_h2_capacity_by_state.csv</t>
  </si>
  <si>
    <t>EIA API series PET.8_NA_8PH_Sxx_6.A</t>
  </si>
  <si>
    <t>Refinery hydrogen production capacity by state (MMCF/D); capacity assumed = production (legacy-workbook assumption). States w/o refineries absent -&gt; 0.</t>
  </si>
  <si>
    <t>Census_exports_raw</t>
  </si>
  <si>
    <t>sources/raw/census_trade/legacy_census_state_exports_top25_hs6_2017_2020.csv</t>
  </si>
  <si>
    <t>https://www.census.gov/foreign-trade/statistics/state/data/index.html</t>
  </si>
  <si>
    <t>2020 ($M)</t>
  </si>
  <si>
    <t>Top-25 HS-6 per state by dollar value, extracted verbatim from the legacy eps-texas BFPIaE workbook. Allocates US petroleum exports to states. CAVEAT: top-25 truncation - codes outside a state's top 25 read as zero share. Refresh path: Census intltrade API (needs API key).</t>
  </si>
  <si>
    <t>Census_imports_raw</t>
  </si>
  <si>
    <t>(as exports)</t>
  </si>
  <si>
    <t>Kept for QC comparison only - 2025+ imports are the demand residual.</t>
  </si>
  <si>
    <t>SEDS_biofuel_raw</t>
  </si>
  <si>
    <t>sources/raw/bfpiae/seds_biofuel_production_2023.csv</t>
  </si>
  <si>
    <t>EIA SEDS MSN EMFDB (fuel ethanol) + BDFDB (biodiesel), state production</t>
  </si>
  <si>
    <t>2023</t>
  </si>
  <si>
    <t>Share basis for splitting US ethanol / biodiesel totals to states. Feedstock-energy basis (billion Btu) - used as a share only, never as a level.</t>
  </si>
  <si>
    <t>US_pet_production_raw</t>
  </si>
  <si>
    <t>sources/raw/bfpiae/us_petroleum_production_2024.csv</t>
  </si>
  <si>
    <t>EIA API petroleum/sum/snd - one published series per row</t>
  </si>
  <si>
    <t>US totals for the products PET data5 has no net-production column for: fuel ethanol; LPG as propane + n-butane + isobutane, field + refinery, with ethane EXCLUDED; biofuel diesel as biodiesel + renewable diesel. Summed by the category column in Petroleum_calcs, not in Python. Regenerate with outputs/BFPIaE/_stage_sources.py.</t>
  </si>
  <si>
    <t>US_pet_exports_raw</t>
  </si>
  <si>
    <t>sources/raw/bfpiae/us_petroleum_exports_2024.csv</t>
  </si>
  <si>
    <t>EIA API (MCREXUS2; M_EPOOXE/M_EPOORDB_EEX)</t>
  </si>
  <si>
    <t>US exports: crude oil (MBBL/D), fuel ethanol + biodiesel (MBBL). Gasoline/jet/distillate/residual exports come from PET_supply_data5_raw columns directly.</t>
  </si>
  <si>
    <t>AEO58_crude_region_raw</t>
  </si>
  <si>
    <t>sources/raw/aeo/aeo2026/alt/aeotab58.xlsx</t>
  </si>
  <si>
    <t>EIA AEO2026 data browser (per-tab provenance footer has the exact URL)</t>
  </si>
  <si>
    <t>AEO2026 electrnp</t>
  </si>
  <si>
    <t>Verbatim "data" sheet. Crude oil production by HSM/OGSM supply region, MMb/d, 2025-2050. Drives crude oil production growth.</t>
  </si>
  <si>
    <t>AEO59_ng_region_raw</t>
  </si>
  <si>
    <t>sources/raw/aeo/aeo2026/alt/aeotab59.xlsx</t>
  </si>
  <si>
    <t>Verbatim "data" sheet. Dry natural gas production by supply region, Tcf, 2025-2050. Drives natural gas production growth.</t>
  </si>
  <si>
    <t>AEO65_coal_region_raw</t>
  </si>
  <si>
    <t>sources/raw/aeo/aeo2026/alt/aeotab65.xlsx</t>
  </si>
  <si>
    <t>Verbatim "data" sheet. Coal production by region (Appalachia / Interior / West), million short tons, 2025-2050. Drives hard coal + lignite growth.</t>
  </si>
  <si>
    <t>AEO11_liquids_raw</t>
  </si>
  <si>
    <t>sources/raw/aeo/aeo2026/alt/aeotab11.xlsx</t>
  </si>
  <si>
    <t>Verbatim "data" sheet. Petroleum and other liquids supply/disposition, national, MMb/d. Rows pinned on Keys: Total Crude Supply (refined products), Natural Gas Plant Liquids (LPG), ethanol + biodiesel domestic production (biofuels).</t>
  </si>
  <si>
    <t>AEO19_hydrogen_raw</t>
  </si>
  <si>
    <t>sources/raw/aeo/aeo2026/alt/aeotab19.xlsx</t>
  </si>
  <si>
    <t>Verbatim "data" sheet. Hydrogen supply, disposition and prices, national, MMt. Total Hydrogen Supply row drives hydrogen production growth.</t>
  </si>
  <si>
    <t>Region_crosswalk</t>
  </si>
  <si>
    <t>config/geography/state_to_aeo_supply_region.csv</t>
  </si>
  <si>
    <t>HSM/OGSM regions: m063(2023) Fig 1-2; coal regions: EIA Annual Coal Report</t>
  </si>
  <si>
    <t>State -&gt; AEO supply region per fuel group (og / coal). Split states (TX, NM o&amp;g; KY coal) carry two-region weighted blends; weights are approximate and staff-tunable. Block J:N resolves the active state (row 3 = og, row 4 = coal) for AEO_growth_calcs.</t>
  </si>
  <si>
    <t>EPS_run_raw</t>
  </si>
  <si>
    <t>sources/raw/bfpiae/eps_run_bfpiae_bau-0831.csv</t>
  </si>
  <si>
    <t>staged from state-eps-code/run-all/bau-0831.csv</t>
  </si>
  <si>
    <t>BFPIaE rows of the EPS 48-state BAU run export, verbatim. 48 states x 21 fuels x 3 modes x 26 years (2025-2050). Helper col D = match_key.</t>
  </si>
  <si>
    <t>EPS_state_calcs</t>
  </si>
  <si>
    <t>derived in-workbook</t>
  </si>
  <si>
    <t>Active-state balanced P/I/E pulled out of EPS_run_raw by INDEX/MATCH on About!B2 (state) x fuel x mode.</t>
  </si>
  <si>
    <t>Demand_calcs</t>
  </si>
  <si>
    <t>Per-fuel demand C = P + I - E from EPS_state_calcs, which equals BAU Total Energy Use by the balancing identity. Consumed by BFPIaE-imports / -exports.</t>
  </si>
  <si>
    <t>AEO_growth_calcs</t>
  </si>
  <si>
    <t>Sec 1 = per-fuel AEO production series (regional via the Region_crosswalk J:N active-state block, or national); Sec 2 = year-over-year factors read by BFPIaE-production; Sec 3 = cumulative index read by BFPIaE-exports. Per-fuel AEO provenance is on Keys (aeo_source_* rows).</t>
  </si>
  <si>
    <t>QC_checks</t>
  </si>
  <si>
    <t>P + I - E - C per fuel/year; should be ~0 everywhere 2025-2050.</t>
  </si>
  <si>
    <t>Coal_calcs</t>
  </si>
  <si>
    <t>Active-state hard coal + lignite P/I/E: SUMIFS into Coal_production_raw / Coal_distribution_raw / EIA923_Page1_coal_raw x Keys BTU factors.</t>
  </si>
  <si>
    <t>NG_calcs</t>
  </si>
  <si>
    <t>Active-state NG P/I/E: INDEX-MATCH into NG_production_data1/2_raw and NG_movements_state_raw x Keys ng_btu_per_mcf.</t>
  </si>
  <si>
    <t>Crude_calcs</t>
  </si>
  <si>
    <t>Active-state crude production from Crude_production_raw x Keys crude factor; exports via Census share.</t>
  </si>
  <si>
    <t>Petroleum_calcs</t>
  </si>
  <si>
    <t>Refined products + biofuels: US supply (PET_supply_data5_raw) x state refinery-capacity share (Refinery_capacity_raw); exports via Census_exports_raw share.</t>
  </si>
  <si>
    <t>Biomass_calcs</t>
  </si>
  <si>
    <t>Active-state densified-biomass capacity from Biomass_facilities_raw x Keys factor.</t>
  </si>
  <si>
    <t>Uranium_calcs</t>
  </si>
  <si>
    <t>US U3O8 production assigned 100% to WY (Keys uranium_only_producer); imports = SEDS_nuclear_raw consumption - production.</t>
  </si>
  <si>
    <t>Hydrogen_calcs</t>
  </si>
  <si>
    <t>Active-state refinery H2 capacity from H2_capacity_raw (capacity = production).</t>
  </si>
  <si>
    <t>BFPIaE-production</t>
  </si>
  <si>
    <t>EPS input tab. 2024 = per-fuel Calcs anchor; 2025-2050 = prior year x AEO_growth_calcs Sec 2 factor.</t>
  </si>
  <si>
    <t>BFPIaE-exports</t>
  </si>
  <si>
    <t>EPS input tab. 2024 anchor x AEO_growth_calcs Sec 3 index, floored by the supply surplus (production - demand).</t>
  </si>
  <si>
    <t>BFPIaE-imports</t>
  </si>
  <si>
    <t>EPS input tab. MAX(0, demand - production + exports) - the model's own first-priority balancing residual.</t>
  </si>
  <si>
    <t>Known source gaps / refresh paths:</t>
  </si>
  <si>
    <t xml:space="preserve">  - Census state-trade shares are the 2020 top-25-HS-per-state extract carried over from the legacy workbook: a petroleum code outside a state top-25 list reads as a zero share. Refresh via the Census intltrade API (key-required; none on this machine).</t>
  </si>
  <si>
    <t xml:space="preserve">  - LPG exports: no state or US series located (EIA propane export series returned nulls), so the anchor is 0 and exports arise only from the supply-surplus floor.</t>
  </si>
  <si>
    <t xml:space="preserve">  - No public source projects fuel production by state; AEO supply regions are the finest available geography, so states inside a region share one growth shape.</t>
  </si>
  <si>
    <t xml:space="preserve">  - No regional (PADD) refined-product production projection exists in the AEO tables on hand, so all refined products use one national index (AEO table 11).</t>
  </si>
  <si>
    <t xml:space="preserve">  - Hydrogen production is proxied by refinery H2 capacity (capacity = production), the legacy workbook assumption; no state H2 production series exists.</t>
  </si>
  <si>
    <t xml:space="preserve">  - BTU conversion factors on Keys are widely-cited EIA averages; AEO 2026 Suptab 73 would replace them with model-consistent values.</t>
  </si>
  <si>
    <t xml:space="preserve">  - Region_crosswalk blend weights for split states (TX/NM o&amp;g, KY coal) are approximate; EIA-914 basin splits and the Annual Coal Report east/west KY tonnage would pin them precisely.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</si>
  <si>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</si>
  <si>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</si>
  <si>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</si>
  <si>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</si>
  <si>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</si>
  <si>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</si>
  <si>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</si>
  <si>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</si>
  <si>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</si>
  <si>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</si>
  <si>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</si>
  <si>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</si>
  <si>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</si>
  <si>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</si>
  <si>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</si>
  <si>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</si>
  <si>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</si>
  <si>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</si>
  <si>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</si>
  <si>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</si>
  <si>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</si>
  <si>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</si>
  <si>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</si>
  <si>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</si>
  <si>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</si>
  <si>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</si>
  <si>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</si>
  <si>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</si>
  <si>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</si>
  <si>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</si>
  <si>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</si>
  <si>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</si>
  <si>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</si>
  <si>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</si>
  <si>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</si>
  <si>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</si>
  <si>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</si>
  <si>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</si>
  <si>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</si>
  <si>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</si>
  <si>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</si>
  <si>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</si>
  <si>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</si>
  <si>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</si>
  <si>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</si>
  <si>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</si>
  <si>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</si>
  <si>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</si>
  <si>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</si>
  <si>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</si>
  <si>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</si>
  <si>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</si>
  <si>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</si>
  <si>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</si>
  <si>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</si>
  <si>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</si>
  <si>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</si>
  <si>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</si>
  <si>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</si>
  <si>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</si>
  <si>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</si>
  <si>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</si>
  <si>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</si>
  <si>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</si>
  <si>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</si>
  <si>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</si>
  <si>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</si>
  <si>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</si>
  <si>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</si>
  <si>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</si>
  <si>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</si>
  <si>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</si>
  <si>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</si>
  <si>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</si>
  <si>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</si>
  <si>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</si>
  <si>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</si>
  <si>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</si>
  <si>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</si>
  <si>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</si>
  <si>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</si>
  <si>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</si>
  <si>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</si>
  <si>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</si>
  <si>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</si>
  <si>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</si>
  <si>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</si>
  <si>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</si>
  <si>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</si>
  <si>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</si>
  <si>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</si>
  <si>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</si>
  <si>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</si>
  <si>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</si>
  <si>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</si>
  <si>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</si>
  <si>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</si>
  <si>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</si>
  <si>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</si>
  <si>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</si>
  <si>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</si>
  <si>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</si>
  <si>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</si>
  <si>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</si>
  <si>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</si>
  <si>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</si>
  <si>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</si>
  <si>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</si>
  <si>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</si>
  <si>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</si>
  <si>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</si>
  <si>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</si>
  <si>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</si>
  <si>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</si>
  <si>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</si>
  <si>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</si>
  <si>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</si>
  <si>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</si>
  <si>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</si>
  <si>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</si>
  <si>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</si>
  <si>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</si>
  <si>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</si>
  <si>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</si>
  <si>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</si>
  <si>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</si>
  <si>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</si>
  <si>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</si>
  <si>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</si>
  <si>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</si>
  <si>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</si>
  <si>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</si>
  <si>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</si>
  <si>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</si>
  <si>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</si>
  <si>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</si>
  <si>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</si>
  <si>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</si>
  <si>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</si>
  <si>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</si>
  <si>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</si>
  <si>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</si>
  <si>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</si>
  <si>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</si>
  <si>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</si>
  <si>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</si>
  <si>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</si>
  <si>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</si>
  <si>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</si>
  <si>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</si>
  <si>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</si>
  <si>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</si>
  <si>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</si>
  <si>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</si>
  <si>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</si>
  <si>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</si>
  <si>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</si>
  <si>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</si>
  <si>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category</t>
  </si>
  <si>
    <t>key</t>
  </si>
  <si>
    <t>value</t>
  </si>
  <si>
    <t>description</t>
  </si>
  <si>
    <t>unit</t>
  </si>
  <si>
    <t>coal_conversion</t>
  </si>
  <si>
    <t>hard_coal_mmbtu_per_ton</t>
  </si>
  <si>
    <t>Hard coal energy content</t>
  </si>
  <si>
    <t>MMBtu/short ton</t>
  </si>
  <si>
    <t>lignite_mmbtu_per_ton</t>
  </si>
  <si>
    <t>Lignite energy content</t>
  </si>
  <si>
    <t>ng_conversion</t>
  </si>
  <si>
    <t>ng_btu_per_mcf</t>
  </si>
  <si>
    <t>Natural gas energy content (HHV)</t>
  </si>
  <si>
    <t>BTU/cubic foot</t>
  </si>
  <si>
    <t>crude_conversion</t>
  </si>
  <si>
    <t>crude_mmbtu_per_bbl</t>
  </si>
  <si>
    <t>Crude oil energy content</t>
  </si>
  <si>
    <t>MMBtu/barrel</t>
  </si>
  <si>
    <t>pet_conversion</t>
  </si>
  <si>
    <t>gasoline_mmbtu_per_bbl</t>
  </si>
  <si>
    <t>Motor gasoline (RFG+conv)</t>
  </si>
  <si>
    <t>diesel_mmbtu_per_bbl</t>
  </si>
  <si>
    <t>Distillate fuel oil / diesel</t>
  </si>
  <si>
    <t>jet_mmbtu_per_bbl</t>
  </si>
  <si>
    <t>Jet fuel / kerosene</t>
  </si>
  <si>
    <t>heavy_oil_mmbtu_per_bbl</t>
  </si>
  <si>
    <t>Residual (heavy) fuel oil</t>
  </si>
  <si>
    <t>lpg_mmbtu_per_bbl</t>
  </si>
  <si>
    <t>LPG (propane + butane avg)</t>
  </si>
  <si>
    <t>biofuel_gasoline_mmbtu_per_bbl</t>
  </si>
  <si>
    <t>Ethanol denatured</t>
  </si>
  <si>
    <t>biofuel_diesel_mmbtu_per_bbl</t>
  </si>
  <si>
    <t>Biodiesel (B100)</t>
  </si>
  <si>
    <t>biomass_conversion</t>
  </si>
  <si>
    <t>biomass_mmbtu_per_ton</t>
  </si>
  <si>
    <t>Wood pellets / densified biomass</t>
  </si>
  <si>
    <t>uranium_conversion</t>
  </si>
  <si>
    <t>uranium_mmbtu_per_lb_u3o8</t>
  </si>
  <si>
    <t>U3O8 -&gt; BTU thermal, LWR once-through (approximate)</t>
  </si>
  <si>
    <t>MMBtu/lb U3O8</t>
  </si>
  <si>
    <t>mmbtu_to_btu</t>
  </si>
  <si>
    <t>MMBtu -&gt; BTU</t>
  </si>
  <si>
    <t>mcf_to_cf</t>
  </si>
  <si>
    <t>MCF -&gt; cubic feet</t>
  </si>
  <si>
    <t>coal_rank</t>
  </si>
  <si>
    <t>lignite_state_1</t>
  </si>
  <si>
    <t>Lignite-producing state</t>
  </si>
  <si>
    <t>lignite_state_2</t>
  </si>
  <si>
    <t>lignite_state_3</t>
  </si>
  <si>
    <t>lignite_state_4</t>
  </si>
  <si>
    <t>hard_coal_label</t>
  </si>
  <si>
    <t>hard_coal</t>
  </si>
  <si>
    <t>Rank label</t>
  </si>
  <si>
    <t>lignite_label</t>
  </si>
  <si>
    <t>lignite</t>
  </si>
  <si>
    <t>thousand_to_unit</t>
  </si>
  <si>
    <t>Thousand barrels -&gt; barrels; thousand lbs -&gt; lbs</t>
  </si>
  <si>
    <t>mmcf_to_cf</t>
  </si>
  <si>
    <t>MMcf -&gt; cubic feet</t>
  </si>
  <si>
    <t>gal_per_bbl</t>
  </si>
  <si>
    <t>US gallons per barrel</t>
  </si>
  <si>
    <t>gal/bbl</t>
  </si>
  <si>
    <t>source_token</t>
  </si>
  <si>
    <t>anchor_year</t>
  </si>
  <si>
    <t>Base/anchor year matched in raw source tabs</t>
  </si>
  <si>
    <t>Year</t>
  </si>
  <si>
    <t>anchor_year_datewild</t>
  </si>
  <si>
    <t>2024-*</t>
  </si>
  <si>
    <t>Anchor year as an EIA dnav date label (matched with wildcard before the plain numeric year)</t>
  </si>
  <si>
    <t>wildcard</t>
  </si>
  <si>
    <t>*</t>
  </si>
  <si>
    <t>Trailing wildcard appended to a state name when matching raw-tab column headers</t>
  </si>
  <si>
    <t>state_name_split_token</t>
  </si>
  <si>
    <t xml:space="preserve"> (</t>
  </si>
  <si>
    <t>Separator between state name and parenthetical in coalpublic STATE labels; the helper column keeps everything left of it</t>
  </si>
  <si>
    <t>eia923_lignite_fuel_code</t>
  </si>
  <si>
    <t>LIG</t>
  </si>
  <si>
    <t>EIA-923 Reported Fuel Type Code for lignite; every other coal code is hard coal</t>
  </si>
  <si>
    <t>duoarea_state_offset</t>
  </si>
  <si>
    <t>Start position of the 2-letter state code inside an EIA duoarea code (e.g. SAL -&gt; AL)</t>
  </si>
  <si>
    <t>char</t>
  </si>
  <si>
    <t>duoarea_state_length</t>
  </si>
  <si>
    <t>Length of the state code inside an EIA duoarea code</t>
  </si>
  <si>
    <t>refcap_product_operating_capacity</t>
  </si>
  <si>
    <t>OPERATING CAPACITY</t>
  </si>
  <si>
    <t>refcap25 PRODUCT value selecting operating (not idle) capacity rows</t>
  </si>
  <si>
    <t>refcap_supply_atm_crude</t>
  </si>
  <si>
    <t>Atmospheric Crude Distillation Capacity (barrels per calendar day)</t>
  </si>
  <si>
    <t>refcap25 SUPPLY value selecting atmospheric crude distillation capacity</t>
  </si>
  <si>
    <t>us_total_label</t>
  </si>
  <si>
    <t>U.S.</t>
  </si>
  <si>
    <t>Column header prefix for the US-total series in the EIA dnav by-state tabs</t>
  </si>
  <si>
    <t>crude_oil_label</t>
  </si>
  <si>
    <t>crude oil</t>
  </si>
  <si>
    <t>Fuel label used when matching the staged US petroleum export/production tabs</t>
  </si>
  <si>
    <t>biofuel_gasoline_label</t>
  </si>
  <si>
    <t>biofuel gasoline</t>
  </si>
  <si>
    <t>Fuel label in the staged US petroleum export tab</t>
  </si>
  <si>
    <t>biofuel_diesel_label</t>
  </si>
  <si>
    <t>biofuel diesel</t>
  </si>
  <si>
    <t>fuel_ethanol_label</t>
  </si>
  <si>
    <t>fuel ethanol</t>
  </si>
  <si>
    <t>Fuel label in the staged US petroleum production tab</t>
  </si>
  <si>
    <t>us_prod_cat_lpg</t>
  </si>
  <si>
    <t>lpg</t>
  </si>
  <si>
    <t>Category in US_pet_production_raw summing propane + n-butane + isobutane (field + refinery). Ethane is deliberately EXCLUDED: the EPS fuel is "LPG propane or butane" and ethane is ~44% of US NGL field production.</t>
  </si>
  <si>
    <t>us_prod_cat_biofuel_diesel</t>
  </si>
  <si>
    <t>Category in US_pet_production_raw summing biodiesel + renewable diesel net production</t>
  </si>
  <si>
    <t>seds_biodiesel_label</t>
  </si>
  <si>
    <t>biodiesel</t>
  </si>
  <si>
    <t>Fuel label in SEDS_biofuel_raw for the biodiesel rows</t>
  </si>
  <si>
    <t>pet5_cols</t>
  </si>
  <si>
    <t>pet5_col_prod_gasoline</t>
  </si>
  <si>
    <t>US Refinery and Blender Net Production of Finished Motor Gasoline</t>
  </si>
  <si>
    <t>col index</t>
  </si>
  <si>
    <t>pet5_col_prod_jet</t>
  </si>
  <si>
    <t>US Refinery and Blender Net Production of Kerosene-Type Jet Fuel</t>
  </si>
  <si>
    <t>pet5_col_prod_distillate</t>
  </si>
  <si>
    <t>US Refinery and Blender Net Production of Distillate Fuel Oil</t>
  </si>
  <si>
    <t>pet5_col_prod_residual</t>
  </si>
  <si>
    <t>US Refinery and Blender Net Production of Residual Fuel Oil</t>
  </si>
  <si>
    <t>assumption</t>
  </si>
  <si>
    <t>alloc_refinery_products</t>
  </si>
  <si>
    <t>state share of US atmospheric crude distillation capacity</t>
  </si>
  <si>
    <t>ASSUMPTION - allocator for gasoline / diesel / jet / heavy fuel oil. Sound: these are refinery outputs, so refinery capacity is the right basis.</t>
  </si>
  <si>
    <t>alloc_lpg</t>
  </si>
  <si>
    <t>state share of US dry natural gas production</t>
  </si>
  <si>
    <t>ASSUMPTION - allocator for LPG/propane. US total is NGPL FIELD production, which comes from gas processing rather than refineries, so gas production is a closer basis than refinery capacity. Still imperfect: NGL yield per Mcf varies by basin (rich Permian/Eagle Ford gas yields more NGL than dry Appalachian gas), so gas-rich-but-dry states are over-weighted and wet-gas states under-weighted.</t>
  </si>
  <si>
    <t>alloc_biofuels</t>
  </si>
  <si>
    <t>state share of SEDS state biofuel production (EMFDB ethanol / BDFDB biodiesel)</t>
  </si>
  <si>
    <t>ASSUMPTION - allocator for fuel ethanol and biodiesel, from SEDS_biofuel_raw. SEDS reports these on a feedstock-energy basis (billion Btu), so it is used as a SHARE basis only, applied to the published US ethanol / biodiesel totals. Sanity: ethanol share IA 26.9%, NE 12.8%, IL 10.0%, TX 2.3% - matches where ethanol plants actually are. Supersedes refinery-capacity share, which put ~31% of US ethanol in Texas and 0% in Iowa. Vintage 2023 (latest SEDS).</t>
  </si>
  <si>
    <t>seds_msn_ethanol</t>
  </si>
  <si>
    <t>EMFDB</t>
  </si>
  <si>
    <t>SEDS MSN for state fuel ethanol production (feedstock-energy basis)</t>
  </si>
  <si>
    <t>seds_msn_biodiesel</t>
  </si>
  <si>
    <t>BDFDB</t>
  </si>
  <si>
    <t>SEDS MSN for state biodiesel production (feedstock-energy basis)</t>
  </si>
  <si>
    <t>biofuel_diesel_includes_renewable</t>
  </si>
  <si>
    <t>ASSUMPTION - "biofuel diesel" sums biodiesel (FAME) AND renewable diesel (HEFA). They are chemically different but both are diesel-substitute biofuels in the EPS fuel set, and renewable diesel is now the larger of the two (76,054 vs 39,795 MBBL in 2024). Excluding it understated the fuel ~3x and zeroed Gulf Coast renewable-diesel states.</t>
  </si>
  <si>
    <t>boolean</t>
  </si>
  <si>
    <t>uranium_state</t>
  </si>
  <si>
    <t>uranium_only_producer</t>
  </si>
  <si>
    <t>Per EIA, ~100% of US U3O8 produced in WY</t>
  </si>
  <si>
    <t>eps_run</t>
  </si>
  <si>
    <t>eps_run_label</t>
  </si>
  <si>
    <t>EPS 48-state BAU run export supplying the growth trajectories</t>
  </si>
  <si>
    <t>model_base_year</t>
  </si>
  <si>
    <t>EPS INITIAL TIME - first year of the run, and the growth index base year</t>
  </si>
  <si>
    <t>model_final_year</t>
  </si>
  <si>
    <t>EPS FINAL TIME</t>
  </si>
  <si>
    <t>key_separator</t>
  </si>
  <si>
    <t>|</t>
  </si>
  <si>
    <t>Separator used to build EPS_run_raw match keys (state|fuel|mode)</t>
  </si>
  <si>
    <t>growth</t>
  </si>
  <si>
    <t>index_base_factor</t>
  </si>
  <si>
    <t>Growth factor in the index base year, and wherever the prior-year value is zero (series held flat)</t>
  </si>
  <si>
    <t>zero_test</t>
  </si>
  <si>
    <t>Compared against a prior-year value to detect a zero denominator</t>
  </si>
  <si>
    <t>mode_production</t>
  </si>
  <si>
    <t>production</t>
  </si>
  <si>
    <t>BFPIaE Fuel Balancing Mode subscript</t>
  </si>
  <si>
    <t>mode_imports</t>
  </si>
  <si>
    <t>imports</t>
  </si>
  <si>
    <t>mode_exports</t>
  </si>
  <si>
    <t>exports</t>
  </si>
  <si>
    <t>ng_moves</t>
  </si>
  <si>
    <t>ng_process_interstate_receipts</t>
  </si>
  <si>
    <t>MIR</t>
  </si>
  <si>
    <t>Interstate Movements: Receipts</t>
  </si>
  <si>
    <t>ng_process_interstate_deliveries</t>
  </si>
  <si>
    <t>MID</t>
  </si>
  <si>
    <t>Interstate Movements: Deliveries</t>
  </si>
  <si>
    <t>ng_process_intl_receipts</t>
  </si>
  <si>
    <t>IMI</t>
  </si>
  <si>
    <t>Imports + Intransit (international receipts)</t>
  </si>
  <si>
    <t>ng_process_intl_deliveries</t>
  </si>
  <si>
    <t>EEI</t>
  </si>
  <si>
    <t>Exports + Intransit (international deliveries)</t>
  </si>
  <si>
    <t>ng_moves_year</t>
  </si>
  <si>
    <t>Anchor year for NG movement flows</t>
  </si>
  <si>
    <t>nuclear</t>
  </si>
  <si>
    <t>billion_btu_to_btu</t>
  </si>
  <si>
    <t>SEDS NUETB is billion BTU</t>
  </si>
  <si>
    <t>hydrogen</t>
  </si>
  <si>
    <t>h2_btu_per_cf</t>
  </si>
  <si>
    <t>Hydrogen HHV per standard cubic foot</t>
  </si>
  <si>
    <t>BTU/scf</t>
  </si>
  <si>
    <t>days_per_year</t>
  </si>
  <si>
    <t>Capacity (MMCF/D) -&gt; annual volume</t>
  </si>
  <si>
    <t>census_hs</t>
  </si>
  <si>
    <t>hs_crude</t>
  </si>
  <si>
    <t>270900</t>
  </si>
  <si>
    <t>Crude petroleum oils</t>
  </si>
  <si>
    <t>hs_gasoline</t>
  </si>
  <si>
    <t>271012</t>
  </si>
  <si>
    <t>Light petroleum oils (incl motor gasoline)</t>
  </si>
  <si>
    <t>hs_diesel_jet_hfo</t>
  </si>
  <si>
    <t>271019</t>
  </si>
  <si>
    <t>Other petroleum oils (diesel/jet/heavy fuel oil share basis)</t>
  </si>
  <si>
    <t>hs_ethanol</t>
  </si>
  <si>
    <t>220720</t>
  </si>
  <si>
    <t>Denatured fuel ethanol</t>
  </si>
  <si>
    <t>hs_biodiesel</t>
  </si>
  <si>
    <t>382600</t>
  </si>
  <si>
    <t>Biodiesel</t>
  </si>
  <si>
    <t>pet5_col_exports_gasoline</t>
  </si>
  <si>
    <t>US Exports of Finished Motor Gasoline</t>
  </si>
  <si>
    <t>pet5_col_exports_jet</t>
  </si>
  <si>
    <t>US Exports of Kerosene-Type Jet Fuel</t>
  </si>
  <si>
    <t>pet5_col_exports_distillate</t>
  </si>
  <si>
    <t>US Exports of Distillate Fuel Oil</t>
  </si>
  <si>
    <t>pet5_col_exports_residual</t>
  </si>
  <si>
    <t>US Exports of Residual Fuel Oil</t>
  </si>
  <si>
    <t>aeo</t>
  </si>
  <si>
    <t>aeo_first_year</t>
  </si>
  <si>
    <t>First AEO projection year (= EPS INITIAL TIME)</t>
  </si>
  <si>
    <t>aeo58_year_header_row</t>
  </si>
  <si>
    <t>AEO58_crude_region_raw year header row</t>
  </si>
  <si>
    <t>row</t>
  </si>
  <si>
    <t>aeo59_year_header_row</t>
  </si>
  <si>
    <t>AEO59_ng_region_raw year header row</t>
  </si>
  <si>
    <t>aeo65_year_header_row</t>
  </si>
  <si>
    <t>AEO65_coal_region_raw year header row</t>
  </si>
  <si>
    <t>aeo11_year_header_row</t>
  </si>
  <si>
    <t>AEO11_liquids_raw year header row</t>
  </si>
  <si>
    <t>aeo19_year_header_row</t>
  </si>
  <si>
    <t>AEO19_hydrogen_raw year header row</t>
  </si>
  <si>
    <t>aeo58_region_block_last_row</t>
  </si>
  <si>
    <t>Crude production block ends here; price block repeats region names below</t>
  </si>
  <si>
    <t>aeo59_region_block_last_row</t>
  </si>
  <si>
    <t>NG production block ends here</t>
  </si>
  <si>
    <t>aeo65_region_block_last_row</t>
  </si>
  <si>
    <t>Coal production block ends here</t>
  </si>
  <si>
    <t>aeo11_row_total_crude_supply</t>
  </si>
  <si>
    <t>Total Crude Supply - national refining-output index for refined products</t>
  </si>
  <si>
    <t>aeo11_row_ngpl</t>
  </si>
  <si>
    <t>Natural Gas Plant Liquids - LPG production index</t>
  </si>
  <si>
    <t>aeo11_row_ethanol_production</t>
  </si>
  <si>
    <t>Ethanol domestic production</t>
  </si>
  <si>
    <t>aeo11_row_biodiesel_production</t>
  </si>
  <si>
    <t>Biodiesel domestic production</t>
  </si>
  <si>
    <t>aeo19_row_total_hydrogen</t>
  </si>
  <si>
    <t>Total Hydrogen Supply</t>
  </si>
  <si>
    <t>fuel_group_og</t>
  </si>
  <si>
    <t>og</t>
  </si>
  <si>
    <t>Region_crosswalk fuel_group for crude oil + natural gas</t>
  </si>
  <si>
    <t>fuel_group_coal</t>
  </si>
  <si>
    <t>coal</t>
  </si>
  <si>
    <t>Region_crosswalk fuel_group for hard coal + lignite</t>
  </si>
  <si>
    <t>aeo58_row_offshore_gulf</t>
  </si>
  <si>
    <t>AEO58 "Lower 48 Offshore" &gt; "Gulf" crude production row - federal offshore GOM trajectory for the allocated offshore component</t>
  </si>
  <si>
    <t>offshore</t>
  </si>
  <si>
    <t>fed_offshore_gulf_hdr</t>
  </si>
  <si>
    <t>Federal Offshore--Gulf</t>
  </si>
  <si>
    <t>Header prefix of the federal offshore GOM column on Crude_production_raw (prefix-matched so the Federal Offshore PADD 5 column cannot be picked up)</t>
  </si>
  <si>
    <t>aeo_source</t>
  </si>
  <si>
    <t>aeo_source_electricity</t>
  </si>
  <si>
    <t>n/a - not a fuel / not used in this variable</t>
  </si>
  <si>
    <t>AEO production series driving electricity (not used in this variable) growth</t>
  </si>
  <si>
    <t>aeo_source_hard_coal</t>
  </si>
  <si>
    <t>AEO65_coal_region_raw, regional - Region_crosswalk fuel_group "coal"</t>
  </si>
  <si>
    <t>AEO production series driving hard coal growth</t>
  </si>
  <si>
    <t>aeo_source_natural_gas</t>
  </si>
  <si>
    <t>AEO59_ng_region_raw, regional - Region_crosswalk fuel_group "og"</t>
  </si>
  <si>
    <t>AEO production series driving natural gas growth</t>
  </si>
  <si>
    <t>aeo_source_nuclear</t>
  </si>
  <si>
    <t>none published - held flat (factor 1)</t>
  </si>
  <si>
    <t>AEO production series driving nuclear growth</t>
  </si>
  <si>
    <t>aeo_source_hydro</t>
  </si>
  <si>
    <t>AEO production series driving hydro (is not a fuel) growth</t>
  </si>
  <si>
    <t>aeo_source_wind</t>
  </si>
  <si>
    <t>AEO production series driving wind (is not a fuel) growth</t>
  </si>
  <si>
    <t>aeo_source_solar</t>
  </si>
  <si>
    <t>AEO production series driving solar (is not a fuel) growth</t>
  </si>
  <si>
    <t>aeo_source_biomass</t>
  </si>
  <si>
    <t>AEO production series driving biomass growth</t>
  </si>
  <si>
    <t>aeo_source_petroleum_gasoline</t>
  </si>
  <si>
    <t>AEO11_liquids_raw, national row per Keys aeo11_row_total_crude_supply</t>
  </si>
  <si>
    <t>AEO production series driving petroleum gasoline growth</t>
  </si>
  <si>
    <t>aeo_source_petroleum_diesel</t>
  </si>
  <si>
    <t>AEO production series driving petroleum diesel growth</t>
  </si>
  <si>
    <t>aeo_source_biofuel_gasoline</t>
  </si>
  <si>
    <t>AEO11_liquids_raw, national row per Keys aeo11_row_ethanol_production</t>
  </si>
  <si>
    <t>AEO production series driving biofuel gasoline growth</t>
  </si>
  <si>
    <t>aeo_source_biofuel_diesel</t>
  </si>
  <si>
    <t>AEO11_liquids_raw, national row per Keys aeo11_row_biodiesel_production</t>
  </si>
  <si>
    <t>AEO production series driving biofuel diesel growth</t>
  </si>
  <si>
    <t>aeo_source_jet_fuel_or_kerosene</t>
  </si>
  <si>
    <t>AEO production series driving jet fuel or kerosene growth</t>
  </si>
  <si>
    <t>aeo_source_heat</t>
  </si>
  <si>
    <t>AEO production series driving heat (not used in this variable) growth</t>
  </si>
  <si>
    <t>aeo_source_geothermal</t>
  </si>
  <si>
    <t>AEO production series driving geothermal (is not a fuel) growth</t>
  </si>
  <si>
    <t>aeo_source_lignite</t>
  </si>
  <si>
    <t>AEO production series driving lignite growth</t>
  </si>
  <si>
    <t>aeo_source_crude_oil</t>
  </si>
  <si>
    <t>AEO58_crude_region_raw, regional - Region_crosswalk fuel_group "og"; plus the Lower 48 Offshore Gulf row for the allocated federal offshore GOM component (GOM_offshore_shares)</t>
  </si>
  <si>
    <t>AEO production series driving crude oil growth</t>
  </si>
  <si>
    <t>aeo_source_heavy_or_residual_fuel_oil</t>
  </si>
  <si>
    <t>AEO production series driving heavy fuel oil growth</t>
  </si>
  <si>
    <t>aeo_source_LPG_propane_or_butane</t>
  </si>
  <si>
    <t>AEO11_liquids_raw, national row per Keys aeo11_row_ngpl</t>
  </si>
  <si>
    <t>AEO production series driving LPG propane or butane growth</t>
  </si>
  <si>
    <t>aeo_source_municipal_solid_waste</t>
  </si>
  <si>
    <t>AEO production series driving municipal solid waste growth</t>
  </si>
  <si>
    <t>aeo_source_hydrogen</t>
  </si>
  <si>
    <t>AEO19_hydrogen_raw, national row per Keys aeo19_row_total_hydrogen</t>
  </si>
  <si>
    <t>AEO production series driving hydrogen growth</t>
  </si>
  <si>
    <t>fuel_group</t>
  </si>
  <si>
    <t>region_1</t>
  </si>
  <si>
    <t>weight_1</t>
  </si>
  <si>
    <t>region_2</t>
  </si>
  <si>
    <t>weight_2</t>
  </si>
  <si>
    <t>notes</t>
  </si>
  <si>
    <t>helper: match_key</t>
  </si>
  <si>
    <t>ACTIVE-STATE REGION ASSIGNMENT  -  resolved from the table at left for About!B1. Read by AEO_growth_calcs section 1.</t>
  </si>
  <si>
    <t>Gulf Coast</t>
  </si>
  <si>
    <t>region 1</t>
  </si>
  <si>
    <t>weight 1</t>
  </si>
  <si>
    <t>region 2</t>
  </si>
  <si>
    <t>weight 2</t>
  </si>
  <si>
    <t>Rocky Mountain</t>
  </si>
  <si>
    <t>Midcontinent</t>
  </si>
  <si>
    <t>Fayetteville/Arkoma dominant; S-AR Gulf Coast share negligible</t>
  </si>
  <si>
    <t>West Coast</t>
  </si>
  <si>
    <t>East</t>
  </si>
  <si>
    <t>Northern Great Plains</t>
  </si>
  <si>
    <t>Southwest</t>
  </si>
  <si>
    <t>Permian (SE NM) dominant; San Juan basin (NW) is Rocky Mountain - weight approximates gas-heavy SJ share</t>
  </si>
  <si>
    <t>Permian (SW) vs Eagle Ford/Haynesville-TX/gulf districts (GC); panhandle Midcontinent share folded into SW. Approximate - staff-tunable</t>
  </si>
  <si>
    <t>Powder River + Green River both inside Rocky Mountain-5 per m063 Fig 1-2</t>
  </si>
  <si>
    <t>Appalachia</t>
  </si>
  <si>
    <t>West</t>
  </si>
  <si>
    <t>Interior</t>
  </si>
  <si>
    <t>no production; region irrelevant</t>
  </si>
  <si>
    <t>no production</t>
  </si>
  <si>
    <t>East KY = Central Appalachia; West KY = Illinois basin (Interior). Recent production roughly even - staff-tunable</t>
  </si>
  <si>
    <t>GOM_offshore_shares  -  federal offshore Gulf of Mexico crude allocated to states</t>
  </si>
  <si>
    <t>Allocation by BOEM active lease count (BOEM GOMR Active Lease Map); Louisiana = remainder. Same basis as POLICY_State Mapping in OilGasLeasing_Calculations_States_406.xlsx (Jan 2025 Frozen Policy Scenario - States), so BAU offshore production and the IiFPfOaGL leasing adjustment are allocated consistently. EIA reports federal offshore GOM crude as its own series - it is in no state's production data.</t>
  </si>
  <si>
    <t>Active state share of federal offshore GOM (read by Crude_calcs!B9):</t>
  </si>
  <si>
    <t>State</t>
  </si>
  <si>
    <t>BOEM active leases (GOM)</t>
  </si>
  <si>
    <t>share of GOM offshore</t>
  </si>
  <si>
    <t>Total, Gulf of Mexico region</t>
  </si>
  <si>
    <t>check: state leases sum to total / shares sum to 1</t>
  </si>
  <si>
    <t>Scope: crude oil only. Federal offshore GOM natural gas (~593 Bcf in 2024, vs LA state series ~3,598 Bcf) is NOT yet allocated - flagged follow-up. Cook Inlet (AK) offshore is out of scope (AK not in the 48-state build).</t>
  </si>
  <si>
    <t>Historical Coal Production Data: 2024</t>
  </si>
  <si>
    <t>Source: The U.S. Energy Information Administration (EIA) and the U.S. Mine Safety and Health Administration</t>
  </si>
  <si>
    <t>MSHA ID</t>
  </si>
  <si>
    <t>Mine Name</t>
  </si>
  <si>
    <t>Mine State</t>
  </si>
  <si>
    <t>Mine County</t>
  </si>
  <si>
    <t>Mine Status</t>
  </si>
  <si>
    <t>Mine Type</t>
  </si>
  <si>
    <t>Company Type</t>
  </si>
  <si>
    <t>Operation Type</t>
  </si>
  <si>
    <t>Operating Company</t>
  </si>
  <si>
    <t>Operating Company Address</t>
  </si>
  <si>
    <t>Union Code</t>
  </si>
  <si>
    <t>Coal Supply Region</t>
  </si>
  <si>
    <t>Production (short tons)</t>
  </si>
  <si>
    <t>Average Employees</t>
  </si>
  <si>
    <t>Labor Hours</t>
  </si>
  <si>
    <t>helper: state_name_clean</t>
  </si>
  <si>
    <t>helper: rank</t>
  </si>
  <si>
    <t>Marvel Mine</t>
  </si>
  <si>
    <t>Bibb</t>
  </si>
  <si>
    <t>Permanently abandoned</t>
  </si>
  <si>
    <t>Surface</t>
  </si>
  <si>
    <t>Independent Producer Operator</t>
  </si>
  <si>
    <t>Mine only</t>
  </si>
  <si>
    <t>Camellia Met Mining, Llc</t>
  </si>
  <si>
    <t>1615 Kent Dairy Road, Alabaster, AL 35007</t>
  </si>
  <si>
    <t>Appalachia Southern</t>
  </si>
  <si>
    <t>Dodge Mine</t>
  </si>
  <si>
    <t>Cullman</t>
  </si>
  <si>
    <t>Active</t>
  </si>
  <si>
    <t>Preparation Plant</t>
  </si>
  <si>
    <t>Southern Mineral Resources Llc</t>
  </si>
  <si>
    <t>1915 County Road 8, Hanceville, AL 35077</t>
  </si>
  <si>
    <t>Oak Grove Preparation Plant</t>
  </si>
  <si>
    <t>Jefferson</t>
  </si>
  <si>
    <t>Underground</t>
  </si>
  <si>
    <t>Operating Subsidiary</t>
  </si>
  <si>
    <t>Crimson Oak Grove Resources Ll</t>
  </si>
  <si>
    <t>8360 Taylors Ferry Rd, Hueytown, AL 35023</t>
  </si>
  <si>
    <t>United Mine Workers Of America</t>
  </si>
  <si>
    <t>Oak Grove Mine</t>
  </si>
  <si>
    <t>8800 Oak Grove Mine Road, Adger, AL 35006</t>
  </si>
  <si>
    <t>No 7 Mine</t>
  </si>
  <si>
    <t>Mine and Preparation Plant</t>
  </si>
  <si>
    <t>Warrior Met Coal Mining, Llc</t>
  </si>
  <si>
    <t>P.O. Box 133, Brookwood, AL 35444</t>
  </si>
  <si>
    <t>Fishtrap</t>
  </si>
  <si>
    <t>Highland Energy, Inc.</t>
  </si>
  <si>
    <t>7802 Highway 78, Cordova, AL 35550</t>
  </si>
  <si>
    <t>Maxine-Pratt Mine</t>
  </si>
  <si>
    <t>Prospect Mining &amp; Development</t>
  </si>
  <si>
    <t>2002 Second Ave. S., Jasper, AL 35501</t>
  </si>
  <si>
    <t>Shannon Mine No. 3</t>
  </si>
  <si>
    <t>Rjr Mining Company, Inc.</t>
  </si>
  <si>
    <t>7202 Highway 78, Cordova, AL 35550</t>
  </si>
  <si>
    <t>Piney Woods Preparation Plant</t>
  </si>
  <si>
    <t>Shelby</t>
  </si>
  <si>
    <t>3400 County Road 260, Alabaster, AL 35114</t>
  </si>
  <si>
    <t>Coke Mine No 1</t>
  </si>
  <si>
    <t>Active, men working, not producing</t>
  </si>
  <si>
    <t>Alabama Met Coal Resources Cor</t>
  </si>
  <si>
    <t>P.O. Box 217, St. Clairsvil, OH 43950</t>
  </si>
  <si>
    <t>Calera</t>
  </si>
  <si>
    <t>Conrad Yelvington Distributors</t>
  </si>
  <si>
    <t>4636 Scarborough Dr, Lutz, FL 33559</t>
  </si>
  <si>
    <t>No 4 Mine</t>
  </si>
  <si>
    <t>Tuscaloosa</t>
  </si>
  <si>
    <t>14730 Lock 17 Rd, Brookwood, AL 35444</t>
  </si>
  <si>
    <t>Swann's Crossing</t>
  </si>
  <si>
    <t>Southland Resources, Inc.</t>
  </si>
  <si>
    <t>P.O. Box 770, Cottondale, AL 35453</t>
  </si>
  <si>
    <t>Blue Creek Mine No. 1</t>
  </si>
  <si>
    <t>Warrior Met Coal Bc, Llc</t>
  </si>
  <si>
    <t>Camp Cherry Austin</t>
  </si>
  <si>
    <t>Eaton Resources Pit 1</t>
  </si>
  <si>
    <t>Eaton Resources Llc</t>
  </si>
  <si>
    <t>16241 B&amp;l Road, Cottondale, AL 35453</t>
  </si>
  <si>
    <t>Rockcastle Mine</t>
  </si>
  <si>
    <t>Cahaba Resouces, Llc</t>
  </si>
  <si>
    <t>P.O. Box 122, Vance, AL 35490</t>
  </si>
  <si>
    <t>Kellerman</t>
  </si>
  <si>
    <t>Alaco Llc</t>
  </si>
  <si>
    <t>414 Elder Grove Dr., Ewing, VA 24248</t>
  </si>
  <si>
    <t>Shoal Creek Mine</t>
  </si>
  <si>
    <t>Walker</t>
  </si>
  <si>
    <t>Peabody Southeast Mining, Llc</t>
  </si>
  <si>
    <t>P.O. Box 327, Oakman, AL 35579</t>
  </si>
  <si>
    <t>Corinth Prep Plant</t>
  </si>
  <si>
    <t>1799 Elliott Blvd, Jasper, AL 35501</t>
  </si>
  <si>
    <t>Carbon Hill Mine</t>
  </si>
  <si>
    <t>Clas Coal Company Inc.</t>
  </si>
  <si>
    <t>P.O. Box 400, Carbon Hill, AL 35549</t>
  </si>
  <si>
    <t>Carbon Hill Prep Plant</t>
  </si>
  <si>
    <t>218 Highway 195, Jasper, AL 35503</t>
  </si>
  <si>
    <t>No. 5 Mine</t>
  </si>
  <si>
    <t>Highland Energy, Inc</t>
  </si>
  <si>
    <t>Gooden Creek Ii</t>
  </si>
  <si>
    <t>Kennedy Brothers Construction,</t>
  </si>
  <si>
    <t>P.O. Box 1608, Jasper, AL 35502</t>
  </si>
  <si>
    <t>Usibelli</t>
  </si>
  <si>
    <t>Alaska</t>
  </si>
  <si>
    <t>Denali</t>
  </si>
  <si>
    <t>Usibelli Coal Mine Inc</t>
  </si>
  <si>
    <t>P.O. Box 1000, Healy, AK 99743</t>
  </si>
  <si>
    <t>International Brotherhood Of Teamsters, Chauffeurs, Warehouse</t>
  </si>
  <si>
    <t>Western</t>
  </si>
  <si>
    <t>West Elk Mine</t>
  </si>
  <si>
    <t>Gunnison</t>
  </si>
  <si>
    <t>Mountain Coal Company, L.L.C.</t>
  </si>
  <si>
    <t>5174 Highway 133, Somerset, CO 81434</t>
  </si>
  <si>
    <t>Uinta Region</t>
  </si>
  <si>
    <t>King Ii</t>
  </si>
  <si>
    <t>La Plata</t>
  </si>
  <si>
    <t>Gcc Energy Llc</t>
  </si>
  <si>
    <t>6473 County Road 120, Hesperus, CO 81326</t>
  </si>
  <si>
    <t>Trapper Mine</t>
  </si>
  <si>
    <t>Moffat</t>
  </si>
  <si>
    <t>Trapper Mining Inc</t>
  </si>
  <si>
    <t>P.O. Box 187, Craig, CO 81626</t>
  </si>
  <si>
    <t>International Union Of Operation Engineers</t>
  </si>
  <si>
    <t>Colowyo Mine</t>
  </si>
  <si>
    <t>Colowyo Coal Company L P</t>
  </si>
  <si>
    <t>5731 State Highway 13, Meeker, CO 81625</t>
  </si>
  <si>
    <t>Addcar System 40 Hwm Serial No</t>
  </si>
  <si>
    <t>Mega Highwall Mining Llc</t>
  </si>
  <si>
    <t>12081 Virginia Blvd., Ashland, KY 40112</t>
  </si>
  <si>
    <t>Addcar System 16</t>
  </si>
  <si>
    <t>12081 Va. Blvd, Ashland, KY 41102</t>
  </si>
  <si>
    <t>Deserado Mine</t>
  </si>
  <si>
    <t>Rio Blanco</t>
  </si>
  <si>
    <t>Blue Mountain Energy Inc</t>
  </si>
  <si>
    <t>3607 County Road #65, Rangely, CO 81648</t>
  </si>
  <si>
    <t>Foidel Creek Mine</t>
  </si>
  <si>
    <t>Routt</t>
  </si>
  <si>
    <t>Peabody Twentymile Mining Llc</t>
  </si>
  <si>
    <t>29515 Routt Cnty Rd#27, Oak Creek, CO 80467</t>
  </si>
  <si>
    <t>Mc#1 Mine</t>
  </si>
  <si>
    <t>Franklin</t>
  </si>
  <si>
    <t>M-Class Mining Llc</t>
  </si>
  <si>
    <t>11351 N. Thompsonville Rd., Macedonia, IL 62860</t>
  </si>
  <si>
    <t>Illinois Basin</t>
  </si>
  <si>
    <t>Mine No. 1</t>
  </si>
  <si>
    <t>Hamilton</t>
  </si>
  <si>
    <t>Hamilton County Coal, Llc</t>
  </si>
  <si>
    <t>18033 County Road 500 East, Dahlgren, IL 62828</t>
  </si>
  <si>
    <t>Hamilton County Coal Processin</t>
  </si>
  <si>
    <t>18031 County Rd 500 East, Dahlgren, IL 62828</t>
  </si>
  <si>
    <t>Deer Run Mine</t>
  </si>
  <si>
    <t>Montgomery</t>
  </si>
  <si>
    <t>Patton Mining Llc</t>
  </si>
  <si>
    <t>P.O. Box 457, Hillsboro, IL 62049</t>
  </si>
  <si>
    <t>Red Hawk</t>
  </si>
  <si>
    <t>Perry</t>
  </si>
  <si>
    <t>Knight Hawk Coal, Llc</t>
  </si>
  <si>
    <t>500 Cutler-Trico Road, Percy, IL 62272</t>
  </si>
  <si>
    <t>Prairie Eagle</t>
  </si>
  <si>
    <t>Prairie Eagle-Underground</t>
  </si>
  <si>
    <t>500 Cutler-Trico Rd, Percy, IL 62272</t>
  </si>
  <si>
    <t>Golden Eagle Mine</t>
  </si>
  <si>
    <t>500 Cutler/Trico Road, Percy, IL 62272</t>
  </si>
  <si>
    <t>Randolph</t>
  </si>
  <si>
    <t>Peabody Midwest Mining, Llc</t>
  </si>
  <si>
    <t>P.O. Box 397, Coulterville, IL 62237</t>
  </si>
  <si>
    <t>Gateway North Mine</t>
  </si>
  <si>
    <t>Peabody Gateway North Mining,</t>
  </si>
  <si>
    <t>12968 State Route 13, Coulterville, IL 62237</t>
  </si>
  <si>
    <t>Watco Transloading/ Cahokia Te</t>
  </si>
  <si>
    <t>St Clair</t>
  </si>
  <si>
    <t>Watco Trans Loading Llc</t>
  </si>
  <si>
    <t>#2 Monsanto Avenute, Sauget, IL 62201</t>
  </si>
  <si>
    <t>Eagle River Mine No 1</t>
  </si>
  <si>
    <t>Saline</t>
  </si>
  <si>
    <t>Responsible Energy Operations</t>
  </si>
  <si>
    <t>250 Cross Pointe Blvd., Evansville, IN 47715</t>
  </si>
  <si>
    <t>Viper Mine</t>
  </si>
  <si>
    <t>Sangamon</t>
  </si>
  <si>
    <t>Icg-Illinois, Llc</t>
  </si>
  <si>
    <t>5945 Lester Road, Williamsville, IL 62693</t>
  </si>
  <si>
    <t>Friendsville Mine</t>
  </si>
  <si>
    <t>Wabash</t>
  </si>
  <si>
    <t>625 N. 9th Street, Petersburg, IN 47567</t>
  </si>
  <si>
    <t>Friendsville Prep Plant</t>
  </si>
  <si>
    <t>Lively Grove Mine</t>
  </si>
  <si>
    <t>Prairie State Generating Compa</t>
  </si>
  <si>
    <t>4274 County Hwy 12, Marissa, IL 62257</t>
  </si>
  <si>
    <t>Mach #1 Mine</t>
  </si>
  <si>
    <t>Williamson</t>
  </si>
  <si>
    <t>Mach Mining Llc</t>
  </si>
  <si>
    <t>P.O. Box 300, Johnston City, IL 62951</t>
  </si>
  <si>
    <t>Antioch Mine</t>
  </si>
  <si>
    <t>Daviess</t>
  </si>
  <si>
    <t>625 N 9th Street, Petersburg, IN 47546</t>
  </si>
  <si>
    <t>Francisco Mine</t>
  </si>
  <si>
    <t>Gibson</t>
  </si>
  <si>
    <t>566 Dikeyville Rd, Lynnville, IN 47619</t>
  </si>
  <si>
    <t>Francisco Underground Pit</t>
  </si>
  <si>
    <t>P.O. Box 347, Francisco, IN 47649</t>
  </si>
  <si>
    <t>Gibson South</t>
  </si>
  <si>
    <t>Gibson County Coal, Llc</t>
  </si>
  <si>
    <t>3455 S. 700 W., Owensville, IN 47665</t>
  </si>
  <si>
    <t>Freelandville East</t>
  </si>
  <si>
    <t>Knox</t>
  </si>
  <si>
    <t>Sunrise Coal, Llc</t>
  </si>
  <si>
    <t>12661 N. Agricane Road, Oaktown, IN 47561</t>
  </si>
  <si>
    <t>Oaktown Fuels Mine No. 1</t>
  </si>
  <si>
    <t>12661 N. Agricare Road, Oaktown, IN 47561</t>
  </si>
  <si>
    <t>Oaktown Fuels Mine No. 2</t>
  </si>
  <si>
    <t>12661 North Agri Care Road, Oaktown, IN 47561</t>
  </si>
  <si>
    <t>Oaktown Fuels Preparation Plan</t>
  </si>
  <si>
    <t>1183 East Canvasback Dr., Terre Haute, IN 47802</t>
  </si>
  <si>
    <t>Charger Mine East</t>
  </si>
  <si>
    <t>Pike</t>
  </si>
  <si>
    <t>Prosperity Mine</t>
  </si>
  <si>
    <t>12661 N. Agricare Rd., Oaktown, IN 47561</t>
  </si>
  <si>
    <t>Addcar System 6 Hwm Serial No.</t>
  </si>
  <si>
    <t>Temporarily closed</t>
  </si>
  <si>
    <t>Contractor</t>
  </si>
  <si>
    <t>Eagle Highwall Mining Systems,</t>
  </si>
  <si>
    <t>1358 No. 1 Hwm Drive, Ashland, KY 41102</t>
  </si>
  <si>
    <t>Flint Hill Mine</t>
  </si>
  <si>
    <t>Spencer</t>
  </si>
  <si>
    <t>Sun Energy Group, Llc</t>
  </si>
  <si>
    <t>18319 North Sr 245, Dale, IN 47523</t>
  </si>
  <si>
    <t>Bear Run Mine</t>
  </si>
  <si>
    <t>Sullivan</t>
  </si>
  <si>
    <t>Peabody Bear Run Mining Llc</t>
  </si>
  <si>
    <t>7255 East County Road 600s, Carlisle, IN 47838</t>
  </si>
  <si>
    <t>Liberty Mine</t>
  </si>
  <si>
    <t>Warrick</t>
  </si>
  <si>
    <t>Alcoa Fuels Inc.</t>
  </si>
  <si>
    <t>4700 Darlington Road, Newburg, IN 47630</t>
  </si>
  <si>
    <t>Wild Boar Mine</t>
  </si>
  <si>
    <t>Peabody Wild Boar Mining, Llc</t>
  </si>
  <si>
    <t>566 Dickeyville Rd., Lynnville, IN 47619</t>
  </si>
  <si>
    <t>Addcar System 38</t>
  </si>
  <si>
    <t>12081 Virginia Blvd, Ashland, KY 41102</t>
  </si>
  <si>
    <t>Shm System-77</t>
  </si>
  <si>
    <t>Mega Highwall Mining, Llc</t>
  </si>
  <si>
    <t>12081 Virginia Blvd., Ashland, KY 41102</t>
  </si>
  <si>
    <t>Middlesboro Tipple</t>
  </si>
  <si>
    <t>Kentucky (East)</t>
  </si>
  <si>
    <t>Bell</t>
  </si>
  <si>
    <t>Premium Processing Co., Inc.</t>
  </si>
  <si>
    <t>700 N 19th Street, Middlesboro, KY 40965</t>
  </si>
  <si>
    <t>Appalachia Central</t>
  </si>
  <si>
    <t>Crockett</t>
  </si>
  <si>
    <t>Covol Fuels No. 3, Llc</t>
  </si>
  <si>
    <t>10156 Us Hwy 25e, Pineville, KY 40977</t>
  </si>
  <si>
    <t>Balkan</t>
  </si>
  <si>
    <t>Nally &amp; Hamilton Enterprises I</t>
  </si>
  <si>
    <t>P.O. Box 157, Bardstown, KY 40004</t>
  </si>
  <si>
    <t>Four Mile</t>
  </si>
  <si>
    <t>P.O. Box 249, Calvin, KY 40813</t>
  </si>
  <si>
    <t>Straight Creek  Mine</t>
  </si>
  <si>
    <t>Covol Fuels No.3 Llc</t>
  </si>
  <si>
    <t>P.O. Box 853, Pineville, KY 40977</t>
  </si>
  <si>
    <t>K-Island Mine #1</t>
  </si>
  <si>
    <t>K-Island Resources, Llc</t>
  </si>
  <si>
    <t>P.O. Box 490, Pineville, KY 40977</t>
  </si>
  <si>
    <t>Highwall Miner #2</t>
  </si>
  <si>
    <t>Ckj Enterprises, Inc.</t>
  </si>
  <si>
    <t>P.O. Box 952, Hyden, KY 41749</t>
  </si>
  <si>
    <t>Colmar</t>
  </si>
  <si>
    <t>Hances Ridge Split #1</t>
  </si>
  <si>
    <t>4th Gen Fuels, Llc.</t>
  </si>
  <si>
    <t>29 Grays Branch Road, Grays Knob, KY 40829</t>
  </si>
  <si>
    <t>Branham &amp; Baker Coal Terminal</t>
  </si>
  <si>
    <t>Boyd</t>
  </si>
  <si>
    <t>Branham &amp; Baker Coal Company,</t>
  </si>
  <si>
    <t>P.O. Box 249, Stanville, KY 41659</t>
  </si>
  <si>
    <t>Kentucky Coal Terminal</t>
  </si>
  <si>
    <t>Cw Coal Sales, Inc</t>
  </si>
  <si>
    <t>P.O. Box 203, Rush, KY 41168</t>
  </si>
  <si>
    <t>Case No. 1</t>
  </si>
  <si>
    <t>Case Dock Llc</t>
  </si>
  <si>
    <t>210 Raven Rock Road, Louisa, KY 41230</t>
  </si>
  <si>
    <t>Diablo #4</t>
  </si>
  <si>
    <t>Breathitt</t>
  </si>
  <si>
    <t>Liberty Management, Llc.</t>
  </si>
  <si>
    <t>P.O. Box 100, Ary, KY 41712</t>
  </si>
  <si>
    <t>Manchester Complex</t>
  </si>
  <si>
    <t>Clay</t>
  </si>
  <si>
    <t>Blue Diamond Leasing Llc</t>
  </si>
  <si>
    <t>P.O. Box 1482, London, KY 40741</t>
  </si>
  <si>
    <t>Trace Branch</t>
  </si>
  <si>
    <t>Trace Branch Mining, Llc</t>
  </si>
  <si>
    <t>155 East Main Street, Lexington, KY 40507</t>
  </si>
  <si>
    <t>#1 Plant</t>
  </si>
  <si>
    <t>Floyd</t>
  </si>
  <si>
    <t>N F C Mining, Inc.</t>
  </si>
  <si>
    <t>439 Meadows Branch, Prestonsburg, KY 41653</t>
  </si>
  <si>
    <t>Spurlock Plant</t>
  </si>
  <si>
    <t>Tahiti Energy, Inc.</t>
  </si>
  <si>
    <t>P.O. Box 249, Stanville, KY 41639</t>
  </si>
  <si>
    <t>No. 5</t>
  </si>
  <si>
    <t>Mrm Mining Inc.</t>
  </si>
  <si>
    <t>Mine #1</t>
  </si>
  <si>
    <t>J &amp; S Coal, Llc</t>
  </si>
  <si>
    <t>No. 7</t>
  </si>
  <si>
    <t>P.O. Box 564, Mcdowell, KY 41603</t>
  </si>
  <si>
    <t>Newman Branch S1</t>
  </si>
  <si>
    <t>Tahiti Energy Inc.</t>
  </si>
  <si>
    <t>Mine # 2</t>
  </si>
  <si>
    <t>Newman Branch</t>
  </si>
  <si>
    <t>Noble Coal, Llc Dba Noble Recl</t>
  </si>
  <si>
    <t>29 Porter Hill Box 249, Stanville, KY 41659</t>
  </si>
  <si>
    <t>Darby Mine</t>
  </si>
  <si>
    <t>Harlan</t>
  </si>
  <si>
    <t>Bluegrass Natural Resources, L</t>
  </si>
  <si>
    <t>144 E Market Place Blvd, Knoxville, TN 37922</t>
  </si>
  <si>
    <t>Moore Processing</t>
  </si>
  <si>
    <t>101 Coal, Inc.</t>
  </si>
  <si>
    <t>966 Route 990, Coalgood, KY 40818</t>
  </si>
  <si>
    <t>Totz Prep Plant</t>
  </si>
  <si>
    <t>4th Gen Fuels</t>
  </si>
  <si>
    <t>P.O. Box 269, Grays Knob, KY 40829</t>
  </si>
  <si>
    <t>Cave Branch Plant</t>
  </si>
  <si>
    <t>P.O. Box 73, Cumberland, KY 40823</t>
  </si>
  <si>
    <t>Panther Mine</t>
  </si>
  <si>
    <t>Tyree Mine</t>
  </si>
  <si>
    <t>Right Fork Splint</t>
  </si>
  <si>
    <t>966 Rt. 990, Coalgood, KY 40818</t>
  </si>
  <si>
    <t>Putney Darby Mine #1</t>
  </si>
  <si>
    <t>101 Coal Inc.</t>
  </si>
  <si>
    <t>Cranks Creek</t>
  </si>
  <si>
    <t>Orchard Branch Owl Mine</t>
  </si>
  <si>
    <t>Magnum #2</t>
  </si>
  <si>
    <t>Kelly Branch</t>
  </si>
  <si>
    <t>Nally &amp; Hamilton Enterprises,</t>
  </si>
  <si>
    <t>Old House Mining #1</t>
  </si>
  <si>
    <t>Old House Mining. Llc</t>
  </si>
  <si>
    <t>P.O. Box 925, Hyden, KY 41749</t>
  </si>
  <si>
    <t>Seagraves Creek H-1</t>
  </si>
  <si>
    <t>4th Gen Fuels Llc.</t>
  </si>
  <si>
    <t>P.O. Box 298, Grays Knob, KY 40829</t>
  </si>
  <si>
    <t>Catron Mountain</t>
  </si>
  <si>
    <t>Black Mountain Energy Llc</t>
  </si>
  <si>
    <t>P.O. Box 273, Grays Knob, KY 40829</t>
  </si>
  <si>
    <t>Coalgood Darby 1</t>
  </si>
  <si>
    <t>Smith #2</t>
  </si>
  <si>
    <t>966 Highway 990, Coalgood, KY 40818</t>
  </si>
  <si>
    <t>Orchard Branch F Mine</t>
  </si>
  <si>
    <t>Jarisa , Inc</t>
  </si>
  <si>
    <t>Coldiron Owl Mine</t>
  </si>
  <si>
    <t>Cawood #1</t>
  </si>
  <si>
    <t>Nally &amp; Hamilton Ent. Inc.</t>
  </si>
  <si>
    <t>Hwm #73</t>
  </si>
  <si>
    <t>Commonwealth Mining, Llc</t>
  </si>
  <si>
    <t>145 George Street, Suite E, Beckley, WV 25801</t>
  </si>
  <si>
    <t>Warrior Preparation Plant</t>
  </si>
  <si>
    <t>Kentucky (West)</t>
  </si>
  <si>
    <t>Hopkins</t>
  </si>
  <si>
    <t>Warrior Coal, Llc</t>
  </si>
  <si>
    <t>57 J.E. Ellis Road, Madisonville, KY 42431</t>
  </si>
  <si>
    <t>Cardinal</t>
  </si>
  <si>
    <t>Warrior Coal Llc</t>
  </si>
  <si>
    <t>3843 Manitou Rd, Manitou, KY 42436</t>
  </si>
  <si>
    <t>Prep Plant # 1</t>
  </si>
  <si>
    <t>Johnson</t>
  </si>
  <si>
    <t>Jt Reclaim, Llc</t>
  </si>
  <si>
    <t>81 Enterprise Drive, Debord, KY 41214</t>
  </si>
  <si>
    <t>Job 5</t>
  </si>
  <si>
    <t>Ridgeline Coal, Llc</t>
  </si>
  <si>
    <t>P.O. Box 2121, Pikeville, KY 41502</t>
  </si>
  <si>
    <t>Surface #4</t>
  </si>
  <si>
    <t>Mine Rite Coal Co Inc</t>
  </si>
  <si>
    <t>190 Ky Rt 689 E, Flat Gap, KY 41219</t>
  </si>
  <si>
    <t>Supreme Energy Prep Plant</t>
  </si>
  <si>
    <t>Knott</t>
  </si>
  <si>
    <t>Knott County Coal Llc</t>
  </si>
  <si>
    <t>P.O. Box 71, Deane, KY 41812</t>
  </si>
  <si>
    <t>Pioneer Preparation Plant</t>
  </si>
  <si>
    <t>B&amp;w Resources Inc.</t>
  </si>
  <si>
    <t>300 Liperote Way, London, KY 40741</t>
  </si>
  <si>
    <t>#1</t>
  </si>
  <si>
    <t>Adella Coal, Inc</t>
  </si>
  <si>
    <t>P.O. Box 1324, Hindman, KY 41822</t>
  </si>
  <si>
    <t>#9a</t>
  </si>
  <si>
    <t>Kratos Resources, Llc</t>
  </si>
  <si>
    <t>1330 Mayo Trail (Box 12), Pikeville, KY 41502</t>
  </si>
  <si>
    <t>Alum Cave #17</t>
  </si>
  <si>
    <t>No. 8</t>
  </si>
  <si>
    <t>P.O. Box 869, Salyersville, KY 41465</t>
  </si>
  <si>
    <t>Mine #5</t>
  </si>
  <si>
    <t>Ferroglobe Usa Mining, Llc</t>
  </si>
  <si>
    <t>332 West Cumberland Gap Parkwa, Corbin, KY 40701</t>
  </si>
  <si>
    <t>Dredge #1</t>
  </si>
  <si>
    <t>Lawrence</t>
  </si>
  <si>
    <t>Big Sandy Resources Inc</t>
  </si>
  <si>
    <t>31 Emerald Lane, Louisa, KY 41230</t>
  </si>
  <si>
    <t>Calvary No 81</t>
  </si>
  <si>
    <t>Leslie</t>
  </si>
  <si>
    <t>Blue Diamond Coal Co</t>
  </si>
  <si>
    <t>1021 Tori Drive, Hazard, KY 41701</t>
  </si>
  <si>
    <t>Aces Branch Mine #9</t>
  </si>
  <si>
    <t>B &amp; W Resources Inc</t>
  </si>
  <si>
    <t>No 3</t>
  </si>
  <si>
    <t>Letcher</t>
  </si>
  <si>
    <t>Rgb Resources And Development</t>
  </si>
  <si>
    <t>888 Hollybush Road, Premium, KY 41845</t>
  </si>
  <si>
    <t>No. 4</t>
  </si>
  <si>
    <t>Phelps Energy And Resources 2</t>
  </si>
  <si>
    <t>10 Hollybush Branch, Premium, KY 41845</t>
  </si>
  <si>
    <t>Shm-70</t>
  </si>
  <si>
    <t>Mega Highwall Mining Llc.</t>
  </si>
  <si>
    <t>Trace Fork</t>
  </si>
  <si>
    <t>Mark Energy, Llc</t>
  </si>
  <si>
    <t>P.O. Box 283, Whitesburg, KY 41858</t>
  </si>
  <si>
    <t>Meadow Branch</t>
  </si>
  <si>
    <t>River Ridge P-1</t>
  </si>
  <si>
    <t>Trace Fork #2</t>
  </si>
  <si>
    <t>Coking Coal, Llc</t>
  </si>
  <si>
    <t>6720 Dunbar Road, Appalachia, VA 24216</t>
  </si>
  <si>
    <t>Defeated Creek</t>
  </si>
  <si>
    <t>Deadening Branch</t>
  </si>
  <si>
    <t>P.O. Box 383, Whitesburg, KY 41858</t>
  </si>
  <si>
    <t>Auger #38</t>
  </si>
  <si>
    <t>Dirtworx Mining Llc</t>
  </si>
  <si>
    <t>281 Shannon Oaks Drive, Harrodsburg, KY 40330</t>
  </si>
  <si>
    <t>A23</t>
  </si>
  <si>
    <t>Magoffin</t>
  </si>
  <si>
    <t>Hendrickson Equipment, Inc.</t>
  </si>
  <si>
    <t>P.O. Box 396, Litt Carr, KY 41834</t>
  </si>
  <si>
    <t>Beetree 2</t>
  </si>
  <si>
    <t>Foothills Mining, Llc</t>
  </si>
  <si>
    <t>Mbm#1</t>
  </si>
  <si>
    <t>Martin</t>
  </si>
  <si>
    <t>Jigsaw Enterprises Llc</t>
  </si>
  <si>
    <t>190 Left Fork Island Creek, Pikeville, KY 41501</t>
  </si>
  <si>
    <t>Middle Fork Strip</t>
  </si>
  <si>
    <t>Wilson Mining, Llc</t>
  </si>
  <si>
    <t>Parkway Refuse</t>
  </si>
  <si>
    <t>Muhlenberg</t>
  </si>
  <si>
    <t>Muhlenberg County Coal Resourc</t>
  </si>
  <si>
    <t>P.O. Box 10, Centertown, KY 42328</t>
  </si>
  <si>
    <t>Pride</t>
  </si>
  <si>
    <t>65 Whippoorwill Hill, Powderly, KY 42367</t>
  </si>
  <si>
    <t>No. 77</t>
  </si>
  <si>
    <t>250 West Main Street, Suite 20, Lexington, KY 40507</t>
  </si>
  <si>
    <t>Kentucky River Loading</t>
  </si>
  <si>
    <t>Pine Branch Mining Llc</t>
  </si>
  <si>
    <t>No. 76  Plant</t>
  </si>
  <si>
    <t>Blue Diamond Coal Company</t>
  </si>
  <si>
    <t>Combs Branch Job</t>
  </si>
  <si>
    <t>Bear Branch 2</t>
  </si>
  <si>
    <t>Blue Diamond Mining Llc</t>
  </si>
  <si>
    <t>East Mac &amp; Nellie</t>
  </si>
  <si>
    <t>Ki-Coal, Inc.</t>
  </si>
  <si>
    <t>1858 Long Fork Road, Virgie, KY 41572</t>
  </si>
  <si>
    <t>Noble Mine #2</t>
  </si>
  <si>
    <t>Noble Construction</t>
  </si>
  <si>
    <t>P.O. Box 83, Bulan, KY 41722</t>
  </si>
  <si>
    <t>Huff Preparation Plant</t>
  </si>
  <si>
    <t>Northstar Operating Company, L</t>
  </si>
  <si>
    <t>750 Town Mtn. Rd, Pikeville, KY 41501</t>
  </si>
  <si>
    <t>Bevins Branch Preparation Plan</t>
  </si>
  <si>
    <t>Mccoy Elkhorn Coal Co.</t>
  </si>
  <si>
    <t>P.O. Box 4312, Pikeville, KY 41502</t>
  </si>
  <si>
    <t>Plant No. 1</t>
  </si>
  <si>
    <t>Star Ridge Land, Llc  Llc</t>
  </si>
  <si>
    <t>5263 State Highway 194 East, Kimper, KY 41539</t>
  </si>
  <si>
    <t>Jamboree Loadout</t>
  </si>
  <si>
    <t>Arc Jamboree, Llc</t>
  </si>
  <si>
    <t>251 Tollage Creek, Pikeville, KY 41501</t>
  </si>
  <si>
    <t>Phelps Coal Tipple (T-2)</t>
  </si>
  <si>
    <t>1278 Upper Johns Creek Road, Kimper, KY 41539</t>
  </si>
  <si>
    <t>Rob Fork Processing</t>
  </si>
  <si>
    <t>Arc Kentucky Resources, Llc</t>
  </si>
  <si>
    <t>265 Hambley Blvd. Suite 200, Pikeville, KY 41501</t>
  </si>
  <si>
    <t>Ce#2</t>
  </si>
  <si>
    <t>Clintwood Jod, Llc</t>
  </si>
  <si>
    <t>23956 Hwy. 194 E., Feds Creek, KY 41524</t>
  </si>
  <si>
    <t>Mc Mining Llc</t>
  </si>
  <si>
    <t>4126 State Highway 194 W, Pilgrim, KY 41501</t>
  </si>
  <si>
    <t>First Fork Surface Mine</t>
  </si>
  <si>
    <t>23956 State Hwy 194e, Feds Creek, KY 41524</t>
  </si>
  <si>
    <t>Quality 2</t>
  </si>
  <si>
    <t>Quality Coal, Llc</t>
  </si>
  <si>
    <t>P.O. Box 268, Sidney, KY 41564</t>
  </si>
  <si>
    <t>Quality 3</t>
  </si>
  <si>
    <t>23956 State Hwy 194e, Fedscreek, KY 41524</t>
  </si>
  <si>
    <t>Mine #28</t>
  </si>
  <si>
    <t>P.O. Box 1169, Pikeville, KY 41502</t>
  </si>
  <si>
    <t>Mine No 5</t>
  </si>
  <si>
    <t>Falcon Coal Corporation</t>
  </si>
  <si>
    <t>P.O. Box 1247, Wise, VA 24293</t>
  </si>
  <si>
    <t>Rob Fork Contour</t>
  </si>
  <si>
    <t>265 Hambly Blvd., Pikeville, KY 41501</t>
  </si>
  <si>
    <t>No. 1</t>
  </si>
  <si>
    <t>Torchlight Advance Fuels, Inc.</t>
  </si>
  <si>
    <t>102 Fox Lane, Clinton, TN 37716</t>
  </si>
  <si>
    <t>Mine #2</t>
  </si>
  <si>
    <t>Tackett Mining, Inc.</t>
  </si>
  <si>
    <t>Quality 1</t>
  </si>
  <si>
    <t>23956 State Highway 194e, Feds Creek, KY 41524</t>
  </si>
  <si>
    <t>Eagle One Mining Inc.</t>
  </si>
  <si>
    <t>P.O. Box 2977, Pikeville, KY 41502</t>
  </si>
  <si>
    <t>#6</t>
  </si>
  <si>
    <t>Bee B &amp; B, Llc</t>
  </si>
  <si>
    <t>Allen Branch Surface Mine</t>
  </si>
  <si>
    <t>23956 State Highway 194 East, Fedscreek, KY 41524</t>
  </si>
  <si>
    <t>Fedscreek Surface</t>
  </si>
  <si>
    <t>P B Dirt Movers, Inc</t>
  </si>
  <si>
    <t>P.O. Box 10, Big Rock, VA 24603</t>
  </si>
  <si>
    <t>Long Fork Surface Mine</t>
  </si>
  <si>
    <t>23956 St Hwy 194 E, Fedscreek, KY 41524</t>
  </si>
  <si>
    <t>Excel #5</t>
  </si>
  <si>
    <t>Excel Mining</t>
  </si>
  <si>
    <t>4126 State Highway 194 West, Pikeville, KY 41501</t>
  </si>
  <si>
    <t>Island Creek 1</t>
  </si>
  <si>
    <t>Raven Coal, Llc</t>
  </si>
  <si>
    <t>Shop Br.</t>
  </si>
  <si>
    <t>Knox Operating, Llc</t>
  </si>
  <si>
    <t>1073 Riverview Street, Grundy, VA 24614</t>
  </si>
  <si>
    <t>Bull Branch Surface Mine</t>
  </si>
  <si>
    <t>Big Branch #34</t>
  </si>
  <si>
    <t>Mc Auger 36</t>
  </si>
  <si>
    <t>P.B. Dirt Movers, Inc.</t>
  </si>
  <si>
    <t>#57 Miner</t>
  </si>
  <si>
    <t>Chm 21</t>
  </si>
  <si>
    <t>Contract Highwall Mining, Llc</t>
  </si>
  <si>
    <t>Henderson County Mine</t>
  </si>
  <si>
    <t>Union</t>
  </si>
  <si>
    <t>River View Coal Llc</t>
  </si>
  <si>
    <t>530 French Rd, Waverly, KY 42462</t>
  </si>
  <si>
    <t>River View Facilities</t>
  </si>
  <si>
    <t>835 Sr 1179, Waverly, KY 42462</t>
  </si>
  <si>
    <t>River View Mine</t>
  </si>
  <si>
    <t>Gatliff Tipple</t>
  </si>
  <si>
    <t>Whitley</t>
  </si>
  <si>
    <t>332 W Cumberland Pkwy Suite 10, Corbin, KY 40701</t>
  </si>
  <si>
    <t>Alden Resources Harps Creek</t>
  </si>
  <si>
    <t>332 W. Cumberland Gap Pkwy., Corbin, KY 40701</t>
  </si>
  <si>
    <t>Shm 1</t>
  </si>
  <si>
    <t>200 Second Street Suite 202, Pikeville, KY 41502</t>
  </si>
  <si>
    <t>Shm 10</t>
  </si>
  <si>
    <t>Contract Highwall Mining Llc</t>
  </si>
  <si>
    <t>Chm 48</t>
  </si>
  <si>
    <t>Mosley Gap Mine</t>
  </si>
  <si>
    <t>332 W Cumberland Gap Parkway,, Corbin, KY 40701</t>
  </si>
  <si>
    <t>Hubbs Hollow Mine</t>
  </si>
  <si>
    <t>332 W. Cumberland Gap Parkway, Corbin, KY 40701</t>
  </si>
  <si>
    <t>Five Forks Mine</t>
  </si>
  <si>
    <t>Natchitoches</t>
  </si>
  <si>
    <t>Demery Resources Company</t>
  </si>
  <si>
    <t>839 Five Forks Road, Saline, LA 71070</t>
  </si>
  <si>
    <t>Cabin Run</t>
  </si>
  <si>
    <t>Allegany</t>
  </si>
  <si>
    <t>Cobra Mining, Inc.</t>
  </si>
  <si>
    <t>1117 Shaw Mines Rd, Meyersdale, PA 15552</t>
  </si>
  <si>
    <t>Appalachia Northern</t>
  </si>
  <si>
    <t>No 1 Strip</t>
  </si>
  <si>
    <t>P.O. Box 356, Barton, MD 21521</t>
  </si>
  <si>
    <t>Cobra No 1</t>
  </si>
  <si>
    <t>Cobra Mining Inc</t>
  </si>
  <si>
    <t>Job #3</t>
  </si>
  <si>
    <t>Tri-Star Mining Inc</t>
  </si>
  <si>
    <t>2278 Michael Rd. / P.O. Box 33, Barton, MD 21521</t>
  </si>
  <si>
    <t>Carlos Surface</t>
  </si>
  <si>
    <t>Heritage Coal &amp; Natural Resour</t>
  </si>
  <si>
    <t>550 Beagle Road, Rockwood, PA 15557</t>
  </si>
  <si>
    <t>Jackson</t>
  </si>
  <si>
    <t>C &amp; S  Coal Llc</t>
  </si>
  <si>
    <t>15400 Blacksmith Lane, Lonaconing, MD 21539</t>
  </si>
  <si>
    <t>Midland</t>
  </si>
  <si>
    <t>Beechwood Coal, Llc</t>
  </si>
  <si>
    <t>19709 Winners View Terrace, Frostburg, MD 21531</t>
  </si>
  <si>
    <t>Midland Mine</t>
  </si>
  <si>
    <t>Simkol Corp.</t>
  </si>
  <si>
    <t>#1 Strip</t>
  </si>
  <si>
    <t>Garrett</t>
  </si>
  <si>
    <t>Pine Mountain Coal Co. Inc.</t>
  </si>
  <si>
    <t>15615 Raynor Hill Drive Sw, Frostburg, MD 21532</t>
  </si>
  <si>
    <t>Mettiki General</t>
  </si>
  <si>
    <t>Mettiki Coal Llc</t>
  </si>
  <si>
    <t>293 Table Rock Rd, Oakland, MD 21550</t>
  </si>
  <si>
    <t>No. 3 Airport Job</t>
  </si>
  <si>
    <t>447 Happy Hills Lane, Frostburg, MD 21532</t>
  </si>
  <si>
    <t>Casselman Mine</t>
  </si>
  <si>
    <t>Rosebud Mining Company</t>
  </si>
  <si>
    <t>P.O. Box 149, Friedens, PA 15541</t>
  </si>
  <si>
    <t>Taylor Lower Bakerstown</t>
  </si>
  <si>
    <t>P.O. Box 886, Lewisburg, WV 24901</t>
  </si>
  <si>
    <t>No. 4 Woodyard Job</t>
  </si>
  <si>
    <t>19309 Legislative Road, Barton, MD 21521</t>
  </si>
  <si>
    <t>Red Hills Mine</t>
  </si>
  <si>
    <t>Choctaw</t>
  </si>
  <si>
    <t>Mississippi Lignite Mining Com</t>
  </si>
  <si>
    <t>1000 Mcintire Rd, Ackerman, MS 39735</t>
  </si>
  <si>
    <t>Walnut Creek</t>
  </si>
  <si>
    <t>Bates</t>
  </si>
  <si>
    <t>Continental Coal Inc</t>
  </si>
  <si>
    <t>10801 Main, Suite 920, Overland Park, KS 66210</t>
  </si>
  <si>
    <t>Absaloka Mine</t>
  </si>
  <si>
    <t>Big Horn</t>
  </si>
  <si>
    <t>Westmoreland Absaloka Mining L</t>
  </si>
  <si>
    <t>P.O. Box 449, Hardin, MT 59034</t>
  </si>
  <si>
    <t>Powder River Basin</t>
  </si>
  <si>
    <t>Spring Creek Mine</t>
  </si>
  <si>
    <t>Navajo Transitional Energy Com</t>
  </si>
  <si>
    <t>P.O. Box 67, Decker, MT 59025</t>
  </si>
  <si>
    <t>Wolf Mountain Coal-Spring Cree</t>
  </si>
  <si>
    <t>Wolf Mountain Coal, Inc.</t>
  </si>
  <si>
    <t>P.O. Box 6206, Sheridan, WY 82801</t>
  </si>
  <si>
    <t>Bull Mountains Mine No 1</t>
  </si>
  <si>
    <t>Musselshell</t>
  </si>
  <si>
    <t>Signal Peak Energy Llc</t>
  </si>
  <si>
    <t>100 Portal Dr, Roundup, MT 59072</t>
  </si>
  <si>
    <t>Rosebud Mine &amp; Crusher/Conveyo</t>
  </si>
  <si>
    <t>Rosebud</t>
  </si>
  <si>
    <t>Westmoreland Rosebud Mining Ll</t>
  </si>
  <si>
    <t>P.O. Box 99, Colstrip, MT 59323</t>
  </si>
  <si>
    <t>Lee Ranch Coal Mine</t>
  </si>
  <si>
    <t>Mckinley</t>
  </si>
  <si>
    <t>Peabody Natural Resources Comp</t>
  </si>
  <si>
    <t>P.O. Box 757, Grants, NM 87020</t>
  </si>
  <si>
    <t>El Segundo</t>
  </si>
  <si>
    <t>El Segundo Coal Company, Llc</t>
  </si>
  <si>
    <t>Navajo Mine</t>
  </si>
  <si>
    <t>San Juan</t>
  </si>
  <si>
    <t>Bisti Fuels Company Llc</t>
  </si>
  <si>
    <t>P.O. Box 3767, Farmington, NM 87499</t>
  </si>
  <si>
    <t>Falkirk Mine</t>
  </si>
  <si>
    <t>Mclean</t>
  </si>
  <si>
    <t>Falkirk Mining Company</t>
  </si>
  <si>
    <t>P.O. Box 1087, Underwood, ND 58576</t>
  </si>
  <si>
    <t>Freedom Mine</t>
  </si>
  <si>
    <t>Mercer</t>
  </si>
  <si>
    <t>The Coteau Properties Company</t>
  </si>
  <si>
    <t>204 61 Ave. Sw, Beulah, ND 58523</t>
  </si>
  <si>
    <t>Coyote Creek Mine</t>
  </si>
  <si>
    <t>Coyote Creek Mining Company, L</t>
  </si>
  <si>
    <t>6502 17th St Sw, Zap, ND 58580</t>
  </si>
  <si>
    <t>Center Mine</t>
  </si>
  <si>
    <t>Oliver</t>
  </si>
  <si>
    <t>Bni Coal, Ltd</t>
  </si>
  <si>
    <t>2360 35th Ave Sw, Center, ND 58530</t>
  </si>
  <si>
    <t>International Brotherhood Of Electrical Workers</t>
  </si>
  <si>
    <t>Ccu Athens Strip</t>
  </si>
  <si>
    <t>Athens</t>
  </si>
  <si>
    <t>Ccu Coal &amp; Construction Llc</t>
  </si>
  <si>
    <t>544 Chestnut St. Pb Box 1027, Coshocton, OH 43812</t>
  </si>
  <si>
    <t>Ccu Belmont Strip</t>
  </si>
  <si>
    <t>Belmont</t>
  </si>
  <si>
    <t>Ccu Coal And Construction Llc</t>
  </si>
  <si>
    <t>544 Chestnut St, Coshocton, OH 43812</t>
  </si>
  <si>
    <t>Ccu Bellaire Dock</t>
  </si>
  <si>
    <t>544 Chestnut St., Coshocton, OH 43812</t>
  </si>
  <si>
    <t>Hopedale Mine</t>
  </si>
  <si>
    <t>Harrison</t>
  </si>
  <si>
    <t>Leesville Land Llc</t>
  </si>
  <si>
    <t>86900 Sinfield Road, Hopedale, OH 43976</t>
  </si>
  <si>
    <t>Nelms Plant</t>
  </si>
  <si>
    <t>P.O. Box 415, Hopedale, OH 43976</t>
  </si>
  <si>
    <t>Ccu Harrison Strip</t>
  </si>
  <si>
    <t>Ccu Patterson Strip</t>
  </si>
  <si>
    <t>3596 Sr 39 Nw, Dover, OH 44622</t>
  </si>
  <si>
    <t>Ccu Sexton Strip</t>
  </si>
  <si>
    <t>Vail Mine</t>
  </si>
  <si>
    <t>28490 Birmingham Road, Freeport, OH 43973</t>
  </si>
  <si>
    <t>Orange Strip</t>
  </si>
  <si>
    <t>Noble</t>
  </si>
  <si>
    <t>B &amp; N Coal Inc</t>
  </si>
  <si>
    <t>P.O. Box 100, Dexter City, OH 45727</t>
  </si>
  <si>
    <t>Stonecreek Mine</t>
  </si>
  <si>
    <t>Tuscarawas</t>
  </si>
  <si>
    <t>Kimble Clay &amp; Limestone</t>
  </si>
  <si>
    <t>3596 St. Rt. 39 Nw, Dover, OH 44622</t>
  </si>
  <si>
    <t>Kimble #1</t>
  </si>
  <si>
    <t>3596 State Route 39 Nw, Dover, OH 44622</t>
  </si>
  <si>
    <t>Ccu Tuscarawas Strip</t>
  </si>
  <si>
    <t>Tusky Prep</t>
  </si>
  <si>
    <t>5600 Pleasant Valley Road Se, Uhrichsville, OH 44683</t>
  </si>
  <si>
    <t>Joshua Coal Company</t>
  </si>
  <si>
    <t>Okmulgee</t>
  </si>
  <si>
    <t>P.O. Box 897, Dewar, OK 74431</t>
  </si>
  <si>
    <t>Dutch Run Coal Preparation Pla</t>
  </si>
  <si>
    <t>Pennsylvania (Bituminous)</t>
  </si>
  <si>
    <t>Armstrong</t>
  </si>
  <si>
    <t>301 Market Street, Kittanning, PA 16201</t>
  </si>
  <si>
    <t>Dutch Run</t>
  </si>
  <si>
    <t>Parkwood Mine</t>
  </si>
  <si>
    <t>Tidal Mine</t>
  </si>
  <si>
    <t>Res Coal Llc</t>
  </si>
  <si>
    <t>51 Airport Road, Clearfield, PA 16830</t>
  </si>
  <si>
    <t>Laurel Sand And Stone Inc</t>
  </si>
  <si>
    <t>Cambria</t>
  </si>
  <si>
    <t>Laurel Sand &amp; Stone Incorporat</t>
  </si>
  <si>
    <t>210 E Main St, Ligonier, PA 15658</t>
  </si>
  <si>
    <t>Madison Mine</t>
  </si>
  <si>
    <t>Portage Plant</t>
  </si>
  <si>
    <t>Cresson</t>
  </si>
  <si>
    <t>Driscoll Hollow Mine</t>
  </si>
  <si>
    <t>Coal Loaders, Inc.</t>
  </si>
  <si>
    <t>210 East Mine Street, Ligonier, PA 15658</t>
  </si>
  <si>
    <t>Res Cresson</t>
  </si>
  <si>
    <t>89 Job</t>
  </si>
  <si>
    <t>51 Airport Rd, Clearfield, PA 16830</t>
  </si>
  <si>
    <t>Banks Bank</t>
  </si>
  <si>
    <t>Pennsylvania (Anthracite)</t>
  </si>
  <si>
    <t>Carbon</t>
  </si>
  <si>
    <t>Rossi Excavating Company</t>
  </si>
  <si>
    <t>Rr #1 Box 189e, Beaver Meadow, PA 18216</t>
  </si>
  <si>
    <t>Spring Mountain Strip</t>
  </si>
  <si>
    <t>Atlantic Carbon Group, Inc.</t>
  </si>
  <si>
    <t>100 Hazlebrook Road, Hazleton, PA 18202</t>
  </si>
  <si>
    <t>Ancient Sun Strip Saylor-Mckin</t>
  </si>
  <si>
    <t>Clarion</t>
  </si>
  <si>
    <t>Ancient Sun Inc</t>
  </si>
  <si>
    <t>P.O. Box 129, Shippenville, PA 16254</t>
  </si>
  <si>
    <t>Bowser Mine</t>
  </si>
  <si>
    <t>Neiswonger Construction Inc</t>
  </si>
  <si>
    <t>17592 Route 322, Strattanville, PA 16258</t>
  </si>
  <si>
    <t>River Hill Coal Co., Inc.</t>
  </si>
  <si>
    <t>Clearfield</t>
  </si>
  <si>
    <t>River Hill Coal Company Inc</t>
  </si>
  <si>
    <t>P.O. Box 141, Kylertown, PA 16847</t>
  </si>
  <si>
    <t>A W Long Coal Company</t>
  </si>
  <si>
    <t>127 Logan Street, Philipsburg, PA 16866</t>
  </si>
  <si>
    <t>Reese No 1 &amp; 2 Strip</t>
  </si>
  <si>
    <t>Philip Reese Coal Company Inc</t>
  </si>
  <si>
    <t>P.O. Box 14, Karthaus, PA 16845</t>
  </si>
  <si>
    <t>King #1</t>
  </si>
  <si>
    <t>King Coal Sales Inc</t>
  </si>
  <si>
    <t>P.O. Box 712, Philipsburg, PA 16866</t>
  </si>
  <si>
    <t>Lady Jane Plant</t>
  </si>
  <si>
    <t>Hoover Job</t>
  </si>
  <si>
    <t>Junior Coal Contracting Inncor</t>
  </si>
  <si>
    <t>2330 Six Mile Road, Philipsburg, PA 16866</t>
  </si>
  <si>
    <t>Shawver Operation</t>
  </si>
  <si>
    <t>Hilltop Coal Company</t>
  </si>
  <si>
    <t>18 Dutchtown Rd, Houtzdale, PA 16651</t>
  </si>
  <si>
    <t>Bell #1 Mine</t>
  </si>
  <si>
    <t>Cherry Tree Mine</t>
  </si>
  <si>
    <t>Kellar #2</t>
  </si>
  <si>
    <t>Kellar Augering</t>
  </si>
  <si>
    <t>11976 Rt 954 Hwy N., Creekside, PA 15732</t>
  </si>
  <si>
    <t>Penfield Mine</t>
  </si>
  <si>
    <t>Harmony Mine</t>
  </si>
  <si>
    <t>Res Shawville</t>
  </si>
  <si>
    <t>224 Grange Hall Road, Armagh, PA 15920</t>
  </si>
  <si>
    <t>Res Houtzdale</t>
  </si>
  <si>
    <t>Res Morrisdale</t>
  </si>
  <si>
    <t>Conrail Tipple</t>
  </si>
  <si>
    <t>Corbet South Mine</t>
  </si>
  <si>
    <t>Ogden</t>
  </si>
  <si>
    <t>Swisher Contracting Inc</t>
  </si>
  <si>
    <t>P.O. Box 1223, Clearfield, PA 16830</t>
  </si>
  <si>
    <t>Powerline Job</t>
  </si>
  <si>
    <t>Dragon Mine</t>
  </si>
  <si>
    <t>Coal Loaders Inc</t>
  </si>
  <si>
    <t>210 East Main Street, Ligonier, PA 15658</t>
  </si>
  <si>
    <t>Logan Surface Mine</t>
  </si>
  <si>
    <t>Columbia</t>
  </si>
  <si>
    <t>Blaschak Anthracite Corporatio</t>
  </si>
  <si>
    <t>Route 54, P.O. Box 12, Mahanoy City, PA 17948</t>
  </si>
  <si>
    <t>Rausch Creek Coal Preparation</t>
  </si>
  <si>
    <t>Dauphin</t>
  </si>
  <si>
    <t>P.O. Box 1, Wiconisco, PA 17097</t>
  </si>
  <si>
    <t>Williamstown Mine #1</t>
  </si>
  <si>
    <t>Kimmel's Mining, Inc</t>
  </si>
  <si>
    <t>17rr East Grand Avenue, Tower City, PA 17980</t>
  </si>
  <si>
    <t>T &amp; B Strip</t>
  </si>
  <si>
    <t>Fayette</t>
  </si>
  <si>
    <t>T &amp; B Excavating Inc.</t>
  </si>
  <si>
    <t>P.O. Box 337, Mcclellandtow, PA 15458</t>
  </si>
  <si>
    <t>Tasara Strips</t>
  </si>
  <si>
    <t>Fulton</t>
  </si>
  <si>
    <t>J &amp; J Svonavec Excavating, Inc</t>
  </si>
  <si>
    <t>110 Windermere Lane, Somerset, PA 15501</t>
  </si>
  <si>
    <t>Cumberland Mine</t>
  </si>
  <si>
    <t>Greene</t>
  </si>
  <si>
    <t>Iron Cumberland Llc</t>
  </si>
  <si>
    <t>576 Maple Run Road, Waynesburg, PA 15370</t>
  </si>
  <si>
    <t>Bailey Mine</t>
  </si>
  <si>
    <t>Consol Pennsylvania Coal Compa</t>
  </si>
  <si>
    <t>1000 Consol Energy Drive, Canonsburg, PA 15317</t>
  </si>
  <si>
    <t>Harvey Mine</t>
  </si>
  <si>
    <t>Beilchick Bros Strips</t>
  </si>
  <si>
    <t>Alverda Enterprises, Inc.</t>
  </si>
  <si>
    <t>290 Staff Street Box 128, Heilwood, PA 15745</t>
  </si>
  <si>
    <t>Clymer Prep Plant</t>
  </si>
  <si>
    <t>Condor Mine</t>
  </si>
  <si>
    <t>Challenger Yard</t>
  </si>
  <si>
    <t>Millcreek Processing</t>
  </si>
  <si>
    <t>Rt 711n, P.O. Box 435, Seward, PA 15954</t>
  </si>
  <si>
    <t>Lowry Mine</t>
  </si>
  <si>
    <t>Barrett Mine</t>
  </si>
  <si>
    <t>Knob Creek</t>
  </si>
  <si>
    <t>Heilwood</t>
  </si>
  <si>
    <t>Brush Valley</t>
  </si>
  <si>
    <t>Coral-Graceton</t>
  </si>
  <si>
    <t>301 Market St, Kittanning, PA 16201</t>
  </si>
  <si>
    <t>Crooked Creek Mine</t>
  </si>
  <si>
    <t>Crooked Creek Prep Plant</t>
  </si>
  <si>
    <t>Fulton Run</t>
  </si>
  <si>
    <t>Worthville Mine</t>
  </si>
  <si>
    <t>Original Fuels Inc</t>
  </si>
  <si>
    <t>P.O. Box 343, Punxsutawney, PA 15767</t>
  </si>
  <si>
    <t>Kocjancic</t>
  </si>
  <si>
    <t>Coalbrook Stripping #1</t>
  </si>
  <si>
    <t>Lackawanna</t>
  </si>
  <si>
    <t>Silverbrook Anthracite Inc.</t>
  </si>
  <si>
    <t>484 Shoemaker Ave, West Wyoming, PA 18644</t>
  </si>
  <si>
    <t>Kassa Breaker</t>
  </si>
  <si>
    <t>Luzerne</t>
  </si>
  <si>
    <t>Silverbrook Anthracite Inc</t>
  </si>
  <si>
    <t>347 E. Saylor Ave., Laflin, PA 18702</t>
  </si>
  <si>
    <t>Ebervale Mine</t>
  </si>
  <si>
    <t>100 Hazle Brook Road, Hazle Townshi, PA 18201</t>
  </si>
  <si>
    <t>Lattimer Division</t>
  </si>
  <si>
    <t>Route 54, P O Box 12, Mahanoy City, PA 17948</t>
  </si>
  <si>
    <t>Laurel Breaker</t>
  </si>
  <si>
    <t>Carbon Sales, Inc.</t>
  </si>
  <si>
    <t>350 Johnson St., Wilkes-Barre, PA 18702</t>
  </si>
  <si>
    <t>Glen Lyon Operation</t>
  </si>
  <si>
    <t>Susquehanna Coal Company</t>
  </si>
  <si>
    <t>P.O. Box 85, Glen Lyon, PA 18617</t>
  </si>
  <si>
    <t>Hazleton Shaft South</t>
  </si>
  <si>
    <t>100 Hazlebrook Road, P.O. Box, Hazleton, PA 18201</t>
  </si>
  <si>
    <t>Jeddo No 8 Preparation Plant</t>
  </si>
  <si>
    <t>Wildcat Carbon Processing, Llc</t>
  </si>
  <si>
    <t>Route 940, Ebervale, PA 18223</t>
  </si>
  <si>
    <t>Stockton Mine</t>
  </si>
  <si>
    <t>Hazleton Shaft</t>
  </si>
  <si>
    <t>P.O. Box 435, Hazleton, PA 18201</t>
  </si>
  <si>
    <t>Stockton Preparation Facility</t>
  </si>
  <si>
    <t>Mountain Top Anthracite</t>
  </si>
  <si>
    <t>Shamokin Filler Company Inc</t>
  </si>
  <si>
    <t>1550 Crestwood Drive, Mountaintop, PA 18707</t>
  </si>
  <si>
    <t>Eckley Operation</t>
  </si>
  <si>
    <t>Blaschak Anthracite Corp.</t>
  </si>
  <si>
    <t>P.O. Box 12, Mahanoy City, PA 17948</t>
  </si>
  <si>
    <t>Freeland Anthracite Mine</t>
  </si>
  <si>
    <t>Freeland Anthracite Llc</t>
  </si>
  <si>
    <t>239 Humboldt Street, Hazle Townshi, PA 18202</t>
  </si>
  <si>
    <t>Fisher Mining Company</t>
  </si>
  <si>
    <t>Lycoming</t>
  </si>
  <si>
    <t>40 Choate Circle, Montoursville, PA 17754</t>
  </si>
  <si>
    <t>Sagulla</t>
  </si>
  <si>
    <t>Ben Hal Mining Inc</t>
  </si>
  <si>
    <t>389 Irishtown Road, Grove City, PA 16127</t>
  </si>
  <si>
    <t>Oaks Plant</t>
  </si>
  <si>
    <t>Stoudt's Ferry Preparation Com</t>
  </si>
  <si>
    <t>68 Mush Dahi Road, New Ringgold, PA 17960</t>
  </si>
  <si>
    <t>Carbon Plant (Preparation)</t>
  </si>
  <si>
    <t>Northumberland</t>
  </si>
  <si>
    <t>Shamokin Filler Company Inc.</t>
  </si>
  <si>
    <t>453 Venn Access Road, Coal Township, PA 17866</t>
  </si>
  <si>
    <t>Admiral Production Plant</t>
  </si>
  <si>
    <t>Admiral Carbon, Llc</t>
  </si>
  <si>
    <t>122 Wilburton Road, Mount Carmel, PA 17851</t>
  </si>
  <si>
    <t>West Spring Energy</t>
  </si>
  <si>
    <t>West Spring Energy, Llc</t>
  </si>
  <si>
    <t>P.O. Box 1200, Pottsville, PA 17901</t>
  </si>
  <si>
    <t>Zerbe 10 Mine</t>
  </si>
  <si>
    <t>Fox Coal Company Inc.</t>
  </si>
  <si>
    <t>212 W. Cherry St., Mt. Carmel, PA 17851</t>
  </si>
  <si>
    <t>West End</t>
  </si>
  <si>
    <t>P.O. Box 659, Pottsville, PA 17901</t>
  </si>
  <si>
    <t>Crystal Strip</t>
  </si>
  <si>
    <t>Last Time Coal</t>
  </si>
  <si>
    <t>119 Greenwood St., Trevorton, PA 17881</t>
  </si>
  <si>
    <t>Mustang Stripping</t>
  </si>
  <si>
    <t>D Molesevich &amp; Sons Constructi</t>
  </si>
  <si>
    <t>P.O. Box 121, Mt. Carmel, PA 17851</t>
  </si>
  <si>
    <t>Trevorton Strip</t>
  </si>
  <si>
    <t>Keystone Anthracite Company In</t>
  </si>
  <si>
    <t>259 North Second Street, Girardville, PA 17935</t>
  </si>
  <si>
    <t>Locust Summit Strip Mine</t>
  </si>
  <si>
    <t>White Horse Energy Llc</t>
  </si>
  <si>
    <t>35 Dutch Rd, Ashland, PA 17921</t>
  </si>
  <si>
    <t>Atlas Anthracite Coal Corporat</t>
  </si>
  <si>
    <t>D. Molesevich &amp; Sons Construct</t>
  </si>
  <si>
    <t>P.O. Box 121, Mount Carmel, PA 17851</t>
  </si>
  <si>
    <t>Blue Ridge Mining L.P.</t>
  </si>
  <si>
    <t>4483 State Route 125, Coal Township, PA 17866</t>
  </si>
  <si>
    <t>Big Mountain Anthracite #1 Pit</t>
  </si>
  <si>
    <t>Big Mountain Anthracite</t>
  </si>
  <si>
    <t>74 Jushwa Road, Trevorton, PA 17978</t>
  </si>
  <si>
    <t>New Summit</t>
  </si>
  <si>
    <t>White Horse Energy, Llc</t>
  </si>
  <si>
    <t>200 Mahantongo Street, P.O. Bo, Pottsville, PA 17901</t>
  </si>
  <si>
    <t>Greenwood</t>
  </si>
  <si>
    <t>Schuylkill</t>
  </si>
  <si>
    <t>Lehigh Anthracite Coal, Llc</t>
  </si>
  <si>
    <t>1233 East Broad St.,, Tamaqua, PA 18252</t>
  </si>
  <si>
    <t>Tamaqua Mine</t>
  </si>
  <si>
    <t>1233 E. Broad Street, Tamaqua, PA 18252</t>
  </si>
  <si>
    <t>Tamaqua Breaker</t>
  </si>
  <si>
    <t>259 North Second Street, Girardville, PA 17938</t>
  </si>
  <si>
    <t>R S &amp; W Drift</t>
  </si>
  <si>
    <t>R S &amp; W Coal Co Inc</t>
  </si>
  <si>
    <t>1150 Creek Road, Pitman, PA 17964</t>
  </si>
  <si>
    <t>K K Strip</t>
  </si>
  <si>
    <t>K K Coal Llc</t>
  </si>
  <si>
    <t>1100 Mountain Side Rd, Cumbola, PA 17930</t>
  </si>
  <si>
    <t>Buck Run P-8 P-10</t>
  </si>
  <si>
    <t>Reading Anthracite Company</t>
  </si>
  <si>
    <t>New St. Nicholas Breaker</t>
  </si>
  <si>
    <t>Wadesville P-33</t>
  </si>
  <si>
    <t>Superior Coal Preparation Co-O</t>
  </si>
  <si>
    <t>184 Schwenks Rd, Hegins, PA 17938</t>
  </si>
  <si>
    <t>Blaschak Breaker</t>
  </si>
  <si>
    <t>Premium Fine Coal Inc</t>
  </si>
  <si>
    <t>1271 Clamtown Road, P.O. Box 2, Tamaqua, PA 18252</t>
  </si>
  <si>
    <t>Tuscarora Breaker</t>
  </si>
  <si>
    <t>Kuperavage Ent Inc. / Tuscaror</t>
  </si>
  <si>
    <t>50 Breaker Road, P.O. Box 99, Middleport, PA 17953</t>
  </si>
  <si>
    <t>E O J Strip Mine</t>
  </si>
  <si>
    <t>E O J Inc</t>
  </si>
  <si>
    <t>2401 Summer Valley Road, New Ringgold, PA 17960</t>
  </si>
  <si>
    <t>Sherman Breaker</t>
  </si>
  <si>
    <t>Sherman Mountain Coal Company</t>
  </si>
  <si>
    <t>65 Main Street, Tremont, PA 17981</t>
  </si>
  <si>
    <t>Serill Strip</t>
  </si>
  <si>
    <t>Hardway Coal Company Inc</t>
  </si>
  <si>
    <t>44 Keystoker Lane, Schuylkill Ha, PA 17972</t>
  </si>
  <si>
    <t>W M P I</t>
  </si>
  <si>
    <t>Waste Management &amp; Processors</t>
  </si>
  <si>
    <t>P.O. Box K, Frackville, PA 17931</t>
  </si>
  <si>
    <t>Auburn Preparation Plant</t>
  </si>
  <si>
    <t>Sherman Mountain Coal Strip</t>
  </si>
  <si>
    <t>P.O. Box 183, Elysburg, PA 17824</t>
  </si>
  <si>
    <t>Good Spring South</t>
  </si>
  <si>
    <t>Rausch Creek Mining Llc</t>
  </si>
  <si>
    <t>978 Gap Street, Valley View, PA 17983</t>
  </si>
  <si>
    <t>Girard Breaker</t>
  </si>
  <si>
    <t>Continental Strip</t>
  </si>
  <si>
    <t>Keystone Anthracite Corporatio</t>
  </si>
  <si>
    <t>Ellangowan Stripping</t>
  </si>
  <si>
    <t>Kuperavage Ent Inc/Ta Tuscaror</t>
  </si>
  <si>
    <t>Kuperavage Ent Inc/Tuscarora C</t>
  </si>
  <si>
    <t>50 Breaker Rd. P.O. Box 99, Middleport, PA 17953</t>
  </si>
  <si>
    <t>Mahanoy Site</t>
  </si>
  <si>
    <t>Locust Valley Coal Company Inc</t>
  </si>
  <si>
    <t>P.O. Box 279, St. Clair, PA 17970</t>
  </si>
  <si>
    <t>Jett #2 Stripping</t>
  </si>
  <si>
    <t>Jett Contracting Co.</t>
  </si>
  <si>
    <t>231 Winfield Dr, Brockton, PA 17925</t>
  </si>
  <si>
    <t>Park Mine Coal Company</t>
  </si>
  <si>
    <t>294 Pine Creek Drive, Orwigsburg, PA 17961</t>
  </si>
  <si>
    <t>Primrose Operation</t>
  </si>
  <si>
    <t>Brownsville</t>
  </si>
  <si>
    <t>Slope #2</t>
  </si>
  <si>
    <t>S &amp; J Coal Mine</t>
  </si>
  <si>
    <t>15 Motter Drive, Pine Grove, PA 17963</t>
  </si>
  <si>
    <t>Slope #1</t>
  </si>
  <si>
    <t>M &amp; D Anthracite Coal</t>
  </si>
  <si>
    <t>71 Hill Road, Hegins, PA 17938</t>
  </si>
  <si>
    <t>Buck Mountain Stripping</t>
  </si>
  <si>
    <t>6 Parallel Road, Pine Grove, PA 17963</t>
  </si>
  <si>
    <t>Shaw</t>
  </si>
  <si>
    <t>Somerset</t>
  </si>
  <si>
    <t>Mine No 1</t>
  </si>
  <si>
    <t>Pbs Coals, Inc.</t>
  </si>
  <si>
    <t>P.O. Box 260, Friedens, PA 15541</t>
  </si>
  <si>
    <t>Shade Creek Plant</t>
  </si>
  <si>
    <t>1576 Stoystown Road, Friedens, PA 15541</t>
  </si>
  <si>
    <t>Cambria Fuel Plant</t>
  </si>
  <si>
    <t>Fieg Bros Coal Co.</t>
  </si>
  <si>
    <t>P.O. Box 38, Berlin, PA 15530</t>
  </si>
  <si>
    <t>Kellar #1</t>
  </si>
  <si>
    <t>Kellar Augering Inc</t>
  </si>
  <si>
    <t>11976 Route 954 Highway North, Creekside, PA 15732</t>
  </si>
  <si>
    <t>Mine 78</t>
  </si>
  <si>
    <t>Mine 78 Preparation Plant</t>
  </si>
  <si>
    <t>Horning Deep Mine</t>
  </si>
  <si>
    <t>Roxcoal, Inc.</t>
  </si>
  <si>
    <t>Wilson Creek Surface Mines</t>
  </si>
  <si>
    <t>Wilson Creek Energy Llc</t>
  </si>
  <si>
    <t>Acosta Deep Mine</t>
  </si>
  <si>
    <t>Maple Springs Mine</t>
  </si>
  <si>
    <t>Lct Energy, Lp</t>
  </si>
  <si>
    <t>938 Mt. Airy Drive, Suite 200, Johnstown, PA 15904</t>
  </si>
  <si>
    <t>Laurel  Plant</t>
  </si>
  <si>
    <t>Laurel Prep Plant Llc</t>
  </si>
  <si>
    <t>Mast Mine</t>
  </si>
  <si>
    <t>1117 Shaw Mines Road, Meyersdale, PA 15552</t>
  </si>
  <si>
    <t>Solomon Run</t>
  </si>
  <si>
    <t>Elk Resources Inc</t>
  </si>
  <si>
    <t>30 Pounds Road, West Lebanon, PA 15783</t>
  </si>
  <si>
    <t>Big Pine Mine</t>
  </si>
  <si>
    <t>The Casselman Mine</t>
  </si>
  <si>
    <t>555 Philadelphia Street, Indiana, PA 15701</t>
  </si>
  <si>
    <t>Good Hill Mine</t>
  </si>
  <si>
    <t>Mountaineering Mining Corporat</t>
  </si>
  <si>
    <t>1010 Garrett Shortcut Road, Berlin, PA 15530</t>
  </si>
  <si>
    <t>Coyote Mountain Job</t>
  </si>
  <si>
    <t>Westgren Mine</t>
  </si>
  <si>
    <t>Scrubgrass Fuel Handling Facil</t>
  </si>
  <si>
    <t>Venango</t>
  </si>
  <si>
    <t>Scrubgrass Reclamation Company</t>
  </si>
  <si>
    <t>2151 Lisbon Road, Kennerdell, PA 16374</t>
  </si>
  <si>
    <t>Enlow Fork Mine</t>
  </si>
  <si>
    <t>267 Archer Road, Prosperity, PA 15329</t>
  </si>
  <si>
    <t>Adc, Inc Pit 008</t>
  </si>
  <si>
    <t>Westmoreland</t>
  </si>
  <si>
    <t>Gary Gioia Coal Co.</t>
  </si>
  <si>
    <t>319 Karen Dr, Elizabeth, PA 15037</t>
  </si>
  <si>
    <t>Rustic Ridge #1 Mine</t>
  </si>
  <si>
    <t>Lct Energy Lp</t>
  </si>
  <si>
    <t>938 Mt. Airy Drive, Suite 100, Johnstown, PA 15904</t>
  </si>
  <si>
    <t>Mellon # 5 Mine</t>
  </si>
  <si>
    <t>Auger 11</t>
  </si>
  <si>
    <t>Gary Gioia Coal Company</t>
  </si>
  <si>
    <t>319 Karen Drive, Elizabeth, PA 15037</t>
  </si>
  <si>
    <t>San Miguel Lignite Mine</t>
  </si>
  <si>
    <t>Atascosa</t>
  </si>
  <si>
    <t>Nacg Texas, Inc.</t>
  </si>
  <si>
    <t>P.O. Box 399, Jourdanton, TX 78026</t>
  </si>
  <si>
    <t>Kosse Strip</t>
  </si>
  <si>
    <t>Limestone</t>
  </si>
  <si>
    <t>Luminant Mining Company Llc</t>
  </si>
  <si>
    <t>4731 East Hwy 7, Kosse, TX 76653</t>
  </si>
  <si>
    <t>Calvert Mine</t>
  </si>
  <si>
    <t>Robertson</t>
  </si>
  <si>
    <t>Naes Corporation</t>
  </si>
  <si>
    <t>P.O. Box H, Bremond, TX 76629</t>
  </si>
  <si>
    <t>Savage Coal Terminal</t>
  </si>
  <si>
    <t>Savage Services Corporation</t>
  </si>
  <si>
    <t>P.O. Box 1001, Price, UT 84501</t>
  </si>
  <si>
    <t>Skyline Mine #3</t>
  </si>
  <si>
    <t>Canyon Fuel Company Llc</t>
  </si>
  <si>
    <t>Hcr 35 Box 380, Helper, UT 84526</t>
  </si>
  <si>
    <t>Sunnyside Waste Coal Site</t>
  </si>
  <si>
    <t>Sunnyside Cogeneration Associa</t>
  </si>
  <si>
    <t>P.O. Box 159, Sunnyside, UT 84539</t>
  </si>
  <si>
    <t>Castle Valley Prep Plant</t>
  </si>
  <si>
    <t>P.O. Box 1029, Wellington, UT 84542</t>
  </si>
  <si>
    <t>Emery Mine</t>
  </si>
  <si>
    <t>Emery</t>
  </si>
  <si>
    <t>Bronco Utah Operations, Llc.</t>
  </si>
  <si>
    <t>P.O. Box 527, Emery, UT 84522</t>
  </si>
  <si>
    <t>Hunter Prep Plant</t>
  </si>
  <si>
    <t>Hunter Prep Plant, Llc</t>
  </si>
  <si>
    <t>597 South Sr 24, Salina, UT 84654</t>
  </si>
  <si>
    <t>Gentry Mine #3</t>
  </si>
  <si>
    <t>Gentry Mountain Mining Llc</t>
  </si>
  <si>
    <t>P.O. Box 300, Huntington, UT 84528</t>
  </si>
  <si>
    <t>Sufco</t>
  </si>
  <si>
    <t>Sevier</t>
  </si>
  <si>
    <t>597 South Sr24, Salina, UT 84654</t>
  </si>
  <si>
    <t>#9 Miner</t>
  </si>
  <si>
    <t>Buchanan</t>
  </si>
  <si>
    <t>23956 State Highway, 194e, Feds Creek, KY 41524</t>
  </si>
  <si>
    <t>Coronet Jewell Prep Plant #2</t>
  </si>
  <si>
    <t>Jewell Smokeless Coal Corp</t>
  </si>
  <si>
    <t>P.O. Box 70, Vansant, VA 24656</t>
  </si>
  <si>
    <t>Ce#3</t>
  </si>
  <si>
    <t>23596 Hwy 194e, Feds Creek, KY 41524</t>
  </si>
  <si>
    <t>#7 Prep Plant</t>
  </si>
  <si>
    <t>Wellmore Coal Company, Llc</t>
  </si>
  <si>
    <t>Buchanan Mine #1</t>
  </si>
  <si>
    <t>Buchanan Minerals, Llc</t>
  </si>
  <si>
    <t>P.O. Box Drawer L, Oakwood, VA 24631</t>
  </si>
  <si>
    <t>Wellmore #8 Prep Plant</t>
  </si>
  <si>
    <t>The Black Diamond Company</t>
  </si>
  <si>
    <t>Laurel Branch Surface</t>
  </si>
  <si>
    <t>23956 Hwy 194 E, Fedscreek, KY 41524</t>
  </si>
  <si>
    <t>Surface Mine No. 1</t>
  </si>
  <si>
    <t>Surface Minerals Company</t>
  </si>
  <si>
    <t>Elk Creek Surface</t>
  </si>
  <si>
    <t>Paw Paw 2 South</t>
  </si>
  <si>
    <t>Banner Blue Coal Company</t>
  </si>
  <si>
    <t>1073 Riverview  Street, Grundy, VA 24617</t>
  </si>
  <si>
    <t>Auger 10</t>
  </si>
  <si>
    <t>P B Dirt Movers Inc.</t>
  </si>
  <si>
    <t>Mcclure River Plant</t>
  </si>
  <si>
    <t>Dickenson</t>
  </si>
  <si>
    <t>Dickenson-Russell Contura, Llc</t>
  </si>
  <si>
    <t>5703 Crutchfield Dr, Norton, VA 24273</t>
  </si>
  <si>
    <t>Carico Ridge Strip</t>
  </si>
  <si>
    <t>Big D Enterprises, Inc.</t>
  </si>
  <si>
    <t>195 Marigold Lane, Coeburn, VA 24230</t>
  </si>
  <si>
    <t>88 Strip</t>
  </si>
  <si>
    <t>Paramont Contura, Llc</t>
  </si>
  <si>
    <t>5703 Crutchfield Drive, Norton, VA 24273</t>
  </si>
  <si>
    <t>No. 11</t>
  </si>
  <si>
    <t>Capital Coal Corp.</t>
  </si>
  <si>
    <t>P.O. Box 1426, Grundy, VA 24614</t>
  </si>
  <si>
    <t>Deep Mine 41</t>
  </si>
  <si>
    <t>Deep Mine 44</t>
  </si>
  <si>
    <t>Long Branch Surface Mine</t>
  </si>
  <si>
    <t>Mill Creek No. 1 Surface</t>
  </si>
  <si>
    <t>Appalachian Development</t>
  </si>
  <si>
    <t>61 Allen House Lane, London, KY 40741</t>
  </si>
  <si>
    <t>Mill Creek No. 2</t>
  </si>
  <si>
    <t>Appalachian Development Llc</t>
  </si>
  <si>
    <t>Mayflower Preparation Plant</t>
  </si>
  <si>
    <t>Lee</t>
  </si>
  <si>
    <t>Lone Mountain Plant</t>
  </si>
  <si>
    <t>Bluegrass Natural Resources Ll</t>
  </si>
  <si>
    <t>225 Industrial Park Road, Harlan, KY 40831</t>
  </si>
  <si>
    <t>Rcr #1</t>
  </si>
  <si>
    <t>Russell</t>
  </si>
  <si>
    <t>Russell County Reclamation, Ll</t>
  </si>
  <si>
    <t>P.O. Box 1464, Abingdon, VA 24212</t>
  </si>
  <si>
    <t>West Dante #1</t>
  </si>
  <si>
    <t>Mountain Fuels Inc.</t>
  </si>
  <si>
    <t>P.O. Box 749, Abingdon, VA 24212</t>
  </si>
  <si>
    <t>Auger No. 2</t>
  </si>
  <si>
    <t>Southeastern Coal, Inc.</t>
  </si>
  <si>
    <t>P.O. Box 251, Sophia, WV 25921</t>
  </si>
  <si>
    <t>Auger No. 29</t>
  </si>
  <si>
    <t>Tazewell</t>
  </si>
  <si>
    <t>Resource Management &amp; Recovery</t>
  </si>
  <si>
    <t>P.O. Box 3124, Wise, VA 24293</t>
  </si>
  <si>
    <t>Coal Creek Prep Plant</t>
  </si>
  <si>
    <t>Ramaco Resources Land Holdings</t>
  </si>
  <si>
    <t>497 Fork Ridge Road, Raven, VA 24639</t>
  </si>
  <si>
    <t>Auger No. 1</t>
  </si>
  <si>
    <t>Auger Coal, Llc</t>
  </si>
  <si>
    <t>682 Raven Road, Raven, VA 24639</t>
  </si>
  <si>
    <t>Big Creek Surface</t>
  </si>
  <si>
    <t>P.O. Box 219, Verner, WV 25650</t>
  </si>
  <si>
    <t>Virginia Point No. 1 Surface M</t>
  </si>
  <si>
    <t>Extra Energy, Inc.</t>
  </si>
  <si>
    <t>640 Clover Dew Dairy Rd, Princeton, WV 24740</t>
  </si>
  <si>
    <t>250 W, Main Street Ste. 1800, Lexington, KY 40507</t>
  </si>
  <si>
    <t>Hill Creek Auger</t>
  </si>
  <si>
    <t>P.O. Box 289, Cedar Bluff, VA 24609</t>
  </si>
  <si>
    <t>Highwall Miner #1</t>
  </si>
  <si>
    <t>Extra Energy, Inc</t>
  </si>
  <si>
    <t>640 Clover Dew Dairy Road, Princeton, WV 24740</t>
  </si>
  <si>
    <t>Wise</t>
  </si>
  <si>
    <t>Jrc Mining, Inc</t>
  </si>
  <si>
    <t>Shm-71</t>
  </si>
  <si>
    <t>Pigeon Creek</t>
  </si>
  <si>
    <t>Tipple #1</t>
  </si>
  <si>
    <t>Hills Coal Co., Inc.</t>
  </si>
  <si>
    <t>P.O. Box 148, Fries, VA 24330</t>
  </si>
  <si>
    <t>Pardee Plant/Loadout</t>
  </si>
  <si>
    <t>633 Callahan Ave, Appalachia, VA 24216</t>
  </si>
  <si>
    <t>Toms Creek Complex</t>
  </si>
  <si>
    <t>No 1 Prep Plant</t>
  </si>
  <si>
    <t>Red River Coal Company Inc</t>
  </si>
  <si>
    <t>P.O. Box 668, Norton, VA 24273</t>
  </si>
  <si>
    <t>Paragon Loadout</t>
  </si>
  <si>
    <t>4th Gen Fuels Llc</t>
  </si>
  <si>
    <t>True Energy Fuels Mine No. 2</t>
  </si>
  <si>
    <t>True Energy Fuels Llc</t>
  </si>
  <si>
    <t>691 Arnold Ave, Prestonsburg, KY 41653</t>
  </si>
  <si>
    <t>No. 26 Strip</t>
  </si>
  <si>
    <t>Humphreys Enterprises Inc</t>
  </si>
  <si>
    <t>No. 2</t>
  </si>
  <si>
    <t>Patriot Mining, Llc</t>
  </si>
  <si>
    <t>P.O. Box 917, Abingdon, VA 24210</t>
  </si>
  <si>
    <t>Osaka</t>
  </si>
  <si>
    <t>P.O. Box 196, Norton, VA 24273</t>
  </si>
  <si>
    <t>Preacher Creek Strip</t>
  </si>
  <si>
    <t>A &amp; G Coal Corporation</t>
  </si>
  <si>
    <t>302 South Jefferson Street, Roanoke, VA 24011</t>
  </si>
  <si>
    <t>Stonega Strip #10</t>
  </si>
  <si>
    <t>J W Construction Company Inc</t>
  </si>
  <si>
    <t>6250 Hurricane Road, Wise, VA 24293</t>
  </si>
  <si>
    <t>Savage Blending Terminal</t>
  </si>
  <si>
    <t>Savage Services Corp</t>
  </si>
  <si>
    <t>3630 Russell Creek Road, St. Paul, VA 24283</t>
  </si>
  <si>
    <t>Hickory Gap Strip #4</t>
  </si>
  <si>
    <t>P.O. Box 2470, Wise, VA 24293</t>
  </si>
  <si>
    <t>Mine No. 2</t>
  </si>
  <si>
    <t>Stiltner Mining Inc.</t>
  </si>
  <si>
    <t>P.O. Box 917, Abingdon, VA 24212</t>
  </si>
  <si>
    <t>Derby Strip #9</t>
  </si>
  <si>
    <t>J.W. Construction Company Inc.</t>
  </si>
  <si>
    <t>Leer South Mine</t>
  </si>
  <si>
    <t>West Virginia (Northern)</t>
  </si>
  <si>
    <t>Barbour</t>
  </si>
  <si>
    <t>Wolf Run Mining Llc</t>
  </si>
  <si>
    <t>21550 Barbour County Hwy, Philippi, WV 26416</t>
  </si>
  <si>
    <t>Leer South Preparation Plant</t>
  </si>
  <si>
    <t>Longview Mine</t>
  </si>
  <si>
    <t>Century Mining Llc</t>
  </si>
  <si>
    <t>7004 Buckhannon Rd, Volga, WV 26238</t>
  </si>
  <si>
    <t>High Carbon Processing Plant</t>
  </si>
  <si>
    <t>High Carbon Processing, Llc</t>
  </si>
  <si>
    <t>7004 Buckhannon Road, Volga, WV 26238</t>
  </si>
  <si>
    <t>Shm-44</t>
  </si>
  <si>
    <t>West Virginia (Southern)</t>
  </si>
  <si>
    <t>Boone</t>
  </si>
  <si>
    <t>Rockwell Mining, Llc</t>
  </si>
  <si>
    <t>250 West Main Street, Suite 20, Lexington, KY 40509</t>
  </si>
  <si>
    <t>Harris Prep Plant</t>
  </si>
  <si>
    <t>Rockwell Mining Llc</t>
  </si>
  <si>
    <t>P.O. Box 57, Wharton, WV 25208</t>
  </si>
  <si>
    <t>Wells Prep Plant And Loadout</t>
  </si>
  <si>
    <t>Chess Processing</t>
  </si>
  <si>
    <t>Elk Run Coal Company, Llc</t>
  </si>
  <si>
    <t>P.O. Box 457, Whitesville, WV 25209</t>
  </si>
  <si>
    <t>Rocklick Preparation Plant</t>
  </si>
  <si>
    <t>Gateway Eagle Mine</t>
  </si>
  <si>
    <t>250 West Mains Street, Suite 2, Lexington, KY 40507</t>
  </si>
  <si>
    <t>Black Castle Mining Company, L</t>
  </si>
  <si>
    <t>782 Robinson Creek Road, Madison, WV 25130</t>
  </si>
  <si>
    <t>Twilight Mtr Surface Mine</t>
  </si>
  <si>
    <t>Lexington Coal Company, Llc</t>
  </si>
  <si>
    <t>1051 Main St., Milton, WV 25541</t>
  </si>
  <si>
    <t>North Eagle Mine</t>
  </si>
  <si>
    <t>Kanawha Eagle Mining, Llc</t>
  </si>
  <si>
    <t>250 West Main Street Suite 200, Lexington, KY 40507</t>
  </si>
  <si>
    <t>Bull Creek Prep &amp; Refuse Disp</t>
  </si>
  <si>
    <t>Eagle Horizon Resources, Llc</t>
  </si>
  <si>
    <t>1295 Ashford Hill Road, Ashford, WV 25009</t>
  </si>
  <si>
    <t>Boone North No. 2 Surface Mine</t>
  </si>
  <si>
    <t>Winchester Peerless Rachel Min</t>
  </si>
  <si>
    <t>P.O. Box 189, Comfort, WV 25049</t>
  </si>
  <si>
    <t>Mine No 6</t>
  </si>
  <si>
    <t>Lexington Coal Company</t>
  </si>
  <si>
    <t>1051 Main Street, Milton, WV 25541</t>
  </si>
  <si>
    <t>Coal Branch No.1 Mine</t>
  </si>
  <si>
    <t>3228 Summit Square Place, Suit, Lexington, KY 40509</t>
  </si>
  <si>
    <t>Checkmate Powellton</t>
  </si>
  <si>
    <t>370 Marfork Packsville Road, Whitesville, WV 25209</t>
  </si>
  <si>
    <t>Hwm 43</t>
  </si>
  <si>
    <t>1295 Ashford Rd., Ashford, WV 25009</t>
  </si>
  <si>
    <t>Peach Orchard Prep Plant &amp; Loa</t>
  </si>
  <si>
    <t>Screaming Eagle Coal Llc</t>
  </si>
  <si>
    <t>P.O. Box 1050, Holden, WV 25625</t>
  </si>
  <si>
    <t>Fola Surface Mine No 2</t>
  </si>
  <si>
    <t>Wv Reclaim Company, L.L.C.</t>
  </si>
  <si>
    <t>P.O. Box 108, Bickmore, WV 25019</t>
  </si>
  <si>
    <t>Little Eagle Mine No 1</t>
  </si>
  <si>
    <t>Shm 06 Highwall Miner</t>
  </si>
  <si>
    <t>Bundy Auger Mining, Inc</t>
  </si>
  <si>
    <t>2005 Webster Road, Summersville, WV 26651</t>
  </si>
  <si>
    <t>Bam 3 Auger</t>
  </si>
  <si>
    <t>Bundy Auger Mining Inc</t>
  </si>
  <si>
    <t>P.O. Box 1156, Craigsville, WV 25205</t>
  </si>
  <si>
    <t>Shm-14</t>
  </si>
  <si>
    <t>Coal-Mac Met, Llc</t>
  </si>
  <si>
    <t>799 Hwy 3459, Harlan, KY 40831</t>
  </si>
  <si>
    <t>Shm-75</t>
  </si>
  <si>
    <t>Panther Creek Mining Llc</t>
  </si>
  <si>
    <t>Maple Eagle No. 1 Mine</t>
  </si>
  <si>
    <t>1345 Elk Ridge Road, Powellton, WV 25161</t>
  </si>
  <si>
    <t>Kingston Processing</t>
  </si>
  <si>
    <t>Kingston Mining Inc.</t>
  </si>
  <si>
    <t>P.O. Box 69, Pax, WV 25904</t>
  </si>
  <si>
    <t>Maple Eagle Preparation Plant</t>
  </si>
  <si>
    <t>Sycamore Surface Mine</t>
  </si>
  <si>
    <t>Bishop Surface</t>
  </si>
  <si>
    <t>Nicholas Contura Llc</t>
  </si>
  <si>
    <t>Kingston No. 2</t>
  </si>
  <si>
    <t>Kingston Mining, Inc.</t>
  </si>
  <si>
    <t>Republic Energy</t>
  </si>
  <si>
    <t>Republic Energy Llc</t>
  </si>
  <si>
    <t>Cv#2 Surface Mine</t>
  </si>
  <si>
    <t>Pax Load Out</t>
  </si>
  <si>
    <t>Deep Water Prep Plant P-2</t>
  </si>
  <si>
    <t>Glenco Load-Out</t>
  </si>
  <si>
    <t>Eagle Energy Mine No.1</t>
  </si>
  <si>
    <t>Coal-Mac Met Llc</t>
  </si>
  <si>
    <t>1950 Eagle Mine Road, Kimberly, WV 25118</t>
  </si>
  <si>
    <t>Shm-45</t>
  </si>
  <si>
    <t>Civil, Llc</t>
  </si>
  <si>
    <t>799 Hwy 3459, Harlen, KY 40831</t>
  </si>
  <si>
    <t>Turniphole Auger #1</t>
  </si>
  <si>
    <t>Lone Wolfe Natural Resources S</t>
  </si>
  <si>
    <t>P.O. Box 1156, Craigsville, WV 26205</t>
  </si>
  <si>
    <t>Evolution</t>
  </si>
  <si>
    <t>Grant</t>
  </si>
  <si>
    <t>Potomac-North, Inc</t>
  </si>
  <si>
    <t>91 Ballpark Road, Craigsville, WV 26205</t>
  </si>
  <si>
    <t>Mountaineer Pocahontas No 1 Pr</t>
  </si>
  <si>
    <t>Greenbrier</t>
  </si>
  <si>
    <t>Greenbrier Smokeless Coal Mini</t>
  </si>
  <si>
    <t>4547 Anjean Road, Rupert, WV 25984</t>
  </si>
  <si>
    <t>Clearco Prep &amp; Loadout Facilit</t>
  </si>
  <si>
    <t>South Fork Coal Co., Llc</t>
  </si>
  <si>
    <t>No. 1 Surface Mine</t>
  </si>
  <si>
    <t>Princess Polly Anna Coal, Inc.</t>
  </si>
  <si>
    <t>P.O. Box 207, Lewisburg, WV 24901</t>
  </si>
  <si>
    <t>Rocky Run Surface Mine</t>
  </si>
  <si>
    <t>South Hollow Prep Plant And Lo</t>
  </si>
  <si>
    <t>Kanawha</t>
  </si>
  <si>
    <t>Mammoth Coal  Processing Pl &amp;</t>
  </si>
  <si>
    <t>Spartan Mining Co Llc Dba Mamm</t>
  </si>
  <si>
    <t>P.O. Box 457, Whitesville, WV 25132</t>
  </si>
  <si>
    <t>Speed Mine</t>
  </si>
  <si>
    <t>Samples Surface Mine</t>
  </si>
  <si>
    <t>100 Toms Fork Road, Eskdale, WV 25075</t>
  </si>
  <si>
    <t>Toms Fork Prep Plant And Loado</t>
  </si>
  <si>
    <t>Coal Clean Prep Plant</t>
  </si>
  <si>
    <t>P.O. Box 99, Dawes, WV 25054</t>
  </si>
  <si>
    <t>Marmet Dock</t>
  </si>
  <si>
    <t>Alex Energy Llc</t>
  </si>
  <si>
    <t>Samples Mine Highwall Miner</t>
  </si>
  <si>
    <t>Slabcamp</t>
  </si>
  <si>
    <t>Mammoth Coal Co.</t>
  </si>
  <si>
    <t>Blue Creek Prep Plant</t>
  </si>
  <si>
    <t>Blue Creek Mining, Llc</t>
  </si>
  <si>
    <t>P.O. Box 366, Tad, WV 25201</t>
  </si>
  <si>
    <t>Blue Creek No. 1 Ug Mine</t>
  </si>
  <si>
    <t>Witcher Creek Surface Mine</t>
  </si>
  <si>
    <t>Silver Horse Services, Llc</t>
  </si>
  <si>
    <t>Rt 119 S Shaffer Road Exit, Madison, WV 25301</t>
  </si>
  <si>
    <t>Winchester 2</t>
  </si>
  <si>
    <t>Fork Creek Prep Plant</t>
  </si>
  <si>
    <t>Lincoln</t>
  </si>
  <si>
    <t>Shm-82</t>
  </si>
  <si>
    <t>Logan</t>
  </si>
  <si>
    <t>Shm-20 Miner</t>
  </si>
  <si>
    <t>Coal-Mac Llc</t>
  </si>
  <si>
    <t>Shm26</t>
  </si>
  <si>
    <t>Wv Plc Repair, Inc.</t>
  </si>
  <si>
    <t>P.O. Box 293, Whitman, WV 25652</t>
  </si>
  <si>
    <t>3125 Salem Auger</t>
  </si>
  <si>
    <t>Bundy Auger Mining, Inc.</t>
  </si>
  <si>
    <t>Ahm Coal Mac Mine #1</t>
  </si>
  <si>
    <t>Appalachian Highwall Mining, L</t>
  </si>
  <si>
    <t>P.O. Box 708, Salyersville, KY 41465</t>
  </si>
  <si>
    <t>Saunders Preparation Plant</t>
  </si>
  <si>
    <t>Greenbrier Minerals, Llc</t>
  </si>
  <si>
    <t>P.O. Box 446, Man, WV 25635</t>
  </si>
  <si>
    <t>Elk Creek Plant</t>
  </si>
  <si>
    <t>Ramaco Resources, Llc</t>
  </si>
  <si>
    <t>Elk Lick Tipple</t>
  </si>
  <si>
    <t>Feats Loadout</t>
  </si>
  <si>
    <t>Rum Creek Coal Sales</t>
  </si>
  <si>
    <t>P.O. Box 299, Sidney, KY 41564</t>
  </si>
  <si>
    <t>Rum Creek Preparation Plant</t>
  </si>
  <si>
    <t>Bandmill Coal, Llc</t>
  </si>
  <si>
    <t>P.O. Box 1076, Holden, WV 25625</t>
  </si>
  <si>
    <t>Holden No 22 Preparation Plant</t>
  </si>
  <si>
    <t>1245 22 Mine Road, Holden, WV 25625</t>
  </si>
  <si>
    <t>Cub Branch Surface</t>
  </si>
  <si>
    <t>Stonecoal Branch Mine No. 2</t>
  </si>
  <si>
    <t>Eagle Creek #11</t>
  </si>
  <si>
    <t>Coal Mac Llc.</t>
  </si>
  <si>
    <t>Snap Creek Loadout</t>
  </si>
  <si>
    <t>Holden #22 Surface</t>
  </si>
  <si>
    <t>Mountaineer Ii Mine</t>
  </si>
  <si>
    <t>Mingo Logan Coal Llc</t>
  </si>
  <si>
    <t>P.O. Box E, Sharples, WV 25183</t>
  </si>
  <si>
    <t>Cardinal Preparation Plant</t>
  </si>
  <si>
    <t>Toney Fork Surface Mine</t>
  </si>
  <si>
    <t>Eagle Creek No 3</t>
  </si>
  <si>
    <t>Reylas Surface Mine</t>
  </si>
  <si>
    <t>Highland Mining Company</t>
  </si>
  <si>
    <t>P.O. Box 1098, Holden, WV 25625</t>
  </si>
  <si>
    <t>Powellton #1 Mine</t>
  </si>
  <si>
    <t>Highwall Miner No.1</t>
  </si>
  <si>
    <t>Auger #3</t>
  </si>
  <si>
    <t>G &amp; R Augering, Inc</t>
  </si>
  <si>
    <t>P.O. Box 585, Gilbert, WV 25621</t>
  </si>
  <si>
    <t>Shm60</t>
  </si>
  <si>
    <t>Eagle Seam Deep Mine</t>
  </si>
  <si>
    <t>Muddy Bridge</t>
  </si>
  <si>
    <t>Ram Surface Mine No. 1</t>
  </si>
  <si>
    <t>No. 2 Gas</t>
  </si>
  <si>
    <t>No. 4 Auger</t>
  </si>
  <si>
    <t>G &amp; R Augering, Inc.</t>
  </si>
  <si>
    <t>North Fork Surface Mine</t>
  </si>
  <si>
    <t>P.O. Box 446, Man, WV 25632</t>
  </si>
  <si>
    <t>Eagle No 1 Mine</t>
  </si>
  <si>
    <t>Elklick Surface Mine</t>
  </si>
  <si>
    <t>Davy Branch Mine</t>
  </si>
  <si>
    <t>Aracoma Coal Company</t>
  </si>
  <si>
    <t>Lynn Branch No. 2 Mine</t>
  </si>
  <si>
    <t>Aracoma Coal Company, Llc</t>
  </si>
  <si>
    <t>Michael Powellton  Deep Mine</t>
  </si>
  <si>
    <t>Cedar Grove Mine No 3</t>
  </si>
  <si>
    <t>Aracoma Coal Company Llc</t>
  </si>
  <si>
    <t>Crucible Deep Mine</t>
  </si>
  <si>
    <t>Pound Mill Branch Surface Mine</t>
  </si>
  <si>
    <t>J2btb Land Development, Llc</t>
  </si>
  <si>
    <t>411 Caney Branch Suite 1, Chapmanville, WV 25508</t>
  </si>
  <si>
    <t>Middle Fork Surface</t>
  </si>
  <si>
    <t>Jireh</t>
  </si>
  <si>
    <t>Jet Coal Company, Inc.</t>
  </si>
  <si>
    <t>Bishop Impoundment Area</t>
  </si>
  <si>
    <t>Mcdowell</t>
  </si>
  <si>
    <t>Chestnut Land Holdings, Llc</t>
  </si>
  <si>
    <t>P.O. Box 2178, Beaver, WV 25813</t>
  </si>
  <si>
    <t>Superior Cleaning Plant</t>
  </si>
  <si>
    <t>Superior Processing, Inc.</t>
  </si>
  <si>
    <t>356 S College Ave, Bluefield, VA 24605</t>
  </si>
  <si>
    <t>No.32</t>
  </si>
  <si>
    <t>Justice Energy Company, Inc.</t>
  </si>
  <si>
    <t>302 South Jefferson, Roanoke, VA 24011</t>
  </si>
  <si>
    <t>Berwind Preparation Plant</t>
  </si>
  <si>
    <t>Low Gap Surface Mine</t>
  </si>
  <si>
    <t>Sewell Mine B</t>
  </si>
  <si>
    <t>Raw Coal Mining Company, Inc.</t>
  </si>
  <si>
    <t>356 South College Ave., Bluefield, VA 24605</t>
  </si>
  <si>
    <t>No 1</t>
  </si>
  <si>
    <t>Sally Ann Coal Company Inc</t>
  </si>
  <si>
    <t>P.O. Box 770, Bluefield, WV 24701</t>
  </si>
  <si>
    <t>Big Creek Washer</t>
  </si>
  <si>
    <t>Baystar Coal Company Inc</t>
  </si>
  <si>
    <t>P.O. Box 1030, Bluefield, VA 24605</t>
  </si>
  <si>
    <t>Berwind Load-Out</t>
  </si>
  <si>
    <t>Southern Minerals, Inc.</t>
  </si>
  <si>
    <t>Eckman Surface Mine</t>
  </si>
  <si>
    <t>640 Clover Dew Dairy Road, Princeton, Wv, WV 24740</t>
  </si>
  <si>
    <t>Mine No. 32</t>
  </si>
  <si>
    <t>Lo Down Energy, Inc.</t>
  </si>
  <si>
    <t>P.O. Box 246, Mullens, WV 25882</t>
  </si>
  <si>
    <t>Laurel Fork Mine</t>
  </si>
  <si>
    <t>Caretta #3 Mine</t>
  </si>
  <si>
    <t>Rs Mining Inc</t>
  </si>
  <si>
    <t>P.O. Box 1090, Oceana, WV 24870</t>
  </si>
  <si>
    <t>Mine No 2</t>
  </si>
  <si>
    <t>Harman Branch Mining Inc</t>
  </si>
  <si>
    <t>Hc 32 Box 588, Caretta, WV 24821</t>
  </si>
  <si>
    <t>Mine No. 39</t>
  </si>
  <si>
    <t>Twin State Mining, Inc.</t>
  </si>
  <si>
    <t>Eckman Plant</t>
  </si>
  <si>
    <t>Prime Processing, Inc.</t>
  </si>
  <si>
    <t>Shm #67</t>
  </si>
  <si>
    <t>Onyx Energy, Llc</t>
  </si>
  <si>
    <t>3834 Westernport Rd, Westernport, MD 21562</t>
  </si>
  <si>
    <t>Quarry No 2</t>
  </si>
  <si>
    <t>Gmax Quarry, Inc.</t>
  </si>
  <si>
    <t>3324 Pennsylvania Ave, Suite B, Charleston, WV 25302</t>
  </si>
  <si>
    <t>Dry Branch Surface Mine</t>
  </si>
  <si>
    <t>P.O. Box 10, Bishop, VA 24604</t>
  </si>
  <si>
    <t>Switchback Loadout</t>
  </si>
  <si>
    <t>150 Courthouse Road, Suite 302, Princeton, WV 24740</t>
  </si>
  <si>
    <t>Sewell Mine R</t>
  </si>
  <si>
    <t>356 South College Avenue, Bluefield, VA 24605</t>
  </si>
  <si>
    <t>Skyway Iii Mine</t>
  </si>
  <si>
    <t>Skyway Strip, Inc.</t>
  </si>
  <si>
    <t>356 S. College Ave, Bluefield, VA 24605</t>
  </si>
  <si>
    <t>Newhall Surface Mine No. 2</t>
  </si>
  <si>
    <t>Little Seam Mining Co.</t>
  </si>
  <si>
    <t>64 Main Caretta Rd, Caretta, WV 24892</t>
  </si>
  <si>
    <t>Red Ash Mine No. 1</t>
  </si>
  <si>
    <t>Rayco, Llc</t>
  </si>
  <si>
    <t>P.O. Box 99, Avondale, WV 24811</t>
  </si>
  <si>
    <t>Edm No. 1 Mine</t>
  </si>
  <si>
    <t>Raw Coal Mining Company, Inc</t>
  </si>
  <si>
    <t>Mine No.1</t>
  </si>
  <si>
    <t>Met Coal Mining, Inc.</t>
  </si>
  <si>
    <t>P.O. Box 401 Overlook Drive, Beckley, WV 25801</t>
  </si>
  <si>
    <t>Mine No. 44</t>
  </si>
  <si>
    <t>640, Princeton, WV 24740</t>
  </si>
  <si>
    <t>Berwind Deep Mine</t>
  </si>
  <si>
    <t>Shm-76</t>
  </si>
  <si>
    <t>Newhall Surface Mine No. 3</t>
  </si>
  <si>
    <t>Triad No. 2 Deep Mine</t>
  </si>
  <si>
    <t>1000 Elk Creek Road, Verner, WV 25650</t>
  </si>
  <si>
    <t>Bartley Surface Mine</t>
  </si>
  <si>
    <t>Gme Mining &amp; Reclamation, Inc.</t>
  </si>
  <si>
    <t>64 Main Caretta Road, War, WV 24892</t>
  </si>
  <si>
    <t>Marion County Mine</t>
  </si>
  <si>
    <t>Marion</t>
  </si>
  <si>
    <t>Marion County Coal Resources,</t>
  </si>
  <si>
    <t>151 Johnny Cake Road, Metz, WV 26585</t>
  </si>
  <si>
    <t>Grant Town Power Plant</t>
  </si>
  <si>
    <t>American Bituminous Power Part</t>
  </si>
  <si>
    <t>P.O. Box 159, Grant Town, WV 26574</t>
  </si>
  <si>
    <t>Barrackville Refuse Pile</t>
  </si>
  <si>
    <t>Lp Mineral, Llc</t>
  </si>
  <si>
    <t>317 Cleveland Ave, Fairmont, WV 26554</t>
  </si>
  <si>
    <t>Ohio County Mine</t>
  </si>
  <si>
    <t>Marshall</t>
  </si>
  <si>
    <t>Ohio County Coal Resources, In</t>
  </si>
  <si>
    <t>1107 Golden Ridge Road, Dallas, WV 26036</t>
  </si>
  <si>
    <t>Marshall County Mine</t>
  </si>
  <si>
    <t>Marshall County Coal Resources</t>
  </si>
  <si>
    <t>46226 National Rd, St. Clairsvil, OH 43950</t>
  </si>
  <si>
    <t>Marshall County River Loadout</t>
  </si>
  <si>
    <t>57 Goshorn Woods Road, Cameron, WV 26033</t>
  </si>
  <si>
    <t>Olan Processing Plant</t>
  </si>
  <si>
    <t>150 Courthouse Rd., Suite 302, Princeton, WV 24740</t>
  </si>
  <si>
    <t>Saturn Surface Mine</t>
  </si>
  <si>
    <t>Rane Deep Mine</t>
  </si>
  <si>
    <t>Star Services, Llc</t>
  </si>
  <si>
    <t>150 Court House Rd., Suite 302, Princeton, WV 24740</t>
  </si>
  <si>
    <t>Highwall Park Surface Mine</t>
  </si>
  <si>
    <t>Monument Mining, Inc.</t>
  </si>
  <si>
    <t>6384 Airport Rd, Bluefield, WV 24701</t>
  </si>
  <si>
    <t>Shm System-81</t>
  </si>
  <si>
    <t>Mingo</t>
  </si>
  <si>
    <t>Delbarton Preparation Plant</t>
  </si>
  <si>
    <t>Coal Mac, Llc</t>
  </si>
  <si>
    <t>Gilbert Plant</t>
  </si>
  <si>
    <t>Active Resources, Inc.</t>
  </si>
  <si>
    <t>P.O. Box 1389, Gilbert, WV 25621</t>
  </si>
  <si>
    <t>Pete's Branch Surface Mine</t>
  </si>
  <si>
    <t>Reflectance Energy Llc</t>
  </si>
  <si>
    <t>200 George Street Suite 4, Beckley, WV 25801</t>
  </si>
  <si>
    <t>Glen Alum Plant</t>
  </si>
  <si>
    <t>Ragland Loadout</t>
  </si>
  <si>
    <t>Tug Fork Preparation Plant</t>
  </si>
  <si>
    <t>Appalachian Resource West Virg</t>
  </si>
  <si>
    <t>Eagle No. 1 Mine</t>
  </si>
  <si>
    <t>Grapevine South Surface Mine</t>
  </si>
  <si>
    <t>Twin Branch No 1 Surface</t>
  </si>
  <si>
    <t>Coal-Mac Llc.</t>
  </si>
  <si>
    <t>Mine No. 5</t>
  </si>
  <si>
    <t>Selah Corporation</t>
  </si>
  <si>
    <t>P.O. Box 1375, Gilbert, WV 25621</t>
  </si>
  <si>
    <t>Remining #3</t>
  </si>
  <si>
    <t>265 Hambley Blvd Suite 200, Pikeville, KY 41501</t>
  </si>
  <si>
    <t>Cam Highwall Miner</t>
  </si>
  <si>
    <t>Ned's Branch Surface Mine</t>
  </si>
  <si>
    <t>Surface Mine 1</t>
  </si>
  <si>
    <t>Harry's Branch Surface Mine</t>
  </si>
  <si>
    <t>Hwm 58</t>
  </si>
  <si>
    <t>Nicholas</t>
  </si>
  <si>
    <t>Cv30</t>
  </si>
  <si>
    <t>287 Farmer's Mill Road, Harlan, KY 40831</t>
  </si>
  <si>
    <t>Power Mountain Processing</t>
  </si>
  <si>
    <t>Power Mountain Contura Llc</t>
  </si>
  <si>
    <t>P.O. Box 707, Summersville, WV 26651</t>
  </si>
  <si>
    <t>Jerry Fork Eagle</t>
  </si>
  <si>
    <t>Bam 7 Auger</t>
  </si>
  <si>
    <t>Rolling Thunder Mine</t>
  </si>
  <si>
    <t>Nicholas-Contura, Llc</t>
  </si>
  <si>
    <t>2644 Rd Bailey Hwy Pineville,, Brenton, WV 24818</t>
  </si>
  <si>
    <t>Peerless No. 1 Surface Mine</t>
  </si>
  <si>
    <t>Black Water, Inc</t>
  </si>
  <si>
    <t>Tunnel Ridge Mine</t>
  </si>
  <si>
    <t>Tunnel Ridge, Llc</t>
  </si>
  <si>
    <t>878 Old Brick Rd, West Alexande, PA 15376</t>
  </si>
  <si>
    <t>Shm #53 Miner</t>
  </si>
  <si>
    <t>Raleigh</t>
  </si>
  <si>
    <t>Pocahontas Coal Company</t>
  </si>
  <si>
    <t>14272 Adolph Road, Mill Creek, WV 26280</t>
  </si>
  <si>
    <t>Beckley Pocahontas Mine</t>
  </si>
  <si>
    <t>Icg Beckley Llc</t>
  </si>
  <si>
    <t>P.O. Box 49, Eccles, WV 25836</t>
  </si>
  <si>
    <t>Marfork Processing</t>
  </si>
  <si>
    <t>Marfork Coal Company, Llc</t>
  </si>
  <si>
    <t>Tams No.1 Surface Mine</t>
  </si>
  <si>
    <t>Tams Management, Inc</t>
  </si>
  <si>
    <t>302 S. Jefferson Street, Roanoke, VA 24011</t>
  </si>
  <si>
    <t>Affinity Mine</t>
  </si>
  <si>
    <t>Pocahontas Coal Company Llc</t>
  </si>
  <si>
    <t>P.O. Box 267, Midway, WV 25878</t>
  </si>
  <si>
    <t>Affinity Preparation Plant</t>
  </si>
  <si>
    <t>Pocahontas Coal Company, Llc</t>
  </si>
  <si>
    <t>Edwight Surface Mine</t>
  </si>
  <si>
    <t>Sundial Mining Llc</t>
  </si>
  <si>
    <t>P.O. Box 131, Naoma, WV 25140</t>
  </si>
  <si>
    <t>Ewing Fork No. 1 Surface Mine</t>
  </si>
  <si>
    <t>Horse Creek Eagle</t>
  </si>
  <si>
    <t>Pocahontas Highwall Mine</t>
  </si>
  <si>
    <t>109 Appalachian Drive, Beckley, WV 25801</t>
  </si>
  <si>
    <t>Panther Eagle Mine</t>
  </si>
  <si>
    <t>Marfork Coal Company</t>
  </si>
  <si>
    <t>Beckley Pocahontas Plant</t>
  </si>
  <si>
    <t>Glen Alum Tunnel Mine</t>
  </si>
  <si>
    <t>Shm 12-66</t>
  </si>
  <si>
    <t>Workman Creek Surface</t>
  </si>
  <si>
    <t>Pocahontas Hwm 52</t>
  </si>
  <si>
    <t>Black Eagle</t>
  </si>
  <si>
    <t>Willibet Surface Mine</t>
  </si>
  <si>
    <t>Pocahontas Coal Company Llc,</t>
  </si>
  <si>
    <t>Star Bridge Preparation Plant-</t>
  </si>
  <si>
    <t>Carter Roag Coal Company</t>
  </si>
  <si>
    <t>109 Appalachian Driive, Beckley, WV 25801</t>
  </si>
  <si>
    <t>Leer Prep Plant</t>
  </si>
  <si>
    <t>Taylor</t>
  </si>
  <si>
    <t>Aci Tygart Valley</t>
  </si>
  <si>
    <t>1200 Tygart Drive, Grafton, WV 26354</t>
  </si>
  <si>
    <t>Leer Mine</t>
  </si>
  <si>
    <t>Mountain View Mine</t>
  </si>
  <si>
    <t>Tucker</t>
  </si>
  <si>
    <t>Mettiki Coal Wv, Llc</t>
  </si>
  <si>
    <t>293 Table Rock Road, Oakland, MD 21550</t>
  </si>
  <si>
    <t>Ceredo Dock</t>
  </si>
  <si>
    <t>Wayne</t>
  </si>
  <si>
    <t>Kanawha River Terminals</t>
  </si>
  <si>
    <t>P.O. Box 308, Ceredo, WV 25507</t>
  </si>
  <si>
    <t>Harrison County Mine</t>
  </si>
  <si>
    <t>Wetzel</t>
  </si>
  <si>
    <t>Harrison County Coal Resources</t>
  </si>
  <si>
    <t>464 North Portal Road, Wallace, WV 26448</t>
  </si>
  <si>
    <t>Hwm No. 3</t>
  </si>
  <si>
    <t>Wyco Surface Mine No1</t>
  </si>
  <si>
    <t>High Country Mining, Inc.</t>
  </si>
  <si>
    <t>258 Blue Prince Road, Bluefield, WV 24701</t>
  </si>
  <si>
    <t>Auger No. 3</t>
  </si>
  <si>
    <t>Southeastern Coal Inc.</t>
  </si>
  <si>
    <t>342 Chadwick Drive, Tazewell, VA 24651</t>
  </si>
  <si>
    <t>Chm 23</t>
  </si>
  <si>
    <t>Kepler No. 1 Prep Plant</t>
  </si>
  <si>
    <t>Kepler Processing Company Llc</t>
  </si>
  <si>
    <t>P.O. Box 1050, Pineville, WV 24874</t>
  </si>
  <si>
    <t>Ranger Fuel Preparation Plant</t>
  </si>
  <si>
    <t>Bluestone Oil Corp.</t>
  </si>
  <si>
    <t>P.O. Box 338, Pineville, WV 24874</t>
  </si>
  <si>
    <t>Shm 27 Highwall Miner</t>
  </si>
  <si>
    <t>2005 Webster Rd, Summersville, WV 26651</t>
  </si>
  <si>
    <t>Coal Mountain No 1 Surface</t>
  </si>
  <si>
    <t>Cm Energy Operations Lp</t>
  </si>
  <si>
    <t>Coal Mountain Loadout</t>
  </si>
  <si>
    <t>Performance Industries</t>
  </si>
  <si>
    <t>No. 2 Contour &amp; Auger</t>
  </si>
  <si>
    <t>Justice Highwall Mining Inc.</t>
  </si>
  <si>
    <t>P.O. Box 1085, Beckley, WV 25802</t>
  </si>
  <si>
    <t>K-2 Plant</t>
  </si>
  <si>
    <t>Nufac Mining Company Inc</t>
  </si>
  <si>
    <t>Lower War Eagle</t>
  </si>
  <si>
    <t>Glancy Surface Mine</t>
  </si>
  <si>
    <t>Eagle #3 Mine</t>
  </si>
  <si>
    <t>Flying Eagle</t>
  </si>
  <si>
    <t>Belcher Branch</t>
  </si>
  <si>
    <t>Frontier Coal Company</t>
  </si>
  <si>
    <t>Road Fork #52 Mine</t>
  </si>
  <si>
    <t>Spartan Mining Company, Llc</t>
  </si>
  <si>
    <t>P.O. Box 460, Brenton, WV 24818</t>
  </si>
  <si>
    <t>Itmann No 5</t>
  </si>
  <si>
    <t>Itmann Mining Company Lp</t>
  </si>
  <si>
    <t>P.O. Box 279, Itman, WV 24847</t>
  </si>
  <si>
    <t>Ram Surface Mine No. 3</t>
  </si>
  <si>
    <t>Still Run Surface Mine No. 1</t>
  </si>
  <si>
    <t>Wyoming Eagle, Llc</t>
  </si>
  <si>
    <t>520 Forsythe Road, Bristol, VA 24202</t>
  </si>
  <si>
    <t>Itmann No.5 Plant</t>
  </si>
  <si>
    <t>Chilton Deep Mine No.1</t>
  </si>
  <si>
    <t>Tom Bailey Branch Surface Mine</t>
  </si>
  <si>
    <t>Ed Coal, Inc.</t>
  </si>
  <si>
    <t>P.O. Box 305, Cadiz, OH 43907</t>
  </si>
  <si>
    <t>Wyco Surface Mine</t>
  </si>
  <si>
    <t>Maben Surface</t>
  </si>
  <si>
    <t>Maben Coal, Llc</t>
  </si>
  <si>
    <t>Highwall Miner No. 2</t>
  </si>
  <si>
    <t>Sugar Run Surface Mine No. 1</t>
  </si>
  <si>
    <t>Wyoming Eagle, Llc.</t>
  </si>
  <si>
    <t>520 Forsythe Road, Suite 102, Bristol, VA 24202</t>
  </si>
  <si>
    <t>Maben Processing</t>
  </si>
  <si>
    <t>Coal Branch No. 2</t>
  </si>
  <si>
    <t>Wyodak Mine</t>
  </si>
  <si>
    <t>Campbell</t>
  </si>
  <si>
    <t>Black Hills Energy</t>
  </si>
  <si>
    <t>3338 Garner Lake Rd, Gillette, WY 82716</t>
  </si>
  <si>
    <t>Belle Ayr Mine</t>
  </si>
  <si>
    <t>Eagle Specialty Materials Llc</t>
  </si>
  <si>
    <t>P.O. Box 3039, Gillette, WY 82717</t>
  </si>
  <si>
    <t>Black Thunder</t>
  </si>
  <si>
    <t>Thunder Basin Coal Company Llc</t>
  </si>
  <si>
    <t>P.O. Box 406, Wright, WY 82732</t>
  </si>
  <si>
    <t>Cordero Rojo Mine</t>
  </si>
  <si>
    <t>P.O. Box 3001, Gillette, WY 82718</t>
  </si>
  <si>
    <t>Rawhide Mine</t>
  </si>
  <si>
    <t>Peabody Caballo Mining, Llc</t>
  </si>
  <si>
    <t>P.O. Box 3042, Gillette, WY 82716</t>
  </si>
  <si>
    <t>Caballo Mine</t>
  </si>
  <si>
    <t>2298 Bishop Rd/Caller Box 3041, Gillette, WY 82717</t>
  </si>
  <si>
    <t>Eagle Butte Mine</t>
  </si>
  <si>
    <t>P.O. Box 3040, Gillette, WY 82717</t>
  </si>
  <si>
    <t>Buckskin Mine</t>
  </si>
  <si>
    <t>Buckskin Mining Company</t>
  </si>
  <si>
    <t>P.O. Box 3027, Gillette, WY 82717</t>
  </si>
  <si>
    <t>Coal Creek Mine</t>
  </si>
  <si>
    <t>North Antelope Rochelle Mine</t>
  </si>
  <si>
    <t>Peabody Powder River Mining Ll</t>
  </si>
  <si>
    <t>Caller Box 3035, Gillette, WY 82717</t>
  </si>
  <si>
    <t>Dry Fork Mine</t>
  </si>
  <si>
    <t>Western Fuels-Wyoming Inc</t>
  </si>
  <si>
    <t>3629 N Garner Lake Rd, Gillette, WY 82716</t>
  </si>
  <si>
    <t>Antelope Coal Mine</t>
  </si>
  <si>
    <t>Converse</t>
  </si>
  <si>
    <t>P.O. Box 3001, Gillette, WY 82717</t>
  </si>
  <si>
    <t>Kemmerer Mine</t>
  </si>
  <si>
    <t>Kemmerer Operations, Llc</t>
  </si>
  <si>
    <t>P.O. Box 950, Kemmerer, WY 83101</t>
  </si>
  <si>
    <t>Jim Bridger Mine</t>
  </si>
  <si>
    <t>Sweetwater</t>
  </si>
  <si>
    <t>Bridger Coal Company</t>
  </si>
  <si>
    <t>P.O. Box 68, Point Of Rock, WY 82942</t>
  </si>
  <si>
    <t>Western Energy Workers</t>
  </si>
  <si>
    <t>Black Butte And Leucite Hills</t>
  </si>
  <si>
    <t>Black Butte Coal Company</t>
  </si>
  <si>
    <t>P.O. Box 98, Point Of Rock, WY 82942</t>
  </si>
  <si>
    <t>Fossil Rock Mine</t>
  </si>
  <si>
    <t>Refuse Recovery</t>
  </si>
  <si>
    <t>Refuse</t>
  </si>
  <si>
    <t>Fossil Rock Resources, Llc.</t>
  </si>
  <si>
    <t>P.O. Box 486, Orangeville, UT 84537</t>
  </si>
  <si>
    <t>Duty Gob Pile</t>
  </si>
  <si>
    <t>Mid Valley Bank</t>
  </si>
  <si>
    <t>Mid-Valley Coal Sales, Inc.</t>
  </si>
  <si>
    <t>P610</t>
  </si>
  <si>
    <t>Holy Smoke Coal, Llc</t>
  </si>
  <si>
    <t>P.O. Box 284, Holden, WV 25625</t>
  </si>
  <si>
    <t>Alpheus Coal Refuse Disposal F</t>
  </si>
  <si>
    <t>Taishan Coal, Llc</t>
  </si>
  <si>
    <t>P.O. Box 81, Gary, WV 24838</t>
  </si>
  <si>
    <t>Old Ed #21</t>
  </si>
  <si>
    <t>Old Ed, Llc</t>
  </si>
  <si>
    <t>500 Curler Tried Rd, Percy, IL 62272</t>
  </si>
  <si>
    <t>Beaver Brook Development Proje</t>
  </si>
  <si>
    <t>10 Centtown Road, Beaver Medows, PA 18216</t>
  </si>
  <si>
    <t>Bcr Mine #1</t>
  </si>
  <si>
    <t>Bc Recovery, Llc</t>
  </si>
  <si>
    <t>U.S. Department of Energy, The Energy Information Administration (EIA)</t>
  </si>
  <si>
    <t>EIA-923 Monthly Generation and Fuel Consumption Time Series File,  2024 Final Data</t>
  </si>
  <si>
    <t>Sources: EIA-923 and EIA-860 Reports</t>
  </si>
  <si>
    <t>Total Quantity Consumed In Physical Units (Consumed For Electric Generation And Useful Thermal Output)</t>
  </si>
  <si>
    <t>Quantity Consumed In Physical Units For Electric Generation</t>
  </si>
  <si>
    <t>Heat Content Of Fuels (MMBtu Per Unit)</t>
  </si>
  <si>
    <t>Total Fuel Consumed (MMBtu)</t>
  </si>
  <si>
    <t>Quantity Consumed For Electricity (MMBtu)</t>
  </si>
  <si>
    <t>Electricity Net Generation (MWh)</t>
  </si>
  <si>
    <t>Year-To-Date</t>
  </si>
  <si>
    <t>Plant Id</t>
  </si>
  <si>
    <t>Combined Heat And
Power Plant</t>
  </si>
  <si>
    <t>Nuclear Unit Id</t>
  </si>
  <si>
    <t>Plant Name</t>
  </si>
  <si>
    <t>Operator Name</t>
  </si>
  <si>
    <t>Operator Id</t>
  </si>
  <si>
    <t>Plant State</t>
  </si>
  <si>
    <t>Census Region</t>
  </si>
  <si>
    <t>NERC Region</t>
  </si>
  <si>
    <t>Reserved</t>
  </si>
  <si>
    <t>NAICS Code</t>
  </si>
  <si>
    <t>EIA Sector Number</t>
  </si>
  <si>
    <t>Sector Name</t>
  </si>
  <si>
    <t>Reported
Prime Mover</t>
  </si>
  <si>
    <t>Reported
Fuel Type Code</t>
  </si>
  <si>
    <t>MER
Fuel Type Code</t>
  </si>
  <si>
    <t>Balancing
Authority Code</t>
  </si>
  <si>
    <t>Respondent
Frequency</t>
  </si>
  <si>
    <t>Physical
Unit Label</t>
  </si>
  <si>
    <t>Quantity
January</t>
  </si>
  <si>
    <t>Quantity
February</t>
  </si>
  <si>
    <t>Quantity
March</t>
  </si>
  <si>
    <t>Quantity
April</t>
  </si>
  <si>
    <t>Quantity
May</t>
  </si>
  <si>
    <t>Quantity
June</t>
  </si>
  <si>
    <t>Quantity
July</t>
  </si>
  <si>
    <t>Quantity
August</t>
  </si>
  <si>
    <t>Quantity
September</t>
  </si>
  <si>
    <t>Quantity
October</t>
  </si>
  <si>
    <t>Quantity
November</t>
  </si>
  <si>
    <t>Quantity
December</t>
  </si>
  <si>
    <t>Elec_Quantity
January</t>
  </si>
  <si>
    <t>Elec_Quantity
February</t>
  </si>
  <si>
    <t>Elec_Quantity
March</t>
  </si>
  <si>
    <t>Elec_Quantity
April</t>
  </si>
  <si>
    <t>Elec_Quantity
May</t>
  </si>
  <si>
    <t>Elec_Quantity
June</t>
  </si>
  <si>
    <t>Elec_Quantity
July</t>
  </si>
  <si>
    <t>Elec_Quantity
August</t>
  </si>
  <si>
    <t>Elec_Quantity
September</t>
  </si>
  <si>
    <t>Elec_Quantity
October</t>
  </si>
  <si>
    <t>Elec_Quantity
November</t>
  </si>
  <si>
    <t>Elec_Quantity
December</t>
  </si>
  <si>
    <t>MMBtuPer_Unit
January</t>
  </si>
  <si>
    <t>MMBtuPer_Unit
February</t>
  </si>
  <si>
    <t>MMBtuPer_Unit
March</t>
  </si>
  <si>
    <t>MMBtuPer_Unit
April</t>
  </si>
  <si>
    <t>MMBtuPer_Unit
May</t>
  </si>
  <si>
    <t>MMBtuPer_Unit
June</t>
  </si>
  <si>
    <t>MMBtuPer_Unit
July</t>
  </si>
  <si>
    <t>MMBtuPer_Unit
August</t>
  </si>
  <si>
    <t>MMBtuPer_Unit
September</t>
  </si>
  <si>
    <t>MMBtuPer_Unit
October</t>
  </si>
  <si>
    <t>MMBtuPer_Unit
November</t>
  </si>
  <si>
    <t>MMBtuPer_Unit
December</t>
  </si>
  <si>
    <t>Tot_MMBtu
January</t>
  </si>
  <si>
    <t>Tot_MMBtu
February</t>
  </si>
  <si>
    <t>Tot_MMBtu
March</t>
  </si>
  <si>
    <t>Tot_MMBtu
April</t>
  </si>
  <si>
    <t>Tot_MMBtu
May</t>
  </si>
  <si>
    <t>Tot_MMBtu
June</t>
  </si>
  <si>
    <t>Tot_MMBtu
July</t>
  </si>
  <si>
    <t>Tot_MMBtu
August</t>
  </si>
  <si>
    <t>Tot_MMBtu
September</t>
  </si>
  <si>
    <t>Tot_MMBtu
October</t>
  </si>
  <si>
    <t>Tot_MMBtu
November</t>
  </si>
  <si>
    <t>Tot_MMBtu
December</t>
  </si>
  <si>
    <t>Elec_MMBtu
January</t>
  </si>
  <si>
    <t>Elec_MMBtu
February</t>
  </si>
  <si>
    <t>Elec_MMBtu
March</t>
  </si>
  <si>
    <t>Elec_MMBtu
April</t>
  </si>
  <si>
    <t>Elec_MMBtu
May</t>
  </si>
  <si>
    <t>Elec_MMBtu
June</t>
  </si>
  <si>
    <t>Elec_MMBtu
July</t>
  </si>
  <si>
    <t>Elec_MMBtu
August</t>
  </si>
  <si>
    <t>Elec_MMBtu
September</t>
  </si>
  <si>
    <t>Elec_MMBtu
October</t>
  </si>
  <si>
    <t>Elec_MMBtu
November</t>
  </si>
  <si>
    <t>Elec_MMBtu
December</t>
  </si>
  <si>
    <t>Netgen
January</t>
  </si>
  <si>
    <t>Netgen
February</t>
  </si>
  <si>
    <t>Netgen
March</t>
  </si>
  <si>
    <t>Netgen
April</t>
  </si>
  <si>
    <t>Netgen
May</t>
  </si>
  <si>
    <t>Netgen
June</t>
  </si>
  <si>
    <t>Netgen
July</t>
  </si>
  <si>
    <t>Netgen
August</t>
  </si>
  <si>
    <t>Netgen
September</t>
  </si>
  <si>
    <t>Netgen
October</t>
  </si>
  <si>
    <t>Netgen
November</t>
  </si>
  <si>
    <t>Netgen
December</t>
  </si>
  <si>
    <t>Total Fuel Consumption
Quantity</t>
  </si>
  <si>
    <t>Electric Fuel Consumption
Quantity</t>
  </si>
  <si>
    <t>Total Fuel Consumption
MMBtu</t>
  </si>
  <si>
    <t>Elec Fuel Consumption
MMBtu</t>
  </si>
  <si>
    <t>Net Generation
(Megawatthours)</t>
  </si>
  <si>
    <t>YEAR</t>
  </si>
  <si>
    <t>helper: state_name</t>
  </si>
  <si>
    <t>N</t>
  </si>
  <si>
    <t>.</t>
  </si>
  <si>
    <t>Barry</t>
  </si>
  <si>
    <t>Alabama Power Co</t>
  </si>
  <si>
    <t>ESC</t>
  </si>
  <si>
    <t>SERC</t>
  </si>
  <si>
    <t>Electric Utility</t>
  </si>
  <si>
    <t>ST</t>
  </si>
  <si>
    <t>BIT</t>
  </si>
  <si>
    <t>COL</t>
  </si>
  <si>
    <t>SOCO</t>
  </si>
  <si>
    <t>M</t>
  </si>
  <si>
    <t>short tons</t>
  </si>
  <si>
    <t>SUB</t>
  </si>
  <si>
    <t>E C Gaston</t>
  </si>
  <si>
    <t>Platte</t>
  </si>
  <si>
    <t>City of Grand Island - (NE)</t>
  </si>
  <si>
    <t>WNC</t>
  </si>
  <si>
    <t>MRO</t>
  </si>
  <si>
    <t>SWPP</t>
  </si>
  <si>
    <t>AM</t>
  </si>
  <si>
    <t>Whelan Energy Center</t>
  </si>
  <si>
    <t>City of Hastings - (NE)</t>
  </si>
  <si>
    <t>RC</t>
  </si>
  <si>
    <t>Y</t>
  </si>
  <si>
    <t>Chena Power Plant</t>
  </si>
  <si>
    <t>Aurora Energy LLC</t>
  </si>
  <si>
    <t>AK</t>
  </si>
  <si>
    <t>PACN</t>
  </si>
  <si>
    <t>NAICS-22 Cogen</t>
  </si>
  <si>
    <t>Holcomb</t>
  </si>
  <si>
    <t>Sunflower Electric Power Corp</t>
  </si>
  <si>
    <t>Cholla</t>
  </si>
  <si>
    <t>Arizona Public Service Co</t>
  </si>
  <si>
    <t>MTN</t>
  </si>
  <si>
    <t>WECC</t>
  </si>
  <si>
    <t>AZPS</t>
  </si>
  <si>
    <t>Cross</t>
  </si>
  <si>
    <t>South Carolina Public Service Authority</t>
  </si>
  <si>
    <t>SAT</t>
  </si>
  <si>
    <t>Seminole (FL)</t>
  </si>
  <si>
    <t>Seminole Electric Cooperative Inc</t>
  </si>
  <si>
    <t>SEC</t>
  </si>
  <si>
    <t>Apache Station</t>
  </si>
  <si>
    <t>Arizona Electric Pwr Coop Inc</t>
  </si>
  <si>
    <t>WALC</t>
  </si>
  <si>
    <t>GREC</t>
  </si>
  <si>
    <t>Grand River Dam Authority</t>
  </si>
  <si>
    <t>WSC</t>
  </si>
  <si>
    <t>NRG Texas Power LLC</t>
  </si>
  <si>
    <t>TRE</t>
  </si>
  <si>
    <t>NAICS-22 Non-Cogen</t>
  </si>
  <si>
    <t>ERCO</t>
  </si>
  <si>
    <t>Cherokee</t>
  </si>
  <si>
    <t>Public Service Co of Colorado</t>
  </si>
  <si>
    <t>PSCO</t>
  </si>
  <si>
    <t>Comanche (CO)</t>
  </si>
  <si>
    <t>WACM</t>
  </si>
  <si>
    <t>South Plant (CO)</t>
  </si>
  <si>
    <t>City of Colorado Springs - (CO)</t>
  </si>
  <si>
    <t>GT</t>
  </si>
  <si>
    <t>ANT</t>
  </si>
  <si>
    <t>Lamar Plant</t>
  </si>
  <si>
    <t>City of Lamar - (CO)</t>
  </si>
  <si>
    <t>A</t>
  </si>
  <si>
    <t>Trinidad (CO)</t>
  </si>
  <si>
    <t>City of Trinidad - (CO)</t>
  </si>
  <si>
    <t>IC</t>
  </si>
  <si>
    <t>Hayden</t>
  </si>
  <si>
    <t>Stanton Energy Center</t>
  </si>
  <si>
    <t>Orlando Utilities Comm</t>
  </si>
  <si>
    <t>FMPP</t>
  </si>
  <si>
    <t>Indian River Generating Station</t>
  </si>
  <si>
    <t>Indian River Operations Inc</t>
  </si>
  <si>
    <t>RFC</t>
  </si>
  <si>
    <t>PJM</t>
  </si>
  <si>
    <t>Brandon Shores</t>
  </si>
  <si>
    <t>Brandon Shores LLC</t>
  </si>
  <si>
    <t>Crystal River</t>
  </si>
  <si>
    <t>Duke Energy Florida, LLC</t>
  </si>
  <si>
    <t>FPC</t>
  </si>
  <si>
    <t>Gulf Clean Energy Center</t>
  </si>
  <si>
    <t>Florida Power &amp; Light Co</t>
  </si>
  <si>
    <t>FPL</t>
  </si>
  <si>
    <t>Big Bend</t>
  </si>
  <si>
    <t>Tampa Electric Co</t>
  </si>
  <si>
    <t>TEC</t>
  </si>
  <si>
    <t>Deerhaven Generating Station</t>
  </si>
  <si>
    <t>Gainesville Regional Utilities</t>
  </si>
  <si>
    <t>GVL</t>
  </si>
  <si>
    <t>Northside Generating Station</t>
  </si>
  <si>
    <t>JEA</t>
  </si>
  <si>
    <t>Bowen</t>
  </si>
  <si>
    <t>Georgia Power Co</t>
  </si>
  <si>
    <t>Crisp Plant</t>
  </si>
  <si>
    <t>Crisp County Power Comm</t>
  </si>
  <si>
    <t>Kincaid Generation LLC</t>
  </si>
  <si>
    <t>Dynegy Kincaid Generation</t>
  </si>
  <si>
    <t>ENC</t>
  </si>
  <si>
    <t>Powerton</t>
  </si>
  <si>
    <t>Midwest Generations EME LLC</t>
  </si>
  <si>
    <t>Waukegan</t>
  </si>
  <si>
    <t>Fisk Street</t>
  </si>
  <si>
    <t>Baldwin Energy Complex</t>
  </si>
  <si>
    <t>Dynegy Midwest Generation Inc</t>
  </si>
  <si>
    <t>MISO</t>
  </si>
  <si>
    <t>Dallman</t>
  </si>
  <si>
    <t>City of Springfield - (IL)</t>
  </si>
  <si>
    <t>Lakeside</t>
  </si>
  <si>
    <t>Southern Illinois Power Coop</t>
  </si>
  <si>
    <t>Clifty Creek</t>
  </si>
  <si>
    <t>Indiana-Kentucky Electric Corp</t>
  </si>
  <si>
    <t>Harding Street</t>
  </si>
  <si>
    <t>AES Indiana</t>
  </si>
  <si>
    <t>CC Perry K</t>
  </si>
  <si>
    <t>Citizens Thermal Energy</t>
  </si>
  <si>
    <t>AES Petersburg</t>
  </si>
  <si>
    <t>Michigan City</t>
  </si>
  <si>
    <t>Northern Indiana Pub Serv Co</t>
  </si>
  <si>
    <t>Cayuga</t>
  </si>
  <si>
    <t>Duke Energy Indiana, LLC</t>
  </si>
  <si>
    <t>Edwardsport</t>
  </si>
  <si>
    <t>F B Culley</t>
  </si>
  <si>
    <t>Southern Indiana Gas &amp; Elec Co</t>
  </si>
  <si>
    <t>Peru (IN)</t>
  </si>
  <si>
    <t>City of Peru - (IN)</t>
  </si>
  <si>
    <t>Whitewater Valley</t>
  </si>
  <si>
    <t>City of Richmond - (IN)</t>
  </si>
  <si>
    <t>Prairie Creek</t>
  </si>
  <si>
    <t>Interstate Power and Light Co</t>
  </si>
  <si>
    <t>Walter Scott Jr Energy Center</t>
  </si>
  <si>
    <t>MidAmerican Energy Co</t>
  </si>
  <si>
    <t>George Neal North</t>
  </si>
  <si>
    <t>Burlington (IA)</t>
  </si>
  <si>
    <t>Ames Electric Services Power Plant</t>
  </si>
  <si>
    <t>City of Ames - (IA)</t>
  </si>
  <si>
    <t>Streeter Station</t>
  </si>
  <si>
    <t>Cedar Falls Utilities</t>
  </si>
  <si>
    <t>Muscatine Plant #1</t>
  </si>
  <si>
    <t>Board of Water Electric &amp; Communications</t>
  </si>
  <si>
    <t>Earl F Wisdom</t>
  </si>
  <si>
    <t>Corn Belt Power Coop</t>
  </si>
  <si>
    <t>La Cygne</t>
  </si>
  <si>
    <t>Evergy Metro</t>
  </si>
  <si>
    <t>Lawrence Energy Center</t>
  </si>
  <si>
    <t>Evergy Kansas Central, Inc</t>
  </si>
  <si>
    <t>E W Brown</t>
  </si>
  <si>
    <t>Kentucky Utilities Co</t>
  </si>
  <si>
    <t>LGEE</t>
  </si>
  <si>
    <t>Ghent</t>
  </si>
  <si>
    <t>Mill Creek (KY)</t>
  </si>
  <si>
    <t>Louisville Gas &amp; Electric Co</t>
  </si>
  <si>
    <t>Paradise</t>
  </si>
  <si>
    <t>Tennessee Valley Authority</t>
  </si>
  <si>
    <t>TVA</t>
  </si>
  <si>
    <t>Shawnee</t>
  </si>
  <si>
    <t>Robert A Reid</t>
  </si>
  <si>
    <t>Big Rivers Electric Corp</t>
  </si>
  <si>
    <t>Cooper</t>
  </si>
  <si>
    <t>East Kentucky Power Coop, Inc</t>
  </si>
  <si>
    <t>R S Nelson</t>
  </si>
  <si>
    <t>Entergy Louisiana LLC</t>
  </si>
  <si>
    <t>Herbert A Wagner</t>
  </si>
  <si>
    <t>H.A. Wagner LLC</t>
  </si>
  <si>
    <t>Chalk Point Power</t>
  </si>
  <si>
    <t>Chalk Point Power, LLC</t>
  </si>
  <si>
    <t>Morgantown Generating Plant</t>
  </si>
  <si>
    <t>Lanyard Power Holdings, LLC</t>
  </si>
  <si>
    <t>Dan E Karn</t>
  </si>
  <si>
    <t>Consumers Energy Co - (MI)</t>
  </si>
  <si>
    <t>J H Campbell</t>
  </si>
  <si>
    <t>Monroe (MI)</t>
  </si>
  <si>
    <t>DTE Electric Company</t>
  </si>
  <si>
    <t>River Rouge</t>
  </si>
  <si>
    <t>Wyandotte</t>
  </si>
  <si>
    <t>Wyandotte Municipal Serv Comm</t>
  </si>
  <si>
    <t>Syl Laskin</t>
  </si>
  <si>
    <t>ALLETE, Inc.</t>
  </si>
  <si>
    <t>Clay Boswell</t>
  </si>
  <si>
    <t>M L Hibbard</t>
  </si>
  <si>
    <t>Commercial NAICS Cogen</t>
  </si>
  <si>
    <t>Allen S King</t>
  </si>
  <si>
    <t>Northern States Power Co - Minnesota</t>
  </si>
  <si>
    <t>Hoot Lake</t>
  </si>
  <si>
    <t>Otter Tail Power Co</t>
  </si>
  <si>
    <t>Hibbing</t>
  </si>
  <si>
    <t>Hibbing Public Utilities Comm</t>
  </si>
  <si>
    <t>Willmar</t>
  </si>
  <si>
    <t>Willmar Municipal Utilities</t>
  </si>
  <si>
    <t>Chevron Oil</t>
  </si>
  <si>
    <t>Mississippi Power Co</t>
  </si>
  <si>
    <t>Hawthorn</t>
  </si>
  <si>
    <t>Lake Road (MO)</t>
  </si>
  <si>
    <t>Evergy Missouri West</t>
  </si>
  <si>
    <t>Labadie</t>
  </si>
  <si>
    <t>Union Electric Co - (MO)</t>
  </si>
  <si>
    <t>Sioux</t>
  </si>
  <si>
    <t>Columbia (MO)</t>
  </si>
  <si>
    <t>City of Columbia - (MO)</t>
  </si>
  <si>
    <t>Marshall (MO)</t>
  </si>
  <si>
    <t>City of Marshall - (MO)</t>
  </si>
  <si>
    <t>New Madrid</t>
  </si>
  <si>
    <t>Associated Electric Coop, Inc</t>
  </si>
  <si>
    <t>AECI</t>
  </si>
  <si>
    <t>Thomas Hill</t>
  </si>
  <si>
    <t>Lon Wright</t>
  </si>
  <si>
    <t>City of Fremont - (NE)</t>
  </si>
  <si>
    <t>Sheldon</t>
  </si>
  <si>
    <t>Nebraska Public Power District</t>
  </si>
  <si>
    <t>North Omaha</t>
  </si>
  <si>
    <t>Omaha Public Power District</t>
  </si>
  <si>
    <t>Merrimack</t>
  </si>
  <si>
    <t>Granite Shore Power</t>
  </si>
  <si>
    <t>NEW</t>
  </si>
  <si>
    <t>NPCC</t>
  </si>
  <si>
    <t>ISNE</t>
  </si>
  <si>
    <t>Schiller</t>
  </si>
  <si>
    <t>Howard Down</t>
  </si>
  <si>
    <t>City of Vineland - (NJ)</t>
  </si>
  <si>
    <t>MAT</t>
  </si>
  <si>
    <t>Four Corners</t>
  </si>
  <si>
    <t>Reeves</t>
  </si>
  <si>
    <t>Public Service Co of NM</t>
  </si>
  <si>
    <t>PNM</t>
  </si>
  <si>
    <t>Greenidge Generation LLC</t>
  </si>
  <si>
    <t>Greenidge Generation Holdings LLC</t>
  </si>
  <si>
    <t>NYIS</t>
  </si>
  <si>
    <t>S A Carlson</t>
  </si>
  <si>
    <t>Jamestown Board of Public Util</t>
  </si>
  <si>
    <t>Asheville</t>
  </si>
  <si>
    <t>Duke Energy Progress - (NC)</t>
  </si>
  <si>
    <t>CPLE</t>
  </si>
  <si>
    <t>Roxboro</t>
  </si>
  <si>
    <t>W H Weatherspoon</t>
  </si>
  <si>
    <t>G G Allen</t>
  </si>
  <si>
    <t>Duke Energy Carolinas, LLC</t>
  </si>
  <si>
    <t>DUK</t>
  </si>
  <si>
    <t>James E. Rogers Energy Complex</t>
  </si>
  <si>
    <t>Marshall (NC)</t>
  </si>
  <si>
    <t>R M Heskett</t>
  </si>
  <si>
    <t>Montana-Dakota Utilities Co</t>
  </si>
  <si>
    <t>Leland Olds</t>
  </si>
  <si>
    <t>Basin Electric Power Coop</t>
  </si>
  <si>
    <t>Milton R Young</t>
  </si>
  <si>
    <t>Minnkota Power Coop, Inc</t>
  </si>
  <si>
    <t>Cardinal Operating Company</t>
  </si>
  <si>
    <t>Walter C Beckjord</t>
  </si>
  <si>
    <t>Duke Energy Ohio Inc</t>
  </si>
  <si>
    <t>Miami Fort</t>
  </si>
  <si>
    <t>Luminant Miami Fort</t>
  </si>
  <si>
    <t>O H Hutchings</t>
  </si>
  <si>
    <t>Kimura Power LLC</t>
  </si>
  <si>
    <t>Niles Power Plant</t>
  </si>
  <si>
    <t>Niles Power, LLC</t>
  </si>
  <si>
    <t>Kyger Creek</t>
  </si>
  <si>
    <t>Ohio Valley Electric Corp</t>
  </si>
  <si>
    <t>FirstEnergy Bay Shore</t>
  </si>
  <si>
    <t xml:space="preserve">Walleye Power, LLC </t>
  </si>
  <si>
    <t>Dover (OH)</t>
  </si>
  <si>
    <t>City of Dover - (OH)</t>
  </si>
  <si>
    <t>Hamilton (OH)</t>
  </si>
  <si>
    <t>City of Hamilton - (OH)</t>
  </si>
  <si>
    <t>Orrville</t>
  </si>
  <si>
    <t>City of Orrville - (OH)</t>
  </si>
  <si>
    <t>Painesville</t>
  </si>
  <si>
    <t>City of Painesville</t>
  </si>
  <si>
    <t>Piqua Power Plant</t>
  </si>
  <si>
    <t>City of Piqua - (OH)</t>
  </si>
  <si>
    <t>St Marys</t>
  </si>
  <si>
    <t>City of St Marys - (OH)</t>
  </si>
  <si>
    <t>Muskogee</t>
  </si>
  <si>
    <t>Oklahoma Gas &amp; Electric Co</t>
  </si>
  <si>
    <t>Northeastern</t>
  </si>
  <si>
    <t>Public Service Co of Oklahoma</t>
  </si>
  <si>
    <t>Portland (PA)</t>
  </si>
  <si>
    <t>Portland Power, LLC</t>
  </si>
  <si>
    <t>Titus</t>
  </si>
  <si>
    <t>Titus Power, LLC</t>
  </si>
  <si>
    <t>Conemaugh</t>
  </si>
  <si>
    <t>KeyCon Operating LLC</t>
  </si>
  <si>
    <t>Homer City Generating Station</t>
  </si>
  <si>
    <t>Homer City Generation, L.P.</t>
  </si>
  <si>
    <t>Seward (PA)</t>
  </si>
  <si>
    <t>Seward Generating LLC</t>
  </si>
  <si>
    <t>WC</t>
  </si>
  <si>
    <t>WOC</t>
  </si>
  <si>
    <t>Shawville</t>
  </si>
  <si>
    <t>Shawville Power, LLC</t>
  </si>
  <si>
    <t>Keystone</t>
  </si>
  <si>
    <t>New Castle Plant</t>
  </si>
  <si>
    <t>New Castle Power, LLC</t>
  </si>
  <si>
    <t>Brunner Island</t>
  </si>
  <si>
    <t>Brunner Island LLC</t>
  </si>
  <si>
    <t>TalenEnergy Montour</t>
  </si>
  <si>
    <t>TalenEnergy Montour LLC</t>
  </si>
  <si>
    <t>Sunbury Generation LP</t>
  </si>
  <si>
    <t>Hunlock Power Station</t>
  </si>
  <si>
    <t>Hunlock Energy, LLC</t>
  </si>
  <si>
    <t>H B Robinson</t>
  </si>
  <si>
    <t>McMeekin</t>
  </si>
  <si>
    <t>Dominion Energy South Carolina, Inc</t>
  </si>
  <si>
    <t>SCEG</t>
  </si>
  <si>
    <t>Wateree</t>
  </si>
  <si>
    <t>Williams</t>
  </si>
  <si>
    <t>South Carolina Genertg Co, Inc</t>
  </si>
  <si>
    <t>Jefferies</t>
  </si>
  <si>
    <t>Ben French</t>
  </si>
  <si>
    <t>Black Hills Power, Inc.</t>
  </si>
  <si>
    <t>Cumberland (TN)</t>
  </si>
  <si>
    <t>Gallatin (TN)</t>
  </si>
  <si>
    <t>Kingston</t>
  </si>
  <si>
    <t>Sabine</t>
  </si>
  <si>
    <t>Entergy Texas Inc.</t>
  </si>
  <si>
    <t>W A Parish</t>
  </si>
  <si>
    <t>Clinch River</t>
  </si>
  <si>
    <t>Appalachian Power Co</t>
  </si>
  <si>
    <t>Chesterfield</t>
  </si>
  <si>
    <t>Virginia Electric &amp; Power Co</t>
  </si>
  <si>
    <t>Chesapeake</t>
  </si>
  <si>
    <t>Transalta Centralia Generation</t>
  </si>
  <si>
    <t>TransAlta Centralia Gen LLC</t>
  </si>
  <si>
    <t>PACC</t>
  </si>
  <si>
    <t>BPAT</t>
  </si>
  <si>
    <t>John E Amos</t>
  </si>
  <si>
    <t>FirstEnergy Fort Martin Power Station</t>
  </si>
  <si>
    <t>Monongahela Power Co</t>
  </si>
  <si>
    <t>FirstEnergy Harrison Power Station</t>
  </si>
  <si>
    <t>Mitchell (WV)</t>
  </si>
  <si>
    <t>Kentucky Power Co</t>
  </si>
  <si>
    <t>Mt Storm</t>
  </si>
  <si>
    <t>Bay Front</t>
  </si>
  <si>
    <t>Blount Street</t>
  </si>
  <si>
    <t>Madison Gas &amp; Electric Co</t>
  </si>
  <si>
    <t>South Oak Creek</t>
  </si>
  <si>
    <t>Wisconsin Electric Power Co</t>
  </si>
  <si>
    <t>Valley (WI)</t>
  </si>
  <si>
    <t>Edgewater</t>
  </si>
  <si>
    <t>Wisconsin Power &amp; Light Co</t>
  </si>
  <si>
    <t>Weston</t>
  </si>
  <si>
    <t>Wisconsin Public Service Corp</t>
  </si>
  <si>
    <t>Manitowoc</t>
  </si>
  <si>
    <t>Manitowoc Public Utilities</t>
  </si>
  <si>
    <t>Dave Johnston</t>
  </si>
  <si>
    <t>PacifiCorp</t>
  </si>
  <si>
    <t>PACE</t>
  </si>
  <si>
    <t>Naughton</t>
  </si>
  <si>
    <t>John P Madgett</t>
  </si>
  <si>
    <t>Dairyland Power Coop</t>
  </si>
  <si>
    <t>James H Miller Jr</t>
  </si>
  <si>
    <t>Pleasants Power Station</t>
  </si>
  <si>
    <t>Omnis Pleasants, LLC</t>
  </si>
  <si>
    <t>White Bluff</t>
  </si>
  <si>
    <t>Entergy Arkansas LLC</t>
  </si>
  <si>
    <t>Newton</t>
  </si>
  <si>
    <t>Illinois Power Generating Co</t>
  </si>
  <si>
    <t>East Bend</t>
  </si>
  <si>
    <t>Duke Energy Kentucky Inc</t>
  </si>
  <si>
    <t>Craig (CO)</t>
  </si>
  <si>
    <t>Tri-State G &amp; T Assn, Inc</t>
  </si>
  <si>
    <t>Coal Creek</t>
  </si>
  <si>
    <t>Rainbow Energy Center</t>
  </si>
  <si>
    <t>Belle River</t>
  </si>
  <si>
    <t>H L Spurlock</t>
  </si>
  <si>
    <t>Big Cajun 2</t>
  </si>
  <si>
    <t>Louisiana Generating LLC</t>
  </si>
  <si>
    <t>Nearman Creek</t>
  </si>
  <si>
    <t>City of Kansas City - (KS)</t>
  </si>
  <si>
    <t>Iatan</t>
  </si>
  <si>
    <t>Jeffrey Energy Center</t>
  </si>
  <si>
    <t>Trimble County</t>
  </si>
  <si>
    <t>Victor J Daniel Jr</t>
  </si>
  <si>
    <t>Colstrip</t>
  </si>
  <si>
    <t>Talen Montana LLC</t>
  </si>
  <si>
    <t>NWMT</t>
  </si>
  <si>
    <t>Gerald Gentleman</t>
  </si>
  <si>
    <t>R M Schahfer</t>
  </si>
  <si>
    <t>Lewis &amp; Clark</t>
  </si>
  <si>
    <t>Sherburne County</t>
  </si>
  <si>
    <t>Sooner</t>
  </si>
  <si>
    <t>Nebraska City</t>
  </si>
  <si>
    <t>Big Stone</t>
  </si>
  <si>
    <t>Wyodak</t>
  </si>
  <si>
    <t>A B Brown</t>
  </si>
  <si>
    <t>Flint Creek</t>
  </si>
  <si>
    <t>Southwestern Electric Power Co</t>
  </si>
  <si>
    <t>Welsh</t>
  </si>
  <si>
    <t>Martin Lake</t>
  </si>
  <si>
    <t>Luminant Generation Company LLC</t>
  </si>
  <si>
    <t>Rush Island</t>
  </si>
  <si>
    <t>Hunter</t>
  </si>
  <si>
    <t>Rockport</t>
  </si>
  <si>
    <t>Indiana Michigan Power Co</t>
  </si>
  <si>
    <t>Coronado</t>
  </si>
  <si>
    <t>Salt River Project</t>
  </si>
  <si>
    <t>SRP</t>
  </si>
  <si>
    <t>Coleto Creek</t>
  </si>
  <si>
    <t>Coleto Creek Power LP</t>
  </si>
  <si>
    <t>Fayette Power Project</t>
  </si>
  <si>
    <t>Lower Colorado River Authority</t>
  </si>
  <si>
    <t>Oak Grove (TX)</t>
  </si>
  <si>
    <t>San Miguel</t>
  </si>
  <si>
    <t>San Miguel Electric Coop, Inc</t>
  </si>
  <si>
    <t>Brame Energy Center</t>
  </si>
  <si>
    <t>Cleco Power LLC</t>
  </si>
  <si>
    <t>Harrington</t>
  </si>
  <si>
    <t>Southwestern Public Service Co</t>
  </si>
  <si>
    <t>Tolk</t>
  </si>
  <si>
    <t>John Twitty Energy Center</t>
  </si>
  <si>
    <t>City Utilities of Springfield - (MO)</t>
  </si>
  <si>
    <t>Laramie River Station</t>
  </si>
  <si>
    <t>Merom</t>
  </si>
  <si>
    <t>Hallador Power Company, LLC</t>
  </si>
  <si>
    <t>Pearl Station</t>
  </si>
  <si>
    <t>Prairie Power, Inc</t>
  </si>
  <si>
    <t>Pawnee</t>
  </si>
  <si>
    <t>Winyah</t>
  </si>
  <si>
    <t>Mayo</t>
  </si>
  <si>
    <t>Ottumwa</t>
  </si>
  <si>
    <t>Scherer</t>
  </si>
  <si>
    <t>Mountaineer</t>
  </si>
  <si>
    <t>Healy</t>
  </si>
  <si>
    <t>Golden Valley Elec Assn Inc</t>
  </si>
  <si>
    <t>NA</t>
  </si>
  <si>
    <t>Antelope Valley</t>
  </si>
  <si>
    <t>Intermountain Power Project</t>
  </si>
  <si>
    <t>Los Angeles Department of Water &amp; Power</t>
  </si>
  <si>
    <t>LDWP</t>
  </si>
  <si>
    <t>R D Green</t>
  </si>
  <si>
    <t>Independence Steam Electric Station</t>
  </si>
  <si>
    <t>Louisa</t>
  </si>
  <si>
    <t>AGC Division of APGI Inc</t>
  </si>
  <si>
    <t>Rawhide</t>
  </si>
  <si>
    <t>Platte River Power Authority</t>
  </si>
  <si>
    <t>Sikeston Power Station</t>
  </si>
  <si>
    <t>City of Sikeston - (MO)</t>
  </si>
  <si>
    <t>SPA</t>
  </si>
  <si>
    <t>Hugo</t>
  </si>
  <si>
    <t>Western Farmers Elec Coop, Inc</t>
  </si>
  <si>
    <t>D B Wilson</t>
  </si>
  <si>
    <t>Major Oak Power</t>
  </si>
  <si>
    <t>Major Oak Power, LLC</t>
  </si>
  <si>
    <t>J K Spruce</t>
  </si>
  <si>
    <t>City of San Antonio - (TX)</t>
  </si>
  <si>
    <t>Cope</t>
  </si>
  <si>
    <t>Clover</t>
  </si>
  <si>
    <t>Polk</t>
  </si>
  <si>
    <t>George Neal South</t>
  </si>
  <si>
    <t>Neil Simpson II</t>
  </si>
  <si>
    <t>Bonanza</t>
  </si>
  <si>
    <t>Deseret Generation &amp; Tran Coop</t>
  </si>
  <si>
    <t>Columbia (WI)</t>
  </si>
  <si>
    <t>Belews Creek</t>
  </si>
  <si>
    <t>Jim Bridger</t>
  </si>
  <si>
    <t>Huntington</t>
  </si>
  <si>
    <t>Gavin Power, LLC</t>
  </si>
  <si>
    <t>Ray D Nixon</t>
  </si>
  <si>
    <t>Coyote</t>
  </si>
  <si>
    <t>Springerville</t>
  </si>
  <si>
    <t>Tucson Electric Power Co</t>
  </si>
  <si>
    <t>TEPC</t>
  </si>
  <si>
    <t>North Valmy</t>
  </si>
  <si>
    <t>Sierra Pacific Power Co</t>
  </si>
  <si>
    <t>NEVP</t>
  </si>
  <si>
    <t>Bent Mountain</t>
  </si>
  <si>
    <t>FirstEnergy Generation Corp</t>
  </si>
  <si>
    <t>1st Energy</t>
  </si>
  <si>
    <t>Davant Transfer</t>
  </si>
  <si>
    <t>IMT Transfer</t>
  </si>
  <si>
    <t>US United Bulk Terminal</t>
  </si>
  <si>
    <t>GRT Terminal</t>
  </si>
  <si>
    <t>Cora Transfer</t>
  </si>
  <si>
    <t>Calvert City</t>
  </si>
  <si>
    <t>Cook - TVA</t>
  </si>
  <si>
    <t>DTE-BRSC Shared Storage</t>
  </si>
  <si>
    <t>PSEG--Eastern Terminal</t>
  </si>
  <si>
    <t>PSEG Fossil LLC</t>
  </si>
  <si>
    <t>Keystone Fuels Terminal</t>
  </si>
  <si>
    <t>RRI Energy Services, LLC</t>
  </si>
  <si>
    <t>Conemaugh Fuels LLC -Terminal</t>
  </si>
  <si>
    <t>Southern Pines</t>
  </si>
  <si>
    <t>Ceredo - Terminal</t>
  </si>
  <si>
    <t>Shipyard River Terminal</t>
  </si>
  <si>
    <t>Associated TerminalS</t>
  </si>
  <si>
    <t>CCT Terminal</t>
  </si>
  <si>
    <t>Leaf River</t>
  </si>
  <si>
    <t>PSEG- Kinder Morgan Coal Storage</t>
  </si>
  <si>
    <t>PSEG- Provport Coal Storage</t>
  </si>
  <si>
    <t>PSEG Power Connecticut LLC</t>
  </si>
  <si>
    <t>Alicia Dock</t>
  </si>
  <si>
    <t>Allegheny Energy Supply Co LLC</t>
  </si>
  <si>
    <t>Colona - Terminal</t>
  </si>
  <si>
    <t>Warrenton Terminal</t>
  </si>
  <si>
    <t>Haywood Storage Facility</t>
  </si>
  <si>
    <t>Four Rivers Terminal</t>
  </si>
  <si>
    <t>Colorado Energy Nations Company</t>
  </si>
  <si>
    <t>Molson Coors USA LLC</t>
  </si>
  <si>
    <t>Industrial NAICS Cogen</t>
  </si>
  <si>
    <t>WestRock-West Point Mill</t>
  </si>
  <si>
    <t>RED-Rochester, LLC</t>
  </si>
  <si>
    <t>Energy Center Dover</t>
  </si>
  <si>
    <t>Cartier Energy, LLC</t>
  </si>
  <si>
    <t>John B Rich Memorial Power Station</t>
  </si>
  <si>
    <t>Gilberton Power Co</t>
  </si>
  <si>
    <t>Colver Green Energy</t>
  </si>
  <si>
    <t>Inter-Power/AhlCon Partners, L.P.</t>
  </si>
  <si>
    <t>American Bituminous Power LP</t>
  </si>
  <si>
    <t>Anson Abenaki Hydros</t>
  </si>
  <si>
    <t>Eagle Creek Renewable Energy, LLC</t>
  </si>
  <si>
    <t>Fernandina Beach Mill</t>
  </si>
  <si>
    <t>WestRock, Fernandina Beach</t>
  </si>
  <si>
    <t>Escanaba Mill</t>
  </si>
  <si>
    <t>Billerud Escanaba LLC</t>
  </si>
  <si>
    <t>Biron Mill</t>
  </si>
  <si>
    <t>ND Paper, Inc.</t>
  </si>
  <si>
    <t>Pixelle Specialty Solutions LLC - Chilli</t>
  </si>
  <si>
    <t>Pixelle Specialty Solution, LLC</t>
  </si>
  <si>
    <t>Juniata Locomotive Shop</t>
  </si>
  <si>
    <t>Norfork Southern Corp</t>
  </si>
  <si>
    <t>Commercial NAICS Non-Cogen</t>
  </si>
  <si>
    <t>Foster Wheeler Mt Carmel Cogen</t>
  </si>
  <si>
    <t>Mount Carmel Cogen Inc</t>
  </si>
  <si>
    <t>Savannah River Mill</t>
  </si>
  <si>
    <t>Georgia-Pacific Consr Prods LP-Savannah</t>
  </si>
  <si>
    <t>Georgia-Pacific Muskogee</t>
  </si>
  <si>
    <t>Georgia-Pacific Muskogee LLC</t>
  </si>
  <si>
    <t>Indian Orchard Plant 1</t>
  </si>
  <si>
    <t>Solutia Inc-Indian</t>
  </si>
  <si>
    <t>Inland Paperboard Packaging Rome</t>
  </si>
  <si>
    <t>Inland Paperboard - Rome Mill</t>
  </si>
  <si>
    <t>Anheuser-Busch St Louis</t>
  </si>
  <si>
    <t>Anheuser-Busch Inc</t>
  </si>
  <si>
    <t>Wisconsin Rapids Pulp Mill</t>
  </si>
  <si>
    <t>PCR Rapids 1 Op, LLC</t>
  </si>
  <si>
    <t>DeRidder Mill</t>
  </si>
  <si>
    <t>Packaging Corporation of America</t>
  </si>
  <si>
    <t>Rumford Cogeneration</t>
  </si>
  <si>
    <t>Amalgamated Sugar Twin Falls</t>
  </si>
  <si>
    <t>The Amalgamated Sugar Co</t>
  </si>
  <si>
    <t>IPCO</t>
  </si>
  <si>
    <t>Ebensburg Power</t>
  </si>
  <si>
    <t>Ebensburg Power Co</t>
  </si>
  <si>
    <t>River Valley</t>
  </si>
  <si>
    <t>AES Warrior Run Cogeneration Facility</t>
  </si>
  <si>
    <t>AES WR Ltd Partnership</t>
  </si>
  <si>
    <t>Argus Cogen Plant</t>
  </si>
  <si>
    <t>Searles Valley Minerals Operations Inc.</t>
  </si>
  <si>
    <t>CISO</t>
  </si>
  <si>
    <t>Rapids Energy Center</t>
  </si>
  <si>
    <t>Eastern Correctional Institute</t>
  </si>
  <si>
    <t>Maryland Environmental Service</t>
  </si>
  <si>
    <t>Georgia-Pacific Consr Prods LP-Naheola</t>
  </si>
  <si>
    <t>Hopewell Power Station</t>
  </si>
  <si>
    <t>Altavista Power Station</t>
  </si>
  <si>
    <t>Southampton Power Station</t>
  </si>
  <si>
    <t>Colstrip Energy LP</t>
  </si>
  <si>
    <t>Cargill Corn Milling Division</t>
  </si>
  <si>
    <t>Cargill Inc North America Sweetners</t>
  </si>
  <si>
    <t>Archer Daniels Midland Clinton</t>
  </si>
  <si>
    <t>Archer Daniels Midland Co</t>
  </si>
  <si>
    <t>Archer Daniels Midland Des Moines</t>
  </si>
  <si>
    <t>Archer Daniels Midland Lincoln</t>
  </si>
  <si>
    <t>Archer Daniels Midland Mankato</t>
  </si>
  <si>
    <t>Archer Daniels Midland Cedar Rapids</t>
  </si>
  <si>
    <t>Archer Daniels Midland Decatur</t>
  </si>
  <si>
    <t>Archer Daniels Midland Peoria</t>
  </si>
  <si>
    <t>BioUrja Renewables LLC</t>
  </si>
  <si>
    <t>Primient Decatur Plant Cogen</t>
  </si>
  <si>
    <t>Primary Products Ingredients Americas, LLC</t>
  </si>
  <si>
    <t>University of Northern Iowa</t>
  </si>
  <si>
    <t>Imperial Savannah LP</t>
  </si>
  <si>
    <t>US Sugar Savannah Refinery, LLC</t>
  </si>
  <si>
    <t>Columbus MS</t>
  </si>
  <si>
    <t>International Paper Columbus Mill</t>
  </si>
  <si>
    <t>Cosmo Specialty Fibers Plant</t>
  </si>
  <si>
    <t>Cosmo Specialty Fibers</t>
  </si>
  <si>
    <t>Nippon Dynawave Packaging Longview WA</t>
  </si>
  <si>
    <t>Nippon Dynawave Packaging Co.</t>
  </si>
  <si>
    <t>Domtar Paper Co LLC Plymouth NC</t>
  </si>
  <si>
    <t>Domtar Paper Company LLC</t>
  </si>
  <si>
    <t>International Paper Valliant OK</t>
  </si>
  <si>
    <t>International Paper - Valliant</t>
  </si>
  <si>
    <t>Purdue University</t>
  </si>
  <si>
    <t>Bucksport Generation LLC</t>
  </si>
  <si>
    <t>International Paper Pensacola</t>
  </si>
  <si>
    <t>International Paper Co-Pensacola</t>
  </si>
  <si>
    <t>Billerud Quinnesec Mill</t>
  </si>
  <si>
    <t>KapStone Kraft Paper Corp</t>
  </si>
  <si>
    <t>Westrock Kraft Paper, LLC</t>
  </si>
  <si>
    <t>Park 500 Philip Morris USA</t>
  </si>
  <si>
    <t>Philip Morris USA - Park 500</t>
  </si>
  <si>
    <t>Packaging Corp of America</t>
  </si>
  <si>
    <t>Alpena Cement Plant</t>
  </si>
  <si>
    <t>Lafarge Corp</t>
  </si>
  <si>
    <t>Utility Plants Section</t>
  </si>
  <si>
    <t>Doyon Utilities - Ft. Wainwright</t>
  </si>
  <si>
    <t>Bunge North America East LLC</t>
  </si>
  <si>
    <t>University of Notre Dame</t>
  </si>
  <si>
    <t>Cornell University Central Heat</t>
  </si>
  <si>
    <t>Cornell University</t>
  </si>
  <si>
    <t>Eielson AFB Central Heat &amp; Power Plant</t>
  </si>
  <si>
    <t>U S Air Force-Eielson AFB</t>
  </si>
  <si>
    <t>Georgia-Pacific Corp - Nekoosa Mill</t>
  </si>
  <si>
    <t>Domtar Industries Inc</t>
  </si>
  <si>
    <t>Pixelle Specialty Solutions LLC - Spring</t>
  </si>
  <si>
    <t>Pixelle Specialty Solutions LLC - (PA)</t>
  </si>
  <si>
    <t>International Paper Savanna Mill</t>
  </si>
  <si>
    <t>International Paper Co</t>
  </si>
  <si>
    <t>Chester Operations</t>
  </si>
  <si>
    <t>Kimberly-Clark Corp</t>
  </si>
  <si>
    <t>Procter &amp; Gamble Cincinnati Plant</t>
  </si>
  <si>
    <t>Procter &amp; Gamble Co</t>
  </si>
  <si>
    <t>Packaging of America Tomahawk Mill</t>
  </si>
  <si>
    <t>PCA-Tomahawk Mill</t>
  </si>
  <si>
    <t>Georgia-Pacific Big Island</t>
  </si>
  <si>
    <t>GP Big Island LLC</t>
  </si>
  <si>
    <t>Tennessee Eastman Operations</t>
  </si>
  <si>
    <t>Eastman Chemical Co-TN Ops</t>
  </si>
  <si>
    <t>Westwood Generation LLC</t>
  </si>
  <si>
    <t>Rausch Creek Generation, LLC</t>
  </si>
  <si>
    <t>Mosinee Mill</t>
  </si>
  <si>
    <t>Ahlstrom-Munksjo NA Specialty Solutions, LLC</t>
  </si>
  <si>
    <t>University of Alaska Fairbanks</t>
  </si>
  <si>
    <t>University of Alaska</t>
  </si>
  <si>
    <t>Panther Creek Energy Facility</t>
  </si>
  <si>
    <t>Panther Creek Power Operating, LLC</t>
  </si>
  <si>
    <t>Florence Mill</t>
  </si>
  <si>
    <t>WestRock-Florence</t>
  </si>
  <si>
    <t>Hopewell Mill</t>
  </si>
  <si>
    <t>RockTenn-Hopewell</t>
  </si>
  <si>
    <t>TES Filer City Station</t>
  </si>
  <si>
    <t>TES Filer City Station LP</t>
  </si>
  <si>
    <t>Northampton Generating Company LP</t>
  </si>
  <si>
    <t>EIF Northampton GP, LLC</t>
  </si>
  <si>
    <t>Covington Facility</t>
  </si>
  <si>
    <t>WestRock Corp</t>
  </si>
  <si>
    <t>Sagamore Plant Cogeneration</t>
  </si>
  <si>
    <t>Tate &amp; Lyle Ingredients Americas Inc</t>
  </si>
  <si>
    <t>Rhinelander Mill</t>
  </si>
  <si>
    <t>Ahlstrom-Munksjo</t>
  </si>
  <si>
    <t>Sunnyside Cogen Associates</t>
  </si>
  <si>
    <t>Sunnyside Cogeneration Assoc</t>
  </si>
  <si>
    <t>MU Combined Heat and Power Plant</t>
  </si>
  <si>
    <t>Curators of the University of Missouri</t>
  </si>
  <si>
    <t>Scrubgrass Reclamation CO. LP.</t>
  </si>
  <si>
    <t>Vanderbilt University Power Plant</t>
  </si>
  <si>
    <t>Vanderbilt University</t>
  </si>
  <si>
    <t>Radford Army Ammunition Plant</t>
  </si>
  <si>
    <t>U.S. Army - Radford</t>
  </si>
  <si>
    <t>Celanese Acetate LLC</t>
  </si>
  <si>
    <t>International Paper Prattville Mill</t>
  </si>
  <si>
    <t>Sylvamo Corporation Eastover Facility</t>
  </si>
  <si>
    <t>Sylvamo Corporation - Eastover</t>
  </si>
  <si>
    <t>International Paper Franklin Mill</t>
  </si>
  <si>
    <t>International Paper</t>
  </si>
  <si>
    <t>WestRock Southeast, LLC.</t>
  </si>
  <si>
    <t>WestRock Southeast, LLC</t>
  </si>
  <si>
    <t>Spruance Operating Services LLC</t>
  </si>
  <si>
    <t>Veolia Energy Operating Service</t>
  </si>
  <si>
    <t>International Paper Georgetown Mill</t>
  </si>
  <si>
    <t>International Paper Co-GT Mill</t>
  </si>
  <si>
    <t>Mansfield Mill</t>
  </si>
  <si>
    <t>IPC-Mansfield Mill</t>
  </si>
  <si>
    <t>Kaukauna Paper Mill</t>
  </si>
  <si>
    <t>Thilmany LLC</t>
  </si>
  <si>
    <t>Georgia-Pacific Cedar Springs</t>
  </si>
  <si>
    <t>Georgia-Pacific Cedar Springs LLC</t>
  </si>
  <si>
    <t>Ashdown</t>
  </si>
  <si>
    <t>Iowa State University</t>
  </si>
  <si>
    <t>Clevelandcliffs Warren</t>
  </si>
  <si>
    <t>American Crystal Sugar Hillsboro</t>
  </si>
  <si>
    <t>American Crystal Sugar Co</t>
  </si>
  <si>
    <t>American Crystal Sugar Moorhead</t>
  </si>
  <si>
    <t>American Crystal Sugar Crookston</t>
  </si>
  <si>
    <t>American Crystal Sugar Drayton</t>
  </si>
  <si>
    <t>American Crystal Sugar East Grand Forks</t>
  </si>
  <si>
    <t>U S Alliance Coosa Pines</t>
  </si>
  <si>
    <t>Bowater Newport Coosa Pines Op</t>
  </si>
  <si>
    <t>Stockton Biomass</t>
  </si>
  <si>
    <t>DTE Stockton LLC</t>
  </si>
  <si>
    <t>Univ of NC Chapel Hill Cogen Facility</t>
  </si>
  <si>
    <t>University of North Carolina</t>
  </si>
  <si>
    <t>General Chemical</t>
  </si>
  <si>
    <t>Tata Chemicals Partners</t>
  </si>
  <si>
    <t>Morton Salt Rittman</t>
  </si>
  <si>
    <t>Morton Salt Inc</t>
  </si>
  <si>
    <t>Clearwater Paper Corporation - Augusta</t>
  </si>
  <si>
    <t>Capitol Heat and Power</t>
  </si>
  <si>
    <t>State of Wisconsin</t>
  </si>
  <si>
    <t>Waupun Correctional Central Heating Plt</t>
  </si>
  <si>
    <t>UW Madison Charter Street Plant</t>
  </si>
  <si>
    <t>John Deere Dubuque Works</t>
  </si>
  <si>
    <t>Industrial NAICS Non-Cogen</t>
  </si>
  <si>
    <t>Gaylord Container Bogalusa</t>
  </si>
  <si>
    <t>Temple-Inland Corp</t>
  </si>
  <si>
    <t>Riverwood International Macon Mill</t>
  </si>
  <si>
    <t>Riverwood Intl USA Inc</t>
  </si>
  <si>
    <t>Southern Minnesota Beet Sugar</t>
  </si>
  <si>
    <t>Ingredion Incorporated</t>
  </si>
  <si>
    <t>Ingredion Inc - Illinois</t>
  </si>
  <si>
    <t>Ingredion Winston Salem</t>
  </si>
  <si>
    <t>Ingredion Inc - Winston Salem</t>
  </si>
  <si>
    <t>Mt Poso Cogeneration</t>
  </si>
  <si>
    <t>Mt Poso Cogeneration Co</t>
  </si>
  <si>
    <t>St Nicholas Cogen Project</t>
  </si>
  <si>
    <t>Schuylkill Energy Resource Inc</t>
  </si>
  <si>
    <t>Johnsonburg Mill</t>
  </si>
  <si>
    <t>Domtar LLC</t>
  </si>
  <si>
    <t>International Paper Riegelwood Mill</t>
  </si>
  <si>
    <t>International Paper Co-Riegelwood</t>
  </si>
  <si>
    <t>Amalgamated Sugar LLC Nampa</t>
  </si>
  <si>
    <t>Amalgamated Sugar Co-Nampa</t>
  </si>
  <si>
    <t>International Paper Pine Hill Mill</t>
  </si>
  <si>
    <t>International Paper Co.</t>
  </si>
  <si>
    <t>WestRock Demopolis Mill</t>
  </si>
  <si>
    <t>WestRock Mill Company, LLC</t>
  </si>
  <si>
    <t>University of Iowa Main Power Plant</t>
  </si>
  <si>
    <t>University of Iowa</t>
  </si>
  <si>
    <t>University of Illinois Abbott Power Plt</t>
  </si>
  <si>
    <t>University of Illinois</t>
  </si>
  <si>
    <t>Neenah Paper Munising Mill</t>
  </si>
  <si>
    <t>Neenah Paper Michigan Inc.</t>
  </si>
  <si>
    <t>Cargill Salt</t>
  </si>
  <si>
    <t>Cargill Inc</t>
  </si>
  <si>
    <t>Red Hills Generating Facility</t>
  </si>
  <si>
    <t>Choctaw Generation L.P, L.L.L.P.</t>
  </si>
  <si>
    <t>Manchief Electric Generating Station</t>
  </si>
  <si>
    <t>Wygen 1</t>
  </si>
  <si>
    <t>Hardin Generator Project</t>
  </si>
  <si>
    <t>Heorot Power Management</t>
  </si>
  <si>
    <t>Prairie State Generating Station</t>
  </si>
  <si>
    <t>Prairie State Generating Co LLC</t>
  </si>
  <si>
    <t>Elm Road Generating Station</t>
  </si>
  <si>
    <t>TS Power Plant</t>
  </si>
  <si>
    <t>Nevada Gold Energy, LLC</t>
  </si>
  <si>
    <t>Wygen 2</t>
  </si>
  <si>
    <t>Plum Point Energy Station</t>
  </si>
  <si>
    <t>NRG Energy Services - Plum Point</t>
  </si>
  <si>
    <t>John W Turk Jr Power Plant</t>
  </si>
  <si>
    <t>Wygen III</t>
  </si>
  <si>
    <t>Dry Fork Station</t>
  </si>
  <si>
    <t>Sandy Creek Energy Station</t>
  </si>
  <si>
    <t>Sandy Creek Energy Associates LP</t>
  </si>
  <si>
    <t>Longview Power Plant</t>
  </si>
  <si>
    <t>Longview Power, LLC</t>
  </si>
  <si>
    <t>Virginia Tech Power Plant</t>
  </si>
  <si>
    <t>Virginia Polytechnic Inst and State Unv</t>
  </si>
  <si>
    <t>Spiritwood Station</t>
  </si>
  <si>
    <t>Great River Energy</t>
  </si>
  <si>
    <t>Virginia City Hybrid Energy Center</t>
  </si>
  <si>
    <t>Haverhill North Cogeneration Facility</t>
  </si>
  <si>
    <t>SunCoke Energy, Inc.</t>
  </si>
  <si>
    <t>Archer Daniels Midland Columbus</t>
  </si>
  <si>
    <t>GenConn Devon LLC</t>
  </si>
  <si>
    <t>Middletown Coke Company, LLC</t>
  </si>
  <si>
    <t>Sidney MT Plant</t>
  </si>
  <si>
    <t>Sidney Sugars Incorporated</t>
  </si>
  <si>
    <t>Genesis Alkali</t>
  </si>
  <si>
    <t>Genesis Alkali, LLC</t>
  </si>
  <si>
    <t>Spreckels Sugar Company</t>
  </si>
  <si>
    <t>IID</t>
  </si>
  <si>
    <t>Sonoco Products Co</t>
  </si>
  <si>
    <t>SIUC</t>
  </si>
  <si>
    <t>Southern Illinois University Carbondale</t>
  </si>
  <si>
    <t>East Campus Utility Plant</t>
  </si>
  <si>
    <t>University of Cincinnati</t>
  </si>
  <si>
    <t>Western Sugar Coop - Scottsbluff</t>
  </si>
  <si>
    <t>Western Sugar Cooperative</t>
  </si>
  <si>
    <t>MSC Sebewaing</t>
  </si>
  <si>
    <t>Michigan Sugar Company</t>
  </si>
  <si>
    <t>MSC Croswell</t>
  </si>
  <si>
    <t>Roquette America</t>
  </si>
  <si>
    <t>Southeast Steam Plant</t>
  </si>
  <si>
    <t>University of Minnesota Central Utilities</t>
  </si>
  <si>
    <t>SABIC Innovative Plastics Mt. Vernon</t>
  </si>
  <si>
    <t>SABIC IP Mt. Vernon, LLC</t>
  </si>
  <si>
    <t>PCA, Filer City Mill</t>
  </si>
  <si>
    <t>Western Sugar Coop- Ft Morgan</t>
  </si>
  <si>
    <t>Grand Ave Plant</t>
  </si>
  <si>
    <t>Vicinity Energy Kansas City</t>
  </si>
  <si>
    <t>E.B. Eddy Paper Inc</t>
  </si>
  <si>
    <t>Port Huron Multimodal Hub, LLC</t>
  </si>
  <si>
    <t>Western Sugar Cooperative - Billings</t>
  </si>
  <si>
    <t>State-Fuel Level Increment</t>
  </si>
  <si>
    <t>Quarter</t>
  </si>
  <si>
    <t>Origin State</t>
  </si>
  <si>
    <t>Destination State</t>
  </si>
  <si>
    <t>Consumer Type</t>
  </si>
  <si>
    <t>Transportation Mode</t>
  </si>
  <si>
    <t>Coal Volume (short tons)</t>
  </si>
  <si>
    <t>Electric Power Sector</t>
  </si>
  <si>
    <t>Railroad</t>
  </si>
  <si>
    <t>Industrial Plants Excluding Coke</t>
  </si>
  <si>
    <t>Coke Plant</t>
  </si>
  <si>
    <t>Truck</t>
  </si>
  <si>
    <t>Commercial/Institutional</t>
  </si>
  <si>
    <t>River</t>
  </si>
  <si>
    <t>Tidewater Piers</t>
  </si>
  <si>
    <t>Tramway and Conveyor</t>
  </si>
  <si>
    <t>U.S. (All States)</t>
  </si>
  <si>
    <t>Coal_calcs - active state coal P/I/E (active state from About!B1)</t>
  </si>
  <si>
    <t>Short-ton aggregates for active state</t>
  </si>
  <si>
    <t>hard_coal production (short tons)</t>
  </si>
  <si>
    <t>lignite production (short tons)</t>
  </si>
  <si>
    <t>coal imports (short tons, all ranks)</t>
  </si>
  <si>
    <t>coal exports (short tons, all ranks)</t>
  </si>
  <si>
    <t>hard coal production (BTU)</t>
  </si>
  <si>
    <t>hard coal imports (BTU)</t>
  </si>
  <si>
    <t>hard coal exports (BTU)</t>
  </si>
  <si>
    <t>lignite production (BTU)</t>
  </si>
  <si>
    <t>lignite imports (BTU)</t>
  </si>
  <si>
    <t>lignite exports (BTU)</t>
  </si>
  <si>
    <t>Back to Contents</t>
  </si>
  <si>
    <t>Data 1: Areas for production summary</t>
  </si>
  <si>
    <t>Sourcekey</t>
  </si>
  <si>
    <t>N9070US2</t>
  </si>
  <si>
    <t>NA1160_SAK_2</t>
  </si>
  <si>
    <t>NGM_EPG0_FPD_RAKO_MMCF</t>
  </si>
  <si>
    <t>NGM_EPG0_FPD_RAKSF_MMCF</t>
  </si>
  <si>
    <t>NA1160_SAR_2</t>
  </si>
  <si>
    <t>NA1160_SCA_2</t>
  </si>
  <si>
    <t>NGM_EPG0_FPD_RCAO_MMCF</t>
  </si>
  <si>
    <t>NGM_EPG0_FPD_RCASF_MMCF</t>
  </si>
  <si>
    <t>NA1160_SCO_2</t>
  </si>
  <si>
    <t>NA1160_R3FM_2</t>
  </si>
  <si>
    <t>NA1160_SKS_2</t>
  </si>
  <si>
    <t>NA1160_SLA_2</t>
  </si>
  <si>
    <t>NGM_EPG0_FPD_RLAO_MMCF</t>
  </si>
  <si>
    <t>NGM_EPG0_FPD_RLASF_MMCF</t>
  </si>
  <si>
    <t>NA1160_SMT_2</t>
  </si>
  <si>
    <t>NA1160_SNM_2</t>
  </si>
  <si>
    <t>NA1160_SND_2</t>
  </si>
  <si>
    <t>NA1160_SOH_2</t>
  </si>
  <si>
    <t>NA1160_SOK_2</t>
  </si>
  <si>
    <t>NA1160_SPA_2</t>
  </si>
  <si>
    <t>NA1160_STX_2</t>
  </si>
  <si>
    <t>NGM_EPG0_FPD_RTXO_MMCF</t>
  </si>
  <si>
    <t>NGM_EPG0_FPD_RTXSF_MMCF</t>
  </si>
  <si>
    <t>NA1160_SUT_2</t>
  </si>
  <si>
    <t>NA1160_SWV_2</t>
  </si>
  <si>
    <t>NA1160_SWY_2</t>
  </si>
  <si>
    <t>Date</t>
  </si>
  <si>
    <t>U.S. Dry Natural Gas Production (MMcf)</t>
  </si>
  <si>
    <t>Alaska Dry Natural Gas Production (Million Cubic Feet)</t>
  </si>
  <si>
    <t>Alaska--Onshore Natural Gas Dry Production (Million Cubic Feet)</t>
  </si>
  <si>
    <t>Alaska--State Offshore Natural Gas Dry Production (Million Cubic Feet)</t>
  </si>
  <si>
    <t>Arkansas Dry Natural Gas Production (Million Cubic Feet)</t>
  </si>
  <si>
    <t>California Dry Natural Gas Production (Million Cubic Feet)</t>
  </si>
  <si>
    <t>Calif--Onshore Natural Gas Dry Production (Million Cubic Feet)</t>
  </si>
  <si>
    <t>California--State Offshore Natural Gas Dry Production (Million Cubic Feet)</t>
  </si>
  <si>
    <t>Colorado Dry Natural Gas Production (Million Cubic Feet)</t>
  </si>
  <si>
    <t>Federal Offshore--Gulf of America Dry Natural Gas Production  (Million Cubic Feet)</t>
  </si>
  <si>
    <t>Kansas Dry Natural Gas Production (Million Cubic Feet)</t>
  </si>
  <si>
    <t>Louisiana Dry Natural Gas Production (Million Cubic Feet)</t>
  </si>
  <si>
    <t>Louisiana--Onshore Natural Gas Dry Production (Million Cubic Feet)</t>
  </si>
  <si>
    <t>Louisiana--State Offshore Natural Gas Dry Production (Million Cubic Feet)</t>
  </si>
  <si>
    <t>Montana Dry Natural Gas Production (Million Cubic Feet)</t>
  </si>
  <si>
    <t>New Mexico Dry Natural Gas Production (Million Cubic Feet)</t>
  </si>
  <si>
    <t>North Dakota Dry Natural Gas Production (Million Cubic Feet)</t>
  </si>
  <si>
    <t>Ohio Dry Natural Gas Production (Million Cubic Feet)</t>
  </si>
  <si>
    <t>Oklahoma Dry Natural Gas Production (Million Cubic Feet)</t>
  </si>
  <si>
    <t>Pennsylvania Dry Natural Gas Production (Million Cubic Feet)</t>
  </si>
  <si>
    <t>Texas Dry Natural Gas Production (Million Cubic Feet)</t>
  </si>
  <si>
    <t>Texas--Onshore Natural Gas Dry Production (Million Cubic Feet)</t>
  </si>
  <si>
    <t>Texas--State Offshore Natural Gas Dry Production (Million Cubic Feet)</t>
  </si>
  <si>
    <t>Utah Dry Natural Gas Production (Million Cubic Feet)</t>
  </si>
  <si>
    <t>West Virginia Dry Natural Gas Production (Million Cubic Feet)</t>
  </si>
  <si>
    <t>Wyoming Dry Natural Gas Production (Million Cubic Feet)</t>
  </si>
  <si>
    <t>1930-06-30</t>
  </si>
  <si>
    <t>1931-06-30</t>
  </si>
  <si>
    <t>1932-06-30</t>
  </si>
  <si>
    <t>1933-06-30</t>
  </si>
  <si>
    <t>1934-06-30</t>
  </si>
  <si>
    <t>1935-06-30</t>
  </si>
  <si>
    <t>1936-06-30</t>
  </si>
  <si>
    <t>1937-06-30</t>
  </si>
  <si>
    <t>1938-06-30</t>
  </si>
  <si>
    <t>1939-06-30</t>
  </si>
  <si>
    <t>1940-06-30</t>
  </si>
  <si>
    <t>1941-06-30</t>
  </si>
  <si>
    <t>1942-06-30</t>
  </si>
  <si>
    <t>1943-06-30</t>
  </si>
  <si>
    <t>1944-06-30</t>
  </si>
  <si>
    <t>1945-06-30</t>
  </si>
  <si>
    <t>1946-06-30</t>
  </si>
  <si>
    <t>1947-06-30</t>
  </si>
  <si>
    <t>1948-06-30</t>
  </si>
  <si>
    <t>1949-06-30</t>
  </si>
  <si>
    <t>1950-06-30</t>
  </si>
  <si>
    <t>1951-06-30</t>
  </si>
  <si>
    <t>1952-06-30</t>
  </si>
  <si>
    <t>1953-06-30</t>
  </si>
  <si>
    <t>1954-06-30</t>
  </si>
  <si>
    <t>1955-06-30</t>
  </si>
  <si>
    <t>1956-06-30</t>
  </si>
  <si>
    <t>1957-06-30</t>
  </si>
  <si>
    <t>1958-06-30</t>
  </si>
  <si>
    <t>1959-06-30</t>
  </si>
  <si>
    <t>1960-06-30</t>
  </si>
  <si>
    <t>1961-06-30</t>
  </si>
  <si>
    <t>1962-06-30</t>
  </si>
  <si>
    <t>1963-06-30</t>
  </si>
  <si>
    <t>1964-06-30</t>
  </si>
  <si>
    <t>1965-06-30</t>
  </si>
  <si>
    <t>1966-06-30</t>
  </si>
  <si>
    <t>1967-06-30</t>
  </si>
  <si>
    <t>1968-06-30</t>
  </si>
  <si>
    <t>1969-06-30</t>
  </si>
  <si>
    <t>1970-06-30</t>
  </si>
  <si>
    <t>1971-06-30</t>
  </si>
  <si>
    <t>1972-06-30</t>
  </si>
  <si>
    <t>1973-06-30</t>
  </si>
  <si>
    <t>1974-06-30</t>
  </si>
  <si>
    <t>1975-06-30</t>
  </si>
  <si>
    <t>1976-06-30</t>
  </si>
  <si>
    <t>1977-06-30</t>
  </si>
  <si>
    <t>1978-06-30</t>
  </si>
  <si>
    <t>1979-06-30</t>
  </si>
  <si>
    <t>1980-06-30</t>
  </si>
  <si>
    <t>1981-06-30</t>
  </si>
  <si>
    <t>1982-06-30</t>
  </si>
  <si>
    <t>1983-06-30</t>
  </si>
  <si>
    <t>1984-06-30</t>
  </si>
  <si>
    <t>1985-06-30</t>
  </si>
  <si>
    <t>1986-06-30</t>
  </si>
  <si>
    <t>1987-06-30</t>
  </si>
  <si>
    <t>1988-06-30</t>
  </si>
  <si>
    <t>1989-06-30</t>
  </si>
  <si>
    <t>1990-06-30</t>
  </si>
  <si>
    <t>1991-06-30</t>
  </si>
  <si>
    <t>1992-06-30</t>
  </si>
  <si>
    <t>1993-06-30</t>
  </si>
  <si>
    <t>1994-06-30</t>
  </si>
  <si>
    <t>1995-06-30</t>
  </si>
  <si>
    <t>1996-06-30</t>
  </si>
  <si>
    <t>1997-06-30</t>
  </si>
  <si>
    <t>1998-06-30</t>
  </si>
  <si>
    <t>1999-06-30</t>
  </si>
  <si>
    <t>2000-06-30</t>
  </si>
  <si>
    <t>2001-06-30</t>
  </si>
  <si>
    <t>2002-06-30</t>
  </si>
  <si>
    <t>2003-06-30</t>
  </si>
  <si>
    <t>2004-06-30</t>
  </si>
  <si>
    <t>2005-06-30</t>
  </si>
  <si>
    <t>2006-06-30</t>
  </si>
  <si>
    <t>2007-06-30</t>
  </si>
  <si>
    <t>2008-06-30</t>
  </si>
  <si>
    <t>2009-06-30</t>
  </si>
  <si>
    <t>2010-06-30</t>
  </si>
  <si>
    <t>2011-06-30</t>
  </si>
  <si>
    <t>2012-06-30</t>
  </si>
  <si>
    <t>2013-06-30</t>
  </si>
  <si>
    <t>2014-06-30</t>
  </si>
  <si>
    <t>2015-06-30</t>
  </si>
  <si>
    <t>2016-06-30</t>
  </si>
  <si>
    <t>2017-06-30</t>
  </si>
  <si>
    <t>2018-06-30</t>
  </si>
  <si>
    <t>2019-06-30</t>
  </si>
  <si>
    <t>2020-06-30</t>
  </si>
  <si>
    <t>2021-06-30</t>
  </si>
  <si>
    <t>2022-06-30</t>
  </si>
  <si>
    <t>2023-06-30</t>
  </si>
  <si>
    <t>2024-06-30</t>
  </si>
  <si>
    <t>2025-06-30</t>
  </si>
  <si>
    <t>Data 2: Other States</t>
  </si>
  <si>
    <t>NGM_EPG0_FPD_R98_MMCF</t>
  </si>
  <si>
    <t>NA1160_SAL_2</t>
  </si>
  <si>
    <t>NGM_EPG0_FPD_RALO_MMCF</t>
  </si>
  <si>
    <t>NGM_EPG0_FPD_RALSF_MMCF</t>
  </si>
  <si>
    <t>NA1160_SAZ_2</t>
  </si>
  <si>
    <t>NA1160_SFL_2</t>
  </si>
  <si>
    <t>NGM_EPG0_FPD_SID_MMCF</t>
  </si>
  <si>
    <t>NA1160_SIL_2</t>
  </si>
  <si>
    <t>NA1160_SIN_2</t>
  </si>
  <si>
    <t>NA1160_SKY_2</t>
  </si>
  <si>
    <t>NA1160_SMD_2</t>
  </si>
  <si>
    <t>NA1160_SMI_2</t>
  </si>
  <si>
    <t>NA1160_SMS_2</t>
  </si>
  <si>
    <t>NA1160_SMO_2</t>
  </si>
  <si>
    <t>NA1160_SNE_2</t>
  </si>
  <si>
    <t>NA1160_SNV_2</t>
  </si>
  <si>
    <t>NA1160_SNY_2</t>
  </si>
  <si>
    <t>NA1160_SOR_2</t>
  </si>
  <si>
    <t>NA1160_SSD_2</t>
  </si>
  <si>
    <t>NA1160_STN_2</t>
  </si>
  <si>
    <t>NA1160_SVA_2</t>
  </si>
  <si>
    <t>Other States Dry Natural Gas Production (MMcf)</t>
  </si>
  <si>
    <t>Alabama Dry Natural Gas Production (Million Cubic Feet)</t>
  </si>
  <si>
    <t>Alabama--Onshore Natural Gas Dry Production (Million Cubic Feet)</t>
  </si>
  <si>
    <t>Alabama--State Offshore Natural Gas Dry Production (Million Cubic Feet)</t>
  </si>
  <si>
    <t>Arizona Dry Natural Gas Production (Million Cubic Feet)</t>
  </si>
  <si>
    <t>Florida Dry Natural Gas Production (Million Cubic Feet)</t>
  </si>
  <si>
    <t>Idaho Dry Production of Natural Gas (Million Cubic Feet)</t>
  </si>
  <si>
    <t>Illinois Dry Natural Gas Production (Million Cubic Feet)</t>
  </si>
  <si>
    <t>Indiana Dry Natural Gas Production (Million Cubic Feet)</t>
  </si>
  <si>
    <t>Kentucky Dry Natural Gas Production (Million Cubic Feet)</t>
  </si>
  <si>
    <t>Maryland Dry Natural Gas Production (Million Cubic Feet)</t>
  </si>
  <si>
    <t>Michigan Dry Natural Gas Production (Million Cubic Feet)</t>
  </si>
  <si>
    <t>Mississippi Dry Natural Gas Production (Million Cubic Feet)</t>
  </si>
  <si>
    <t>Missouri Dry Natural Gas Production (Million Cubic Feet)</t>
  </si>
  <si>
    <t>Nebraska Dry Natural Gas Production (Million Cubic Feet)</t>
  </si>
  <si>
    <t>Nevada Dry Natural Gas Production (Million Cubic Feet)</t>
  </si>
  <si>
    <t>New York Dry Natural Gas Production (Million Cubic Feet)</t>
  </si>
  <si>
    <t>Oregon Dry Natural Gas Production (Million Cubic Feet)</t>
  </si>
  <si>
    <t>South Dakota Dry Natural Gas Production (Million Cubic Feet)</t>
  </si>
  <si>
    <t>Tennessee Dry Natural Gas Production (Million Cubic Feet)</t>
  </si>
  <si>
    <t>Virginia Dry Natural Gas Production (Million Cubic Feet)</t>
  </si>
  <si>
    <t>period</t>
  </si>
  <si>
    <t>duoarea</t>
  </si>
  <si>
    <t>state_abbr (helper)</t>
  </si>
  <si>
    <t>process</t>
  </si>
  <si>
    <t>process_name</t>
  </si>
  <si>
    <t>value (MMcf)</t>
  </si>
  <si>
    <t>SAL-Z00</t>
  </si>
  <si>
    <t>Exports + Intransit</t>
  </si>
  <si>
    <t>SAR-Z00</t>
  </si>
  <si>
    <t>SAZ-Z00</t>
  </si>
  <si>
    <t>SCA-Z00</t>
  </si>
  <si>
    <t>SCO-Z00</t>
  </si>
  <si>
    <t>SCT-Z00</t>
  </si>
  <si>
    <t>SDE-Z00</t>
  </si>
  <si>
    <t>SFL-Z00</t>
  </si>
  <si>
    <t>SGA-Z00</t>
  </si>
  <si>
    <t>SIA-Z00</t>
  </si>
  <si>
    <t>SID-Z00</t>
  </si>
  <si>
    <t>SIL-Z00</t>
  </si>
  <si>
    <t>SIN-Z00</t>
  </si>
  <si>
    <t>SKS-Z00</t>
  </si>
  <si>
    <t>SKY-Z00</t>
  </si>
  <si>
    <t>SLA-Z00</t>
  </si>
  <si>
    <t>SMA-Z00</t>
  </si>
  <si>
    <t>SMD-Z00</t>
  </si>
  <si>
    <t>SME-Z00</t>
  </si>
  <si>
    <t>SMI-Z00</t>
  </si>
  <si>
    <t>SMN-Z00</t>
  </si>
  <si>
    <t>SMO-Z00</t>
  </si>
  <si>
    <t>SMS-Z00</t>
  </si>
  <si>
    <t>SMT-Z00</t>
  </si>
  <si>
    <t>SND-Z00</t>
  </si>
  <si>
    <t>SNE-Z00</t>
  </si>
  <si>
    <t>SNH-Z00</t>
  </si>
  <si>
    <t>SNJ-Z00</t>
  </si>
  <si>
    <t>SNM-Z00</t>
  </si>
  <si>
    <t>SNV-Z00</t>
  </si>
  <si>
    <t>SNY-Z00</t>
  </si>
  <si>
    <t>SOH-Z00</t>
  </si>
  <si>
    <t>SOK-Z00</t>
  </si>
  <si>
    <t>SOR-Z00</t>
  </si>
  <si>
    <t>SPA-Z00</t>
  </si>
  <si>
    <t>SRI-Z00</t>
  </si>
  <si>
    <t>SSC-Z00</t>
  </si>
  <si>
    <t>SSD-Z00</t>
  </si>
  <si>
    <t>STN-Z00</t>
  </si>
  <si>
    <t>STX-Z00</t>
  </si>
  <si>
    <t>SUT-Z00</t>
  </si>
  <si>
    <t>SVA-Z00</t>
  </si>
  <si>
    <t>SVT-Z00</t>
  </si>
  <si>
    <t>SWA-Z00</t>
  </si>
  <si>
    <t>SWI-Z00</t>
  </si>
  <si>
    <t>SWV-Z00</t>
  </si>
  <si>
    <t>SWY-Z00</t>
  </si>
  <si>
    <t>SAK-Z00</t>
  </si>
  <si>
    <t>Imports + Intransit</t>
  </si>
  <si>
    <t>SDC-Z00</t>
  </si>
  <si>
    <t>SHI-Z00</t>
  </si>
  <si>
    <t>SNC-Z00</t>
  </si>
  <si>
    <t>SAK-Z0S</t>
  </si>
  <si>
    <t>SAL-Z0S</t>
  </si>
  <si>
    <t>SAR-Z0S</t>
  </si>
  <si>
    <t>SAZ-Z0S</t>
  </si>
  <si>
    <t>SCA-Z0S</t>
  </si>
  <si>
    <t>SCO-Z0S</t>
  </si>
  <si>
    <t>SCT-Z0S</t>
  </si>
  <si>
    <t>SDC-Z0S</t>
  </si>
  <si>
    <t>SDE-Z0S</t>
  </si>
  <si>
    <t>SFL-Z0S</t>
  </si>
  <si>
    <t>SGA-Z0S</t>
  </si>
  <si>
    <t>SHI-Z0S</t>
  </si>
  <si>
    <t>SIA-Z0S</t>
  </si>
  <si>
    <t>SID-Z0S</t>
  </si>
  <si>
    <t>SIL-Z0S</t>
  </si>
  <si>
    <t>SIN-Z0S</t>
  </si>
  <si>
    <t>SKS-Z0S</t>
  </si>
  <si>
    <t>SKY-Z0S</t>
  </si>
  <si>
    <t>SLA-Z0S</t>
  </si>
  <si>
    <t>SMA-Z0S</t>
  </si>
  <si>
    <t>SMD-Z0S</t>
  </si>
  <si>
    <t>SME-Z0S</t>
  </si>
  <si>
    <t>SMI-Z0S</t>
  </si>
  <si>
    <t>SMN-Z0S</t>
  </si>
  <si>
    <t>SMO-Z0S</t>
  </si>
  <si>
    <t>SMS-Z0S</t>
  </si>
  <si>
    <t>SMT-Z0S</t>
  </si>
  <si>
    <t>SNC-Z0S</t>
  </si>
  <si>
    <t>SND-Z0S</t>
  </si>
  <si>
    <t>SNE-Z0S</t>
  </si>
  <si>
    <t>SNH-Z0S</t>
  </si>
  <si>
    <t>SNJ-Z0S</t>
  </si>
  <si>
    <t>SNM-Z0S</t>
  </si>
  <si>
    <t>SNV-Z0S</t>
  </si>
  <si>
    <t>SNY-Z0S</t>
  </si>
  <si>
    <t>SOH-Z0S</t>
  </si>
  <si>
    <t>SOK-Z0S</t>
  </si>
  <si>
    <t>SOR-Z0S</t>
  </si>
  <si>
    <t>SPA-Z0S</t>
  </si>
  <si>
    <t>SRI-Z0S</t>
  </si>
  <si>
    <t>SSC-Z0S</t>
  </si>
  <si>
    <t>SSD-Z0S</t>
  </si>
  <si>
    <t>STN-Z0S</t>
  </si>
  <si>
    <t>STX-Z0S</t>
  </si>
  <si>
    <t>SUT-Z0S</t>
  </si>
  <si>
    <t>SVA-Z0S</t>
  </si>
  <si>
    <t>SVT-Z0S</t>
  </si>
  <si>
    <t>SWA-Z0S</t>
  </si>
  <si>
    <t>SWI-Z0S</t>
  </si>
  <si>
    <t>SWV-Z0S</t>
  </si>
  <si>
    <t>SWY-Z0S</t>
  </si>
  <si>
    <t>NG_calcs - active state natural gas P/I/E from EIA raw tabs</t>
  </si>
  <si>
    <t>NG dry production 2024 (MMcf, from NG_production_data1_raw or data2_raw)</t>
  </si>
  <si>
    <t>NG interstate receipts 2024 (MMcf, process MIR)</t>
  </si>
  <si>
    <t>NG interstate deliveries 2024 (MMcf, process MID)</t>
  </si>
  <si>
    <t>NG international receipts 2024 (MMcf, process IMI)</t>
  </si>
  <si>
    <t>NG international deliveries 2024 (MMcf, process EEI)</t>
  </si>
  <si>
    <t>US dry natural gas production 2024 (MMcf) [LPG allocator denominator]</t>
  </si>
  <si>
    <t>NG production (BTU)</t>
  </si>
  <si>
    <t>NG imports (BTU) = interstate + international receipts</t>
  </si>
  <si>
    <t>NG exports (BTU) = interstate + international deliveries</t>
  </si>
  <si>
    <t>Data 1: Crude Oil Production</t>
  </si>
  <si>
    <t>MCRFPUS1</t>
  </si>
  <si>
    <t>MCRFPP11</t>
  </si>
  <si>
    <t>MCRFPFL1</t>
  </si>
  <si>
    <t>MCRFPNY1</t>
  </si>
  <si>
    <t>MCRFPPA1</t>
  </si>
  <si>
    <t>MCRFPVA1</t>
  </si>
  <si>
    <t>MCRFPWV1</t>
  </si>
  <si>
    <t>MCRFPP21</t>
  </si>
  <si>
    <t>MCRFPIL1</t>
  </si>
  <si>
    <t>MCRFPIN1</t>
  </si>
  <si>
    <t>MCRFPKS1</t>
  </si>
  <si>
    <t>MCRFPKY1</t>
  </si>
  <si>
    <t>MCRFP_SMI_1</t>
  </si>
  <si>
    <t>MCRFPMO1</t>
  </si>
  <si>
    <t>MCRFPNE1</t>
  </si>
  <si>
    <t>MCRFPND1</t>
  </si>
  <si>
    <t>MCRFPOH1</t>
  </si>
  <si>
    <t>MCRFPOK1</t>
  </si>
  <si>
    <t>MCRFPSD1</t>
  </si>
  <si>
    <t>MCRFPTN1</t>
  </si>
  <si>
    <t>MCRFPP31</t>
  </si>
  <si>
    <t>MCRFPAL1</t>
  </si>
  <si>
    <t>MCRFPAR1</t>
  </si>
  <si>
    <t>MCRFPLA1</t>
  </si>
  <si>
    <t>MCRFPMS1</t>
  </si>
  <si>
    <t>MCRFPNM1</t>
  </si>
  <si>
    <t>MCRFPTX1</t>
  </si>
  <si>
    <t>MCRFP3FM1</t>
  </si>
  <si>
    <t>MCRFPP41</t>
  </si>
  <si>
    <t>MCRFPCO1</t>
  </si>
  <si>
    <t>M_EPC0_FPF_SID_MBBL</t>
  </si>
  <si>
    <t>MCRFPMT1</t>
  </si>
  <si>
    <t>MCRFPUT1</t>
  </si>
  <si>
    <t>MCRFPWY1</t>
  </si>
  <si>
    <t>MCRFPP51</t>
  </si>
  <si>
    <t>MCRFPAK1</t>
  </si>
  <si>
    <t>MCRFPAKS1</t>
  </si>
  <si>
    <t>MANFPAK1</t>
  </si>
  <si>
    <t>MCRFPAZ1</t>
  </si>
  <si>
    <t>MCRFPCA1</t>
  </si>
  <si>
    <t>MCRFPNV1</t>
  </si>
  <si>
    <t>MCRFP5F1</t>
  </si>
  <si>
    <t>U.S. Field Production of Crude Oil (Thousand Barrels)</t>
  </si>
  <si>
    <t>East Coast (PADD 1) Field Production of Crude Oil (Thousand Barrels)</t>
  </si>
  <si>
    <t>Florida Field Production of Crude Oil (Thousand Barrels)</t>
  </si>
  <si>
    <t>New York Field Production of Crude Oil (Thousand Barrels)</t>
  </si>
  <si>
    <t>Pennsylvania Field Production of Crude Oil (Thousand Barrels)</t>
  </si>
  <si>
    <t>Virginia Field Production of Crude Oil (Thousand Barrels)</t>
  </si>
  <si>
    <t>West Virginia Field Production of Crude Oil (Thousand Barrels)</t>
  </si>
  <si>
    <t>Midwest (PADD 2) Field Production of Crude Oil (Thousand Barrels)</t>
  </si>
  <si>
    <t>Illinois Field Production of Crude Oil (Thousand Barrels)</t>
  </si>
  <si>
    <t>Indiana Field Production of Crude Oil (Thousand Barrels)</t>
  </si>
  <si>
    <t>Kansas Field Production of Crude Oil (Thousand Barrels)</t>
  </si>
  <si>
    <t>Kentucky Field Production of Crude Oil (Thousand Barrels)</t>
  </si>
  <si>
    <t>Michigan Field Production of Crude Oil (Thousand Barrels)</t>
  </si>
  <si>
    <t>Missouri Field Production of Crude Oil (Thousand Barrels)</t>
  </si>
  <si>
    <t>Nebraska Field Production of Crude Oil (Thousand Barrels)</t>
  </si>
  <si>
    <t>North Dakota Field Production of Crude Oil (Thousand Barrels)</t>
  </si>
  <si>
    <t>Ohio Field Production of Crude Oil (Thousand Barrels)</t>
  </si>
  <si>
    <t>Oklahoma Field Production of Crude Oil (Thousand Barrels)</t>
  </si>
  <si>
    <t>South Dakota Field Production of Crude Oil (Thousand Barrels)</t>
  </si>
  <si>
    <t>Tennessee Field Production of Crude Oil (Thousand Barrels)</t>
  </si>
  <si>
    <t>Gulf Coast (PADD 3) Field Production of Crude Oil (Thousand Barrels)</t>
  </si>
  <si>
    <t>Alabama Field Production of Crude Oil (Thousand Barrels)</t>
  </si>
  <si>
    <t>Arkansas Field Production of Crude Oil (Thousand Barrels)</t>
  </si>
  <si>
    <t>Louisiana Field Production of Crude Oil (Thousand Barrels)</t>
  </si>
  <si>
    <t>Mississippi Field Production of Crude Oil (Thousand Barrels)</t>
  </si>
  <si>
    <t>New Mexico Field Production of Crude Oil (Thousand Barrels)</t>
  </si>
  <si>
    <t>Texas Field Production of Crude Oil (Thousand Barrels)</t>
  </si>
  <si>
    <t>Federal Offshore--Gulf of America Field Production of Crude Oil (Thousand Barrels)</t>
  </si>
  <si>
    <t>Rocky Mountain (PADD 4) Field Production of Crude Oil (Thousand Barrels)</t>
  </si>
  <si>
    <t>Colorado Field Production of Crude Oil (Thousand Barrels)</t>
  </si>
  <si>
    <t>Idaho Field Production of Crude Oil (Thousand Barrels)</t>
  </si>
  <si>
    <t>Montana Field Production of Crude Oil (Thousand Barrels)</t>
  </si>
  <si>
    <t>Utah Field Production of Crude Oil (Thousand Barrels)</t>
  </si>
  <si>
    <t>Wyoming Field Production of Crude Oil (Thousand Barrels)</t>
  </si>
  <si>
    <t>West Coast (PADD 5) Field Production of Crude Oil (Thousand Barrels)</t>
  </si>
  <si>
    <t>Alaska Field Production of Crude Oil (Thousand Barrels)</t>
  </si>
  <si>
    <t>Alaska South Field Production of Crude Oil (Thousand Barrels)</t>
  </si>
  <si>
    <t>Alaska North Slope Crude Oil Production (Thousand Barrels)</t>
  </si>
  <si>
    <t>Arizona Field Production of Crude Oil (Thousand Barrels)</t>
  </si>
  <si>
    <t>California Field Production of Crude Oil (Thousand Barrels)</t>
  </si>
  <si>
    <t>Nevada Field Production of Crude Oil (Thousand Barrels)</t>
  </si>
  <si>
    <t>Federal Offshore PADD 5 Field Production of Crude Oil (Thousand Barrels)</t>
  </si>
  <si>
    <t>1900-06-30</t>
  </si>
  <si>
    <t>1901-06-30</t>
  </si>
  <si>
    <t>1902-06-30</t>
  </si>
  <si>
    <t>1903-06-30</t>
  </si>
  <si>
    <t>1904-06-30</t>
  </si>
  <si>
    <t>1905-06-30</t>
  </si>
  <si>
    <t>1906-06-30</t>
  </si>
  <si>
    <t>1907-06-30</t>
  </si>
  <si>
    <t>1908-06-30</t>
  </si>
  <si>
    <t>1909-06-30</t>
  </si>
  <si>
    <t>1910-06-30</t>
  </si>
  <si>
    <t>1911-06-30</t>
  </si>
  <si>
    <t>1912-06-30</t>
  </si>
  <si>
    <t>1913-06-30</t>
  </si>
  <si>
    <t>1914-06-30</t>
  </si>
  <si>
    <t>1915-06-30</t>
  </si>
  <si>
    <t>1916-06-30</t>
  </si>
  <si>
    <t>1917-06-30</t>
  </si>
  <si>
    <t>1918-06-30</t>
  </si>
  <si>
    <t>1919-06-30</t>
  </si>
  <si>
    <t>1920-06-30</t>
  </si>
  <si>
    <t>1921-06-30</t>
  </si>
  <si>
    <t>1922-06-30</t>
  </si>
  <si>
    <t>1923-06-30</t>
  </si>
  <si>
    <t>1924-06-30</t>
  </si>
  <si>
    <t>1925-06-30</t>
  </si>
  <si>
    <t>1926-06-30</t>
  </si>
  <si>
    <t>1927-06-30</t>
  </si>
  <si>
    <t>1928-06-30</t>
  </si>
  <si>
    <t>1929-06-30</t>
  </si>
  <si>
    <t>Crude_calcs - active state crude oil production</t>
  </si>
  <si>
    <t>Crude production 2024 (MBbl, from Crude_production_raw)</t>
  </si>
  <si>
    <t>crude production (BTU) = state EIA series + allocated federal offshore GOM (B10)</t>
  </si>
  <si>
    <t>crude imports (BTU) - anchor 0 (2025+ imports are the demand residual)</t>
  </si>
  <si>
    <t>crude exports (BTU) = US exports (MBBL/D x 365) x Census state share (HS 270900) + allocated federal offshore GOM (B10)</t>
  </si>
  <si>
    <t>Federal offshore GOM crude 2024 (MBbl, from Crude_production_raw)</t>
  </si>
  <si>
    <t>active state share of federal offshore GOM (BOEM lease count, GOM_offshore_shares)</t>
  </si>
  <si>
    <t>state-allocated federal offshore GOM crude 2024 (MBbl) - added into BOTH production (B5) and exports (B7)</t>
  </si>
  <si>
    <t>CORPORATION</t>
  </si>
  <si>
    <t>SURVEY</t>
  </si>
  <si>
    <t>PERIOD</t>
  </si>
  <si>
    <t>COMPANY_NAME</t>
  </si>
  <si>
    <t>RDIST_LABEL</t>
  </si>
  <si>
    <t>STATE_NAME</t>
  </si>
  <si>
    <t>SITE</t>
  </si>
  <si>
    <t>PADD</t>
  </si>
  <si>
    <t>PRODUCT</t>
  </si>
  <si>
    <t>SUPPLY</t>
  </si>
  <si>
    <t>QUANTITY</t>
  </si>
  <si>
    <t>ACCESS INDUSTRIES</t>
  </si>
  <si>
    <t>820</t>
  </si>
  <si>
    <t>EQUISTAR CHEMICALS LP</t>
  </si>
  <si>
    <t>Texas Gulf Coast</t>
  </si>
  <si>
    <t>CHANNELVIEW</t>
  </si>
  <si>
    <t>3</t>
  </si>
  <si>
    <t>ALKYLATES</t>
  </si>
  <si>
    <t>Production Capacity, Current Year (barrels per steam day except sulfur and hydrogen)</t>
  </si>
  <si>
    <t>Production Capacity, Next Year (barrels per stream day except sulfur and hydrogen)</t>
  </si>
  <si>
    <t>HOUSTON REFINING LP</t>
  </si>
  <si>
    <t>HOUSTON</t>
  </si>
  <si>
    <t>CAT CRACKING: FRESH FEED</t>
  </si>
  <si>
    <t>Downstream Charge Capacity, Current Year (barrels per calendar day)</t>
  </si>
  <si>
    <t>Downstream Charge Capacity, Current Year (barrels per stream day)</t>
  </si>
  <si>
    <t>DESULFURIZATION, DIESEL FUEL</t>
  </si>
  <si>
    <t>DESULFURIZATION, GASOLINE</t>
  </si>
  <si>
    <t>DESULFURIZATION, HEAVY GAS OIL</t>
  </si>
  <si>
    <t>DESULFURIZATION, KEROSENE AND JET</t>
  </si>
  <si>
    <t>DESULFURIZATION, NAPHTHA/REFORMER FEED</t>
  </si>
  <si>
    <t>Atmospheric Crude Distillation Capacity (barrels per stream day)</t>
  </si>
  <si>
    <t>PETCOKE,MARKET</t>
  </si>
  <si>
    <t>SULFUR (SHORT TONS/DAY)</t>
  </si>
  <si>
    <t>THERM CRACKING, DELAYED COKING</t>
  </si>
  <si>
    <t>TOTAL OPERABLE CAPACITY</t>
  </si>
  <si>
    <t>VACUUM DISTILLATION</t>
  </si>
  <si>
    <t>AMERICAN REFINING GROUP INC</t>
  </si>
  <si>
    <t>Appalachian No. 1</t>
  </si>
  <si>
    <t>BRADFORD</t>
  </si>
  <si>
    <t>1</t>
  </si>
  <si>
    <t>ASPHALT &amp; ROAD OIL</t>
  </si>
  <si>
    <t>CAT REFORMING: HIGH PRESSURE</t>
  </si>
  <si>
    <t>Downstream Charge Capacity, Next Year (barrels per stream day)</t>
  </si>
  <si>
    <t>ISOMERIZATION (ISOPENTANE/ISOHEXANE)</t>
  </si>
  <si>
    <t>LUBRICANTS</t>
  </si>
  <si>
    <t>TOTAL OPER CAP (PROJECTED, NEXT YEAR)</t>
  </si>
  <si>
    <t>ARCTIC SLOPE REGIONAL CORP</t>
  </si>
  <si>
    <t>PETRO STAR INC</t>
  </si>
  <si>
    <t>NORTH POLE</t>
  </si>
  <si>
    <t>5</t>
  </si>
  <si>
    <t>VALDEZ</t>
  </si>
  <si>
    <t>BLUE DOLPHIN ENERGY CO</t>
  </si>
  <si>
    <t>LAZARUS ENERGY LLC</t>
  </si>
  <si>
    <t>Texas Inland</t>
  </si>
  <si>
    <t>NIXON</t>
  </si>
  <si>
    <t>BP PLC</t>
  </si>
  <si>
    <t>BP PRODUCTS NORTH AMERICA INC</t>
  </si>
  <si>
    <t>Indiana-Illinois-Kentucky</t>
  </si>
  <si>
    <t>WHITING</t>
  </si>
  <si>
    <t>2</t>
  </si>
  <si>
    <t>AROMATICS</t>
  </si>
  <si>
    <t>FERNDALE</t>
  </si>
  <si>
    <t>CAT HYDROCRACKING, GAS OIL</t>
  </si>
  <si>
    <t>CAT REFORMING: LOW PRESSURE</t>
  </si>
  <si>
    <t>HYDROGEN (MMCFD)</t>
  </si>
  <si>
    <t>BUCKEYE PARTNERS LP</t>
  </si>
  <si>
    <t>BUCKEYE TEXAS PROCESSING LLC</t>
  </si>
  <si>
    <t>CORPUS CHRISTI</t>
  </si>
  <si>
    <t>CALUMET SPECIALTY PRODUCTS PARTNERS, L.P.</t>
  </si>
  <si>
    <t>CALUMET COTTON VALLEY REFINING LLC</t>
  </si>
  <si>
    <t>North Louisiana-Arkansas</t>
  </si>
  <si>
    <t>COTTON VALLEY</t>
  </si>
  <si>
    <t>CALUMET MONTANA REFINING LLC</t>
  </si>
  <si>
    <t>GREAT FALLS</t>
  </si>
  <si>
    <t>4</t>
  </si>
  <si>
    <t>CALUMET PRINCETON REFINING LLC</t>
  </si>
  <si>
    <t>PRINCETON</t>
  </si>
  <si>
    <t>DESULFURIZATION, OTHER DISTILLATE</t>
  </si>
  <si>
    <t>CALUMET SHREVEPORT REFINING LLC</t>
  </si>
  <si>
    <t>SHREVEPORT</t>
  </si>
  <si>
    <t>DESULFURIZATION, OTHER</t>
  </si>
  <si>
    <t>CENOVUS MARKETING (USA) INC</t>
  </si>
  <si>
    <t>LIMA REFINING COMPANY</t>
  </si>
  <si>
    <t>LIMA</t>
  </si>
  <si>
    <t>ISOMERIZATION (ISOBUTANE)</t>
  </si>
  <si>
    <t>OHIO REFINING COMPANY LLC</t>
  </si>
  <si>
    <t>TOLEDO</t>
  </si>
  <si>
    <t>SUPERIOR REFINING COMPANY LLC</t>
  </si>
  <si>
    <t>Minnesota-Wisconsin-North and South Dakota</t>
  </si>
  <si>
    <t>SUPERIOR</t>
  </si>
  <si>
    <t>CHEVRON CORP</t>
  </si>
  <si>
    <t>CHEVRON USA INC</t>
  </si>
  <si>
    <t>EL SEGUNDO</t>
  </si>
  <si>
    <t>RICHMOND</t>
  </si>
  <si>
    <t>FUELS SOLVENT DEASPHALTING</t>
  </si>
  <si>
    <t>Louisiana Gulf Coast</t>
  </si>
  <si>
    <t>PASCAGOULA</t>
  </si>
  <si>
    <t>SALT LAKE CITY</t>
  </si>
  <si>
    <t>PASADENA REFINING SYSTEMS INC</t>
  </si>
  <si>
    <t>PASADENA</t>
  </si>
  <si>
    <t>CHS INC</t>
  </si>
  <si>
    <t>CENEX HARVEST STATES COOP</t>
  </si>
  <si>
    <t>LAUREL</t>
  </si>
  <si>
    <t>CHS MCPHERSON REFINERY INC</t>
  </si>
  <si>
    <t>Oklahoma-Kansas-Missouri</t>
  </si>
  <si>
    <t>MCPHERSON</t>
  </si>
  <si>
    <t>CAT CRACKING: RECYCLED FEED</t>
  </si>
  <si>
    <t>CONOCOPHILLIPS</t>
  </si>
  <si>
    <t>CONOCOPHILLIPS ALASKA INC</t>
  </si>
  <si>
    <t>PRUDHOE BAY</t>
  </si>
  <si>
    <t>COUNTRYMARK COOP INC</t>
  </si>
  <si>
    <t>COUNTRYMARK REFINING &amp; LOGISTICS LLC</t>
  </si>
  <si>
    <t>MOUNT VERNON</t>
  </si>
  <si>
    <t>CVR ENERGY</t>
  </si>
  <si>
    <t>CVR REFINING CVL LLC</t>
  </si>
  <si>
    <t>COFFEYVILLE</t>
  </si>
  <si>
    <t>CVR REFINING WYN LLC</t>
  </si>
  <si>
    <t>WYNNEWOOD</t>
  </si>
  <si>
    <t>DELEK GROUP LTD</t>
  </si>
  <si>
    <t>ALON REFINING KROTZ SPRINGS INC</t>
  </si>
  <si>
    <t>KROTZ SPRINGS</t>
  </si>
  <si>
    <t>ALON USA ENERGY INC</t>
  </si>
  <si>
    <t>BIG SPRING</t>
  </si>
  <si>
    <t>DELEK REFINING LTD</t>
  </si>
  <si>
    <t>TYLER</t>
  </si>
  <si>
    <t>LION OIL CO</t>
  </si>
  <si>
    <t>EL DORADO</t>
  </si>
  <si>
    <t>DELTA AIR LINES INC</t>
  </si>
  <si>
    <t>MONROE ENERGY LLC</t>
  </si>
  <si>
    <t>East Coast</t>
  </si>
  <si>
    <t>TRAINER</t>
  </si>
  <si>
    <t>CAT HYDROCRACKING, DISTILLATE</t>
  </si>
  <si>
    <t>ENTERPRISE PRODUCTS PTNRS LP</t>
  </si>
  <si>
    <t>ENTERPRISE PROD TEXAS OPERATING LLC</t>
  </si>
  <si>
    <t>MONT BELVIEU</t>
  </si>
  <si>
    <t>ERGON INC</t>
  </si>
  <si>
    <t>ERGON REFINING INC</t>
  </si>
  <si>
    <t>VICKSBURG</t>
  </si>
  <si>
    <t>ERGON WEST VIRGINIA INC</t>
  </si>
  <si>
    <t>NEWELL</t>
  </si>
  <si>
    <t>EXCEL PARALUBES</t>
  </si>
  <si>
    <t>WESTLAKE</t>
  </si>
  <si>
    <t>EXXON MOBIL CORP</t>
  </si>
  <si>
    <t>EXXONMOBIL REFINING &amp; SUPPLY CO</t>
  </si>
  <si>
    <t>JOLIET</t>
  </si>
  <si>
    <t>BATON ROUGE</t>
  </si>
  <si>
    <t>BAYTOWN</t>
  </si>
  <si>
    <t>THERM CRACKING, FLUID COKING</t>
  </si>
  <si>
    <t>BEAUMONT</t>
  </si>
  <si>
    <t>FJ MANAGEMENT INC</t>
  </si>
  <si>
    <t>BIG WEST OIL CO</t>
  </si>
  <si>
    <t>NORTH SALT LAKE</t>
  </si>
  <si>
    <t>FORELAND REFINING CORP</t>
  </si>
  <si>
    <t>ELY</t>
  </si>
  <si>
    <t>GOODWAY REFINING LLC</t>
  </si>
  <si>
    <t>ATMORE</t>
  </si>
  <si>
    <t>HARTREE PARTNERS LP</t>
  </si>
  <si>
    <t>HARTREE REFINING LLC</t>
  </si>
  <si>
    <t>HF SINCLAIR CORP</t>
  </si>
  <si>
    <t>HF SINCLAIR CASPER REFINING COMPANY</t>
  </si>
  <si>
    <t>EVANSVILLE</t>
  </si>
  <si>
    <t>HF SINCLAIR EL DORADO REFINING LLC</t>
  </si>
  <si>
    <t>HF SINCLAIR NAVAJO REFINING LLC</t>
  </si>
  <si>
    <t>ARTESIA</t>
  </si>
  <si>
    <t>HF SINCLAIR PUGET SOUND REFG LLC</t>
  </si>
  <si>
    <t>ANACORTES</t>
  </si>
  <si>
    <t>HF SINCLAIR TULSA REFINING LLC</t>
  </si>
  <si>
    <t>TULSA EAST</t>
  </si>
  <si>
    <t>TULSA WEST</t>
  </si>
  <si>
    <t>HF SINCLAIR WOODS CROSS REFINING LLC</t>
  </si>
  <si>
    <t>WOODS CROSS</t>
  </si>
  <si>
    <t>HF SINCLAIR WYOMING REFINING CO</t>
  </si>
  <si>
    <t>SINCLAIR</t>
  </si>
  <si>
    <t>HILCORP ENERGY CO</t>
  </si>
  <si>
    <t>HILCORP NORTH SLOPE LLC</t>
  </si>
  <si>
    <t>HUNT CONSLD INC</t>
  </si>
  <si>
    <t>HUNT REFINING CO</t>
  </si>
  <si>
    <t>TUSCALOOSA</t>
  </si>
  <si>
    <t>HUNT SOUTHLAND REFINING CO</t>
  </si>
  <si>
    <t>SANDERSVILLE</t>
  </si>
  <si>
    <t>KERN OIL &amp; REFINING CO</t>
  </si>
  <si>
    <t>BAKERSFIELD</t>
  </si>
  <si>
    <t>KINDER MORGAN ENERGY PTNRS LP</t>
  </si>
  <si>
    <t>KINDER MORGAN CRUDE &amp; CONDENSATE</t>
  </si>
  <si>
    <t>GALENA PARK</t>
  </si>
  <si>
    <t>KOCH INDUSTRIES INC</t>
  </si>
  <si>
    <t>FLINT HILLS RESOURCES LP</t>
  </si>
  <si>
    <t>SAINT PAUL</t>
  </si>
  <si>
    <t>CORPUS CHRISTI EAST</t>
  </si>
  <si>
    <t>CORPUS CHRISTI WEST</t>
  </si>
  <si>
    <t>MARATHON PETROLEUM CORP</t>
  </si>
  <si>
    <t>MARATHON PETROLEUM CO LP</t>
  </si>
  <si>
    <t>ROBINSON</t>
  </si>
  <si>
    <t>CATLETTSBURG</t>
  </si>
  <si>
    <t>GARYVILLE</t>
  </si>
  <si>
    <t>DETROIT</t>
  </si>
  <si>
    <t>CANTON</t>
  </si>
  <si>
    <t>GALVESTON BAY</t>
  </si>
  <si>
    <t>CAT HYDROCRACKING, RESIDUAL</t>
  </si>
  <si>
    <t>ST PAUL PARK REFINING CO LLC</t>
  </si>
  <si>
    <t>TESORO ALASKA COMPANY LLC</t>
  </si>
  <si>
    <t>KENAI</t>
  </si>
  <si>
    <t>TESORO REFINING &amp; MARKETING CO</t>
  </si>
  <si>
    <t>CARSON</t>
  </si>
  <si>
    <t>MANDAN</t>
  </si>
  <si>
    <t>WESTERN REFINING COMPANY LP</t>
  </si>
  <si>
    <t>EL PASO</t>
  </si>
  <si>
    <t>MARTIN RESOURCE MANAGEMENT GRP</t>
  </si>
  <si>
    <t>CROSS OIL REFINING &amp; MARKETING INC</t>
  </si>
  <si>
    <t>SMACKOVER</t>
  </si>
  <si>
    <t>NEXT WAVE ENERGY PARTNERS LP</t>
  </si>
  <si>
    <t>PASADENA PERFORMANCE PRODUCTS LLC</t>
  </si>
  <si>
    <t>ONEOK INC</t>
  </si>
  <si>
    <t>MAGELLAN PROCESSING LP</t>
  </si>
  <si>
    <t>PAR PETROLEUM INC</t>
  </si>
  <si>
    <t>PAR HAWAII REFINING LLC</t>
  </si>
  <si>
    <t>Hawaii</t>
  </si>
  <si>
    <t>KAPOLEI</t>
  </si>
  <si>
    <t>THERM CRACKING, VISBREAKING</t>
  </si>
  <si>
    <t>PAR MONTANA LLC</t>
  </si>
  <si>
    <t>BILLINGS</t>
  </si>
  <si>
    <t>US OIL &amp; REFINING CO</t>
  </si>
  <si>
    <t>TACOMA</t>
  </si>
  <si>
    <t>WYOMING REFINING CO</t>
  </si>
  <si>
    <t>NEWCASTLE</t>
  </si>
  <si>
    <t>PBF ENERGY CO LLC</t>
  </si>
  <si>
    <t>CHALMETTE REFINING LLC</t>
  </si>
  <si>
    <t>CHALMETTE</t>
  </si>
  <si>
    <t>CPI OPERATIONS LLC</t>
  </si>
  <si>
    <t>PAULSBORO</t>
  </si>
  <si>
    <t>IDLE CAPACITY</t>
  </si>
  <si>
    <t>DELAWARE CITY REFINING CO LLC</t>
  </si>
  <si>
    <t>DELAWARE CITY</t>
  </si>
  <si>
    <t>MARTINEZ REFINING CO LLC</t>
  </si>
  <si>
    <t>MARTINEZ</t>
  </si>
  <si>
    <t>PAULSBORO REFINING CO LLC</t>
  </si>
  <si>
    <t>TOLEDO REFINING CO LLC</t>
  </si>
  <si>
    <t>TORRANCE REFINING CO LLC</t>
  </si>
  <si>
    <t>TORRANCE</t>
  </si>
  <si>
    <t>PDV AMERICA INC</t>
  </si>
  <si>
    <t>CITGO PETROLEUM CORP</t>
  </si>
  <si>
    <t>LAKE CHARLES</t>
  </si>
  <si>
    <t>CITGO REFINING &amp; CHEMICAL INC</t>
  </si>
  <si>
    <t>PDV MIDWEST REFINING LLC</t>
  </si>
  <si>
    <t>LEMONT</t>
  </si>
  <si>
    <t>PEMEX</t>
  </si>
  <si>
    <t>DEER PARK REFINING LP</t>
  </si>
  <si>
    <t>DEER PARK</t>
  </si>
  <si>
    <t>PETROMAX REFINING CO LLC</t>
  </si>
  <si>
    <t>PHILLIPS 66 COMPANY</t>
  </si>
  <si>
    <t>WILMINGTON</t>
  </si>
  <si>
    <t>THERM CRACKING, OTHER (INCLDNG GAS OIL)</t>
  </si>
  <si>
    <t>LINDEN</t>
  </si>
  <si>
    <t>PONCA CITY</t>
  </si>
  <si>
    <t>SWEENY</t>
  </si>
  <si>
    <t>PLACID OIL CO</t>
  </si>
  <si>
    <t>PLACID REFINING CO</t>
  </si>
  <si>
    <t>PORT ALLEN</t>
  </si>
  <si>
    <t>RED APPLE GROUP INC</t>
  </si>
  <si>
    <t>UNITED REFINING CO</t>
  </si>
  <si>
    <t>WARREN</t>
  </si>
  <si>
    <t>SAN JOAQUIN REFINING CO INC</t>
  </si>
  <si>
    <t>SAUDI ARAMCO</t>
  </si>
  <si>
    <t>MOTIVA ENTERPRISES LLC</t>
  </si>
  <si>
    <t>PORT ARTHUR</t>
  </si>
  <si>
    <t>SHELL PLC</t>
  </si>
  <si>
    <t>SHELL OIL PRODUCTS US</t>
  </si>
  <si>
    <t>NORCO</t>
  </si>
  <si>
    <t>SILVER EAGLE REFINING INC</t>
  </si>
  <si>
    <t>SILVER EAGLE REFINING</t>
  </si>
  <si>
    <t>EVANSTON</t>
  </si>
  <si>
    <t>STARLIGHT RELATIVITY ACQUISITION CO</t>
  </si>
  <si>
    <t>THE SAN ANTONIO REFINERY LLC</t>
  </si>
  <si>
    <t>SAN ANTONIO</t>
  </si>
  <si>
    <t>SUNCOR ENERGY INC</t>
  </si>
  <si>
    <t>SUNCOR ENERGY (USA) INC</t>
  </si>
  <si>
    <t>COMMERCE CITY EAST</t>
  </si>
  <si>
    <t>COMMERCE CITY WEST</t>
  </si>
  <si>
    <t>TALLEY ASPHALT PRODUCTS INC</t>
  </si>
  <si>
    <t>KERN</t>
  </si>
  <si>
    <t>TARGA RESOURCES INC</t>
  </si>
  <si>
    <t>TARGA DOWNSTREAM LLC</t>
  </si>
  <si>
    <t>TEXAS INTL TERMINALS</t>
  </si>
  <si>
    <t>TEXAS INTERNATIONAL TERMINALS</t>
  </si>
  <si>
    <t>GALVESTON</t>
  </si>
  <si>
    <t>TOTALENERGIES SE</t>
  </si>
  <si>
    <t>TOTALENERGIES PETROCHEM &amp; REFG USA</t>
  </si>
  <si>
    <t>TRANSWORLD OIL USA INC</t>
  </si>
  <si>
    <t>CALCASIEU REFINING CO</t>
  </si>
  <si>
    <t>TRECORA HYDROCARBONS LLC</t>
  </si>
  <si>
    <t>SILSBEE</t>
  </si>
  <si>
    <t>VALERO ENERGY CORP</t>
  </si>
  <si>
    <t>DIAMOND SHAMROCK REFINING CO LP</t>
  </si>
  <si>
    <t>SUNRAY</t>
  </si>
  <si>
    <t>THREE RIVERS</t>
  </si>
  <si>
    <t>PREMCOR REFINING GROUP INC</t>
  </si>
  <si>
    <t>ULTRAMAR INC</t>
  </si>
  <si>
    <t>WILMINGTON REFINERY</t>
  </si>
  <si>
    <t>VALERO REF COMPANY TENNESSEE LLC</t>
  </si>
  <si>
    <t>MEMPHIS</t>
  </si>
  <si>
    <t>VALERO REFINING - MERAUX LLC</t>
  </si>
  <si>
    <t>MERAUX</t>
  </si>
  <si>
    <t>VALERO REFINING CO CALIFORNIA</t>
  </si>
  <si>
    <t>BENICIA</t>
  </si>
  <si>
    <t>WILMINGTON ASPHALT PLANT</t>
  </si>
  <si>
    <t>VALERO REFINING CO OKLAHOMA</t>
  </si>
  <si>
    <t>ARDMORE</t>
  </si>
  <si>
    <t>VALERO REFINING CO TEXAS LP</t>
  </si>
  <si>
    <t>DESULFURIZATION, RESIDUAL</t>
  </si>
  <si>
    <t>TEXAS CITY</t>
  </si>
  <si>
    <t>VALERO REFINING NEW ORLEANS LLC</t>
  </si>
  <si>
    <t>VERTEX ENERGY LP</t>
  </si>
  <si>
    <t>VERTEX REFINING ALABAMA LLC</t>
  </si>
  <si>
    <t>SARALAND</t>
  </si>
  <si>
    <t>WORLD OIL CO</t>
  </si>
  <si>
    <t>LUNDAY THAGARD CO</t>
  </si>
  <si>
    <t>SOUTH GATE</t>
  </si>
  <si>
    <t>WRB REFINING LP</t>
  </si>
  <si>
    <t>WOOD RIVER</t>
  </si>
  <si>
    <t>BORGER</t>
  </si>
  <si>
    <t>Data 1: Total Petroleum</t>
  </si>
  <si>
    <t>MTTFPUS1</t>
  </si>
  <si>
    <t>M_EP00_TVP_NUS_MBBL</t>
  </si>
  <si>
    <t>M_EP00_YNP_NUS_MBBL</t>
  </si>
  <si>
    <t>MTTRPUS1</t>
  </si>
  <si>
    <t>MTTIMUS1</t>
  </si>
  <si>
    <t>MTTUA_NUS_1</t>
  </si>
  <si>
    <t>MTTSCUS1</t>
  </si>
  <si>
    <t>MTTRIUS1</t>
  </si>
  <si>
    <t>MTTEXUS1</t>
  </si>
  <si>
    <t>MTTUPUS1</t>
  </si>
  <si>
    <t>MTTSTUS1</t>
  </si>
  <si>
    <t>U.S. Field Production of Crude Oil and Petroleum Products (Thousand Barrels)</t>
  </si>
  <si>
    <t>U.S. Transfers to Crude Oil Supply of Crude Oil and Petroleum Products(Thousand Barrels)</t>
  </si>
  <si>
    <t>U.S. Biofuels Plant Net Production of Crude Oil and Petroleum Products (Thousand Barrels)</t>
  </si>
  <si>
    <t>U.S. Refinery and Blender Net Production of Crude Oil and Petroleum Products (Thousand Barrels)</t>
  </si>
  <si>
    <t>U.S. Imports of Crude Oil and Petroleum Products (Thousand Barrels)</t>
  </si>
  <si>
    <t>U.S. Supply Adjustment of Crude Oil and Petroleum Products (Thousand Barrels)</t>
  </si>
  <si>
    <t>U.S. Crude Oil and Petroleum Products Stock Change (Thousand Barrels)</t>
  </si>
  <si>
    <t>U.S. Refinery and Blender Net Input of Crude Oil and Petroleum Products (Thousand Barrels)</t>
  </si>
  <si>
    <t>U.S. Exports of Crude Oil and Petroleum Products (Thousand Barrels)</t>
  </si>
  <si>
    <t>U.S. Product Supplied of Crude Oil and Petroleum Products (Thousand Barrels)</t>
  </si>
  <si>
    <t>U.S. Ending Stocks of Crude Oil and Petroleum Products (Thousand Barrels)</t>
  </si>
  <si>
    <t>Data 5: Finished Products</t>
  </si>
  <si>
    <t>M_EPP2_YNP_NUS_MBBL</t>
  </si>
  <si>
    <t>MTPRPUS1</t>
  </si>
  <si>
    <t>MTPIMUS1</t>
  </si>
  <si>
    <t>MTPUA_NUS_1</t>
  </si>
  <si>
    <t>MTPSCUS1</t>
  </si>
  <si>
    <t>MTPEXUS1</t>
  </si>
  <si>
    <t>MTPUPUS1</t>
  </si>
  <si>
    <t>MTPSTUS1</t>
  </si>
  <si>
    <t>M_EPM0F_YNP_NUS_MBBL</t>
  </si>
  <si>
    <t>MGFRPUS1</t>
  </si>
  <si>
    <t>MGFIMUS1</t>
  </si>
  <si>
    <t>MGFUA_NUS_1</t>
  </si>
  <si>
    <t>MGFSCUS1</t>
  </si>
  <si>
    <t>MGFEXUS1</t>
  </si>
  <si>
    <t>MGFUPUS1</t>
  </si>
  <si>
    <t>MGFSTUS1</t>
  </si>
  <si>
    <t>MGRRPUS1</t>
  </si>
  <si>
    <t>MGRIMUS1</t>
  </si>
  <si>
    <t>MGRUA_NUS_1</t>
  </si>
  <si>
    <t>MGRSCUS1</t>
  </si>
  <si>
    <t>MGREXUS1</t>
  </si>
  <si>
    <t>MGRUPUS1</t>
  </si>
  <si>
    <t>MGRSTUS1</t>
  </si>
  <si>
    <t>M_EPM0C_YNP_NUS_MBBL</t>
  </si>
  <si>
    <t>MG4RP_NUS_1</t>
  </si>
  <si>
    <t>MG4IM_NUS-Z00_1</t>
  </si>
  <si>
    <t>MG4UA_NUS_1</t>
  </si>
  <si>
    <t>MG4SC_NUS_1</t>
  </si>
  <si>
    <t>MG4EX_NUS-Z00_1</t>
  </si>
  <si>
    <t>MG4UP_NUS_1</t>
  </si>
  <si>
    <t>MG4ST_NUS_1</t>
  </si>
  <si>
    <t>MGARPUS1</t>
  </si>
  <si>
    <t>MGAIMUS1</t>
  </si>
  <si>
    <t>MGASCUS1</t>
  </si>
  <si>
    <t>MGAEXUS1</t>
  </si>
  <si>
    <t>MGAUPUS1</t>
  </si>
  <si>
    <t>MGASTUS1</t>
  </si>
  <si>
    <t>M_EPJK_YNP_NUS_MBBL</t>
  </si>
  <si>
    <t>MKJRPUS1</t>
  </si>
  <si>
    <t>MKJIMUS1</t>
  </si>
  <si>
    <t>MKJSCUS1</t>
  </si>
  <si>
    <t>MKJEXUS1</t>
  </si>
  <si>
    <t>MKJUPUS1</t>
  </si>
  <si>
    <t>MKJSTUS1</t>
  </si>
  <si>
    <t>M_EPPK_YNP_NUS_MBBL</t>
  </si>
  <si>
    <t>MKERPUS1</t>
  </si>
  <si>
    <t>MKEIMUS1</t>
  </si>
  <si>
    <t>MKESCUS1</t>
  </si>
  <si>
    <t>MKEEXUS1</t>
  </si>
  <si>
    <t>MKEUPUS1</t>
  </si>
  <si>
    <t>MKESTUS1</t>
  </si>
  <si>
    <t>M_EPD0_YNP_NUS_MBBL</t>
  </si>
  <si>
    <t>MDIRPUS1</t>
  </si>
  <si>
    <t>MDIIMUS1</t>
  </si>
  <si>
    <t>M_EPD0_VUA_NUS_1</t>
  </si>
  <si>
    <t>MDISCUS1</t>
  </si>
  <si>
    <t>MDIEXUS1</t>
  </si>
  <si>
    <t>MDIUPUS1</t>
  </si>
  <si>
    <t>MDISTUS1</t>
  </si>
  <si>
    <t>M_EPDXL0_YNP_NUS_MBBL</t>
  </si>
  <si>
    <t>MD0RP_NUS_1</t>
  </si>
  <si>
    <t>MD0IM_NUS-Z00_1</t>
  </si>
  <si>
    <t>M_EPDXL0_VUA_NUS_1</t>
  </si>
  <si>
    <t>MD0SC_NUS_1</t>
  </si>
  <si>
    <t>M_EPDXL0_EEX_NUS-Z00_MBBL</t>
  </si>
  <si>
    <t>MD0UP_NUS_1</t>
  </si>
  <si>
    <t>MD0ST_NUS_1</t>
  </si>
  <si>
    <t>M_EPDM10_YNP_NUS_MBBL</t>
  </si>
  <si>
    <t>MD1RP_NUS_1</t>
  </si>
  <si>
    <t>MD1IM_NUS-Z00_1</t>
  </si>
  <si>
    <t>M_EPDM10_VUA_NUS_1</t>
  </si>
  <si>
    <t>MD1SC_NUS_1</t>
  </si>
  <si>
    <t>MD1EX_NUS-Z00_1</t>
  </si>
  <si>
    <t>MD1UP_NUS_1</t>
  </si>
  <si>
    <t>MD1ST_NUS_1</t>
  </si>
  <si>
    <t>M_EPD00H_YNP_NUS_MBBL</t>
  </si>
  <si>
    <t>MDGRPUS1</t>
  </si>
  <si>
    <t>MDGIMUS1</t>
  </si>
  <si>
    <t>MDGSCUS1</t>
  </si>
  <si>
    <t>MDGEXUS1</t>
  </si>
  <si>
    <t>MDGUPUS1</t>
  </si>
  <si>
    <t>MDGSTUS1</t>
  </si>
  <si>
    <t>MRERPUS1</t>
  </si>
  <si>
    <t>MREIMUS1</t>
  </si>
  <si>
    <t>MRESCUS1</t>
  </si>
  <si>
    <t>MREEXUS1</t>
  </si>
  <si>
    <t>MREUPUS1</t>
  </si>
  <si>
    <t>MRESTUS1</t>
  </si>
  <si>
    <t>MRLRPUS1</t>
  </si>
  <si>
    <t>MRXIMUS1</t>
  </si>
  <si>
    <t>MRXSC_NUS_1</t>
  </si>
  <si>
    <t>MRLSTUS1</t>
  </si>
  <si>
    <t>MRMRPUS1</t>
  </si>
  <si>
    <t>MRYIMUS1</t>
  </si>
  <si>
    <t>MRYSC_NUS_1</t>
  </si>
  <si>
    <t>MRMSTUS1</t>
  </si>
  <si>
    <t>MRGRPUS1</t>
  </si>
  <si>
    <t>MRZIMUS1</t>
  </si>
  <si>
    <t>MRZSC_NUS_1</t>
  </si>
  <si>
    <t>MRGSTUS1</t>
  </si>
  <si>
    <t>MPCRPUS1</t>
  </si>
  <si>
    <t>MPFIM_NUS-Z00_1</t>
  </si>
  <si>
    <t>MPCSC_NUS_1</t>
  </si>
  <si>
    <t>MPCEX_NUS-Z00_1</t>
  </si>
  <si>
    <t>MPCUP_NUS_1</t>
  </si>
  <si>
    <t>MPCST_NUS_1</t>
  </si>
  <si>
    <t>MNFRPUS1</t>
  </si>
  <si>
    <t>MNFIMUS1</t>
  </si>
  <si>
    <t>MNFSCUS1</t>
  </si>
  <si>
    <t>MNFEXUS1</t>
  </si>
  <si>
    <t>MNFUPUS1</t>
  </si>
  <si>
    <t>MNFSTUS1</t>
  </si>
  <si>
    <t>MOTRPUS1</t>
  </si>
  <si>
    <t>MOTIMUS1</t>
  </si>
  <si>
    <t>MOTSCUS1</t>
  </si>
  <si>
    <t>MOTEXUS1</t>
  </si>
  <si>
    <t>MOTUPUS1</t>
  </si>
  <si>
    <t>MOTSTUS1</t>
  </si>
  <si>
    <t>MNSRPUS1</t>
  </si>
  <si>
    <t>MNSIMUS1</t>
  </si>
  <si>
    <t>MNSSCUS1</t>
  </si>
  <si>
    <t>MNSEXUS1</t>
  </si>
  <si>
    <t>MNSUPUS1</t>
  </si>
  <si>
    <t>MNSSTUS1</t>
  </si>
  <si>
    <t>MLURPUS1</t>
  </si>
  <si>
    <t>MLUIMUS1</t>
  </si>
  <si>
    <t>MLUSCUS1</t>
  </si>
  <si>
    <t>MLUEXUS1</t>
  </si>
  <si>
    <t>MLUUPUS1</t>
  </si>
  <si>
    <t>MLUSTUS1</t>
  </si>
  <si>
    <t>MWXRPUS1</t>
  </si>
  <si>
    <t>MWXIMUS1</t>
  </si>
  <si>
    <t>MWXSCUS1</t>
  </si>
  <si>
    <t>MWXEXUS1</t>
  </si>
  <si>
    <t>MWXUPUS1</t>
  </si>
  <si>
    <t>MWXSTUS1</t>
  </si>
  <si>
    <t>MCKRPUS1</t>
  </si>
  <si>
    <t>MCKIMUS1</t>
  </si>
  <si>
    <t>MCKSCUS1</t>
  </si>
  <si>
    <t>MCKEXUS1</t>
  </si>
  <si>
    <t>MCKUPUS1</t>
  </si>
  <si>
    <t>MCKSTUS1</t>
  </si>
  <si>
    <t>MCMRPUS1</t>
  </si>
  <si>
    <t>MCMIM_NUS-Z00_1</t>
  </si>
  <si>
    <t>MCMSC_NUS_1</t>
  </si>
  <si>
    <t>MCMEX_NUS-Z00_1</t>
  </si>
  <si>
    <t>MCMUP_NUS_1</t>
  </si>
  <si>
    <t>MCMST_NUS_1</t>
  </si>
  <si>
    <t>MCORPUS1</t>
  </si>
  <si>
    <t>MCOUP_NUS_1</t>
  </si>
  <si>
    <t>MAPRPUS1</t>
  </si>
  <si>
    <t>MAPIMUS1</t>
  </si>
  <si>
    <t>MAPSCUS1</t>
  </si>
  <si>
    <t>MAPEXUS1</t>
  </si>
  <si>
    <t>MAPUPUS1</t>
  </si>
  <si>
    <t>MAPSTUS1</t>
  </si>
  <si>
    <t>MSGRPUS1</t>
  </si>
  <si>
    <t>MSGIMUS1</t>
  </si>
  <si>
    <t>MSGSCUS1</t>
  </si>
  <si>
    <t>MSGEXUS1</t>
  </si>
  <si>
    <t>MSGUPUS1</t>
  </si>
  <si>
    <t>MSGSTUS1</t>
  </si>
  <si>
    <t>MMSRPUS1</t>
  </si>
  <si>
    <t>MMSIMUS1</t>
  </si>
  <si>
    <t>MMSSCUS1</t>
  </si>
  <si>
    <t>MMSEXUS1</t>
  </si>
  <si>
    <t>MMSUPUS1</t>
  </si>
  <si>
    <t>MMSSTUS1</t>
  </si>
  <si>
    <t>U.S. Finished Petroleum Products Renewable Fuels and Oxygenate Plant Net Production (Thousand Barrels)</t>
  </si>
  <si>
    <t>U.S. Refinery and Blender Net Production of Finished Petroleum Products (Thousand Barrels)</t>
  </si>
  <si>
    <t>U.S. Imports of Finished Petroleum Products (Thousand Barrels)</t>
  </si>
  <si>
    <t>U.S. Supply Adjustment of Finished Petroleum Products (Thousand Barrels)</t>
  </si>
  <si>
    <t>U.S. Finished Petroleum Products Stock Change (Thousand Barrels)</t>
  </si>
  <si>
    <t>U.S. Exports of Finished Petroleum Products (Thousand Barrels)</t>
  </si>
  <si>
    <t>U.S. Product Supplied of Finished Petroleum Products (Thousand Barrels)</t>
  </si>
  <si>
    <t>U.S. Ending Stocks of Finished Petroleum Products (Thousand Barrels)</t>
  </si>
  <si>
    <t>U.S. Biofuels Plant Net Production of Finished Gasoline (Thousand Barrels)</t>
  </si>
  <si>
    <t>U.S. Refinery and Blender Net Production of Finished Motor Gasoline (Thousand Barrels)</t>
  </si>
  <si>
    <t>U.S. Imports of Finished Motor Gasoline (Thousand Barrels)</t>
  </si>
  <si>
    <t>U.S. Supply Adjustment of Finished Motor Gasoline (Thousand Barrels)</t>
  </si>
  <si>
    <t>U.S. Finished Motor Gasoline Stock Change (Thousand Barrels)</t>
  </si>
  <si>
    <t>U.S. Exports of Finished Motor Gasoline (Thousand Barrels)</t>
  </si>
  <si>
    <t>U.S. Product Supplied of Finished Motor Gasoline (Thousand Barrels)</t>
  </si>
  <si>
    <t>U.S. Ending Stocks of Finished Motor Gasoline (Thousand Barrels)</t>
  </si>
  <si>
    <t>U.S. Refinery and Blender Net Production of Reformulated Motor Gasoline (Thousand Barrels)</t>
  </si>
  <si>
    <t>U.S. Imports of Reformulated Motor Gasoline (Thousand Barrels)</t>
  </si>
  <si>
    <t>U.S. Supply Adjustment of Reformulated Motor Gasoline (Thousand Barrels)</t>
  </si>
  <si>
    <t>U.S. Reformulated Motor Gasoline Stock Change (Thousand Barrels)</t>
  </si>
  <si>
    <t>U.S. Exports of Reformulated Motor Gasoline (Thousand Barrels)</t>
  </si>
  <si>
    <t>U.S. Product Supplied of Reformulated Motor Gasoline (Thousand Barrels)</t>
  </si>
  <si>
    <t>U.S. Ending Stocks of Reformulated Motor Gasoline (Thousand Barrels)</t>
  </si>
  <si>
    <t>U.S. Biofuels Plant Net Production of Gasoline Conventional (Thousand Barrels)</t>
  </si>
  <si>
    <t>U.S. Refinery and Blender Net Production of Conventional Motor Gasoline (Thousand Barrels)</t>
  </si>
  <si>
    <t>U.S. Imports of Conventional Motor Gasoline (Thousand Barrels)</t>
  </si>
  <si>
    <t>U.S. Supply Adjustment of Conventional Motor Gasoline (Thousand Barrels)</t>
  </si>
  <si>
    <t>U.S. Conventional Motor Gasoline Stock Change (Thousand Barrels)</t>
  </si>
  <si>
    <t>U.S. Exports of Conventional Motor Gasoline (Thousand Barrels)</t>
  </si>
  <si>
    <t>U.S. Product Supplied of Conventional Motor Gasoline (Thousand Barrels)</t>
  </si>
  <si>
    <t>U.S. Ending Stocks of Conventional Motor Gasoline (Thousand Barrels)</t>
  </si>
  <si>
    <t>U.S. Refinery and Blender Net Production of Aviation Gasoline (Thousand Barrels)</t>
  </si>
  <si>
    <t>U.S. Imports of Aviation Gasoline (Thousand Barrels)</t>
  </si>
  <si>
    <t>U.S. Aviation Gasoline Stock Change (Thousand Barrels)</t>
  </si>
  <si>
    <t>U.S. Exports of Aviation Gasoline (Thousand Barrels)</t>
  </si>
  <si>
    <t>U.S. Product Supplied of Aviation Gasoline (Thousand Barrels)</t>
  </si>
  <si>
    <t>U.S. Ending Stocks of Aviation Gasoline (Thousand Barrels)</t>
  </si>
  <si>
    <t>U.S. Biofuels Plant Net Production of Kerosene-Type Jet Fuel (Thousand Barrels)</t>
  </si>
  <si>
    <t>U.S. Refinery and Blender Net Production of Kerosene-Type Jet Fuel (Thousand Barrels)</t>
  </si>
  <si>
    <t>U.S. Imports of Kerosene-Type Jet Fuel (Thousand Barrels)</t>
  </si>
  <si>
    <t>U.S. Kerosene-Type Jet Fuel Stock Change (Thousand Barrels)</t>
  </si>
  <si>
    <t>U.S. Exports of Kerosene-Type Jet Fuel (Thousand Barrels)</t>
  </si>
  <si>
    <t>U.S. Product Supplied of Kerosene-Type Jet Fuel (Thousand Barrels)</t>
  </si>
  <si>
    <t>U.S. Ending Stocks of Kerosene-Type Jet Fuel (Thousand Barrels)</t>
  </si>
  <si>
    <t>U.S. Biofuels Plant Net Production of Kerosene (Thousand Barrels)</t>
  </si>
  <si>
    <t>U.S. Refinery and Blender Net Production of Kerosene (Thousand Barrels)</t>
  </si>
  <si>
    <t>U.S. Imports of Kerosene (Thousand Barrels)</t>
  </si>
  <si>
    <t>U.S. Kerosene Stock Change (Thousand Barrels)</t>
  </si>
  <si>
    <t>U.S. Exports of Kerosene (Thousand Barrels)</t>
  </si>
  <si>
    <t>U.S. Product Supplied of Kerosene (Thousand Barrels)</t>
  </si>
  <si>
    <t>U.S. Ending Stocks of Kerosene (Thousand Barrels)</t>
  </si>
  <si>
    <t>U.S. Biofuels Plant Net Production of Distillate Fuel Oil (Thousand Barrels)</t>
  </si>
  <si>
    <t>U.S. Refinery and Blender Net Production of Distillate Fuel Oil (Thousand Barrels)</t>
  </si>
  <si>
    <t>U.S. Imports of Distillate Fuel Oil (Thousand Barrels)</t>
  </si>
  <si>
    <t>U.S. Supply Adjustment of Distillate Fuel Oil (Thousand Barrels)</t>
  </si>
  <si>
    <t>U.S. Distillate Fuel Oil Stock Change (Thousand Barrels)</t>
  </si>
  <si>
    <t>U.S. Exports of Distillate Fuel Oil (Thousand Barrels)</t>
  </si>
  <si>
    <t>U.S. Product Supplied of Distillate Fuel Oil (Thousand Barrels)</t>
  </si>
  <si>
    <t>U.S. Ending Stocks of Distillate Fuel Oil (Thousand Barrels)</t>
  </si>
  <si>
    <t>U.S. Biofuels Plant Net Production of Distillate Fuel Oil, 0 to 15 ppm Sulfur (Thousand Barrels)</t>
  </si>
  <si>
    <t>U.S. Refinery and Blender Net Production of Distillate Fuel Oil, 0 to 15 ppm Sulfur (Thousand Barrels)</t>
  </si>
  <si>
    <t>U.S. Imports of Distillate Fuel Oil, 0 to 15 ppm Sulfur (Thousand Barrels)</t>
  </si>
  <si>
    <t>U.S. Supply Adjustment of Distillate Fuel Oil, 0 to 15 ppm Sulfur (Thousand Barrels)</t>
  </si>
  <si>
    <t>U.S. Distillate Fuel Oil, 0 to 15 ppm Sulfur Stock Change (Thousand Barrels)</t>
  </si>
  <si>
    <t>U.S. Exports of Distillate Fuel Oil, 0 to 15 ppm Sulfur (Thousand Barrels)</t>
  </si>
  <si>
    <t>U.S. Product Supplied of Distillate Fuel Oil, 0 to 15 ppm Sulfur (Thousand Barrels)</t>
  </si>
  <si>
    <t>U.S. Ending Stocks of Distillate Fuel Oil, 0 to 15 ppm Sulfur (Thousand Barrels)</t>
  </si>
  <si>
    <t>U.S. Biofuels Plant Net Production of Distillate Fuel Oil, Greater than 15 to 500 ppm Sulfur (Thousand Barrels)</t>
  </si>
  <si>
    <t>U.S. Refinery and Blender Net Production of Distillate Fuel Oil, Greater than 15 to 500 ppm Sulfur (Thousand Barrels)</t>
  </si>
  <si>
    <t>U.S. Imports of Distillate Fuel Oil, Greater than 15 to 500 ppm Sulfur (Thousand Barrels)</t>
  </si>
  <si>
    <t>U.S. Supply Adjustment of Distillate Fuel Oil, Greater than 15 to 500 ppm Sulfur (Thousand Barrels)</t>
  </si>
  <si>
    <t>U.S. Distillate Fuel Oil, Greater than 15 to 500 ppm Sulfur Stock Change (Thousand Barrels)</t>
  </si>
  <si>
    <t>U.S. Exports of Distillate Fuel Oil, Greater than 15 to 500 ppm Sulfur (Thousand Barrels)</t>
  </si>
  <si>
    <t>U.S. Product Supplied of Distillate Fuel Oil, Greater than 15 to 500 ppm Sulfur (Thousand Barrels)</t>
  </si>
  <si>
    <t>U.S. Ending Stocks of Distillate Fuel Oil, Greater than 15 to 500 ppm Sulfur (Thousand Barrels)</t>
  </si>
  <si>
    <t>U.S. Biofuels Plant Net Production of Distillate Fuel Oil, Greater Than 500 ppm Sulfur (Thousand Barrels)</t>
  </si>
  <si>
    <t>U.S. Refinery and Blender Net Production of Distillate Fuel Oil, Greater Than 500 ppm Sulfur (Thousand Barrels)</t>
  </si>
  <si>
    <t>U.S. Imports of Distillate Fuel Oil, Greater Than 500 ppm Sulfur (Thousand Barrels)</t>
  </si>
  <si>
    <t>U.S. Distillate Fuel Oil, Greater Than 500 ppm Sulfur Stock Change (Thousand Barrels)</t>
  </si>
  <si>
    <t>U.S. Exports of Distillate Fuel Oil, Greater Than 500 ppm Sulfur (Thousand Barrels)</t>
  </si>
  <si>
    <t>U.S. Product Supplied of Distillate Fuel Oil, Greater Than 500 ppm Sulfur (Thousand Barrels)</t>
  </si>
  <si>
    <t>U.S. Ending Stocks of Distillate Fuel Oil, Greater Than 500 ppm Sulfur (Thousand Barrels)</t>
  </si>
  <si>
    <t>U.S. Refinery and Blender Net Production of Residual Fuel Oil (Thousand Barrels)</t>
  </si>
  <si>
    <t>U.S. Imports of Residual Fuel Oil (Thousand Barrels)</t>
  </si>
  <si>
    <t>U.S. Residual Fuel Oil Stock Change (Thousand Barrels)</t>
  </si>
  <si>
    <t>U.S. Exports of Residual Fuel Oil (Thousand Barrels)</t>
  </si>
  <si>
    <t>U.S. Product Supplied of Residual Fuel Oil (Thousand Barrels)</t>
  </si>
  <si>
    <t>U.S. Ending Stocks of Residual Fuel Oil (Thousand Barrels)</t>
  </si>
  <si>
    <t>U.S. Refinery and Blender Net Production of Residual Fuel Oil, Less than 0.31% Sulfur (Thousand Barrels)</t>
  </si>
  <si>
    <t>U.S. Imports of Residual Fuel Oil, Less than 0.31% Sulfur (Thousand Barrels)</t>
  </si>
  <si>
    <t>U.S. Residual Fuel Oil, Less than 0.31% Sulfur Stock Change (Thousand Barrels)</t>
  </si>
  <si>
    <t>U.S. Ending Stocks of Residual Fuel Oil, Less than 0.31% Sulfur (Thousand Barrels)</t>
  </si>
  <si>
    <t>U.S. Refinery and Blender Net Production of Residual Fuel Oil, 0.31 to 1.00% Sulfur (Thousand Barrels)</t>
  </si>
  <si>
    <t>U.S. Imports of Residual Fuel Oil, 0.31 to 1.00% Sulfur (Thousand Barrels)</t>
  </si>
  <si>
    <t>U.S. Residual Fuel Oil, 0.31 to 1.00% Sulfur Stock Change (Thousand Barrels)</t>
  </si>
  <si>
    <t>U.S. Ending Stocks of Residual Fuel Oil, 0.31 to 1.00% Sulfur (Thousand Barrels)</t>
  </si>
  <si>
    <t>U.S. Refinery and Blender Net Production of Residual Fuel Oil, Greater Than 1% Sulfur (Thousand Barrels)</t>
  </si>
  <si>
    <t>U.S. Imports of Residual Fuel Oil, Greater Than 1% Sulfur (Thousand Barrels)</t>
  </si>
  <si>
    <t>U.S. Residual Fuel Oil, Greater Than 1% Sulfur Stock Change (Thousand Barrels)</t>
  </si>
  <si>
    <t>U.S. Ending Stocks of Residual Fuel Oil, Greater Than 1% Sulfur (Thousand Barrels)</t>
  </si>
  <si>
    <t>U.S. Refinery and Blender Net Production of Petrochemical Feedstocks (Thousand Barrels)</t>
  </si>
  <si>
    <t>U.S. Imports of Petrochemical Feedstocks (Thousand Barrels)</t>
  </si>
  <si>
    <t>U.S. Petrochemical Feedstocks Stock Change (Thousand Barrels)</t>
  </si>
  <si>
    <t>U.S. Exports of Petrochemical Feedstocks (Thousand Barrels)</t>
  </si>
  <si>
    <t>U.S. Product Supplied of Petrochemical Feedstocks (Thousand Barrels)</t>
  </si>
  <si>
    <t>U.S. Ending Stocks of Petrochemical Feedstocks (Thousand Barrels)</t>
  </si>
  <si>
    <t>U.S. Refinery and Blender Net Production of Naphtha for Petrochemical Feedstock Use (Thousand Barrels)</t>
  </si>
  <si>
    <t>U.S. Imports of Naphtha for Petrochemical Feedstock Use (Thousand Barrels)</t>
  </si>
  <si>
    <t>U.S. Naphtha for Petrochemical Feedstock Use Stock Change (Thousand Barrels)</t>
  </si>
  <si>
    <t>U.S. Exports of Naphtha for Petrochemical Feedstock Use (Thousand Barrels)</t>
  </si>
  <si>
    <t>U.S. Product Supplied of Naphtha for Petrochemical Feedstock Use (Thousand Barrels)</t>
  </si>
  <si>
    <t>U.S. Ending Stocks of Naphtha for Petrochemical Feedstock Use (Thousand Barrels)</t>
  </si>
  <si>
    <t>U.S. Refinery and Blender Net Production of Other Oils for Petrochemical Feedstock Use (Thousand Barrels)</t>
  </si>
  <si>
    <t>U.S. Imports of Other Oils for Petrochemical Feedstock Use (Thousand Barrels)</t>
  </si>
  <si>
    <t>U.S. Other Oils for Petrochemical Feedstock Use Stock Change (Thousand Barrels)</t>
  </si>
  <si>
    <t>U.S. Exports of Other Oils for Petrochemical Feedstock Use (Thousand Barrels)</t>
  </si>
  <si>
    <t>U.S. Product Supplied of Other Oils for Petrochemical Feedstock Use (Thousand Barrels)</t>
  </si>
  <si>
    <t>U.S. Ending Stocks of Other Oils for Petrochemical Feedstock Use (Thousand Barrels)</t>
  </si>
  <si>
    <t>U.S. Refinery and Blender Net Production of Special Naphthas (Thousand Barrels)</t>
  </si>
  <si>
    <t>U.S. Imports of Special Naphthas (Thousand Barrels)</t>
  </si>
  <si>
    <t>U.S. Special Naphthas Stock Change (Thousand Barrels)</t>
  </si>
  <si>
    <t>U.S. Exports of Special Naphthas (Thousand Barrels)</t>
  </si>
  <si>
    <t>U.S. Product Supplied of Special Naphthas (Thousand Barrels)</t>
  </si>
  <si>
    <t>U.S. Ending Stocks of Special Naphthas (Thousand Barrels)</t>
  </si>
  <si>
    <t>U.S. Refinery and Blender Net Production of Lubricants (Thousand Barrels)</t>
  </si>
  <si>
    <t>U.S. Imports of Lubricants (Thousand Barrels)</t>
  </si>
  <si>
    <t>U.S. Lubricants Stock Change (Thousand Barrels)</t>
  </si>
  <si>
    <t>U.S. Exports of Lubricants (Thousand Barrels)</t>
  </si>
  <si>
    <t>U.S. Product Supplied of Lubricants (Thousand Barrels)</t>
  </si>
  <si>
    <t>U.S. Ending Stocks of Lubricants (Thousand Barrels)</t>
  </si>
  <si>
    <t>U.S. Refinery and Blender Net Production of Waxes (Thousand Barrels)</t>
  </si>
  <si>
    <t>U.S. Imports of Waxes (Thousand Barrels)</t>
  </si>
  <si>
    <t>U.S. Waxes Stock Change (Thousand Barrels)</t>
  </si>
  <si>
    <t>U.S. Exports of Waxes (Thousand Barrels)</t>
  </si>
  <si>
    <t>U.S. Product Supplied of Waxes (Thousand Barrels)</t>
  </si>
  <si>
    <t>U.S. Ending Stocks of Waxes (Thousand Barrels)</t>
  </si>
  <si>
    <t>U.S. Refinery and Blender Net Production of Petroleum Coke (Thousand Barrels)</t>
  </si>
  <si>
    <t>U.S. Imports of Petroleum Coke (Thousand Barrels)</t>
  </si>
  <si>
    <t>U.S. Petroleum Coke Stock Change (Thousand Barrels)</t>
  </si>
  <si>
    <t>U.S. Exports of Petroleum Coke (Thousand Barrels)</t>
  </si>
  <si>
    <t>U.S. Product Supplied of Petroleum Coke (Thousand Barrels)</t>
  </si>
  <si>
    <t>U.S. Ending Stocks of Petroleum Coke (Thousand Barrels)</t>
  </si>
  <si>
    <t>U.S. Refinery and Blender Net Production of Petroleum Coke Marketable (Thousand Barrels)</t>
  </si>
  <si>
    <t>U.S. Imports of Petroleum Coke Marketable (Thousand Barrels)</t>
  </si>
  <si>
    <t>U.S. Petroleum Coke Marketable Stock Change (Thousand Barrels)</t>
  </si>
  <si>
    <t>U.S. Exports of Petroleum Coke Marketable (Thousand Barrels)</t>
  </si>
  <si>
    <t>U.S. Product Supplied of Petroleum Coke Marketable (Thousand Barrels)</t>
  </si>
  <si>
    <t>U.S. Ending Stocks of Petroleum Coke Marketable (Thousand Barrels)</t>
  </si>
  <si>
    <t>U.S. Refinery and Blender Net Production of Petroleum Coke Catalyst (Thousand Barrels)</t>
  </si>
  <si>
    <t>U.S. Product Supplied of Petroleum Coke Catalyst (Thousand Barrels)</t>
  </si>
  <si>
    <t>U.S. Refinery and Blender Net Production of Asphalt and Road Oil (Thousand Barrels)</t>
  </si>
  <si>
    <t>U.S. Imports of Asphalt and Road Oil (Thousand Barrels)</t>
  </si>
  <si>
    <t>U.S. Asphalt and Road Oil Stock Change (Thousand Barrels)</t>
  </si>
  <si>
    <t>U.S. Exports of Asphalt and Road Oil (Thousand Barrels)</t>
  </si>
  <si>
    <t>U.S. Product Supplied of Asphalt and Road Oil (Thousand Barrels)</t>
  </si>
  <si>
    <t>U.S. Ending Stocks of Asphalt and Road Oil (Thousand Barrels)</t>
  </si>
  <si>
    <t>U.S. Refinery and Blender Net Production of Still Gas (Thousand Barrels)</t>
  </si>
  <si>
    <t>U.S. Imports of Still Gas (Thousand Barrels)</t>
  </si>
  <si>
    <t>U.S. Still Gas Stock Change (Thousand Barrels)</t>
  </si>
  <si>
    <t>U.S. Exports of Still Gas (Thousand Barrels)</t>
  </si>
  <si>
    <t>U.S. Product Supplied of Still Gas (Thousand Barrels)</t>
  </si>
  <si>
    <t>U.S. Ending Stocks of Still Gas (Thousand Barrels)</t>
  </si>
  <si>
    <t>U.S. Refinery and Blender Net Production of Miscellaneous Petroleum Products (Thousand Barrels)</t>
  </si>
  <si>
    <t>U.S. Imports of Miscellaneous Petroleum Products (Thousand Barrels)</t>
  </si>
  <si>
    <t>U.S. Miscellaneous Petroleum Products Stock Change (Thousand Barrels)</t>
  </si>
  <si>
    <t>U.S. Exports of Miscellaneous Petroleum Products (Thousand Barrels)</t>
  </si>
  <si>
    <t>U.S. Product Supplied of Miscellaneous Petroleum Products (Thousand Barrels)</t>
  </si>
  <si>
    <t>U.S. Ending Stocks of Miscellaneous Petroleum Products (Thousand Barrels)</t>
  </si>
  <si>
    <t>Petroleum_calcs - active state petroleum products via refinery-cap share</t>
  </si>
  <si>
    <t>Active state atmospheric crude distillation capacity (BBL/calday)</t>
  </si>
  <si>
    <t>US total atmospheric crude distillation capacity (BBL/calday)</t>
  </si>
  <si>
    <t>ALLOCATOR 1 - state share of US refinery capacity  [Keys: alloc_refinery_products]</t>
  </si>
  <si>
    <t>ALLOCATOR 2 - state share of US dry natural gas production  [Keys: alloc_lpg]</t>
  </si>
  <si>
    <t>ALLOCATOR 3 - state share of US biofuel production (SEDS)  [Keys: alloc_biofuels]</t>
  </si>
  <si>
    <t>B7 = ethanol share, C7 = biodiesel share</t>
  </si>
  <si>
    <t>US 2024 production by product, from its own published series (Thousand Bbl)</t>
  </si>
  <si>
    <t>US finished motor gasoline net production</t>
  </si>
  <si>
    <t>US distillate fuel oil net production</t>
  </si>
  <si>
    <t>US kerosene-type jet fuel net production</t>
  </si>
  <si>
    <t>US residual fuel oil net production</t>
  </si>
  <si>
    <t>US LPG production: propane + butanes, field + refinery (ethane excluded)</t>
  </si>
  <si>
    <t>US fuel ethanol production</t>
  </si>
  <si>
    <t>US biofuel diesel production: biodiesel + renewable diesel</t>
  </si>
  <si>
    <t>State 2024 production by product (BTU) = US total x allocator x BTU/bbl</t>
  </si>
  <si>
    <t>gasoline production (BTU) [B9 x B5; Keys: alloc_refinery_products]</t>
  </si>
  <si>
    <t>diesel production (BTU) [B10 x B5; Keys: alloc_refinery_products]</t>
  </si>
  <si>
    <t>jet production (BTU) [B11 x B5; Keys: alloc_refinery_products]</t>
  </si>
  <si>
    <t>heavy_oil production (BTU) [B12 x B5; Keys: alloc_refinery_products]</t>
  </si>
  <si>
    <t>lpg production (BTU) [B13 x B6; Keys: alloc_lpg]</t>
  </si>
  <si>
    <t>biofuel_gasoline production (BTU) [B14 x B7; Keys: alloc_biofuels]</t>
  </si>
  <si>
    <t>biofuel_diesel production (BTU) [B15 x C7; Keys: alloc_biofuels]</t>
  </si>
  <si>
    <t>State 2024 exports by product (BTU) = US exports x Census state share</t>
  </si>
  <si>
    <t>helper: Census export share - gasoline (HS 271012)</t>
  </si>
  <si>
    <t>helper: Census export share - diesel/jet/HFO (HS 271019)</t>
  </si>
  <si>
    <t>helper: Census export share - fuel ethanol (HS 220720)</t>
  </si>
  <si>
    <t>helper: Census export share - biodiesel (HS 382600)</t>
  </si>
  <si>
    <t>gasoline exports (BTU)</t>
  </si>
  <si>
    <t>diesel exports (BTU)</t>
  </si>
  <si>
    <t>jet exports (BTU)</t>
  </si>
  <si>
    <t>heavy_oil exports (BTU)</t>
  </si>
  <si>
    <t>lpg exports (BTU) - no clean US-exports series; anchor 0, supply-surplus floor generates exports</t>
  </si>
  <si>
    <t>biofuel_gasoline exports (BTU)</t>
  </si>
  <si>
    <t>biofuel_diesel exports (BTU)</t>
  </si>
  <si>
    <t>Import anchors: 0 (2025+ imports are the demand residual; Census_imports_raw kept for QC)</t>
  </si>
  <si>
    <t>Region</t>
  </si>
  <si>
    <t>Name</t>
  </si>
  <si>
    <t>Operational status</t>
  </si>
  <si>
    <t>Annual capacity (tons per year)</t>
  </si>
  <si>
    <t>Koetter &amp; Smith, Inc.</t>
  </si>
  <si>
    <t>Currently Operating</t>
  </si>
  <si>
    <t>Southern Indiana Hardwoods</t>
  </si>
  <si>
    <t>Westwind Logistics LLC</t>
  </si>
  <si>
    <t>Lignetics Of Maine</t>
  </si>
  <si>
    <t>Maine Woods Pellet Company</t>
  </si>
  <si>
    <t>T &amp; D Wood Energy</t>
  </si>
  <si>
    <t>Fiber By-Products-White Pigeon</t>
  </si>
  <si>
    <t>Michigan Wood Fuels</t>
  </si>
  <si>
    <t>Vulcan Wood Products</t>
  </si>
  <si>
    <t>Pennington Seed Inc.</t>
  </si>
  <si>
    <t>Smith Flooring</t>
  </si>
  <si>
    <t>Jaffrey Manufacturing Facility</t>
  </si>
  <si>
    <t>Arcade NY</t>
  </si>
  <si>
    <t>Curran Renewable Energy LLC</t>
  </si>
  <si>
    <t>Deposit NY Facility</t>
  </si>
  <si>
    <t>Schuyler Manufacturing Facility</t>
  </si>
  <si>
    <t>American Wood Fibers - Circleville</t>
  </si>
  <si>
    <t>Easy Heat Wood Pellets</t>
  </si>
  <si>
    <t>Sugar Creek Shavings</t>
  </si>
  <si>
    <t>Barefoot Pellet Company</t>
  </si>
  <si>
    <t>Ulysses PA</t>
  </si>
  <si>
    <t>Energex American, Inc.</t>
  </si>
  <si>
    <t>Greene Team Pellet Fuel Company</t>
  </si>
  <si>
    <t>Ironstone Mills</t>
  </si>
  <si>
    <t>Allegheny Pellet Corporation</t>
  </si>
  <si>
    <t>Pellheat, Inc.</t>
  </si>
  <si>
    <t>Penn Wood Products, Inc.</t>
  </si>
  <si>
    <t>Vermont Wood Pellet Company, LLC</t>
  </si>
  <si>
    <t>Appalachian Wood Pellets</t>
  </si>
  <si>
    <t>Hamer Pellet Fuel</t>
  </si>
  <si>
    <t>Lignetics - Linn WV</t>
  </si>
  <si>
    <t>Dejno'S Inc.</t>
  </si>
  <si>
    <t>Indeck Ladysmith LLC</t>
  </si>
  <si>
    <t>Marth Wood Shaving Supply, Inc. - Marathon</t>
  </si>
  <si>
    <t>Marth Wood Shaving Supply, Inc. - Peshtigo</t>
  </si>
  <si>
    <t>Snow Timber Pellet</t>
  </si>
  <si>
    <t>East Total</t>
  </si>
  <si>
    <t xml:space="preserve">South </t>
  </si>
  <si>
    <t>Alabama Pellets, LLC-Aliceville</t>
  </si>
  <si>
    <t>Alabama Pellets, LLC-Demopolis</t>
  </si>
  <si>
    <t>Crossville Pellets, LLC</t>
  </si>
  <si>
    <t>Highland Pellets</t>
  </si>
  <si>
    <t>Highland FR</t>
  </si>
  <si>
    <t>Enviva Pellets Cottondale</t>
  </si>
  <si>
    <t>Georgia Biomass</t>
  </si>
  <si>
    <t>Fram Renewable Fuels - Hazlehurst</t>
  </si>
  <si>
    <t>Fram Telfair Forest Products - Lumber City</t>
  </si>
  <si>
    <t>Temporarily Not in Operation</t>
  </si>
  <si>
    <t>Appling County Pellets</t>
  </si>
  <si>
    <t>LJR Forest Products</t>
  </si>
  <si>
    <t>Varn Wood Pellets, LLC</t>
  </si>
  <si>
    <t>Somerset Pellet Fuel</t>
  </si>
  <si>
    <t>Southern Kentucky Pellet Mill Inc.</t>
  </si>
  <si>
    <t>Morehouse Bioenergy</t>
  </si>
  <si>
    <t>Lasalle Bioenergy, LLC</t>
  </si>
  <si>
    <t>Amite Bioenergy</t>
  </si>
  <si>
    <t>American Wood Fibers - Laurinburg</t>
  </si>
  <si>
    <t>Enviva Pellets Sampson County</t>
  </si>
  <si>
    <t>Enviva Pellets Northampton, LLC</t>
  </si>
  <si>
    <t>Enviva Pellets Ahoskie</t>
  </si>
  <si>
    <t>Hamlet</t>
  </si>
  <si>
    <t>Enviva Pellets Greenwood</t>
  </si>
  <si>
    <t>Allendale White Pellet Plant</t>
  </si>
  <si>
    <t>Hassell &amp; Hughes Lumber Company</t>
  </si>
  <si>
    <t>Henry County Hardwoods, Inc.</t>
  </si>
  <si>
    <t>Jasper, LLC</t>
  </si>
  <si>
    <t>Woodville Pellets LLC</t>
  </si>
  <si>
    <t>American Wood Fibers - Marion</t>
  </si>
  <si>
    <t>Enviva Pellets Southampton, LLC</t>
  </si>
  <si>
    <t>Wood Fuel Developers, LLC - Waverly</t>
  </si>
  <si>
    <t>Lignetics - Kenbridge VA</t>
  </si>
  <si>
    <t>O'Malley Wood Pellets</t>
  </si>
  <si>
    <t>Turman Hardwood Pellets</t>
  </si>
  <si>
    <t>South Total</t>
  </si>
  <si>
    <t>Mallard Creek, Inc.</t>
  </si>
  <si>
    <t>Mendocino</t>
  </si>
  <si>
    <t>Lignetics - Sandpoint Id</t>
  </si>
  <si>
    <t>Lemhi Valley Pellets</t>
  </si>
  <si>
    <t>Rocky Canyon Pellet Company</t>
  </si>
  <si>
    <t>Mt. Taylor Machine Pellet Fuel</t>
  </si>
  <si>
    <t>Mt. Taylor - Woodyourecycle</t>
  </si>
  <si>
    <t>Western Wood Products</t>
  </si>
  <si>
    <t>Frank Pellets, LLC</t>
  </si>
  <si>
    <t>Bear Mountain Forest Products - Cascade Locks</t>
  </si>
  <si>
    <t>Bear Mountain Forest Products - Brownsville</t>
  </si>
  <si>
    <t>Forest Products Distributors</t>
  </si>
  <si>
    <t>Spearfish Pellet Co. LLC</t>
  </si>
  <si>
    <t>Woodscape Of Utah</t>
  </si>
  <si>
    <t>Manke Lumber Company</t>
  </si>
  <si>
    <t>Olympus Pellets</t>
  </si>
  <si>
    <t>West Total</t>
  </si>
  <si>
    <t>Currently Operating/Temporarily Not in Operation</t>
  </si>
  <si>
    <t>Ceased Operation</t>
  </si>
  <si>
    <t>US Total</t>
  </si>
  <si>
    <t>Biomass_calcs - active state biomass production from facility capacities</t>
  </si>
  <si>
    <t>Active state biomass facility capacity (short tons/year)</t>
  </si>
  <si>
    <t>biomass production (BTU)</t>
  </si>
  <si>
    <t>biomass imports (BTU)  [legacy assumption: 0]</t>
  </si>
  <si>
    <t>biomass exports (BTU)  [legacy assumption: 0]</t>
  </si>
  <si>
    <t>2024 Domestic Uranium Production Report</t>
  </si>
  <si>
    <t>Release Date: July 2025</t>
  </si>
  <si>
    <t>Next Release Date: May 2026</t>
  </si>
  <si>
    <t>Table 3. U.S. uranium concentrate production, shipments, and sales, 2010–24</t>
  </si>
  <si>
    <t>Activity at U.S. mills and in-situ-leach plants</t>
  </si>
  <si>
    <t>Estimated contained U3O8 (thousand pounds)</t>
  </si>
  <si>
    <t>Ore from underground mines and stockpiles fed to mills 1</t>
  </si>
  <si>
    <t>W</t>
  </si>
  <si>
    <t>Other feed materials 2</t>
  </si>
  <si>
    <t>Total mill feed</t>
  </si>
  <si>
    <t>Uranium concentrate produced at U.S. mills</t>
  </si>
  <si>
    <t>(thousand pounds U3O8)</t>
  </si>
  <si>
    <t>Uranium concentrate produced at U.S. in-situ-leach plants</t>
  </si>
  <si>
    <t>Total uranium concentrate production</t>
  </si>
  <si>
    <t>Total uranium concentrate shipped from U.S. mills and in-situ-leach plants</t>
  </si>
  <si>
    <t>Total uranium concentrate sales by U.S. producers 3</t>
  </si>
  <si>
    <t>Weighted-average price (dollars per pound U3O8)</t>
  </si>
  <si>
    <t>Data Source: U.S. Energy Information Administration, Form EIA-851A, Domestic Uranium Production Report (2010–24), and Form EIA-858, Uranium Marketing Annual Survey (2010–24)</t>
  </si>
  <si>
    <t>Notes: Totals may not equal sum of components because of independent rounding.  W = Data withheld to avoid disclosure of individual company data.</t>
  </si>
  <si>
    <t>1 Uranium ore fed to mills in any year can include ore mined and shipped to a mill during the same year, ore that was mined during a previous year and later shipped from mine-site stockpiles, ore obtained from drawdowns of stockpiles maintained at a mill site, or a combination of these options.</t>
  </si>
  <si>
    <t>2 Includes for various years uranium from mill cleanup, mine water, tailings water, and other materials.</t>
  </si>
  <si>
    <t>3 Sales of U.S-origin uranium only.</t>
  </si>
  <si>
    <t>Uranium_calcs - active state nuclear (uranium) production</t>
  </si>
  <si>
    <t>US 2024 uranium concentrate production (thousand lbs U3O8) from Uranium_production_raw row 17 col P</t>
  </si>
  <si>
    <t>state nuclear consumption 2024 (BTU, SEDS NUETB)</t>
  </si>
  <si>
    <t>active state nuclear production (BTU)</t>
  </si>
  <si>
    <t>nuclear imports (BTU) = MAX(0, SEDS consumption - production)</t>
  </si>
  <si>
    <t>nuclear exports (BTU) = MAX(0, production - SEDS consumption)</t>
  </si>
  <si>
    <t>nuetb_billion_btu_2024</t>
  </si>
  <si>
    <t>data_status</t>
  </si>
  <si>
    <t>DC</t>
  </si>
  <si>
    <t>HI</t>
  </si>
  <si>
    <t>US</t>
  </si>
  <si>
    <t>capacity_mmcfd</t>
  </si>
  <si>
    <t>asof_jan1</t>
  </si>
  <si>
    <t>2025</t>
  </si>
  <si>
    <t>fuel</t>
  </si>
  <si>
    <t>series_id</t>
  </si>
  <si>
    <t>units</t>
  </si>
  <si>
    <t>PET.MCREXUS2.A</t>
  </si>
  <si>
    <t>MBBL/D</t>
  </si>
  <si>
    <t>PET.M_EPOOXE_EEX_NUS-Z00_MBBL.A</t>
  </si>
  <si>
    <t>MBBL</t>
  </si>
  <si>
    <t>PET.M_EPOORDB_EEX_NUS-Z00_MBBL.A</t>
  </si>
  <si>
    <t>series_label</t>
  </si>
  <si>
    <t>note</t>
  </si>
  <si>
    <t>M_EPOOXE_YNP_NUS_MBBL</t>
  </si>
  <si>
    <t>Fuel ethanol renewable-fuels/oxygenate plant net production</t>
  </si>
  <si>
    <t>propane (field)</t>
  </si>
  <si>
    <t>M_EPLLPA_FPF_NUS_MBBL</t>
  </si>
  <si>
    <t>Propane field production</t>
  </si>
  <si>
    <t>propane (refinery)</t>
  </si>
  <si>
    <t>MPARP_NUS_1</t>
  </si>
  <si>
    <t>Propane refinery and blender net production</t>
  </si>
  <si>
    <t>normal butane (field)</t>
  </si>
  <si>
    <t>M_EPLLBAN_FPF_NUS_MBBL</t>
  </si>
  <si>
    <t>Normal butane field production</t>
  </si>
  <si>
    <t>normal butane (refinery)</t>
  </si>
  <si>
    <t>MBURPUS1</t>
  </si>
  <si>
    <t>Normal butane refinery and blender net production</t>
  </si>
  <si>
    <t>isobutane (field)</t>
  </si>
  <si>
    <t>M_EPLLBAI_FPF_NUS_MBBL</t>
  </si>
  <si>
    <t>Isobutane field production</t>
  </si>
  <si>
    <t>isobutane (refinery)</t>
  </si>
  <si>
    <t>MIIRPUS1</t>
  </si>
  <si>
    <t>Isobutane refinery and blender net production (negative - alkylation feed)</t>
  </si>
  <si>
    <t>M_EPOORDB_YNP_NUS_MBBL</t>
  </si>
  <si>
    <t>Biodiesel renewable-fuels/oxygenate plant net production</t>
  </si>
  <si>
    <t>renewable diesel</t>
  </si>
  <si>
    <t>M_EPOORDO_YNP_NUS_MBBL</t>
  </si>
  <si>
    <t>Renewable diesel renewable-fuels plant net production (the Gulf Coast capacity the biodiesel-only series misses)</t>
  </si>
  <si>
    <t>msn</t>
  </si>
  <si>
    <t>Billion Btu</t>
  </si>
  <si>
    <t>statename</t>
  </si>
  <si>
    <t>rank</t>
  </si>
  <si>
    <t>hs6</t>
  </si>
  <si>
    <t>abbreviatn</t>
  </si>
  <si>
    <t>val2017</t>
  </si>
  <si>
    <t>val2018</t>
  </si>
  <si>
    <t>val2019</t>
  </si>
  <si>
    <t>val2020</t>
  </si>
  <si>
    <t>0</t>
  </si>
  <si>
    <t>World</t>
  </si>
  <si>
    <t>Top 25</t>
  </si>
  <si>
    <t>870323</t>
  </si>
  <si>
    <t>PASSENGER MOTOR VEHICLES WITH SPARK-IGNITION INTER</t>
  </si>
  <si>
    <t>880000</t>
  </si>
  <si>
    <t>CIVILIAN AIRCRAFT, ENGINES, AND PARTS</t>
  </si>
  <si>
    <t>870333</t>
  </si>
  <si>
    <t>PASSENGER MOTOR VEHICLES WITH COMPRESSION-IGNITION</t>
  </si>
  <si>
    <t>270112</t>
  </si>
  <si>
    <t>BITUMINOUS COAL, WHETHER OR NOT PULVERIZED, BUT NO</t>
  </si>
  <si>
    <t>870324</t>
  </si>
  <si>
    <t>470321</t>
  </si>
  <si>
    <t>CHEMICAL WOODPULP, SODA OR SULFATE, OTHER THAN DIS</t>
  </si>
  <si>
    <t>870332</t>
  </si>
  <si>
    <t>390740</t>
  </si>
  <si>
    <t>POLYCARBONATES, IN PRIMARY FORMS</t>
  </si>
  <si>
    <t>840734</t>
  </si>
  <si>
    <t>SPARK-IGNITION RECIPROCATING PISTON ENGINES FOR PR</t>
  </si>
  <si>
    <t>481039</t>
  </si>
  <si>
    <t>KRAFT PAPER AND PAPERBOARD (NOT FOR WRITING, PRINT</t>
  </si>
  <si>
    <t>120190</t>
  </si>
  <si>
    <t>SOYBEANS, OTHER THAN SEED</t>
  </si>
  <si>
    <t>870340</t>
  </si>
  <si>
    <t>PASSENGER MOTOR VEHICLES, WITH BOTH APRK-IG INTRNL</t>
  </si>
  <si>
    <t>870370</t>
  </si>
  <si>
    <t>MOTOR VEHICLES, WITH BOTH COMPRESSION-IGNITION INT</t>
  </si>
  <si>
    <t>PETROLEUM OILS, OILS FROM BITUMINOUS MINERALS (OTH</t>
  </si>
  <si>
    <t>382499</t>
  </si>
  <si>
    <t>CHEMICAL PRODUCTS AND PREPARATIONS OF THE CHEMICAL</t>
  </si>
  <si>
    <t>20714</t>
  </si>
  <si>
    <t>CHICKEN CUTS AND EDIBLE OFFAL (INCLUDING LIVERS) F</t>
  </si>
  <si>
    <t>930690</t>
  </si>
  <si>
    <t>BOMBS, GRENADES, TORPEDOES, MINES, MISSILES AND SI</t>
  </si>
  <si>
    <t>870829</t>
  </si>
  <si>
    <t>PARTS AND ACCESSORIES OF BODIES (INCLUDING CABS) F</t>
  </si>
  <si>
    <t>381519</t>
  </si>
  <si>
    <t>SUPPORTED CATALYSTS, NESOI</t>
  </si>
  <si>
    <t>440711</t>
  </si>
  <si>
    <t>PINE WOOD SAWN OR CHIPPED LENGTHWISE, SLICED OR PE</t>
  </si>
  <si>
    <t>840820</t>
  </si>
  <si>
    <t>COMPRESSION-IGNITION INTERNAL COMBUSTION PISTON EN</t>
  </si>
  <si>
    <t>293090</t>
  </si>
  <si>
    <t>ORGANO-SULFUR COMPOUNDS, NESOI</t>
  </si>
  <si>
    <t>292122</t>
  </si>
  <si>
    <t>HEXAMETHYLENEDIAMINE (1,6-DIAMINOHEXANE) AND ITS S</t>
  </si>
  <si>
    <t>722540</t>
  </si>
  <si>
    <t>FLAT-ROLLED ALLOY STEEL (OTHER THAN STAINLESS) NOT</t>
  </si>
  <si>
    <t>10511</t>
  </si>
  <si>
    <t>CHICKENS, LIVE, WEIGHING NOT MORE THAN 185 G (6.53</t>
  </si>
  <si>
    <t>260800</t>
  </si>
  <si>
    <t>ZINC ORES AND CONCENTRATES</t>
  </si>
  <si>
    <t>PETROLEUM OILS AND OILS FROM BITUMINOUS MINERALS,</t>
  </si>
  <si>
    <t>260700</t>
  </si>
  <si>
    <t>LEAD ORES AND CONCENTRATES</t>
  </si>
  <si>
    <t>710812</t>
  </si>
  <si>
    <t>GOLD, NONMONETARY, UNWROUGHT NESOI (OTHER THAN POW</t>
  </si>
  <si>
    <t>30499</t>
  </si>
  <si>
    <t>FISH MEAT, FROZEN, NESOI</t>
  </si>
  <si>
    <t>30475</t>
  </si>
  <si>
    <t>ALASKA POLLOCK (THERAGA CHALCOGRAMMA) FILLETS, FRO</t>
  </si>
  <si>
    <t>30389</t>
  </si>
  <si>
    <t>FISH, FROZEN, NESOI</t>
  </si>
  <si>
    <t>30391</t>
  </si>
  <si>
    <t>LIVERS, ROES AND MILT, FROZEN</t>
  </si>
  <si>
    <t>261690</t>
  </si>
  <si>
    <t>PRECIOUS METAL ORES AND CONCENTRATES, OTHER THAN S</t>
  </si>
  <si>
    <t>30339</t>
  </si>
  <si>
    <t>FLAT FISH, NESOI, EXCLUDING FILLETS, LIVERS AND RO</t>
  </si>
  <si>
    <t>30311</t>
  </si>
  <si>
    <t>SOCKEYE SALMON (RED SALMON) (ONCORHYNCHUS NERKA),</t>
  </si>
  <si>
    <t>30363</t>
  </si>
  <si>
    <t>COD (GADUS MORHUA, GADUS OGAC, GADUS MACROCEPHALUS</t>
  </si>
  <si>
    <t>230120</t>
  </si>
  <si>
    <t>FLOURS, MEALS AND PELLETS, OF FISH OR OF CRUSTACEA</t>
  </si>
  <si>
    <t>30312</t>
  </si>
  <si>
    <t>PACIFIC SALMON (ONCORHYNCHUS GORBUSCHA, KETA, TSCH</t>
  </si>
  <si>
    <t>440323</t>
  </si>
  <si>
    <t>WOOD IN THE ROUGH OF FIR AND SPRUCE, OF WHICH ANY</t>
  </si>
  <si>
    <t>260300</t>
  </si>
  <si>
    <t>COPPER ORES AND CONCENTRATES</t>
  </si>
  <si>
    <t>30614</t>
  </si>
  <si>
    <t>CRABS, INCLUDING IN SHELL, COOKED BY STEAMING OR B</t>
  </si>
  <si>
    <t>30367</t>
  </si>
  <si>
    <t>ALASKA POLLOCK (THERAGA CHALCOGRAMMA), FROZEN</t>
  </si>
  <si>
    <t>440325</t>
  </si>
  <si>
    <t>OTHER CONIFEROUS WOOD IN THE ROUGH, NESOI, OF WHIC</t>
  </si>
  <si>
    <t>30494</t>
  </si>
  <si>
    <t>ALASKA POLLOCK (THERAGA CHALCOGRAMMA), FROZEN, EXC</t>
  </si>
  <si>
    <t>30481</t>
  </si>
  <si>
    <t>PACIFIC SALMON (ONCORHYNCHUS NERKA, GORBUSCHA, KET</t>
  </si>
  <si>
    <t>150420</t>
  </si>
  <si>
    <t>FISH FATS AND OILS AND THEIR FRACTIONS (OTHER THAN</t>
  </si>
  <si>
    <t>30351</t>
  </si>
  <si>
    <t>HERRINGS (CLUPEA HARENGUS, CLUPEA PALLASII), FROZE</t>
  </si>
  <si>
    <t>854231</t>
  </si>
  <si>
    <t>PROCESSORS AND CONTROLLERS, ELECTRONIC INTEGRATED</t>
  </si>
  <si>
    <t>854239</t>
  </si>
  <si>
    <t>ELECTRONIC INTEGRATED CIRCUITS, NESOI</t>
  </si>
  <si>
    <t>853890</t>
  </si>
  <si>
    <t>PARTS FOR ELECTRICAL APPARATUS FOR ELECTRICAL CIRC</t>
  </si>
  <si>
    <t>851762</t>
  </si>
  <si>
    <t>MACHINES FOR THE RECEPTION, CONVERSION AND TRANSMI</t>
  </si>
  <si>
    <t>854150</t>
  </si>
  <si>
    <t>SEMICONDUCTOR DEVICES, EXCEPT PHOTOSENSITIVE AND P</t>
  </si>
  <si>
    <t>300490</t>
  </si>
  <si>
    <t>MEDICAMENTS, IN MEASURED DOSES, ETC. (EXCLUDING VA</t>
  </si>
  <si>
    <t>901890</t>
  </si>
  <si>
    <t>INSTRUMENTS AND APPLIANCES FOR MEDICAL, SURGICAL O</t>
  </si>
  <si>
    <t>848690</t>
  </si>
  <si>
    <t>MACHINES AND APPARATUS OF A KIND USED FOR THE MANU</t>
  </si>
  <si>
    <t>853669</t>
  </si>
  <si>
    <t>ELECTRICAL PLUGS AND SOCKETS FOR A VOLTAGE NOT EXC</t>
  </si>
  <si>
    <t>271121</t>
  </si>
  <si>
    <t>NATURAL GAS, GASEOUS</t>
  </si>
  <si>
    <t>853710</t>
  </si>
  <si>
    <t>BOARDS, PANELS, CONSOLES, ETC. WITH ELECTRICAL APP</t>
  </si>
  <si>
    <t>880212</t>
  </si>
  <si>
    <t>HELICOPTERS OF AN UNLADEN WEIGHT EXCEEDING 2,000 K</t>
  </si>
  <si>
    <t>848180</t>
  </si>
  <si>
    <t>TAPS, COCKS, VALVES AND SIMILAR APPLIANCES FOR PIP</t>
  </si>
  <si>
    <t>902190</t>
  </si>
  <si>
    <t>ARTIFICIAL PARTS OF THE BODY NESOI; AND PARTS AND</t>
  </si>
  <si>
    <t>847150</t>
  </si>
  <si>
    <t>DIGITAL PROCESSING UNITS OTHER THAN THOSE OF 8471.</t>
  </si>
  <si>
    <t>392690</t>
  </si>
  <si>
    <t>ARTICLES OF PLASTICS, NESOI</t>
  </si>
  <si>
    <t>847170</t>
  </si>
  <si>
    <t>AUTOMATIC DATA PROCESSING STORAGE UNITS, N.E.S.O.I</t>
  </si>
  <si>
    <t>901839</t>
  </si>
  <si>
    <t>MEDICAL ETC. NEEDLES NESOI, CATHETERS, CANNULAE AN</t>
  </si>
  <si>
    <t>853690</t>
  </si>
  <si>
    <t>ELECTRICAL APPARATUS FOR SWITCHING, PROTECTING OR</t>
  </si>
  <si>
    <t>848620</t>
  </si>
  <si>
    <t>MACHINES AND APPARATUS FOR THE MANUFACTURE OF SEMI</t>
  </si>
  <si>
    <t>854449</t>
  </si>
  <si>
    <t>INSULATED ELECTRIC CONDUCTORS, FOR A VOLTAGE NOT E</t>
  </si>
  <si>
    <t>854370</t>
  </si>
  <si>
    <t>ELECTRICAL MACHINES AND APPARATUS, HAVING INDIVIDU</t>
  </si>
  <si>
    <t>100630</t>
  </si>
  <si>
    <t>RICE, SEMI-MILLED OR WHOLLY MILLED, WHETHER OR NOT</t>
  </si>
  <si>
    <t>40711</t>
  </si>
  <si>
    <t>EGGS OF CHICKENS (FOWLS OF THE SPECIES GALLUS DOME</t>
  </si>
  <si>
    <t>481151</t>
  </si>
  <si>
    <t>PAPER &amp; PAPERBOARD, COATED, IMPREGNATED OR COVERED</t>
  </si>
  <si>
    <t>520100</t>
  </si>
  <si>
    <t>COTTON, NOT CARDED OR COMBED</t>
  </si>
  <si>
    <t>400821</t>
  </si>
  <si>
    <t>PLATES, SHEETS AND STRIP OF VULCANIZED RUBBER, EXC</t>
  </si>
  <si>
    <t>842920</t>
  </si>
  <si>
    <t>GRADERS AND LEVELERS, SELF-PROPELLED</t>
  </si>
  <si>
    <t>870880</t>
  </si>
  <si>
    <t>SUSPENSION SHOCK ABSORBERS FOR MOTOR VEHICLES</t>
  </si>
  <si>
    <t>20713</t>
  </si>
  <si>
    <t>210690</t>
  </si>
  <si>
    <t>FOOD PREPARATIONS NESOI</t>
  </si>
  <si>
    <t>860610</t>
  </si>
  <si>
    <t>RAILWAY OR TRAMWAY TANK CARS AND THE LIKE, NOT SEL</t>
  </si>
  <si>
    <t>LIGHT OILS AND PREPARATIONS CONTAINING GT=70% BY W</t>
  </si>
  <si>
    <t>850152</t>
  </si>
  <si>
    <t>AC MOTORS NESOI, MULTI-PHASE, OF AN OUTPUT EXCEEDI</t>
  </si>
  <si>
    <t>841582</t>
  </si>
  <si>
    <t>AIR CONDITIONING MACHINES NESOI, INCORPORATING A R</t>
  </si>
  <si>
    <t>854460</t>
  </si>
  <si>
    <t>INSULATED ELECTRIC CONDUCTORS, FOR A VOLTAGE EXCEE</t>
  </si>
  <si>
    <t>220870</t>
  </si>
  <si>
    <t>LIQUEURS AND CORDIALS</t>
  </si>
  <si>
    <t>230110</t>
  </si>
  <si>
    <t>FLOURS, MEALS AND PELLETS, OF MEAT OR MEAT OFFAL,</t>
  </si>
  <si>
    <t>392020</t>
  </si>
  <si>
    <t>PLATES, SHEETS, FILM, FOIL AND STRIP OF PLASTICS,</t>
  </si>
  <si>
    <t>100620</t>
  </si>
  <si>
    <t>RICE, HUSKED (BROWN)</t>
  </si>
  <si>
    <t>730240</t>
  </si>
  <si>
    <t>RAILWAY OR TRAMWAY TRACK FISH-PLATES AND SOLE PLAT</t>
  </si>
  <si>
    <t>870380</t>
  </si>
  <si>
    <t>MOTOR VEHICLES WITH ONLY ELECTRIC MOTOR,NESOI</t>
  </si>
  <si>
    <t>80212</t>
  </si>
  <si>
    <t>ALMONDS, FRESH OR DRIED, SHELLED</t>
  </si>
  <si>
    <t>710239</t>
  </si>
  <si>
    <t>DIAMONDS, NONINDUSTRIAL, WORKED, INCLUDING POLISHE</t>
  </si>
  <si>
    <t>382200</t>
  </si>
  <si>
    <t>COMPOSITE DIAGNOSTIC OR LABORATORY REAGENTS, OTHER</t>
  </si>
  <si>
    <t>847330</t>
  </si>
  <si>
    <t>PARTS AND ACCESSORIES FOR AUTOMATIC DATA PROCESSIN</t>
  </si>
  <si>
    <t>80251</t>
  </si>
  <si>
    <t>PISTACHIOS, IN SHELL, FRESH OR DRIED</t>
  </si>
  <si>
    <t>300212</t>
  </si>
  <si>
    <t>ANTISERA AND OTHER BLOOD FRACTIONS</t>
  </si>
  <si>
    <t>854233</t>
  </si>
  <si>
    <t>AMPLIFIERS, ELECTRONIC INTEGRATED CIRCUITS</t>
  </si>
  <si>
    <t>847130</t>
  </si>
  <si>
    <t>PORTABLE DIGTL AUTOMATIC DATA PROCESSING MACHINES,</t>
  </si>
  <si>
    <t>80211</t>
  </si>
  <si>
    <t>ALMONDS, FRESH OR DRIED, IN SHELL</t>
  </si>
  <si>
    <t>851712</t>
  </si>
  <si>
    <t>TELEPHONES FOR CELLULAR NETWORKS OR FOR OTHER WIRE</t>
  </si>
  <si>
    <t>720449</t>
  </si>
  <si>
    <t>FERROUS WASTE AND SCRAP, NESOI</t>
  </si>
  <si>
    <t>300215</t>
  </si>
  <si>
    <t>IMMUNOLOGICAL PRODUCTS, PUT UP IN MEASURED DOSES O</t>
  </si>
  <si>
    <t>20130</t>
  </si>
  <si>
    <t>MEAT OF BOVINE ANIMALS, BONELESS, FRESH OR CHILLED</t>
  </si>
  <si>
    <t>880260</t>
  </si>
  <si>
    <t>SPACECRAFT (INCLUDING SATELLITES) AND SUBORBITAL A</t>
  </si>
  <si>
    <t>20230</t>
  </si>
  <si>
    <t>MEAT OF BOVINE ANIMALS, BONELESS, FROZEN</t>
  </si>
  <si>
    <t>854790</t>
  </si>
  <si>
    <t>INSULATING FITTINGS NESOI, FOR ELECTRICAL MACHINES</t>
  </si>
  <si>
    <t>20319</t>
  </si>
  <si>
    <t>MEAT OF SWINE, NESOI, FRESH OR CHILLED</t>
  </si>
  <si>
    <t>902110</t>
  </si>
  <si>
    <t>ORTHOPEDIC OR FRACTURE APPLIANCES; PARTS AND ACCES</t>
  </si>
  <si>
    <t>20220</t>
  </si>
  <si>
    <t>MEAT OF BOVINE ANIMALS, CUTS WITH BONE IN (OTHER T</t>
  </si>
  <si>
    <t>854710</t>
  </si>
  <si>
    <t>INSULATING FITTINGS OF CERAMICS, FOR ELECTRICAL MA</t>
  </si>
  <si>
    <t>902750</t>
  </si>
  <si>
    <t>INSTRUMENTS AND APPARATUS FOR PHYSICAL OR CHEMICAL</t>
  </si>
  <si>
    <t>20312</t>
  </si>
  <si>
    <t>MEAT OF SWINE, HAMS, SHOULDERS AND CUTS THEREOF, W</t>
  </si>
  <si>
    <t>880230</t>
  </si>
  <si>
    <t>AIRPLANES AND OTHER AIRCRAFT NESOI, OF AN UNLADEN</t>
  </si>
  <si>
    <t>760612</t>
  </si>
  <si>
    <t>ALUMINUM ALLOY RECTANGULAR (INCLUDING SQUARE) PLAT</t>
  </si>
  <si>
    <t>902680</t>
  </si>
  <si>
    <t>INSTRUMENTS AND APPARATUS FOR MEASURING OR CHECKIN</t>
  </si>
  <si>
    <t>761290</t>
  </si>
  <si>
    <t>ALUMINUM CASKS, DRUMS, CANS, BOXES AND SIMILAR PLA</t>
  </si>
  <si>
    <t>410150</t>
  </si>
  <si>
    <t>WHOLE HIDES AND SKINS, OF A WEIGHT EXCEEDING 16 KG</t>
  </si>
  <si>
    <t>902690</t>
  </si>
  <si>
    <t>PARTS AND ACCESSORIES FOR INSTRUMENTS AND APPARATU</t>
  </si>
  <si>
    <t>880330</t>
  </si>
  <si>
    <t>PARTS OF AIRPLANES OR HELICOPTERS, NESOI</t>
  </si>
  <si>
    <t>841191</t>
  </si>
  <si>
    <t>PARTS OF TURBOJETS OR TURBOPROPELLERS</t>
  </si>
  <si>
    <t>841199</t>
  </si>
  <si>
    <t>PARTS OF GAS TURBINES, NESOI (OTHER THAN PARTS FOR</t>
  </si>
  <si>
    <t>880310</t>
  </si>
  <si>
    <t>PROPELLERS AND ROTORS AND PARTS THEREOF, FOR BALLO</t>
  </si>
  <si>
    <t>850163</t>
  </si>
  <si>
    <t>AC GENERATORS (ALTERNATORS), OF AN OUTPUT EXCEEDIN</t>
  </si>
  <si>
    <t>950300</t>
  </si>
  <si>
    <t>TRICYCLES, SCOOTERS, PEDAL CARS AND SIMILAR WHEELE</t>
  </si>
  <si>
    <t>901320</t>
  </si>
  <si>
    <t>LASERS, OTHER THAN LASER DIODES</t>
  </si>
  <si>
    <t>283620</t>
  </si>
  <si>
    <t>DISODIUM CARBONATE</t>
  </si>
  <si>
    <t>903190</t>
  </si>
  <si>
    <t>PARTS AND ACCESSORIES FOR MEASURING OR CHECKING IN</t>
  </si>
  <si>
    <t>902780</t>
  </si>
  <si>
    <t>INSTUMENTS AND APPARATUS FOR PHYSICAL OR CHEMICAL</t>
  </si>
  <si>
    <t>901819</t>
  </si>
  <si>
    <t>ELECTRO-DIAGNOSTIC APPARATUS (AND APPARATUS FOR FU</t>
  </si>
  <si>
    <t>847989</t>
  </si>
  <si>
    <t>MACHINES AND MECHANICAL APPLIANCES HAVING INDIVIDU</t>
  </si>
  <si>
    <t>841221</t>
  </si>
  <si>
    <t>HYDRAULIC POWER ENGINES AND MOTORS, LINEAR ACTING</t>
  </si>
  <si>
    <t>902214</t>
  </si>
  <si>
    <t>APPARATUS BASED ON THE USE OF X-RAYS FOR MEDICAL,</t>
  </si>
  <si>
    <t>903180</t>
  </si>
  <si>
    <t>MEASURING OR CHECKING INSTRUMENTS, APPLIANCES AND</t>
  </si>
  <si>
    <t>850132</t>
  </si>
  <si>
    <t>DC MOTORS NESOI AND GENERATORS OF AN OUTPUT EXCEED</t>
  </si>
  <si>
    <t>846691</t>
  </si>
  <si>
    <t>PARTS AND ACCESSORIES FOR MACHINE TOOLS FOR WORKIN</t>
  </si>
  <si>
    <t>80390</t>
  </si>
  <si>
    <t>BANANAS, FRESH OR DRIED, OTHER THAN PLANTAINS</t>
  </si>
  <si>
    <t>401693</t>
  </si>
  <si>
    <t>GASKETS, WASHERS AND OTHER SEALS, OF VULCANIZED RU</t>
  </si>
  <si>
    <t>842199</t>
  </si>
  <si>
    <t>PARTS FOR FILTERING OR PURIFYING MACHINERY AND APP</t>
  </si>
  <si>
    <t>391290</t>
  </si>
  <si>
    <t>CELLULOSE AND ITS CHEMICAL DERIVATIVES NESOI, IN P</t>
  </si>
  <si>
    <t>740311</t>
  </si>
  <si>
    <t>REFINED COPPER CATHODES AND SECTIONS OF CATHODES</t>
  </si>
  <si>
    <t>390690</t>
  </si>
  <si>
    <t>ACRYLIC POLYMERS NESOI, IN PRIMARY FORMS</t>
  </si>
  <si>
    <t>902790</t>
  </si>
  <si>
    <t>MICROTOMES; PARTS AND ACCESSORIES FOR INSTRUMENTS</t>
  </si>
  <si>
    <t>870899</t>
  </si>
  <si>
    <t>PARTS AND ACCESSORIES FOR MOTOR VEHICLES, NESOI</t>
  </si>
  <si>
    <t>850162</t>
  </si>
  <si>
    <t>390469</t>
  </si>
  <si>
    <t>FLUORO-POLYMERS NESOI, IN PRIMARY FORMS</t>
  </si>
  <si>
    <t>340590</t>
  </si>
  <si>
    <t>POLISHES AND CREAMS AND SIMILAR PREPARATIONS, NESO</t>
  </si>
  <si>
    <t>390461</t>
  </si>
  <si>
    <t>POLYTETRAFLUOROETHYLENE (PTFE), IN PRIMARY FORMS</t>
  </si>
  <si>
    <t>842139</t>
  </si>
  <si>
    <t>FILTERING OR PURIFYING MACHINERY AND APPARATUS FOR</t>
  </si>
  <si>
    <t>District of Columbia</t>
  </si>
  <si>
    <t>980320</t>
  </si>
  <si>
    <t>EXPORTS OF MILITARY EQUIPMENT NOT IDENTIFIED BY KI</t>
  </si>
  <si>
    <t>871000</t>
  </si>
  <si>
    <t>TANKS AND OTHER ARMORED FIGHTING VEHICLES, MOTORIZ</t>
  </si>
  <si>
    <t>852610</t>
  </si>
  <si>
    <t>RADAR APPARATUS</t>
  </si>
  <si>
    <t>880240</t>
  </si>
  <si>
    <t>854390</t>
  </si>
  <si>
    <t>PARTS FOR ELECTRICAL MACHINES AND APPARATUS HAVING</t>
  </si>
  <si>
    <t>970110</t>
  </si>
  <si>
    <t>PAINTINGS, DRAWINGS AND PASTELS, HAND EXECUTED WOR</t>
  </si>
  <si>
    <t>930120</t>
  </si>
  <si>
    <t>ROCKET LAUNCHERS FLAMETHROWERS, GRENADE LAUNCHERS,</t>
  </si>
  <si>
    <t>880390</t>
  </si>
  <si>
    <t>PARTS OF BALLOONS, DIRIGIBLES, GLIDERS, OTHER AIRC</t>
  </si>
  <si>
    <t>880521</t>
  </si>
  <si>
    <t>AIR COMBAT SIMULATORS AND PARTS THEREOF</t>
  </si>
  <si>
    <t>890710</t>
  </si>
  <si>
    <t>INFLATABLE RAFTS</t>
  </si>
  <si>
    <t>970300</t>
  </si>
  <si>
    <t>ORIGINAL SCULPTURES AND STATUARY, IN ANY MATERIAL</t>
  </si>
  <si>
    <t>880510</t>
  </si>
  <si>
    <t>AIRCRAFT LAUNCHING GEAR AND PARTS THEREOF; DECK-AR</t>
  </si>
  <si>
    <t>930190</t>
  </si>
  <si>
    <t>MILITARY WEAPONS, OTHER THAN REVOLVERS, PISTOLS AN</t>
  </si>
  <si>
    <t>852910</t>
  </si>
  <si>
    <t>ANTENNAS AND ANTENNA REFLECTORS AND PARTS THEREOF</t>
  </si>
  <si>
    <t>360200</t>
  </si>
  <si>
    <t>PREPARED EXPLOSIVES, OTHER THAN PROPELLENT POWDERS</t>
  </si>
  <si>
    <t>711890</t>
  </si>
  <si>
    <t>COIN, NESOI</t>
  </si>
  <si>
    <t>871690</t>
  </si>
  <si>
    <t>PARTS OF TRAILERS, SEMI-TRAILERS AND OTHER VEHICLE</t>
  </si>
  <si>
    <t>880220</t>
  </si>
  <si>
    <t>310559</t>
  </si>
  <si>
    <t>MINERAL OR CHEMICAL FERTILIZERS CONTAINING THE TWO</t>
  </si>
  <si>
    <t>310540</t>
  </si>
  <si>
    <t>AMMONIUM DIHYDROGENORTHOPHOSPHATE (MONOAMMONIUM PH</t>
  </si>
  <si>
    <t>390810</t>
  </si>
  <si>
    <t>POLYAMIDE-6,-11,-12,-6,6,-6,9,-6,10 OR -6,12 (NYLO</t>
  </si>
  <si>
    <t>440131</t>
  </si>
  <si>
    <t>WOOD PELLETS</t>
  </si>
  <si>
    <t>890392</t>
  </si>
  <si>
    <t>MOTORBOATS, OTHER THAN OUTBOARD MOTORBOATS</t>
  </si>
  <si>
    <t>330300</t>
  </si>
  <si>
    <t>PERFUMES AND TOILET WATERS</t>
  </si>
  <si>
    <t>890399</t>
  </si>
  <si>
    <t>YACHTS AND OTHER VESSELS FOR PLEASURE OR SPORTS NE</t>
  </si>
  <si>
    <t>950450</t>
  </si>
  <si>
    <t>VIDEO GAME CONSOLES AND MACHINES, OTHER THAN THOSE</t>
  </si>
  <si>
    <t>310530</t>
  </si>
  <si>
    <t>DIAMMONIUM HYDROGENORTHOPHOSPHATE (DIAMMONIUM PHOS</t>
  </si>
  <si>
    <t>900130</t>
  </si>
  <si>
    <t>CONTACT LENSES</t>
  </si>
  <si>
    <t>480411</t>
  </si>
  <si>
    <t>KRAFTLINER, UNCOATED, UNBLEACHED, IN ROLLS OR SHEE</t>
  </si>
  <si>
    <t>250700</t>
  </si>
  <si>
    <t>KAOLIN AND OTHER KAOLINIC CLAYS, WHETHER OR NOT CA</t>
  </si>
  <si>
    <t>380891</t>
  </si>
  <si>
    <t>INSECTICIDES, EXCLUDING THOSE SPECIFIED IN SUBHEAD</t>
  </si>
  <si>
    <t>470200</t>
  </si>
  <si>
    <t>CHEMICAL WOODPULP, DISSOLVING GRADES</t>
  </si>
  <si>
    <t>980220</t>
  </si>
  <si>
    <t>EXPORTS OF MEDICINAL AND PHARMACEUTICAL PRODUCTS D</t>
  </si>
  <si>
    <t>481029</t>
  </si>
  <si>
    <t>PAPER AND PAPERBOARD FOR WRITING, PRINTING OR OTHE</t>
  </si>
  <si>
    <t>30635</t>
  </si>
  <si>
    <t>COLD-WATER SHRIMP AND PRAWS (PANDALUS SPP., CRANGO</t>
  </si>
  <si>
    <t>760200</t>
  </si>
  <si>
    <t>ALUMINUM WASTE AND SCRAP</t>
  </si>
  <si>
    <t>220190</t>
  </si>
  <si>
    <t>WATERS OTHER THAN MINERAL OR AERATED, NOT SWEETENE</t>
  </si>
  <si>
    <t>903040</t>
  </si>
  <si>
    <t>INSTRUMENTS AND APPARATUS NESOI, SPECIALLY DESIGNE</t>
  </si>
  <si>
    <t>711319</t>
  </si>
  <si>
    <t>JEWELRY AND PARTS THEREOF, OF PRECIOUS METAL OTHER</t>
  </si>
  <si>
    <t>740400</t>
  </si>
  <si>
    <t>COPPER WASTE AND SCRAP</t>
  </si>
  <si>
    <t>80720</t>
  </si>
  <si>
    <t>PAPAYAS (PAPAWS), FRESH</t>
  </si>
  <si>
    <t>90111</t>
  </si>
  <si>
    <t>COFFEE, NOT ROASTED, NOT DECAFFEINATED</t>
  </si>
  <si>
    <t>910221</t>
  </si>
  <si>
    <t>WRIST WATCHES, NOT BATTERY POWERED, WITH CASES OF</t>
  </si>
  <si>
    <t>90121</t>
  </si>
  <si>
    <t>COFFEE, ROASTED, NOT DECAFFEINATED</t>
  </si>
  <si>
    <t>80261</t>
  </si>
  <si>
    <t>MACADAMIA NUTS, IN SHELL, FRESH OR DRIED</t>
  </si>
  <si>
    <t>121221</t>
  </si>
  <si>
    <t>SEAWEEDS AND OTHER ALGAE, FIT FOR HUMAN CONSUMPTIO</t>
  </si>
  <si>
    <t>180690</t>
  </si>
  <si>
    <t>COCOA PREPARATIONS, NOT IN BULK FORM, NESOI</t>
  </si>
  <si>
    <t>200989</t>
  </si>
  <si>
    <t>JUICE OF ANY SINGLE FRUIT OR VEGETABLE, NOT FORTIF</t>
  </si>
  <si>
    <t>910121</t>
  </si>
  <si>
    <t>420221</t>
  </si>
  <si>
    <t>HANDBAGS, WHETHER OR NOT WITH SHOULDER STRAP OR HA</t>
  </si>
  <si>
    <t>910111</t>
  </si>
  <si>
    <t>WRIST WATCHES, BATTERY POWERED, WITH CASES OF PREC</t>
  </si>
  <si>
    <t>80262</t>
  </si>
  <si>
    <t>MACADAMIA NUTS, SHELLED, FRESH OR DRIED</t>
  </si>
  <si>
    <t>470710</t>
  </si>
  <si>
    <t>WASTE AND SCRAP OF UNBLEACHED KRAFT PAPER OR PAPER</t>
  </si>
  <si>
    <t>330190</t>
  </si>
  <si>
    <t>CONCENTRATES OF ESSENTIAL OIL; TERPENIC BY-PRODUCT</t>
  </si>
  <si>
    <t>854140</t>
  </si>
  <si>
    <t>PHOTOSENSITIVE SEMICONDUCTOR DEVICES, INCLUDING PH</t>
  </si>
  <si>
    <t>711590</t>
  </si>
  <si>
    <t>ARTICLES NESOI, OF PRECIOUS METAL OR OF METAL CLAD</t>
  </si>
  <si>
    <t>370500</t>
  </si>
  <si>
    <t>PHOTOGRAPHIC PLATES AND FILM, EXPOSED AND DEVELOPE</t>
  </si>
  <si>
    <t>710692</t>
  </si>
  <si>
    <t>SILVER, SEMIMANUFACTURED</t>
  </si>
  <si>
    <t>903090</t>
  </si>
  <si>
    <t>PARTS AND ACCESSORIES OF INSTRUMENTS AND APPARATUS</t>
  </si>
  <si>
    <t>40410</t>
  </si>
  <si>
    <t>WHEY AND MODIFIED WHEY, WHETHER OR NOT CONCENTRATE</t>
  </si>
  <si>
    <t>110710</t>
  </si>
  <si>
    <t>MALT, NOT ROASTED</t>
  </si>
  <si>
    <t>854232</t>
  </si>
  <si>
    <t>MEMORIES, ELECTRONIC INTEGRATED CIRCUITS</t>
  </si>
  <si>
    <t>110520</t>
  </si>
  <si>
    <t>FLAKES, GRANULES AND PELLETS OF POTATOES</t>
  </si>
  <si>
    <t>10229</t>
  </si>
  <si>
    <t>CATTLE, LIVE, OTHER THAN PUREBRED BREEDING</t>
  </si>
  <si>
    <t>200410</t>
  </si>
  <si>
    <t>POTATOES, INCLUDING FRENCH FRIES, PREPARED OR PRES</t>
  </si>
  <si>
    <t>40610</t>
  </si>
  <si>
    <t>CHEESE, (UNRIPENED OR UNCURED) FRESH (INCLUDING WH</t>
  </si>
  <si>
    <t>120991</t>
  </si>
  <si>
    <t>VEGETABLE SEEDS FOR SOWING</t>
  </si>
  <si>
    <t>280470</t>
  </si>
  <si>
    <t>PHOSPHORUS</t>
  </si>
  <si>
    <t>71290</t>
  </si>
  <si>
    <t>VEGETABLES, NESOI, DRIED AND VEGETABLE MIXTURES, D</t>
  </si>
  <si>
    <t>100199</t>
  </si>
  <si>
    <t>WHEAT AND MESLIN, NOT DURUM WHEAT, OTHER THAN SEED</t>
  </si>
  <si>
    <t>350220</t>
  </si>
  <si>
    <t>MILK ALBUMIN, INCLUDING CONCENTRATES OF TWO OR MOR</t>
  </si>
  <si>
    <t>280920</t>
  </si>
  <si>
    <t>PHOSPHORIC ACID AND POLYPHOSPHORIC ACIDS</t>
  </si>
  <si>
    <t>330749</t>
  </si>
  <si>
    <t>PREPARATIONS FOR PERFUMING OR DEODORIZING ROOMS, N</t>
  </si>
  <si>
    <t>870410</t>
  </si>
  <si>
    <t>DUMPERS (DUMP TRUCKS) DESIGNED FOR OFF-HIGHWAY USE</t>
  </si>
  <si>
    <t>230330</t>
  </si>
  <si>
    <t>BREWING OR DISTILLING DREGS AND WASTE, WHETHER OR</t>
  </si>
  <si>
    <t>300290</t>
  </si>
  <si>
    <t>HUMAN BLOOD; ANIMAL BLOOD PREPARED FOR THERAPEUTIC</t>
  </si>
  <si>
    <t>843149</t>
  </si>
  <si>
    <t>PARTS AND ATTACHMENTS, NESOI, FOR DERRICKS, CRANES</t>
  </si>
  <si>
    <t>100590</t>
  </si>
  <si>
    <t>CORN (MAIZE), OTHER THAN SEED CORN</t>
  </si>
  <si>
    <t>870130</t>
  </si>
  <si>
    <t>TRACK-LAYING TRACTORS</t>
  </si>
  <si>
    <t>840999</t>
  </si>
  <si>
    <t>PARTS FOR USE WITH COMPRESSION-IGNITION INTERNAL C</t>
  </si>
  <si>
    <t>20329</t>
  </si>
  <si>
    <t>MEAT OF SWINE, NESOI, FROZEN</t>
  </si>
  <si>
    <t>842951</t>
  </si>
  <si>
    <t>MECHANICAL FRONT-END SHOVEL LOADERS, SELF-PROPELLE</t>
  </si>
  <si>
    <t>870840</t>
  </si>
  <si>
    <t>GEAR BOXES FOR MOTOR VEHICLES</t>
  </si>
  <si>
    <t>870431</t>
  </si>
  <si>
    <t>MOTOR VEHICLES FOR GOODS TRANSPORT NESOI, WITH SPA</t>
  </si>
  <si>
    <t>902131</t>
  </si>
  <si>
    <t>ARTIFICIAL JOINTS AND PARTS AND ACCESSORIES THEREO</t>
  </si>
  <si>
    <t>871610</t>
  </si>
  <si>
    <t>TRAILERS AND SEMI-TRAILERS FOR HOUSING OR CAMPING</t>
  </si>
  <si>
    <t>293712</t>
  </si>
  <si>
    <t>INSULIN AND ITS SALTS</t>
  </si>
  <si>
    <t>300439</t>
  </si>
  <si>
    <t>MEDICAMENTS, IN MEASURED DOSES, ETC., CONTAINING H</t>
  </si>
  <si>
    <t>300431</t>
  </si>
  <si>
    <t>MEDICAMENTS, IN MEASURED DOSES, ETC., CONTAINING I</t>
  </si>
  <si>
    <t>840991</t>
  </si>
  <si>
    <t>PARTS FOR USE WITH SPARK-IGNITION INTERNAL COMBUST</t>
  </si>
  <si>
    <t>850440</t>
  </si>
  <si>
    <t>ELECTRICAL STATIC CONVERTERS; POWER SUPPLIES FOR A</t>
  </si>
  <si>
    <t>850213</t>
  </si>
  <si>
    <t>GENERATING SETS WITH COMPRESSION-IGNITION INTERNAL</t>
  </si>
  <si>
    <t>870195</t>
  </si>
  <si>
    <t>TRACTORS (OTHER THAN TRACTORS OF HEADING 8709) EXC</t>
  </si>
  <si>
    <t>230400</t>
  </si>
  <si>
    <t>SOYBEAN OILCAKE AND OTHER SOLID RESIDUES RESULTING</t>
  </si>
  <si>
    <t>380893</t>
  </si>
  <si>
    <t>HERBACIDES, ANTISPROUTING PRODUCTS AND PLANT-GROWT</t>
  </si>
  <si>
    <t>843351</t>
  </si>
  <si>
    <t>COMBINE HARVESTER-THRESHERS</t>
  </si>
  <si>
    <t>261310</t>
  </si>
  <si>
    <t>MOLYBDENUM ORES AND CONCENTRATES, ROASTED</t>
  </si>
  <si>
    <t>20649</t>
  </si>
  <si>
    <t>OFFAL OF SWINE EXCEPT LIVERS, EDIBLE, FROZEN</t>
  </si>
  <si>
    <t>230990</t>
  </si>
  <si>
    <t>ANIMAL FEED PREPARATIONS (MIXED FEEDS, ETC.), OTHE</t>
  </si>
  <si>
    <t>ETHYL ALCOHOL AND OTHER SPIRITS, DENATURED, OF ANY</t>
  </si>
  <si>
    <t>350790</t>
  </si>
  <si>
    <t>ENZYMES AND PREPARED ENZYMES, NESOI</t>
  </si>
  <si>
    <t>870590</t>
  </si>
  <si>
    <t>SPECIAL PURPOSE VEHICLES, OTHER THAN THOSE PRINCIP</t>
  </si>
  <si>
    <t>843680</t>
  </si>
  <si>
    <t>AGRICULTURAL, HORTICULTURAL, FORESTRY, BEE-KEEPING</t>
  </si>
  <si>
    <t>720851</t>
  </si>
  <si>
    <t>FLAT-ROLLED PRODUCTS OF IRON OR NONALLOY STEEL,WID</t>
  </si>
  <si>
    <t>100790</t>
  </si>
  <si>
    <t>GRAIN SORGHUM, OTHER THAN SEED</t>
  </si>
  <si>
    <t>852691</t>
  </si>
  <si>
    <t>RADIO NAVIGATIONAL AID APPARATUS</t>
  </si>
  <si>
    <t>230910</t>
  </si>
  <si>
    <t>DOG AND CAT FOOD, PUT UP FOR RETAIL SALE</t>
  </si>
  <si>
    <t>40210</t>
  </si>
  <si>
    <t>MILK AND CREAM, CONCENTRATED, WHETHER OR NOT SWEET</t>
  </si>
  <si>
    <t>401180</t>
  </si>
  <si>
    <t>NEW PNEUMATIC TIRES, OF RUBBER, OF A KIND USED ON</t>
  </si>
  <si>
    <t>284210</t>
  </si>
  <si>
    <t>DOUBLE OR COMPLEX SILICATES</t>
  </si>
  <si>
    <t>150210</t>
  </si>
  <si>
    <t>TALLOW OF BOVINE ANIMALS, SHEEP OR GOATS, OTHER TH</t>
  </si>
  <si>
    <t>382100</t>
  </si>
  <si>
    <t>PREPARED CULTURE MEDIA FOR DEVELOPMENT OF MICROORG</t>
  </si>
  <si>
    <t>870422</t>
  </si>
  <si>
    <t>MOTOR VEHICLES FOR GOODS TRANSPORT NESOI, WITH COM</t>
  </si>
  <si>
    <t>220830</t>
  </si>
  <si>
    <t>WHISKIES</t>
  </si>
  <si>
    <t>870421</t>
  </si>
  <si>
    <t>300220</t>
  </si>
  <si>
    <t>VACCINES FOR HUMAN MEDICINE</t>
  </si>
  <si>
    <t>870322</t>
  </si>
  <si>
    <t>870432</t>
  </si>
  <si>
    <t>870894</t>
  </si>
  <si>
    <t>STEERING WHEELS, STEERING COLUMNS AND STEERING BOX</t>
  </si>
  <si>
    <t>848310</t>
  </si>
  <si>
    <t>TRANSMISSION SHAFTS (INCLUDING CAMSHAFTS AND CRANK</t>
  </si>
  <si>
    <t>848420</t>
  </si>
  <si>
    <t>MECHANICAL SEALS</t>
  </si>
  <si>
    <t>271111</t>
  </si>
  <si>
    <t>NATURAL GAS, LIQUEFIED</t>
  </si>
  <si>
    <t>293139</t>
  </si>
  <si>
    <t>OTHER ORGANO-INORGANIC COMPOUNDS, NESOI</t>
  </si>
  <si>
    <t>150710</t>
  </si>
  <si>
    <t>SOYBEAN OIL AND ITS FRACTIONS, CRUDE, WHETHER OR N</t>
  </si>
  <si>
    <t>390410</t>
  </si>
  <si>
    <t>POLYVINYL CHLORIDE, NOT MIXED WITH ANY OTHER SUBST</t>
  </si>
  <si>
    <t>290511</t>
  </si>
  <si>
    <t>METHANOL (METHYL ALCOHOL)</t>
  </si>
  <si>
    <t>290250</t>
  </si>
  <si>
    <t>STYRENE (VINYLBENZENE; PHENYLETHYLENE)</t>
  </si>
  <si>
    <t>390140</t>
  </si>
  <si>
    <t>ETHYLENE-ALPHA-OLEFIN COPOLYMERS, HAVING A SPECIFI</t>
  </si>
  <si>
    <t>100610</t>
  </si>
  <si>
    <t>RICE IN THE HUSK (PADDY OR ROUGH)</t>
  </si>
  <si>
    <t>290339</t>
  </si>
  <si>
    <t>ACETYLENE TETRABROMIDE; ALKYL BROMIDES; METHYLENE</t>
  </si>
  <si>
    <t>390110</t>
  </si>
  <si>
    <t>POLYETHYLENE HAVING A SPECIFIC GRAVITY OF LESS THA</t>
  </si>
  <si>
    <t>271312</t>
  </si>
  <si>
    <t>PETROLEUM COKE, CALCINED</t>
  </si>
  <si>
    <t>271311</t>
  </si>
  <si>
    <t>PETROLEUM COKE, NOT CALCINED</t>
  </si>
  <si>
    <t>281512</t>
  </si>
  <si>
    <t>SODIUM HYDROXIDE (CAUSTIC SODA), IN AQUEOUS SOLUTI</t>
  </si>
  <si>
    <t>400270</t>
  </si>
  <si>
    <t>ETHYLENE-PROPYLENE-NONCONJUGATED DIENE RUBBER (EPD</t>
  </si>
  <si>
    <t>270799</t>
  </si>
  <si>
    <t>OILS AND PRODUCTS OF THE DISTILLATION OF HIGH TEMP</t>
  </si>
  <si>
    <t>290531</t>
  </si>
  <si>
    <t>ETHYLENE GLYCOL (ETHANEDIOL)</t>
  </si>
  <si>
    <t>842129</t>
  </si>
  <si>
    <t>711021</t>
  </si>
  <si>
    <t>PALLADIUM, UNWROUGHT OR IN POWDER FORM</t>
  </si>
  <si>
    <t>300390</t>
  </si>
  <si>
    <t>MEDICAMENTS (EXCLUDING VACCINES, BANDAGES AND PHAR</t>
  </si>
  <si>
    <t>902139</t>
  </si>
  <si>
    <t>300214</t>
  </si>
  <si>
    <t>IMMUNOLOGICAL PRODUCTS, MIXED, NOT PUT UP IN MEASU</t>
  </si>
  <si>
    <t>711291</t>
  </si>
  <si>
    <t>WASTE AND SCRAP OF GOLD, INCLUDING METAL CLAD WITH</t>
  </si>
  <si>
    <t>293499</t>
  </si>
  <si>
    <t>NUCLEIC ACIDS AND THERE SALTS, WHETER OR NOT CHEMI</t>
  </si>
  <si>
    <t>711311</t>
  </si>
  <si>
    <t>JEWELRY AND PARTS THEREOF, OF SILVER</t>
  </si>
  <si>
    <t>750890</t>
  </si>
  <si>
    <t>OTHER ARTICLES OF NICKEL, NESOI</t>
  </si>
  <si>
    <t>320611</t>
  </si>
  <si>
    <t>PIGMENTS AND PREPARATIONS CONTAINING 80% OR MORE B</t>
  </si>
  <si>
    <t>490199</t>
  </si>
  <si>
    <t>PRINTED BOOKS, BROCHURES, LEAFLETS AND SIMILAR PRI</t>
  </si>
  <si>
    <t>470620</t>
  </si>
  <si>
    <t>PULPS OF FIBERS DERIVED FROM RECOVERED (WASTE AND</t>
  </si>
  <si>
    <t>30632</t>
  </si>
  <si>
    <t>LOBSTERS (HOMARUS SPP.), LIVE, FRESH, OR CHILLED</t>
  </si>
  <si>
    <t>470329</t>
  </si>
  <si>
    <t>481013</t>
  </si>
  <si>
    <t>PAPER &amp; PAPERBOARD,FOR WRITING/PRINTING/GRAPHIC PU</t>
  </si>
  <si>
    <t>130239</t>
  </si>
  <si>
    <t>MUCILAGES AND THICKENERS, WHETHER OR NOT MODIFIED,</t>
  </si>
  <si>
    <t>30214</t>
  </si>
  <si>
    <t>ATLANTIC SALMON (SALMO SALAR) AND DANUBE SALMON (H</t>
  </si>
  <si>
    <t>30441</t>
  </si>
  <si>
    <t>81190</t>
  </si>
  <si>
    <t>FRUIT, NESOI, AND NUTS, UNCOOKED OR COOKED BY STEA</t>
  </si>
  <si>
    <t>480300</t>
  </si>
  <si>
    <t>TOILET, FACIAL TISSUE, TOWEL OR NAPKIN STOCK AND S</t>
  </si>
  <si>
    <t>300230</t>
  </si>
  <si>
    <t>VACCINES FOR VETRINARY MEDICINE</t>
  </si>
  <si>
    <t>481031</t>
  </si>
  <si>
    <t>KRAFT PAPER AND PAPERBOARD (NOT FOR WRITING, ETC.)</t>
  </si>
  <si>
    <t>381800</t>
  </si>
  <si>
    <t>CHEMICAL ELEMENTS DOPED FOR USE IN ELECTRONICS, IN</t>
  </si>
  <si>
    <t>871639</t>
  </si>
  <si>
    <t>TRAILERS AND SEMI-TRAILERS FOR THE TRANSPORT OF GO</t>
  </si>
  <si>
    <t>442199</t>
  </si>
  <si>
    <t>OTHER ARTICLES OF WOOD, NESOI</t>
  </si>
  <si>
    <t>10619</t>
  </si>
  <si>
    <t>MAMMALS, LIVE, NESOI</t>
  </si>
  <si>
    <t>30821</t>
  </si>
  <si>
    <t>SEA URCHINS (STRONGYLOCENTROTUS SPP., PARACENTROTU</t>
  </si>
  <si>
    <t>700910</t>
  </si>
  <si>
    <t>REAR-VIEW MIRRORS FOR VEHICLES</t>
  </si>
  <si>
    <t>870850</t>
  </si>
  <si>
    <t>DRIVE AXLES WITH DIFFERENTIAL FOR MOTOR VEHICLES</t>
  </si>
  <si>
    <t>850760</t>
  </si>
  <si>
    <t>LITHIUM ION BATTERIES</t>
  </si>
  <si>
    <t>391000</t>
  </si>
  <si>
    <t>SILICONES, IN PRIMARY FORMS</t>
  </si>
  <si>
    <t>280461</t>
  </si>
  <si>
    <t>SILICON, CONTAINING BY WEIGHT NOT LESS THAN 99.99%</t>
  </si>
  <si>
    <t>940190</t>
  </si>
  <si>
    <t>PARTS OF SEATS (EXCEPT PARTS OF MEDICAL, DENTIST',</t>
  </si>
  <si>
    <t>293729</t>
  </si>
  <si>
    <t>ADRENAL CORTICAL HORMONES AND THEIR DERIVATIVES, N</t>
  </si>
  <si>
    <t>851220</t>
  </si>
  <si>
    <t>ELECTRICAL LIGHTING OR VISUAL SIGNALING EQUIPMENT,</t>
  </si>
  <si>
    <t>731815</t>
  </si>
  <si>
    <t>THREADED SCREWS AND BOLTS NESOI, WITH OR WITHOUT T</t>
  </si>
  <si>
    <t>300420</t>
  </si>
  <si>
    <t>MEDICAMENTS, IN MEASURED DOSES, ETC., CONTAINING A</t>
  </si>
  <si>
    <t>900190</t>
  </si>
  <si>
    <t>LENSES (EXCEPT CONTACT AND SPECTACLE), PRISMS, MIR</t>
  </si>
  <si>
    <t>260112</t>
  </si>
  <si>
    <t>AGGLOMERATED IRON ORES</t>
  </si>
  <si>
    <t>391990</t>
  </si>
  <si>
    <t>PLATES, SHEETS, FILM, FOIL, TAPE AND OTHER FLAT SH</t>
  </si>
  <si>
    <t>390770</t>
  </si>
  <si>
    <t>POLY(LACTIC) ACID, IN PRIMARY FORMS</t>
  </si>
  <si>
    <t>903141</t>
  </si>
  <si>
    <t>OPTICAL INSTRUMENTS FOR INSPECTING  SEMICONDUCTOR</t>
  </si>
  <si>
    <t>870310</t>
  </si>
  <si>
    <t>PASSENGER MOTOR VEHICLES SPECIALLY DESIGNEED FOR T</t>
  </si>
  <si>
    <t>854290</t>
  </si>
  <si>
    <t>PARTS FOR ELECTRONIC INTEGRATED CIRCUITS AND MICRO</t>
  </si>
  <si>
    <t>842420</t>
  </si>
  <si>
    <t>SPRAY GUNS AND SIMILAR APPLIANCES</t>
  </si>
  <si>
    <t>902620</t>
  </si>
  <si>
    <t>680530</t>
  </si>
  <si>
    <t>ABRASIVE POWDER OR GRAIN, ON A BASE OF MATERIALS O</t>
  </si>
  <si>
    <t>293339</t>
  </si>
  <si>
    <t>HETEROCYCLIC COMPOUNDS CONTAINING AN UNFUSED PYRID</t>
  </si>
  <si>
    <t>293399</t>
  </si>
  <si>
    <t>HETEROCYCLIC COMPOUNDS WITH NITROGEN HETERO-ATOM(S</t>
  </si>
  <si>
    <t>410411</t>
  </si>
  <si>
    <t>TANNED/CRUST HIDES &amp; SKINS OF BOVINE/EQUINE W/O HA</t>
  </si>
  <si>
    <t>440799</t>
  </si>
  <si>
    <t>NONCONIFEROUS WOOD NESOI, SAWN OR CHIPPED LENGTHWI</t>
  </si>
  <si>
    <t>380892</t>
  </si>
  <si>
    <t>FUNGICIDES, EXCLUDING THOSE SPECIFIED IN SUBHEADIN</t>
  </si>
  <si>
    <t>340220</t>
  </si>
  <si>
    <t>SURFACE-ACTIVE PREPARATIONS, WASHING PREPARATIONS</t>
  </si>
  <si>
    <t>681510</t>
  </si>
  <si>
    <t>NONELECTRICAL ARTICLES OF GRAPHITE OR CARBON, NESO</t>
  </si>
  <si>
    <t>846729</t>
  </si>
  <si>
    <t>TOOLS FOR WORKING IN THE HAND, WITH SELF-CONTAINED</t>
  </si>
  <si>
    <t>283711</t>
  </si>
  <si>
    <t>CYANIDES AND CYANIDE OXIDES OF SODIUM</t>
  </si>
  <si>
    <t>721049</t>
  </si>
  <si>
    <t>FLAT-ROLLED IRON OR NONALLOY STEEL PRODUCTS, NOT C</t>
  </si>
  <si>
    <t>848120</t>
  </si>
  <si>
    <t>VALVES FOR OLEOHYDRAULIC OR PNEUMATIC TRANSMISSION</t>
  </si>
  <si>
    <t>841590</t>
  </si>
  <si>
    <t>PARTS, NESOI, OF AIR CONDITIONING MACHINES</t>
  </si>
  <si>
    <t>270119</t>
  </si>
  <si>
    <t>COAL, OTHER THAN ANTHRACITE OR BITUMINOUS, WHETHER</t>
  </si>
  <si>
    <t>282550</t>
  </si>
  <si>
    <t>COPPER OXIDES AND HYDROXIDES</t>
  </si>
  <si>
    <t>71340</t>
  </si>
  <si>
    <t>LENTILS, DRIED SHELLED, INCLUDING SEED</t>
  </si>
  <si>
    <t>285000</t>
  </si>
  <si>
    <t>HYDRIDES, NITRIDES, AZIDES, SILICIDES &amp; BORIDES, W</t>
  </si>
  <si>
    <t>71310</t>
  </si>
  <si>
    <t>PEAS (PISUM SATIVUM), DRIED SHELLED, INCLUDING SEE</t>
  </si>
  <si>
    <t>252620</t>
  </si>
  <si>
    <t>NATURAL STEATITE AND TALC, CRUSHED OR POWDERED</t>
  </si>
  <si>
    <t>240220</t>
  </si>
  <si>
    <t>CIGARETTES CONTAINING TOBACCO</t>
  </si>
  <si>
    <t>71320</t>
  </si>
  <si>
    <t>CHICKPEAS (GARBANZOS), DRIED SHELLED, INCLUDING SE</t>
  </si>
  <si>
    <t>100390</t>
  </si>
  <si>
    <t>BARLEY, OTHER THAN SEED</t>
  </si>
  <si>
    <t>261390</t>
  </si>
  <si>
    <t>MOLYBDENUM ORES AND CONCENTRATES, NOT ROASTED</t>
  </si>
  <si>
    <t>252329</t>
  </si>
  <si>
    <t>PORTLAND CEMENT, EXCEPT WHITE PORTLAND CEMENT</t>
  </si>
  <si>
    <t>190219</t>
  </si>
  <si>
    <t>PASTA (SPAGHETTI, MACARONI, ETC.), UNCOOKED, NOT S</t>
  </si>
  <si>
    <t>381512</t>
  </si>
  <si>
    <t>SUPPORTED CATALYSTS WITH PRECIOUS METAL OR PRECIOU</t>
  </si>
  <si>
    <t>240120</t>
  </si>
  <si>
    <t>TOBACCO, PARTLY OR WHOLLY STEMMED/STRIPPED</t>
  </si>
  <si>
    <t>300432</t>
  </si>
  <si>
    <t>MEDICAMENTS, IN MEASURED DOSES, ETC., CONTAINING C</t>
  </si>
  <si>
    <t>847590</t>
  </si>
  <si>
    <t>PARTS OF MACHINES FOR ASSEMBLING ELECTRIC OR ELECT</t>
  </si>
  <si>
    <t>854470</t>
  </si>
  <si>
    <t>INSULATED OPTICAL FIBER CABLES, MADE UP OF INDIVID</t>
  </si>
  <si>
    <t>900110</t>
  </si>
  <si>
    <t>OPTICAL FIBERS, OPTICAL FIBER BUNDLES AND CABLES,</t>
  </si>
  <si>
    <t>848340</t>
  </si>
  <si>
    <t>GEARS AND GEARING (EXCEPT TOOTHED WHEELS, CHAIN SP</t>
  </si>
  <si>
    <t>520512</t>
  </si>
  <si>
    <t>COTTON YARN NESOI, 85% OR MORE BY WEIGHT OF COTTON</t>
  </si>
  <si>
    <t>550953</t>
  </si>
  <si>
    <t>SYNTHETIC STAPLE FIBER YARN (EXCEPT SEWING THREAD)</t>
  </si>
  <si>
    <t>120510</t>
  </si>
  <si>
    <t>LOW ERUCIC ACID RAPE OR COLZA SEED, WHETHER OF NOT</t>
  </si>
  <si>
    <t>271113</t>
  </si>
  <si>
    <t>BUTANES, LIQUEFIED</t>
  </si>
  <si>
    <t>290110</t>
  </si>
  <si>
    <t>ACYCLIC HYDROCARBONS, SATURATED</t>
  </si>
  <si>
    <t>BIODIESEL AND MIXTURES THEREOF, NOT CONTAINING OR</t>
  </si>
  <si>
    <t>71339</t>
  </si>
  <si>
    <t>BEANS NESOI (BLACK, LIMA, PINTO, COWPEAS, ETC.), D</t>
  </si>
  <si>
    <t>842952</t>
  </si>
  <si>
    <t>MECHANICAL SHOVELS, EXCAVATORS AND SHOVEL LOADERS</t>
  </si>
  <si>
    <t>843239</t>
  </si>
  <si>
    <t>SEEDERS, PLANTERS AND TRANSPLANTERS, NESOI</t>
  </si>
  <si>
    <t>151219</t>
  </si>
  <si>
    <t>SUNFLOWER-SEED OR SAFFLOWER OIL, AND THEIR FRACTIO</t>
  </si>
  <si>
    <t>843290</t>
  </si>
  <si>
    <t>PARTS FOR AGRICULTURAL, HORTICULTURAL OR FORESTRY</t>
  </si>
  <si>
    <t>843231</t>
  </si>
  <si>
    <t>NO-TILL DIRECT SEEDERS, PLANTERS AND TRANSPLANTERS</t>
  </si>
  <si>
    <t>120600</t>
  </si>
  <si>
    <t>SUNFLOWER SEEDS, WHETHER OR NOT BROKEN</t>
  </si>
  <si>
    <t>151419</t>
  </si>
  <si>
    <t>RAPESEED OR COLZA OIL AND THEIR FRACTIONS, LOW ERU</t>
  </si>
  <si>
    <t>901831</t>
  </si>
  <si>
    <t>SYRINGES, WITH OR WITHOUT NEEDLES; PARTS AND ACCES</t>
  </si>
  <si>
    <t>170260</t>
  </si>
  <si>
    <t>FRUCTOSE, NESOI (OTHER THAN CHEMICALLY PURE), AND</t>
  </si>
  <si>
    <t>842490</t>
  </si>
  <si>
    <t>PARTS FOR MECHANICAL APPLIANCES FOR PROJECTING, DI</t>
  </si>
  <si>
    <t>842482</t>
  </si>
  <si>
    <t>MECHANICAL APPLINACES FOR AGRICULTURAL OR HORTICUL</t>
  </si>
  <si>
    <t>230310</t>
  </si>
  <si>
    <t>RESIDUES OF STARCH MANUFACTURE AND SIMILAR RESIDUE</t>
  </si>
  <si>
    <t>20610</t>
  </si>
  <si>
    <t>OFFAL OF BOVINE ANIMALS, EDIBLE, FRESH OR CHILLED</t>
  </si>
  <si>
    <t>300190</t>
  </si>
  <si>
    <t>HEPARIN AND ITS SALTS; OTHER HUMAN OR ANIMAL SUBST</t>
  </si>
  <si>
    <t>330499</t>
  </si>
  <si>
    <t>BEAUTY OR MAKE-UP PREPARATIONS AND PREPARATIONS FO</t>
  </si>
  <si>
    <t>842123</t>
  </si>
  <si>
    <t>OIL OR FUEL FILTERS FOR INTERNAL COMBUSTION ENGINE</t>
  </si>
  <si>
    <t>844399</t>
  </si>
  <si>
    <t>PARTS AND ACCESSORIES OF PRINTERS, COPYING MACHINE</t>
  </si>
  <si>
    <t>852990</t>
  </si>
  <si>
    <t>PARTS (EXCEPT ANTENNAS AND REFLECTORS) FOR USE WIT</t>
  </si>
  <si>
    <t>846693</t>
  </si>
  <si>
    <t>PARTS AND ACCESSORIES FOR MACHINE TOOLS, FOR LASER</t>
  </si>
  <si>
    <t>930200</t>
  </si>
  <si>
    <t>REVOLVERS AND PISTOLS, DESIGNED TO FIRE LIVE AMMUN</t>
  </si>
  <si>
    <t>711299</t>
  </si>
  <si>
    <t>WASTE AND SCRAP OF PRECIOUS METAL, NESOI</t>
  </si>
  <si>
    <t>293711</t>
  </si>
  <si>
    <t>SOMATOTROPIN, ITS DERIVATIVES AND STRUCTURAL ANALO</t>
  </si>
  <si>
    <t>845640</t>
  </si>
  <si>
    <t>MACHINE TOOLS FOR WORKING ANY MATERIAL BY REMOVAL</t>
  </si>
  <si>
    <t>900510</t>
  </si>
  <si>
    <t>BINOCULARS</t>
  </si>
  <si>
    <t>851770</t>
  </si>
  <si>
    <t>PARTS OF TELEPHONE SETS AND OTHER APPARATUS FOR TH</t>
  </si>
  <si>
    <t>491199</t>
  </si>
  <si>
    <t>PRINTED MATTER, NESOI</t>
  </si>
  <si>
    <t>845811</t>
  </si>
  <si>
    <t>HORIZONTAL LATHES FOR REMOVING METAL, NUMERICALLY</t>
  </si>
  <si>
    <t>901920</t>
  </si>
  <si>
    <t>OZONE THERAPY, OXYGEN THERAPY, AEROSOL THERAPY, AR</t>
  </si>
  <si>
    <t>711031</t>
  </si>
  <si>
    <t>RHODIUM, UNWROUGHT OR IN POWDER FORM</t>
  </si>
  <si>
    <t>711292</t>
  </si>
  <si>
    <t>WASTE AND SCRAP OF PLATINUM, INCLUDING METAL CLAD</t>
  </si>
  <si>
    <t>711029</t>
  </si>
  <si>
    <t>PALLADIUM, SEMIMANUFACTURED</t>
  </si>
  <si>
    <t>847190</t>
  </si>
  <si>
    <t>AUTOMATIC DATA PROCESSING UNTS THEREOF; MAGNETIC/O</t>
  </si>
  <si>
    <t>330290</t>
  </si>
  <si>
    <t>MIXTURES OF ODORIFEROUS SUBSTANCES AND MIXTURES (I</t>
  </si>
  <si>
    <t>711011</t>
  </si>
  <si>
    <t>PLATINUM, UNWROUGHT OR IN POWDER FORM</t>
  </si>
  <si>
    <t>330210</t>
  </si>
  <si>
    <t>847990</t>
  </si>
  <si>
    <t>PARTS OF MACHINES AND MECHANICAL APPLIANCES HAVING</t>
  </si>
  <si>
    <t>271119</t>
  </si>
  <si>
    <t>PETROLEUM GASES AND OTHER GASEOUS HYDROCARBONS, LI</t>
  </si>
  <si>
    <t>852351</t>
  </si>
  <si>
    <t>SOLID-STATE NON-VOLATILE SEMICONDUCTOR STORAGE DEV</t>
  </si>
  <si>
    <t>310490</t>
  </si>
  <si>
    <t>POTASSIC MINERAL OR CHEMICAL FERTILIZER, NESOI</t>
  </si>
  <si>
    <t>40690</t>
  </si>
  <si>
    <t>CHEESE, NESOI, INCLUDING CHEDDAR AND COLBY</t>
  </si>
  <si>
    <t>841330</t>
  </si>
  <si>
    <t>FUEL, LUBRICATING OR COOLING MEDIUM PUMPS FOR INTE</t>
  </si>
  <si>
    <t>732690</t>
  </si>
  <si>
    <t>ARTICLES OF IRON OR STEEL, NESOI</t>
  </si>
  <si>
    <t>40490</t>
  </si>
  <si>
    <t>PRODUCTS CONSISTING OF NATURAL MILK CONSTITUENTS,</t>
  </si>
  <si>
    <t>80290</t>
  </si>
  <si>
    <t>NUTS, NESOI, FRESH OR DRIED, WHETHER OR NOT SHELLE</t>
  </si>
  <si>
    <t>901380</t>
  </si>
  <si>
    <t>OPTICAL DEVICES, APPLIANCES AND INSTRUMENTS, NESOI</t>
  </si>
  <si>
    <t>851769</t>
  </si>
  <si>
    <t>APPARATUS FOR THE TRANSMISSION OR RECEPTION OF VOI</t>
  </si>
  <si>
    <t>850153</t>
  </si>
  <si>
    <t>950430</t>
  </si>
  <si>
    <t>GAMES OPERATED BY COINS, TOKENS OR OTHER MEANS OF</t>
  </si>
  <si>
    <t>711810</t>
  </si>
  <si>
    <t>COIN (OTHER THAN GOLD COIN), NOT BEING LEGAL TENDE</t>
  </si>
  <si>
    <t>841370</t>
  </si>
  <si>
    <t>CENTRIFUGAL PUMPS, NESOI</t>
  </si>
  <si>
    <t>40221</t>
  </si>
  <si>
    <t>MILK AND CREAM, CONCENTRATED, NOT SWEETENED, IN PO</t>
  </si>
  <si>
    <t>262099</t>
  </si>
  <si>
    <t>ASH AND RESIDUES NESOI, CONTAINING METALS OR METAL</t>
  </si>
  <si>
    <t>902290</t>
  </si>
  <si>
    <t>X-RAY GENERATORS, HIGH TENSION GENERATORS, CONTROL</t>
  </si>
  <si>
    <t>854129</t>
  </si>
  <si>
    <t>TRANSISTORS, OTHER THAN PHOTOSENSITIVE, NESOI</t>
  </si>
  <si>
    <t>710391</t>
  </si>
  <si>
    <t>RUBIES, SAPPHIRES AND EMERALDS, OTHERWISE WORKED</t>
  </si>
  <si>
    <t>710691</t>
  </si>
  <si>
    <t>SILVER, UNWROUGHT NESOI (OTHER THAN POWDER)</t>
  </si>
  <si>
    <t>970600</t>
  </si>
  <si>
    <t>ANTIQUES OF AN AGE EXCEEDING ONE HUNDRED YEARS</t>
  </si>
  <si>
    <t>392099</t>
  </si>
  <si>
    <t>841182</t>
  </si>
  <si>
    <t>GAS TURBINES, EXCEPT TURBOJETS AND TURBOPROPELLERS</t>
  </si>
  <si>
    <t>961900</t>
  </si>
  <si>
    <t>SANITARY TOWELS (PADS) AND TAMPONS, DIAPERS AND DI</t>
  </si>
  <si>
    <t>850940</t>
  </si>
  <si>
    <t>ELECTROMECHANICAL DOMESTIC FOOD GRINDERS, PROCESSO</t>
  </si>
  <si>
    <t>381121</t>
  </si>
  <si>
    <t>ADDITIVES FOR LUBRICATING OILS CONTAINING PETROLEU</t>
  </si>
  <si>
    <t>391190</t>
  </si>
  <si>
    <t>POLYSULFIDES, POLYSULFONES, AND SYNTHETIC POLYMERS</t>
  </si>
  <si>
    <t>870210</t>
  </si>
  <si>
    <t>MOTOR VEHICLES FOR THE TRANSPORT OF TEN OR MORE PE</t>
  </si>
  <si>
    <t>284390</t>
  </si>
  <si>
    <t>INORGANIC OR ORGANIC COMPOUNDS OF PRECIOUS METALS,</t>
  </si>
  <si>
    <t>851660</t>
  </si>
  <si>
    <t>ELECTRIC OVENS, COOKING STOVES, RANGES, COOKING PL</t>
  </si>
  <si>
    <t>841391</t>
  </si>
  <si>
    <t>PARTS OF PUMPS FOR LIQUIDS</t>
  </si>
  <si>
    <t>848140</t>
  </si>
  <si>
    <t>SAFETY OR RELIEF VALVES</t>
  </si>
  <si>
    <t>841950</t>
  </si>
  <si>
    <t>HEAT EXCHANGE UNITS, INDUSTRIAL TYPE</t>
  </si>
  <si>
    <t>350400</t>
  </si>
  <si>
    <t>PEPTONES AND DERIVATIVES; OTHER PROTEINS AND DERIV</t>
  </si>
  <si>
    <t>310420</t>
  </si>
  <si>
    <t>POTASSIUM CHLORIDE</t>
  </si>
  <si>
    <t>870120</t>
  </si>
  <si>
    <t>ROAD TRACTORS FOR SEMI-TRAILERS</t>
  </si>
  <si>
    <t>640690</t>
  </si>
  <si>
    <t>PARTS OF FOOTWEAR; REMOVABLE INSOLES, HEEL CUSHION</t>
  </si>
  <si>
    <t>370242</t>
  </si>
  <si>
    <t>PHOTOGRAPHIC FILM IN ROLLS, NESOI, WITHOUT SPROCKE</t>
  </si>
  <si>
    <t>121490</t>
  </si>
  <si>
    <t>FORAGE PRODUCTS, NESOI, INCLUDING RUTABAGAS (SWEDE</t>
  </si>
  <si>
    <t>870423</t>
  </si>
  <si>
    <t>903082</t>
  </si>
  <si>
    <t>INST &amp; APP W/A RECORDING DEVICE DESIGNED TO CHECK</t>
  </si>
  <si>
    <t>271112</t>
  </si>
  <si>
    <t>PROPANE, LIQUEFIED</t>
  </si>
  <si>
    <t>840890</t>
  </si>
  <si>
    <t>860210</t>
  </si>
  <si>
    <t>DIESEL-ELECTRIC LOCOMOTIVES</t>
  </si>
  <si>
    <t>871150</t>
  </si>
  <si>
    <t>MOTORCYCLES AND CYCLES WITH AN AUXILIARY MOTOR WIT</t>
  </si>
  <si>
    <t>903300</t>
  </si>
  <si>
    <t>PARTS AND ACCESSORIES (NOT SPECIFIED OR INCLUDED E</t>
  </si>
  <si>
    <t>750512</t>
  </si>
  <si>
    <t>NICKLE BARS, RODS AND PROFILES, OF NICKLE ALLOYS</t>
  </si>
  <si>
    <t>Puerto Rico</t>
  </si>
  <si>
    <t>293590</t>
  </si>
  <si>
    <t>SULPHONAMIDES, NESOI</t>
  </si>
  <si>
    <t>294190</t>
  </si>
  <si>
    <t>ANTIBIOTICS, NESOI</t>
  </si>
  <si>
    <t>300213</t>
  </si>
  <si>
    <t>IMMUNOLOGICAL PRODUCTS, UNMIXED, NOT PUT UP IN MEA</t>
  </si>
  <si>
    <t>854442</t>
  </si>
  <si>
    <t>ELECTRIC CONDUCTORS, FOR A VOLTAGE NOT EXCEEDING 1</t>
  </si>
  <si>
    <t>300339</t>
  </si>
  <si>
    <t>MEDICAMENTS CONTAINING HORMONES OR OTHER STERIODS</t>
  </si>
  <si>
    <t>293750</t>
  </si>
  <si>
    <t>PROSTAGLANDINS, THROMBOXANES AND LEUKOTRIENES, THE</t>
  </si>
  <si>
    <t>292149</t>
  </si>
  <si>
    <t>AROMATIC MONOAMINES AND THEIR DERIVATIVES NESOI; S</t>
  </si>
  <si>
    <t>284330</t>
  </si>
  <si>
    <t>GOLD COMPOUNDS</t>
  </si>
  <si>
    <t>710610</t>
  </si>
  <si>
    <t>SILVER POWDER</t>
  </si>
  <si>
    <t>370790</t>
  </si>
  <si>
    <t>CHEMICAL PREPARATION FOR PHOTOGRAPHIC USES AND UNM</t>
  </si>
  <si>
    <t>950691</t>
  </si>
  <si>
    <t>ARTICLES AND EQUIPMENT FOR GENERAL PHYSICAL EXERCI</t>
  </si>
  <si>
    <t>30743</t>
  </si>
  <si>
    <t>SQUID, FROZEN</t>
  </si>
  <si>
    <t>390422</t>
  </si>
  <si>
    <t>POLYMERS NESOI OF POLYVINYL CHLORIDE, PLASTICIZED,</t>
  </si>
  <si>
    <t>711100</t>
  </si>
  <si>
    <t>BASE METALS, SILVER OR GOLD, CLAD WITH PLATINUM, N</t>
  </si>
  <si>
    <t>740911</t>
  </si>
  <si>
    <t>PLATES, SHEETS AND STRIP OF REFINED COPPER, OVER 0</t>
  </si>
  <si>
    <t>870360</t>
  </si>
  <si>
    <t>MOTOR VEHICLES WITH BOTH SPARK-IG AND ELECTRIC MOT</t>
  </si>
  <si>
    <t>401110</t>
  </si>
  <si>
    <t>401120</t>
  </si>
  <si>
    <t>870710</t>
  </si>
  <si>
    <t>BODIES (INCLUDING CABS) FOR MOTOR CARS AND OTHER V</t>
  </si>
  <si>
    <t>901813</t>
  </si>
  <si>
    <t>MAGNETIC RESONANCE IMAGING APPARATUS</t>
  </si>
  <si>
    <t>840130</t>
  </si>
  <si>
    <t>FUEL ELEMENTS (CARTRIDGES), NON-IRRADIATED, FOR NU</t>
  </si>
  <si>
    <t>151790</t>
  </si>
  <si>
    <t>EDIBLE MIXTURES OR PREPARATIONS OF ANIMAL OR VEGET</t>
  </si>
  <si>
    <t>390120</t>
  </si>
  <si>
    <t>POLYETHYLENE HAVING A SPECIFIC GRAVITY OF 0.94 OR</t>
  </si>
  <si>
    <t>902710</t>
  </si>
  <si>
    <t>GAS OR SMOKE ANALYSIS APPARATUS</t>
  </si>
  <si>
    <t>160249</t>
  </si>
  <si>
    <t>MEAT, MEAT OFFAL OR MIXTURES OF SWINE, PREPARED OR</t>
  </si>
  <si>
    <t>870530</t>
  </si>
  <si>
    <t>FIRE FIGHTING VEHICLES</t>
  </si>
  <si>
    <t>250810</t>
  </si>
  <si>
    <t>BENTONITE, WHETHER OR NOT CALCINED</t>
  </si>
  <si>
    <t>20321</t>
  </si>
  <si>
    <t>CARCASSES AND HALF-CARCASSES OF SWINE, FROZEN</t>
  </si>
  <si>
    <t>321410</t>
  </si>
  <si>
    <t>MASTICS (INCLUDING GLAZIERS' PUTTY, GRAFTING PUTTY</t>
  </si>
  <si>
    <t>20629</t>
  </si>
  <si>
    <t>OFFAL OF BOVINE ANIMALS, EDIBLE, NESOI, FROZEN</t>
  </si>
  <si>
    <t>841459</t>
  </si>
  <si>
    <t>FANS, NESOI</t>
  </si>
  <si>
    <t>50400</t>
  </si>
  <si>
    <t>ANIMAL GUTS, BLADDERS AND STOMACHS (OTHER THAN FIS</t>
  </si>
  <si>
    <t>842833</t>
  </si>
  <si>
    <t>CONTINUOUS-ACTION ELEVATORS AND CONVEYORS, FOR GOO</t>
  </si>
  <si>
    <t>591190</t>
  </si>
  <si>
    <t>TEXTILE PRODUCTS AND ARTICLES FOR TECHNICAL USES N</t>
  </si>
  <si>
    <t>852859</t>
  </si>
  <si>
    <t>MONITORS, NOT INCORPORATING TELEVISION RECEPTION A</t>
  </si>
  <si>
    <t>300610</t>
  </si>
  <si>
    <t>STERILE SURGICAL CATGUT, SIMILAR STERILE SUTURE MA</t>
  </si>
  <si>
    <t>550210</t>
  </si>
  <si>
    <t>ARTIFICIAL FILAMENT TOW OF CELLULOSE ACETATE</t>
  </si>
  <si>
    <t>390799</t>
  </si>
  <si>
    <t>POLYESTERS NESOI, SATURATED, IN PRIMARY FORMS</t>
  </si>
  <si>
    <t>391211</t>
  </si>
  <si>
    <t>CELLULOSE ACETATES, NONPLASTICIZED, IN PRIMARY FOR</t>
  </si>
  <si>
    <t>290919</t>
  </si>
  <si>
    <t>ACYCLIC ETHERS (EXCLUDING DIETHYL ETHER) AND THEIR</t>
  </si>
  <si>
    <t>870895</t>
  </si>
  <si>
    <t>SAFETY AIRBAGS WITH INFLATOR SYSTEM; PARTS THEREOF</t>
  </si>
  <si>
    <t>330129</t>
  </si>
  <si>
    <t>ESSENTIAL OILS, NESOI</t>
  </si>
  <si>
    <t>902230</t>
  </si>
  <si>
    <t>X-RAY TUBES</t>
  </si>
  <si>
    <t>710813</t>
  </si>
  <si>
    <t>GOLD, NONMONETARY, SEMIMANUFACTURED FORMS NESOI (O</t>
  </si>
  <si>
    <t>903010</t>
  </si>
  <si>
    <t>INSTRUMENTS AND APPARATUS FOR MEASURING OR DETECTI</t>
  </si>
  <si>
    <t>481032</t>
  </si>
  <si>
    <t>390890</t>
  </si>
  <si>
    <t>POLYAMIDES NESOI, IN PRIMARY FORMS</t>
  </si>
  <si>
    <t>560312</t>
  </si>
  <si>
    <t>NONWOVENS, WHETHER OR NOT IMPREGNATED, COATED, COV</t>
  </si>
  <si>
    <t>220300</t>
  </si>
  <si>
    <t>BEER MADE FROM MALT</t>
  </si>
  <si>
    <t>Virgin Islands</t>
  </si>
  <si>
    <t>890391</t>
  </si>
  <si>
    <t>SAILBOATS, WITH OR WITHOUT AUXILIARY MOTOR</t>
  </si>
  <si>
    <t>120242</t>
  </si>
  <si>
    <t>PEANUTS, SHELLED, WHETHER OR NOT BROKEN OTHER THAN</t>
  </si>
  <si>
    <t>711620</t>
  </si>
  <si>
    <t>ARTICLES OF PRECIOUS OR SEMIPRECIOUS STONES (NATUR</t>
  </si>
  <si>
    <t>851850</t>
  </si>
  <si>
    <t>ELECTRIC SOUND AMPLIFIER SETS</t>
  </si>
  <si>
    <t>220210</t>
  </si>
  <si>
    <t>WATERS, INCLUDING MINERAL WATERS AND AERATED WATER</t>
  </si>
  <si>
    <t>911011</t>
  </si>
  <si>
    <t>WATCH MOVEMENTS, COMPLETE BUT UNASSEMBLED OR PARTL</t>
  </si>
  <si>
    <t>851650</t>
  </si>
  <si>
    <t>MICROWAVE OVENS</t>
  </si>
  <si>
    <t>481092</t>
  </si>
  <si>
    <t>PAPER AND PAPERBOARD (OTHER THAN KRAFT OR GRAPHIC)</t>
  </si>
  <si>
    <t>902730</t>
  </si>
  <si>
    <t>SPECTROMETERS, SPECTROPHOTOMETERS AND SPECTROGRAPH</t>
  </si>
  <si>
    <t>847790</t>
  </si>
  <si>
    <t>PARTS OF MACHINERY FOR WORKING RUBBER OR PLASTICS</t>
  </si>
  <si>
    <t>180620</t>
  </si>
  <si>
    <t>CHOCOLATE AND OTHER FOOD PREPARATIONS CONTAINING C</t>
  </si>
  <si>
    <t>900220</t>
  </si>
  <si>
    <t>OPTICAL FILTERS AND PARTS AND ACCESSORIES THEREOF</t>
  </si>
  <si>
    <t>481099</t>
  </si>
  <si>
    <t>540419</t>
  </si>
  <si>
    <t>SYNTHETIC MONOFILAMENT OF 67 DECITEX AND OF WHICH</t>
  </si>
  <si>
    <t>190110</t>
  </si>
  <si>
    <t>FOOD PREPARATIONS FOR INFANT USE, PUT UP FOR RETAI</t>
  </si>
  <si>
    <t>841319</t>
  </si>
  <si>
    <t>PUMPS FITTED OR DESIGNED TO BE FITTED WITH A MEASU</t>
  </si>
  <si>
    <t>650610</t>
  </si>
  <si>
    <t>SAFETY (INCLUDING SPORTS) HEADGEAR, WHETHER OR NOT</t>
  </si>
  <si>
    <t>902610</t>
  </si>
  <si>
    <t>845490</t>
  </si>
  <si>
    <t>PARTS FOR CONVERTERS, LADLES, INGOT MOLDS AND CAST</t>
  </si>
  <si>
    <t>847141</t>
  </si>
  <si>
    <t>DIGITAL ADP MACHINES COMPRISING IN SAME HOUSING AT</t>
  </si>
  <si>
    <t>120810</t>
  </si>
  <si>
    <t>FLOURS AND MEALS OF SOYBEANS</t>
  </si>
  <si>
    <t>901812</t>
  </si>
  <si>
    <t>ULTRASONIC SCANNING APPARATUS</t>
  </si>
  <si>
    <t>80810</t>
  </si>
  <si>
    <t>APPLES, FRESH</t>
  </si>
  <si>
    <t>80929</t>
  </si>
  <si>
    <t>CHERRIES, FRESH, OTHER THAN SOUR</t>
  </si>
  <si>
    <t>840721</t>
  </si>
  <si>
    <t>OUTBOARD ENGINES FOR MARINE PROPULSION</t>
  </si>
  <si>
    <t>902212</t>
  </si>
  <si>
    <t>COMPUTED TOMOGRAPHY APPARATUS</t>
  </si>
  <si>
    <t>847149</t>
  </si>
  <si>
    <t>DIGITAL AUTOMATIC DATA PROCESSING MACHINES AND UNI</t>
  </si>
  <si>
    <t>51110</t>
  </si>
  <si>
    <t>BOVINE SEMEN</t>
  </si>
  <si>
    <t>160100</t>
  </si>
  <si>
    <t>SAUSAGES AND SIMILAR PRODUCTS, OF MEAT, MEAT OFFAL</t>
  </si>
  <si>
    <t>490290</t>
  </si>
  <si>
    <t>NEWSPAPERS, JOURNALS AND PERIODICALS, WHETHER OR N</t>
  </si>
  <si>
    <t>250510</t>
  </si>
  <si>
    <t>SILICA SANDS AND QUARTZ SANDS, NATURAL</t>
  </si>
  <si>
    <t>848390</t>
  </si>
  <si>
    <t>TOOTHED WHEELS, CHAIN SPROCKETS AND OTHER TRANSMIS</t>
  </si>
  <si>
    <t>390720</t>
  </si>
  <si>
    <t>POLYETHERS NESOI, IN PRIMARY FORMS</t>
  </si>
  <si>
    <t>390230</t>
  </si>
  <si>
    <t>PROPYLENE COPOLYMERS, IN PRIMARY FORMS</t>
  </si>
  <si>
    <t>390710</t>
  </si>
  <si>
    <t>POLYACETALS, IN PRIMARY FORMS</t>
  </si>
  <si>
    <t>291219</t>
  </si>
  <si>
    <t>ACYCLIC ALDEHYDES WITHOUT OTHER OXYGEN FUNCTION, N</t>
  </si>
  <si>
    <t>400299</t>
  </si>
  <si>
    <t>SYNTHETIC RUBBER AND FACTICE DERIVED FROM OILS, IN</t>
  </si>
  <si>
    <t>340213</t>
  </si>
  <si>
    <t>NONIONIC ORGANIC SURFACE-ACTIVE AGENTS, WHETHER OR</t>
  </si>
  <si>
    <t>440791</t>
  </si>
  <si>
    <t>OAK WOOD, SAWN OR CHIPPED LENGHTWISE, SLICED OR PE</t>
  </si>
  <si>
    <t>390190</t>
  </si>
  <si>
    <t>POLYMERS OF ETHYLENE NESOI, IN PRIMARY FORMS</t>
  </si>
  <si>
    <t>390599</t>
  </si>
  <si>
    <t>VINYL POLYMERS IN PRIMARY FORMS, N.E.S.O.I.</t>
  </si>
  <si>
    <t>340290</t>
  </si>
  <si>
    <t>292029</t>
  </si>
  <si>
    <t>PHOSPHITE ESTERS AND THEIR SALTS; THEIR HALOGENATE</t>
  </si>
  <si>
    <t>293190</t>
  </si>
  <si>
    <t>ORGANO-INORGANIC COMPOUNDS, NESOI</t>
  </si>
  <si>
    <t>280429</t>
  </si>
  <si>
    <t>RARE GASES, NESOI (OTHER THAN ARGON)</t>
  </si>
  <si>
    <t>870790</t>
  </si>
  <si>
    <t>BODIES (INCLUDING CABS) FOR ROAD TRACTORS FOR SEMI</t>
  </si>
  <si>
    <t>843143</t>
  </si>
  <si>
    <t>PARTS FOR BORING OR SINKING MACHINERY, NESOI</t>
  </si>
  <si>
    <t>283630</t>
  </si>
  <si>
    <t>SODIUM HYDROGENCARBONATE (SODIUM BICARBONATE)</t>
  </si>
  <si>
    <t>680919</t>
  </si>
  <si>
    <t>PANELS, SHEETS, TILES AND SIMILAR ARTICLES, NOT OR</t>
  </si>
  <si>
    <t>250840</t>
  </si>
  <si>
    <t>CLAYS (EXCLUDING EXPANDED CLAYS), NESOI, INCLUDING</t>
  </si>
  <si>
    <t>680911</t>
  </si>
  <si>
    <t>930591</t>
  </si>
  <si>
    <t>PARTS AND ACCESSORIES OF MILITARY WEAPONS OF HEADI</t>
  </si>
  <si>
    <t>847982</t>
  </si>
  <si>
    <t>MACHINES AND MECHANICAL APPLIANCES FOR MIXING, KNE</t>
  </si>
  <si>
    <t>902490</t>
  </si>
  <si>
    <t>PARTS AND ACCESSORIES OF MACHINES OR APPLIANCES FO</t>
  </si>
  <si>
    <t>860800</t>
  </si>
  <si>
    <t>RAIL TRACK FIXTURES; MECHANICAL SIGNALING, SAFETY</t>
  </si>
  <si>
    <t>842121</t>
  </si>
  <si>
    <t>WATER FILTERING OR PURIFYING MACHINERY AND APPARAT</t>
  </si>
  <si>
    <t>Unidentified</t>
  </si>
  <si>
    <t>870830</t>
  </si>
  <si>
    <t>BRAKES AND SERVO-BRAKES; PARTS THEREOF</t>
  </si>
  <si>
    <t>940360</t>
  </si>
  <si>
    <t>WOODEN FURNITURE, NESOI</t>
  </si>
  <si>
    <t>853650</t>
  </si>
  <si>
    <t>ELECTRICAL SWITCHES FOR A VOLTAGE NOT EXCEEDING 1,</t>
  </si>
  <si>
    <t>851830</t>
  </si>
  <si>
    <t>HEADPHONES, EARPHONES WHETHER OR NOT COMBINED MICR</t>
  </si>
  <si>
    <t>940320</t>
  </si>
  <si>
    <t>METAL FURNITURE, NESOI</t>
  </si>
  <si>
    <t>940161</t>
  </si>
  <si>
    <t>SEATS WITH WOODEN FRAMES, UPHOLSTERED, NESOI</t>
  </si>
  <si>
    <t>830230</t>
  </si>
  <si>
    <t>MOUNTINGS, FITTINGS AND SIMILAR ARTICLES NESOI (EX</t>
  </si>
  <si>
    <t>940390</t>
  </si>
  <si>
    <t>PARTS OF FURNITURE, NESOI</t>
  </si>
  <si>
    <t>854430</t>
  </si>
  <si>
    <t>INSULATED IGNITION WIRING SETS AND OTHER WIRING SE</t>
  </si>
  <si>
    <t>841112</t>
  </si>
  <si>
    <t>TURBOJETS OF A THRUST EXCEEDING 25 KN</t>
  </si>
  <si>
    <t>720712</t>
  </si>
  <si>
    <t>SEMIFINISHED PRODUCTS OF IRON OR NONALLOY STEEL, U</t>
  </si>
  <si>
    <t>852721</t>
  </si>
  <si>
    <t>RADIOBROADCAST RECEIVERS FOR MOTOR VEHICLES, COMBI</t>
  </si>
  <si>
    <t>760120</t>
  </si>
  <si>
    <t>ALUMINUM ALLOYS, UNWROUGHT</t>
  </si>
  <si>
    <t>870892</t>
  </si>
  <si>
    <t>MUFFLERS AND EXHAUST PIPES FOR MOTOR VEHICLES</t>
  </si>
  <si>
    <t>870870</t>
  </si>
  <si>
    <t>ROAD WHEELS AND PARTS AND ACCESSORIES THEREOF FOR</t>
  </si>
  <si>
    <t>851521</t>
  </si>
  <si>
    <t>ELECTRIC MACHINES AND APPARATUS FOR RESISTANCE WEL</t>
  </si>
  <si>
    <t>730429</t>
  </si>
  <si>
    <t>CASING AND TUBING OF A KIND USED IN DRILLING FOR O</t>
  </si>
  <si>
    <t>903020</t>
  </si>
  <si>
    <t>CATHODE-RAY OSCILLOSCOPES AND CATHODE-RAY OSCILLOG</t>
  </si>
  <si>
    <t>283325</t>
  </si>
  <si>
    <t>COPPER SULFATE</t>
  </si>
  <si>
    <t>841121</t>
  </si>
  <si>
    <t>TURBOPROPELLERS OF A POWER NOT EXCEEDING 1,100 KW</t>
  </si>
  <si>
    <t>70200</t>
  </si>
  <si>
    <t>TOMATOES, FRESH OR CHILLED</t>
  </si>
  <si>
    <t>70960</t>
  </si>
  <si>
    <t>FRUITS OF THE GENUS CAPSICUM (PEPPERS) OR OF THE G</t>
  </si>
  <si>
    <t>70993</t>
  </si>
  <si>
    <t>PUMPKINS, SQUASH AND GOURDS (CUCURBITA SPP.), FRES</t>
  </si>
  <si>
    <t>80610</t>
  </si>
  <si>
    <t>GRAPES, FRESH</t>
  </si>
  <si>
    <t>70700</t>
  </si>
  <si>
    <t>CUCUMBERS AND GHERKINS, FRESH OR CHILLED</t>
  </si>
  <si>
    <t>842890</t>
  </si>
  <si>
    <t>LIFTING, HANDLING, LOADING OR UNLOADING MACHINERY</t>
  </si>
  <si>
    <t>850710</t>
  </si>
  <si>
    <t>LEAD-ACID STORAGE BATTERIES OF A KIND USED FOR STA</t>
  </si>
  <si>
    <t>841290</t>
  </si>
  <si>
    <t>PARTS FOR ENGINES AND MOTORS, NESOI</t>
  </si>
  <si>
    <t>640299</t>
  </si>
  <si>
    <t>FOOTWEAR, WITH OUTER SOLES AND UPPERS OF RUBBER OR</t>
  </si>
  <si>
    <t>640419</t>
  </si>
  <si>
    <t>FOOTWEAR, WITH OUTER SOLES OF RUBBER OR PLASTICS A</t>
  </si>
  <si>
    <t>760110</t>
  </si>
  <si>
    <t>ALUMINUM, NOT ALLOYED, UNWROUGHT</t>
  </si>
  <si>
    <t>630790</t>
  </si>
  <si>
    <t>MADE-UP TEXTILE ARTICLES, NESOI</t>
  </si>
  <si>
    <t>640411</t>
  </si>
  <si>
    <t>SPORTS FOOTWEAR, INCLUDING TENNIS SHOES, BASKETBAL</t>
  </si>
  <si>
    <t>611020</t>
  </si>
  <si>
    <t>SWEATERS, PULLOVERS, SWEATSHIRTS, VESTS AND SIMILA</t>
  </si>
  <si>
    <t>640340</t>
  </si>
  <si>
    <t>FOOTWEAR, WITH OUTER SOLES OF RUBBER, PLASTICS, LE</t>
  </si>
  <si>
    <t>610462</t>
  </si>
  <si>
    <t>WOMEN'S OR GIRLS' TROUSERS, BIB AND BRACE OVERALLS</t>
  </si>
  <si>
    <t>640291</t>
  </si>
  <si>
    <t>843920</t>
  </si>
  <si>
    <t>MACHINERY FOR MAKING PAPER OR PAPERBOARD</t>
  </si>
  <si>
    <t>930400</t>
  </si>
  <si>
    <t>ARMS NESOI (INCLUDING SPRING, AIR OR GAS GUNS AND</t>
  </si>
  <si>
    <t>610910</t>
  </si>
  <si>
    <t>T-SHIRTS, SINGLETS, TANK TOPS AND SIMILAR GARMENTS</t>
  </si>
  <si>
    <t>852872</t>
  </si>
  <si>
    <t>RECEPTION APPARATUS FOR TELEVISION, COLOR, NESOI</t>
  </si>
  <si>
    <t>852580</t>
  </si>
  <si>
    <t>TELEVISION CAMERAS, DIGITAL CAMERAS AND VIDEO CAME</t>
  </si>
  <si>
    <t>852852</t>
  </si>
  <si>
    <t>OTHER MONITORS CAPABLE OF DIRECTLY CONNECTING TO A</t>
  </si>
  <si>
    <t>902140</t>
  </si>
  <si>
    <t>HEARING AIDS</t>
  </si>
  <si>
    <t>441012</t>
  </si>
  <si>
    <t>ORIENTED STRAND BOARD (OSB), OF WOOD</t>
  </si>
  <si>
    <t>440719</t>
  </si>
  <si>
    <t>OTHER CONIFEROUS WOOD SAWN OR CHIPPED LENGTHWISE,</t>
  </si>
  <si>
    <t>852550</t>
  </si>
  <si>
    <t>TRANSMISSION APPARATUS FOR RADIO-BROADCASTING OR T</t>
  </si>
  <si>
    <t>790112</t>
  </si>
  <si>
    <t>ZINC, NOT ALLOYED, CONTAINING UNDER 99.99% ZINC BY</t>
  </si>
  <si>
    <t>220421</t>
  </si>
  <si>
    <t>WINE OF FRESH GRAPES (OTHER THAN SPARKLING WINE) A</t>
  </si>
  <si>
    <t>940350</t>
  </si>
  <si>
    <t>WOODEN FURNITURE (EXCEPT SEATS) OF A KIND USED IN</t>
  </si>
  <si>
    <t>392620</t>
  </si>
  <si>
    <t>ARTICLES OF APPAREL AND CLOTHING ACCESSORIES (INCL</t>
  </si>
  <si>
    <t>790111</t>
  </si>
  <si>
    <t>ZINC, NOT ALLOYED, CONTAINING 99.9% OR MORE BY WEI</t>
  </si>
  <si>
    <t>293359</t>
  </si>
  <si>
    <t>HETEROCYCLIC COMPOUNDS CONTAINING A PYRIMIDINE RIN</t>
  </si>
  <si>
    <t>261400</t>
  </si>
  <si>
    <t>TITANIUM ORES AND CONCENTRATES</t>
  </si>
  <si>
    <t>80430</t>
  </si>
  <si>
    <t>PINEAPPLES, FRESH OR DRIED</t>
  </si>
  <si>
    <t>720241</t>
  </si>
  <si>
    <t>FERROCHROMIUM, CONTAINING MORE THAN 4% (WT.) CARBO</t>
  </si>
  <si>
    <t>71080</t>
  </si>
  <si>
    <t>VEGETABLES, NESOI, UNCOOKED OR COOKED BY STEAMING</t>
  </si>
  <si>
    <t>611420</t>
  </si>
  <si>
    <t>GARMENTS NESOI, OF COTTON, KNITTED OR CROCHETED</t>
  </si>
  <si>
    <t>30541</t>
  </si>
  <si>
    <t>PACIFIC SALMON (ONCORHYNCHUS SPP.), ATLANTIC SALMO</t>
  </si>
  <si>
    <t>761090</t>
  </si>
  <si>
    <t>ALUMINUM STRUCTURES AND PARTS OF STRUCTURES, NESOI</t>
  </si>
  <si>
    <t>220410</t>
  </si>
  <si>
    <t>SPARKLING WINE OF FRESH GRAPES</t>
  </si>
  <si>
    <t>30617</t>
  </si>
  <si>
    <t>SHRIMPS AND PRAWNS, FROZEN, OTHER THAN COLD-WATER</t>
  </si>
  <si>
    <t>902720</t>
  </si>
  <si>
    <t>CHROMATOGRAPHS AND ELECTROPHORESIS INSTRUMENTS</t>
  </si>
  <si>
    <t>621010</t>
  </si>
  <si>
    <t>GARMENTS, MADE-UP OF FABRICS OF FELTS AND NONWOVEN</t>
  </si>
  <si>
    <t>30471</t>
  </si>
  <si>
    <t>220860</t>
  </si>
  <si>
    <t>VODKA</t>
  </si>
  <si>
    <t>284440</t>
  </si>
  <si>
    <t>RADIOACTIVE ELEMENTS, ISOTOPES AND COMPOUNDS, NESO</t>
  </si>
  <si>
    <t>240210</t>
  </si>
  <si>
    <t>CIGARS, CHEROOTS AND CIGARILLOS, CONTAINING TOBACC</t>
  </si>
  <si>
    <t>60311</t>
  </si>
  <si>
    <t>FRESH CUT ROSES AND BUDS</t>
  </si>
  <si>
    <t>220890</t>
  </si>
  <si>
    <t>SPIRITUOUS BEVERAGES, NESOI, INCLUDING CORDIALS, L</t>
  </si>
  <si>
    <t>391810</t>
  </si>
  <si>
    <t>FLOOR COVERINGS AND WALL OR CEILING COVERINGS OF V</t>
  </si>
  <si>
    <t>940510</t>
  </si>
  <si>
    <t>CHANDELIERS AND OTHER ELECTRIC CEILING OR WALL LIG</t>
  </si>
  <si>
    <t>940340</t>
  </si>
  <si>
    <t>30487</t>
  </si>
  <si>
    <t>TUNA (OF THE GENUS THUNNUS), SKIPJACK OR STRIPE-BE</t>
  </si>
  <si>
    <t>880529</t>
  </si>
  <si>
    <t>GROUND FLYING TRAINERS AND PARTS THEREOF, NESOI</t>
  </si>
  <si>
    <t>761010</t>
  </si>
  <si>
    <t>ALUMINUM DOORS, WINDOWS AND THEIR FRAMES AND THRES</t>
  </si>
  <si>
    <t>190590</t>
  </si>
  <si>
    <t>BREAD, PASTRY, CAKES, BISCUITS AND SIMILAR BAKED P</t>
  </si>
  <si>
    <t>200899</t>
  </si>
  <si>
    <t>FRUIT AND OTHER EDIBLE PARTS OF PLANTS, NESOI, PRE</t>
  </si>
  <si>
    <t>950629</t>
  </si>
  <si>
    <t>WATERSKIS, SURFBOARDS AND OTHER WATER-SPORT EQUIPM</t>
  </si>
  <si>
    <t>392330</t>
  </si>
  <si>
    <t>CARBOYS, BOTTLES, FLASKS AND SIMILAR ARTICLES, OF</t>
  </si>
  <si>
    <t>853340</t>
  </si>
  <si>
    <t>VARIABLE RESISTORS, INCLUDING RHEOSTATS AND POTENT</t>
  </si>
  <si>
    <t>310210</t>
  </si>
  <si>
    <t>UREA, WHETHER OR NOT IN AQUEOUS SOLUTION</t>
  </si>
  <si>
    <t>851679</t>
  </si>
  <si>
    <t>ELECTROTHERMIC DOMESTIC APPLIANCES, NESOI</t>
  </si>
  <si>
    <t>711019</t>
  </si>
  <si>
    <t>PLATINUM METAL, SEMIMANUFACTURED</t>
  </si>
  <si>
    <t>230641</t>
  </si>
  <si>
    <t>RAPE OR COLZA SEED OILCAKE AND OTHER SOLID RESIDUE</t>
  </si>
  <si>
    <t>870194</t>
  </si>
  <si>
    <t>TRACTORS (OTHER THAN TRACTORS OF HEADING 8709), EX</t>
  </si>
  <si>
    <t>293719</t>
  </si>
  <si>
    <t>POLYPEPTIDE, PROTEIN AND GLYCOPROTEIN HORMONES, TH</t>
  </si>
  <si>
    <t>293299</t>
  </si>
  <si>
    <t>HETEROCYCLIC COMPOUNDS WITH OXYGEN HETERO-ATOMS(S)</t>
  </si>
  <si>
    <t>293410</t>
  </si>
  <si>
    <t>HETEROCYCLIC COMPOUNDS CONTAINING AN UNFUSED TRIAZ</t>
  </si>
  <si>
    <t>300660</t>
  </si>
  <si>
    <t>CHEMICAL CONTRACEPTIVE PREPARATIONS BASED ON HORMO</t>
  </si>
  <si>
    <t>844331</t>
  </si>
  <si>
    <t>MACHINES WHICH PERFORM TWO OR MORE OF THE FUNCTION</t>
  </si>
  <si>
    <t>350300</t>
  </si>
  <si>
    <t>GELATIN (INCLUDING GELATIN IN RECTANGULAR OR SQUAR</t>
  </si>
  <si>
    <t>100490</t>
  </si>
  <si>
    <t>OATS, OTHER THAN SEED</t>
  </si>
  <si>
    <t>841229</t>
  </si>
  <si>
    <t>HYDRAULIC POWER ENGINES AND MOTORS, EXCEPT LINEAR</t>
  </si>
  <si>
    <t>850990</t>
  </si>
  <si>
    <t>PARTS OF ELECTROMECHANICAL DOMESTIC APPLIANCES WIT</t>
  </si>
  <si>
    <t>10391</t>
  </si>
  <si>
    <t>SWINE, LIVE, NESOI, WEIGHING LESS THAN 50 KG (110.</t>
  </si>
  <si>
    <t>843390</t>
  </si>
  <si>
    <t>PARTS FOR HARVESTING OR THRESHING MACHINERY, MOWER</t>
  </si>
  <si>
    <t>981700</t>
  </si>
  <si>
    <t>IMPORTS OF ARTICLES ADMITTED FREE OF DUTY UNDER SP</t>
  </si>
  <si>
    <t>110900</t>
  </si>
  <si>
    <t>WHEAT GLUTEN, WHETHER OR NOT DRIED</t>
  </si>
  <si>
    <t>640391</t>
  </si>
  <si>
    <t>FOOTWEAR, WITH OUTER SOLES OF RUBBER, PLASTICS OR</t>
  </si>
  <si>
    <t>830241</t>
  </si>
  <si>
    <t>640399</t>
  </si>
  <si>
    <t>901480</t>
  </si>
  <si>
    <t>NAVIGATIONAL INSTRUMENTS AND APPLIANCES, NESOI</t>
  </si>
  <si>
    <t>760511</t>
  </si>
  <si>
    <t>ALUMINUM WIRE OF NONALLOYED ALUMINUM, WITH A MAXIM</t>
  </si>
  <si>
    <t>830140</t>
  </si>
  <si>
    <t>LOCKS (KEY, COMBINATION OR ELECTRICALLY OPERATED),</t>
  </si>
  <si>
    <t>950699</t>
  </si>
  <si>
    <t>ARTICLES AND EQUIPMENT FOR SPORTS OR OUTDOOR GAMES</t>
  </si>
  <si>
    <t>490900</t>
  </si>
  <si>
    <t>PRINTED OR ILLUSTRATED POST CARDS, GREETING CARDS,</t>
  </si>
  <si>
    <t>151190</t>
  </si>
  <si>
    <t>PALM OIL AND ITS FRACTIONS, REFINED BUT NOT CHEMIC</t>
  </si>
  <si>
    <t>290220</t>
  </si>
  <si>
    <t>BENZENE</t>
  </si>
  <si>
    <t>400122</t>
  </si>
  <si>
    <t>TECHNICALLY SPECIFIED NATURAL RUBBER (TSNR) IN PRI</t>
  </si>
  <si>
    <t>251010</t>
  </si>
  <si>
    <t>NATURAL CALCIUM PHOSPHATES, NATURAL ALUMINUM CALCI</t>
  </si>
  <si>
    <t>260600</t>
  </si>
  <si>
    <t>ALUMINUM ORES AND CONCENTRATES</t>
  </si>
  <si>
    <t>292429</t>
  </si>
  <si>
    <t>CYCLIC AMIDES (INCLUDING CYCLIC CARBAMATES) AND TH</t>
  </si>
  <si>
    <t>720918</t>
  </si>
  <si>
    <t>FLAT-ROLLED PRODUCTS OF IRON OR NONALLOY STEEL, WI</t>
  </si>
  <si>
    <t>30612</t>
  </si>
  <si>
    <t>LOBSTERS (HOMARUS SPP.), INCLUDING IN SHELL, COOKE</t>
  </si>
  <si>
    <t>300630</t>
  </si>
  <si>
    <t>OPACIFYING PREPARATIONS FOR X-RAY EXAMINATIONS; DI</t>
  </si>
  <si>
    <t>750210</t>
  </si>
  <si>
    <t>NICKEL, NOT ALLOYED, UNWROUGHT</t>
  </si>
  <si>
    <t>800110</t>
  </si>
  <si>
    <t>TIN, NOT ALLOYED, UNWROUGHT</t>
  </si>
  <si>
    <t>170114</t>
  </si>
  <si>
    <t>CANE SUGAR IN SOLID FORM, RAW, NOT CONTAINING ADDE</t>
  </si>
  <si>
    <t>780110</t>
  </si>
  <si>
    <t>REFINED LEAD, UNWROUGHT</t>
  </si>
  <si>
    <t>810520</t>
  </si>
  <si>
    <t>COBALT MATTES AND OTHER INTERMEDIATE PRODUCTS OF C</t>
  </si>
  <si>
    <t>440712</t>
  </si>
  <si>
    <t>FIR WOOD SAWN OR CHIPPED LENGTHWISE, SLICED OR PEE</t>
  </si>
  <si>
    <t>90510</t>
  </si>
  <si>
    <t>VANILLA, NEITHER CRUSHED NOR GROUND</t>
  </si>
  <si>
    <t>841810</t>
  </si>
  <si>
    <t>COMBINED REFRIGERATOR-FREEZERS FITTED WITH SEPARAT</t>
  </si>
  <si>
    <t>271600</t>
  </si>
  <si>
    <t>ELECTRICAL ENERGY</t>
  </si>
  <si>
    <t>470421</t>
  </si>
  <si>
    <t>CHEMICAL WOODPULP, SULFITE, OTHER THAN DISSOLVING</t>
  </si>
  <si>
    <t>271320</t>
  </si>
  <si>
    <t>PETROLEUM BITUMEN</t>
  </si>
  <si>
    <t>282911</t>
  </si>
  <si>
    <t>SODIUM CHLORATE</t>
  </si>
  <si>
    <t>850300</t>
  </si>
  <si>
    <t>PARTS OF ELECTRIC MOTORS, GENERATORS, GENERATING S</t>
  </si>
  <si>
    <t>470500</t>
  </si>
  <si>
    <t>WOOD PULP OBTAINED BY A COMBINATION OF MECHANICAL</t>
  </si>
  <si>
    <t>843139</t>
  </si>
  <si>
    <t>PARTS FOR LIFTING, HANDLING, LOADING OR UNLOADING</t>
  </si>
  <si>
    <t>902150</t>
  </si>
  <si>
    <t>PACEMAKERS FOR STIMULATING HEART MUSCLES</t>
  </si>
  <si>
    <t>940490</t>
  </si>
  <si>
    <t>ARTICLES OF BEDDING AND SIMILAR FURNISHINGS (EXCEP</t>
  </si>
  <si>
    <t>843311</t>
  </si>
  <si>
    <t>MOWERS FOR LAWNS, PARKS OR SPORTS GROUNDS, POWERED</t>
  </si>
  <si>
    <t>903210</t>
  </si>
  <si>
    <t>THERMOSTATS</t>
  </si>
  <si>
    <t>620462</t>
  </si>
  <si>
    <t>620342</t>
  </si>
  <si>
    <t>MEN'S OR BOYS' TROUSERS, BIB AND BRACE OVERALLS, B</t>
  </si>
  <si>
    <t>850140</t>
  </si>
  <si>
    <t>AC MOTORS NESOI, SINGLE-PHASE</t>
  </si>
  <si>
    <t>841490</t>
  </si>
  <si>
    <t>PARTS FOR AIR OR VACUUM PUMPS, AIR OR OTHER GAS CO</t>
  </si>
  <si>
    <t>850131</t>
  </si>
  <si>
    <t>DC MOTORS NESOI AND GENERATORS OF AN OUTPUT NOT EX</t>
  </si>
  <si>
    <t>950730</t>
  </si>
  <si>
    <t>FISHING REELS, AND PARTS AND ACCESSORIES THEREOF</t>
  </si>
  <si>
    <t>701090</t>
  </si>
  <si>
    <t>CARBOYS, BOTTLES, FLASKS, JARS, POTS, VIALS, AND O</t>
  </si>
  <si>
    <t>720110</t>
  </si>
  <si>
    <t>NONALLOY PIG IRON CONTAINING 0.5% (WT.) OR LESS PH</t>
  </si>
  <si>
    <t>841451</t>
  </si>
  <si>
    <t>FANS, TABLE, FLOOR, WALL, WINDOW, CEILING OR ROOF,</t>
  </si>
  <si>
    <t>851631</t>
  </si>
  <si>
    <t>ELECTRIC HAIR DRYERS</t>
  </si>
  <si>
    <t>853620</t>
  </si>
  <si>
    <t>AUTOMATIC CIRCUIT BREAKERS FOR A VOLTAGE NOT EXCEE</t>
  </si>
  <si>
    <t>310280</t>
  </si>
  <si>
    <t>MIXTURES OF UREA AND AMMONIUM NITRATE IN AQUEOUS O</t>
  </si>
  <si>
    <t>930630</t>
  </si>
  <si>
    <t>CARTRIDGES AND PARTS THEREOF, NESOI</t>
  </si>
  <si>
    <t>841480</t>
  </si>
  <si>
    <t>AIR PUMPS AND AIR OR OTHER GAS COMPRESSORS, NESOI;</t>
  </si>
  <si>
    <t>440311</t>
  </si>
  <si>
    <t>CONIFEROUS WOOD IN THE ROUGH, TREATED WITH PAINT,</t>
  </si>
  <si>
    <t>730820</t>
  </si>
  <si>
    <t>TOWERS AND LATTICE MASTS OF IRON OR STEEL</t>
  </si>
  <si>
    <t>293722</t>
  </si>
  <si>
    <t>HALOGENATED DERIVATIVES OF ADRENAL CORTICAL HORMON</t>
  </si>
  <si>
    <t>850423</t>
  </si>
  <si>
    <t>LIQUID DIELECTRIC TRANSFORMERS HAVING A POWER HAND</t>
  </si>
  <si>
    <t>611030</t>
  </si>
  <si>
    <t>291736</t>
  </si>
  <si>
    <t>TEREPHTHALIC ACID AND ITS SALTS</t>
  </si>
  <si>
    <t>848190</t>
  </si>
  <si>
    <t>PARTS FOR TAPS, COCKS, VALVES AND SIMILAR APPLIANC</t>
  </si>
  <si>
    <t>621210</t>
  </si>
  <si>
    <t>BRASSIERES, WHETHER OR NOT KNITTED OR CROCHETED</t>
  </si>
  <si>
    <t>292250</t>
  </si>
  <si>
    <t>AMINO-ALCOHOL-PHENOLS, AMINO-ACID-PHENOLS, AND OTH</t>
  </si>
  <si>
    <t>281410</t>
  </si>
  <si>
    <t>ANHYDROUS AMMONIA</t>
  </si>
  <si>
    <t>843221</t>
  </si>
  <si>
    <t>DISC HARROWS</t>
  </si>
  <si>
    <t>100119</t>
  </si>
  <si>
    <t>DURUM WHEAT, OTHER THAN SEED</t>
  </si>
  <si>
    <t>850231</t>
  </si>
  <si>
    <t>GENERATING SETS, ELECTRIC, WIND-POWERED</t>
  </si>
  <si>
    <t>293319</t>
  </si>
  <si>
    <t>HETEROCYCLIC COMPOUNDS CONTAINING AN UNFUSED PYRAZ</t>
  </si>
  <si>
    <t>853321</t>
  </si>
  <si>
    <t>FIXED RESISTORS, NESOI, FOR A POWER HANDLING CAPAC</t>
  </si>
  <si>
    <t>840733</t>
  </si>
  <si>
    <t>401699</t>
  </si>
  <si>
    <t>ARTICLES OF VULCANIZED RUBBER OTHER THAN HARD RUBB</t>
  </si>
  <si>
    <t>870990</t>
  </si>
  <si>
    <t>PARTS FOR WORKS TRUCKS (NOT LIFTING OR HANDLING) U</t>
  </si>
  <si>
    <t>392321</t>
  </si>
  <si>
    <t>SACKS AND BAGS (INCLUDING CONES), OF POLYMERS OF E</t>
  </si>
  <si>
    <t>392119</t>
  </si>
  <si>
    <t>PLATES, SHEETS, FILM, FOIL AND STRIP OF PLASTICS N</t>
  </si>
  <si>
    <t>902890</t>
  </si>
  <si>
    <t>PARTS AND ACCESSORIES OF GAS, LIQUID OR ELECTRICIT</t>
  </si>
  <si>
    <t>930510</t>
  </si>
  <si>
    <t>PARTS AND ACCESSORIES OF REVOLVERS OR PISTOLS</t>
  </si>
  <si>
    <t>180100</t>
  </si>
  <si>
    <t>COCOA BEANS, WHOLE OR BROKEN, RAW OR ROASTED</t>
  </si>
  <si>
    <t>190531</t>
  </si>
  <si>
    <t>COOKIES (SWEET BISCUITS)</t>
  </si>
  <si>
    <t>730669</t>
  </si>
  <si>
    <t>TUBES, PIPES AND HOLLOW PROFILES, OF IRON OR STEEL</t>
  </si>
  <si>
    <t>730890</t>
  </si>
  <si>
    <t>STRUCTURES AND PARTS OF STRUCTURES NESOI, OF IRON</t>
  </si>
  <si>
    <t>850790</t>
  </si>
  <si>
    <t>PARTS OF ELECTRIC STORAGE BATTERIES, INCLUDING SEP</t>
  </si>
  <si>
    <t>293790</t>
  </si>
  <si>
    <t>HORMONES, PROSTAGLANDINS, THROMBOXANES AND LEUKOTR</t>
  </si>
  <si>
    <t>285390</t>
  </si>
  <si>
    <t>PHOSPHIDES, EXCLUD FERROPHOSPHORUS; OTHER INORGANI</t>
  </si>
  <si>
    <t>401519</t>
  </si>
  <si>
    <t>GLOVES, EXCEPT SURGICAL AND MEDICAL GLOVES, OF VUL</t>
  </si>
  <si>
    <t>220820</t>
  </si>
  <si>
    <t>SPIRITS OBTAINED BY DISTILLING GRAPE WINE OR GRAPE</t>
  </si>
  <si>
    <t>710490</t>
  </si>
  <si>
    <t>SYNTHETIC OR RECONSTRUCTED PRECIOUS OR SEMIPRECIOU</t>
  </si>
  <si>
    <t>300449</t>
  </si>
  <si>
    <t>MEDICAMENTS CONTAINING ALKALOIDS OR DERIVATIVES TH</t>
  </si>
  <si>
    <t>720310</t>
  </si>
  <si>
    <t>FERROUS PRODUCTS OBTAINED BY DIRECT REDUCTION OF I</t>
  </si>
  <si>
    <t>950510</t>
  </si>
  <si>
    <t>ARTICLES FOR CHRISTMAS FESTIVITIES AND PARTS AND A</t>
  </si>
  <si>
    <t>491191</t>
  </si>
  <si>
    <t>PICTURES, DESIGNS AND PHOTOGRAPHS, PRINTED</t>
  </si>
  <si>
    <t>940540</t>
  </si>
  <si>
    <t>ELECTRIC LAMPS AND LIGHTING FITTINGS, NESOI</t>
  </si>
  <si>
    <t>490300</t>
  </si>
  <si>
    <t>CHILDREN'S PICTURE, DRAWING OR COLORING BOOKS</t>
  </si>
  <si>
    <t>722490</t>
  </si>
  <si>
    <t>SEMIFINISHED PRODUCTS OF ALLOY STEEL (OTHER THAN S</t>
  </si>
  <si>
    <t>848640</t>
  </si>
  <si>
    <t>MACHINES AND APPARATUS SPECIFIED IN NOTE 9(C) TO C</t>
  </si>
  <si>
    <t>293379</t>
  </si>
  <si>
    <t>LACTAMS (EXCLUDING 6-HEXANELACTAM), NESOI</t>
  </si>
  <si>
    <t>292219</t>
  </si>
  <si>
    <t>AMINO-ALCOHOLS, THEIR ETHERS AND ESTERS, NOT CONTA</t>
  </si>
  <si>
    <t>900410</t>
  </si>
  <si>
    <t>SUNGLASSES</t>
  </si>
  <si>
    <t>900490</t>
  </si>
  <si>
    <t>SPECTACLES, GOGGLES AND THE LIKE, CORRECTIVE, PROT</t>
  </si>
  <si>
    <t>711719</t>
  </si>
  <si>
    <t>IMITATION JEWELRY NESOI, OF BASE METAL, WHETHER OR</t>
  </si>
  <si>
    <t>847780</t>
  </si>
  <si>
    <t>MACHINERY FOR WORKING RUBBER OR PLASTICS OR FOR TH</t>
  </si>
  <si>
    <t>711790</t>
  </si>
  <si>
    <t>IMITATION JEWELRY NESOI (NOT OF BASE METAL)</t>
  </si>
  <si>
    <t>284420</t>
  </si>
  <si>
    <t>URANIUM AND ITS COMPOUNDS ENRICHED IN U235; PLUTON</t>
  </si>
  <si>
    <t>160250</t>
  </si>
  <si>
    <t>MEAT OR MEAT OFFAL OF BOVINE ANIMALS, PREPARED OR</t>
  </si>
  <si>
    <t>732393</t>
  </si>
  <si>
    <t>TABLE, KITCHEN OR OTHER HOUSEHOLD ARTICLES AND PAR</t>
  </si>
  <si>
    <t>730619</t>
  </si>
  <si>
    <t>LINE PIPE FOR OIL OR GAS PIPELINES, OF IRON OR STE</t>
  </si>
  <si>
    <t>842839</t>
  </si>
  <si>
    <t>847160</t>
  </si>
  <si>
    <t>AUTOMATIC DATA PROCESSING INPUT OR OUTPUT UNITS, W</t>
  </si>
  <si>
    <t>844110</t>
  </si>
  <si>
    <t>CUTTING MACHINES FOR PAPER AND PAPERBOARD</t>
  </si>
  <si>
    <t>871200</t>
  </si>
  <si>
    <t>BICYCLES AND OTHER CYCLES (INCLUDING DELIVERY TRIC</t>
  </si>
  <si>
    <t>842649</t>
  </si>
  <si>
    <t>DERRICKS, CRANES, NESOI AND WORKS TRUCKS FITTED WI</t>
  </si>
  <si>
    <t>80132</t>
  </si>
  <si>
    <t>CASHEW NUTS, FRESH OR DRIED, SHELLED</t>
  </si>
  <si>
    <t>870510</t>
  </si>
  <si>
    <t>MOBILE CRANES</t>
  </si>
  <si>
    <t>850811</t>
  </si>
  <si>
    <t>VACUUM CLEANERS WITH SELF-CONTAINED ELECTRIC MOTOR</t>
  </si>
  <si>
    <t>871130</t>
  </si>
  <si>
    <t>MOTORCYCLES AND CYCLES WITH AN AUXILIARY MOTOR, WI</t>
  </si>
  <si>
    <t>392410</t>
  </si>
  <si>
    <t>TABLEWARE AND KITCHENWARE OF PLASTICS</t>
  </si>
  <si>
    <t>170310</t>
  </si>
  <si>
    <t>CANE MOLASSES RESULTING FROM THE EXTRACTION OR REF</t>
  </si>
  <si>
    <t>220840</t>
  </si>
  <si>
    <t>RUM AND TAFIA</t>
  </si>
  <si>
    <t>390220</t>
  </si>
  <si>
    <t>POLYISOBUTYLENE, IN PRIMARY FORMS</t>
  </si>
  <si>
    <t>846591</t>
  </si>
  <si>
    <t>SAWING MACHINES FOR WORKING WOOD, CORK, BONE, HARD</t>
  </si>
  <si>
    <t>846299</t>
  </si>
  <si>
    <t>MACHINE TOOLS (INCLUDING PRESSES) FOR WORKING META</t>
  </si>
  <si>
    <t>842620</t>
  </si>
  <si>
    <t>TOWER CRANES</t>
  </si>
  <si>
    <t>170220</t>
  </si>
  <si>
    <t>MAPLE SUGAR AND MAPLE SYRUP</t>
  </si>
  <si>
    <t>620333</t>
  </si>
  <si>
    <t>MEN'S OR BOYS' SUIT-TYPE JACKETS AND BLAZERS OF SY</t>
  </si>
  <si>
    <t>30431</t>
  </si>
  <si>
    <t>TILAPIA (OREOCHROMIS SPP.) FILLETS, FRESH OR CHILL</t>
  </si>
  <si>
    <t>620331</t>
  </si>
  <si>
    <t>MEN'S OR BOYS' SUIT-TYPE JACKETS AND BLAZERS OF WO</t>
  </si>
  <si>
    <t>620343</t>
  </si>
  <si>
    <t>840790</t>
  </si>
  <si>
    <t>SPARK-IGNITION RECIPROCATING OR ROTARY INTERNAL CO</t>
  </si>
  <si>
    <t>841111</t>
  </si>
  <si>
    <t>TURBOJETS OF A THRUST NOT EXCEEDING 25 KN</t>
  </si>
  <si>
    <t>740811</t>
  </si>
  <si>
    <t>WIRE OF REFINED COPPER, WITH A MAXIMUM CROSS SECTI</t>
  </si>
  <si>
    <t>851110</t>
  </si>
  <si>
    <t>INTERNAL COMBUSTION ENGINE SPARK PLUGS</t>
  </si>
  <si>
    <t>480261</t>
  </si>
  <si>
    <t>PAPER &amp; PAPERBOARD, UNCOATED, OVER 10% BY WEIGHT M</t>
  </si>
  <si>
    <t>721050</t>
  </si>
  <si>
    <t>FLAT-ROLLED IRON OR NONALLOY STEEL PRODUCTS, 600 M</t>
  </si>
  <si>
    <t>290122</t>
  </si>
  <si>
    <t>PROPENE (PROPYLENE)</t>
  </si>
  <si>
    <t>851190</t>
  </si>
  <si>
    <t>PARTS FOR ELECTRICAL IGNITION OR STARTING EQUIPMEN</t>
  </si>
  <si>
    <t>310230</t>
  </si>
  <si>
    <t>AMMONIUM NITRATE, WHETHER OR NOT IN AQUEOUS SOLUTI</t>
  </si>
  <si>
    <t>845129</t>
  </si>
  <si>
    <t>DRYING MACHINES (EXCEPT CENTRIFUGAL TYPE) FOR TEXT</t>
  </si>
  <si>
    <t>930320</t>
  </si>
  <si>
    <t>SPORTING, HUNTING OR TARGET-SHOOTING SHOTGUNS, INC</t>
  </si>
  <si>
    <t>930520</t>
  </si>
  <si>
    <t>PARTS AND ACCESSORIES OF SHOTGUNS OR RIFLES OF HEA</t>
  </si>
  <si>
    <t>732111</t>
  </si>
  <si>
    <t>COOKING APPLIANCES AND PLATE WARMERS, FOR GAS FUEL</t>
  </si>
  <si>
    <t>392530</t>
  </si>
  <si>
    <t>SHUTTERS, BLINDS (INCLUDING VENETIAN BLINDS) AND S</t>
  </si>
  <si>
    <t>550130</t>
  </si>
  <si>
    <t>SYNTHETIC FILAMENT TOW, ACRYLIC OR MODACRYLIC</t>
  </si>
  <si>
    <t>310100</t>
  </si>
  <si>
    <t>ANIMAL OR VEGETABLE FERTILIZERS, INCLUDING MIXED O</t>
  </si>
  <si>
    <t>720293</t>
  </si>
  <si>
    <t>FERRONIOBIUM</t>
  </si>
  <si>
    <t>981800</t>
  </si>
  <si>
    <t>EQUIP/PTS THEREOF, INCL BOATS PURCHSD FR OR REPAIR</t>
  </si>
  <si>
    <t>410449</t>
  </si>
  <si>
    <t>TANNED/CRUST HIDES &amp; SKINS OF BOVINE/EQUINE ANIMAL</t>
  </si>
  <si>
    <t>844332</t>
  </si>
  <si>
    <t>PRINTERS, COPYING MACHINES AND FACSIMILE MACHINES,</t>
  </si>
  <si>
    <t>741110</t>
  </si>
  <si>
    <t>TUBES AND PIPES OF REFINED COPPER</t>
  </si>
  <si>
    <t>284180</t>
  </si>
  <si>
    <t>TUNGSTATES (WOLFRAMATES)</t>
  </si>
  <si>
    <t>441239</t>
  </si>
  <si>
    <t>PLYWOOD CONSISTING SOLELY OF SHEETS OF WOOD (EXC B</t>
  </si>
  <si>
    <t>720260</t>
  </si>
  <si>
    <t>FERRONICKEL</t>
  </si>
  <si>
    <t>253090</t>
  </si>
  <si>
    <t>MINERAL SUBSTANCES, NESOI</t>
  </si>
  <si>
    <t>871120</t>
  </si>
  <si>
    <t>810411</t>
  </si>
  <si>
    <t>MAGNESIUM, CONTAINING 99.8% OR MORE MAGNESIUM BY W</t>
  </si>
  <si>
    <t>811100</t>
  </si>
  <si>
    <t>MANGANESE AND ARTCLES THEREOF, INCLUDING WASTE AND</t>
  </si>
  <si>
    <t>Hydrogen_calcs - active state refinery hydrogen production</t>
  </si>
  <si>
    <t>refinery H2 production capacity (MMCF/D, from H2_capacity_raw; 0 if absent)</t>
  </si>
  <si>
    <t>hydrogen production (BTU) = capacity * days/yr * cf/MMcf * BTU/cf</t>
  </si>
  <si>
    <t>hydrogen imports (BTU) - assumed 0 (no cross-state data source)</t>
  </si>
  <si>
    <t>hydrogen exports (BTU) - assumed 0</t>
  </si>
  <si>
    <t>Production</t>
  </si>
  <si>
    <t>(million barrels per day)</t>
  </si>
  <si>
    <t>Lower 48 Total</t>
  </si>
  <si>
    <t>MMb/d</t>
  </si>
  <si>
    <t>Lower 48 Onshore</t>
  </si>
  <si>
    <t>Federal</t>
  </si>
  <si>
    <t>Non-Federal</t>
  </si>
  <si>
    <t>Lower 48 Offshore</t>
  </si>
  <si>
    <t>Gulf</t>
  </si>
  <si>
    <t>Atlantic</t>
  </si>
  <si>
    <t>Wellhead Prices (2025 dollars per barrel)</t>
  </si>
  <si>
    <t>Lower 48 Average</t>
  </si>
  <si>
    <t>2025 $/b</t>
  </si>
  <si>
    <t>provenance (from source file meta sheet):</t>
  </si>
  <si>
    <t>study_id</t>
  </si>
  <si>
    <t>AEO2026</t>
  </si>
  <si>
    <t>case_id</t>
  </si>
  <si>
    <t>electrnp-d021826a</t>
  </si>
  <si>
    <t>case_title</t>
  </si>
  <si>
    <t>Alternative Electricity and Transportation</t>
  </si>
  <si>
    <t>Table 58.  Lower 48 Crude Oil Production and Wellhead Prices by Supply Region</t>
  </si>
  <si>
    <t>source_url</t>
  </si>
  <si>
    <t>https://www.eia.gov/outlooks/aeo/data/browser/data/index.php?studyID=AEO2026&amp;tableID=71-AEO2026&amp;caseID=electrnp-d021826a&amp;regionID=0-0&amp;freq=A&amp;sid=&amp;type=data</t>
  </si>
  <si>
    <t>Dry Production (trillion cubic feet)</t>
  </si>
  <si>
    <t>Tcf</t>
  </si>
  <si>
    <t>Supply Prices</t>
  </si>
  <si>
    <t>(2025 dollars per MMBtu)</t>
  </si>
  <si>
    <t>Henry Hub Spot Price</t>
  </si>
  <si>
    <t>2025 $/MMBtu</t>
  </si>
  <si>
    <t>Lower 48 Average Price</t>
  </si>
  <si>
    <t>(2025 dollars per thousand cubic feet)</t>
  </si>
  <si>
    <t>2025 $/Mcf</t>
  </si>
  <si>
    <t>Lower 48 Onshore Price</t>
  </si>
  <si>
    <t>Lower 48 Offshore Price</t>
  </si>
  <si>
    <t>Table 59.  Lower 48 Natural Gas Production and Supply Prices by Supply Region</t>
  </si>
  <si>
    <t>https://www.eia.gov/outlooks/aeo/data/browser/data/index.php?studyID=AEO2026&amp;tableID=72-AEO2026&amp;caseID=electrnp-d021826a&amp;regionID=0-0&amp;freq=A&amp;sid=&amp;type=data</t>
  </si>
  <si>
    <t>Production (million short tons)</t>
  </si>
  <si>
    <t>MMst</t>
  </si>
  <si>
    <t>East of Mississippi River</t>
  </si>
  <si>
    <t>West of Mississippi River</t>
  </si>
  <si>
    <t>Total Production</t>
  </si>
  <si>
    <t>Minemouth Prices</t>
  </si>
  <si>
    <t>(2025 dollars per short ton)</t>
  </si>
  <si>
    <t>2025 $/st</t>
  </si>
  <si>
    <t>Average Minemouth Price</t>
  </si>
  <si>
    <t>Table 65.  Coal Production and Minemouth Prices by Region</t>
  </si>
  <si>
    <t>https://www.eia.gov/outlooks/aeo/data/browser/data/index.php?studyID=AEO2026&amp;tableID=94-AEO2026&amp;caseID=electrnp-d021826a&amp;regionID=0-0&amp;freq=A&amp;sid=&amp;type=data</t>
  </si>
  <si>
    <t>electrnp.d021826a</t>
  </si>
  <si>
    <t>Report</t>
  </si>
  <si>
    <t>Annual Energy Outlook 2026</t>
  </si>
  <si>
    <t>Scenario</t>
  </si>
  <si>
    <t>electrnp</t>
  </si>
  <si>
    <t>Datekey</t>
  </si>
  <si>
    <t>d021826a</t>
  </si>
  <si>
    <t>Release Date</t>
  </si>
  <si>
    <t>April 2026</t>
  </si>
  <si>
    <t>11. Petroleum and Other Liquids Supply and Disposition</t>
  </si>
  <si>
    <t>(million barrels per day, unless otherwise noted)</t>
  </si>
  <si>
    <t>Avg Annual Change</t>
  </si>
  <si>
    <t xml:space="preserve"> Supply and Disposition</t>
  </si>
  <si>
    <t>2025-2050</t>
  </si>
  <si>
    <t xml:space="preserve"> Crude Oil</t>
  </si>
  <si>
    <t>PSD000:ba_DomesticCrude</t>
  </si>
  <si>
    <t xml:space="preserve">   Domestic Crude Production 1/</t>
  </si>
  <si>
    <t>PSD000:ba_Alaska</t>
  </si>
  <si>
    <t xml:space="preserve">     Alaska</t>
  </si>
  <si>
    <t>PSD000:ba_Lower48States</t>
  </si>
  <si>
    <t xml:space="preserve">     Lower 48 States</t>
  </si>
  <si>
    <t>PSD000:ba_NetImports</t>
  </si>
  <si>
    <t xml:space="preserve">   Net Imports</t>
  </si>
  <si>
    <t>PSD000:ba_GrossImports</t>
  </si>
  <si>
    <t xml:space="preserve">     Gross Imports</t>
  </si>
  <si>
    <t>PSD000:ba_Exports</t>
  </si>
  <si>
    <t xml:space="preserve">     Exports</t>
  </si>
  <si>
    <t>PSD000:ba_OtherCrudeSup</t>
  </si>
  <si>
    <t xml:space="preserve">   Other Crude Supply 2/</t>
  </si>
  <si>
    <t>--</t>
  </si>
  <si>
    <t>PSD000:ba_TotalCrudeSup</t>
  </si>
  <si>
    <t xml:space="preserve">     Total Crude Supply</t>
  </si>
  <si>
    <t>PSD000:ca_NetProductImp</t>
  </si>
  <si>
    <t xml:space="preserve"> Net Product Imports</t>
  </si>
  <si>
    <t>PSD000:ca_GrossRefinedP</t>
  </si>
  <si>
    <t xml:space="preserve">   Gross Refined Product Imports 3/</t>
  </si>
  <si>
    <t>PSD000:ca_UnfinishedOil</t>
  </si>
  <si>
    <t xml:space="preserve">   Unfinished Oil Imports</t>
  </si>
  <si>
    <t>PSD000:ca_BlendingCompo</t>
  </si>
  <si>
    <t xml:space="preserve">   Blending Component Imports</t>
  </si>
  <si>
    <t>PSD000:ca_Exports</t>
  </si>
  <si>
    <t xml:space="preserve">   Exports</t>
  </si>
  <si>
    <t>PSD000:ca_RefineryProce</t>
  </si>
  <si>
    <t xml:space="preserve"> Refinery Processing Gain 4/</t>
  </si>
  <si>
    <t>PSD000:ProductStockDraw</t>
  </si>
  <si>
    <t xml:space="preserve"> Product Stock Withdrawal</t>
  </si>
  <si>
    <t>PSD000:ca_NaturalGasPla</t>
  </si>
  <si>
    <t xml:space="preserve"> Natural Gas Plant Liquids</t>
  </si>
  <si>
    <t>PSD000:from_Renewables</t>
  </si>
  <si>
    <t xml:space="preserve"> Biofuels</t>
  </si>
  <si>
    <t>PSD000:cb_TotalEthanol</t>
  </si>
  <si>
    <t xml:space="preserve">   Ethanol (undenatured)</t>
  </si>
  <si>
    <t>PSD000:ca_DomesticEthan</t>
  </si>
  <si>
    <t xml:space="preserve">     Domestic Production</t>
  </si>
  <si>
    <t>PSD000:ca_EthanolImport</t>
  </si>
  <si>
    <t xml:space="preserve">     Net Imports</t>
  </si>
  <si>
    <t>PSD000:cb_TotalBiodiesl</t>
  </si>
  <si>
    <t xml:space="preserve">   Biodiesel</t>
  </si>
  <si>
    <t>PSD000:cb_DomesticBiodi</t>
  </si>
  <si>
    <t>PSD000:cb_BiodieselImpo</t>
  </si>
  <si>
    <t>PSD000:cb_TotalRenewableBiodiesl</t>
  </si>
  <si>
    <t xml:space="preserve">  Renewable Diesel</t>
  </si>
  <si>
    <t>PSD000:Other_BM-derived</t>
  </si>
  <si>
    <t xml:space="preserve">   Other Biomass-derived Liquids 5/</t>
  </si>
  <si>
    <t>PSD000:Other_BM_Dome</t>
  </si>
  <si>
    <t>PSD000:Other_BM_NetImp</t>
  </si>
  <si>
    <t>PSD000:Other_BM_Stock</t>
  </si>
  <si>
    <t xml:space="preserve">     Stock Withdrawal</t>
  </si>
  <si>
    <t>PSD000:ca_OtherOther</t>
  </si>
  <si>
    <t xml:space="preserve"> Other 6/</t>
  </si>
  <si>
    <t>PSD000:da_TotalPrimaryS</t>
  </si>
  <si>
    <t xml:space="preserve"> Total Primary Supply 7/</t>
  </si>
  <si>
    <t xml:space="preserve"> Product Supplied</t>
  </si>
  <si>
    <t xml:space="preserve">   by Fuel</t>
  </si>
  <si>
    <t>PSD000:ea_LiqPetGas</t>
  </si>
  <si>
    <t xml:space="preserve">     Hydrocarbon Gas Liquids 8/</t>
  </si>
  <si>
    <t>PSD000:ea_MotorGasoline</t>
  </si>
  <si>
    <t xml:space="preserve">     Motor Gasoline 9/</t>
  </si>
  <si>
    <t>PSD000:ea_E85E85E85E85</t>
  </si>
  <si>
    <t xml:space="preserve">        of which: E85 10/</t>
  </si>
  <si>
    <t>PSD000:ea_JetFuel</t>
  </si>
  <si>
    <t xml:space="preserve">     Jet Fuel 11/</t>
  </si>
  <si>
    <t>PSD000:ea_DistillateFue</t>
  </si>
  <si>
    <t xml:space="preserve">     Distillate Fuel Oil 12/</t>
  </si>
  <si>
    <t>PSD000:ea_ResidualFuel</t>
  </si>
  <si>
    <t xml:space="preserve">     Residual Fuel Oil</t>
  </si>
  <si>
    <t>PSD000:ea_Other</t>
  </si>
  <si>
    <t xml:space="preserve">     Other 13/</t>
  </si>
  <si>
    <t xml:space="preserve">   by Sector</t>
  </si>
  <si>
    <t>PSD000:fa_Residentialan</t>
  </si>
  <si>
    <t xml:space="preserve">     Residential and Commercial</t>
  </si>
  <si>
    <t>PSD000:fa_Industrial</t>
  </si>
  <si>
    <t xml:space="preserve">     Industrial 14/</t>
  </si>
  <si>
    <t>PSD000:fa_Transportatio</t>
  </si>
  <si>
    <t xml:space="preserve">     Transportation</t>
  </si>
  <si>
    <t>PSD000:fa_ElectricPower</t>
  </si>
  <si>
    <t xml:space="preserve">     Electric Power 15/</t>
  </si>
  <si>
    <t>PSD000:fa_balancesector</t>
  </si>
  <si>
    <t xml:space="preserve">     Unspecified Sector 16/</t>
  </si>
  <si>
    <t>PSD000:fa_Total</t>
  </si>
  <si>
    <t xml:space="preserve">   Total</t>
  </si>
  <si>
    <t>PSD000:ga_Discrepancy</t>
  </si>
  <si>
    <t xml:space="preserve"> Discrepancy 17/</t>
  </si>
  <si>
    <t>PSD000:ha_DomesticRefin</t>
  </si>
  <si>
    <t>Domestic Refinery Distillation Capacity 18/</t>
  </si>
  <si>
    <t>PSD000:ha_CapacityUtili</t>
  </si>
  <si>
    <t>Capacity Utilization Rate (percentage) 19/</t>
  </si>
  <si>
    <t>PSD000:total_gross_imp</t>
  </si>
  <si>
    <t>Total Gross Imports</t>
  </si>
  <si>
    <t>PSD000:total_gross_exp</t>
  </si>
  <si>
    <t>Total Gross Exports</t>
  </si>
  <si>
    <t>PSD000:total_net_import</t>
  </si>
  <si>
    <t>Total Net Imports</t>
  </si>
  <si>
    <t>PSD000:ha_ImportShareof</t>
  </si>
  <si>
    <t>Net Import Share of Product Supplied (percentage)</t>
  </si>
  <si>
    <t>Expenditures for Imported Crude Oil and</t>
  </si>
  <si>
    <t>PSD000:ha_PetroleumProd</t>
  </si>
  <si>
    <t xml:space="preserve"> Petroleum Products (billion 2025 dollars)</t>
  </si>
  <si>
    <t>Data source: U.S. Energy Information Administration (EIA), Short-Term Energy Outlook, November 2025 and EIA, Annual Energy Outlook 2026 (AEO2026)</t>
  </si>
  <si>
    <t>National Energy Modeling System (NEMS) run electrnp.d021826a. Projections: EIA, AEO2026 NEMS run electrnp.d021826a.</t>
  </si>
  <si>
    <t xml:space="preserve">Note: Totals may not equal sum of components due to independent rounding. </t>
  </si>
  <si>
    <t>1/ Includes lease condensate.</t>
  </si>
  <si>
    <t>2/ Strategic petroleum reserve stock additions plus unaccounted for crude oil and crude oil stock withdrawals.</t>
  </si>
  <si>
    <t>3/ Includes other hydrocarbons and alcohols.</t>
  </si>
  <si>
    <t>4/ The volumetric amount by which total output is greater than input due to the processing of crude oil into products which, in total,</t>
  </si>
  <si>
    <t>have a lower specific gravity than the crude oil processed.</t>
  </si>
  <si>
    <t>5/ Includes pyrolysis oils and renewable feedstocks used for the on-site production of</t>
  </si>
  <si>
    <t>diesel, gasoline, and aviation fuel.</t>
  </si>
  <si>
    <t>6/ Includes hydrogen produced from steam methane reforming hydrogen plants located at refineries and hydrogen purchased from</t>
  </si>
  <si>
    <t>third-party suppliers, domestic sources of other blending components, other hydrocarbons, and ethers.</t>
  </si>
  <si>
    <t>7/ Total crude supply, net product imports, refinery processing gain, product stock withdrawal, natural gas plant liquids, supply from</t>
  </si>
  <si>
    <t>renewable sources, and other supply.</t>
  </si>
  <si>
    <t>8/ Includes ethane, propane, normal butane, isobutane, natural gasoline, and refinery olefins.</t>
  </si>
  <si>
    <t>9/ Includes ethanol and ethers blended into gasoline.</t>
  </si>
  <si>
    <t>10/ E85 refers to a high-level ethanol-gasoline blend containing 51% to 83% ethanol, depending on geography and season. To address cold</t>
  </si>
  <si>
    <t>starting issues, the percentage of ethanol varies seasonally. The annual average ethanol content of 74% is used for these projections.</t>
  </si>
  <si>
    <t>11/ Includes only kerosene type.</t>
  </si>
  <si>
    <t>12/ Includes distillate fuel oil from petroleum and biomass feedstocks and kerosene use in the residential sector.</t>
  </si>
  <si>
    <t>13/ Includes aviation gasoline, petrochemical feedstocks, lubricants, waxes, asphalt, road oil, still gas, special naphthas, petroleum</t>
  </si>
  <si>
    <t>coke, crude oil product supplied, methanol, miscellaneous petroleum products, and kerosene not used in the residential sector.</t>
  </si>
  <si>
    <t>14/ Includes energy for combined-heat-and-power plants that have a non-regulatory status and small on-site generating systems.</t>
  </si>
  <si>
    <t>15/ Includes consumption of energy by electricity-only and combined-heat-and-power plants that have a regulatory status.</t>
  </si>
  <si>
    <t>16/ Represents consumption unattributed to the sectors above.</t>
  </si>
  <si>
    <t>17/ Balancing item. Includes unaccounted for supply, losses, and gains.</t>
  </si>
  <si>
    <t>18/ End-of-year operable capacity.</t>
  </si>
  <si>
    <t>19/ Rate is calculated by dividing the gross annual input to atmospheric crude oil distillation units by their</t>
  </si>
  <si>
    <t>operable refining capacity in barrels per calendar day.</t>
  </si>
  <si>
    <t>-- = Not applicable</t>
  </si>
  <si>
    <t>19. Hydrogen Supply, Disposition, and Prices</t>
  </si>
  <si>
    <t>(million metric tons, unless otherwise noted)</t>
  </si>
  <si>
    <t>Supply 1/</t>
  </si>
  <si>
    <t xml:space="preserve"> Production By Technology</t>
  </si>
  <si>
    <t>HMM000:ba_smr</t>
  </si>
  <si>
    <t xml:space="preserve">  Steam Methane Reforming 2/</t>
  </si>
  <si>
    <t>HMM000:ba_smrccs</t>
  </si>
  <si>
    <t xml:space="preserve">  Steam Methane Reforming with CCS 2/</t>
  </si>
  <si>
    <t>HMM000:ba_atrccs</t>
  </si>
  <si>
    <t xml:space="preserve">  Autothermal Reforming with CCS 2/</t>
  </si>
  <si>
    <t>HMM000:ba_electrolysis</t>
  </si>
  <si>
    <t xml:space="preserve">  Electrolysis</t>
  </si>
  <si>
    <t>HMM000:ba_byproduct</t>
  </si>
  <si>
    <t xml:space="preserve"> Byproduct Hydrogen Supply to Market 3/</t>
  </si>
  <si>
    <t>HMM000:ba_tothydrogen</t>
  </si>
  <si>
    <t xml:space="preserve"> Total Hydrogen Supply</t>
  </si>
  <si>
    <t>HMM000:ca_totconsumption</t>
  </si>
  <si>
    <t>Consumption</t>
  </si>
  <si>
    <t>HMM000:ca_industrial</t>
  </si>
  <si>
    <t xml:space="preserve"> Industrial feedstock 4/</t>
  </si>
  <si>
    <t>HMM000:ca_bulkchemical</t>
  </si>
  <si>
    <t xml:space="preserve">  Bulk Chemicals 5/</t>
  </si>
  <si>
    <t>HMM000:ca_refinery</t>
  </si>
  <si>
    <t xml:space="preserve">  Refinery 6/</t>
  </si>
  <si>
    <t>HMM000:ca_othercons</t>
  </si>
  <si>
    <t xml:space="preserve">  Other Industrial 7/</t>
  </si>
  <si>
    <t>HMM000:ca_transportation</t>
  </si>
  <si>
    <t xml:space="preserve"> Transportation</t>
  </si>
  <si>
    <t>HMM000:ca_transportationldv</t>
  </si>
  <si>
    <t xml:space="preserve">    Light-Duty Vehicles</t>
  </si>
  <si>
    <t>HMM000:ca_transportationclt</t>
  </si>
  <si>
    <t xml:space="preserve">    Commercial Light Trucks</t>
  </si>
  <si>
    <t>HMM000:ca_transportationft</t>
  </si>
  <si>
    <t xml:space="preserve">    Freight Trucks</t>
  </si>
  <si>
    <t>HMM000:ca_transportationbt</t>
  </si>
  <si>
    <t xml:space="preserve">    Bus Transportation</t>
  </si>
  <si>
    <t>HMM000:ca_electric</t>
  </si>
  <si>
    <t xml:space="preserve"> Electric Power</t>
  </si>
  <si>
    <t>HMM000:da_disc</t>
  </si>
  <si>
    <t>Discrepancy 8/</t>
  </si>
  <si>
    <t>Prices ($/MMBtu)</t>
  </si>
  <si>
    <t>HMM000:ea_spotprice</t>
  </si>
  <si>
    <t>Hydrogen average market spot price 9/</t>
  </si>
  <si>
    <t>Delivered End-Use Prices ($/MMBtu)</t>
  </si>
  <si>
    <t>HMM000:fa_indprice</t>
  </si>
  <si>
    <t xml:space="preserve"> Industrial 10/</t>
  </si>
  <si>
    <t>HMM000:fa_transprice</t>
  </si>
  <si>
    <t xml:space="preserve"> Transportation 11/</t>
  </si>
  <si>
    <t>HMM000:fa_epprice</t>
  </si>
  <si>
    <t xml:space="preserve"> Electric Power 10/</t>
  </si>
  <si>
    <t>Production Capacity by Technology</t>
  </si>
  <si>
    <t>HMM000:ga_smrcap</t>
  </si>
  <si>
    <t>HMM000:ga_smrccscap</t>
  </si>
  <si>
    <t>HMM000:ga_atrccscap</t>
  </si>
  <si>
    <t>HMM000:ga_eleccap</t>
  </si>
  <si>
    <t>Data source: U.S. Energy Information Administration (EIA), Short-Term Energy Outlook, November 2025, and EIA, Annual Energy Outlook 2026</t>
  </si>
  <si>
    <t>(AEO2026) National Energy Modeling System (NEMS) run electrnp.d021826a. Projections: EIA, AEO2026 NEMS run electrnp.d021826a.</t>
  </si>
  <si>
    <t>1/ Supply is defined as hydrogen production from an industrial process that converts an energy feedstock of water</t>
  </si>
  <si>
    <t>into hydrogen gas as its primary output, plus byproduct hydrogen delivered to an end user (that is, not self-consumed for heat</t>
  </si>
  <si>
    <t>and power onsite).</t>
  </si>
  <si>
    <t>2/ Includes volumes produced for delivery to end users in the market as well as production at facilities that may be adjacent</t>
  </si>
  <si>
    <t>to/producing hydrogen for a specific industrial facility that requires hydrogen feedstock. Specifically, dedicated hydrogen</t>
  </si>
  <si>
    <t>associated with nitrogenous fertilizer plants, refineries, and other chemical industrial are included in this total.</t>
  </si>
  <si>
    <t>3/ Sources include the petrochemical industry, where hydrogen is a byproduct of ethane cracking. Byproduct supply does not</t>
  </si>
  <si>
    <t>include self-consumed hydrogen from other industrial subsectors; that is, byproduct supply here only includes byproduct hydrogen</t>
  </si>
  <si>
    <t>that is sold or transferred to another facility. Also excluded is hydrogen produced by refiners as a byproduct of catalytic cracking,</t>
  </si>
  <si>
    <t>where we assume it is used for heat and power and not further purified for input as a refinery feed during crude oil processing.</t>
  </si>
  <si>
    <t>4/ Currently, industrial facilities only demand hydrogen supply for processes where relatively pure hydrogen</t>
  </si>
  <si>
    <t>is used as a feedstock. There is no representation of end-use consumption of hydrogen fuel for heat and power.</t>
  </si>
  <si>
    <t>5/ Excludes consumption of syngas. Includes hydrogen used to produced ammonia at nitrogenous fertilizer plants in addition</t>
  </si>
  <si>
    <t>to hydrogen used in other bulk chemicals industries.</t>
  </si>
  <si>
    <t>6/ Equivalent to refinery "net hydrogen input" data series as collected in the EIA-810 and EIA-820 surveys and published in the</t>
  </si>
  <si>
    <t>Petroleum Supply Monthly and Petroleum Supply Annual</t>
  </si>
  <si>
    <t>7/ Other industrial use is limited to iron and steel manufacturing.</t>
  </si>
  <si>
    <t>8/ Discrepancy is defined as Supply (see Footnote 1)  minus Consumption. Non-zero values represent losses of hydrogen</t>
  </si>
  <si>
    <t>during transmission, distribution, and/or storage, or internal model adjustments required to balance supply and demand in a given year</t>
  </si>
  <si>
    <t>prior to solving.</t>
  </si>
  <si>
    <t>9/ The hydrogen average market spot price is defined as the consumption-weighted average of the marginal price at census division</t>
  </si>
  <si>
    <t>market clearing hubs</t>
  </si>
  <si>
    <t>10/ Delivered prices include the hydrogen average market spot price plus markups for transportation from supplier to consumer.</t>
  </si>
  <si>
    <t>11/ Delivered prices include the hydrogen average market spot price, markups for transportation from supplier to consumer,</t>
  </si>
  <si>
    <t>as well as costs associated with the following: hydrogen purification to meet fuel cell requirements, hydrogen compression at</t>
  </si>
  <si>
    <t>dispensing stations, building and operating hydrogen dispensing stations, and state and federal taxes.</t>
  </si>
  <si>
    <t>CCS = carbon capture sequestration</t>
  </si>
  <si>
    <t>$/MMBtu =  dollars per million British thermal units</t>
  </si>
  <si>
    <t>AEO_growth_calcs  -  production growth from AEO2026 electrnp (regional where available, national otherwise)</t>
  </si>
  <si>
    <t>Region assignment: Region_crosswalk (m063 Fig 1-2 / Annual Coal Report); split states use weighted blends</t>
  </si>
  <si>
    <t>SECTION 1  -  AEO production series for the active state's regions (native units: MMb/d, Tcf, Mst, MMt)</t>
  </si>
  <si>
    <t>Fuel</t>
  </si>
  <si>
    <t>electricity (not used in this variable)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</si>
  <si>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</si>
  <si>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</si>
  <si>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</si>
  <si>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</si>
  <si>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</si>
  <si>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</si>
  <si>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</si>
  <si>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</si>
  <si>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jet fuel or kerosene</t>
  </si>
  <si>
    <t>heat (not used in this variable)</t>
  </si>
  <si>
    <t>geothermal (is not a fuel)</t>
  </si>
  <si>
    <t>heavy fuel oil</t>
  </si>
  <si>
    <t>LPG propane or butane</t>
  </si>
  <si>
    <t>municipal solid waste</t>
  </si>
  <si>
    <t>SECTION 2  -  production growth factors read by BFPIaE-production. factor(Y) = series(Y)/series(Y-1); factor(2025) = 1; flat fuels = 1 everywhere.</t>
  </si>
  <si>
    <t>start year - unchanged</t>
  </si>
  <si>
    <t>SECTION 3  -  cumulative production index, 2025 = 1. index(Y) = index(Y-1) x factor(Y). Read by BFPIaE-exports (anchor x index).</t>
  </si>
  <si>
    <t>fuel (EPS subscript)</t>
  </si>
  <si>
    <t>mode</t>
  </si>
  <si>
    <t>electricity</t>
  </si>
  <si>
    <t>hydro</t>
  </si>
  <si>
    <t>wind</t>
  </si>
  <si>
    <t>solar</t>
  </si>
  <si>
    <t>heat</t>
  </si>
  <si>
    <t>geothermal</t>
  </si>
  <si>
    <t>heavy or residual fuel oil</t>
  </si>
  <si>
    <t>EPS_state_calcs  -  balanced BFPIaE series for the active state, from the EPS run</t>
  </si>
  <si>
    <t>Active state (About!B1):</t>
  </si>
  <si>
    <t>State code:</t>
  </si>
  <si>
    <t>EPS run export:</t>
  </si>
  <si>
    <t>Index base year (EPS INITIAL TIME):</t>
  </si>
  <si>
    <t>SECTION 1  -  BFPIaE model values for the active state, pulled from EPS_run_raw (BTU)</t>
  </si>
  <si>
    <t>Fuel (BTU)</t>
  </si>
  <si>
    <t>helper: fuel (EPS subscript)</t>
  </si>
  <si>
    <t>helper: mode</t>
  </si>
  <si>
    <t>helper: EPS_run_raw row</t>
  </si>
  <si>
    <t>helper: year column within EPS_run_raw E:AD</t>
  </si>
  <si>
    <t>Demand_calcs  -  per-fuel demand C(Y) = production + imports - exports, from EPS_state_calcs (= BAU Total Energy Use by the balancing identity)</t>
  </si>
  <si>
    <t>n/a - run starts 2025</t>
  </si>
  <si>
    <t>QC_checks  -  P + I - E - C per fuel and year (BTU). Should be ~0 for 2025-2050: imports are built as the residual and exports carry the supply-surplus floor, so any nonzero cell is a wiring error.</t>
  </si>
  <si>
    <t>max |residual|</t>
  </si>
  <si>
    <t>n/a</t>
  </si>
  <si>
    <t>Workbook-level max |residual|: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</si>
</sst>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1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  <font>
      <b/>
      <sz val="12"/>
      <name val="Arial"/>
    </font>
    <font>
      <sz val="10"/>
      <name val="Arial"/>
    </font>
    <font>
      <b/>
      <sz val="9"/>
      <color indexed="8"/>
      <name val="Arial"/>
    </font>
    <font>
      <sz val="8"/>
      <color indexed="8"/>
      <name val="Arial"/>
    </font>
    <font>
      <b/>
      <sz val="11"/>
      <color theme="1"/>
      <name val="Calibri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8"/>
      <name val="Calibri"/>
      <family val="2"/>
    </font>
    <font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indexed="64"/>
      </patternFill>
    </fill>
    <fill>
      <patternFill patternType="solid">
        <fgColor rgb="FFFAF3D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4" borderId="0" xfId="0" applyFont="1" applyFill="1"/>
    <xf numFmtId="2" fontId="0" fillId="0" borderId="0" xfId="0" applyNumberFormat="1"/>
    <xf numFmtId="164" fontId="0" fillId="0" borderId="0" xfId="0" applyNumberFormat="1"/>
    <xf numFmtId="0" fontId="5" fillId="5" borderId="0" xfId="0" applyFont="1" applyFill="1"/>
    <xf numFmtId="0" fontId="6" fillId="5" borderId="0" xfId="0" applyFont="1" applyFill="1"/>
    <xf numFmtId="0" fontId="7" fillId="6" borderId="0" xfId="0" applyFont="1" applyFill="1"/>
    <xf numFmtId="3" fontId="7" fillId="6" borderId="0" xfId="0" applyNumberFormat="1" applyFont="1" applyFill="1"/>
    <xf numFmtId="0" fontId="8" fillId="5" borderId="0" xfId="0" applyFont="1" applyFill="1"/>
    <xf numFmtId="3" fontId="8" fillId="5" borderId="0" xfId="0" applyNumberFormat="1" applyFont="1" applyFill="1"/>
    <xf numFmtId="3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9" fillId="0" borderId="0" xfId="0" applyFont="1"/>
    <xf numFmtId="0" fontId="3" fillId="4" borderId="0" xfId="0" applyFont="1" applyFill="1"/>
    <xf numFmtId="0" fontId="0" fillId="4" borderId="0" xfId="0" applyFill="1"/>
    <xf numFmtId="0" fontId="10" fillId="7" borderId="0" xfId="0" applyFont="1" applyFill="1"/>
    <xf numFmtId="0" fontId="11" fillId="0" borderId="0" xfId="0" applyFont="1"/>
    <xf numFmtId="0" fontId="12" fillId="0" borderId="0" xfId="0" applyFont="1"/>
    <xf numFmtId="0" fontId="10" fillId="0" borderId="0" xfId="0" applyFont="1"/>
    <xf numFmtId="3" fontId="10" fillId="0" borderId="0" xfId="0" applyNumberFormat="1" applyFont="1"/>
    <xf numFmtId="3" fontId="13" fillId="0" borderId="0" xfId="0" applyNumberFormat="1" applyFont="1"/>
    <xf numFmtId="3" fontId="12" fillId="0" borderId="0" xfId="0" applyNumberFormat="1" applyFont="1"/>
    <xf numFmtId="4" fontId="10" fillId="0" borderId="0" xfId="0" applyNumberFormat="1" applyFont="1"/>
    <xf numFmtId="0" fontId="14" fillId="0" borderId="0" xfId="0" applyFont="1"/>
    <xf numFmtId="0" fontId="15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2"/>
  <sheetViews>
    <sheetView tabSelected="1" workbookViewId="0"/>
  </sheetViews>
  <sheetFormatPr defaultRowHeight="15" x14ac:dyDescent="0.25"/>
  <cols>
    <col min="1" max="1" width="100" customWidth="1"/>
    <col min="2" max="2" width="30" customWidth="1"/>
    <col min="3" max="3" width="62" customWidth="1"/>
  </cols>
  <sheetData>
    <row r="1" spans="1:3" ht="18.75" x14ac:dyDescent="0.3">
      <c r="A1" s="1" t="s">
        <v>0</v>
      </c>
      <c r="B1" s="2" t="s">
        <v>417</v>
      </c>
      <c r="C1" s="32">
        <v>46265</v>
      </c>
    </row>
    <row r="2" spans="1:3" x14ac:dyDescent="0.25">
      <c r="A2" s="3" t="s">
        <v>2</v>
      </c>
      <c r="B2" s="4" t="str">
        <f>IFERROR(INDEX(Geography!B:B, MATCH($B$1, Geography!C:C, 0)), "")</f>
        <v>SD</v>
      </c>
    </row>
    <row r="3" spans="1:3" x14ac:dyDescent="0.25">
      <c r="A3" s="3" t="s">
        <v>3</v>
      </c>
      <c r="B3" t="str">
        <f>IFERROR(INDEX(Geography!A:A, MATCH($B$2, Geography!B:B, 0)), "")</f>
        <v>46</v>
      </c>
    </row>
    <row r="4" spans="1:3" x14ac:dyDescent="0.25">
      <c r="A4" s="3" t="s">
        <v>4</v>
      </c>
      <c r="B4">
        <f>IFERROR(INDEX(Geography!D:D, MATCH($B$2, Geography!B:B, 0)), "")</f>
        <v>4</v>
      </c>
    </row>
    <row r="5" spans="1:3" x14ac:dyDescent="0.25">
      <c r="A5" s="3" t="s">
        <v>5</v>
      </c>
      <c r="B5" t="str">
        <f>Region_crosswalk!K3</f>
        <v>Northern Great Plains</v>
      </c>
    </row>
    <row r="6" spans="1:3" x14ac:dyDescent="0.25">
      <c r="A6" s="3" t="s">
        <v>6</v>
      </c>
      <c r="B6" t="str">
        <f>Region_crosswalk!K4</f>
        <v>West</v>
      </c>
    </row>
    <row r="7" spans="1:3" x14ac:dyDescent="0.25">
      <c r="A7" s="3" t="s">
        <v>7</v>
      </c>
      <c r="B7" t="s">
        <v>8</v>
      </c>
    </row>
    <row r="8" spans="1:3" x14ac:dyDescent="0.25">
      <c r="A8" s="3" t="s">
        <v>9</v>
      </c>
      <c r="B8">
        <v>2024</v>
      </c>
    </row>
    <row r="9" spans="1:3" x14ac:dyDescent="0.25">
      <c r="A9" s="3" t="s">
        <v>10</v>
      </c>
      <c r="B9">
        <v>2050</v>
      </c>
    </row>
    <row r="10" spans="1:3" x14ac:dyDescent="0.25">
      <c r="A10" s="3" t="s">
        <v>11</v>
      </c>
      <c r="B10" t="s">
        <v>12</v>
      </c>
    </row>
    <row r="11" spans="1:3" x14ac:dyDescent="0.25">
      <c r="A11" s="3" t="s">
        <v>13</v>
      </c>
      <c r="B11" t="s">
        <v>14</v>
      </c>
    </row>
    <row r="12" spans="1:3" x14ac:dyDescent="0.25">
      <c r="A12" s="3" t="s">
        <v>15</v>
      </c>
      <c r="B12" t="s">
        <v>16</v>
      </c>
    </row>
    <row r="13" spans="1:3" x14ac:dyDescent="0.25">
      <c r="A13" s="3" t="s">
        <v>17</v>
      </c>
      <c r="B13" t="s">
        <v>18</v>
      </c>
    </row>
    <row r="14" spans="1:3" x14ac:dyDescent="0.25">
      <c r="A14" s="3" t="s">
        <v>19</v>
      </c>
      <c r="B14" t="s">
        <v>20</v>
      </c>
    </row>
    <row r="15" spans="1:3" x14ac:dyDescent="0.25">
      <c r="A15" s="3" t="s">
        <v>21</v>
      </c>
      <c r="B15" t="s">
        <v>22</v>
      </c>
    </row>
    <row r="18" spans="1:1" x14ac:dyDescent="0.25">
      <c r="A18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  <row r="31" spans="1:1" x14ac:dyDescent="0.25">
      <c r="A31" t="s">
        <v>35</v>
      </c>
    </row>
    <row r="32" spans="1:1" x14ac:dyDescent="0.25">
      <c r="A32" t="s">
        <v>36</v>
      </c>
    </row>
    <row r="33" spans="1:1" x14ac:dyDescent="0.25">
      <c r="A33" t="s">
        <v>37</v>
      </c>
    </row>
    <row r="34" spans="1:1" x14ac:dyDescent="0.25">
      <c r="A34" t="s">
        <v>38</v>
      </c>
    </row>
    <row r="35" spans="1:1" x14ac:dyDescent="0.25">
      <c r="A35" t="s">
        <v>39</v>
      </c>
    </row>
    <row r="36" spans="1:1" x14ac:dyDescent="0.25">
      <c r="A36" t="s">
        <v>40</v>
      </c>
    </row>
    <row r="38" spans="1:1" x14ac:dyDescent="0.25">
      <c r="A38" t="s">
        <v>41</v>
      </c>
    </row>
    <row r="39" spans="1:1" x14ac:dyDescent="0.25">
      <c r="A39" t="s">
        <v>42</v>
      </c>
    </row>
    <row r="40" spans="1:1" x14ac:dyDescent="0.25">
      <c r="A40" t="s">
        <v>43</v>
      </c>
    </row>
    <row r="41" spans="1:1" x14ac:dyDescent="0.25">
      <c r="A41" t="s">
        <v>44</v>
      </c>
    </row>
    <row r="43" spans="1:1" x14ac:dyDescent="0.25">
      <c r="A43" t="s">
        <v>45</v>
      </c>
    </row>
    <row r="44" spans="1:1" x14ac:dyDescent="0.25">
      <c r="A44" t="s">
        <v>46</v>
      </c>
    </row>
    <row r="45" spans="1:1" x14ac:dyDescent="0.25">
      <c r="A45" t="s">
        <v>47</v>
      </c>
    </row>
    <row r="46" spans="1:1" x14ac:dyDescent="0.25">
      <c r="A46" t="s">
        <v>48</v>
      </c>
    </row>
    <row r="47" spans="1:1" x14ac:dyDescent="0.25">
      <c r="A47" t="s">
        <v>49</v>
      </c>
    </row>
    <row r="48" spans="1:1" x14ac:dyDescent="0.25">
      <c r="A48" t="s">
        <v>50</v>
      </c>
    </row>
    <row r="49" spans="1:1" x14ac:dyDescent="0.25">
      <c r="A49" t="s">
        <v>51</v>
      </c>
    </row>
    <row r="50" spans="1:1" x14ac:dyDescent="0.25">
      <c r="A50" t="s">
        <v>52</v>
      </c>
    </row>
    <row r="51" spans="1:1" x14ac:dyDescent="0.25">
      <c r="A51" t="s">
        <v>53</v>
      </c>
    </row>
    <row r="52" spans="1:1" x14ac:dyDescent="0.25">
      <c r="A52" t="s">
        <v>54</v>
      </c>
    </row>
    <row r="53" spans="1:1" x14ac:dyDescent="0.25">
      <c r="A53" t="s">
        <v>55</v>
      </c>
    </row>
    <row r="54" spans="1:1" x14ac:dyDescent="0.25">
      <c r="A54" t="s">
        <v>56</v>
      </c>
    </row>
    <row r="55" spans="1:1" x14ac:dyDescent="0.25">
      <c r="A55" t="s">
        <v>57</v>
      </c>
    </row>
    <row r="56" spans="1:1" x14ac:dyDescent="0.25">
      <c r="A56" t="s">
        <v>58</v>
      </c>
    </row>
    <row r="57" spans="1:1" x14ac:dyDescent="0.25">
      <c r="A57" t="s">
        <v>59</v>
      </c>
    </row>
    <row r="58" spans="1:1" x14ac:dyDescent="0.25">
      <c r="A58" t="s">
        <v>60</v>
      </c>
    </row>
    <row r="59" spans="1:1" x14ac:dyDescent="0.25">
      <c r="A59" t="s">
        <v>61</v>
      </c>
    </row>
    <row r="60" spans="1:1" x14ac:dyDescent="0.25">
      <c r="A60" t="s">
        <v>62</v>
      </c>
    </row>
    <row r="61" spans="1:1" x14ac:dyDescent="0.25">
      <c r="A61" t="s">
        <v>63</v>
      </c>
    </row>
    <row r="62" spans="1:1" x14ac:dyDescent="0.25">
      <c r="A62" t="s">
        <v>64</v>
      </c>
    </row>
    <row r="63" spans="1:1" x14ac:dyDescent="0.25">
      <c r="A63" t="s">
        <v>65</v>
      </c>
    </row>
    <row r="64" spans="1:1" x14ac:dyDescent="0.25">
      <c r="A64" t="s">
        <v>66</v>
      </c>
    </row>
    <row r="65" spans="1:1" x14ac:dyDescent="0.25">
      <c r="A65" t="s">
        <v>67</v>
      </c>
    </row>
    <row r="66" spans="1:1" x14ac:dyDescent="0.25">
      <c r="A66" t="s">
        <v>68</v>
      </c>
    </row>
    <row r="67" spans="1:1" x14ac:dyDescent="0.25">
      <c r="A67" t="s">
        <v>69</v>
      </c>
    </row>
    <row r="68" spans="1:1" x14ac:dyDescent="0.25">
      <c r="A68" t="s">
        <v>70</v>
      </c>
    </row>
    <row r="69" spans="1:1" x14ac:dyDescent="0.25">
      <c r="A69" t="s">
        <v>71</v>
      </c>
    </row>
    <row r="70" spans="1:1" x14ac:dyDescent="0.25">
      <c r="A70" t="s">
        <v>72</v>
      </c>
    </row>
    <row r="71" spans="1:1" x14ac:dyDescent="0.25">
      <c r="A71" t="s">
        <v>73</v>
      </c>
    </row>
    <row r="72" spans="1:1" x14ac:dyDescent="0.25">
      <c r="A72" t="s">
        <v>74</v>
      </c>
    </row>
    <row r="73" spans="1:1" x14ac:dyDescent="0.25">
      <c r="A73" t="s">
        <v>75</v>
      </c>
    </row>
    <row r="74" spans="1:1" x14ac:dyDescent="0.25">
      <c r="A74" t="s">
        <v>76</v>
      </c>
    </row>
    <row r="75" spans="1:1" x14ac:dyDescent="0.25">
      <c r="A75" t="s">
        <v>77</v>
      </c>
    </row>
    <row r="77" spans="1:1" x14ac:dyDescent="0.25">
      <c r="A77" t="s">
        <v>78</v>
      </c>
    </row>
    <row r="78" spans="1:1" x14ac:dyDescent="0.25">
      <c r="A78" t="s">
        <v>79</v>
      </c>
    </row>
    <row r="80" spans="1:1" x14ac:dyDescent="0.25">
      <c r="A80" t="s">
        <v>80</v>
      </c>
    </row>
    <row r="82" spans="1:1" x14ac:dyDescent="0.25">
      <c r="A82" t="s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"/>
  <sheetViews>
    <sheetView workbookViewId="0"/>
  </sheetViews>
  <sheetFormatPr defaultRowHeight="15" x14ac:dyDescent="0.25"/>
  <cols>
    <col min="1" max="1" width="118" customWidth="1"/>
  </cols>
  <sheetData>
    <row r="1" spans="1:1" ht="18.75" x14ac:dyDescent="0.3">
      <c r="A1" s="1" t="s">
        <v>82</v>
      </c>
    </row>
    <row r="2" spans="1:1" x14ac:dyDescent="0.25">
      <c r="A2" s="3" t="s">
        <v>83</v>
      </c>
    </row>
    <row r="3" spans="1:1" x14ac:dyDescent="0.25">
      <c r="A3" s="3" t="s">
        <v>84</v>
      </c>
    </row>
    <row r="5" spans="1:1" x14ac:dyDescent="0.25">
      <c r="A5" s="4" t="s">
        <v>85</v>
      </c>
    </row>
    <row r="6" spans="1:1" x14ac:dyDescent="0.25">
      <c r="A6" t="s">
        <v>86</v>
      </c>
    </row>
    <row r="8" spans="1:1" x14ac:dyDescent="0.25">
      <c r="A8" s="4" t="s">
        <v>87</v>
      </c>
    </row>
    <row r="9" spans="1:1" x14ac:dyDescent="0.25">
      <c r="A9" t="s">
        <v>88</v>
      </c>
    </row>
    <row r="11" spans="1:1" x14ac:dyDescent="0.25">
      <c r="A11" s="4" t="s">
        <v>89</v>
      </c>
    </row>
    <row r="12" spans="1:1" x14ac:dyDescent="0.25">
      <c r="A12" t="s">
        <v>90</v>
      </c>
    </row>
    <row r="13" spans="1:1" x14ac:dyDescent="0.25">
      <c r="A13" t="s">
        <v>91</v>
      </c>
    </row>
    <row r="14" spans="1:1" x14ac:dyDescent="0.25">
      <c r="A14" t="s">
        <v>92</v>
      </c>
    </row>
    <row r="15" spans="1:1" x14ac:dyDescent="0.25">
      <c r="A15" t="s">
        <v>93</v>
      </c>
    </row>
    <row r="16" spans="1:1" x14ac:dyDescent="0.25">
      <c r="A16" t="s">
        <v>94</v>
      </c>
    </row>
    <row r="17" spans="1:1" x14ac:dyDescent="0.25">
      <c r="A17" t="s">
        <v>95</v>
      </c>
    </row>
    <row r="19" spans="1:1" x14ac:dyDescent="0.25">
      <c r="A19" s="4" t="s">
        <v>96</v>
      </c>
    </row>
    <row r="20" spans="1:1" x14ac:dyDescent="0.25">
      <c r="A20" t="s">
        <v>97</v>
      </c>
    </row>
    <row r="21" spans="1:1" x14ac:dyDescent="0.25">
      <c r="A21" t="s">
        <v>98</v>
      </c>
    </row>
    <row r="23" spans="1:1" x14ac:dyDescent="0.25">
      <c r="A23" s="4" t="s">
        <v>99</v>
      </c>
    </row>
    <row r="24" spans="1:1" x14ac:dyDescent="0.25">
      <c r="A24" t="s">
        <v>100</v>
      </c>
    </row>
    <row r="25" spans="1:1" x14ac:dyDescent="0.25">
      <c r="A25" t="s">
        <v>101</v>
      </c>
    </row>
    <row r="26" spans="1:1" x14ac:dyDescent="0.25">
      <c r="A26" t="s">
        <v>102</v>
      </c>
    </row>
    <row r="27" spans="1:1" x14ac:dyDescent="0.25">
      <c r="A27" t="s">
        <v>103</v>
      </c>
    </row>
    <row r="28" spans="1:1" x14ac:dyDescent="0.25">
      <c r="A28" t="s">
        <v>104</v>
      </c>
    </row>
    <row r="29" spans="1:1" x14ac:dyDescent="0.25">
      <c r="A29" t="s">
        <v>105</v>
      </c>
    </row>
    <row r="31" spans="1:1" x14ac:dyDescent="0.25">
      <c r="A31" s="4" t="s">
        <v>106</v>
      </c>
    </row>
    <row r="32" spans="1:1" x14ac:dyDescent="0.25">
      <c r="A32" t="s">
        <v>107</v>
      </c>
    </row>
    <row r="34" spans="1:1" x14ac:dyDescent="0.25">
      <c r="A34" s="4" t="s">
        <v>108</v>
      </c>
    </row>
    <row r="35" spans="1:1" x14ac:dyDescent="0.25">
      <c r="A35" t="s">
        <v>109</v>
      </c>
    </row>
    <row r="36" spans="1:1" x14ac:dyDescent="0.25">
      <c r="A36" t="s">
        <v>110</v>
      </c>
    </row>
    <row r="37" spans="1:1" x14ac:dyDescent="0.25">
      <c r="A37" t="s">
        <v>111</v>
      </c>
    </row>
    <row r="38" spans="1:1" x14ac:dyDescent="0.25">
      <c r="A38" t="s">
        <v>112</v>
      </c>
    </row>
    <row r="39" spans="1:1" x14ac:dyDescent="0.25">
      <c r="A39" t="s">
        <v>113</v>
      </c>
    </row>
    <row r="40" spans="1:1" x14ac:dyDescent="0.25">
      <c r="A40" t="s">
        <v>114</v>
      </c>
    </row>
    <row r="41" spans="1:1" x14ac:dyDescent="0.25">
      <c r="A41" t="s">
        <v>115</v>
      </c>
    </row>
    <row r="42" spans="1:1" x14ac:dyDescent="0.25">
      <c r="A42" t="s">
        <v>116</v>
      </c>
    </row>
    <row r="44" spans="1:1" x14ac:dyDescent="0.25">
      <c r="A44" s="3" t="s">
        <v>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9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28" customWidth="1"/>
    <col min="2" max="2" width="8" customWidth="1"/>
    <col min="3" max="3" width="58" customWidth="1"/>
    <col min="4" max="4" width="60" customWidth="1"/>
    <col min="5" max="5" width="16" customWidth="1"/>
    <col min="6" max="6" width="70" customWidth="1"/>
  </cols>
  <sheetData>
    <row r="1" spans="1:6" ht="18.75" x14ac:dyDescent="0.3">
      <c r="A1" s="1" t="s">
        <v>118</v>
      </c>
    </row>
    <row r="3" spans="1:6" x14ac:dyDescent="0.25">
      <c r="A3" t="s">
        <v>119</v>
      </c>
    </row>
    <row r="4" spans="1:6" x14ac:dyDescent="0.25">
      <c r="A4" t="s">
        <v>120</v>
      </c>
    </row>
    <row r="5" spans="1:6" x14ac:dyDescent="0.25">
      <c r="A5" t="s">
        <v>121</v>
      </c>
    </row>
    <row r="6" spans="1:6" x14ac:dyDescent="0.25">
      <c r="A6" t="s">
        <v>122</v>
      </c>
    </row>
    <row r="7" spans="1:6" x14ac:dyDescent="0.25">
      <c r="A7" s="5" t="s">
        <v>123</v>
      </c>
      <c r="B7" s="5" t="s">
        <v>124</v>
      </c>
      <c r="C7" s="5" t="s">
        <v>125</v>
      </c>
      <c r="D7" s="5" t="s">
        <v>126</v>
      </c>
      <c r="E7" s="5" t="s">
        <v>127</v>
      </c>
      <c r="F7" s="5" t="s">
        <v>128</v>
      </c>
    </row>
    <row r="8" spans="1:6" x14ac:dyDescent="0.25">
      <c r="A8" s="4" t="s">
        <v>129</v>
      </c>
      <c r="B8">
        <v>48</v>
      </c>
      <c r="C8" t="s">
        <v>130</v>
      </c>
      <c r="D8" t="s">
        <v>131</v>
      </c>
      <c r="E8" t="s">
        <v>131</v>
      </c>
      <c r="F8" t="s">
        <v>132</v>
      </c>
    </row>
    <row r="9" spans="1:6" x14ac:dyDescent="0.25">
      <c r="A9" s="4" t="s">
        <v>133</v>
      </c>
      <c r="B9">
        <v>118</v>
      </c>
      <c r="C9" t="s">
        <v>134</v>
      </c>
      <c r="D9" t="s">
        <v>131</v>
      </c>
      <c r="E9" t="s">
        <v>131</v>
      </c>
      <c r="F9" t="s">
        <v>135</v>
      </c>
    </row>
    <row r="10" spans="1:6" x14ac:dyDescent="0.25">
      <c r="A10" s="4" t="s">
        <v>136</v>
      </c>
      <c r="B10">
        <v>768</v>
      </c>
      <c r="C10" t="s">
        <v>137</v>
      </c>
      <c r="D10" t="s">
        <v>138</v>
      </c>
      <c r="E10" t="s">
        <v>139</v>
      </c>
      <c r="F10" t="s">
        <v>140</v>
      </c>
    </row>
    <row r="11" spans="1:6" x14ac:dyDescent="0.25">
      <c r="A11" s="4" t="s">
        <v>141</v>
      </c>
      <c r="B11">
        <v>595</v>
      </c>
      <c r="C11" t="s">
        <v>142</v>
      </c>
      <c r="D11" t="s">
        <v>143</v>
      </c>
      <c r="E11" t="s">
        <v>144</v>
      </c>
      <c r="F11" t="s">
        <v>145</v>
      </c>
    </row>
    <row r="12" spans="1:6" x14ac:dyDescent="0.25">
      <c r="A12" s="4" t="s">
        <v>146</v>
      </c>
      <c r="B12">
        <v>1207</v>
      </c>
      <c r="C12" t="s">
        <v>147</v>
      </c>
      <c r="D12" t="s">
        <v>148</v>
      </c>
      <c r="E12" t="s">
        <v>139</v>
      </c>
      <c r="F12" t="s">
        <v>149</v>
      </c>
    </row>
    <row r="13" spans="1:6" x14ac:dyDescent="0.25">
      <c r="A13" s="4" t="s">
        <v>150</v>
      </c>
      <c r="B13">
        <v>99</v>
      </c>
      <c r="C13" t="s">
        <v>151</v>
      </c>
      <c r="D13" t="s">
        <v>152</v>
      </c>
      <c r="E13" t="s">
        <v>139</v>
      </c>
      <c r="F13" t="s">
        <v>153</v>
      </c>
    </row>
    <row r="14" spans="1:6" x14ac:dyDescent="0.25">
      <c r="A14" s="4" t="s">
        <v>154</v>
      </c>
      <c r="B14">
        <v>46</v>
      </c>
      <c r="C14" t="s">
        <v>155</v>
      </c>
      <c r="D14" t="s">
        <v>156</v>
      </c>
      <c r="E14" t="s">
        <v>139</v>
      </c>
      <c r="F14" t="s">
        <v>157</v>
      </c>
    </row>
    <row r="15" spans="1:6" x14ac:dyDescent="0.25">
      <c r="A15" s="4" t="s">
        <v>158</v>
      </c>
      <c r="B15" t="s">
        <v>159</v>
      </c>
      <c r="C15" t="s">
        <v>160</v>
      </c>
      <c r="D15" t="s">
        <v>161</v>
      </c>
      <c r="E15" t="s">
        <v>162</v>
      </c>
      <c r="F15" t="s">
        <v>163</v>
      </c>
    </row>
    <row r="16" spans="1:6" x14ac:dyDescent="0.25">
      <c r="A16" s="4" t="s">
        <v>164</v>
      </c>
      <c r="B16">
        <v>129</v>
      </c>
      <c r="C16" t="s">
        <v>165</v>
      </c>
      <c r="D16" t="s">
        <v>166</v>
      </c>
      <c r="E16" t="s">
        <v>139</v>
      </c>
      <c r="F16" t="s">
        <v>167</v>
      </c>
    </row>
    <row r="17" spans="1:6" x14ac:dyDescent="0.25">
      <c r="A17" s="4" t="s">
        <v>168</v>
      </c>
      <c r="B17">
        <v>4</v>
      </c>
      <c r="C17" t="s">
        <v>169</v>
      </c>
      <c r="D17" t="s">
        <v>170</v>
      </c>
      <c r="E17" t="s">
        <v>171</v>
      </c>
      <c r="F17" t="s">
        <v>172</v>
      </c>
    </row>
    <row r="18" spans="1:6" x14ac:dyDescent="0.25">
      <c r="A18" s="4" t="s">
        <v>173</v>
      </c>
      <c r="B18">
        <v>3380</v>
      </c>
      <c r="C18" t="s">
        <v>174</v>
      </c>
      <c r="D18" t="s">
        <v>175</v>
      </c>
      <c r="E18" t="s">
        <v>176</v>
      </c>
      <c r="F18" t="s">
        <v>177</v>
      </c>
    </row>
    <row r="19" spans="1:6" x14ac:dyDescent="0.25">
      <c r="A19" s="4" t="s">
        <v>178</v>
      </c>
      <c r="B19">
        <v>94</v>
      </c>
      <c r="C19" t="s">
        <v>179</v>
      </c>
      <c r="D19" t="s">
        <v>180</v>
      </c>
      <c r="E19" t="s">
        <v>139</v>
      </c>
      <c r="F19" t="s">
        <v>181</v>
      </c>
    </row>
    <row r="20" spans="1:6" x14ac:dyDescent="0.25">
      <c r="A20" s="4" t="s">
        <v>182</v>
      </c>
      <c r="B20">
        <v>94</v>
      </c>
      <c r="C20" t="s">
        <v>183</v>
      </c>
      <c r="D20" t="s">
        <v>156</v>
      </c>
      <c r="E20" t="s">
        <v>139</v>
      </c>
      <c r="F20" t="s">
        <v>184</v>
      </c>
    </row>
    <row r="21" spans="1:6" x14ac:dyDescent="0.25">
      <c r="A21" s="4" t="s">
        <v>185</v>
      </c>
      <c r="B21">
        <v>95</v>
      </c>
      <c r="C21" t="s">
        <v>186</v>
      </c>
      <c r="D21" t="s">
        <v>187</v>
      </c>
      <c r="E21" t="s">
        <v>188</v>
      </c>
      <c r="F21" t="s">
        <v>189</v>
      </c>
    </row>
    <row r="22" spans="1:6" x14ac:dyDescent="0.25">
      <c r="A22" s="4" t="s">
        <v>190</v>
      </c>
      <c r="B22">
        <v>29</v>
      </c>
      <c r="C22" t="s">
        <v>191</v>
      </c>
      <c r="D22" t="s">
        <v>192</v>
      </c>
      <c r="E22" t="s">
        <v>193</v>
      </c>
      <c r="F22" t="s">
        <v>194</v>
      </c>
    </row>
    <row r="23" spans="1:6" x14ac:dyDescent="0.25">
      <c r="A23" s="4" t="s">
        <v>195</v>
      </c>
      <c r="B23">
        <v>52</v>
      </c>
      <c r="C23" t="s">
        <v>196</v>
      </c>
      <c r="D23" t="s">
        <v>197</v>
      </c>
      <c r="E23" t="s">
        <v>198</v>
      </c>
      <c r="F23" t="s">
        <v>199</v>
      </c>
    </row>
    <row r="24" spans="1:6" x14ac:dyDescent="0.25">
      <c r="A24" s="4" t="s">
        <v>200</v>
      </c>
      <c r="B24">
        <v>40</v>
      </c>
      <c r="C24" t="s">
        <v>201</v>
      </c>
      <c r="D24" t="s">
        <v>202</v>
      </c>
      <c r="E24" t="s">
        <v>176</v>
      </c>
      <c r="F24" t="s">
        <v>203</v>
      </c>
    </row>
    <row r="25" spans="1:6" x14ac:dyDescent="0.25">
      <c r="A25" s="4" t="s">
        <v>204</v>
      </c>
      <c r="B25">
        <v>1458</v>
      </c>
      <c r="C25" t="s">
        <v>205</v>
      </c>
      <c r="D25" t="s">
        <v>206</v>
      </c>
      <c r="E25" t="s">
        <v>207</v>
      </c>
      <c r="F25" t="s">
        <v>208</v>
      </c>
    </row>
    <row r="26" spans="1:6" x14ac:dyDescent="0.25">
      <c r="A26" s="4" t="s">
        <v>209</v>
      </c>
      <c r="B26">
        <v>1458</v>
      </c>
      <c r="C26" t="s">
        <v>210</v>
      </c>
      <c r="D26" t="s">
        <v>210</v>
      </c>
      <c r="E26" t="s">
        <v>207</v>
      </c>
      <c r="F26" t="s">
        <v>211</v>
      </c>
    </row>
    <row r="27" spans="1:6" x14ac:dyDescent="0.25">
      <c r="A27" s="4" t="s">
        <v>212</v>
      </c>
      <c r="B27">
        <v>102</v>
      </c>
      <c r="C27" t="s">
        <v>213</v>
      </c>
      <c r="D27" t="s">
        <v>214</v>
      </c>
      <c r="E27" t="s">
        <v>215</v>
      </c>
      <c r="F27" t="s">
        <v>216</v>
      </c>
    </row>
    <row r="28" spans="1:6" x14ac:dyDescent="0.25">
      <c r="A28" s="4" t="s">
        <v>217</v>
      </c>
      <c r="B28">
        <v>9</v>
      </c>
      <c r="C28" t="s">
        <v>218</v>
      </c>
      <c r="D28" t="s">
        <v>219</v>
      </c>
      <c r="E28" t="s">
        <v>139</v>
      </c>
      <c r="F28" t="s">
        <v>220</v>
      </c>
    </row>
    <row r="29" spans="1:6" x14ac:dyDescent="0.25">
      <c r="A29" s="4" t="s">
        <v>221</v>
      </c>
      <c r="B29">
        <v>3</v>
      </c>
      <c r="C29" t="s">
        <v>222</v>
      </c>
      <c r="D29" t="s">
        <v>223</v>
      </c>
      <c r="E29" t="s">
        <v>139</v>
      </c>
      <c r="F29" t="s">
        <v>224</v>
      </c>
    </row>
    <row r="30" spans="1:6" x14ac:dyDescent="0.25">
      <c r="A30" s="4" t="s">
        <v>225</v>
      </c>
      <c r="B30">
        <v>61</v>
      </c>
      <c r="C30" t="s">
        <v>226</v>
      </c>
      <c r="D30" t="s">
        <v>227</v>
      </c>
      <c r="E30" t="s">
        <v>228</v>
      </c>
      <c r="F30" t="s">
        <v>229</v>
      </c>
    </row>
    <row r="31" spans="1:6" x14ac:dyDescent="0.25">
      <c r="A31" s="4" t="s">
        <v>230</v>
      </c>
      <c r="B31">
        <v>64</v>
      </c>
      <c r="C31" t="s">
        <v>231</v>
      </c>
      <c r="D31" t="s">
        <v>227</v>
      </c>
      <c r="E31" t="s">
        <v>228</v>
      </c>
      <c r="F31" t="s">
        <v>232</v>
      </c>
    </row>
    <row r="32" spans="1:6" x14ac:dyDescent="0.25">
      <c r="A32" s="4" t="s">
        <v>233</v>
      </c>
      <c r="B32">
        <v>32</v>
      </c>
      <c r="C32" t="s">
        <v>234</v>
      </c>
      <c r="D32" t="s">
        <v>227</v>
      </c>
      <c r="E32" t="s">
        <v>228</v>
      </c>
      <c r="F32" t="s">
        <v>235</v>
      </c>
    </row>
    <row r="33" spans="1:6" x14ac:dyDescent="0.25">
      <c r="A33" s="4" t="s">
        <v>236</v>
      </c>
      <c r="B33">
        <v>105</v>
      </c>
      <c r="C33" t="s">
        <v>237</v>
      </c>
      <c r="D33" t="s">
        <v>227</v>
      </c>
      <c r="E33" t="s">
        <v>228</v>
      </c>
      <c r="F33" t="s">
        <v>238</v>
      </c>
    </row>
    <row r="34" spans="1:6" x14ac:dyDescent="0.25">
      <c r="A34" s="4" t="s">
        <v>239</v>
      </c>
      <c r="B34">
        <v>77</v>
      </c>
      <c r="C34" t="s">
        <v>240</v>
      </c>
      <c r="D34" t="s">
        <v>227</v>
      </c>
      <c r="E34" t="s">
        <v>228</v>
      </c>
      <c r="F34" t="s">
        <v>241</v>
      </c>
    </row>
    <row r="35" spans="1:6" x14ac:dyDescent="0.25">
      <c r="A35" s="4" t="s">
        <v>242</v>
      </c>
      <c r="B35">
        <v>96</v>
      </c>
      <c r="C35" t="s">
        <v>243</v>
      </c>
      <c r="D35" t="s">
        <v>244</v>
      </c>
      <c r="E35" t="s">
        <v>131</v>
      </c>
      <c r="F35" t="s">
        <v>245</v>
      </c>
    </row>
    <row r="36" spans="1:6" x14ac:dyDescent="0.25">
      <c r="A36" s="4" t="s">
        <v>246</v>
      </c>
      <c r="B36">
        <v>3024</v>
      </c>
      <c r="C36" t="s">
        <v>247</v>
      </c>
      <c r="D36" t="s">
        <v>248</v>
      </c>
      <c r="E36" t="s">
        <v>12</v>
      </c>
      <c r="F36" t="s">
        <v>249</v>
      </c>
    </row>
    <row r="37" spans="1:6" x14ac:dyDescent="0.25">
      <c r="A37" s="4" t="s">
        <v>250</v>
      </c>
      <c r="B37">
        <v>63</v>
      </c>
      <c r="C37" t="s">
        <v>251</v>
      </c>
      <c r="D37" t="s">
        <v>131</v>
      </c>
      <c r="E37" t="s">
        <v>131</v>
      </c>
      <c r="F37" t="s">
        <v>252</v>
      </c>
    </row>
    <row r="38" spans="1:6" x14ac:dyDescent="0.25">
      <c r="A38" s="4" t="s">
        <v>253</v>
      </c>
      <c r="B38">
        <v>21</v>
      </c>
      <c r="C38" t="s">
        <v>251</v>
      </c>
      <c r="D38" t="s">
        <v>131</v>
      </c>
      <c r="E38" t="s">
        <v>131</v>
      </c>
      <c r="F38" t="s">
        <v>254</v>
      </c>
    </row>
    <row r="39" spans="1:6" x14ac:dyDescent="0.25">
      <c r="A39" s="4" t="s">
        <v>255</v>
      </c>
      <c r="B39">
        <v>63</v>
      </c>
      <c r="C39" t="s">
        <v>134</v>
      </c>
      <c r="D39" t="s">
        <v>131</v>
      </c>
      <c r="E39" t="s">
        <v>131</v>
      </c>
      <c r="F39" t="s">
        <v>256</v>
      </c>
    </row>
    <row r="40" spans="1:6" x14ac:dyDescent="0.25">
      <c r="A40" s="4" t="s">
        <v>257</v>
      </c>
      <c r="B40">
        <v>21</v>
      </c>
      <c r="C40" t="s">
        <v>134</v>
      </c>
      <c r="D40" t="s">
        <v>131</v>
      </c>
      <c r="E40" t="s">
        <v>131</v>
      </c>
      <c r="F40" t="s">
        <v>258</v>
      </c>
    </row>
    <row r="41" spans="1:6" x14ac:dyDescent="0.25">
      <c r="A41" s="4" t="s">
        <v>259</v>
      </c>
      <c r="B41">
        <v>14</v>
      </c>
      <c r="C41" t="s">
        <v>251</v>
      </c>
      <c r="D41" t="s">
        <v>131</v>
      </c>
      <c r="E41" t="s">
        <v>131</v>
      </c>
      <c r="F41" t="s">
        <v>260</v>
      </c>
    </row>
    <row r="42" spans="1:6" x14ac:dyDescent="0.25">
      <c r="A42" s="4" t="s">
        <v>261</v>
      </c>
      <c r="B42">
        <v>10</v>
      </c>
      <c r="C42" t="s">
        <v>251</v>
      </c>
      <c r="D42" t="s">
        <v>131</v>
      </c>
      <c r="E42" t="s">
        <v>131</v>
      </c>
      <c r="F42" t="s">
        <v>262</v>
      </c>
    </row>
    <row r="43" spans="1:6" x14ac:dyDescent="0.25">
      <c r="A43" s="4" t="s">
        <v>263</v>
      </c>
      <c r="B43">
        <v>5</v>
      </c>
      <c r="C43" t="s">
        <v>251</v>
      </c>
      <c r="D43" t="s">
        <v>131</v>
      </c>
      <c r="E43" t="s">
        <v>131</v>
      </c>
      <c r="F43" t="s">
        <v>264</v>
      </c>
    </row>
    <row r="44" spans="1:6" x14ac:dyDescent="0.25">
      <c r="A44" s="4" t="s">
        <v>265</v>
      </c>
      <c r="B44">
        <v>29</v>
      </c>
      <c r="C44" t="s">
        <v>251</v>
      </c>
      <c r="D44" t="s">
        <v>131</v>
      </c>
      <c r="E44" t="s">
        <v>131</v>
      </c>
      <c r="F44" t="s">
        <v>266</v>
      </c>
    </row>
    <row r="45" spans="1:6" x14ac:dyDescent="0.25">
      <c r="A45" s="4" t="s">
        <v>267</v>
      </c>
      <c r="B45">
        <v>5</v>
      </c>
      <c r="C45" t="s">
        <v>251</v>
      </c>
      <c r="D45" t="s">
        <v>131</v>
      </c>
      <c r="E45" t="s">
        <v>131</v>
      </c>
      <c r="F45" t="s">
        <v>268</v>
      </c>
    </row>
    <row r="46" spans="1:6" x14ac:dyDescent="0.25">
      <c r="A46" s="4" t="s">
        <v>269</v>
      </c>
      <c r="B46">
        <v>5</v>
      </c>
      <c r="C46" t="s">
        <v>251</v>
      </c>
      <c r="D46" t="s">
        <v>131</v>
      </c>
      <c r="E46" t="s">
        <v>131</v>
      </c>
      <c r="F46" t="s">
        <v>270</v>
      </c>
    </row>
    <row r="47" spans="1:6" x14ac:dyDescent="0.25">
      <c r="A47" s="4" t="s">
        <v>271</v>
      </c>
      <c r="B47">
        <v>5</v>
      </c>
      <c r="C47" t="s">
        <v>251</v>
      </c>
      <c r="D47" t="s">
        <v>131</v>
      </c>
      <c r="E47" t="s">
        <v>131</v>
      </c>
      <c r="F47" t="s">
        <v>272</v>
      </c>
    </row>
    <row r="48" spans="1:6" x14ac:dyDescent="0.25">
      <c r="A48" s="4" t="s">
        <v>273</v>
      </c>
      <c r="B48">
        <v>21</v>
      </c>
      <c r="C48" t="s">
        <v>251</v>
      </c>
      <c r="D48" t="s">
        <v>131</v>
      </c>
      <c r="E48" t="s">
        <v>131</v>
      </c>
      <c r="F48" t="s">
        <v>274</v>
      </c>
    </row>
    <row r="49" spans="1:6" x14ac:dyDescent="0.25">
      <c r="A49" s="4" t="s">
        <v>275</v>
      </c>
      <c r="B49">
        <v>21</v>
      </c>
      <c r="C49" t="s">
        <v>251</v>
      </c>
      <c r="D49" t="s">
        <v>131</v>
      </c>
      <c r="E49" t="s">
        <v>131</v>
      </c>
      <c r="F49" t="s">
        <v>276</v>
      </c>
    </row>
    <row r="50" spans="1:6" x14ac:dyDescent="0.25">
      <c r="A50" s="4" t="s">
        <v>277</v>
      </c>
      <c r="B50">
        <v>21</v>
      </c>
      <c r="C50" t="s">
        <v>251</v>
      </c>
      <c r="D50" t="s">
        <v>131</v>
      </c>
      <c r="E50" t="s">
        <v>131</v>
      </c>
      <c r="F50" t="s">
        <v>278</v>
      </c>
    </row>
    <row r="52" spans="1:6" x14ac:dyDescent="0.25">
      <c r="A52" s="4" t="s">
        <v>279</v>
      </c>
    </row>
    <row r="53" spans="1:6" x14ac:dyDescent="0.25">
      <c r="A53" t="s">
        <v>280</v>
      </c>
    </row>
    <row r="54" spans="1:6" x14ac:dyDescent="0.25">
      <c r="A54" t="s">
        <v>281</v>
      </c>
    </row>
    <row r="55" spans="1:6" x14ac:dyDescent="0.25">
      <c r="A55" t="s">
        <v>282</v>
      </c>
    </row>
    <row r="56" spans="1:6" x14ac:dyDescent="0.25">
      <c r="A56" t="s">
        <v>283</v>
      </c>
    </row>
    <row r="57" spans="1:6" x14ac:dyDescent="0.25">
      <c r="A57" t="s">
        <v>284</v>
      </c>
    </row>
    <row r="58" spans="1:6" x14ac:dyDescent="0.25">
      <c r="A58" t="s">
        <v>285</v>
      </c>
    </row>
    <row r="59" spans="1:6" x14ac:dyDescent="0.25">
      <c r="A59" t="s">
        <v>286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287</v>
      </c>
      <c r="B1" s="5" t="s">
        <v>288</v>
      </c>
      <c r="C1" s="5" t="s">
        <v>289</v>
      </c>
      <c r="D1" s="5" t="s">
        <v>290</v>
      </c>
      <c r="E1" s="5" t="s">
        <v>291</v>
      </c>
    </row>
    <row r="2" spans="1:5" x14ac:dyDescent="0.25">
      <c r="A2" t="s">
        <v>292</v>
      </c>
      <c r="B2" t="s">
        <v>293</v>
      </c>
      <c r="C2" t="s">
        <v>1</v>
      </c>
      <c r="D2">
        <v>6</v>
      </c>
      <c r="E2" t="s">
        <v>294</v>
      </c>
    </row>
    <row r="3" spans="1:5" x14ac:dyDescent="0.25">
      <c r="A3" t="s">
        <v>295</v>
      </c>
      <c r="B3" t="s">
        <v>296</v>
      </c>
      <c r="C3" t="s">
        <v>297</v>
      </c>
      <c r="D3">
        <v>9</v>
      </c>
      <c r="E3" t="s">
        <v>298</v>
      </c>
    </row>
    <row r="4" spans="1:5" x14ac:dyDescent="0.25">
      <c r="A4" t="s">
        <v>299</v>
      </c>
      <c r="B4" t="s">
        <v>300</v>
      </c>
      <c r="C4" t="s">
        <v>301</v>
      </c>
      <c r="D4">
        <v>7</v>
      </c>
      <c r="E4" t="s">
        <v>302</v>
      </c>
    </row>
    <row r="5" spans="1:5" x14ac:dyDescent="0.25">
      <c r="A5" t="s">
        <v>303</v>
      </c>
      <c r="B5" t="s">
        <v>304</v>
      </c>
      <c r="C5" t="s">
        <v>305</v>
      </c>
      <c r="D5">
        <v>10</v>
      </c>
      <c r="E5" t="s">
        <v>306</v>
      </c>
    </row>
    <row r="6" spans="1:5" x14ac:dyDescent="0.25">
      <c r="A6" t="s">
        <v>307</v>
      </c>
      <c r="B6" t="s">
        <v>308</v>
      </c>
      <c r="C6" t="s">
        <v>309</v>
      </c>
      <c r="D6">
        <v>8</v>
      </c>
      <c r="E6" t="s">
        <v>310</v>
      </c>
    </row>
    <row r="7" spans="1:5" x14ac:dyDescent="0.25">
      <c r="A7" t="s">
        <v>311</v>
      </c>
      <c r="B7" t="s">
        <v>312</v>
      </c>
      <c r="C7" t="s">
        <v>313</v>
      </c>
      <c r="D7">
        <v>1</v>
      </c>
      <c r="E7" t="s">
        <v>314</v>
      </c>
    </row>
    <row r="8" spans="1:5" x14ac:dyDescent="0.25">
      <c r="A8" t="s">
        <v>315</v>
      </c>
      <c r="B8" t="s">
        <v>316</v>
      </c>
      <c r="C8" t="s">
        <v>317</v>
      </c>
      <c r="D8">
        <v>5</v>
      </c>
      <c r="E8" t="s">
        <v>318</v>
      </c>
    </row>
    <row r="9" spans="1:5" x14ac:dyDescent="0.25">
      <c r="A9" t="s">
        <v>319</v>
      </c>
      <c r="B9" t="s">
        <v>320</v>
      </c>
      <c r="C9" t="s">
        <v>321</v>
      </c>
      <c r="D9">
        <v>5</v>
      </c>
      <c r="E9" t="s">
        <v>318</v>
      </c>
    </row>
    <row r="10" spans="1:5" x14ac:dyDescent="0.25">
      <c r="A10" t="s">
        <v>322</v>
      </c>
      <c r="B10" t="s">
        <v>323</v>
      </c>
      <c r="C10" t="s">
        <v>324</v>
      </c>
      <c r="D10">
        <v>5</v>
      </c>
      <c r="E10" t="s">
        <v>318</v>
      </c>
    </row>
    <row r="11" spans="1:5" x14ac:dyDescent="0.25">
      <c r="A11" t="s">
        <v>325</v>
      </c>
      <c r="B11" t="s">
        <v>326</v>
      </c>
      <c r="C11" t="s">
        <v>327</v>
      </c>
      <c r="D11">
        <v>8</v>
      </c>
      <c r="E11" t="s">
        <v>310</v>
      </c>
    </row>
    <row r="12" spans="1:5" x14ac:dyDescent="0.25">
      <c r="A12" t="s">
        <v>328</v>
      </c>
      <c r="B12" t="s">
        <v>329</v>
      </c>
      <c r="C12" t="s">
        <v>330</v>
      </c>
      <c r="D12">
        <v>3</v>
      </c>
      <c r="E12" t="s">
        <v>331</v>
      </c>
    </row>
    <row r="13" spans="1:5" x14ac:dyDescent="0.25">
      <c r="A13" t="s">
        <v>332</v>
      </c>
      <c r="B13" t="s">
        <v>333</v>
      </c>
      <c r="C13" t="s">
        <v>334</v>
      </c>
      <c r="D13">
        <v>3</v>
      </c>
      <c r="E13" t="s">
        <v>331</v>
      </c>
    </row>
    <row r="14" spans="1:5" x14ac:dyDescent="0.25">
      <c r="A14" t="s">
        <v>335</v>
      </c>
      <c r="B14" t="s">
        <v>336</v>
      </c>
      <c r="C14" t="s">
        <v>337</v>
      </c>
      <c r="D14">
        <v>4</v>
      </c>
      <c r="E14" t="s">
        <v>338</v>
      </c>
    </row>
    <row r="15" spans="1:5" x14ac:dyDescent="0.25">
      <c r="A15" t="s">
        <v>339</v>
      </c>
      <c r="B15" t="s">
        <v>340</v>
      </c>
      <c r="C15" t="s">
        <v>341</v>
      </c>
      <c r="D15">
        <v>4</v>
      </c>
      <c r="E15" t="s">
        <v>338</v>
      </c>
    </row>
    <row r="16" spans="1:5" x14ac:dyDescent="0.25">
      <c r="A16" t="s">
        <v>342</v>
      </c>
      <c r="B16" t="s">
        <v>343</v>
      </c>
      <c r="C16" t="s">
        <v>344</v>
      </c>
      <c r="D16">
        <v>6</v>
      </c>
      <c r="E16" t="s">
        <v>294</v>
      </c>
    </row>
    <row r="17" spans="1:5" x14ac:dyDescent="0.25">
      <c r="A17" t="s">
        <v>345</v>
      </c>
      <c r="B17" t="s">
        <v>346</v>
      </c>
      <c r="C17" t="s">
        <v>347</v>
      </c>
      <c r="D17">
        <v>7</v>
      </c>
      <c r="E17" t="s">
        <v>302</v>
      </c>
    </row>
    <row r="18" spans="1:5" x14ac:dyDescent="0.25">
      <c r="A18" t="s">
        <v>348</v>
      </c>
      <c r="B18" t="s">
        <v>349</v>
      </c>
      <c r="C18" t="s">
        <v>350</v>
      </c>
      <c r="D18">
        <v>1</v>
      </c>
      <c r="E18" t="s">
        <v>314</v>
      </c>
    </row>
    <row r="19" spans="1:5" x14ac:dyDescent="0.25">
      <c r="A19" t="s">
        <v>351</v>
      </c>
      <c r="B19" t="s">
        <v>352</v>
      </c>
      <c r="C19" t="s">
        <v>353</v>
      </c>
      <c r="D19">
        <v>5</v>
      </c>
      <c r="E19" t="s">
        <v>318</v>
      </c>
    </row>
    <row r="20" spans="1:5" x14ac:dyDescent="0.25">
      <c r="A20" t="s">
        <v>354</v>
      </c>
      <c r="B20" t="s">
        <v>355</v>
      </c>
      <c r="C20" t="s">
        <v>356</v>
      </c>
      <c r="D20">
        <v>1</v>
      </c>
      <c r="E20" t="s">
        <v>314</v>
      </c>
    </row>
    <row r="21" spans="1:5" x14ac:dyDescent="0.25">
      <c r="A21" t="s">
        <v>357</v>
      </c>
      <c r="B21" t="s">
        <v>358</v>
      </c>
      <c r="C21" t="s">
        <v>359</v>
      </c>
      <c r="D21">
        <v>3</v>
      </c>
      <c r="E21" t="s">
        <v>331</v>
      </c>
    </row>
    <row r="22" spans="1:5" x14ac:dyDescent="0.25">
      <c r="A22" t="s">
        <v>360</v>
      </c>
      <c r="B22" t="s">
        <v>361</v>
      </c>
      <c r="C22" t="s">
        <v>362</v>
      </c>
      <c r="D22">
        <v>4</v>
      </c>
      <c r="E22" t="s">
        <v>338</v>
      </c>
    </row>
    <row r="23" spans="1:5" x14ac:dyDescent="0.25">
      <c r="A23" t="s">
        <v>363</v>
      </c>
      <c r="B23" t="s">
        <v>364</v>
      </c>
      <c r="C23" t="s">
        <v>365</v>
      </c>
      <c r="D23">
        <v>6</v>
      </c>
      <c r="E23" t="s">
        <v>294</v>
      </c>
    </row>
    <row r="24" spans="1:5" x14ac:dyDescent="0.25">
      <c r="A24" t="s">
        <v>366</v>
      </c>
      <c r="B24" t="s">
        <v>367</v>
      </c>
      <c r="C24" t="s">
        <v>368</v>
      </c>
      <c r="D24">
        <v>4</v>
      </c>
      <c r="E24" t="s">
        <v>338</v>
      </c>
    </row>
    <row r="25" spans="1:5" x14ac:dyDescent="0.25">
      <c r="A25" t="s">
        <v>369</v>
      </c>
      <c r="B25" t="s">
        <v>370</v>
      </c>
      <c r="C25" t="s">
        <v>371</v>
      </c>
      <c r="D25">
        <v>8</v>
      </c>
      <c r="E25" t="s">
        <v>310</v>
      </c>
    </row>
    <row r="26" spans="1:5" x14ac:dyDescent="0.25">
      <c r="A26" t="s">
        <v>372</v>
      </c>
      <c r="B26" t="s">
        <v>373</v>
      </c>
      <c r="C26" t="s">
        <v>374</v>
      </c>
      <c r="D26">
        <v>4</v>
      </c>
      <c r="E26" t="s">
        <v>338</v>
      </c>
    </row>
    <row r="27" spans="1:5" x14ac:dyDescent="0.25">
      <c r="A27" t="s">
        <v>375</v>
      </c>
      <c r="B27" t="s">
        <v>376</v>
      </c>
      <c r="C27" t="s">
        <v>377</v>
      </c>
      <c r="D27">
        <v>9</v>
      </c>
      <c r="E27" t="s">
        <v>298</v>
      </c>
    </row>
    <row r="28" spans="1:5" x14ac:dyDescent="0.25">
      <c r="A28" t="s">
        <v>378</v>
      </c>
      <c r="B28" t="s">
        <v>379</v>
      </c>
      <c r="C28" t="s">
        <v>380</v>
      </c>
      <c r="D28">
        <v>1</v>
      </c>
      <c r="E28" t="s">
        <v>314</v>
      </c>
    </row>
    <row r="29" spans="1:5" x14ac:dyDescent="0.25">
      <c r="A29" t="s">
        <v>381</v>
      </c>
      <c r="B29" t="s">
        <v>382</v>
      </c>
      <c r="C29" t="s">
        <v>383</v>
      </c>
      <c r="D29">
        <v>2</v>
      </c>
      <c r="E29" t="s">
        <v>384</v>
      </c>
    </row>
    <row r="30" spans="1:5" x14ac:dyDescent="0.25">
      <c r="A30" t="s">
        <v>385</v>
      </c>
      <c r="B30" t="s">
        <v>386</v>
      </c>
      <c r="C30" t="s">
        <v>387</v>
      </c>
      <c r="D30">
        <v>9</v>
      </c>
      <c r="E30" t="s">
        <v>298</v>
      </c>
    </row>
    <row r="31" spans="1:5" x14ac:dyDescent="0.25">
      <c r="A31" t="s">
        <v>388</v>
      </c>
      <c r="B31" t="s">
        <v>389</v>
      </c>
      <c r="C31" t="s">
        <v>390</v>
      </c>
      <c r="D31">
        <v>2</v>
      </c>
      <c r="E31" t="s">
        <v>384</v>
      </c>
    </row>
    <row r="32" spans="1:5" x14ac:dyDescent="0.25">
      <c r="A32" t="s">
        <v>391</v>
      </c>
      <c r="B32" t="s">
        <v>392</v>
      </c>
      <c r="C32" t="s">
        <v>393</v>
      </c>
      <c r="D32">
        <v>5</v>
      </c>
      <c r="E32" t="s">
        <v>318</v>
      </c>
    </row>
    <row r="33" spans="1:5" x14ac:dyDescent="0.25">
      <c r="A33" t="s">
        <v>394</v>
      </c>
      <c r="B33" t="s">
        <v>395</v>
      </c>
      <c r="C33" t="s">
        <v>396</v>
      </c>
      <c r="D33">
        <v>4</v>
      </c>
      <c r="E33" t="s">
        <v>338</v>
      </c>
    </row>
    <row r="34" spans="1:5" x14ac:dyDescent="0.25">
      <c r="A34" t="s">
        <v>397</v>
      </c>
      <c r="B34" t="s">
        <v>398</v>
      </c>
      <c r="C34" t="s">
        <v>399</v>
      </c>
      <c r="D34">
        <v>3</v>
      </c>
      <c r="E34" t="s">
        <v>331</v>
      </c>
    </row>
    <row r="35" spans="1:5" x14ac:dyDescent="0.25">
      <c r="A35" t="s">
        <v>400</v>
      </c>
      <c r="B35" t="s">
        <v>401</v>
      </c>
      <c r="C35" t="s">
        <v>402</v>
      </c>
      <c r="D35">
        <v>7</v>
      </c>
      <c r="E35" t="s">
        <v>302</v>
      </c>
    </row>
    <row r="36" spans="1:5" x14ac:dyDescent="0.25">
      <c r="A36" t="s">
        <v>403</v>
      </c>
      <c r="B36" t="s">
        <v>404</v>
      </c>
      <c r="C36" t="s">
        <v>405</v>
      </c>
      <c r="D36">
        <v>10</v>
      </c>
      <c r="E36" t="s">
        <v>306</v>
      </c>
    </row>
    <row r="37" spans="1:5" x14ac:dyDescent="0.25">
      <c r="A37" t="s">
        <v>406</v>
      </c>
      <c r="B37" t="s">
        <v>407</v>
      </c>
      <c r="C37" t="s">
        <v>408</v>
      </c>
      <c r="D37">
        <v>2</v>
      </c>
      <c r="E37" t="s">
        <v>384</v>
      </c>
    </row>
    <row r="38" spans="1:5" x14ac:dyDescent="0.25">
      <c r="A38" t="s">
        <v>409</v>
      </c>
      <c r="B38" t="s">
        <v>410</v>
      </c>
      <c r="C38" t="s">
        <v>411</v>
      </c>
      <c r="D38">
        <v>1</v>
      </c>
      <c r="E38" t="s">
        <v>314</v>
      </c>
    </row>
    <row r="39" spans="1:5" x14ac:dyDescent="0.25">
      <c r="A39" t="s">
        <v>412</v>
      </c>
      <c r="B39" t="s">
        <v>413</v>
      </c>
      <c r="C39" t="s">
        <v>414</v>
      </c>
      <c r="D39">
        <v>5</v>
      </c>
      <c r="E39" t="s">
        <v>318</v>
      </c>
    </row>
    <row r="40" spans="1:5" x14ac:dyDescent="0.25">
      <c r="A40" t="s">
        <v>415</v>
      </c>
      <c r="B40" t="s">
        <v>416</v>
      </c>
      <c r="C40" t="s">
        <v>417</v>
      </c>
      <c r="D40">
        <v>4</v>
      </c>
      <c r="E40" t="s">
        <v>338</v>
      </c>
    </row>
    <row r="41" spans="1:5" x14ac:dyDescent="0.25">
      <c r="A41" t="s">
        <v>418</v>
      </c>
      <c r="B41" t="s">
        <v>419</v>
      </c>
      <c r="C41" t="s">
        <v>420</v>
      </c>
      <c r="D41">
        <v>6</v>
      </c>
      <c r="E41" t="s">
        <v>294</v>
      </c>
    </row>
    <row r="42" spans="1:5" x14ac:dyDescent="0.25">
      <c r="A42" t="s">
        <v>421</v>
      </c>
      <c r="B42" t="s">
        <v>422</v>
      </c>
      <c r="C42" t="s">
        <v>423</v>
      </c>
      <c r="D42">
        <v>7</v>
      </c>
      <c r="E42" t="s">
        <v>302</v>
      </c>
    </row>
    <row r="43" spans="1:5" x14ac:dyDescent="0.25">
      <c r="A43" t="s">
        <v>424</v>
      </c>
      <c r="B43" t="s">
        <v>425</v>
      </c>
      <c r="C43" t="s">
        <v>426</v>
      </c>
      <c r="D43">
        <v>8</v>
      </c>
      <c r="E43" t="s">
        <v>310</v>
      </c>
    </row>
    <row r="44" spans="1:5" x14ac:dyDescent="0.25">
      <c r="A44" t="s">
        <v>427</v>
      </c>
      <c r="B44" t="s">
        <v>428</v>
      </c>
      <c r="C44" t="s">
        <v>429</v>
      </c>
      <c r="D44">
        <v>1</v>
      </c>
      <c r="E44" t="s">
        <v>314</v>
      </c>
    </row>
    <row r="45" spans="1:5" x14ac:dyDescent="0.25">
      <c r="A45" t="s">
        <v>430</v>
      </c>
      <c r="B45" t="s">
        <v>431</v>
      </c>
      <c r="C45" t="s">
        <v>432</v>
      </c>
      <c r="D45">
        <v>5</v>
      </c>
      <c r="E45" t="s">
        <v>318</v>
      </c>
    </row>
    <row r="46" spans="1:5" x14ac:dyDescent="0.25">
      <c r="A46" t="s">
        <v>433</v>
      </c>
      <c r="B46" t="s">
        <v>434</v>
      </c>
      <c r="C46" t="s">
        <v>435</v>
      </c>
      <c r="D46">
        <v>10</v>
      </c>
      <c r="E46" t="s">
        <v>306</v>
      </c>
    </row>
    <row r="47" spans="1:5" x14ac:dyDescent="0.25">
      <c r="A47" t="s">
        <v>436</v>
      </c>
      <c r="B47" t="s">
        <v>437</v>
      </c>
      <c r="C47" t="s">
        <v>438</v>
      </c>
      <c r="D47">
        <v>5</v>
      </c>
      <c r="E47" t="s">
        <v>318</v>
      </c>
    </row>
    <row r="48" spans="1:5" x14ac:dyDescent="0.25">
      <c r="A48" t="s">
        <v>439</v>
      </c>
      <c r="B48" t="s">
        <v>440</v>
      </c>
      <c r="C48" t="s">
        <v>441</v>
      </c>
      <c r="D48">
        <v>3</v>
      </c>
      <c r="E48" t="s">
        <v>331</v>
      </c>
    </row>
    <row r="49" spans="1:5" x14ac:dyDescent="0.25">
      <c r="A49" t="s">
        <v>442</v>
      </c>
      <c r="B49" t="s">
        <v>443</v>
      </c>
      <c r="C49" t="s">
        <v>444</v>
      </c>
      <c r="D49">
        <v>8</v>
      </c>
      <c r="E49" t="s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2" customWidth="1"/>
    <col min="3" max="3" width="18" customWidth="1"/>
    <col min="4" max="4" width="56" customWidth="1"/>
    <col min="5" max="5" width="22" customWidth="1"/>
  </cols>
  <sheetData>
    <row r="1" spans="1:5" x14ac:dyDescent="0.25">
      <c r="A1" s="5" t="s">
        <v>445</v>
      </c>
      <c r="B1" s="5" t="s">
        <v>446</v>
      </c>
      <c r="C1" s="5" t="s">
        <v>447</v>
      </c>
      <c r="D1" s="5" t="s">
        <v>448</v>
      </c>
      <c r="E1" s="5" t="s">
        <v>449</v>
      </c>
    </row>
    <row r="2" spans="1:5" x14ac:dyDescent="0.25">
      <c r="A2" s="4" t="s">
        <v>450</v>
      </c>
      <c r="B2" t="s">
        <v>451</v>
      </c>
      <c r="C2" s="6">
        <v>20.5</v>
      </c>
      <c r="D2" t="s">
        <v>452</v>
      </c>
      <c r="E2" t="s">
        <v>453</v>
      </c>
    </row>
    <row r="3" spans="1:5" x14ac:dyDescent="0.25">
      <c r="A3" s="4" t="s">
        <v>450</v>
      </c>
      <c r="B3" t="s">
        <v>454</v>
      </c>
      <c r="C3" s="6">
        <v>14</v>
      </c>
      <c r="D3" t="s">
        <v>455</v>
      </c>
      <c r="E3" t="s">
        <v>453</v>
      </c>
    </row>
    <row r="4" spans="1:5" x14ac:dyDescent="0.25">
      <c r="A4" s="4" t="s">
        <v>456</v>
      </c>
      <c r="B4" t="s">
        <v>457</v>
      </c>
      <c r="C4" s="6">
        <v>1037</v>
      </c>
      <c r="D4" t="s">
        <v>458</v>
      </c>
      <c r="E4" t="s">
        <v>459</v>
      </c>
    </row>
    <row r="5" spans="1:5" x14ac:dyDescent="0.25">
      <c r="A5" s="4" t="s">
        <v>460</v>
      </c>
      <c r="B5" t="s">
        <v>461</v>
      </c>
      <c r="C5" s="6">
        <v>5.8</v>
      </c>
      <c r="D5" t="s">
        <v>462</v>
      </c>
      <c r="E5" t="s">
        <v>463</v>
      </c>
    </row>
    <row r="6" spans="1:5" x14ac:dyDescent="0.25">
      <c r="A6" s="4" t="s">
        <v>464</v>
      </c>
      <c r="B6" t="s">
        <v>465</v>
      </c>
      <c r="C6" s="6">
        <v>5.0529999999999999</v>
      </c>
      <c r="D6" t="s">
        <v>466</v>
      </c>
      <c r="E6" t="s">
        <v>463</v>
      </c>
    </row>
    <row r="7" spans="1:5" x14ac:dyDescent="0.25">
      <c r="A7" s="4" t="s">
        <v>464</v>
      </c>
      <c r="B7" t="s">
        <v>467</v>
      </c>
      <c r="C7" s="6">
        <v>5.8250000000000002</v>
      </c>
      <c r="D7" t="s">
        <v>468</v>
      </c>
      <c r="E7" t="s">
        <v>463</v>
      </c>
    </row>
    <row r="8" spans="1:5" x14ac:dyDescent="0.25">
      <c r="A8" s="4" t="s">
        <v>464</v>
      </c>
      <c r="B8" t="s">
        <v>469</v>
      </c>
      <c r="C8" s="6">
        <v>5.67</v>
      </c>
      <c r="D8" t="s">
        <v>470</v>
      </c>
      <c r="E8" t="s">
        <v>463</v>
      </c>
    </row>
    <row r="9" spans="1:5" x14ac:dyDescent="0.25">
      <c r="A9" s="4" t="s">
        <v>464</v>
      </c>
      <c r="B9" t="s">
        <v>471</v>
      </c>
      <c r="C9" s="6">
        <v>6.2869999999999999</v>
      </c>
      <c r="D9" t="s">
        <v>472</v>
      </c>
      <c r="E9" t="s">
        <v>463</v>
      </c>
    </row>
    <row r="10" spans="1:5" x14ac:dyDescent="0.25">
      <c r="A10" s="4" t="s">
        <v>464</v>
      </c>
      <c r="B10" t="s">
        <v>473</v>
      </c>
      <c r="C10" s="6">
        <v>3.581</v>
      </c>
      <c r="D10" t="s">
        <v>474</v>
      </c>
      <c r="E10" t="s">
        <v>463</v>
      </c>
    </row>
    <row r="11" spans="1:5" x14ac:dyDescent="0.25">
      <c r="A11" s="4" t="s">
        <v>464</v>
      </c>
      <c r="B11" t="s">
        <v>475</v>
      </c>
      <c r="C11" s="6">
        <v>3.5390000000000001</v>
      </c>
      <c r="D11" t="s">
        <v>476</v>
      </c>
      <c r="E11" t="s">
        <v>463</v>
      </c>
    </row>
    <row r="12" spans="1:5" x14ac:dyDescent="0.25">
      <c r="A12" s="4" t="s">
        <v>464</v>
      </c>
      <c r="B12" t="s">
        <v>477</v>
      </c>
      <c r="C12" s="6">
        <v>5.359</v>
      </c>
      <c r="D12" t="s">
        <v>478</v>
      </c>
      <c r="E12" t="s">
        <v>463</v>
      </c>
    </row>
    <row r="13" spans="1:5" x14ac:dyDescent="0.25">
      <c r="A13" s="4" t="s">
        <v>479</v>
      </c>
      <c r="B13" t="s">
        <v>480</v>
      </c>
      <c r="C13" s="6">
        <v>16</v>
      </c>
      <c r="D13" t="s">
        <v>481</v>
      </c>
      <c r="E13" t="s">
        <v>453</v>
      </c>
    </row>
    <row r="14" spans="1:5" x14ac:dyDescent="0.25">
      <c r="A14" s="4" t="s">
        <v>482</v>
      </c>
      <c r="B14" t="s">
        <v>483</v>
      </c>
      <c r="C14" s="6">
        <v>180</v>
      </c>
      <c r="D14" t="s">
        <v>484</v>
      </c>
      <c r="E14" t="s">
        <v>485</v>
      </c>
    </row>
    <row r="15" spans="1:5" x14ac:dyDescent="0.25">
      <c r="A15" s="4" t="s">
        <v>449</v>
      </c>
      <c r="B15" t="s">
        <v>486</v>
      </c>
      <c r="C15" s="6">
        <v>1000000</v>
      </c>
      <c r="D15" t="s">
        <v>487</v>
      </c>
      <c r="E15" t="s">
        <v>131</v>
      </c>
    </row>
    <row r="16" spans="1:5" x14ac:dyDescent="0.25">
      <c r="A16" s="4" t="s">
        <v>449</v>
      </c>
      <c r="B16" t="s">
        <v>488</v>
      </c>
      <c r="C16" s="6">
        <v>1000</v>
      </c>
      <c r="D16" t="s">
        <v>489</v>
      </c>
      <c r="E16" t="s">
        <v>131</v>
      </c>
    </row>
    <row r="17" spans="1:5" x14ac:dyDescent="0.25">
      <c r="A17" s="4" t="s">
        <v>490</v>
      </c>
      <c r="B17" t="s">
        <v>491</v>
      </c>
      <c r="C17" s="6" t="s">
        <v>423</v>
      </c>
      <c r="D17" t="s">
        <v>492</v>
      </c>
      <c r="E17" t="s">
        <v>131</v>
      </c>
    </row>
    <row r="18" spans="1:5" x14ac:dyDescent="0.25">
      <c r="A18" s="4" t="s">
        <v>490</v>
      </c>
      <c r="B18" t="s">
        <v>493</v>
      </c>
      <c r="C18" s="6" t="s">
        <v>396</v>
      </c>
      <c r="D18" t="s">
        <v>492</v>
      </c>
      <c r="E18" t="s">
        <v>131</v>
      </c>
    </row>
    <row r="19" spans="1:5" x14ac:dyDescent="0.25">
      <c r="A19" s="4" t="s">
        <v>490</v>
      </c>
      <c r="B19" t="s">
        <v>494</v>
      </c>
      <c r="C19" s="6" t="s">
        <v>365</v>
      </c>
      <c r="D19" t="s">
        <v>492</v>
      </c>
      <c r="E19" t="s">
        <v>131</v>
      </c>
    </row>
    <row r="20" spans="1:5" x14ac:dyDescent="0.25">
      <c r="A20" s="4" t="s">
        <v>490</v>
      </c>
      <c r="B20" t="s">
        <v>495</v>
      </c>
      <c r="C20" s="6" t="s">
        <v>347</v>
      </c>
      <c r="D20" t="s">
        <v>492</v>
      </c>
      <c r="E20" t="s">
        <v>131</v>
      </c>
    </row>
    <row r="21" spans="1:5" x14ac:dyDescent="0.25">
      <c r="A21" s="4" t="s">
        <v>490</v>
      </c>
      <c r="B21" t="s">
        <v>496</v>
      </c>
      <c r="C21" s="6" t="s">
        <v>497</v>
      </c>
      <c r="D21" t="s">
        <v>498</v>
      </c>
      <c r="E21" t="s">
        <v>131</v>
      </c>
    </row>
    <row r="22" spans="1:5" x14ac:dyDescent="0.25">
      <c r="A22" s="4" t="s">
        <v>490</v>
      </c>
      <c r="B22" t="s">
        <v>499</v>
      </c>
      <c r="C22" s="6" t="s">
        <v>500</v>
      </c>
      <c r="D22" t="s">
        <v>498</v>
      </c>
      <c r="E22" t="s">
        <v>131</v>
      </c>
    </row>
    <row r="23" spans="1:5" x14ac:dyDescent="0.25">
      <c r="A23" s="4" t="s">
        <v>449</v>
      </c>
      <c r="B23" t="s">
        <v>501</v>
      </c>
      <c r="C23" s="6">
        <v>1000</v>
      </c>
      <c r="D23" t="s">
        <v>502</v>
      </c>
      <c r="E23" t="s">
        <v>131</v>
      </c>
    </row>
    <row r="24" spans="1:5" x14ac:dyDescent="0.25">
      <c r="A24" s="4" t="s">
        <v>449</v>
      </c>
      <c r="B24" t="s">
        <v>503</v>
      </c>
      <c r="C24" s="6">
        <v>1000000</v>
      </c>
      <c r="D24" t="s">
        <v>504</v>
      </c>
      <c r="E24" t="s">
        <v>131</v>
      </c>
    </row>
    <row r="25" spans="1:5" x14ac:dyDescent="0.25">
      <c r="A25" s="4" t="s">
        <v>449</v>
      </c>
      <c r="B25" t="s">
        <v>505</v>
      </c>
      <c r="C25" s="6">
        <v>42</v>
      </c>
      <c r="D25" t="s">
        <v>506</v>
      </c>
      <c r="E25" t="s">
        <v>507</v>
      </c>
    </row>
    <row r="26" spans="1:5" x14ac:dyDescent="0.25">
      <c r="A26" s="4" t="s">
        <v>508</v>
      </c>
      <c r="B26" t="s">
        <v>509</v>
      </c>
      <c r="C26" s="6">
        <v>2024</v>
      </c>
      <c r="D26" t="s">
        <v>510</v>
      </c>
      <c r="E26" t="s">
        <v>511</v>
      </c>
    </row>
    <row r="27" spans="1:5" x14ac:dyDescent="0.25">
      <c r="A27" s="4" t="s">
        <v>508</v>
      </c>
      <c r="B27" t="s">
        <v>512</v>
      </c>
      <c r="C27" s="6" t="s">
        <v>513</v>
      </c>
      <c r="D27" t="s">
        <v>514</v>
      </c>
      <c r="E27" t="s">
        <v>131</v>
      </c>
    </row>
    <row r="28" spans="1:5" x14ac:dyDescent="0.25">
      <c r="A28" s="4" t="s">
        <v>508</v>
      </c>
      <c r="B28" t="s">
        <v>515</v>
      </c>
      <c r="C28" s="6" t="s">
        <v>516</v>
      </c>
      <c r="D28" t="s">
        <v>517</v>
      </c>
      <c r="E28" t="s">
        <v>131</v>
      </c>
    </row>
    <row r="29" spans="1:5" x14ac:dyDescent="0.25">
      <c r="A29" s="4" t="s">
        <v>508</v>
      </c>
      <c r="B29" t="s">
        <v>518</v>
      </c>
      <c r="C29" s="6" t="s">
        <v>519</v>
      </c>
      <c r="D29" t="s">
        <v>520</v>
      </c>
      <c r="E29" t="s">
        <v>131</v>
      </c>
    </row>
    <row r="30" spans="1:5" x14ac:dyDescent="0.25">
      <c r="A30" s="4" t="s">
        <v>508</v>
      </c>
      <c r="B30" t="s">
        <v>521</v>
      </c>
      <c r="C30" s="6" t="s">
        <v>522</v>
      </c>
      <c r="D30" t="s">
        <v>523</v>
      </c>
      <c r="E30" t="s">
        <v>131</v>
      </c>
    </row>
    <row r="31" spans="1:5" x14ac:dyDescent="0.25">
      <c r="A31" s="4" t="s">
        <v>508</v>
      </c>
      <c r="B31" t="s">
        <v>524</v>
      </c>
      <c r="C31" s="6">
        <v>2</v>
      </c>
      <c r="D31" t="s">
        <v>525</v>
      </c>
      <c r="E31" t="s">
        <v>526</v>
      </c>
    </row>
    <row r="32" spans="1:5" x14ac:dyDescent="0.25">
      <c r="A32" s="4" t="s">
        <v>508</v>
      </c>
      <c r="B32" t="s">
        <v>527</v>
      </c>
      <c r="C32" s="6">
        <v>2</v>
      </c>
      <c r="D32" t="s">
        <v>528</v>
      </c>
      <c r="E32" t="s">
        <v>526</v>
      </c>
    </row>
    <row r="33" spans="1:5" x14ac:dyDescent="0.25">
      <c r="A33" s="4" t="s">
        <v>508</v>
      </c>
      <c r="B33" t="s">
        <v>529</v>
      </c>
      <c r="C33" s="6" t="s">
        <v>530</v>
      </c>
      <c r="D33" t="s">
        <v>531</v>
      </c>
      <c r="E33" t="s">
        <v>131</v>
      </c>
    </row>
    <row r="34" spans="1:5" x14ac:dyDescent="0.25">
      <c r="A34" s="4" t="s">
        <v>508</v>
      </c>
      <c r="B34" t="s">
        <v>532</v>
      </c>
      <c r="C34" s="6" t="s">
        <v>533</v>
      </c>
      <c r="D34" t="s">
        <v>534</v>
      </c>
      <c r="E34" t="s">
        <v>131</v>
      </c>
    </row>
    <row r="35" spans="1:5" x14ac:dyDescent="0.25">
      <c r="A35" s="4" t="s">
        <v>508</v>
      </c>
      <c r="B35" t="s">
        <v>535</v>
      </c>
      <c r="C35" s="6" t="s">
        <v>536</v>
      </c>
      <c r="D35" t="s">
        <v>537</v>
      </c>
      <c r="E35" t="s">
        <v>131</v>
      </c>
    </row>
    <row r="36" spans="1:5" x14ac:dyDescent="0.25">
      <c r="A36" s="4" t="s">
        <v>508</v>
      </c>
      <c r="B36" t="s">
        <v>538</v>
      </c>
      <c r="C36" s="6" t="s">
        <v>539</v>
      </c>
      <c r="D36" t="s">
        <v>540</v>
      </c>
      <c r="E36" t="s">
        <v>131</v>
      </c>
    </row>
    <row r="37" spans="1:5" x14ac:dyDescent="0.25">
      <c r="A37" s="4" t="s">
        <v>508</v>
      </c>
      <c r="B37" t="s">
        <v>541</v>
      </c>
      <c r="C37" s="6" t="s">
        <v>542</v>
      </c>
      <c r="D37" t="s">
        <v>543</v>
      </c>
      <c r="E37" t="s">
        <v>131</v>
      </c>
    </row>
    <row r="38" spans="1:5" x14ac:dyDescent="0.25">
      <c r="A38" s="4" t="s">
        <v>508</v>
      </c>
      <c r="B38" t="s">
        <v>544</v>
      </c>
      <c r="C38" s="6" t="s">
        <v>545</v>
      </c>
      <c r="D38" t="s">
        <v>543</v>
      </c>
      <c r="E38" t="s">
        <v>131</v>
      </c>
    </row>
    <row r="39" spans="1:5" x14ac:dyDescent="0.25">
      <c r="A39" s="4" t="s">
        <v>508</v>
      </c>
      <c r="B39" t="s">
        <v>546</v>
      </c>
      <c r="C39" s="6" t="s">
        <v>547</v>
      </c>
      <c r="D39" t="s">
        <v>548</v>
      </c>
      <c r="E39" t="s">
        <v>131</v>
      </c>
    </row>
    <row r="40" spans="1:5" x14ac:dyDescent="0.25">
      <c r="A40" s="4" t="s">
        <v>508</v>
      </c>
      <c r="B40" t="s">
        <v>549</v>
      </c>
      <c r="C40" s="6" t="s">
        <v>550</v>
      </c>
      <c r="D40" t="s">
        <v>551</v>
      </c>
      <c r="E40" t="s">
        <v>131</v>
      </c>
    </row>
    <row r="41" spans="1:5" x14ac:dyDescent="0.25">
      <c r="A41" s="4" t="s">
        <v>508</v>
      </c>
      <c r="B41" t="s">
        <v>552</v>
      </c>
      <c r="C41" s="6" t="s">
        <v>545</v>
      </c>
      <c r="D41" t="s">
        <v>553</v>
      </c>
      <c r="E41" t="s">
        <v>131</v>
      </c>
    </row>
    <row r="42" spans="1:5" x14ac:dyDescent="0.25">
      <c r="A42" s="4" t="s">
        <v>508</v>
      </c>
      <c r="B42" t="s">
        <v>554</v>
      </c>
      <c r="C42" s="6" t="s">
        <v>555</v>
      </c>
      <c r="D42" t="s">
        <v>556</v>
      </c>
      <c r="E42" t="s">
        <v>131</v>
      </c>
    </row>
    <row r="43" spans="1:5" x14ac:dyDescent="0.25">
      <c r="A43" s="4" t="s">
        <v>557</v>
      </c>
      <c r="B43" t="s">
        <v>558</v>
      </c>
      <c r="C43" s="6">
        <v>11</v>
      </c>
      <c r="D43" t="s">
        <v>559</v>
      </c>
      <c r="E43" t="s">
        <v>560</v>
      </c>
    </row>
    <row r="44" spans="1:5" x14ac:dyDescent="0.25">
      <c r="A44" s="4" t="s">
        <v>557</v>
      </c>
      <c r="B44" t="s">
        <v>561</v>
      </c>
      <c r="C44" s="6">
        <v>40</v>
      </c>
      <c r="D44" t="s">
        <v>562</v>
      </c>
      <c r="E44" t="s">
        <v>560</v>
      </c>
    </row>
    <row r="45" spans="1:5" x14ac:dyDescent="0.25">
      <c r="A45" s="4" t="s">
        <v>557</v>
      </c>
      <c r="B45" t="s">
        <v>563</v>
      </c>
      <c r="C45" s="6">
        <v>54</v>
      </c>
      <c r="D45" t="s">
        <v>564</v>
      </c>
      <c r="E45" t="s">
        <v>560</v>
      </c>
    </row>
    <row r="46" spans="1:5" x14ac:dyDescent="0.25">
      <c r="A46" s="4" t="s">
        <v>557</v>
      </c>
      <c r="B46" t="s">
        <v>565</v>
      </c>
      <c r="C46" s="6">
        <v>84</v>
      </c>
      <c r="D46" t="s">
        <v>566</v>
      </c>
      <c r="E46" t="s">
        <v>560</v>
      </c>
    </row>
    <row r="47" spans="1:5" x14ac:dyDescent="0.25">
      <c r="A47" s="4" t="s">
        <v>567</v>
      </c>
      <c r="B47" t="s">
        <v>568</v>
      </c>
      <c r="C47" s="6" t="s">
        <v>569</v>
      </c>
      <c r="D47" t="s">
        <v>570</v>
      </c>
      <c r="E47" t="s">
        <v>131</v>
      </c>
    </row>
    <row r="48" spans="1:5" x14ac:dyDescent="0.25">
      <c r="A48" s="4" t="s">
        <v>567</v>
      </c>
      <c r="B48" t="s">
        <v>571</v>
      </c>
      <c r="C48" s="6" t="s">
        <v>572</v>
      </c>
      <c r="D48" t="s">
        <v>573</v>
      </c>
      <c r="E48" t="s">
        <v>131</v>
      </c>
    </row>
    <row r="49" spans="1:5" x14ac:dyDescent="0.25">
      <c r="A49" s="4" t="s">
        <v>567</v>
      </c>
      <c r="B49" t="s">
        <v>574</v>
      </c>
      <c r="C49" s="6" t="s">
        <v>575</v>
      </c>
      <c r="D49" t="s">
        <v>576</v>
      </c>
      <c r="E49" t="s">
        <v>131</v>
      </c>
    </row>
    <row r="50" spans="1:5" x14ac:dyDescent="0.25">
      <c r="A50" s="4" t="s">
        <v>508</v>
      </c>
      <c r="B50" t="s">
        <v>577</v>
      </c>
      <c r="C50" s="6" t="s">
        <v>578</v>
      </c>
      <c r="D50" t="s">
        <v>579</v>
      </c>
      <c r="E50" t="s">
        <v>131</v>
      </c>
    </row>
    <row r="51" spans="1:5" x14ac:dyDescent="0.25">
      <c r="A51" s="4" t="s">
        <v>508</v>
      </c>
      <c r="B51" t="s">
        <v>580</v>
      </c>
      <c r="C51" s="6" t="s">
        <v>581</v>
      </c>
      <c r="D51" t="s">
        <v>582</v>
      </c>
      <c r="E51" t="s">
        <v>131</v>
      </c>
    </row>
    <row r="52" spans="1:5" x14ac:dyDescent="0.25">
      <c r="A52" s="4" t="s">
        <v>567</v>
      </c>
      <c r="B52" t="s">
        <v>583</v>
      </c>
      <c r="C52" s="6">
        <v>1</v>
      </c>
      <c r="D52" t="s">
        <v>584</v>
      </c>
      <c r="E52" t="s">
        <v>585</v>
      </c>
    </row>
    <row r="53" spans="1:5" x14ac:dyDescent="0.25">
      <c r="A53" s="4" t="s">
        <v>586</v>
      </c>
      <c r="B53" t="s">
        <v>587</v>
      </c>
      <c r="C53" s="6" t="s">
        <v>444</v>
      </c>
      <c r="D53" t="s">
        <v>588</v>
      </c>
      <c r="E53" t="s">
        <v>131</v>
      </c>
    </row>
    <row r="54" spans="1:5" x14ac:dyDescent="0.25">
      <c r="A54" s="4" t="s">
        <v>589</v>
      </c>
      <c r="B54" t="s">
        <v>590</v>
      </c>
      <c r="C54" s="6" t="s">
        <v>12</v>
      </c>
      <c r="D54" t="s">
        <v>591</v>
      </c>
      <c r="E54" t="s">
        <v>131</v>
      </c>
    </row>
    <row r="55" spans="1:5" x14ac:dyDescent="0.25">
      <c r="A55" s="4" t="s">
        <v>589</v>
      </c>
      <c r="B55" t="s">
        <v>592</v>
      </c>
      <c r="C55" s="6">
        <v>2025</v>
      </c>
      <c r="D55" t="s">
        <v>593</v>
      </c>
      <c r="E55" t="s">
        <v>511</v>
      </c>
    </row>
    <row r="56" spans="1:5" x14ac:dyDescent="0.25">
      <c r="A56" s="4" t="s">
        <v>589</v>
      </c>
      <c r="B56" t="s">
        <v>594</v>
      </c>
      <c r="C56" s="6">
        <v>2050</v>
      </c>
      <c r="D56" t="s">
        <v>595</v>
      </c>
      <c r="E56" t="s">
        <v>511</v>
      </c>
    </row>
    <row r="57" spans="1:5" x14ac:dyDescent="0.25">
      <c r="A57" s="4" t="s">
        <v>589</v>
      </c>
      <c r="B57" t="s">
        <v>596</v>
      </c>
      <c r="C57" s="6" t="s">
        <v>597</v>
      </c>
      <c r="D57" t="s">
        <v>598</v>
      </c>
      <c r="E57" t="s">
        <v>131</v>
      </c>
    </row>
    <row r="58" spans="1:5" x14ac:dyDescent="0.25">
      <c r="A58" s="4" t="s">
        <v>599</v>
      </c>
      <c r="B58" t="s">
        <v>600</v>
      </c>
      <c r="C58" s="6">
        <v>1</v>
      </c>
      <c r="D58" t="s">
        <v>601</v>
      </c>
      <c r="E58" t="s">
        <v>131</v>
      </c>
    </row>
    <row r="59" spans="1:5" x14ac:dyDescent="0.25">
      <c r="A59" s="4" t="s">
        <v>599</v>
      </c>
      <c r="B59" t="s">
        <v>602</v>
      </c>
      <c r="C59" s="6">
        <v>0</v>
      </c>
      <c r="D59" t="s">
        <v>603</v>
      </c>
      <c r="E59" t="s">
        <v>131</v>
      </c>
    </row>
    <row r="60" spans="1:5" x14ac:dyDescent="0.25">
      <c r="A60" s="4" t="s">
        <v>599</v>
      </c>
      <c r="B60" t="s">
        <v>604</v>
      </c>
      <c r="C60" s="6" t="s">
        <v>605</v>
      </c>
      <c r="D60" t="s">
        <v>606</v>
      </c>
      <c r="E60" t="s">
        <v>131</v>
      </c>
    </row>
    <row r="61" spans="1:5" x14ac:dyDescent="0.25">
      <c r="A61" s="4" t="s">
        <v>599</v>
      </c>
      <c r="B61" t="s">
        <v>607</v>
      </c>
      <c r="C61" s="6" t="s">
        <v>608</v>
      </c>
      <c r="D61" t="s">
        <v>606</v>
      </c>
      <c r="E61" t="s">
        <v>131</v>
      </c>
    </row>
    <row r="62" spans="1:5" x14ac:dyDescent="0.25">
      <c r="A62" s="4" t="s">
        <v>599</v>
      </c>
      <c r="B62" t="s">
        <v>609</v>
      </c>
      <c r="C62" s="6" t="s">
        <v>610</v>
      </c>
      <c r="D62" t="s">
        <v>606</v>
      </c>
      <c r="E62" t="s">
        <v>131</v>
      </c>
    </row>
    <row r="63" spans="1:5" x14ac:dyDescent="0.25">
      <c r="A63" s="4" t="s">
        <v>611</v>
      </c>
      <c r="B63" t="s">
        <v>612</v>
      </c>
      <c r="C63" s="6" t="s">
        <v>613</v>
      </c>
      <c r="D63" t="s">
        <v>614</v>
      </c>
      <c r="E63" t="s">
        <v>131</v>
      </c>
    </row>
    <row r="64" spans="1:5" x14ac:dyDescent="0.25">
      <c r="A64" s="4" t="s">
        <v>611</v>
      </c>
      <c r="B64" t="s">
        <v>615</v>
      </c>
      <c r="C64" s="6" t="s">
        <v>616</v>
      </c>
      <c r="D64" t="s">
        <v>617</v>
      </c>
      <c r="E64" t="s">
        <v>131</v>
      </c>
    </row>
    <row r="65" spans="1:5" x14ac:dyDescent="0.25">
      <c r="A65" s="4" t="s">
        <v>611</v>
      </c>
      <c r="B65" t="s">
        <v>618</v>
      </c>
      <c r="C65" s="6" t="s">
        <v>619</v>
      </c>
      <c r="D65" t="s">
        <v>620</v>
      </c>
      <c r="E65" t="s">
        <v>131</v>
      </c>
    </row>
    <row r="66" spans="1:5" x14ac:dyDescent="0.25">
      <c r="A66" s="4" t="s">
        <v>611</v>
      </c>
      <c r="B66" t="s">
        <v>621</v>
      </c>
      <c r="C66" s="6" t="s">
        <v>622</v>
      </c>
      <c r="D66" t="s">
        <v>623</v>
      </c>
      <c r="E66" t="s">
        <v>131</v>
      </c>
    </row>
    <row r="67" spans="1:5" x14ac:dyDescent="0.25">
      <c r="A67" s="4" t="s">
        <v>611</v>
      </c>
      <c r="B67" t="s">
        <v>624</v>
      </c>
      <c r="C67" s="6">
        <v>2024</v>
      </c>
      <c r="D67" t="s">
        <v>625</v>
      </c>
      <c r="E67" t="s">
        <v>511</v>
      </c>
    </row>
    <row r="68" spans="1:5" x14ac:dyDescent="0.25">
      <c r="A68" s="4" t="s">
        <v>626</v>
      </c>
      <c r="B68" t="s">
        <v>627</v>
      </c>
      <c r="C68" s="6">
        <v>1000000000</v>
      </c>
      <c r="D68" t="s">
        <v>628</v>
      </c>
      <c r="E68" t="s">
        <v>131</v>
      </c>
    </row>
    <row r="69" spans="1:5" x14ac:dyDescent="0.25">
      <c r="A69" s="4" t="s">
        <v>629</v>
      </c>
      <c r="B69" t="s">
        <v>630</v>
      </c>
      <c r="C69" s="6">
        <v>325</v>
      </c>
      <c r="D69" t="s">
        <v>631</v>
      </c>
      <c r="E69" t="s">
        <v>632</v>
      </c>
    </row>
    <row r="70" spans="1:5" x14ac:dyDescent="0.25">
      <c r="A70" s="4" t="s">
        <v>629</v>
      </c>
      <c r="B70" t="s">
        <v>633</v>
      </c>
      <c r="C70" s="6">
        <v>365</v>
      </c>
      <c r="D70" t="s">
        <v>634</v>
      </c>
      <c r="E70" t="s">
        <v>131</v>
      </c>
    </row>
    <row r="71" spans="1:5" x14ac:dyDescent="0.25">
      <c r="A71" s="4" t="s">
        <v>629</v>
      </c>
      <c r="B71" t="s">
        <v>503</v>
      </c>
      <c r="C71" s="6">
        <v>1000000</v>
      </c>
      <c r="D71" t="s">
        <v>504</v>
      </c>
      <c r="E71" t="s">
        <v>131</v>
      </c>
    </row>
    <row r="72" spans="1:5" x14ac:dyDescent="0.25">
      <c r="A72" s="4" t="s">
        <v>635</v>
      </c>
      <c r="B72" t="s">
        <v>636</v>
      </c>
      <c r="C72" s="6" t="s">
        <v>637</v>
      </c>
      <c r="D72" t="s">
        <v>638</v>
      </c>
      <c r="E72" t="s">
        <v>131</v>
      </c>
    </row>
    <row r="73" spans="1:5" x14ac:dyDescent="0.25">
      <c r="A73" s="4" t="s">
        <v>635</v>
      </c>
      <c r="B73" t="s">
        <v>639</v>
      </c>
      <c r="C73" s="6" t="s">
        <v>640</v>
      </c>
      <c r="D73" t="s">
        <v>641</v>
      </c>
      <c r="E73" t="s">
        <v>131</v>
      </c>
    </row>
    <row r="74" spans="1:5" x14ac:dyDescent="0.25">
      <c r="A74" s="4" t="s">
        <v>635</v>
      </c>
      <c r="B74" t="s">
        <v>642</v>
      </c>
      <c r="C74" s="6" t="s">
        <v>643</v>
      </c>
      <c r="D74" t="s">
        <v>644</v>
      </c>
      <c r="E74" t="s">
        <v>131</v>
      </c>
    </row>
    <row r="75" spans="1:5" x14ac:dyDescent="0.25">
      <c r="A75" s="4" t="s">
        <v>635</v>
      </c>
      <c r="B75" t="s">
        <v>645</v>
      </c>
      <c r="C75" s="6" t="s">
        <v>646</v>
      </c>
      <c r="D75" t="s">
        <v>647</v>
      </c>
      <c r="E75" t="s">
        <v>131</v>
      </c>
    </row>
    <row r="76" spans="1:5" x14ac:dyDescent="0.25">
      <c r="A76" s="4" t="s">
        <v>635</v>
      </c>
      <c r="B76" t="s">
        <v>648</v>
      </c>
      <c r="C76" s="6" t="s">
        <v>649</v>
      </c>
      <c r="D76" t="s">
        <v>650</v>
      </c>
      <c r="E76" t="s">
        <v>131</v>
      </c>
    </row>
    <row r="77" spans="1:5" x14ac:dyDescent="0.25">
      <c r="A77" s="4" t="s">
        <v>557</v>
      </c>
      <c r="B77" t="s">
        <v>651</v>
      </c>
      <c r="C77" s="6">
        <v>15</v>
      </c>
      <c r="D77" t="s">
        <v>652</v>
      </c>
      <c r="E77" t="s">
        <v>560</v>
      </c>
    </row>
    <row r="78" spans="1:5" x14ac:dyDescent="0.25">
      <c r="A78" s="4" t="s">
        <v>557</v>
      </c>
      <c r="B78" t="s">
        <v>653</v>
      </c>
      <c r="C78" s="6">
        <v>43</v>
      </c>
      <c r="D78" t="s">
        <v>654</v>
      </c>
      <c r="E78" t="s">
        <v>560</v>
      </c>
    </row>
    <row r="79" spans="1:5" x14ac:dyDescent="0.25">
      <c r="A79" s="4" t="s">
        <v>557</v>
      </c>
      <c r="B79" t="s">
        <v>655</v>
      </c>
      <c r="C79" s="6">
        <v>58</v>
      </c>
      <c r="D79" t="s">
        <v>656</v>
      </c>
      <c r="E79" t="s">
        <v>560</v>
      </c>
    </row>
    <row r="80" spans="1:5" x14ac:dyDescent="0.25">
      <c r="A80" s="4" t="s">
        <v>557</v>
      </c>
      <c r="B80" t="s">
        <v>657</v>
      </c>
      <c r="C80" s="6">
        <v>87</v>
      </c>
      <c r="D80" t="s">
        <v>658</v>
      </c>
      <c r="E80" t="s">
        <v>560</v>
      </c>
    </row>
    <row r="81" spans="1:5" x14ac:dyDescent="0.25">
      <c r="A81" s="4" t="s">
        <v>659</v>
      </c>
      <c r="B81" t="s">
        <v>660</v>
      </c>
      <c r="C81" s="6">
        <v>2025</v>
      </c>
      <c r="D81" t="s">
        <v>661</v>
      </c>
      <c r="E81" t="s">
        <v>511</v>
      </c>
    </row>
    <row r="82" spans="1:5" x14ac:dyDescent="0.25">
      <c r="A82" s="4" t="s">
        <v>659</v>
      </c>
      <c r="B82" t="s">
        <v>662</v>
      </c>
      <c r="C82" s="6">
        <v>1</v>
      </c>
      <c r="D82" t="s">
        <v>663</v>
      </c>
      <c r="E82" t="s">
        <v>664</v>
      </c>
    </row>
    <row r="83" spans="1:5" x14ac:dyDescent="0.25">
      <c r="A83" s="4" t="s">
        <v>659</v>
      </c>
      <c r="B83" t="s">
        <v>665</v>
      </c>
      <c r="C83" s="6">
        <v>1</v>
      </c>
      <c r="D83" t="s">
        <v>666</v>
      </c>
      <c r="E83" t="s">
        <v>664</v>
      </c>
    </row>
    <row r="84" spans="1:5" x14ac:dyDescent="0.25">
      <c r="A84" s="4" t="s">
        <v>659</v>
      </c>
      <c r="B84" t="s">
        <v>667</v>
      </c>
      <c r="C84" s="6">
        <v>1</v>
      </c>
      <c r="D84" t="s">
        <v>668</v>
      </c>
      <c r="E84" t="s">
        <v>664</v>
      </c>
    </row>
    <row r="85" spans="1:5" x14ac:dyDescent="0.25">
      <c r="A85" s="4" t="s">
        <v>659</v>
      </c>
      <c r="B85" t="s">
        <v>669</v>
      </c>
      <c r="C85" s="6">
        <v>10</v>
      </c>
      <c r="D85" t="s">
        <v>670</v>
      </c>
      <c r="E85" t="s">
        <v>664</v>
      </c>
    </row>
    <row r="86" spans="1:5" x14ac:dyDescent="0.25">
      <c r="A86" s="4" t="s">
        <v>659</v>
      </c>
      <c r="B86" t="s">
        <v>671</v>
      </c>
      <c r="C86" s="6">
        <v>10</v>
      </c>
      <c r="D86" t="s">
        <v>672</v>
      </c>
      <c r="E86" t="s">
        <v>664</v>
      </c>
    </row>
    <row r="87" spans="1:5" x14ac:dyDescent="0.25">
      <c r="A87" s="4" t="s">
        <v>659</v>
      </c>
      <c r="B87" t="s">
        <v>673</v>
      </c>
      <c r="C87" s="6">
        <v>37</v>
      </c>
      <c r="D87" t="s">
        <v>674</v>
      </c>
      <c r="E87" t="s">
        <v>664</v>
      </c>
    </row>
    <row r="88" spans="1:5" x14ac:dyDescent="0.25">
      <c r="A88" s="4" t="s">
        <v>659</v>
      </c>
      <c r="B88" t="s">
        <v>675</v>
      </c>
      <c r="C88" s="6">
        <v>35</v>
      </c>
      <c r="D88" t="s">
        <v>676</v>
      </c>
      <c r="E88" t="s">
        <v>664</v>
      </c>
    </row>
    <row r="89" spans="1:5" x14ac:dyDescent="0.25">
      <c r="A89" s="4" t="s">
        <v>659</v>
      </c>
      <c r="B89" t="s">
        <v>677</v>
      </c>
      <c r="C89" s="6">
        <v>14</v>
      </c>
      <c r="D89" t="s">
        <v>678</v>
      </c>
      <c r="E89" t="s">
        <v>664</v>
      </c>
    </row>
    <row r="90" spans="1:5" x14ac:dyDescent="0.25">
      <c r="A90" s="4" t="s">
        <v>659</v>
      </c>
      <c r="B90" t="s">
        <v>679</v>
      </c>
      <c r="C90" s="6">
        <v>20</v>
      </c>
      <c r="D90" t="s">
        <v>680</v>
      </c>
      <c r="E90" t="s">
        <v>664</v>
      </c>
    </row>
    <row r="91" spans="1:5" x14ac:dyDescent="0.25">
      <c r="A91" s="4" t="s">
        <v>659</v>
      </c>
      <c r="B91" t="s">
        <v>681</v>
      </c>
      <c r="C91" s="6">
        <v>29</v>
      </c>
      <c r="D91" t="s">
        <v>682</v>
      </c>
      <c r="E91" t="s">
        <v>664</v>
      </c>
    </row>
    <row r="92" spans="1:5" x14ac:dyDescent="0.25">
      <c r="A92" s="4" t="s">
        <v>659</v>
      </c>
      <c r="B92" t="s">
        <v>683</v>
      </c>
      <c r="C92" s="6">
        <v>32</v>
      </c>
      <c r="D92" t="s">
        <v>684</v>
      </c>
      <c r="E92" t="s">
        <v>664</v>
      </c>
    </row>
    <row r="93" spans="1:5" x14ac:dyDescent="0.25">
      <c r="A93" s="4" t="s">
        <v>659</v>
      </c>
      <c r="B93" t="s">
        <v>685</v>
      </c>
      <c r="C93" s="6">
        <v>35</v>
      </c>
      <c r="D93" t="s">
        <v>686</v>
      </c>
      <c r="E93" t="s">
        <v>664</v>
      </c>
    </row>
    <row r="94" spans="1:5" x14ac:dyDescent="0.25">
      <c r="A94" s="4" t="s">
        <v>659</v>
      </c>
      <c r="B94" t="s">
        <v>687</v>
      </c>
      <c r="C94" s="6">
        <v>19</v>
      </c>
      <c r="D94" t="s">
        <v>688</v>
      </c>
      <c r="E94" t="s">
        <v>664</v>
      </c>
    </row>
    <row r="95" spans="1:5" x14ac:dyDescent="0.25">
      <c r="A95" s="4" t="s">
        <v>659</v>
      </c>
      <c r="B95" t="s">
        <v>689</v>
      </c>
      <c r="C95" s="6" t="s">
        <v>690</v>
      </c>
      <c r="D95" t="s">
        <v>691</v>
      </c>
      <c r="E95" t="s">
        <v>131</v>
      </c>
    </row>
    <row r="96" spans="1:5" x14ac:dyDescent="0.25">
      <c r="A96" s="4" t="s">
        <v>659</v>
      </c>
      <c r="B96" t="s">
        <v>692</v>
      </c>
      <c r="C96" s="6" t="s">
        <v>693</v>
      </c>
      <c r="D96" t="s">
        <v>694</v>
      </c>
      <c r="E96" t="s">
        <v>131</v>
      </c>
    </row>
    <row r="97" spans="1:5" x14ac:dyDescent="0.25">
      <c r="A97" s="4" t="s">
        <v>659</v>
      </c>
      <c r="B97" t="s">
        <v>695</v>
      </c>
      <c r="C97" s="6">
        <v>31</v>
      </c>
      <c r="D97" t="s">
        <v>696</v>
      </c>
      <c r="E97" t="s">
        <v>664</v>
      </c>
    </row>
    <row r="98" spans="1:5" x14ac:dyDescent="0.25">
      <c r="A98" s="4" t="s">
        <v>697</v>
      </c>
      <c r="B98" t="s">
        <v>698</v>
      </c>
      <c r="C98" s="6" t="s">
        <v>699</v>
      </c>
      <c r="D98" t="s">
        <v>700</v>
      </c>
      <c r="E98" t="s">
        <v>131</v>
      </c>
    </row>
    <row r="99" spans="1:5" x14ac:dyDescent="0.25">
      <c r="A99" s="4" t="s">
        <v>701</v>
      </c>
      <c r="B99" t="s">
        <v>702</v>
      </c>
      <c r="C99" s="6" t="s">
        <v>703</v>
      </c>
      <c r="D99" t="s">
        <v>704</v>
      </c>
      <c r="E99" t="s">
        <v>131</v>
      </c>
    </row>
    <row r="100" spans="1:5" x14ac:dyDescent="0.25">
      <c r="A100" s="4" t="s">
        <v>701</v>
      </c>
      <c r="B100" t="s">
        <v>705</v>
      </c>
      <c r="C100" s="6" t="s">
        <v>706</v>
      </c>
      <c r="D100" t="s">
        <v>707</v>
      </c>
      <c r="E100" t="s">
        <v>131</v>
      </c>
    </row>
    <row r="101" spans="1:5" x14ac:dyDescent="0.25">
      <c r="A101" s="4" t="s">
        <v>701</v>
      </c>
      <c r="B101" t="s">
        <v>708</v>
      </c>
      <c r="C101" s="6" t="s">
        <v>709</v>
      </c>
      <c r="D101" t="s">
        <v>710</v>
      </c>
      <c r="E101" t="s">
        <v>131</v>
      </c>
    </row>
    <row r="102" spans="1:5" x14ac:dyDescent="0.25">
      <c r="A102" s="4" t="s">
        <v>701</v>
      </c>
      <c r="B102" t="s">
        <v>711</v>
      </c>
      <c r="C102" s="6" t="s">
        <v>712</v>
      </c>
      <c r="D102" t="s">
        <v>713</v>
      </c>
      <c r="E102" t="s">
        <v>131</v>
      </c>
    </row>
    <row r="103" spans="1:5" x14ac:dyDescent="0.25">
      <c r="A103" s="4" t="s">
        <v>701</v>
      </c>
      <c r="B103" t="s">
        <v>714</v>
      </c>
      <c r="C103" s="6" t="s">
        <v>703</v>
      </c>
      <c r="D103" t="s">
        <v>715</v>
      </c>
      <c r="E103" t="s">
        <v>131</v>
      </c>
    </row>
    <row r="104" spans="1:5" x14ac:dyDescent="0.25">
      <c r="A104" s="4" t="s">
        <v>701</v>
      </c>
      <c r="B104" t="s">
        <v>716</v>
      </c>
      <c r="C104" s="6" t="s">
        <v>703</v>
      </c>
      <c r="D104" t="s">
        <v>717</v>
      </c>
      <c r="E104" t="s">
        <v>131</v>
      </c>
    </row>
    <row r="105" spans="1:5" x14ac:dyDescent="0.25">
      <c r="A105" s="4" t="s">
        <v>701</v>
      </c>
      <c r="B105" t="s">
        <v>718</v>
      </c>
      <c r="C105" s="6" t="s">
        <v>703</v>
      </c>
      <c r="D105" t="s">
        <v>719</v>
      </c>
      <c r="E105" t="s">
        <v>131</v>
      </c>
    </row>
    <row r="106" spans="1:5" x14ac:dyDescent="0.25">
      <c r="A106" s="4" t="s">
        <v>701</v>
      </c>
      <c r="B106" t="s">
        <v>720</v>
      </c>
      <c r="C106" s="6" t="s">
        <v>712</v>
      </c>
      <c r="D106" t="s">
        <v>721</v>
      </c>
      <c r="E106" t="s">
        <v>131</v>
      </c>
    </row>
    <row r="107" spans="1:5" x14ac:dyDescent="0.25">
      <c r="A107" s="4" t="s">
        <v>701</v>
      </c>
      <c r="B107" t="s">
        <v>722</v>
      </c>
      <c r="C107" s="6" t="s">
        <v>723</v>
      </c>
      <c r="D107" t="s">
        <v>724</v>
      </c>
      <c r="E107" t="s">
        <v>131</v>
      </c>
    </row>
    <row r="108" spans="1:5" x14ac:dyDescent="0.25">
      <c r="A108" s="4" t="s">
        <v>701</v>
      </c>
      <c r="B108" t="s">
        <v>725</v>
      </c>
      <c r="C108" s="6" t="s">
        <v>723</v>
      </c>
      <c r="D108" t="s">
        <v>726</v>
      </c>
      <c r="E108" t="s">
        <v>131</v>
      </c>
    </row>
    <row r="109" spans="1:5" x14ac:dyDescent="0.25">
      <c r="A109" s="4" t="s">
        <v>701</v>
      </c>
      <c r="B109" t="s">
        <v>727</v>
      </c>
      <c r="C109" s="6" t="s">
        <v>728</v>
      </c>
      <c r="D109" t="s">
        <v>729</v>
      </c>
      <c r="E109" t="s">
        <v>131</v>
      </c>
    </row>
    <row r="110" spans="1:5" x14ac:dyDescent="0.25">
      <c r="A110" s="4" t="s">
        <v>701</v>
      </c>
      <c r="B110" t="s">
        <v>730</v>
      </c>
      <c r="C110" s="6" t="s">
        <v>731</v>
      </c>
      <c r="D110" t="s">
        <v>732</v>
      </c>
      <c r="E110" t="s">
        <v>131</v>
      </c>
    </row>
    <row r="111" spans="1:5" x14ac:dyDescent="0.25">
      <c r="A111" s="4" t="s">
        <v>701</v>
      </c>
      <c r="B111" t="s">
        <v>733</v>
      </c>
      <c r="C111" s="6" t="s">
        <v>723</v>
      </c>
      <c r="D111" t="s">
        <v>734</v>
      </c>
      <c r="E111" t="s">
        <v>131</v>
      </c>
    </row>
    <row r="112" spans="1:5" x14ac:dyDescent="0.25">
      <c r="A112" s="4" t="s">
        <v>701</v>
      </c>
      <c r="B112" t="s">
        <v>735</v>
      </c>
      <c r="C112" s="6" t="s">
        <v>703</v>
      </c>
      <c r="D112" t="s">
        <v>736</v>
      </c>
      <c r="E112" t="s">
        <v>131</v>
      </c>
    </row>
    <row r="113" spans="1:5" x14ac:dyDescent="0.25">
      <c r="A113" s="4" t="s">
        <v>701</v>
      </c>
      <c r="B113" t="s">
        <v>737</v>
      </c>
      <c r="C113" s="6" t="s">
        <v>703</v>
      </c>
      <c r="D113" t="s">
        <v>738</v>
      </c>
      <c r="E113" t="s">
        <v>131</v>
      </c>
    </row>
    <row r="114" spans="1:5" x14ac:dyDescent="0.25">
      <c r="A114" s="4" t="s">
        <v>701</v>
      </c>
      <c r="B114" t="s">
        <v>739</v>
      </c>
      <c r="C114" s="6" t="s">
        <v>706</v>
      </c>
      <c r="D114" t="s">
        <v>740</v>
      </c>
      <c r="E114" t="s">
        <v>131</v>
      </c>
    </row>
    <row r="115" spans="1:5" x14ac:dyDescent="0.25">
      <c r="A115" s="4" t="s">
        <v>701</v>
      </c>
      <c r="B115" t="s">
        <v>741</v>
      </c>
      <c r="C115" s="6" t="s">
        <v>742</v>
      </c>
      <c r="D115" t="s">
        <v>743</v>
      </c>
      <c r="E115" t="s">
        <v>131</v>
      </c>
    </row>
    <row r="116" spans="1:5" x14ac:dyDescent="0.25">
      <c r="A116" s="4" t="s">
        <v>701</v>
      </c>
      <c r="B116" t="s">
        <v>744</v>
      </c>
      <c r="C116" s="6" t="s">
        <v>723</v>
      </c>
      <c r="D116" t="s">
        <v>745</v>
      </c>
      <c r="E116" t="s">
        <v>131</v>
      </c>
    </row>
    <row r="117" spans="1:5" x14ac:dyDescent="0.25">
      <c r="A117" s="4" t="s">
        <v>701</v>
      </c>
      <c r="B117" t="s">
        <v>746</v>
      </c>
      <c r="C117" s="6" t="s">
        <v>747</v>
      </c>
      <c r="D117" t="s">
        <v>748</v>
      </c>
      <c r="E117" t="s">
        <v>131</v>
      </c>
    </row>
    <row r="118" spans="1:5" x14ac:dyDescent="0.25">
      <c r="A118" s="4" t="s">
        <v>701</v>
      </c>
      <c r="B118" t="s">
        <v>749</v>
      </c>
      <c r="C118" s="6" t="s">
        <v>712</v>
      </c>
      <c r="D118" t="s">
        <v>750</v>
      </c>
      <c r="E118" t="s">
        <v>131</v>
      </c>
    </row>
    <row r="119" spans="1:5" x14ac:dyDescent="0.25">
      <c r="A119" s="4" t="s">
        <v>701</v>
      </c>
      <c r="B119" t="s">
        <v>751</v>
      </c>
      <c r="C119" s="6" t="s">
        <v>752</v>
      </c>
      <c r="D119" t="s">
        <v>753</v>
      </c>
      <c r="E119" t="s">
        <v>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9" customWidth="1"/>
    <col min="5" max="5" width="22" customWidth="1"/>
    <col min="6" max="6" width="9" customWidth="1"/>
    <col min="7" max="7" width="60" customWidth="1"/>
    <col min="8" max="8" width="14" customWidth="1"/>
    <col min="10" max="10" width="12" customWidth="1"/>
    <col min="11" max="11" width="24" customWidth="1"/>
    <col min="12" max="12" width="10" customWidth="1"/>
    <col min="13" max="13" width="24" customWidth="1"/>
    <col min="14" max="14" width="10" customWidth="1"/>
  </cols>
  <sheetData>
    <row r="1" spans="1:14" x14ac:dyDescent="0.25">
      <c r="A1" s="5" t="s">
        <v>288</v>
      </c>
      <c r="B1" s="5" t="s">
        <v>754</v>
      </c>
      <c r="C1" s="5" t="s">
        <v>755</v>
      </c>
      <c r="D1" s="5" t="s">
        <v>756</v>
      </c>
      <c r="E1" s="5" t="s">
        <v>757</v>
      </c>
      <c r="F1" s="5" t="s">
        <v>758</v>
      </c>
      <c r="G1" s="5" t="s">
        <v>759</v>
      </c>
      <c r="H1" s="7" t="s">
        <v>760</v>
      </c>
      <c r="J1" s="4" t="s">
        <v>761</v>
      </c>
    </row>
    <row r="2" spans="1:14" x14ac:dyDescent="0.25">
      <c r="A2" t="s">
        <v>293</v>
      </c>
      <c r="B2" t="s">
        <v>690</v>
      </c>
      <c r="C2" t="s">
        <v>762</v>
      </c>
      <c r="D2">
        <v>1</v>
      </c>
      <c r="H2" t="str">
        <f>A2&amp;VLOOKUP("key_separator", Keys!$B:$C, 2, FALSE)&amp;B2</f>
        <v>AL|og</v>
      </c>
      <c r="J2" s="5" t="s">
        <v>754</v>
      </c>
      <c r="K2" s="5" t="s">
        <v>763</v>
      </c>
      <c r="L2" s="5" t="s">
        <v>764</v>
      </c>
      <c r="M2" s="5" t="s">
        <v>765</v>
      </c>
      <c r="N2" s="5" t="s">
        <v>766</v>
      </c>
    </row>
    <row r="3" spans="1:14" x14ac:dyDescent="0.25">
      <c r="A3" t="s">
        <v>296</v>
      </c>
      <c r="B3" t="s">
        <v>690</v>
      </c>
      <c r="C3" t="s">
        <v>767</v>
      </c>
      <c r="D3">
        <v>1</v>
      </c>
      <c r="H3" t="str">
        <f>A3&amp;VLOOKUP("key_separator", Keys!$B:$C, 2, FALSE)&amp;B3</f>
        <v>AZ|og</v>
      </c>
      <c r="J3" s="4" t="str">
        <f>VLOOKUP("fuel_group_og", Keys!$B:$C, 2, FALSE)</f>
        <v>og</v>
      </c>
      <c r="K3" t="str">
        <f>IFERROR(INDEX($C$2:$C$97, MATCH(About!$B$2&amp;VLOOKUP("key_separator", Keys!$B:$C, 2, FALSE)&amp;$J3, $H$2:$H$97, 0))&amp;"", "")</f>
        <v>Northern Great Plains</v>
      </c>
      <c r="L3" s="8">
        <f>IFERROR(--IFERROR(INDEX($D$2:$D$97, MATCH(About!$B$2&amp;VLOOKUP("key_separator", Keys!$B:$C, 2, FALSE)&amp;$J3, $H$2:$H$97, 0)), ""), VLOOKUP("zero_test", Keys!$B:$C, 2, FALSE))</f>
        <v>1</v>
      </c>
      <c r="M3" t="str">
        <f>IFERROR(INDEX($E$2:$E$97, MATCH(About!$B$2&amp;VLOOKUP("key_separator", Keys!$B:$C, 2, FALSE)&amp;$J3, $H$2:$H$97, 0))&amp;"", "")</f>
        <v/>
      </c>
      <c r="N3" s="8">
        <f>IFERROR(--IFERROR(INDEX($F$2:$F$97, MATCH(About!$B$2&amp;VLOOKUP("key_separator", Keys!$B:$C, 2, FALSE)&amp;$J3, $H$2:$H$97, 0)), ""), VLOOKUP("zero_test", Keys!$B:$C, 2, FALSE))</f>
        <v>0</v>
      </c>
    </row>
    <row r="4" spans="1:14" x14ac:dyDescent="0.25">
      <c r="A4" t="s">
        <v>300</v>
      </c>
      <c r="B4" t="s">
        <v>690</v>
      </c>
      <c r="C4" t="s">
        <v>768</v>
      </c>
      <c r="D4">
        <v>1</v>
      </c>
      <c r="G4" t="s">
        <v>769</v>
      </c>
      <c r="H4" t="str">
        <f>A4&amp;VLOOKUP("key_separator", Keys!$B:$C, 2, FALSE)&amp;B4</f>
        <v>AR|og</v>
      </c>
      <c r="J4" s="4" t="str">
        <f>VLOOKUP("fuel_group_coal", Keys!$B:$C, 2, FALSE)</f>
        <v>coal</v>
      </c>
      <c r="K4" t="str">
        <f>IFERROR(INDEX($C$2:$C$97, MATCH(About!$B$2&amp;VLOOKUP("key_separator", Keys!$B:$C, 2, FALSE)&amp;$J4, $H$2:$H$97, 0))&amp;"", "")</f>
        <v>West</v>
      </c>
      <c r="L4" s="8">
        <f>IFERROR(--IFERROR(INDEX($D$2:$D$97, MATCH(About!$B$2&amp;VLOOKUP("key_separator", Keys!$B:$C, 2, FALSE)&amp;$J4, $H$2:$H$97, 0)), ""), VLOOKUP("zero_test", Keys!$B:$C, 2, FALSE))</f>
        <v>1</v>
      </c>
      <c r="M4" t="str">
        <f>IFERROR(INDEX($E$2:$E$97, MATCH(About!$B$2&amp;VLOOKUP("key_separator", Keys!$B:$C, 2, FALSE)&amp;$J4, $H$2:$H$97, 0))&amp;"", "")</f>
        <v/>
      </c>
      <c r="N4" s="8">
        <f>IFERROR(--IFERROR(INDEX($F$2:$F$97, MATCH(About!$B$2&amp;VLOOKUP("key_separator", Keys!$B:$C, 2, FALSE)&amp;$J4, $H$2:$H$97, 0)), ""), VLOOKUP("zero_test", Keys!$B:$C, 2, FALSE))</f>
        <v>0</v>
      </c>
    </row>
    <row r="5" spans="1:14" x14ac:dyDescent="0.25">
      <c r="A5" t="s">
        <v>304</v>
      </c>
      <c r="B5" t="s">
        <v>690</v>
      </c>
      <c r="C5" t="s">
        <v>770</v>
      </c>
      <c r="D5">
        <v>1</v>
      </c>
      <c r="H5" t="str">
        <f>A5&amp;VLOOKUP("key_separator", Keys!$B:$C, 2, FALSE)&amp;B5</f>
        <v>CA|og</v>
      </c>
    </row>
    <row r="6" spans="1:14" x14ac:dyDescent="0.25">
      <c r="A6" t="s">
        <v>308</v>
      </c>
      <c r="B6" t="s">
        <v>690</v>
      </c>
      <c r="C6" t="s">
        <v>767</v>
      </c>
      <c r="D6">
        <v>1</v>
      </c>
      <c r="H6" t="str">
        <f>A6&amp;VLOOKUP("key_separator", Keys!$B:$C, 2, FALSE)&amp;B6</f>
        <v>CO|og</v>
      </c>
    </row>
    <row r="7" spans="1:14" x14ac:dyDescent="0.25">
      <c r="A7" t="s">
        <v>312</v>
      </c>
      <c r="B7" t="s">
        <v>690</v>
      </c>
      <c r="C7" t="s">
        <v>771</v>
      </c>
      <c r="D7">
        <v>1</v>
      </c>
      <c r="H7" t="str">
        <f>A7&amp;VLOOKUP("key_separator", Keys!$B:$C, 2, FALSE)&amp;B7</f>
        <v>CT|og</v>
      </c>
    </row>
    <row r="8" spans="1:14" x14ac:dyDescent="0.25">
      <c r="A8" t="s">
        <v>316</v>
      </c>
      <c r="B8" t="s">
        <v>690</v>
      </c>
      <c r="C8" t="s">
        <v>771</v>
      </c>
      <c r="D8">
        <v>1</v>
      </c>
      <c r="H8" t="str">
        <f>A8&amp;VLOOKUP("key_separator", Keys!$B:$C, 2, FALSE)&amp;B8</f>
        <v>DE|og</v>
      </c>
    </row>
    <row r="9" spans="1:14" x14ac:dyDescent="0.25">
      <c r="A9" t="s">
        <v>320</v>
      </c>
      <c r="B9" t="s">
        <v>690</v>
      </c>
      <c r="C9" t="s">
        <v>762</v>
      </c>
      <c r="D9">
        <v>1</v>
      </c>
      <c r="H9" t="str">
        <f>A9&amp;VLOOKUP("key_separator", Keys!$B:$C, 2, FALSE)&amp;B9</f>
        <v>FL|og</v>
      </c>
    </row>
    <row r="10" spans="1:14" x14ac:dyDescent="0.25">
      <c r="A10" t="s">
        <v>323</v>
      </c>
      <c r="B10" t="s">
        <v>690</v>
      </c>
      <c r="C10" t="s">
        <v>771</v>
      </c>
      <c r="D10">
        <v>1</v>
      </c>
      <c r="H10" t="str">
        <f>A10&amp;VLOOKUP("key_separator", Keys!$B:$C, 2, FALSE)&amp;B10</f>
        <v>GA|og</v>
      </c>
    </row>
    <row r="11" spans="1:14" x14ac:dyDescent="0.25">
      <c r="A11" t="s">
        <v>326</v>
      </c>
      <c r="B11" t="s">
        <v>690</v>
      </c>
      <c r="C11" t="s">
        <v>767</v>
      </c>
      <c r="D11">
        <v>1</v>
      </c>
      <c r="H11" t="str">
        <f>A11&amp;VLOOKUP("key_separator", Keys!$B:$C, 2, FALSE)&amp;B11</f>
        <v>ID|og</v>
      </c>
    </row>
    <row r="12" spans="1:14" x14ac:dyDescent="0.25">
      <c r="A12" t="s">
        <v>329</v>
      </c>
      <c r="B12" t="s">
        <v>690</v>
      </c>
      <c r="C12" t="s">
        <v>771</v>
      </c>
      <c r="D12">
        <v>1</v>
      </c>
      <c r="H12" t="str">
        <f>A12&amp;VLOOKUP("key_separator", Keys!$B:$C, 2, FALSE)&amp;B12</f>
        <v>IL|og</v>
      </c>
    </row>
    <row r="13" spans="1:14" x14ac:dyDescent="0.25">
      <c r="A13" t="s">
        <v>333</v>
      </c>
      <c r="B13" t="s">
        <v>690</v>
      </c>
      <c r="C13" t="s">
        <v>771</v>
      </c>
      <c r="D13">
        <v>1</v>
      </c>
      <c r="H13" t="str">
        <f>A13&amp;VLOOKUP("key_separator", Keys!$B:$C, 2, FALSE)&amp;B13</f>
        <v>IN|og</v>
      </c>
    </row>
    <row r="14" spans="1:14" x14ac:dyDescent="0.25">
      <c r="A14" t="s">
        <v>336</v>
      </c>
      <c r="B14" t="s">
        <v>690</v>
      </c>
      <c r="C14" t="s">
        <v>768</v>
      </c>
      <c r="D14">
        <v>1</v>
      </c>
      <c r="H14" t="str">
        <f>A14&amp;VLOOKUP("key_separator", Keys!$B:$C, 2, FALSE)&amp;B14</f>
        <v>IA|og</v>
      </c>
    </row>
    <row r="15" spans="1:14" x14ac:dyDescent="0.25">
      <c r="A15" t="s">
        <v>340</v>
      </c>
      <c r="B15" t="s">
        <v>690</v>
      </c>
      <c r="C15" t="s">
        <v>768</v>
      </c>
      <c r="D15">
        <v>1</v>
      </c>
      <c r="H15" t="str">
        <f>A15&amp;VLOOKUP("key_separator", Keys!$B:$C, 2, FALSE)&amp;B15</f>
        <v>KS|og</v>
      </c>
    </row>
    <row r="16" spans="1:14" x14ac:dyDescent="0.25">
      <c r="A16" t="s">
        <v>343</v>
      </c>
      <c r="B16" t="s">
        <v>690</v>
      </c>
      <c r="C16" t="s">
        <v>771</v>
      </c>
      <c r="D16">
        <v>1</v>
      </c>
      <c r="H16" t="str">
        <f>A16&amp;VLOOKUP("key_separator", Keys!$B:$C, 2, FALSE)&amp;B16</f>
        <v>KY|og</v>
      </c>
    </row>
    <row r="17" spans="1:8" x14ac:dyDescent="0.25">
      <c r="A17" t="s">
        <v>346</v>
      </c>
      <c r="B17" t="s">
        <v>690</v>
      </c>
      <c r="C17" t="s">
        <v>762</v>
      </c>
      <c r="D17">
        <v>1</v>
      </c>
      <c r="H17" t="str">
        <f>A17&amp;VLOOKUP("key_separator", Keys!$B:$C, 2, FALSE)&amp;B17</f>
        <v>LA|og</v>
      </c>
    </row>
    <row r="18" spans="1:8" x14ac:dyDescent="0.25">
      <c r="A18" t="s">
        <v>349</v>
      </c>
      <c r="B18" t="s">
        <v>690</v>
      </c>
      <c r="C18" t="s">
        <v>771</v>
      </c>
      <c r="D18">
        <v>1</v>
      </c>
      <c r="H18" t="str">
        <f>A18&amp;VLOOKUP("key_separator", Keys!$B:$C, 2, FALSE)&amp;B18</f>
        <v>ME|og</v>
      </c>
    </row>
    <row r="19" spans="1:8" x14ac:dyDescent="0.25">
      <c r="A19" t="s">
        <v>352</v>
      </c>
      <c r="B19" t="s">
        <v>690</v>
      </c>
      <c r="C19" t="s">
        <v>771</v>
      </c>
      <c r="D19">
        <v>1</v>
      </c>
      <c r="H19" t="str">
        <f>A19&amp;VLOOKUP("key_separator", Keys!$B:$C, 2, FALSE)&amp;B19</f>
        <v>MD|og</v>
      </c>
    </row>
    <row r="20" spans="1:8" x14ac:dyDescent="0.25">
      <c r="A20" t="s">
        <v>355</v>
      </c>
      <c r="B20" t="s">
        <v>690</v>
      </c>
      <c r="C20" t="s">
        <v>771</v>
      </c>
      <c r="D20">
        <v>1</v>
      </c>
      <c r="H20" t="str">
        <f>A20&amp;VLOOKUP("key_separator", Keys!$B:$C, 2, FALSE)&amp;B20</f>
        <v>MA|og</v>
      </c>
    </row>
    <row r="21" spans="1:8" x14ac:dyDescent="0.25">
      <c r="A21" t="s">
        <v>358</v>
      </c>
      <c r="B21" t="s">
        <v>690</v>
      </c>
      <c r="C21" t="s">
        <v>771</v>
      </c>
      <c r="D21">
        <v>1</v>
      </c>
      <c r="H21" t="str">
        <f>A21&amp;VLOOKUP("key_separator", Keys!$B:$C, 2, FALSE)&amp;B21</f>
        <v>MI|og</v>
      </c>
    </row>
    <row r="22" spans="1:8" x14ac:dyDescent="0.25">
      <c r="A22" t="s">
        <v>361</v>
      </c>
      <c r="B22" t="s">
        <v>690</v>
      </c>
      <c r="C22" t="s">
        <v>768</v>
      </c>
      <c r="D22">
        <v>1</v>
      </c>
      <c r="H22" t="str">
        <f>A22&amp;VLOOKUP("key_separator", Keys!$B:$C, 2, FALSE)&amp;B22</f>
        <v>MN|og</v>
      </c>
    </row>
    <row r="23" spans="1:8" x14ac:dyDescent="0.25">
      <c r="A23" t="s">
        <v>364</v>
      </c>
      <c r="B23" t="s">
        <v>690</v>
      </c>
      <c r="C23" t="s">
        <v>762</v>
      </c>
      <c r="D23">
        <v>1</v>
      </c>
      <c r="H23" t="str">
        <f>A23&amp;VLOOKUP("key_separator", Keys!$B:$C, 2, FALSE)&amp;B23</f>
        <v>MS|og</v>
      </c>
    </row>
    <row r="24" spans="1:8" x14ac:dyDescent="0.25">
      <c r="A24" t="s">
        <v>367</v>
      </c>
      <c r="B24" t="s">
        <v>690</v>
      </c>
      <c r="C24" t="s">
        <v>768</v>
      </c>
      <c r="D24">
        <v>1</v>
      </c>
      <c r="H24" t="str">
        <f>A24&amp;VLOOKUP("key_separator", Keys!$B:$C, 2, FALSE)&amp;B24</f>
        <v>MO|og</v>
      </c>
    </row>
    <row r="25" spans="1:8" x14ac:dyDescent="0.25">
      <c r="A25" t="s">
        <v>370</v>
      </c>
      <c r="B25" t="s">
        <v>690</v>
      </c>
      <c r="C25" t="s">
        <v>772</v>
      </c>
      <c r="D25">
        <v>1</v>
      </c>
      <c r="H25" t="str">
        <f>A25&amp;VLOOKUP("key_separator", Keys!$B:$C, 2, FALSE)&amp;B25</f>
        <v>MT|og</v>
      </c>
    </row>
    <row r="26" spans="1:8" x14ac:dyDescent="0.25">
      <c r="A26" t="s">
        <v>373</v>
      </c>
      <c r="B26" t="s">
        <v>690</v>
      </c>
      <c r="C26" t="s">
        <v>768</v>
      </c>
      <c r="D26">
        <v>1</v>
      </c>
      <c r="H26" t="str">
        <f>A26&amp;VLOOKUP("key_separator", Keys!$B:$C, 2, FALSE)&amp;B26</f>
        <v>NE|og</v>
      </c>
    </row>
    <row r="27" spans="1:8" x14ac:dyDescent="0.25">
      <c r="A27" t="s">
        <v>376</v>
      </c>
      <c r="B27" t="s">
        <v>690</v>
      </c>
      <c r="C27" t="s">
        <v>767</v>
      </c>
      <c r="D27">
        <v>1</v>
      </c>
      <c r="H27" t="str">
        <f>A27&amp;VLOOKUP("key_separator", Keys!$B:$C, 2, FALSE)&amp;B27</f>
        <v>NV|og</v>
      </c>
    </row>
    <row r="28" spans="1:8" x14ac:dyDescent="0.25">
      <c r="A28" t="s">
        <v>379</v>
      </c>
      <c r="B28" t="s">
        <v>690</v>
      </c>
      <c r="C28" t="s">
        <v>771</v>
      </c>
      <c r="D28">
        <v>1</v>
      </c>
      <c r="H28" t="str">
        <f>A28&amp;VLOOKUP("key_separator", Keys!$B:$C, 2, FALSE)&amp;B28</f>
        <v>NH|og</v>
      </c>
    </row>
    <row r="29" spans="1:8" x14ac:dyDescent="0.25">
      <c r="A29" t="s">
        <v>382</v>
      </c>
      <c r="B29" t="s">
        <v>690</v>
      </c>
      <c r="C29" t="s">
        <v>771</v>
      </c>
      <c r="D29">
        <v>1</v>
      </c>
      <c r="H29" t="str">
        <f>A29&amp;VLOOKUP("key_separator", Keys!$B:$C, 2, FALSE)&amp;B29</f>
        <v>NJ|og</v>
      </c>
    </row>
    <row r="30" spans="1:8" x14ac:dyDescent="0.25">
      <c r="A30" t="s">
        <v>386</v>
      </c>
      <c r="B30" t="s">
        <v>690</v>
      </c>
      <c r="C30" t="s">
        <v>773</v>
      </c>
      <c r="D30">
        <v>0.85</v>
      </c>
      <c r="E30" t="s">
        <v>767</v>
      </c>
      <c r="F30">
        <v>0.15</v>
      </c>
      <c r="G30" t="s">
        <v>774</v>
      </c>
      <c r="H30" t="str">
        <f>A30&amp;VLOOKUP("key_separator", Keys!$B:$C, 2, FALSE)&amp;B30</f>
        <v>NM|og</v>
      </c>
    </row>
    <row r="31" spans="1:8" x14ac:dyDescent="0.25">
      <c r="A31" t="s">
        <v>389</v>
      </c>
      <c r="B31" t="s">
        <v>690</v>
      </c>
      <c r="C31" t="s">
        <v>771</v>
      </c>
      <c r="D31">
        <v>1</v>
      </c>
      <c r="H31" t="str">
        <f>A31&amp;VLOOKUP("key_separator", Keys!$B:$C, 2, FALSE)&amp;B31</f>
        <v>NY|og</v>
      </c>
    </row>
    <row r="32" spans="1:8" x14ac:dyDescent="0.25">
      <c r="A32" t="s">
        <v>392</v>
      </c>
      <c r="B32" t="s">
        <v>690</v>
      </c>
      <c r="C32" t="s">
        <v>771</v>
      </c>
      <c r="D32">
        <v>1</v>
      </c>
      <c r="H32" t="str">
        <f>A32&amp;VLOOKUP("key_separator", Keys!$B:$C, 2, FALSE)&amp;B32</f>
        <v>NC|og</v>
      </c>
    </row>
    <row r="33" spans="1:8" x14ac:dyDescent="0.25">
      <c r="A33" t="s">
        <v>395</v>
      </c>
      <c r="B33" t="s">
        <v>690</v>
      </c>
      <c r="C33" t="s">
        <v>772</v>
      </c>
      <c r="D33">
        <v>1</v>
      </c>
      <c r="H33" t="str">
        <f>A33&amp;VLOOKUP("key_separator", Keys!$B:$C, 2, FALSE)&amp;B33</f>
        <v>ND|og</v>
      </c>
    </row>
    <row r="34" spans="1:8" x14ac:dyDescent="0.25">
      <c r="A34" t="s">
        <v>398</v>
      </c>
      <c r="B34" t="s">
        <v>690</v>
      </c>
      <c r="C34" t="s">
        <v>771</v>
      </c>
      <c r="D34">
        <v>1</v>
      </c>
      <c r="H34" t="str">
        <f>A34&amp;VLOOKUP("key_separator", Keys!$B:$C, 2, FALSE)&amp;B34</f>
        <v>OH|og</v>
      </c>
    </row>
    <row r="35" spans="1:8" x14ac:dyDescent="0.25">
      <c r="A35" t="s">
        <v>401</v>
      </c>
      <c r="B35" t="s">
        <v>690</v>
      </c>
      <c r="C35" t="s">
        <v>768</v>
      </c>
      <c r="D35">
        <v>1</v>
      </c>
      <c r="H35" t="str">
        <f>A35&amp;VLOOKUP("key_separator", Keys!$B:$C, 2, FALSE)&amp;B35</f>
        <v>OK|og</v>
      </c>
    </row>
    <row r="36" spans="1:8" x14ac:dyDescent="0.25">
      <c r="A36" t="s">
        <v>404</v>
      </c>
      <c r="B36" t="s">
        <v>690</v>
      </c>
      <c r="C36" t="s">
        <v>770</v>
      </c>
      <c r="D36">
        <v>1</v>
      </c>
      <c r="H36" t="str">
        <f>A36&amp;VLOOKUP("key_separator", Keys!$B:$C, 2, FALSE)&amp;B36</f>
        <v>OR|og</v>
      </c>
    </row>
    <row r="37" spans="1:8" x14ac:dyDescent="0.25">
      <c r="A37" t="s">
        <v>407</v>
      </c>
      <c r="B37" t="s">
        <v>690</v>
      </c>
      <c r="C37" t="s">
        <v>771</v>
      </c>
      <c r="D37">
        <v>1</v>
      </c>
      <c r="H37" t="str">
        <f>A37&amp;VLOOKUP("key_separator", Keys!$B:$C, 2, FALSE)&amp;B37</f>
        <v>PA|og</v>
      </c>
    </row>
    <row r="38" spans="1:8" x14ac:dyDescent="0.25">
      <c r="A38" t="s">
        <v>410</v>
      </c>
      <c r="B38" t="s">
        <v>690</v>
      </c>
      <c r="C38" t="s">
        <v>771</v>
      </c>
      <c r="D38">
        <v>1</v>
      </c>
      <c r="H38" t="str">
        <f>A38&amp;VLOOKUP("key_separator", Keys!$B:$C, 2, FALSE)&amp;B38</f>
        <v>RI|og</v>
      </c>
    </row>
    <row r="39" spans="1:8" x14ac:dyDescent="0.25">
      <c r="A39" t="s">
        <v>413</v>
      </c>
      <c r="B39" t="s">
        <v>690</v>
      </c>
      <c r="C39" t="s">
        <v>771</v>
      </c>
      <c r="D39">
        <v>1</v>
      </c>
      <c r="H39" t="str">
        <f>A39&amp;VLOOKUP("key_separator", Keys!$B:$C, 2, FALSE)&amp;B39</f>
        <v>SC|og</v>
      </c>
    </row>
    <row r="40" spans="1:8" x14ac:dyDescent="0.25">
      <c r="A40" t="s">
        <v>416</v>
      </c>
      <c r="B40" t="s">
        <v>690</v>
      </c>
      <c r="C40" t="s">
        <v>772</v>
      </c>
      <c r="D40">
        <v>1</v>
      </c>
      <c r="H40" t="str">
        <f>A40&amp;VLOOKUP("key_separator", Keys!$B:$C, 2, FALSE)&amp;B40</f>
        <v>SD|og</v>
      </c>
    </row>
    <row r="41" spans="1:8" x14ac:dyDescent="0.25">
      <c r="A41" t="s">
        <v>419</v>
      </c>
      <c r="B41" t="s">
        <v>690</v>
      </c>
      <c r="C41" t="s">
        <v>771</v>
      </c>
      <c r="D41">
        <v>1</v>
      </c>
      <c r="H41" t="str">
        <f>A41&amp;VLOOKUP("key_separator", Keys!$B:$C, 2, FALSE)&amp;B41</f>
        <v>TN|og</v>
      </c>
    </row>
    <row r="42" spans="1:8" x14ac:dyDescent="0.25">
      <c r="A42" t="s">
        <v>422</v>
      </c>
      <c r="B42" t="s">
        <v>690</v>
      </c>
      <c r="C42" t="s">
        <v>773</v>
      </c>
      <c r="D42">
        <v>0.65</v>
      </c>
      <c r="E42" t="s">
        <v>762</v>
      </c>
      <c r="F42">
        <v>0.35</v>
      </c>
      <c r="G42" t="s">
        <v>775</v>
      </c>
      <c r="H42" t="str">
        <f>A42&amp;VLOOKUP("key_separator", Keys!$B:$C, 2, FALSE)&amp;B42</f>
        <v>TX|og</v>
      </c>
    </row>
    <row r="43" spans="1:8" x14ac:dyDescent="0.25">
      <c r="A43" t="s">
        <v>425</v>
      </c>
      <c r="B43" t="s">
        <v>690</v>
      </c>
      <c r="C43" t="s">
        <v>767</v>
      </c>
      <c r="D43">
        <v>1</v>
      </c>
      <c r="H43" t="str">
        <f>A43&amp;VLOOKUP("key_separator", Keys!$B:$C, 2, FALSE)&amp;B43</f>
        <v>UT|og</v>
      </c>
    </row>
    <row r="44" spans="1:8" x14ac:dyDescent="0.25">
      <c r="A44" t="s">
        <v>428</v>
      </c>
      <c r="B44" t="s">
        <v>690</v>
      </c>
      <c r="C44" t="s">
        <v>771</v>
      </c>
      <c r="D44">
        <v>1</v>
      </c>
      <c r="H44" t="str">
        <f>A44&amp;VLOOKUP("key_separator", Keys!$B:$C, 2, FALSE)&amp;B44</f>
        <v>VT|og</v>
      </c>
    </row>
    <row r="45" spans="1:8" x14ac:dyDescent="0.25">
      <c r="A45" t="s">
        <v>431</v>
      </c>
      <c r="B45" t="s">
        <v>690</v>
      </c>
      <c r="C45" t="s">
        <v>771</v>
      </c>
      <c r="D45">
        <v>1</v>
      </c>
      <c r="H45" t="str">
        <f>A45&amp;VLOOKUP("key_separator", Keys!$B:$C, 2, FALSE)&amp;B45</f>
        <v>VA|og</v>
      </c>
    </row>
    <row r="46" spans="1:8" x14ac:dyDescent="0.25">
      <c r="A46" t="s">
        <v>434</v>
      </c>
      <c r="B46" t="s">
        <v>690</v>
      </c>
      <c r="C46" t="s">
        <v>770</v>
      </c>
      <c r="D46">
        <v>1</v>
      </c>
      <c r="H46" t="str">
        <f>A46&amp;VLOOKUP("key_separator", Keys!$B:$C, 2, FALSE)&amp;B46</f>
        <v>WA|og</v>
      </c>
    </row>
    <row r="47" spans="1:8" x14ac:dyDescent="0.25">
      <c r="A47" t="s">
        <v>437</v>
      </c>
      <c r="B47" t="s">
        <v>690</v>
      </c>
      <c r="C47" t="s">
        <v>771</v>
      </c>
      <c r="D47">
        <v>1</v>
      </c>
      <c r="H47" t="str">
        <f>A47&amp;VLOOKUP("key_separator", Keys!$B:$C, 2, FALSE)&amp;B47</f>
        <v>WV|og</v>
      </c>
    </row>
    <row r="48" spans="1:8" x14ac:dyDescent="0.25">
      <c r="A48" t="s">
        <v>440</v>
      </c>
      <c r="B48" t="s">
        <v>690</v>
      </c>
      <c r="C48" t="s">
        <v>771</v>
      </c>
      <c r="D48">
        <v>1</v>
      </c>
      <c r="H48" t="str">
        <f>A48&amp;VLOOKUP("key_separator", Keys!$B:$C, 2, FALSE)&amp;B48</f>
        <v>WI|og</v>
      </c>
    </row>
    <row r="49" spans="1:8" x14ac:dyDescent="0.25">
      <c r="A49" t="s">
        <v>443</v>
      </c>
      <c r="B49" t="s">
        <v>690</v>
      </c>
      <c r="C49" t="s">
        <v>767</v>
      </c>
      <c r="D49">
        <v>1</v>
      </c>
      <c r="G49" t="s">
        <v>776</v>
      </c>
      <c r="H49" t="str">
        <f>A49&amp;VLOOKUP("key_separator", Keys!$B:$C, 2, FALSE)&amp;B49</f>
        <v>WY|og</v>
      </c>
    </row>
    <row r="50" spans="1:8" x14ac:dyDescent="0.25">
      <c r="A50" t="s">
        <v>293</v>
      </c>
      <c r="B50" t="s">
        <v>693</v>
      </c>
      <c r="C50" t="s">
        <v>777</v>
      </c>
      <c r="D50">
        <v>1</v>
      </c>
      <c r="H50" t="str">
        <f>A50&amp;VLOOKUP("key_separator", Keys!$B:$C, 2, FALSE)&amp;B50</f>
        <v>AL|coal</v>
      </c>
    </row>
    <row r="51" spans="1:8" x14ac:dyDescent="0.25">
      <c r="A51" t="s">
        <v>296</v>
      </c>
      <c r="B51" t="s">
        <v>693</v>
      </c>
      <c r="C51" t="s">
        <v>778</v>
      </c>
      <c r="D51">
        <v>1</v>
      </c>
      <c r="H51" t="str">
        <f>A51&amp;VLOOKUP("key_separator", Keys!$B:$C, 2, FALSE)&amp;B51</f>
        <v>AZ|coal</v>
      </c>
    </row>
    <row r="52" spans="1:8" x14ac:dyDescent="0.25">
      <c r="A52" t="s">
        <v>300</v>
      </c>
      <c r="B52" t="s">
        <v>693</v>
      </c>
      <c r="C52" t="s">
        <v>779</v>
      </c>
      <c r="D52">
        <v>1</v>
      </c>
      <c r="H52" t="str">
        <f>A52&amp;VLOOKUP("key_separator", Keys!$B:$C, 2, FALSE)&amp;B52</f>
        <v>AR|coal</v>
      </c>
    </row>
    <row r="53" spans="1:8" x14ac:dyDescent="0.25">
      <c r="A53" t="s">
        <v>304</v>
      </c>
      <c r="B53" t="s">
        <v>693</v>
      </c>
      <c r="C53" t="s">
        <v>778</v>
      </c>
      <c r="D53">
        <v>1</v>
      </c>
      <c r="H53" t="str">
        <f>A53&amp;VLOOKUP("key_separator", Keys!$B:$C, 2, FALSE)&amp;B53</f>
        <v>CA|coal</v>
      </c>
    </row>
    <row r="54" spans="1:8" x14ac:dyDescent="0.25">
      <c r="A54" t="s">
        <v>308</v>
      </c>
      <c r="B54" t="s">
        <v>693</v>
      </c>
      <c r="C54" t="s">
        <v>778</v>
      </c>
      <c r="D54">
        <v>1</v>
      </c>
      <c r="H54" t="str">
        <f>A54&amp;VLOOKUP("key_separator", Keys!$B:$C, 2, FALSE)&amp;B54</f>
        <v>CO|coal</v>
      </c>
    </row>
    <row r="55" spans="1:8" x14ac:dyDescent="0.25">
      <c r="A55" t="s">
        <v>312</v>
      </c>
      <c r="B55" t="s">
        <v>693</v>
      </c>
      <c r="C55" t="s">
        <v>777</v>
      </c>
      <c r="D55">
        <v>1</v>
      </c>
      <c r="G55" t="s">
        <v>780</v>
      </c>
      <c r="H55" t="str">
        <f>A55&amp;VLOOKUP("key_separator", Keys!$B:$C, 2, FALSE)&amp;B55</f>
        <v>CT|coal</v>
      </c>
    </row>
    <row r="56" spans="1:8" x14ac:dyDescent="0.25">
      <c r="A56" t="s">
        <v>316</v>
      </c>
      <c r="B56" t="s">
        <v>693</v>
      </c>
      <c r="C56" t="s">
        <v>777</v>
      </c>
      <c r="D56">
        <v>1</v>
      </c>
      <c r="G56" t="s">
        <v>781</v>
      </c>
      <c r="H56" t="str">
        <f>A56&amp;VLOOKUP("key_separator", Keys!$B:$C, 2, FALSE)&amp;B56</f>
        <v>DE|coal</v>
      </c>
    </row>
    <row r="57" spans="1:8" x14ac:dyDescent="0.25">
      <c r="A57" t="s">
        <v>320</v>
      </c>
      <c r="B57" t="s">
        <v>693</v>
      </c>
      <c r="C57" t="s">
        <v>779</v>
      </c>
      <c r="D57">
        <v>1</v>
      </c>
      <c r="G57" t="s">
        <v>781</v>
      </c>
      <c r="H57" t="str">
        <f>A57&amp;VLOOKUP("key_separator", Keys!$B:$C, 2, FALSE)&amp;B57</f>
        <v>FL|coal</v>
      </c>
    </row>
    <row r="58" spans="1:8" x14ac:dyDescent="0.25">
      <c r="A58" t="s">
        <v>323</v>
      </c>
      <c r="B58" t="s">
        <v>693</v>
      </c>
      <c r="C58" t="s">
        <v>777</v>
      </c>
      <c r="D58">
        <v>1</v>
      </c>
      <c r="G58" t="s">
        <v>781</v>
      </c>
      <c r="H58" t="str">
        <f>A58&amp;VLOOKUP("key_separator", Keys!$B:$C, 2, FALSE)&amp;B58</f>
        <v>GA|coal</v>
      </c>
    </row>
    <row r="59" spans="1:8" x14ac:dyDescent="0.25">
      <c r="A59" t="s">
        <v>326</v>
      </c>
      <c r="B59" t="s">
        <v>693</v>
      </c>
      <c r="C59" t="s">
        <v>778</v>
      </c>
      <c r="D59">
        <v>1</v>
      </c>
      <c r="G59" t="s">
        <v>781</v>
      </c>
      <c r="H59" t="str">
        <f>A59&amp;VLOOKUP("key_separator", Keys!$B:$C, 2, FALSE)&amp;B59</f>
        <v>ID|coal</v>
      </c>
    </row>
    <row r="60" spans="1:8" x14ac:dyDescent="0.25">
      <c r="A60" t="s">
        <v>329</v>
      </c>
      <c r="B60" t="s">
        <v>693</v>
      </c>
      <c r="C60" t="s">
        <v>779</v>
      </c>
      <c r="D60">
        <v>1</v>
      </c>
      <c r="H60" t="str">
        <f>A60&amp;VLOOKUP("key_separator", Keys!$B:$C, 2, FALSE)&amp;B60</f>
        <v>IL|coal</v>
      </c>
    </row>
    <row r="61" spans="1:8" x14ac:dyDescent="0.25">
      <c r="A61" t="s">
        <v>333</v>
      </c>
      <c r="B61" t="s">
        <v>693</v>
      </c>
      <c r="C61" t="s">
        <v>779</v>
      </c>
      <c r="D61">
        <v>1</v>
      </c>
      <c r="H61" t="str">
        <f>A61&amp;VLOOKUP("key_separator", Keys!$B:$C, 2, FALSE)&amp;B61</f>
        <v>IN|coal</v>
      </c>
    </row>
    <row r="62" spans="1:8" x14ac:dyDescent="0.25">
      <c r="A62" t="s">
        <v>336</v>
      </c>
      <c r="B62" t="s">
        <v>693</v>
      </c>
      <c r="C62" t="s">
        <v>779</v>
      </c>
      <c r="D62">
        <v>1</v>
      </c>
      <c r="G62" t="s">
        <v>781</v>
      </c>
      <c r="H62" t="str">
        <f>A62&amp;VLOOKUP("key_separator", Keys!$B:$C, 2, FALSE)&amp;B62</f>
        <v>IA|coal</v>
      </c>
    </row>
    <row r="63" spans="1:8" x14ac:dyDescent="0.25">
      <c r="A63" t="s">
        <v>340</v>
      </c>
      <c r="B63" t="s">
        <v>693</v>
      </c>
      <c r="C63" t="s">
        <v>779</v>
      </c>
      <c r="D63">
        <v>1</v>
      </c>
      <c r="H63" t="str">
        <f>A63&amp;VLOOKUP("key_separator", Keys!$B:$C, 2, FALSE)&amp;B63</f>
        <v>KS|coal</v>
      </c>
    </row>
    <row r="64" spans="1:8" x14ac:dyDescent="0.25">
      <c r="A64" t="s">
        <v>343</v>
      </c>
      <c r="B64" t="s">
        <v>693</v>
      </c>
      <c r="C64" t="s">
        <v>777</v>
      </c>
      <c r="D64">
        <v>0.5</v>
      </c>
      <c r="E64" t="s">
        <v>779</v>
      </c>
      <c r="F64">
        <v>0.5</v>
      </c>
      <c r="G64" t="s">
        <v>782</v>
      </c>
      <c r="H64" t="str">
        <f>A64&amp;VLOOKUP("key_separator", Keys!$B:$C, 2, FALSE)&amp;B64</f>
        <v>KY|coal</v>
      </c>
    </row>
    <row r="65" spans="1:8" x14ac:dyDescent="0.25">
      <c r="A65" t="s">
        <v>346</v>
      </c>
      <c r="B65" t="s">
        <v>693</v>
      </c>
      <c r="C65" t="s">
        <v>779</v>
      </c>
      <c r="D65">
        <v>1</v>
      </c>
      <c r="G65" t="s">
        <v>500</v>
      </c>
      <c r="H65" t="str">
        <f>A65&amp;VLOOKUP("key_separator", Keys!$B:$C, 2, FALSE)&amp;B65</f>
        <v>LA|coal</v>
      </c>
    </row>
    <row r="66" spans="1:8" x14ac:dyDescent="0.25">
      <c r="A66" t="s">
        <v>349</v>
      </c>
      <c r="B66" t="s">
        <v>693</v>
      </c>
      <c r="C66" t="s">
        <v>777</v>
      </c>
      <c r="D66">
        <v>1</v>
      </c>
      <c r="G66" t="s">
        <v>781</v>
      </c>
      <c r="H66" t="str">
        <f>A66&amp;VLOOKUP("key_separator", Keys!$B:$C, 2, FALSE)&amp;B66</f>
        <v>ME|coal</v>
      </c>
    </row>
    <row r="67" spans="1:8" x14ac:dyDescent="0.25">
      <c r="A67" t="s">
        <v>352</v>
      </c>
      <c r="B67" t="s">
        <v>693</v>
      </c>
      <c r="C67" t="s">
        <v>777</v>
      </c>
      <c r="D67">
        <v>1</v>
      </c>
      <c r="H67" t="str">
        <f>A67&amp;VLOOKUP("key_separator", Keys!$B:$C, 2, FALSE)&amp;B67</f>
        <v>MD|coal</v>
      </c>
    </row>
    <row r="68" spans="1:8" x14ac:dyDescent="0.25">
      <c r="A68" t="s">
        <v>355</v>
      </c>
      <c r="B68" t="s">
        <v>693</v>
      </c>
      <c r="C68" t="s">
        <v>777</v>
      </c>
      <c r="D68">
        <v>1</v>
      </c>
      <c r="G68" t="s">
        <v>781</v>
      </c>
      <c r="H68" t="str">
        <f>A68&amp;VLOOKUP("key_separator", Keys!$B:$C, 2, FALSE)&amp;B68</f>
        <v>MA|coal</v>
      </c>
    </row>
    <row r="69" spans="1:8" x14ac:dyDescent="0.25">
      <c r="A69" t="s">
        <v>358</v>
      </c>
      <c r="B69" t="s">
        <v>693</v>
      </c>
      <c r="C69" t="s">
        <v>779</v>
      </c>
      <c r="D69">
        <v>1</v>
      </c>
      <c r="G69" t="s">
        <v>781</v>
      </c>
      <c r="H69" t="str">
        <f>A69&amp;VLOOKUP("key_separator", Keys!$B:$C, 2, FALSE)&amp;B69</f>
        <v>MI|coal</v>
      </c>
    </row>
    <row r="70" spans="1:8" x14ac:dyDescent="0.25">
      <c r="A70" t="s">
        <v>361</v>
      </c>
      <c r="B70" t="s">
        <v>693</v>
      </c>
      <c r="C70" t="s">
        <v>779</v>
      </c>
      <c r="D70">
        <v>1</v>
      </c>
      <c r="G70" t="s">
        <v>781</v>
      </c>
      <c r="H70" t="str">
        <f>A70&amp;VLOOKUP("key_separator", Keys!$B:$C, 2, FALSE)&amp;B70</f>
        <v>MN|coal</v>
      </c>
    </row>
    <row r="71" spans="1:8" x14ac:dyDescent="0.25">
      <c r="A71" t="s">
        <v>364</v>
      </c>
      <c r="B71" t="s">
        <v>693</v>
      </c>
      <c r="C71" t="s">
        <v>779</v>
      </c>
      <c r="D71">
        <v>1</v>
      </c>
      <c r="G71" t="s">
        <v>500</v>
      </c>
      <c r="H71" t="str">
        <f>A71&amp;VLOOKUP("key_separator", Keys!$B:$C, 2, FALSE)&amp;B71</f>
        <v>MS|coal</v>
      </c>
    </row>
    <row r="72" spans="1:8" x14ac:dyDescent="0.25">
      <c r="A72" t="s">
        <v>367</v>
      </c>
      <c r="B72" t="s">
        <v>693</v>
      </c>
      <c r="C72" t="s">
        <v>779</v>
      </c>
      <c r="D72">
        <v>1</v>
      </c>
      <c r="H72" t="str">
        <f>A72&amp;VLOOKUP("key_separator", Keys!$B:$C, 2, FALSE)&amp;B72</f>
        <v>MO|coal</v>
      </c>
    </row>
    <row r="73" spans="1:8" x14ac:dyDescent="0.25">
      <c r="A73" t="s">
        <v>370</v>
      </c>
      <c r="B73" t="s">
        <v>693</v>
      </c>
      <c r="C73" t="s">
        <v>778</v>
      </c>
      <c r="D73">
        <v>1</v>
      </c>
      <c r="H73" t="str">
        <f>A73&amp;VLOOKUP("key_separator", Keys!$B:$C, 2, FALSE)&amp;B73</f>
        <v>MT|coal</v>
      </c>
    </row>
    <row r="74" spans="1:8" x14ac:dyDescent="0.25">
      <c r="A74" t="s">
        <v>373</v>
      </c>
      <c r="B74" t="s">
        <v>693</v>
      </c>
      <c r="C74" t="s">
        <v>779</v>
      </c>
      <c r="D74">
        <v>1</v>
      </c>
      <c r="G74" t="s">
        <v>781</v>
      </c>
      <c r="H74" t="str">
        <f>A74&amp;VLOOKUP("key_separator", Keys!$B:$C, 2, FALSE)&amp;B74</f>
        <v>NE|coal</v>
      </c>
    </row>
    <row r="75" spans="1:8" x14ac:dyDescent="0.25">
      <c r="A75" t="s">
        <v>376</v>
      </c>
      <c r="B75" t="s">
        <v>693</v>
      </c>
      <c r="C75" t="s">
        <v>778</v>
      </c>
      <c r="D75">
        <v>1</v>
      </c>
      <c r="G75" t="s">
        <v>781</v>
      </c>
      <c r="H75" t="str">
        <f>A75&amp;VLOOKUP("key_separator", Keys!$B:$C, 2, FALSE)&amp;B75</f>
        <v>NV|coal</v>
      </c>
    </row>
    <row r="76" spans="1:8" x14ac:dyDescent="0.25">
      <c r="A76" t="s">
        <v>379</v>
      </c>
      <c r="B76" t="s">
        <v>693</v>
      </c>
      <c r="C76" t="s">
        <v>777</v>
      </c>
      <c r="D76">
        <v>1</v>
      </c>
      <c r="G76" t="s">
        <v>781</v>
      </c>
      <c r="H76" t="str">
        <f>A76&amp;VLOOKUP("key_separator", Keys!$B:$C, 2, FALSE)&amp;B76</f>
        <v>NH|coal</v>
      </c>
    </row>
    <row r="77" spans="1:8" x14ac:dyDescent="0.25">
      <c r="A77" t="s">
        <v>382</v>
      </c>
      <c r="B77" t="s">
        <v>693</v>
      </c>
      <c r="C77" t="s">
        <v>777</v>
      </c>
      <c r="D77">
        <v>1</v>
      </c>
      <c r="G77" t="s">
        <v>781</v>
      </c>
      <c r="H77" t="str">
        <f>A77&amp;VLOOKUP("key_separator", Keys!$B:$C, 2, FALSE)&amp;B77</f>
        <v>NJ|coal</v>
      </c>
    </row>
    <row r="78" spans="1:8" x14ac:dyDescent="0.25">
      <c r="A78" t="s">
        <v>386</v>
      </c>
      <c r="B78" t="s">
        <v>693</v>
      </c>
      <c r="C78" t="s">
        <v>778</v>
      </c>
      <c r="D78">
        <v>1</v>
      </c>
      <c r="H78" t="str">
        <f>A78&amp;VLOOKUP("key_separator", Keys!$B:$C, 2, FALSE)&amp;B78</f>
        <v>NM|coal</v>
      </c>
    </row>
    <row r="79" spans="1:8" x14ac:dyDescent="0.25">
      <c r="A79" t="s">
        <v>389</v>
      </c>
      <c r="B79" t="s">
        <v>693</v>
      </c>
      <c r="C79" t="s">
        <v>777</v>
      </c>
      <c r="D79">
        <v>1</v>
      </c>
      <c r="G79" t="s">
        <v>781</v>
      </c>
      <c r="H79" t="str">
        <f>A79&amp;VLOOKUP("key_separator", Keys!$B:$C, 2, FALSE)&amp;B79</f>
        <v>NY|coal</v>
      </c>
    </row>
    <row r="80" spans="1:8" x14ac:dyDescent="0.25">
      <c r="A80" t="s">
        <v>392</v>
      </c>
      <c r="B80" t="s">
        <v>693</v>
      </c>
      <c r="C80" t="s">
        <v>777</v>
      </c>
      <c r="D80">
        <v>1</v>
      </c>
      <c r="G80" t="s">
        <v>781</v>
      </c>
      <c r="H80" t="str">
        <f>A80&amp;VLOOKUP("key_separator", Keys!$B:$C, 2, FALSE)&amp;B80</f>
        <v>NC|coal</v>
      </c>
    </row>
    <row r="81" spans="1:8" x14ac:dyDescent="0.25">
      <c r="A81" t="s">
        <v>395</v>
      </c>
      <c r="B81" t="s">
        <v>693</v>
      </c>
      <c r="C81" t="s">
        <v>778</v>
      </c>
      <c r="D81">
        <v>1</v>
      </c>
      <c r="G81" t="s">
        <v>500</v>
      </c>
      <c r="H81" t="str">
        <f>A81&amp;VLOOKUP("key_separator", Keys!$B:$C, 2, FALSE)&amp;B81</f>
        <v>ND|coal</v>
      </c>
    </row>
    <row r="82" spans="1:8" x14ac:dyDescent="0.25">
      <c r="A82" t="s">
        <v>398</v>
      </c>
      <c r="B82" t="s">
        <v>693</v>
      </c>
      <c r="C82" t="s">
        <v>777</v>
      </c>
      <c r="D82">
        <v>1</v>
      </c>
      <c r="H82" t="str">
        <f>A82&amp;VLOOKUP("key_separator", Keys!$B:$C, 2, FALSE)&amp;B82</f>
        <v>OH|coal</v>
      </c>
    </row>
    <row r="83" spans="1:8" x14ac:dyDescent="0.25">
      <c r="A83" t="s">
        <v>401</v>
      </c>
      <c r="B83" t="s">
        <v>693</v>
      </c>
      <c r="C83" t="s">
        <v>779</v>
      </c>
      <c r="D83">
        <v>1</v>
      </c>
      <c r="H83" t="str">
        <f>A83&amp;VLOOKUP("key_separator", Keys!$B:$C, 2, FALSE)&amp;B83</f>
        <v>OK|coal</v>
      </c>
    </row>
    <row r="84" spans="1:8" x14ac:dyDescent="0.25">
      <c r="A84" t="s">
        <v>404</v>
      </c>
      <c r="B84" t="s">
        <v>693</v>
      </c>
      <c r="C84" t="s">
        <v>778</v>
      </c>
      <c r="D84">
        <v>1</v>
      </c>
      <c r="G84" t="s">
        <v>781</v>
      </c>
      <c r="H84" t="str">
        <f>A84&amp;VLOOKUP("key_separator", Keys!$B:$C, 2, FALSE)&amp;B84</f>
        <v>OR|coal</v>
      </c>
    </row>
    <row r="85" spans="1:8" x14ac:dyDescent="0.25">
      <c r="A85" t="s">
        <v>407</v>
      </c>
      <c r="B85" t="s">
        <v>693</v>
      </c>
      <c r="C85" t="s">
        <v>777</v>
      </c>
      <c r="D85">
        <v>1</v>
      </c>
      <c r="H85" t="str">
        <f>A85&amp;VLOOKUP("key_separator", Keys!$B:$C, 2, FALSE)&amp;B85</f>
        <v>PA|coal</v>
      </c>
    </row>
    <row r="86" spans="1:8" x14ac:dyDescent="0.25">
      <c r="A86" t="s">
        <v>410</v>
      </c>
      <c r="B86" t="s">
        <v>693</v>
      </c>
      <c r="C86" t="s">
        <v>777</v>
      </c>
      <c r="D86">
        <v>1</v>
      </c>
      <c r="G86" t="s">
        <v>781</v>
      </c>
      <c r="H86" t="str">
        <f>A86&amp;VLOOKUP("key_separator", Keys!$B:$C, 2, FALSE)&amp;B86</f>
        <v>RI|coal</v>
      </c>
    </row>
    <row r="87" spans="1:8" x14ac:dyDescent="0.25">
      <c r="A87" t="s">
        <v>413</v>
      </c>
      <c r="B87" t="s">
        <v>693</v>
      </c>
      <c r="C87" t="s">
        <v>777</v>
      </c>
      <c r="D87">
        <v>1</v>
      </c>
      <c r="G87" t="s">
        <v>781</v>
      </c>
      <c r="H87" t="str">
        <f>A87&amp;VLOOKUP("key_separator", Keys!$B:$C, 2, FALSE)&amp;B87</f>
        <v>SC|coal</v>
      </c>
    </row>
    <row r="88" spans="1:8" x14ac:dyDescent="0.25">
      <c r="A88" t="s">
        <v>416</v>
      </c>
      <c r="B88" t="s">
        <v>693</v>
      </c>
      <c r="C88" t="s">
        <v>778</v>
      </c>
      <c r="D88">
        <v>1</v>
      </c>
      <c r="G88" t="s">
        <v>781</v>
      </c>
      <c r="H88" t="str">
        <f>A88&amp;VLOOKUP("key_separator", Keys!$B:$C, 2, FALSE)&amp;B88</f>
        <v>SD|coal</v>
      </c>
    </row>
    <row r="89" spans="1:8" x14ac:dyDescent="0.25">
      <c r="A89" t="s">
        <v>419</v>
      </c>
      <c r="B89" t="s">
        <v>693</v>
      </c>
      <c r="C89" t="s">
        <v>777</v>
      </c>
      <c r="D89">
        <v>1</v>
      </c>
      <c r="H89" t="str">
        <f>A89&amp;VLOOKUP("key_separator", Keys!$B:$C, 2, FALSE)&amp;B89</f>
        <v>TN|coal</v>
      </c>
    </row>
    <row r="90" spans="1:8" x14ac:dyDescent="0.25">
      <c r="A90" t="s">
        <v>422</v>
      </c>
      <c r="B90" t="s">
        <v>693</v>
      </c>
      <c r="C90" t="s">
        <v>779</v>
      </c>
      <c r="D90">
        <v>1</v>
      </c>
      <c r="G90" t="s">
        <v>500</v>
      </c>
      <c r="H90" t="str">
        <f>A90&amp;VLOOKUP("key_separator", Keys!$B:$C, 2, FALSE)&amp;B90</f>
        <v>TX|coal</v>
      </c>
    </row>
    <row r="91" spans="1:8" x14ac:dyDescent="0.25">
      <c r="A91" t="s">
        <v>425</v>
      </c>
      <c r="B91" t="s">
        <v>693</v>
      </c>
      <c r="C91" t="s">
        <v>778</v>
      </c>
      <c r="D91">
        <v>1</v>
      </c>
      <c r="H91" t="str">
        <f>A91&amp;VLOOKUP("key_separator", Keys!$B:$C, 2, FALSE)&amp;B91</f>
        <v>UT|coal</v>
      </c>
    </row>
    <row r="92" spans="1:8" x14ac:dyDescent="0.25">
      <c r="A92" t="s">
        <v>428</v>
      </c>
      <c r="B92" t="s">
        <v>693</v>
      </c>
      <c r="C92" t="s">
        <v>777</v>
      </c>
      <c r="D92">
        <v>1</v>
      </c>
      <c r="G92" t="s">
        <v>781</v>
      </c>
      <c r="H92" t="str">
        <f>A92&amp;VLOOKUP("key_separator", Keys!$B:$C, 2, FALSE)&amp;B92</f>
        <v>VT|coal</v>
      </c>
    </row>
    <row r="93" spans="1:8" x14ac:dyDescent="0.25">
      <c r="A93" t="s">
        <v>431</v>
      </c>
      <c r="B93" t="s">
        <v>693</v>
      </c>
      <c r="C93" t="s">
        <v>777</v>
      </c>
      <c r="D93">
        <v>1</v>
      </c>
      <c r="H93" t="str">
        <f>A93&amp;VLOOKUP("key_separator", Keys!$B:$C, 2, FALSE)&amp;B93</f>
        <v>VA|coal</v>
      </c>
    </row>
    <row r="94" spans="1:8" x14ac:dyDescent="0.25">
      <c r="A94" t="s">
        <v>434</v>
      </c>
      <c r="B94" t="s">
        <v>693</v>
      </c>
      <c r="C94" t="s">
        <v>778</v>
      </c>
      <c r="D94">
        <v>1</v>
      </c>
      <c r="H94" t="str">
        <f>A94&amp;VLOOKUP("key_separator", Keys!$B:$C, 2, FALSE)&amp;B94</f>
        <v>WA|coal</v>
      </c>
    </row>
    <row r="95" spans="1:8" x14ac:dyDescent="0.25">
      <c r="A95" t="s">
        <v>437</v>
      </c>
      <c r="B95" t="s">
        <v>693</v>
      </c>
      <c r="C95" t="s">
        <v>777</v>
      </c>
      <c r="D95">
        <v>1</v>
      </c>
      <c r="H95" t="str">
        <f>A95&amp;VLOOKUP("key_separator", Keys!$B:$C, 2, FALSE)&amp;B95</f>
        <v>WV|coal</v>
      </c>
    </row>
    <row r="96" spans="1:8" x14ac:dyDescent="0.25">
      <c r="A96" t="s">
        <v>440</v>
      </c>
      <c r="B96" t="s">
        <v>693</v>
      </c>
      <c r="C96" t="s">
        <v>779</v>
      </c>
      <c r="D96">
        <v>1</v>
      </c>
      <c r="G96" t="s">
        <v>781</v>
      </c>
      <c r="H96" t="str">
        <f>A96&amp;VLOOKUP("key_separator", Keys!$B:$C, 2, FALSE)&amp;B96</f>
        <v>WI|coal</v>
      </c>
    </row>
    <row r="97" spans="1:8" x14ac:dyDescent="0.25">
      <c r="A97" t="s">
        <v>443</v>
      </c>
      <c r="B97" t="s">
        <v>693</v>
      </c>
      <c r="C97" t="s">
        <v>778</v>
      </c>
      <c r="D97">
        <v>1</v>
      </c>
      <c r="H97" t="str">
        <f>A97&amp;VLOOKUP("key_separator", Keys!$B:$C, 2, FALSE)&amp;B97</f>
        <v>WY|coal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"/>
  <sheetViews>
    <sheetView workbookViewId="0"/>
  </sheetViews>
  <sheetFormatPr defaultRowHeight="15" x14ac:dyDescent="0.25"/>
  <cols>
    <col min="1" max="1" width="60" customWidth="1"/>
    <col min="2" max="2" width="24" customWidth="1"/>
    <col min="3" max="3" width="20" customWidth="1"/>
  </cols>
  <sheetData>
    <row r="1" spans="1:3" ht="18.75" x14ac:dyDescent="0.3">
      <c r="A1" s="1" t="s">
        <v>783</v>
      </c>
    </row>
    <row r="2" spans="1:3" x14ac:dyDescent="0.25">
      <c r="A2" s="3" t="s">
        <v>784</v>
      </c>
    </row>
    <row r="4" spans="1:3" x14ac:dyDescent="0.25">
      <c r="A4" s="4" t="s">
        <v>785</v>
      </c>
      <c r="B4" s="9">
        <f>IFERROR(INDEX($C$8:$C$11, MATCH(About!$B$1, $A$8:$A$11, 0)), VLOOKUP("zero_test", Keys!$B:$C, 2, FALSE))</f>
        <v>0</v>
      </c>
    </row>
    <row r="6" spans="1:3" x14ac:dyDescent="0.25">
      <c r="A6" s="5" t="s">
        <v>786</v>
      </c>
      <c r="B6" s="5" t="s">
        <v>787</v>
      </c>
      <c r="C6" s="5" t="s">
        <v>788</v>
      </c>
    </row>
    <row r="7" spans="1:3" x14ac:dyDescent="0.25">
      <c r="A7" t="s">
        <v>789</v>
      </c>
      <c r="B7">
        <v>2206</v>
      </c>
    </row>
    <row r="8" spans="1:3" x14ac:dyDescent="0.25">
      <c r="A8" t="s">
        <v>423</v>
      </c>
      <c r="B8">
        <v>427</v>
      </c>
      <c r="C8" s="9">
        <f>B8/$B$7</f>
        <v>0.19356300997280146</v>
      </c>
    </row>
    <row r="9" spans="1:3" x14ac:dyDescent="0.25">
      <c r="A9" t="s">
        <v>365</v>
      </c>
      <c r="B9">
        <v>2</v>
      </c>
      <c r="C9" s="9">
        <f>B9/$B$7</f>
        <v>9.0661831368993653E-4</v>
      </c>
    </row>
    <row r="10" spans="1:3" x14ac:dyDescent="0.25">
      <c r="A10" t="s">
        <v>1</v>
      </c>
      <c r="B10">
        <v>11</v>
      </c>
      <c r="C10" s="9">
        <f>B10/$B$7</f>
        <v>4.9864007252946509E-3</v>
      </c>
    </row>
    <row r="11" spans="1:3" x14ac:dyDescent="0.25">
      <c r="A11" t="s">
        <v>347</v>
      </c>
      <c r="B11">
        <f>B7-SUM(B8:B10)</f>
        <v>1766</v>
      </c>
      <c r="C11" s="9">
        <f>B11/$B$7</f>
        <v>0.80054397098821395</v>
      </c>
    </row>
    <row r="12" spans="1:3" x14ac:dyDescent="0.25">
      <c r="A12" s="3" t="s">
        <v>790</v>
      </c>
      <c r="B12">
        <f>SUM(B8:B11)</f>
        <v>2206</v>
      </c>
      <c r="C12" s="9">
        <f>SUM(C8:C11)</f>
        <v>1</v>
      </c>
    </row>
    <row r="14" spans="1:3" x14ac:dyDescent="0.25">
      <c r="A14" s="3" t="s">
        <v>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772"/>
  <sheetViews>
    <sheetView workbookViewId="0"/>
  </sheetViews>
  <sheetFormatPr defaultRowHeight="15" x14ac:dyDescent="0.25"/>
  <cols>
    <col min="1" max="1" width="6.28515625" customWidth="1"/>
    <col min="2" max="2" width="12.5703125" customWidth="1"/>
    <col min="3" max="3" width="37.5703125" customWidth="1"/>
    <col min="4" max="4" width="25" customWidth="1"/>
    <col min="6" max="6" width="37.5703125" customWidth="1"/>
    <col min="7" max="7" width="25" customWidth="1"/>
    <col min="8" max="8" width="37.5703125" customWidth="1"/>
    <col min="11" max="11" width="56.28515625" customWidth="1"/>
    <col min="12" max="12" width="43.7109375" customWidth="1"/>
    <col min="13" max="13" width="31.28515625" customWidth="1"/>
    <col min="14" max="14" width="21.28515625" customWidth="1"/>
    <col min="15" max="15" width="18.7109375" customWidth="1"/>
    <col min="16" max="16" width="15" customWidth="1"/>
    <col min="17" max="17" width="22" customWidth="1"/>
    <col min="18" max="18" width="12" customWidth="1"/>
  </cols>
  <sheetData>
    <row r="1" spans="1:18" ht="15.75" x14ac:dyDescent="0.25">
      <c r="A1" s="10" t="s">
        <v>792</v>
      </c>
    </row>
    <row r="2" spans="1:18" x14ac:dyDescent="0.25">
      <c r="A2" s="11" t="s">
        <v>793</v>
      </c>
    </row>
    <row r="4" spans="1:18" x14ac:dyDescent="0.25">
      <c r="A4" s="12" t="s">
        <v>511</v>
      </c>
      <c r="B4" s="12" t="s">
        <v>794</v>
      </c>
      <c r="C4" s="12" t="s">
        <v>795</v>
      </c>
      <c r="D4" s="12" t="s">
        <v>796</v>
      </c>
      <c r="E4" s="12" t="s">
        <v>797</v>
      </c>
      <c r="F4" s="12" t="s">
        <v>798</v>
      </c>
      <c r="G4" s="12" t="s">
        <v>799</v>
      </c>
      <c r="H4" s="12" t="s">
        <v>800</v>
      </c>
      <c r="I4" s="12" t="s">
        <v>801</v>
      </c>
      <c r="J4" s="12" t="s">
        <v>802</v>
      </c>
      <c r="K4" s="12" t="s">
        <v>803</v>
      </c>
      <c r="L4" s="12" t="s">
        <v>804</v>
      </c>
      <c r="M4" s="12" t="s">
        <v>805</v>
      </c>
      <c r="N4" s="13" t="s">
        <v>806</v>
      </c>
      <c r="O4" s="13" t="s">
        <v>807</v>
      </c>
      <c r="P4" s="13" t="s">
        <v>808</v>
      </c>
      <c r="Q4" s="7" t="s">
        <v>809</v>
      </c>
      <c r="R4" s="7" t="s">
        <v>810</v>
      </c>
    </row>
    <row r="5" spans="1:18" x14ac:dyDescent="0.25">
      <c r="A5" s="14">
        <v>2024</v>
      </c>
      <c r="B5" s="14">
        <v>103441</v>
      </c>
      <c r="C5" s="14" t="s">
        <v>811</v>
      </c>
      <c r="D5" s="14" t="s">
        <v>1</v>
      </c>
      <c r="E5" s="14" t="s">
        <v>812</v>
      </c>
      <c r="F5" s="14" t="s">
        <v>813</v>
      </c>
      <c r="G5" s="14" t="s">
        <v>814</v>
      </c>
      <c r="H5" s="14" t="s">
        <v>815</v>
      </c>
      <c r="I5" s="14" t="s">
        <v>816</v>
      </c>
      <c r="J5" s="14" t="s">
        <v>817</v>
      </c>
      <c r="K5" s="14" t="s">
        <v>818</v>
      </c>
      <c r="L5" s="14"/>
      <c r="M5" s="14" t="s">
        <v>819</v>
      </c>
      <c r="N5" s="15">
        <v>34001</v>
      </c>
      <c r="O5" s="15">
        <v>3</v>
      </c>
      <c r="P5" s="15">
        <v>5192</v>
      </c>
      <c r="Q5" t="str">
        <f>IFERROR(LEFT(D5, FIND(VLOOKUP("state_name_split_token", Keys!$B:$C, 2, FALSE), D5)-1), D5)</f>
        <v>Alabama</v>
      </c>
      <c r="R5" t="str">
        <f>IF(OR(Q5=VLOOKUP("lignite_state_1", Keys!$B:$C, 2, FALSE),Q5=VLOOKUP("lignite_state_2", Keys!$B:$C, 2, FALSE),Q5=VLOOKUP("lignite_state_3", Keys!$B:$C, 2, FALSE),Q5=VLOOKUP("lignite_state_4", Keys!$B:$C, 2, FALSE)),VLOOKUP("lignite_label", Keys!$B:$C, 2, FALSE),VLOOKUP("hard_coal_label", Keys!$B:$C, 2, FALSE))</f>
        <v>hard_coal</v>
      </c>
    </row>
    <row r="6" spans="1:18" x14ac:dyDescent="0.25">
      <c r="A6" s="14">
        <v>2024</v>
      </c>
      <c r="B6" s="14">
        <v>103540</v>
      </c>
      <c r="C6" s="14" t="s">
        <v>820</v>
      </c>
      <c r="D6" s="14" t="s">
        <v>1</v>
      </c>
      <c r="E6" s="14" t="s">
        <v>821</v>
      </c>
      <c r="F6" s="14" t="s">
        <v>822</v>
      </c>
      <c r="G6" s="14" t="s">
        <v>814</v>
      </c>
      <c r="H6" s="14" t="s">
        <v>815</v>
      </c>
      <c r="I6" s="14" t="s">
        <v>823</v>
      </c>
      <c r="J6" s="14" t="s">
        <v>824</v>
      </c>
      <c r="K6" s="14" t="s">
        <v>825</v>
      </c>
      <c r="L6" s="14"/>
      <c r="M6" s="14" t="s">
        <v>819</v>
      </c>
      <c r="N6" s="15">
        <v>0</v>
      </c>
      <c r="O6" s="15">
        <v>7</v>
      </c>
      <c r="P6" s="15">
        <v>15793</v>
      </c>
      <c r="Q6" t="str">
        <f>IFERROR(LEFT(D6, FIND(VLOOKUP("state_name_split_token", Keys!$B:$C, 2, FALSE), D6)-1), D6)</f>
        <v>Alabama</v>
      </c>
      <c r="R6" t="str">
        <f>IF(OR(Q6=VLOOKUP("lignite_state_1", Keys!$B:$C, 2, FALSE),Q6=VLOOKUP("lignite_state_2", Keys!$B:$C, 2, FALSE),Q6=VLOOKUP("lignite_state_3", Keys!$B:$C, 2, FALSE),Q6=VLOOKUP("lignite_state_4", Keys!$B:$C, 2, FALSE)),VLOOKUP("lignite_label", Keys!$B:$C, 2, FALSE),VLOOKUP("hard_coal_label", Keys!$B:$C, 2, FALSE))</f>
        <v>hard_coal</v>
      </c>
    </row>
    <row r="7" spans="1:18" x14ac:dyDescent="0.25">
      <c r="A7" s="14">
        <v>2024</v>
      </c>
      <c r="B7" s="14">
        <v>100329</v>
      </c>
      <c r="C7" s="14" t="s">
        <v>826</v>
      </c>
      <c r="D7" s="14" t="s">
        <v>1</v>
      </c>
      <c r="E7" s="14" t="s">
        <v>827</v>
      </c>
      <c r="F7" s="14" t="s">
        <v>822</v>
      </c>
      <c r="G7" s="14" t="s">
        <v>828</v>
      </c>
      <c r="H7" s="14" t="s">
        <v>829</v>
      </c>
      <c r="I7" s="14" t="s">
        <v>823</v>
      </c>
      <c r="J7" s="14" t="s">
        <v>830</v>
      </c>
      <c r="K7" s="14" t="s">
        <v>831</v>
      </c>
      <c r="L7" s="14" t="s">
        <v>832</v>
      </c>
      <c r="M7" s="14" t="s">
        <v>819</v>
      </c>
      <c r="N7" s="15">
        <v>0</v>
      </c>
      <c r="O7" s="15">
        <v>55</v>
      </c>
      <c r="P7" s="15">
        <v>136552</v>
      </c>
      <c r="Q7" t="str">
        <f>IFERROR(LEFT(D7, FIND(VLOOKUP("state_name_split_token", Keys!$B:$C, 2, FALSE), D7)-1), D7)</f>
        <v>Alabama</v>
      </c>
      <c r="R7" t="str">
        <f>IF(OR(Q7=VLOOKUP("lignite_state_1", Keys!$B:$C, 2, FALSE),Q7=VLOOKUP("lignite_state_2", Keys!$B:$C, 2, FALSE),Q7=VLOOKUP("lignite_state_3", Keys!$B:$C, 2, FALSE),Q7=VLOOKUP("lignite_state_4", Keys!$B:$C, 2, FALSE)),VLOOKUP("lignite_label", Keys!$B:$C, 2, FALSE),VLOOKUP("hard_coal_label", Keys!$B:$C, 2, FALSE))</f>
        <v>hard_coal</v>
      </c>
    </row>
    <row r="8" spans="1:18" x14ac:dyDescent="0.25">
      <c r="A8" s="14">
        <v>2024</v>
      </c>
      <c r="B8" s="14">
        <v>100851</v>
      </c>
      <c r="C8" s="14" t="s">
        <v>833</v>
      </c>
      <c r="D8" s="14" t="s">
        <v>1</v>
      </c>
      <c r="E8" s="14" t="s">
        <v>827</v>
      </c>
      <c r="F8" s="14" t="s">
        <v>822</v>
      </c>
      <c r="G8" s="14" t="s">
        <v>828</v>
      </c>
      <c r="H8" s="14" t="s">
        <v>829</v>
      </c>
      <c r="I8" s="14" t="s">
        <v>816</v>
      </c>
      <c r="J8" s="14" t="s">
        <v>830</v>
      </c>
      <c r="K8" s="14" t="s">
        <v>834</v>
      </c>
      <c r="L8" s="14" t="s">
        <v>832</v>
      </c>
      <c r="M8" s="14" t="s">
        <v>819</v>
      </c>
      <c r="N8" s="15">
        <v>2806000</v>
      </c>
      <c r="O8" s="15">
        <v>490</v>
      </c>
      <c r="P8" s="15">
        <v>1242668</v>
      </c>
      <c r="Q8" t="str">
        <f>IFERROR(LEFT(D8, FIND(VLOOKUP("state_name_split_token", Keys!$B:$C, 2, FALSE), D8)-1), D8)</f>
        <v>Alabama</v>
      </c>
      <c r="R8" t="str">
        <f>IF(OR(Q8=VLOOKUP("lignite_state_1", Keys!$B:$C, 2, FALSE),Q8=VLOOKUP("lignite_state_2", Keys!$B:$C, 2, FALSE),Q8=VLOOKUP("lignite_state_3", Keys!$B:$C, 2, FALSE),Q8=VLOOKUP("lignite_state_4", Keys!$B:$C, 2, FALSE)),VLOOKUP("lignite_label", Keys!$B:$C, 2, FALSE),VLOOKUP("hard_coal_label", Keys!$B:$C, 2, FALSE))</f>
        <v>hard_coal</v>
      </c>
    </row>
    <row r="9" spans="1:18" x14ac:dyDescent="0.25">
      <c r="A9" s="14">
        <v>2024</v>
      </c>
      <c r="B9" s="14">
        <v>101401</v>
      </c>
      <c r="C9" s="14" t="s">
        <v>835</v>
      </c>
      <c r="D9" s="14" t="s">
        <v>1</v>
      </c>
      <c r="E9" s="14" t="s">
        <v>827</v>
      </c>
      <c r="F9" s="14" t="s">
        <v>822</v>
      </c>
      <c r="G9" s="14" t="s">
        <v>828</v>
      </c>
      <c r="H9" s="14" t="s">
        <v>815</v>
      </c>
      <c r="I9" s="14" t="s">
        <v>836</v>
      </c>
      <c r="J9" s="14" t="s">
        <v>837</v>
      </c>
      <c r="K9" s="14" t="s">
        <v>838</v>
      </c>
      <c r="L9" s="14" t="s">
        <v>832</v>
      </c>
      <c r="M9" s="14" t="s">
        <v>819</v>
      </c>
      <c r="N9" s="15">
        <v>5269294</v>
      </c>
      <c r="O9" s="15">
        <v>646</v>
      </c>
      <c r="P9" s="15">
        <v>1875571</v>
      </c>
      <c r="Q9" t="str">
        <f>IFERROR(LEFT(D9, FIND(VLOOKUP("state_name_split_token", Keys!$B:$C, 2, FALSE), D9)-1), D9)</f>
        <v>Alabama</v>
      </c>
      <c r="R9" t="str">
        <f>IF(OR(Q9=VLOOKUP("lignite_state_1", Keys!$B:$C, 2, FALSE),Q9=VLOOKUP("lignite_state_2", Keys!$B:$C, 2, FALSE),Q9=VLOOKUP("lignite_state_3", Keys!$B:$C, 2, FALSE),Q9=VLOOKUP("lignite_state_4", Keys!$B:$C, 2, FALSE)),VLOOKUP("lignite_label", Keys!$B:$C, 2, FALSE),VLOOKUP("hard_coal_label", Keys!$B:$C, 2, FALSE))</f>
        <v>hard_coal</v>
      </c>
    </row>
    <row r="10" spans="1:18" x14ac:dyDescent="0.25">
      <c r="A10" s="14">
        <v>2024</v>
      </c>
      <c r="B10" s="14">
        <v>103182</v>
      </c>
      <c r="C10" s="14" t="s">
        <v>839</v>
      </c>
      <c r="D10" s="14" t="s">
        <v>1</v>
      </c>
      <c r="E10" s="14" t="s">
        <v>827</v>
      </c>
      <c r="F10" s="14" t="s">
        <v>822</v>
      </c>
      <c r="G10" s="14" t="s">
        <v>814</v>
      </c>
      <c r="H10" s="14" t="s">
        <v>815</v>
      </c>
      <c r="I10" s="14" t="s">
        <v>816</v>
      </c>
      <c r="J10" s="14" t="s">
        <v>840</v>
      </c>
      <c r="K10" s="14" t="s">
        <v>841</v>
      </c>
      <c r="L10" s="14"/>
      <c r="M10" s="14" t="s">
        <v>819</v>
      </c>
      <c r="N10" s="15">
        <v>12131</v>
      </c>
      <c r="O10" s="15">
        <v>10</v>
      </c>
      <c r="P10" s="15">
        <v>20616</v>
      </c>
      <c r="Q10" t="str">
        <f>IFERROR(LEFT(D10, FIND(VLOOKUP("state_name_split_token", Keys!$B:$C, 2, FALSE), D10)-1), D10)</f>
        <v>Alabama</v>
      </c>
      <c r="R10" t="str">
        <f>IF(OR(Q10=VLOOKUP("lignite_state_1", Keys!$B:$C, 2, FALSE),Q10=VLOOKUP("lignite_state_2", Keys!$B:$C, 2, FALSE),Q10=VLOOKUP("lignite_state_3", Keys!$B:$C, 2, FALSE),Q10=VLOOKUP("lignite_state_4", Keys!$B:$C, 2, FALSE)),VLOOKUP("lignite_label", Keys!$B:$C, 2, FALSE),VLOOKUP("hard_coal_label", Keys!$B:$C, 2, FALSE))</f>
        <v>hard_coal</v>
      </c>
    </row>
    <row r="11" spans="1:18" x14ac:dyDescent="0.25">
      <c r="A11" s="14">
        <v>2024</v>
      </c>
      <c r="B11" s="14">
        <v>103419</v>
      </c>
      <c r="C11" s="14" t="s">
        <v>842</v>
      </c>
      <c r="D11" s="14" t="s">
        <v>1</v>
      </c>
      <c r="E11" s="14" t="s">
        <v>827</v>
      </c>
      <c r="F11" s="14" t="s">
        <v>822</v>
      </c>
      <c r="G11" s="14" t="s">
        <v>828</v>
      </c>
      <c r="H11" s="14" t="s">
        <v>815</v>
      </c>
      <c r="I11" s="14" t="s">
        <v>816</v>
      </c>
      <c r="J11" s="14" t="s">
        <v>843</v>
      </c>
      <c r="K11" s="14" t="s">
        <v>844</v>
      </c>
      <c r="L11" s="14"/>
      <c r="M11" s="14" t="s">
        <v>819</v>
      </c>
      <c r="N11" s="15">
        <v>102539</v>
      </c>
      <c r="O11" s="15">
        <v>35</v>
      </c>
      <c r="P11" s="15">
        <v>90127</v>
      </c>
      <c r="Q11" t="str">
        <f>IFERROR(LEFT(D11, FIND(VLOOKUP("state_name_split_token", Keys!$B:$C, 2, FALSE), D11)-1), D11)</f>
        <v>Alabama</v>
      </c>
      <c r="R11" t="str">
        <f>IF(OR(Q11=VLOOKUP("lignite_state_1", Keys!$B:$C, 2, FALSE),Q11=VLOOKUP("lignite_state_2", Keys!$B:$C, 2, FALSE),Q11=VLOOKUP("lignite_state_3", Keys!$B:$C, 2, FALSE),Q11=VLOOKUP("lignite_state_4", Keys!$B:$C, 2, FALSE)),VLOOKUP("lignite_label", Keys!$B:$C, 2, FALSE),VLOOKUP("hard_coal_label", Keys!$B:$C, 2, FALSE))</f>
        <v>hard_coal</v>
      </c>
    </row>
    <row r="12" spans="1:18" x14ac:dyDescent="0.25">
      <c r="A12" s="14">
        <v>2024</v>
      </c>
      <c r="B12" s="14">
        <v>103523</v>
      </c>
      <c r="C12" s="14" t="s">
        <v>845</v>
      </c>
      <c r="D12" s="14" t="s">
        <v>1</v>
      </c>
      <c r="E12" s="14" t="s">
        <v>827</v>
      </c>
      <c r="F12" s="14" t="s">
        <v>822</v>
      </c>
      <c r="G12" s="14" t="s">
        <v>814</v>
      </c>
      <c r="H12" s="14" t="s">
        <v>815</v>
      </c>
      <c r="I12" s="14" t="s">
        <v>816</v>
      </c>
      <c r="J12" s="14" t="s">
        <v>846</v>
      </c>
      <c r="K12" s="14" t="s">
        <v>847</v>
      </c>
      <c r="L12" s="14"/>
      <c r="M12" s="14" t="s">
        <v>819</v>
      </c>
      <c r="N12" s="15">
        <v>234625</v>
      </c>
      <c r="O12" s="15">
        <v>66</v>
      </c>
      <c r="P12" s="15">
        <v>151432</v>
      </c>
      <c r="Q12" t="str">
        <f>IFERROR(LEFT(D12, FIND(VLOOKUP("state_name_split_token", Keys!$B:$C, 2, FALSE), D12)-1), D12)</f>
        <v>Alabama</v>
      </c>
      <c r="R12" t="str">
        <f>IF(OR(Q12=VLOOKUP("lignite_state_1", Keys!$B:$C, 2, FALSE),Q12=VLOOKUP("lignite_state_2", Keys!$B:$C, 2, FALSE),Q12=VLOOKUP("lignite_state_3", Keys!$B:$C, 2, FALSE),Q12=VLOOKUP("lignite_state_4", Keys!$B:$C, 2, FALSE)),VLOOKUP("lignite_label", Keys!$B:$C, 2, FALSE),VLOOKUP("hard_coal_label", Keys!$B:$C, 2, FALSE))</f>
        <v>hard_coal</v>
      </c>
    </row>
    <row r="13" spans="1:18" x14ac:dyDescent="0.25">
      <c r="A13" s="14">
        <v>2024</v>
      </c>
      <c r="B13" s="14">
        <v>102976</v>
      </c>
      <c r="C13" s="14" t="s">
        <v>848</v>
      </c>
      <c r="D13" s="14" t="s">
        <v>1</v>
      </c>
      <c r="E13" s="14" t="s">
        <v>849</v>
      </c>
      <c r="F13" s="14" t="s">
        <v>822</v>
      </c>
      <c r="G13" s="14" t="s">
        <v>814</v>
      </c>
      <c r="H13" s="14" t="s">
        <v>815</v>
      </c>
      <c r="I13" s="14" t="s">
        <v>823</v>
      </c>
      <c r="J13" s="14" t="s">
        <v>817</v>
      </c>
      <c r="K13" s="14" t="s">
        <v>850</v>
      </c>
      <c r="L13" s="14"/>
      <c r="M13" s="14" t="s">
        <v>819</v>
      </c>
      <c r="N13" s="15">
        <v>0</v>
      </c>
      <c r="O13" s="15">
        <v>3</v>
      </c>
      <c r="P13" s="15">
        <v>6240</v>
      </c>
      <c r="Q13" t="str">
        <f>IFERROR(LEFT(D13, FIND(VLOOKUP("state_name_split_token", Keys!$B:$C, 2, FALSE), D13)-1), D13)</f>
        <v>Alabama</v>
      </c>
      <c r="R13" t="str">
        <f>IF(OR(Q13=VLOOKUP("lignite_state_1", Keys!$B:$C, 2, FALSE),Q13=VLOOKUP("lignite_state_2", Keys!$B:$C, 2, FALSE),Q13=VLOOKUP("lignite_state_3", Keys!$B:$C, 2, FALSE),Q13=VLOOKUP("lignite_state_4", Keys!$B:$C, 2, FALSE)),VLOOKUP("lignite_label", Keys!$B:$C, 2, FALSE),VLOOKUP("hard_coal_label", Keys!$B:$C, 2, FALSE))</f>
        <v>hard_coal</v>
      </c>
    </row>
    <row r="14" spans="1:18" x14ac:dyDescent="0.25">
      <c r="A14" s="14">
        <v>2024</v>
      </c>
      <c r="B14" s="14">
        <v>103217</v>
      </c>
      <c r="C14" s="14" t="s">
        <v>851</v>
      </c>
      <c r="D14" s="14" t="s">
        <v>1</v>
      </c>
      <c r="E14" s="14" t="s">
        <v>849</v>
      </c>
      <c r="F14" s="14" t="s">
        <v>852</v>
      </c>
      <c r="G14" s="14" t="s">
        <v>814</v>
      </c>
      <c r="H14" s="14" t="s">
        <v>815</v>
      </c>
      <c r="I14" s="14" t="s">
        <v>816</v>
      </c>
      <c r="J14" s="14" t="s">
        <v>853</v>
      </c>
      <c r="K14" s="14" t="s">
        <v>854</v>
      </c>
      <c r="L14" s="14"/>
      <c r="M14" s="14" t="s">
        <v>819</v>
      </c>
      <c r="N14" s="15">
        <v>1457</v>
      </c>
      <c r="O14" s="15">
        <v>4</v>
      </c>
      <c r="P14" s="15">
        <v>4965</v>
      </c>
      <c r="Q14" t="str">
        <f>IFERROR(LEFT(D14, FIND(VLOOKUP("state_name_split_token", Keys!$B:$C, 2, FALSE), D14)-1), D14)</f>
        <v>Alabama</v>
      </c>
      <c r="R14" t="str">
        <f>IF(OR(Q14=VLOOKUP("lignite_state_1", Keys!$B:$C, 2, FALSE),Q14=VLOOKUP("lignite_state_2", Keys!$B:$C, 2, FALSE),Q14=VLOOKUP("lignite_state_3", Keys!$B:$C, 2, FALSE),Q14=VLOOKUP("lignite_state_4", Keys!$B:$C, 2, FALSE)),VLOOKUP("lignite_label", Keys!$B:$C, 2, FALSE),VLOOKUP("hard_coal_label", Keys!$B:$C, 2, FALSE))</f>
        <v>hard_coal</v>
      </c>
    </row>
    <row r="15" spans="1:18" x14ac:dyDescent="0.25">
      <c r="A15" s="14">
        <v>2024</v>
      </c>
      <c r="B15" s="14">
        <v>103380</v>
      </c>
      <c r="C15" s="14" t="s">
        <v>855</v>
      </c>
      <c r="D15" s="14" t="s">
        <v>1</v>
      </c>
      <c r="E15" s="14" t="s">
        <v>849</v>
      </c>
      <c r="F15" s="14" t="s">
        <v>822</v>
      </c>
      <c r="G15" s="14" t="s">
        <v>814</v>
      </c>
      <c r="H15" s="14" t="s">
        <v>815</v>
      </c>
      <c r="I15" s="14" t="s">
        <v>823</v>
      </c>
      <c r="J15" s="14" t="s">
        <v>856</v>
      </c>
      <c r="K15" s="14" t="s">
        <v>857</v>
      </c>
      <c r="L15" s="14"/>
      <c r="M15" s="14" t="s">
        <v>819</v>
      </c>
      <c r="N15" s="15">
        <v>0</v>
      </c>
      <c r="O15" s="15">
        <v>1</v>
      </c>
      <c r="P15" s="15">
        <v>1251</v>
      </c>
      <c r="Q15" t="str">
        <f>IFERROR(LEFT(D15, FIND(VLOOKUP("state_name_split_token", Keys!$B:$C, 2, FALSE), D15)-1), D15)</f>
        <v>Alabama</v>
      </c>
      <c r="R15" t="str">
        <f>IF(OR(Q15=VLOOKUP("lignite_state_1", Keys!$B:$C, 2, FALSE),Q15=VLOOKUP("lignite_state_2", Keys!$B:$C, 2, FALSE),Q15=VLOOKUP("lignite_state_3", Keys!$B:$C, 2, FALSE),Q15=VLOOKUP("lignite_state_4", Keys!$B:$C, 2, FALSE)),VLOOKUP("lignite_label", Keys!$B:$C, 2, FALSE),VLOOKUP("hard_coal_label", Keys!$B:$C, 2, FALSE))</f>
        <v>hard_coal</v>
      </c>
    </row>
    <row r="16" spans="1:18" x14ac:dyDescent="0.25">
      <c r="A16" s="14">
        <v>2024</v>
      </c>
      <c r="B16" s="14">
        <v>103380</v>
      </c>
      <c r="C16" s="14" t="s">
        <v>855</v>
      </c>
      <c r="D16" s="14" t="s">
        <v>1</v>
      </c>
      <c r="E16" s="14" t="s">
        <v>849</v>
      </c>
      <c r="F16" s="14" t="s">
        <v>822</v>
      </c>
      <c r="G16" s="14" t="s">
        <v>828</v>
      </c>
      <c r="H16" s="14" t="s">
        <v>815</v>
      </c>
      <c r="I16" s="14" t="s">
        <v>823</v>
      </c>
      <c r="J16" s="14" t="s">
        <v>856</v>
      </c>
      <c r="K16" s="14" t="s">
        <v>857</v>
      </c>
      <c r="L16" s="14"/>
      <c r="M16" s="14" t="s">
        <v>819</v>
      </c>
      <c r="N16" s="15">
        <v>0</v>
      </c>
      <c r="O16" s="15">
        <v>11</v>
      </c>
      <c r="P16" s="15">
        <v>23779</v>
      </c>
      <c r="Q16" t="str">
        <f>IFERROR(LEFT(D16, FIND(VLOOKUP("state_name_split_token", Keys!$B:$C, 2, FALSE), D16)-1), D16)</f>
        <v>Alabama</v>
      </c>
      <c r="R16" t="str">
        <f>IF(OR(Q16=VLOOKUP("lignite_state_1", Keys!$B:$C, 2, FALSE),Q16=VLOOKUP("lignite_state_2", Keys!$B:$C, 2, FALSE),Q16=VLOOKUP("lignite_state_3", Keys!$B:$C, 2, FALSE),Q16=VLOOKUP("lignite_state_4", Keys!$B:$C, 2, FALSE)),VLOOKUP("lignite_label", Keys!$B:$C, 2, FALSE),VLOOKUP("hard_coal_label", Keys!$B:$C, 2, FALSE))</f>
        <v>hard_coal</v>
      </c>
    </row>
    <row r="17" spans="1:18" x14ac:dyDescent="0.25">
      <c r="A17" s="14">
        <v>2024</v>
      </c>
      <c r="B17" s="14">
        <v>101247</v>
      </c>
      <c r="C17" s="14" t="s">
        <v>858</v>
      </c>
      <c r="D17" s="14" t="s">
        <v>1</v>
      </c>
      <c r="E17" s="14" t="s">
        <v>859</v>
      </c>
      <c r="F17" s="14" t="s">
        <v>822</v>
      </c>
      <c r="G17" s="14" t="s">
        <v>828</v>
      </c>
      <c r="H17" s="14" t="s">
        <v>815</v>
      </c>
      <c r="I17" s="14" t="s">
        <v>836</v>
      </c>
      <c r="J17" s="14" t="s">
        <v>837</v>
      </c>
      <c r="K17" s="14" t="s">
        <v>860</v>
      </c>
      <c r="L17" s="14" t="s">
        <v>832</v>
      </c>
      <c r="M17" s="14" t="s">
        <v>819</v>
      </c>
      <c r="N17" s="15">
        <v>2769238</v>
      </c>
      <c r="O17" s="15">
        <v>428</v>
      </c>
      <c r="P17" s="15">
        <v>1170251</v>
      </c>
      <c r="Q17" t="str">
        <f>IFERROR(LEFT(D17, FIND(VLOOKUP("state_name_split_token", Keys!$B:$C, 2, FALSE), D17)-1), D17)</f>
        <v>Alabama</v>
      </c>
      <c r="R17" t="str">
        <f>IF(OR(Q17=VLOOKUP("lignite_state_1", Keys!$B:$C, 2, FALSE),Q17=VLOOKUP("lignite_state_2", Keys!$B:$C, 2, FALSE),Q17=VLOOKUP("lignite_state_3", Keys!$B:$C, 2, FALSE),Q17=VLOOKUP("lignite_state_4", Keys!$B:$C, 2, FALSE)),VLOOKUP("lignite_label", Keys!$B:$C, 2, FALSE),VLOOKUP("hard_coal_label", Keys!$B:$C, 2, FALSE))</f>
        <v>hard_coal</v>
      </c>
    </row>
    <row r="18" spans="1:18" x14ac:dyDescent="0.25">
      <c r="A18" s="14">
        <v>2024</v>
      </c>
      <c r="B18" s="14">
        <v>103436</v>
      </c>
      <c r="C18" s="14" t="s">
        <v>861</v>
      </c>
      <c r="D18" s="14" t="s">
        <v>1</v>
      </c>
      <c r="E18" s="14" t="s">
        <v>859</v>
      </c>
      <c r="F18" s="14" t="s">
        <v>822</v>
      </c>
      <c r="G18" s="14" t="s">
        <v>814</v>
      </c>
      <c r="H18" s="14" t="s">
        <v>815</v>
      </c>
      <c r="I18" s="14" t="s">
        <v>816</v>
      </c>
      <c r="J18" s="14" t="s">
        <v>862</v>
      </c>
      <c r="K18" s="14" t="s">
        <v>863</v>
      </c>
      <c r="L18" s="14"/>
      <c r="M18" s="14" t="s">
        <v>819</v>
      </c>
      <c r="N18" s="15">
        <v>270802</v>
      </c>
      <c r="O18" s="15">
        <v>80</v>
      </c>
      <c r="P18" s="15">
        <v>195467</v>
      </c>
      <c r="Q18" t="str">
        <f>IFERROR(LEFT(D18, FIND(VLOOKUP("state_name_split_token", Keys!$B:$C, 2, FALSE), D18)-1), D18)</f>
        <v>Alabama</v>
      </c>
      <c r="R18" t="str">
        <f>IF(OR(Q18=VLOOKUP("lignite_state_1", Keys!$B:$C, 2, FALSE),Q18=VLOOKUP("lignite_state_2", Keys!$B:$C, 2, FALSE),Q18=VLOOKUP("lignite_state_3", Keys!$B:$C, 2, FALSE),Q18=VLOOKUP("lignite_state_4", Keys!$B:$C, 2, FALSE)),VLOOKUP("lignite_label", Keys!$B:$C, 2, FALSE),VLOOKUP("hard_coal_label", Keys!$B:$C, 2, FALSE))</f>
        <v>hard_coal</v>
      </c>
    </row>
    <row r="19" spans="1:18" x14ac:dyDescent="0.25">
      <c r="A19" s="14">
        <v>2024</v>
      </c>
      <c r="B19" s="14">
        <v>103448</v>
      </c>
      <c r="C19" s="14" t="s">
        <v>864</v>
      </c>
      <c r="D19" s="14" t="s">
        <v>1</v>
      </c>
      <c r="E19" s="14" t="s">
        <v>859</v>
      </c>
      <c r="F19" s="14" t="s">
        <v>822</v>
      </c>
      <c r="G19" s="14" t="s">
        <v>828</v>
      </c>
      <c r="H19" s="14" t="s">
        <v>815</v>
      </c>
      <c r="I19" s="14" t="s">
        <v>816</v>
      </c>
      <c r="J19" s="14" t="s">
        <v>865</v>
      </c>
      <c r="K19" s="14" t="s">
        <v>838</v>
      </c>
      <c r="L19" s="14"/>
      <c r="M19" s="14" t="s">
        <v>819</v>
      </c>
      <c r="N19" s="15">
        <v>208760</v>
      </c>
      <c r="O19" s="15">
        <v>160</v>
      </c>
      <c r="P19" s="15">
        <v>67001</v>
      </c>
      <c r="Q19" t="str">
        <f>IFERROR(LEFT(D19, FIND(VLOOKUP("state_name_split_token", Keys!$B:$C, 2, FALSE), D19)-1), D19)</f>
        <v>Alabama</v>
      </c>
      <c r="R19" t="str">
        <f>IF(OR(Q19=VLOOKUP("lignite_state_1", Keys!$B:$C, 2, FALSE),Q19=VLOOKUP("lignite_state_2", Keys!$B:$C, 2, FALSE),Q19=VLOOKUP("lignite_state_3", Keys!$B:$C, 2, FALSE),Q19=VLOOKUP("lignite_state_4", Keys!$B:$C, 2, FALSE)),VLOOKUP("lignite_label", Keys!$B:$C, 2, FALSE),VLOOKUP("hard_coal_label", Keys!$B:$C, 2, FALSE))</f>
        <v>hard_coal</v>
      </c>
    </row>
    <row r="20" spans="1:18" x14ac:dyDescent="0.25">
      <c r="A20" s="14">
        <v>2024</v>
      </c>
      <c r="B20" s="14">
        <v>103548</v>
      </c>
      <c r="C20" s="14" t="s">
        <v>866</v>
      </c>
      <c r="D20" s="14" t="s">
        <v>1</v>
      </c>
      <c r="E20" s="14" t="s">
        <v>859</v>
      </c>
      <c r="F20" s="14" t="s">
        <v>822</v>
      </c>
      <c r="G20" s="14" t="s">
        <v>814</v>
      </c>
      <c r="H20" s="14" t="s">
        <v>815</v>
      </c>
      <c r="I20" s="14" t="s">
        <v>816</v>
      </c>
      <c r="J20" s="14" t="s">
        <v>862</v>
      </c>
      <c r="K20" s="14" t="s">
        <v>863</v>
      </c>
      <c r="L20" s="14"/>
      <c r="M20" s="14" t="s">
        <v>819</v>
      </c>
      <c r="N20" s="15">
        <v>103949</v>
      </c>
      <c r="O20" s="15">
        <v>8</v>
      </c>
      <c r="P20" s="15">
        <v>23512</v>
      </c>
      <c r="Q20" t="str">
        <f>IFERROR(LEFT(D20, FIND(VLOOKUP("state_name_split_token", Keys!$B:$C, 2, FALSE), D20)-1), D20)</f>
        <v>Alabama</v>
      </c>
      <c r="R20" t="str">
        <f>IF(OR(Q20=VLOOKUP("lignite_state_1", Keys!$B:$C, 2, FALSE),Q20=VLOOKUP("lignite_state_2", Keys!$B:$C, 2, FALSE),Q20=VLOOKUP("lignite_state_3", Keys!$B:$C, 2, FALSE),Q20=VLOOKUP("lignite_state_4", Keys!$B:$C, 2, FALSE)),VLOOKUP("lignite_label", Keys!$B:$C, 2, FALSE),VLOOKUP("hard_coal_label", Keys!$B:$C, 2, FALSE))</f>
        <v>hard_coal</v>
      </c>
    </row>
    <row r="21" spans="1:18" x14ac:dyDescent="0.25">
      <c r="A21" s="14">
        <v>2024</v>
      </c>
      <c r="B21" s="14">
        <v>103556</v>
      </c>
      <c r="C21" s="14" t="s">
        <v>867</v>
      </c>
      <c r="D21" s="14" t="s">
        <v>1</v>
      </c>
      <c r="E21" s="14" t="s">
        <v>859</v>
      </c>
      <c r="F21" s="14" t="s">
        <v>822</v>
      </c>
      <c r="G21" s="14" t="s">
        <v>814</v>
      </c>
      <c r="H21" s="14" t="s">
        <v>815</v>
      </c>
      <c r="I21" s="14" t="s">
        <v>816</v>
      </c>
      <c r="J21" s="14" t="s">
        <v>868</v>
      </c>
      <c r="K21" s="14" t="s">
        <v>869</v>
      </c>
      <c r="L21" s="14"/>
      <c r="M21" s="14" t="s">
        <v>819</v>
      </c>
      <c r="N21" s="15">
        <v>58531</v>
      </c>
      <c r="O21" s="15">
        <v>15</v>
      </c>
      <c r="P21" s="15">
        <v>30662</v>
      </c>
      <c r="Q21" t="str">
        <f>IFERROR(LEFT(D21, FIND(VLOOKUP("state_name_split_token", Keys!$B:$C, 2, FALSE), D21)-1), D21)</f>
        <v>Alabama</v>
      </c>
      <c r="R21" t="str">
        <f>IF(OR(Q21=VLOOKUP("lignite_state_1", Keys!$B:$C, 2, FALSE),Q21=VLOOKUP("lignite_state_2", Keys!$B:$C, 2, FALSE),Q21=VLOOKUP("lignite_state_3", Keys!$B:$C, 2, FALSE),Q21=VLOOKUP("lignite_state_4", Keys!$B:$C, 2, FALSE)),VLOOKUP("lignite_label", Keys!$B:$C, 2, FALSE),VLOOKUP("hard_coal_label", Keys!$B:$C, 2, FALSE))</f>
        <v>hard_coal</v>
      </c>
    </row>
    <row r="22" spans="1:18" x14ac:dyDescent="0.25">
      <c r="A22" s="14">
        <v>2024</v>
      </c>
      <c r="B22" s="14">
        <v>103559</v>
      </c>
      <c r="C22" s="14" t="s">
        <v>870</v>
      </c>
      <c r="D22" s="14" t="s">
        <v>1</v>
      </c>
      <c r="E22" s="14" t="s">
        <v>859</v>
      </c>
      <c r="F22" s="14" t="s">
        <v>822</v>
      </c>
      <c r="G22" s="14" t="s">
        <v>814</v>
      </c>
      <c r="H22" s="14" t="s">
        <v>815</v>
      </c>
      <c r="I22" s="14" t="s">
        <v>816</v>
      </c>
      <c r="J22" s="14" t="s">
        <v>871</v>
      </c>
      <c r="K22" s="14" t="s">
        <v>872</v>
      </c>
      <c r="L22" s="14"/>
      <c r="M22" s="14" t="s">
        <v>819</v>
      </c>
      <c r="N22" s="15">
        <v>72209</v>
      </c>
      <c r="O22" s="15">
        <v>18</v>
      </c>
      <c r="P22" s="15">
        <v>38747</v>
      </c>
      <c r="Q22" t="str">
        <f>IFERROR(LEFT(D22, FIND(VLOOKUP("state_name_split_token", Keys!$B:$C, 2, FALSE), D22)-1), D22)</f>
        <v>Alabama</v>
      </c>
      <c r="R22" t="str">
        <f>IF(OR(Q22=VLOOKUP("lignite_state_1", Keys!$B:$C, 2, FALSE),Q22=VLOOKUP("lignite_state_2", Keys!$B:$C, 2, FALSE),Q22=VLOOKUP("lignite_state_3", Keys!$B:$C, 2, FALSE),Q22=VLOOKUP("lignite_state_4", Keys!$B:$C, 2, FALSE)),VLOOKUP("lignite_label", Keys!$B:$C, 2, FALSE),VLOOKUP("hard_coal_label", Keys!$B:$C, 2, FALSE))</f>
        <v>hard_coal</v>
      </c>
    </row>
    <row r="23" spans="1:18" x14ac:dyDescent="0.25">
      <c r="A23" s="14">
        <v>2024</v>
      </c>
      <c r="B23" s="14">
        <v>103577</v>
      </c>
      <c r="C23" s="14" t="s">
        <v>873</v>
      </c>
      <c r="D23" s="14" t="s">
        <v>1</v>
      </c>
      <c r="E23" s="14" t="s">
        <v>859</v>
      </c>
      <c r="F23" s="14" t="s">
        <v>822</v>
      </c>
      <c r="G23" s="14" t="s">
        <v>828</v>
      </c>
      <c r="H23" s="14" t="s">
        <v>815</v>
      </c>
      <c r="I23" s="14" t="s">
        <v>816</v>
      </c>
      <c r="J23" s="14" t="s">
        <v>874</v>
      </c>
      <c r="K23" s="14" t="s">
        <v>875</v>
      </c>
      <c r="L23" s="14"/>
      <c r="M23" s="14" t="s">
        <v>819</v>
      </c>
      <c r="N23" s="15">
        <v>92066</v>
      </c>
      <c r="O23" s="15">
        <v>23</v>
      </c>
      <c r="P23" s="15">
        <v>46833</v>
      </c>
      <c r="Q23" t="str">
        <f>IFERROR(LEFT(D23, FIND(VLOOKUP("state_name_split_token", Keys!$B:$C, 2, FALSE), D23)-1), D23)</f>
        <v>Alabama</v>
      </c>
      <c r="R23" t="str">
        <f>IF(OR(Q23=VLOOKUP("lignite_state_1", Keys!$B:$C, 2, FALSE),Q23=VLOOKUP("lignite_state_2", Keys!$B:$C, 2, FALSE),Q23=VLOOKUP("lignite_state_3", Keys!$B:$C, 2, FALSE),Q23=VLOOKUP("lignite_state_4", Keys!$B:$C, 2, FALSE)),VLOOKUP("lignite_label", Keys!$B:$C, 2, FALSE),VLOOKUP("hard_coal_label", Keys!$B:$C, 2, FALSE))</f>
        <v>hard_coal</v>
      </c>
    </row>
    <row r="24" spans="1:18" x14ac:dyDescent="0.25">
      <c r="A24" s="14">
        <v>2024</v>
      </c>
      <c r="B24" s="14">
        <v>102901</v>
      </c>
      <c r="C24" s="14" t="s">
        <v>876</v>
      </c>
      <c r="D24" s="14" t="s">
        <v>1</v>
      </c>
      <c r="E24" s="14" t="s">
        <v>877</v>
      </c>
      <c r="F24" s="14" t="s">
        <v>822</v>
      </c>
      <c r="G24" s="14" t="s">
        <v>828</v>
      </c>
      <c r="H24" s="14" t="s">
        <v>829</v>
      </c>
      <c r="I24" s="14" t="s">
        <v>836</v>
      </c>
      <c r="J24" s="14" t="s">
        <v>878</v>
      </c>
      <c r="K24" s="14" t="s">
        <v>879</v>
      </c>
      <c r="L24" s="14" t="s">
        <v>832</v>
      </c>
      <c r="M24" s="14" t="s">
        <v>819</v>
      </c>
      <c r="N24" s="15">
        <v>2102725</v>
      </c>
      <c r="O24" s="15">
        <v>393</v>
      </c>
      <c r="P24" s="15">
        <v>1136153</v>
      </c>
      <c r="Q24" t="str">
        <f>IFERROR(LEFT(D24, FIND(VLOOKUP("state_name_split_token", Keys!$B:$C, 2, FALSE), D24)-1), D24)</f>
        <v>Alabama</v>
      </c>
      <c r="R24" t="str">
        <f>IF(OR(Q24=VLOOKUP("lignite_state_1", Keys!$B:$C, 2, FALSE),Q24=VLOOKUP("lignite_state_2", Keys!$B:$C, 2, FALSE),Q24=VLOOKUP("lignite_state_3", Keys!$B:$C, 2, FALSE),Q24=VLOOKUP("lignite_state_4", Keys!$B:$C, 2, FALSE)),VLOOKUP("lignite_label", Keys!$B:$C, 2, FALSE),VLOOKUP("hard_coal_label", Keys!$B:$C, 2, FALSE))</f>
        <v>hard_coal</v>
      </c>
    </row>
    <row r="25" spans="1:18" x14ac:dyDescent="0.25">
      <c r="A25" s="14">
        <v>2024</v>
      </c>
      <c r="B25" s="14">
        <v>103155</v>
      </c>
      <c r="C25" s="14" t="s">
        <v>880</v>
      </c>
      <c r="D25" s="14" t="s">
        <v>1</v>
      </c>
      <c r="E25" s="14" t="s">
        <v>877</v>
      </c>
      <c r="F25" s="14" t="s">
        <v>822</v>
      </c>
      <c r="G25" s="14" t="s">
        <v>828</v>
      </c>
      <c r="H25" s="14" t="s">
        <v>815</v>
      </c>
      <c r="I25" s="14" t="s">
        <v>823</v>
      </c>
      <c r="J25" s="14" t="s">
        <v>843</v>
      </c>
      <c r="K25" s="14" t="s">
        <v>881</v>
      </c>
      <c r="L25" s="14"/>
      <c r="M25" s="14" t="s">
        <v>819</v>
      </c>
      <c r="N25" s="15">
        <v>0</v>
      </c>
      <c r="O25" s="15">
        <v>12</v>
      </c>
      <c r="P25" s="15">
        <v>31140</v>
      </c>
      <c r="Q25" t="str">
        <f>IFERROR(LEFT(D25, FIND(VLOOKUP("state_name_split_token", Keys!$B:$C, 2, FALSE), D25)-1), D25)</f>
        <v>Alabama</v>
      </c>
      <c r="R25" t="str">
        <f>IF(OR(Q25=VLOOKUP("lignite_state_1", Keys!$B:$C, 2, FALSE),Q25=VLOOKUP("lignite_state_2", Keys!$B:$C, 2, FALSE),Q25=VLOOKUP("lignite_state_3", Keys!$B:$C, 2, FALSE),Q25=VLOOKUP("lignite_state_4", Keys!$B:$C, 2, FALSE)),VLOOKUP("lignite_label", Keys!$B:$C, 2, FALSE),VLOOKUP("hard_coal_label", Keys!$B:$C, 2, FALSE))</f>
        <v>hard_coal</v>
      </c>
    </row>
    <row r="26" spans="1:18" x14ac:dyDescent="0.25">
      <c r="A26" s="14">
        <v>2024</v>
      </c>
      <c r="B26" s="14">
        <v>103389</v>
      </c>
      <c r="C26" s="14" t="s">
        <v>882</v>
      </c>
      <c r="D26" s="14" t="s">
        <v>1</v>
      </c>
      <c r="E26" s="14" t="s">
        <v>877</v>
      </c>
      <c r="F26" s="14" t="s">
        <v>822</v>
      </c>
      <c r="G26" s="14" t="s">
        <v>828</v>
      </c>
      <c r="H26" s="14" t="s">
        <v>815</v>
      </c>
      <c r="I26" s="14" t="s">
        <v>816</v>
      </c>
      <c r="J26" s="14" t="s">
        <v>883</v>
      </c>
      <c r="K26" s="14" t="s">
        <v>884</v>
      </c>
      <c r="L26" s="14"/>
      <c r="M26" s="14" t="s">
        <v>819</v>
      </c>
      <c r="N26" s="15">
        <v>120633</v>
      </c>
      <c r="O26" s="15">
        <v>30</v>
      </c>
      <c r="P26" s="15">
        <v>68118</v>
      </c>
      <c r="Q26" t="str">
        <f>IFERROR(LEFT(D26, FIND(VLOOKUP("state_name_split_token", Keys!$B:$C, 2, FALSE), D26)-1), D26)</f>
        <v>Alabama</v>
      </c>
      <c r="R26" t="str">
        <f>IF(OR(Q26=VLOOKUP("lignite_state_1", Keys!$B:$C, 2, FALSE),Q26=VLOOKUP("lignite_state_2", Keys!$B:$C, 2, FALSE),Q26=VLOOKUP("lignite_state_3", Keys!$B:$C, 2, FALSE),Q26=VLOOKUP("lignite_state_4", Keys!$B:$C, 2, FALSE)),VLOOKUP("lignite_label", Keys!$B:$C, 2, FALSE),VLOOKUP("hard_coal_label", Keys!$B:$C, 2, FALSE))</f>
        <v>hard_coal</v>
      </c>
    </row>
    <row r="27" spans="1:18" x14ac:dyDescent="0.25">
      <c r="A27" s="14">
        <v>2024</v>
      </c>
      <c r="B27" s="14">
        <v>103426</v>
      </c>
      <c r="C27" s="14" t="s">
        <v>885</v>
      </c>
      <c r="D27" s="14" t="s">
        <v>1</v>
      </c>
      <c r="E27" s="14" t="s">
        <v>877</v>
      </c>
      <c r="F27" s="14" t="s">
        <v>822</v>
      </c>
      <c r="G27" s="14" t="s">
        <v>828</v>
      </c>
      <c r="H27" s="14" t="s">
        <v>815</v>
      </c>
      <c r="I27" s="14" t="s">
        <v>823</v>
      </c>
      <c r="J27" s="14" t="s">
        <v>843</v>
      </c>
      <c r="K27" s="14" t="s">
        <v>886</v>
      </c>
      <c r="L27" s="14"/>
      <c r="M27" s="14" t="s">
        <v>819</v>
      </c>
      <c r="N27" s="15">
        <v>0</v>
      </c>
      <c r="O27" s="15">
        <v>9</v>
      </c>
      <c r="P27" s="15">
        <v>23578</v>
      </c>
      <c r="Q27" t="str">
        <f>IFERROR(LEFT(D27, FIND(VLOOKUP("state_name_split_token", Keys!$B:$C, 2, FALSE), D27)-1), D27)</f>
        <v>Alabama</v>
      </c>
      <c r="R27" t="str">
        <f>IF(OR(Q27=VLOOKUP("lignite_state_1", Keys!$B:$C, 2, FALSE),Q27=VLOOKUP("lignite_state_2", Keys!$B:$C, 2, FALSE),Q27=VLOOKUP("lignite_state_3", Keys!$B:$C, 2, FALSE),Q27=VLOOKUP("lignite_state_4", Keys!$B:$C, 2, FALSE)),VLOOKUP("lignite_label", Keys!$B:$C, 2, FALSE),VLOOKUP("hard_coal_label", Keys!$B:$C, 2, FALSE))</f>
        <v>hard_coal</v>
      </c>
    </row>
    <row r="28" spans="1:18" x14ac:dyDescent="0.25">
      <c r="A28" s="14">
        <v>2024</v>
      </c>
      <c r="B28" s="14">
        <v>103456</v>
      </c>
      <c r="C28" s="14" t="s">
        <v>887</v>
      </c>
      <c r="D28" s="14" t="s">
        <v>1</v>
      </c>
      <c r="E28" s="14" t="s">
        <v>877</v>
      </c>
      <c r="F28" s="14" t="s">
        <v>822</v>
      </c>
      <c r="G28" s="14" t="s">
        <v>814</v>
      </c>
      <c r="H28" s="14" t="s">
        <v>815</v>
      </c>
      <c r="I28" s="14" t="s">
        <v>816</v>
      </c>
      <c r="J28" s="14" t="s">
        <v>888</v>
      </c>
      <c r="K28" s="14" t="s">
        <v>841</v>
      </c>
      <c r="L28" s="14"/>
      <c r="M28" s="14" t="s">
        <v>819</v>
      </c>
      <c r="N28" s="15">
        <v>120122</v>
      </c>
      <c r="O28" s="15">
        <v>16</v>
      </c>
      <c r="P28" s="15">
        <v>41374</v>
      </c>
      <c r="Q28" t="str">
        <f>IFERROR(LEFT(D28, FIND(VLOOKUP("state_name_split_token", Keys!$B:$C, 2, FALSE), D28)-1), D28)</f>
        <v>Alabama</v>
      </c>
      <c r="R28" t="str">
        <f>IF(OR(Q28=VLOOKUP("lignite_state_1", Keys!$B:$C, 2, FALSE),Q28=VLOOKUP("lignite_state_2", Keys!$B:$C, 2, FALSE),Q28=VLOOKUP("lignite_state_3", Keys!$B:$C, 2, FALSE),Q28=VLOOKUP("lignite_state_4", Keys!$B:$C, 2, FALSE)),VLOOKUP("lignite_label", Keys!$B:$C, 2, FALSE),VLOOKUP("hard_coal_label", Keys!$B:$C, 2, FALSE))</f>
        <v>hard_coal</v>
      </c>
    </row>
    <row r="29" spans="1:18" x14ac:dyDescent="0.25">
      <c r="A29" s="14">
        <v>2024</v>
      </c>
      <c r="B29" s="14">
        <v>103497</v>
      </c>
      <c r="C29" s="14" t="s">
        <v>889</v>
      </c>
      <c r="D29" s="14" t="s">
        <v>1</v>
      </c>
      <c r="E29" s="14" t="s">
        <v>877</v>
      </c>
      <c r="F29" s="14" t="s">
        <v>822</v>
      </c>
      <c r="G29" s="14" t="s">
        <v>814</v>
      </c>
      <c r="H29" s="14" t="s">
        <v>815</v>
      </c>
      <c r="I29" s="14" t="s">
        <v>816</v>
      </c>
      <c r="J29" s="14" t="s">
        <v>890</v>
      </c>
      <c r="K29" s="14" t="s">
        <v>891</v>
      </c>
      <c r="L29" s="14"/>
      <c r="M29" s="14" t="s">
        <v>819</v>
      </c>
      <c r="N29" s="15">
        <v>3283</v>
      </c>
      <c r="O29" s="15">
        <v>2</v>
      </c>
      <c r="P29" s="15">
        <v>1897</v>
      </c>
      <c r="Q29" t="str">
        <f>IFERROR(LEFT(D29, FIND(VLOOKUP("state_name_split_token", Keys!$B:$C, 2, FALSE), D29)-1), D29)</f>
        <v>Alabama</v>
      </c>
      <c r="R29" t="str">
        <f>IF(OR(Q29=VLOOKUP("lignite_state_1", Keys!$B:$C, 2, FALSE),Q29=VLOOKUP("lignite_state_2", Keys!$B:$C, 2, FALSE),Q29=VLOOKUP("lignite_state_3", Keys!$B:$C, 2, FALSE),Q29=VLOOKUP("lignite_state_4", Keys!$B:$C, 2, FALSE)),VLOOKUP("lignite_label", Keys!$B:$C, 2, FALSE),VLOOKUP("hard_coal_label", Keys!$B:$C, 2, FALSE))</f>
        <v>hard_coal</v>
      </c>
    </row>
    <row r="30" spans="1:18" x14ac:dyDescent="0.25">
      <c r="A30" s="14">
        <v>2024</v>
      </c>
      <c r="B30" s="14">
        <v>5000030</v>
      </c>
      <c r="C30" s="14" t="s">
        <v>892</v>
      </c>
      <c r="D30" s="14" t="s">
        <v>893</v>
      </c>
      <c r="E30" s="14" t="s">
        <v>894</v>
      </c>
      <c r="F30" s="14" t="s">
        <v>822</v>
      </c>
      <c r="G30" s="14" t="s">
        <v>814</v>
      </c>
      <c r="H30" s="14" t="s">
        <v>815</v>
      </c>
      <c r="I30" s="14" t="s">
        <v>836</v>
      </c>
      <c r="J30" s="14" t="s">
        <v>895</v>
      </c>
      <c r="K30" s="14" t="s">
        <v>896</v>
      </c>
      <c r="L30" s="14" t="s">
        <v>897</v>
      </c>
      <c r="M30" s="14" t="s">
        <v>898</v>
      </c>
      <c r="N30" s="15">
        <v>1003565</v>
      </c>
      <c r="O30" s="15">
        <v>105</v>
      </c>
      <c r="P30" s="15">
        <v>202813</v>
      </c>
      <c r="Q30" t="str">
        <f>IFERROR(LEFT(D30, FIND(VLOOKUP("state_name_split_token", Keys!$B:$C, 2, FALSE), D30)-1), D30)</f>
        <v>Alaska</v>
      </c>
      <c r="R30" t="str">
        <f>IF(OR(Q30=VLOOKUP("lignite_state_1", Keys!$B:$C, 2, FALSE),Q30=VLOOKUP("lignite_state_2", Keys!$B:$C, 2, FALSE),Q30=VLOOKUP("lignite_state_3", Keys!$B:$C, 2, FALSE),Q30=VLOOKUP("lignite_state_4", Keys!$B:$C, 2, FALSE)),VLOOKUP("lignite_label", Keys!$B:$C, 2, FALSE),VLOOKUP("hard_coal_label", Keys!$B:$C, 2, FALSE))</f>
        <v>hard_coal</v>
      </c>
    </row>
    <row r="31" spans="1:18" x14ac:dyDescent="0.25">
      <c r="A31" s="14">
        <v>2024</v>
      </c>
      <c r="B31" s="14">
        <v>503672</v>
      </c>
      <c r="C31" s="14" t="s">
        <v>899</v>
      </c>
      <c r="D31" s="14" t="s">
        <v>309</v>
      </c>
      <c r="E31" s="14" t="s">
        <v>900</v>
      </c>
      <c r="F31" s="14" t="s">
        <v>822</v>
      </c>
      <c r="G31" s="14" t="s">
        <v>828</v>
      </c>
      <c r="H31" s="14" t="s">
        <v>829</v>
      </c>
      <c r="I31" s="14" t="s">
        <v>836</v>
      </c>
      <c r="J31" s="14" t="s">
        <v>901</v>
      </c>
      <c r="K31" s="14" t="s">
        <v>902</v>
      </c>
      <c r="L31" s="14"/>
      <c r="M31" s="14" t="s">
        <v>903</v>
      </c>
      <c r="N31" s="15">
        <v>3705019</v>
      </c>
      <c r="O31" s="15">
        <v>323</v>
      </c>
      <c r="P31" s="15">
        <v>652830</v>
      </c>
      <c r="Q31" t="str">
        <f>IFERROR(LEFT(D31, FIND(VLOOKUP("state_name_split_token", Keys!$B:$C, 2, FALSE), D31)-1), D31)</f>
        <v>Colorado</v>
      </c>
      <c r="R31" t="str">
        <f>IF(OR(Q31=VLOOKUP("lignite_state_1", Keys!$B:$C, 2, FALSE),Q31=VLOOKUP("lignite_state_2", Keys!$B:$C, 2, FALSE),Q31=VLOOKUP("lignite_state_3", Keys!$B:$C, 2, FALSE),Q31=VLOOKUP("lignite_state_4", Keys!$B:$C, 2, FALSE)),VLOOKUP("lignite_label", Keys!$B:$C, 2, FALSE),VLOOKUP("hard_coal_label", Keys!$B:$C, 2, FALSE))</f>
        <v>hard_coal</v>
      </c>
    </row>
    <row r="32" spans="1:18" x14ac:dyDescent="0.25">
      <c r="A32" s="14">
        <v>2024</v>
      </c>
      <c r="B32" s="14">
        <v>504864</v>
      </c>
      <c r="C32" s="14" t="s">
        <v>904</v>
      </c>
      <c r="D32" s="14" t="s">
        <v>309</v>
      </c>
      <c r="E32" s="14" t="s">
        <v>905</v>
      </c>
      <c r="F32" s="14" t="s">
        <v>822</v>
      </c>
      <c r="G32" s="14" t="s">
        <v>828</v>
      </c>
      <c r="H32" s="14" t="s">
        <v>815</v>
      </c>
      <c r="I32" s="14" t="s">
        <v>816</v>
      </c>
      <c r="J32" s="14" t="s">
        <v>906</v>
      </c>
      <c r="K32" s="14" t="s">
        <v>907</v>
      </c>
      <c r="L32" s="14"/>
      <c r="M32" s="14" t="s">
        <v>898</v>
      </c>
      <c r="N32" s="15">
        <v>582342</v>
      </c>
      <c r="O32" s="15">
        <v>104</v>
      </c>
      <c r="P32" s="15">
        <v>167632</v>
      </c>
      <c r="Q32" t="str">
        <f>IFERROR(LEFT(D32, FIND(VLOOKUP("state_name_split_token", Keys!$B:$C, 2, FALSE), D32)-1), D32)</f>
        <v>Colorado</v>
      </c>
      <c r="R32" t="str">
        <f>IF(OR(Q32=VLOOKUP("lignite_state_1", Keys!$B:$C, 2, FALSE),Q32=VLOOKUP("lignite_state_2", Keys!$B:$C, 2, FALSE),Q32=VLOOKUP("lignite_state_3", Keys!$B:$C, 2, FALSE),Q32=VLOOKUP("lignite_state_4", Keys!$B:$C, 2, FALSE)),VLOOKUP("lignite_label", Keys!$B:$C, 2, FALSE),VLOOKUP("hard_coal_label", Keys!$B:$C, 2, FALSE))</f>
        <v>hard_coal</v>
      </c>
    </row>
    <row r="33" spans="1:18" x14ac:dyDescent="0.25">
      <c r="A33" s="14">
        <v>2024</v>
      </c>
      <c r="B33" s="14">
        <v>502838</v>
      </c>
      <c r="C33" s="14" t="s">
        <v>908</v>
      </c>
      <c r="D33" s="14" t="s">
        <v>309</v>
      </c>
      <c r="E33" s="14" t="s">
        <v>909</v>
      </c>
      <c r="F33" s="14" t="s">
        <v>822</v>
      </c>
      <c r="G33" s="14" t="s">
        <v>814</v>
      </c>
      <c r="H33" s="14" t="s">
        <v>815</v>
      </c>
      <c r="I33" s="14" t="s">
        <v>816</v>
      </c>
      <c r="J33" s="14" t="s">
        <v>910</v>
      </c>
      <c r="K33" s="14" t="s">
        <v>911</v>
      </c>
      <c r="L33" s="14" t="s">
        <v>912</v>
      </c>
      <c r="M33" s="14" t="s">
        <v>903</v>
      </c>
      <c r="N33" s="15">
        <v>1521960</v>
      </c>
      <c r="O33" s="15">
        <v>134</v>
      </c>
      <c r="P33" s="15">
        <v>286955</v>
      </c>
      <c r="Q33" t="str">
        <f>IFERROR(LEFT(D33, FIND(VLOOKUP("state_name_split_token", Keys!$B:$C, 2, FALSE), D33)-1), D33)</f>
        <v>Colorado</v>
      </c>
      <c r="R33" t="str">
        <f>IF(OR(Q33=VLOOKUP("lignite_state_1", Keys!$B:$C, 2, FALSE),Q33=VLOOKUP("lignite_state_2", Keys!$B:$C, 2, FALSE),Q33=VLOOKUP("lignite_state_3", Keys!$B:$C, 2, FALSE),Q33=VLOOKUP("lignite_state_4", Keys!$B:$C, 2, FALSE)),VLOOKUP("lignite_label", Keys!$B:$C, 2, FALSE),VLOOKUP("hard_coal_label", Keys!$B:$C, 2, FALSE))</f>
        <v>hard_coal</v>
      </c>
    </row>
    <row r="34" spans="1:18" x14ac:dyDescent="0.25">
      <c r="A34" s="14">
        <v>2024</v>
      </c>
      <c r="B34" s="14">
        <v>502962</v>
      </c>
      <c r="C34" s="14" t="s">
        <v>913</v>
      </c>
      <c r="D34" s="14" t="s">
        <v>309</v>
      </c>
      <c r="E34" s="14" t="s">
        <v>909</v>
      </c>
      <c r="F34" s="14" t="s">
        <v>822</v>
      </c>
      <c r="G34" s="14" t="s">
        <v>814</v>
      </c>
      <c r="H34" s="14" t="s">
        <v>829</v>
      </c>
      <c r="I34" s="14" t="s">
        <v>836</v>
      </c>
      <c r="J34" s="14" t="s">
        <v>914</v>
      </c>
      <c r="K34" s="14" t="s">
        <v>915</v>
      </c>
      <c r="L34" s="14"/>
      <c r="M34" s="14" t="s">
        <v>903</v>
      </c>
      <c r="N34" s="15">
        <v>1713919</v>
      </c>
      <c r="O34" s="15">
        <v>184</v>
      </c>
      <c r="P34" s="15">
        <v>305379</v>
      </c>
      <c r="Q34" t="str">
        <f>IFERROR(LEFT(D34, FIND(VLOOKUP("state_name_split_token", Keys!$B:$C, 2, FALSE), D34)-1), D34)</f>
        <v>Colorado</v>
      </c>
      <c r="R34" t="str">
        <f>IF(OR(Q34=VLOOKUP("lignite_state_1", Keys!$B:$C, 2, FALSE),Q34=VLOOKUP("lignite_state_2", Keys!$B:$C, 2, FALSE),Q34=VLOOKUP("lignite_state_3", Keys!$B:$C, 2, FALSE),Q34=VLOOKUP("lignite_state_4", Keys!$B:$C, 2, FALSE)),VLOOKUP("lignite_label", Keys!$B:$C, 2, FALSE),VLOOKUP("hard_coal_label", Keys!$B:$C, 2, FALSE))</f>
        <v>hard_coal</v>
      </c>
    </row>
    <row r="35" spans="1:18" x14ac:dyDescent="0.25">
      <c r="A35" s="14">
        <v>2024</v>
      </c>
      <c r="B35" s="14">
        <v>1202445</v>
      </c>
      <c r="C35" s="14" t="s">
        <v>916</v>
      </c>
      <c r="D35" s="14" t="s">
        <v>309</v>
      </c>
      <c r="E35" s="14" t="s">
        <v>909</v>
      </c>
      <c r="F35" s="14" t="s">
        <v>822</v>
      </c>
      <c r="G35" s="14" t="s">
        <v>814</v>
      </c>
      <c r="H35" s="14" t="s">
        <v>815</v>
      </c>
      <c r="I35" s="14" t="s">
        <v>816</v>
      </c>
      <c r="J35" s="14" t="s">
        <v>917</v>
      </c>
      <c r="K35" s="14" t="s">
        <v>918</v>
      </c>
      <c r="L35" s="14"/>
      <c r="M35" s="14" t="s">
        <v>903</v>
      </c>
      <c r="N35" s="15">
        <v>479996</v>
      </c>
      <c r="O35" s="15">
        <v>17</v>
      </c>
      <c r="P35" s="15">
        <v>44973</v>
      </c>
      <c r="Q35" t="str">
        <f>IFERROR(LEFT(D35, FIND(VLOOKUP("state_name_split_token", Keys!$B:$C, 2, FALSE), D35)-1), D35)</f>
        <v>Colorado</v>
      </c>
      <c r="R35" t="str">
        <f>IF(OR(Q35=VLOOKUP("lignite_state_1", Keys!$B:$C, 2, FALSE),Q35=VLOOKUP("lignite_state_2", Keys!$B:$C, 2, FALSE),Q35=VLOOKUP("lignite_state_3", Keys!$B:$C, 2, FALSE),Q35=VLOOKUP("lignite_state_4", Keys!$B:$C, 2, FALSE)),VLOOKUP("lignite_label", Keys!$B:$C, 2, FALSE),VLOOKUP("hard_coal_label", Keys!$B:$C, 2, FALSE))</f>
        <v>hard_coal</v>
      </c>
    </row>
    <row r="36" spans="1:18" x14ac:dyDescent="0.25">
      <c r="A36" s="14">
        <v>2024</v>
      </c>
      <c r="B36" s="14">
        <v>4003376</v>
      </c>
      <c r="C36" s="14" t="s">
        <v>919</v>
      </c>
      <c r="D36" s="14" t="s">
        <v>309</v>
      </c>
      <c r="E36" s="14" t="s">
        <v>909</v>
      </c>
      <c r="F36" s="14" t="s">
        <v>822</v>
      </c>
      <c r="G36" s="14" t="s">
        <v>814</v>
      </c>
      <c r="H36" s="14" t="s">
        <v>815</v>
      </c>
      <c r="I36" s="14" t="s">
        <v>816</v>
      </c>
      <c r="J36" s="14" t="s">
        <v>917</v>
      </c>
      <c r="K36" s="14" t="s">
        <v>920</v>
      </c>
      <c r="L36" s="14"/>
      <c r="M36" s="14" t="s">
        <v>903</v>
      </c>
      <c r="N36" s="15">
        <v>1485020</v>
      </c>
      <c r="O36" s="15">
        <v>22</v>
      </c>
      <c r="P36" s="15">
        <v>56069</v>
      </c>
      <c r="Q36" t="str">
        <f>IFERROR(LEFT(D36, FIND(VLOOKUP("state_name_split_token", Keys!$B:$C, 2, FALSE), D36)-1), D36)</f>
        <v>Colorado</v>
      </c>
      <c r="R36" t="str">
        <f>IF(OR(Q36=VLOOKUP("lignite_state_1", Keys!$B:$C, 2, FALSE),Q36=VLOOKUP("lignite_state_2", Keys!$B:$C, 2, FALSE),Q36=VLOOKUP("lignite_state_3", Keys!$B:$C, 2, FALSE),Q36=VLOOKUP("lignite_state_4", Keys!$B:$C, 2, FALSE)),VLOOKUP("lignite_label", Keys!$B:$C, 2, FALSE),VLOOKUP("hard_coal_label", Keys!$B:$C, 2, FALSE))</f>
        <v>hard_coal</v>
      </c>
    </row>
    <row r="37" spans="1:18" x14ac:dyDescent="0.25">
      <c r="A37" s="14">
        <v>2024</v>
      </c>
      <c r="B37" s="14">
        <v>503505</v>
      </c>
      <c r="C37" s="14" t="s">
        <v>921</v>
      </c>
      <c r="D37" s="14" t="s">
        <v>309</v>
      </c>
      <c r="E37" s="14" t="s">
        <v>922</v>
      </c>
      <c r="F37" s="14" t="s">
        <v>822</v>
      </c>
      <c r="G37" s="14" t="s">
        <v>828</v>
      </c>
      <c r="H37" s="14" t="s">
        <v>829</v>
      </c>
      <c r="I37" s="14" t="s">
        <v>836</v>
      </c>
      <c r="J37" s="14" t="s">
        <v>923</v>
      </c>
      <c r="K37" s="14" t="s">
        <v>924</v>
      </c>
      <c r="L37" s="14" t="s">
        <v>832</v>
      </c>
      <c r="M37" s="14" t="s">
        <v>903</v>
      </c>
      <c r="N37" s="15">
        <v>1907363</v>
      </c>
      <c r="O37" s="15">
        <v>167</v>
      </c>
      <c r="P37" s="15">
        <v>318930</v>
      </c>
      <c r="Q37" t="str">
        <f>IFERROR(LEFT(D37, FIND(VLOOKUP("state_name_split_token", Keys!$B:$C, 2, FALSE), D37)-1), D37)</f>
        <v>Colorado</v>
      </c>
      <c r="R37" t="str">
        <f>IF(OR(Q37=VLOOKUP("lignite_state_1", Keys!$B:$C, 2, FALSE),Q37=VLOOKUP("lignite_state_2", Keys!$B:$C, 2, FALSE),Q37=VLOOKUP("lignite_state_3", Keys!$B:$C, 2, FALSE),Q37=VLOOKUP("lignite_state_4", Keys!$B:$C, 2, FALSE)),VLOOKUP("lignite_label", Keys!$B:$C, 2, FALSE),VLOOKUP("hard_coal_label", Keys!$B:$C, 2, FALSE))</f>
        <v>hard_coal</v>
      </c>
    </row>
    <row r="38" spans="1:18" x14ac:dyDescent="0.25">
      <c r="A38" s="14">
        <v>2024</v>
      </c>
      <c r="B38" s="14">
        <v>503836</v>
      </c>
      <c r="C38" s="14" t="s">
        <v>925</v>
      </c>
      <c r="D38" s="14" t="s">
        <v>309</v>
      </c>
      <c r="E38" s="14" t="s">
        <v>926</v>
      </c>
      <c r="F38" s="14" t="s">
        <v>822</v>
      </c>
      <c r="G38" s="14" t="s">
        <v>828</v>
      </c>
      <c r="H38" s="14" t="s">
        <v>829</v>
      </c>
      <c r="I38" s="14" t="s">
        <v>836</v>
      </c>
      <c r="J38" s="14" t="s">
        <v>927</v>
      </c>
      <c r="K38" s="14" t="s">
        <v>928</v>
      </c>
      <c r="L38" s="14"/>
      <c r="M38" s="14" t="s">
        <v>903</v>
      </c>
      <c r="N38" s="15">
        <v>995706</v>
      </c>
      <c r="O38" s="15">
        <v>215</v>
      </c>
      <c r="P38" s="15">
        <v>618434</v>
      </c>
      <c r="Q38" t="str">
        <f>IFERROR(LEFT(D38, FIND(VLOOKUP("state_name_split_token", Keys!$B:$C, 2, FALSE), D38)-1), D38)</f>
        <v>Colorado</v>
      </c>
      <c r="R38" t="str">
        <f>IF(OR(Q38=VLOOKUP("lignite_state_1", Keys!$B:$C, 2, FALSE),Q38=VLOOKUP("lignite_state_2", Keys!$B:$C, 2, FALSE),Q38=VLOOKUP("lignite_state_3", Keys!$B:$C, 2, FALSE),Q38=VLOOKUP("lignite_state_4", Keys!$B:$C, 2, FALSE)),VLOOKUP("lignite_label", Keys!$B:$C, 2, FALSE),VLOOKUP("hard_coal_label", Keys!$B:$C, 2, FALSE))</f>
        <v>hard_coal</v>
      </c>
    </row>
    <row r="39" spans="1:18" x14ac:dyDescent="0.25">
      <c r="A39" s="14">
        <v>2024</v>
      </c>
      <c r="B39" s="14">
        <v>1103189</v>
      </c>
      <c r="C39" s="14" t="s">
        <v>929</v>
      </c>
      <c r="D39" s="14" t="s">
        <v>330</v>
      </c>
      <c r="E39" s="14" t="s">
        <v>930</v>
      </c>
      <c r="F39" s="14" t="s">
        <v>822</v>
      </c>
      <c r="G39" s="14" t="s">
        <v>828</v>
      </c>
      <c r="H39" s="14" t="s">
        <v>815</v>
      </c>
      <c r="I39" s="14" t="s">
        <v>836</v>
      </c>
      <c r="J39" s="14" t="s">
        <v>931</v>
      </c>
      <c r="K39" s="14" t="s">
        <v>932</v>
      </c>
      <c r="L39" s="14"/>
      <c r="M39" s="14" t="s">
        <v>933</v>
      </c>
      <c r="N39" s="15">
        <v>6216015</v>
      </c>
      <c r="O39" s="15">
        <v>276</v>
      </c>
      <c r="P39" s="15">
        <v>636906</v>
      </c>
      <c r="Q39" t="str">
        <f>IFERROR(LEFT(D39, FIND(VLOOKUP("state_name_split_token", Keys!$B:$C, 2, FALSE), D39)-1), D39)</f>
        <v>Illinois</v>
      </c>
      <c r="R39" t="str">
        <f>IF(OR(Q39=VLOOKUP("lignite_state_1", Keys!$B:$C, 2, FALSE),Q39=VLOOKUP("lignite_state_2", Keys!$B:$C, 2, FALSE),Q39=VLOOKUP("lignite_state_3", Keys!$B:$C, 2, FALSE),Q39=VLOOKUP("lignite_state_4", Keys!$B:$C, 2, FALSE)),VLOOKUP("lignite_label", Keys!$B:$C, 2, FALSE),VLOOKUP("hard_coal_label", Keys!$B:$C, 2, FALSE))</f>
        <v>hard_coal</v>
      </c>
    </row>
    <row r="40" spans="1:18" x14ac:dyDescent="0.25">
      <c r="A40" s="14">
        <v>2024</v>
      </c>
      <c r="B40" s="14">
        <v>1103203</v>
      </c>
      <c r="C40" s="14" t="s">
        <v>934</v>
      </c>
      <c r="D40" s="14" t="s">
        <v>330</v>
      </c>
      <c r="E40" s="14" t="s">
        <v>935</v>
      </c>
      <c r="F40" s="14" t="s">
        <v>822</v>
      </c>
      <c r="G40" s="14" t="s">
        <v>828</v>
      </c>
      <c r="H40" s="14" t="s">
        <v>829</v>
      </c>
      <c r="I40" s="14" t="s">
        <v>816</v>
      </c>
      <c r="J40" s="14" t="s">
        <v>936</v>
      </c>
      <c r="K40" s="14" t="s">
        <v>937</v>
      </c>
      <c r="L40" s="14"/>
      <c r="M40" s="14" t="s">
        <v>933</v>
      </c>
      <c r="N40" s="15">
        <v>4773185</v>
      </c>
      <c r="O40" s="15">
        <v>373</v>
      </c>
      <c r="P40" s="15">
        <v>863129</v>
      </c>
      <c r="Q40" t="str">
        <f>IFERROR(LEFT(D40, FIND(VLOOKUP("state_name_split_token", Keys!$B:$C, 2, FALSE), D40)-1), D40)</f>
        <v>Illinois</v>
      </c>
      <c r="R40" t="str">
        <f>IF(OR(Q40=VLOOKUP("lignite_state_1", Keys!$B:$C, 2, FALSE),Q40=VLOOKUP("lignite_state_2", Keys!$B:$C, 2, FALSE),Q40=VLOOKUP("lignite_state_3", Keys!$B:$C, 2, FALSE),Q40=VLOOKUP("lignite_state_4", Keys!$B:$C, 2, FALSE)),VLOOKUP("lignite_label", Keys!$B:$C, 2, FALSE),VLOOKUP("hard_coal_label", Keys!$B:$C, 2, FALSE))</f>
        <v>hard_coal</v>
      </c>
    </row>
    <row r="41" spans="1:18" x14ac:dyDescent="0.25">
      <c r="A41" s="14">
        <v>2024</v>
      </c>
      <c r="B41" s="14">
        <v>1103242</v>
      </c>
      <c r="C41" s="14" t="s">
        <v>938</v>
      </c>
      <c r="D41" s="14" t="s">
        <v>330</v>
      </c>
      <c r="E41" s="14" t="s">
        <v>935</v>
      </c>
      <c r="F41" s="14" t="s">
        <v>822</v>
      </c>
      <c r="G41" s="14" t="s">
        <v>828</v>
      </c>
      <c r="H41" s="14" t="s">
        <v>815</v>
      </c>
      <c r="I41" s="14" t="s">
        <v>823</v>
      </c>
      <c r="J41" s="14" t="s">
        <v>936</v>
      </c>
      <c r="K41" s="14" t="s">
        <v>939</v>
      </c>
      <c r="L41" s="14"/>
      <c r="M41" s="14" t="s">
        <v>933</v>
      </c>
      <c r="N41" s="15">
        <v>0</v>
      </c>
      <c r="O41" s="15">
        <v>41</v>
      </c>
      <c r="P41" s="15">
        <v>86195</v>
      </c>
      <c r="Q41" t="str">
        <f>IFERROR(LEFT(D41, FIND(VLOOKUP("state_name_split_token", Keys!$B:$C, 2, FALSE), D41)-1), D41)</f>
        <v>Illinois</v>
      </c>
      <c r="R41" t="str">
        <f>IF(OR(Q41=VLOOKUP("lignite_state_1", Keys!$B:$C, 2, FALSE),Q41=VLOOKUP("lignite_state_2", Keys!$B:$C, 2, FALSE),Q41=VLOOKUP("lignite_state_3", Keys!$B:$C, 2, FALSE),Q41=VLOOKUP("lignite_state_4", Keys!$B:$C, 2, FALSE)),VLOOKUP("lignite_label", Keys!$B:$C, 2, FALSE),VLOOKUP("hard_coal_label", Keys!$B:$C, 2, FALSE))</f>
        <v>hard_coal</v>
      </c>
    </row>
    <row r="42" spans="1:18" x14ac:dyDescent="0.25">
      <c r="A42" s="14">
        <v>2024</v>
      </c>
      <c r="B42" s="14">
        <v>1103182</v>
      </c>
      <c r="C42" s="14" t="s">
        <v>940</v>
      </c>
      <c r="D42" s="14" t="s">
        <v>330</v>
      </c>
      <c r="E42" s="14" t="s">
        <v>941</v>
      </c>
      <c r="F42" s="14" t="s">
        <v>822</v>
      </c>
      <c r="G42" s="14" t="s">
        <v>828</v>
      </c>
      <c r="H42" s="14" t="s">
        <v>829</v>
      </c>
      <c r="I42" s="14" t="s">
        <v>836</v>
      </c>
      <c r="J42" s="14" t="s">
        <v>942</v>
      </c>
      <c r="K42" s="14" t="s">
        <v>943</v>
      </c>
      <c r="L42" s="14"/>
      <c r="M42" s="14" t="s">
        <v>933</v>
      </c>
      <c r="N42" s="15">
        <v>2817637</v>
      </c>
      <c r="O42" s="15">
        <v>187</v>
      </c>
      <c r="P42" s="15">
        <v>381478</v>
      </c>
      <c r="Q42" t="str">
        <f>IFERROR(LEFT(D42, FIND(VLOOKUP("state_name_split_token", Keys!$B:$C, 2, FALSE), D42)-1), D42)</f>
        <v>Illinois</v>
      </c>
      <c r="R42" t="str">
        <f>IF(OR(Q42=VLOOKUP("lignite_state_1", Keys!$B:$C, 2, FALSE),Q42=VLOOKUP("lignite_state_2", Keys!$B:$C, 2, FALSE),Q42=VLOOKUP("lignite_state_3", Keys!$B:$C, 2, FALSE),Q42=VLOOKUP("lignite_state_4", Keys!$B:$C, 2, FALSE)),VLOOKUP("lignite_label", Keys!$B:$C, 2, FALSE),VLOOKUP("hard_coal_label", Keys!$B:$C, 2, FALSE))</f>
        <v>hard_coal</v>
      </c>
    </row>
    <row r="43" spans="1:18" x14ac:dyDescent="0.25">
      <c r="A43" s="14">
        <v>2024</v>
      </c>
      <c r="B43" s="14">
        <v>1103045</v>
      </c>
      <c r="C43" s="14" t="s">
        <v>944</v>
      </c>
      <c r="D43" s="14" t="s">
        <v>330</v>
      </c>
      <c r="E43" s="14" t="s">
        <v>945</v>
      </c>
      <c r="F43" s="14" t="s">
        <v>852</v>
      </c>
      <c r="G43" s="14" t="s">
        <v>814</v>
      </c>
      <c r="H43" s="14" t="s">
        <v>829</v>
      </c>
      <c r="I43" s="14" t="s">
        <v>823</v>
      </c>
      <c r="J43" s="14" t="s">
        <v>946</v>
      </c>
      <c r="K43" s="14" t="s">
        <v>947</v>
      </c>
      <c r="L43" s="14"/>
      <c r="M43" s="14" t="s">
        <v>933</v>
      </c>
      <c r="N43" s="15">
        <v>0</v>
      </c>
      <c r="O43" s="15">
        <v>2</v>
      </c>
      <c r="P43" s="15">
        <v>7171</v>
      </c>
      <c r="Q43" t="str">
        <f>IFERROR(LEFT(D43, FIND(VLOOKUP("state_name_split_token", Keys!$B:$C, 2, FALSE), D43)-1), D43)</f>
        <v>Illinois</v>
      </c>
      <c r="R43" t="str">
        <f>IF(OR(Q43=VLOOKUP("lignite_state_1", Keys!$B:$C, 2, FALSE),Q43=VLOOKUP("lignite_state_2", Keys!$B:$C, 2, FALSE),Q43=VLOOKUP("lignite_state_3", Keys!$B:$C, 2, FALSE),Q43=VLOOKUP("lignite_state_4", Keys!$B:$C, 2, FALSE)),VLOOKUP("lignite_label", Keys!$B:$C, 2, FALSE),VLOOKUP("hard_coal_label", Keys!$B:$C, 2, FALSE))</f>
        <v>hard_coal</v>
      </c>
    </row>
    <row r="44" spans="1:18" x14ac:dyDescent="0.25">
      <c r="A44" s="14">
        <v>2024</v>
      </c>
      <c r="B44" s="14">
        <v>1103143</v>
      </c>
      <c r="C44" s="14" t="s">
        <v>948</v>
      </c>
      <c r="D44" s="14" t="s">
        <v>330</v>
      </c>
      <c r="E44" s="14" t="s">
        <v>945</v>
      </c>
      <c r="F44" s="14" t="s">
        <v>822</v>
      </c>
      <c r="G44" s="14" t="s">
        <v>814</v>
      </c>
      <c r="H44" s="14" t="s">
        <v>829</v>
      </c>
      <c r="I44" s="14" t="s">
        <v>823</v>
      </c>
      <c r="J44" s="14" t="s">
        <v>946</v>
      </c>
      <c r="K44" s="14" t="s">
        <v>947</v>
      </c>
      <c r="L44" s="14"/>
      <c r="M44" s="14" t="s">
        <v>933</v>
      </c>
      <c r="N44" s="15">
        <v>0</v>
      </c>
      <c r="O44" s="15">
        <v>2</v>
      </c>
      <c r="P44" s="15">
        <v>5199</v>
      </c>
      <c r="Q44" t="str">
        <f>IFERROR(LEFT(D44, FIND(VLOOKUP("state_name_split_token", Keys!$B:$C, 2, FALSE), D44)-1), D44)</f>
        <v>Illinois</v>
      </c>
      <c r="R44" t="str">
        <f>IF(OR(Q44=VLOOKUP("lignite_state_1", Keys!$B:$C, 2, FALSE),Q44=VLOOKUP("lignite_state_2", Keys!$B:$C, 2, FALSE),Q44=VLOOKUP("lignite_state_3", Keys!$B:$C, 2, FALSE),Q44=VLOOKUP("lignite_state_4", Keys!$B:$C, 2, FALSE)),VLOOKUP("lignite_label", Keys!$B:$C, 2, FALSE),VLOOKUP("hard_coal_label", Keys!$B:$C, 2, FALSE))</f>
        <v>hard_coal</v>
      </c>
    </row>
    <row r="45" spans="1:18" x14ac:dyDescent="0.25">
      <c r="A45" s="14">
        <v>2024</v>
      </c>
      <c r="B45" s="14">
        <v>1103143</v>
      </c>
      <c r="C45" s="14" t="s">
        <v>948</v>
      </c>
      <c r="D45" s="14" t="s">
        <v>330</v>
      </c>
      <c r="E45" s="14" t="s">
        <v>945</v>
      </c>
      <c r="F45" s="14" t="s">
        <v>822</v>
      </c>
      <c r="G45" s="14" t="s">
        <v>828</v>
      </c>
      <c r="H45" s="14" t="s">
        <v>829</v>
      </c>
      <c r="I45" s="14" t="s">
        <v>823</v>
      </c>
      <c r="J45" s="14" t="s">
        <v>946</v>
      </c>
      <c r="K45" s="14" t="s">
        <v>947</v>
      </c>
      <c r="L45" s="14"/>
      <c r="M45" s="14" t="s">
        <v>933</v>
      </c>
      <c r="N45" s="15">
        <v>0</v>
      </c>
      <c r="O45" s="15">
        <v>41</v>
      </c>
      <c r="P45" s="15">
        <v>98782</v>
      </c>
      <c r="Q45" t="str">
        <f>IFERROR(LEFT(D45, FIND(VLOOKUP("state_name_split_token", Keys!$B:$C, 2, FALSE), D45)-1), D45)</f>
        <v>Illinois</v>
      </c>
      <c r="R45" t="str">
        <f>IF(OR(Q45=VLOOKUP("lignite_state_1", Keys!$B:$C, 2, FALSE),Q45=VLOOKUP("lignite_state_2", Keys!$B:$C, 2, FALSE),Q45=VLOOKUP("lignite_state_3", Keys!$B:$C, 2, FALSE),Q45=VLOOKUP("lignite_state_4", Keys!$B:$C, 2, FALSE)),VLOOKUP("lignite_label", Keys!$B:$C, 2, FALSE),VLOOKUP("hard_coal_label", Keys!$B:$C, 2, FALSE))</f>
        <v>hard_coal</v>
      </c>
    </row>
    <row r="46" spans="1:18" x14ac:dyDescent="0.25">
      <c r="A46" s="14">
        <v>2024</v>
      </c>
      <c r="B46" s="14">
        <v>1103147</v>
      </c>
      <c r="C46" s="14" t="s">
        <v>949</v>
      </c>
      <c r="D46" s="14" t="s">
        <v>330</v>
      </c>
      <c r="E46" s="14" t="s">
        <v>945</v>
      </c>
      <c r="F46" s="14" t="s">
        <v>822</v>
      </c>
      <c r="G46" s="14" t="s">
        <v>828</v>
      </c>
      <c r="H46" s="14" t="s">
        <v>829</v>
      </c>
      <c r="I46" s="14" t="s">
        <v>816</v>
      </c>
      <c r="J46" s="14" t="s">
        <v>946</v>
      </c>
      <c r="K46" s="14" t="s">
        <v>950</v>
      </c>
      <c r="L46" s="14"/>
      <c r="M46" s="14" t="s">
        <v>933</v>
      </c>
      <c r="N46" s="15">
        <v>4113552</v>
      </c>
      <c r="O46" s="15">
        <v>298</v>
      </c>
      <c r="P46" s="15">
        <v>605487</v>
      </c>
      <c r="Q46" t="str">
        <f>IFERROR(LEFT(D46, FIND(VLOOKUP("state_name_split_token", Keys!$B:$C, 2, FALSE), D46)-1), D46)</f>
        <v>Illinois</v>
      </c>
      <c r="R46" t="str">
        <f>IF(OR(Q46=VLOOKUP("lignite_state_1", Keys!$B:$C, 2, FALSE),Q46=VLOOKUP("lignite_state_2", Keys!$B:$C, 2, FALSE),Q46=VLOOKUP("lignite_state_3", Keys!$B:$C, 2, FALSE),Q46=VLOOKUP("lignite_state_4", Keys!$B:$C, 2, FALSE)),VLOOKUP("lignite_label", Keys!$B:$C, 2, FALSE),VLOOKUP("hard_coal_label", Keys!$B:$C, 2, FALSE))</f>
        <v>hard_coal</v>
      </c>
    </row>
    <row r="47" spans="1:18" x14ac:dyDescent="0.25">
      <c r="A47" s="14">
        <v>2024</v>
      </c>
      <c r="B47" s="14">
        <v>1103274</v>
      </c>
      <c r="C47" s="14" t="s">
        <v>951</v>
      </c>
      <c r="D47" s="14" t="s">
        <v>330</v>
      </c>
      <c r="E47" s="14" t="s">
        <v>945</v>
      </c>
      <c r="F47" s="14" t="s">
        <v>852</v>
      </c>
      <c r="G47" s="14" t="s">
        <v>814</v>
      </c>
      <c r="H47" s="14" t="s">
        <v>829</v>
      </c>
      <c r="I47" s="14" t="s">
        <v>816</v>
      </c>
      <c r="J47" s="14" t="s">
        <v>946</v>
      </c>
      <c r="K47" s="14" t="s">
        <v>952</v>
      </c>
      <c r="L47" s="14"/>
      <c r="M47" s="14" t="s">
        <v>933</v>
      </c>
      <c r="N47" s="15">
        <v>496104</v>
      </c>
      <c r="O47" s="15">
        <v>27</v>
      </c>
      <c r="P47" s="15">
        <v>59221</v>
      </c>
      <c r="Q47" t="str">
        <f>IFERROR(LEFT(D47, FIND(VLOOKUP("state_name_split_token", Keys!$B:$C, 2, FALSE), D47)-1), D47)</f>
        <v>Illinois</v>
      </c>
      <c r="R47" t="str">
        <f>IF(OR(Q47=VLOOKUP("lignite_state_1", Keys!$B:$C, 2, FALSE),Q47=VLOOKUP("lignite_state_2", Keys!$B:$C, 2, FALSE),Q47=VLOOKUP("lignite_state_3", Keys!$B:$C, 2, FALSE),Q47=VLOOKUP("lignite_state_4", Keys!$B:$C, 2, FALSE)),VLOOKUP("lignite_label", Keys!$B:$C, 2, FALSE),VLOOKUP("hard_coal_label", Keys!$B:$C, 2, FALSE))</f>
        <v>hard_coal</v>
      </c>
    </row>
    <row r="48" spans="1:18" x14ac:dyDescent="0.25">
      <c r="A48" s="14">
        <v>2024</v>
      </c>
      <c r="B48" s="14">
        <v>1102546</v>
      </c>
      <c r="C48" s="14" t="s">
        <v>823</v>
      </c>
      <c r="D48" s="14" t="s">
        <v>330</v>
      </c>
      <c r="E48" s="14" t="s">
        <v>953</v>
      </c>
      <c r="F48" s="14" t="s">
        <v>822</v>
      </c>
      <c r="G48" s="14" t="s">
        <v>828</v>
      </c>
      <c r="H48" s="14" t="s">
        <v>815</v>
      </c>
      <c r="I48" s="14" t="s">
        <v>823</v>
      </c>
      <c r="J48" s="14" t="s">
        <v>954</v>
      </c>
      <c r="K48" s="14" t="s">
        <v>955</v>
      </c>
      <c r="L48" s="14"/>
      <c r="M48" s="14" t="s">
        <v>933</v>
      </c>
      <c r="N48" s="15">
        <v>0</v>
      </c>
      <c r="O48" s="15">
        <v>34</v>
      </c>
      <c r="P48" s="15">
        <v>66471</v>
      </c>
      <c r="Q48" t="str">
        <f>IFERROR(LEFT(D48, FIND(VLOOKUP("state_name_split_token", Keys!$B:$C, 2, FALSE), D48)-1), D48)</f>
        <v>Illinois</v>
      </c>
      <c r="R48" t="str">
        <f>IF(OR(Q48=VLOOKUP("lignite_state_1", Keys!$B:$C, 2, FALSE),Q48=VLOOKUP("lignite_state_2", Keys!$B:$C, 2, FALSE),Q48=VLOOKUP("lignite_state_3", Keys!$B:$C, 2, FALSE),Q48=VLOOKUP("lignite_state_4", Keys!$B:$C, 2, FALSE)),VLOOKUP("lignite_label", Keys!$B:$C, 2, FALSE),VLOOKUP("hard_coal_label", Keys!$B:$C, 2, FALSE))</f>
        <v>hard_coal</v>
      </c>
    </row>
    <row r="49" spans="1:18" x14ac:dyDescent="0.25">
      <c r="A49" s="14">
        <v>2024</v>
      </c>
      <c r="B49" s="14">
        <v>1103235</v>
      </c>
      <c r="C49" s="14" t="s">
        <v>956</v>
      </c>
      <c r="D49" s="14" t="s">
        <v>330</v>
      </c>
      <c r="E49" s="14" t="s">
        <v>953</v>
      </c>
      <c r="F49" s="14" t="s">
        <v>822</v>
      </c>
      <c r="G49" s="14" t="s">
        <v>828</v>
      </c>
      <c r="H49" s="14" t="s">
        <v>829</v>
      </c>
      <c r="I49" s="14" t="s">
        <v>816</v>
      </c>
      <c r="J49" s="14" t="s">
        <v>957</v>
      </c>
      <c r="K49" s="14" t="s">
        <v>958</v>
      </c>
      <c r="L49" s="14"/>
      <c r="M49" s="14" t="s">
        <v>933</v>
      </c>
      <c r="N49" s="15">
        <v>2132415</v>
      </c>
      <c r="O49" s="15">
        <v>180</v>
      </c>
      <c r="P49" s="15">
        <v>360915</v>
      </c>
      <c r="Q49" t="str">
        <f>IFERROR(LEFT(D49, FIND(VLOOKUP("state_name_split_token", Keys!$B:$C, 2, FALSE), D49)-1), D49)</f>
        <v>Illinois</v>
      </c>
      <c r="R49" t="str">
        <f>IF(OR(Q49=VLOOKUP("lignite_state_1", Keys!$B:$C, 2, FALSE),Q49=VLOOKUP("lignite_state_2", Keys!$B:$C, 2, FALSE),Q49=VLOOKUP("lignite_state_3", Keys!$B:$C, 2, FALSE),Q49=VLOOKUP("lignite_state_4", Keys!$B:$C, 2, FALSE)),VLOOKUP("lignite_label", Keys!$B:$C, 2, FALSE),VLOOKUP("hard_coal_label", Keys!$B:$C, 2, FALSE))</f>
        <v>hard_coal</v>
      </c>
    </row>
    <row r="50" spans="1:18" x14ac:dyDescent="0.25">
      <c r="A50" s="14">
        <v>2024</v>
      </c>
      <c r="B50" s="14">
        <v>1103225</v>
      </c>
      <c r="C50" s="14" t="s">
        <v>959</v>
      </c>
      <c r="D50" s="14" t="s">
        <v>330</v>
      </c>
      <c r="E50" s="14" t="s">
        <v>960</v>
      </c>
      <c r="F50" s="14" t="s">
        <v>822</v>
      </c>
      <c r="G50" s="14" t="s">
        <v>814</v>
      </c>
      <c r="H50" s="14" t="s">
        <v>829</v>
      </c>
      <c r="I50" s="14" t="s">
        <v>823</v>
      </c>
      <c r="J50" s="14" t="s">
        <v>961</v>
      </c>
      <c r="K50" s="14" t="s">
        <v>962</v>
      </c>
      <c r="L50" s="14"/>
      <c r="M50" s="14" t="s">
        <v>933</v>
      </c>
      <c r="N50" s="15">
        <v>0</v>
      </c>
      <c r="O50" s="15">
        <v>13</v>
      </c>
      <c r="P50" s="15">
        <v>26013</v>
      </c>
      <c r="Q50" t="str">
        <f>IFERROR(LEFT(D50, FIND(VLOOKUP("state_name_split_token", Keys!$B:$C, 2, FALSE), D50)-1), D50)</f>
        <v>Illinois</v>
      </c>
      <c r="R50" t="str">
        <f>IF(OR(Q50=VLOOKUP("lignite_state_1", Keys!$B:$C, 2, FALSE),Q50=VLOOKUP("lignite_state_2", Keys!$B:$C, 2, FALSE),Q50=VLOOKUP("lignite_state_3", Keys!$B:$C, 2, FALSE),Q50=VLOOKUP("lignite_state_4", Keys!$B:$C, 2, FALSE)),VLOOKUP("lignite_label", Keys!$B:$C, 2, FALSE),VLOOKUP("hard_coal_label", Keys!$B:$C, 2, FALSE))</f>
        <v>hard_coal</v>
      </c>
    </row>
    <row r="51" spans="1:18" x14ac:dyDescent="0.25">
      <c r="A51" s="14">
        <v>2024</v>
      </c>
      <c r="B51" s="14">
        <v>1103225</v>
      </c>
      <c r="C51" s="14" t="s">
        <v>959</v>
      </c>
      <c r="D51" s="14" t="s">
        <v>330</v>
      </c>
      <c r="E51" s="14" t="s">
        <v>960</v>
      </c>
      <c r="F51" s="14" t="s">
        <v>822</v>
      </c>
      <c r="G51" s="14" t="s">
        <v>828</v>
      </c>
      <c r="H51" s="14" t="s">
        <v>829</v>
      </c>
      <c r="I51" s="14" t="s">
        <v>823</v>
      </c>
      <c r="J51" s="14" t="s">
        <v>961</v>
      </c>
      <c r="K51" s="14" t="s">
        <v>962</v>
      </c>
      <c r="L51" s="14"/>
      <c r="M51" s="14" t="s">
        <v>933</v>
      </c>
      <c r="N51" s="15">
        <v>0</v>
      </c>
      <c r="O51" s="15">
        <v>13</v>
      </c>
      <c r="P51" s="15">
        <v>26012</v>
      </c>
      <c r="Q51" t="str">
        <f>IFERROR(LEFT(D51, FIND(VLOOKUP("state_name_split_token", Keys!$B:$C, 2, FALSE), D51)-1), D51)</f>
        <v>Illinois</v>
      </c>
      <c r="R51" t="str">
        <f>IF(OR(Q51=VLOOKUP("lignite_state_1", Keys!$B:$C, 2, FALSE),Q51=VLOOKUP("lignite_state_2", Keys!$B:$C, 2, FALSE),Q51=VLOOKUP("lignite_state_3", Keys!$B:$C, 2, FALSE),Q51=VLOOKUP("lignite_state_4", Keys!$B:$C, 2, FALSE)),VLOOKUP("lignite_label", Keys!$B:$C, 2, FALSE),VLOOKUP("hard_coal_label", Keys!$B:$C, 2, FALSE))</f>
        <v>hard_coal</v>
      </c>
    </row>
    <row r="52" spans="1:18" x14ac:dyDescent="0.25">
      <c r="A52" s="14">
        <v>2024</v>
      </c>
      <c r="B52" s="14">
        <v>1103212</v>
      </c>
      <c r="C52" s="14" t="s">
        <v>963</v>
      </c>
      <c r="D52" s="14" t="s">
        <v>330</v>
      </c>
      <c r="E52" s="14" t="s">
        <v>964</v>
      </c>
      <c r="F52" s="14" t="s">
        <v>852</v>
      </c>
      <c r="G52" s="14" t="s">
        <v>814</v>
      </c>
      <c r="H52" s="14" t="s">
        <v>815</v>
      </c>
      <c r="I52" s="14" t="s">
        <v>836</v>
      </c>
      <c r="J52" s="14" t="s">
        <v>965</v>
      </c>
      <c r="K52" s="14" t="s">
        <v>966</v>
      </c>
      <c r="L52" s="14"/>
      <c r="M52" s="14" t="s">
        <v>933</v>
      </c>
      <c r="N52" s="15">
        <v>9236</v>
      </c>
      <c r="O52" s="15">
        <v>2</v>
      </c>
      <c r="P52" s="15">
        <v>2929</v>
      </c>
      <c r="Q52" t="str">
        <f>IFERROR(LEFT(D52, FIND(VLOOKUP("state_name_split_token", Keys!$B:$C, 2, FALSE), D52)-1), D52)</f>
        <v>Illinois</v>
      </c>
      <c r="R52" t="str">
        <f>IF(OR(Q52=VLOOKUP("lignite_state_1", Keys!$B:$C, 2, FALSE),Q52=VLOOKUP("lignite_state_2", Keys!$B:$C, 2, FALSE),Q52=VLOOKUP("lignite_state_3", Keys!$B:$C, 2, FALSE),Q52=VLOOKUP("lignite_state_4", Keys!$B:$C, 2, FALSE)),VLOOKUP("lignite_label", Keys!$B:$C, 2, FALSE),VLOOKUP("hard_coal_label", Keys!$B:$C, 2, FALSE))</f>
        <v>hard_coal</v>
      </c>
    </row>
    <row r="53" spans="1:18" x14ac:dyDescent="0.25">
      <c r="A53" s="14">
        <v>2024</v>
      </c>
      <c r="B53" s="14">
        <v>1102664</v>
      </c>
      <c r="C53" s="14" t="s">
        <v>967</v>
      </c>
      <c r="D53" s="14" t="s">
        <v>330</v>
      </c>
      <c r="E53" s="14" t="s">
        <v>968</v>
      </c>
      <c r="F53" s="14" t="s">
        <v>852</v>
      </c>
      <c r="G53" s="14" t="s">
        <v>828</v>
      </c>
      <c r="H53" s="14" t="s">
        <v>829</v>
      </c>
      <c r="I53" s="14" t="s">
        <v>836</v>
      </c>
      <c r="J53" s="14" t="s">
        <v>969</v>
      </c>
      <c r="K53" s="14" t="s">
        <v>970</v>
      </c>
      <c r="L53" s="14"/>
      <c r="M53" s="14" t="s">
        <v>933</v>
      </c>
      <c r="N53" s="15">
        <v>246266</v>
      </c>
      <c r="O53" s="15">
        <v>55</v>
      </c>
      <c r="P53" s="15">
        <v>94866</v>
      </c>
      <c r="Q53" t="str">
        <f>IFERROR(LEFT(D53, FIND(VLOOKUP("state_name_split_token", Keys!$B:$C, 2, FALSE), D53)-1), D53)</f>
        <v>Illinois</v>
      </c>
      <c r="R53" t="str">
        <f>IF(OR(Q53=VLOOKUP("lignite_state_1", Keys!$B:$C, 2, FALSE),Q53=VLOOKUP("lignite_state_2", Keys!$B:$C, 2, FALSE),Q53=VLOOKUP("lignite_state_3", Keys!$B:$C, 2, FALSE),Q53=VLOOKUP("lignite_state_4", Keys!$B:$C, 2, FALSE)),VLOOKUP("lignite_label", Keys!$B:$C, 2, FALSE),VLOOKUP("hard_coal_label", Keys!$B:$C, 2, FALSE))</f>
        <v>hard_coal</v>
      </c>
    </row>
    <row r="54" spans="1:18" x14ac:dyDescent="0.25">
      <c r="A54" s="14">
        <v>2024</v>
      </c>
      <c r="B54" s="14">
        <v>1103064</v>
      </c>
      <c r="C54" s="14" t="s">
        <v>971</v>
      </c>
      <c r="D54" s="14" t="s">
        <v>330</v>
      </c>
      <c r="E54" s="14" t="s">
        <v>972</v>
      </c>
      <c r="F54" s="14" t="s">
        <v>822</v>
      </c>
      <c r="G54" s="14" t="s">
        <v>814</v>
      </c>
      <c r="H54" s="14" t="s">
        <v>829</v>
      </c>
      <c r="I54" s="14" t="s">
        <v>816</v>
      </c>
      <c r="J54" s="14" t="s">
        <v>965</v>
      </c>
      <c r="K54" s="14" t="s">
        <v>973</v>
      </c>
      <c r="L54" s="14"/>
      <c r="M54" s="14" t="s">
        <v>933</v>
      </c>
      <c r="N54" s="15">
        <v>194483</v>
      </c>
      <c r="O54" s="15">
        <v>17</v>
      </c>
      <c r="P54" s="15">
        <v>46990</v>
      </c>
      <c r="Q54" t="str">
        <f>IFERROR(LEFT(D54, FIND(VLOOKUP("state_name_split_token", Keys!$B:$C, 2, FALSE), D54)-1), D54)</f>
        <v>Illinois</v>
      </c>
      <c r="R54" t="str">
        <f>IF(OR(Q54=VLOOKUP("lignite_state_1", Keys!$B:$C, 2, FALSE),Q54=VLOOKUP("lignite_state_2", Keys!$B:$C, 2, FALSE),Q54=VLOOKUP("lignite_state_3", Keys!$B:$C, 2, FALSE),Q54=VLOOKUP("lignite_state_4", Keys!$B:$C, 2, FALSE)),VLOOKUP("lignite_label", Keys!$B:$C, 2, FALSE),VLOOKUP("hard_coal_label", Keys!$B:$C, 2, FALSE))</f>
        <v>hard_coal</v>
      </c>
    </row>
    <row r="55" spans="1:18" x14ac:dyDescent="0.25">
      <c r="A55" s="14">
        <v>2024</v>
      </c>
      <c r="B55" s="14">
        <v>1103296</v>
      </c>
      <c r="C55" s="14" t="s">
        <v>974</v>
      </c>
      <c r="D55" s="14" t="s">
        <v>330</v>
      </c>
      <c r="E55" s="14" t="s">
        <v>972</v>
      </c>
      <c r="F55" s="14" t="s">
        <v>822</v>
      </c>
      <c r="G55" s="14" t="s">
        <v>814</v>
      </c>
      <c r="H55" s="14" t="s">
        <v>829</v>
      </c>
      <c r="I55" s="14" t="s">
        <v>823</v>
      </c>
      <c r="J55" s="14" t="s">
        <v>965</v>
      </c>
      <c r="K55" s="14" t="s">
        <v>973</v>
      </c>
      <c r="L55" s="14"/>
      <c r="M55" s="14" t="s">
        <v>933</v>
      </c>
      <c r="N55" s="15">
        <v>0</v>
      </c>
      <c r="O55" s="15">
        <v>4</v>
      </c>
      <c r="P55" s="15">
        <v>11018</v>
      </c>
      <c r="Q55" t="str">
        <f>IFERROR(LEFT(D55, FIND(VLOOKUP("state_name_split_token", Keys!$B:$C, 2, FALSE), D55)-1), D55)</f>
        <v>Illinois</v>
      </c>
      <c r="R55" t="str">
        <f>IF(OR(Q55=VLOOKUP("lignite_state_1", Keys!$B:$C, 2, FALSE),Q55=VLOOKUP("lignite_state_2", Keys!$B:$C, 2, FALSE),Q55=VLOOKUP("lignite_state_3", Keys!$B:$C, 2, FALSE),Q55=VLOOKUP("lignite_state_4", Keys!$B:$C, 2, FALSE)),VLOOKUP("lignite_label", Keys!$B:$C, 2, FALSE),VLOOKUP("hard_coal_label", Keys!$B:$C, 2, FALSE))</f>
        <v>hard_coal</v>
      </c>
    </row>
    <row r="56" spans="1:18" x14ac:dyDescent="0.25">
      <c r="A56" s="14">
        <v>2024</v>
      </c>
      <c r="B56" s="14">
        <v>1103193</v>
      </c>
      <c r="C56" s="14" t="s">
        <v>975</v>
      </c>
      <c r="D56" s="14" t="s">
        <v>330</v>
      </c>
      <c r="E56" s="14" t="s">
        <v>435</v>
      </c>
      <c r="F56" s="14" t="s">
        <v>822</v>
      </c>
      <c r="G56" s="14" t="s">
        <v>828</v>
      </c>
      <c r="H56" s="14" t="s">
        <v>829</v>
      </c>
      <c r="I56" s="14" t="s">
        <v>816</v>
      </c>
      <c r="J56" s="14" t="s">
        <v>976</v>
      </c>
      <c r="K56" s="14" t="s">
        <v>977</v>
      </c>
      <c r="L56" s="14"/>
      <c r="M56" s="14" t="s">
        <v>933</v>
      </c>
      <c r="N56" s="15">
        <v>6817740</v>
      </c>
      <c r="O56" s="15">
        <v>444</v>
      </c>
      <c r="P56" s="15">
        <v>898725</v>
      </c>
      <c r="Q56" t="str">
        <f>IFERROR(LEFT(D56, FIND(VLOOKUP("state_name_split_token", Keys!$B:$C, 2, FALSE), D56)-1), D56)</f>
        <v>Illinois</v>
      </c>
      <c r="R56" t="str">
        <f>IF(OR(Q56=VLOOKUP("lignite_state_1", Keys!$B:$C, 2, FALSE),Q56=VLOOKUP("lignite_state_2", Keys!$B:$C, 2, FALSE),Q56=VLOOKUP("lignite_state_3", Keys!$B:$C, 2, FALSE),Q56=VLOOKUP("lignite_state_4", Keys!$B:$C, 2, FALSE)),VLOOKUP("lignite_label", Keys!$B:$C, 2, FALSE),VLOOKUP("hard_coal_label", Keys!$B:$C, 2, FALSE))</f>
        <v>hard_coal</v>
      </c>
    </row>
    <row r="57" spans="1:18" x14ac:dyDescent="0.25">
      <c r="A57" s="14">
        <v>2024</v>
      </c>
      <c r="B57" s="14">
        <v>1103141</v>
      </c>
      <c r="C57" s="14" t="s">
        <v>978</v>
      </c>
      <c r="D57" s="14" t="s">
        <v>330</v>
      </c>
      <c r="E57" s="14" t="s">
        <v>979</v>
      </c>
      <c r="F57" s="14" t="s">
        <v>822</v>
      </c>
      <c r="G57" s="14" t="s">
        <v>828</v>
      </c>
      <c r="H57" s="14" t="s">
        <v>829</v>
      </c>
      <c r="I57" s="14" t="s">
        <v>836</v>
      </c>
      <c r="J57" s="14" t="s">
        <v>980</v>
      </c>
      <c r="K57" s="14" t="s">
        <v>981</v>
      </c>
      <c r="L57" s="14"/>
      <c r="M57" s="14" t="s">
        <v>933</v>
      </c>
      <c r="N57" s="15">
        <v>6413674</v>
      </c>
      <c r="O57" s="15">
        <v>273</v>
      </c>
      <c r="P57" s="15">
        <v>631317</v>
      </c>
      <c r="Q57" t="str">
        <f>IFERROR(LEFT(D57, FIND(VLOOKUP("state_name_split_token", Keys!$B:$C, 2, FALSE), D57)-1), D57)</f>
        <v>Illinois</v>
      </c>
      <c r="R57" t="str">
        <f>IF(OR(Q57=VLOOKUP("lignite_state_1", Keys!$B:$C, 2, FALSE),Q57=VLOOKUP("lignite_state_2", Keys!$B:$C, 2, FALSE),Q57=VLOOKUP("lignite_state_3", Keys!$B:$C, 2, FALSE),Q57=VLOOKUP("lignite_state_4", Keys!$B:$C, 2, FALSE)),VLOOKUP("lignite_label", Keys!$B:$C, 2, FALSE),VLOOKUP("hard_coal_label", Keys!$B:$C, 2, FALSE))</f>
        <v>hard_coal</v>
      </c>
    </row>
    <row r="58" spans="1:18" x14ac:dyDescent="0.25">
      <c r="A58" s="14">
        <v>2024</v>
      </c>
      <c r="B58" s="14">
        <v>1202372</v>
      </c>
      <c r="C58" s="14" t="s">
        <v>982</v>
      </c>
      <c r="D58" s="14" t="s">
        <v>334</v>
      </c>
      <c r="E58" s="14" t="s">
        <v>983</v>
      </c>
      <c r="F58" s="14" t="s">
        <v>822</v>
      </c>
      <c r="G58" s="14" t="s">
        <v>814</v>
      </c>
      <c r="H58" s="14" t="s">
        <v>829</v>
      </c>
      <c r="I58" s="14" t="s">
        <v>836</v>
      </c>
      <c r="J58" s="14" t="s">
        <v>965</v>
      </c>
      <c r="K58" s="14" t="s">
        <v>984</v>
      </c>
      <c r="L58" s="14"/>
      <c r="M58" s="14" t="s">
        <v>933</v>
      </c>
      <c r="N58" s="15">
        <v>408740</v>
      </c>
      <c r="O58" s="15">
        <v>58</v>
      </c>
      <c r="P58" s="15">
        <v>168452</v>
      </c>
      <c r="Q58" t="str">
        <f>IFERROR(LEFT(D58, FIND(VLOOKUP("state_name_split_token", Keys!$B:$C, 2, FALSE), D58)-1), D58)</f>
        <v>Indiana</v>
      </c>
      <c r="R58" t="str">
        <f>IF(OR(Q58=VLOOKUP("lignite_state_1", Keys!$B:$C, 2, FALSE),Q58=VLOOKUP("lignite_state_2", Keys!$B:$C, 2, FALSE),Q58=VLOOKUP("lignite_state_3", Keys!$B:$C, 2, FALSE),Q58=VLOOKUP("lignite_state_4", Keys!$B:$C, 2, FALSE)),VLOOKUP("lignite_label", Keys!$B:$C, 2, FALSE),VLOOKUP("hard_coal_label", Keys!$B:$C, 2, FALSE))</f>
        <v>hard_coal</v>
      </c>
    </row>
    <row r="59" spans="1:18" x14ac:dyDescent="0.25">
      <c r="A59" s="14">
        <v>2024</v>
      </c>
      <c r="B59" s="14">
        <v>1202147</v>
      </c>
      <c r="C59" s="14" t="s">
        <v>985</v>
      </c>
      <c r="D59" s="14" t="s">
        <v>334</v>
      </c>
      <c r="E59" s="14" t="s">
        <v>986</v>
      </c>
      <c r="F59" s="14" t="s">
        <v>822</v>
      </c>
      <c r="G59" s="14" t="s">
        <v>828</v>
      </c>
      <c r="H59" s="14" t="s">
        <v>829</v>
      </c>
      <c r="I59" s="14" t="s">
        <v>823</v>
      </c>
      <c r="J59" s="14" t="s">
        <v>954</v>
      </c>
      <c r="K59" s="14" t="s">
        <v>987</v>
      </c>
      <c r="L59" s="14"/>
      <c r="M59" s="14" t="s">
        <v>933</v>
      </c>
      <c r="N59" s="15">
        <v>0</v>
      </c>
      <c r="O59" s="15">
        <v>21</v>
      </c>
      <c r="P59" s="15">
        <v>50742</v>
      </c>
      <c r="Q59" t="str">
        <f>IFERROR(LEFT(D59, FIND(VLOOKUP("state_name_split_token", Keys!$B:$C, 2, FALSE), D59)-1), D59)</f>
        <v>Indiana</v>
      </c>
      <c r="R59" t="str">
        <f>IF(OR(Q59=VLOOKUP("lignite_state_1", Keys!$B:$C, 2, FALSE),Q59=VLOOKUP("lignite_state_2", Keys!$B:$C, 2, FALSE),Q59=VLOOKUP("lignite_state_3", Keys!$B:$C, 2, FALSE),Q59=VLOOKUP("lignite_state_4", Keys!$B:$C, 2, FALSE)),VLOOKUP("lignite_label", Keys!$B:$C, 2, FALSE),VLOOKUP("hard_coal_label", Keys!$B:$C, 2, FALSE))</f>
        <v>hard_coal</v>
      </c>
    </row>
    <row r="60" spans="1:18" x14ac:dyDescent="0.25">
      <c r="A60" s="14">
        <v>2024</v>
      </c>
      <c r="B60" s="14">
        <v>1202295</v>
      </c>
      <c r="C60" s="14" t="s">
        <v>988</v>
      </c>
      <c r="D60" s="14" t="s">
        <v>334</v>
      </c>
      <c r="E60" s="14" t="s">
        <v>986</v>
      </c>
      <c r="F60" s="14" t="s">
        <v>822</v>
      </c>
      <c r="G60" s="14" t="s">
        <v>828</v>
      </c>
      <c r="H60" s="14" t="s">
        <v>829</v>
      </c>
      <c r="I60" s="14" t="s">
        <v>816</v>
      </c>
      <c r="J60" s="14" t="s">
        <v>954</v>
      </c>
      <c r="K60" s="14" t="s">
        <v>989</v>
      </c>
      <c r="L60" s="14"/>
      <c r="M60" s="14" t="s">
        <v>933</v>
      </c>
      <c r="N60" s="15">
        <v>1715164</v>
      </c>
      <c r="O60" s="15">
        <v>200</v>
      </c>
      <c r="P60" s="15">
        <v>537789</v>
      </c>
      <c r="Q60" t="str">
        <f>IFERROR(LEFT(D60, FIND(VLOOKUP("state_name_split_token", Keys!$B:$C, 2, FALSE), D60)-1), D60)</f>
        <v>Indiana</v>
      </c>
      <c r="R60" t="str">
        <f>IF(OR(Q60=VLOOKUP("lignite_state_1", Keys!$B:$C, 2, FALSE),Q60=VLOOKUP("lignite_state_2", Keys!$B:$C, 2, FALSE),Q60=VLOOKUP("lignite_state_3", Keys!$B:$C, 2, FALSE),Q60=VLOOKUP("lignite_state_4", Keys!$B:$C, 2, FALSE)),VLOOKUP("lignite_label", Keys!$B:$C, 2, FALSE),VLOOKUP("hard_coal_label", Keys!$B:$C, 2, FALSE))</f>
        <v>hard_coal</v>
      </c>
    </row>
    <row r="61" spans="1:18" x14ac:dyDescent="0.25">
      <c r="A61" s="14">
        <v>2024</v>
      </c>
      <c r="B61" s="14">
        <v>1202388</v>
      </c>
      <c r="C61" s="14" t="s">
        <v>990</v>
      </c>
      <c r="D61" s="14" t="s">
        <v>334</v>
      </c>
      <c r="E61" s="14" t="s">
        <v>986</v>
      </c>
      <c r="F61" s="14" t="s">
        <v>822</v>
      </c>
      <c r="G61" s="14" t="s">
        <v>828</v>
      </c>
      <c r="H61" s="14" t="s">
        <v>829</v>
      </c>
      <c r="I61" s="14" t="s">
        <v>836</v>
      </c>
      <c r="J61" s="14" t="s">
        <v>991</v>
      </c>
      <c r="K61" s="14" t="s">
        <v>992</v>
      </c>
      <c r="L61" s="14"/>
      <c r="M61" s="14" t="s">
        <v>933</v>
      </c>
      <c r="N61" s="15">
        <v>5698564</v>
      </c>
      <c r="O61" s="15">
        <v>360</v>
      </c>
      <c r="P61" s="15">
        <v>925783</v>
      </c>
      <c r="Q61" t="str">
        <f>IFERROR(LEFT(D61, FIND(VLOOKUP("state_name_split_token", Keys!$B:$C, 2, FALSE), D61)-1), D61)</f>
        <v>Indiana</v>
      </c>
      <c r="R61" t="str">
        <f>IF(OR(Q61=VLOOKUP("lignite_state_1", Keys!$B:$C, 2, FALSE),Q61=VLOOKUP("lignite_state_2", Keys!$B:$C, 2, FALSE),Q61=VLOOKUP("lignite_state_3", Keys!$B:$C, 2, FALSE),Q61=VLOOKUP("lignite_state_4", Keys!$B:$C, 2, FALSE)),VLOOKUP("lignite_label", Keys!$B:$C, 2, FALSE),VLOOKUP("hard_coal_label", Keys!$B:$C, 2, FALSE))</f>
        <v>hard_coal</v>
      </c>
    </row>
    <row r="62" spans="1:18" x14ac:dyDescent="0.25">
      <c r="A62" s="14">
        <v>2024</v>
      </c>
      <c r="B62" s="14">
        <v>1202339</v>
      </c>
      <c r="C62" s="14" t="s">
        <v>993</v>
      </c>
      <c r="D62" s="14" t="s">
        <v>334</v>
      </c>
      <c r="E62" s="14" t="s">
        <v>994</v>
      </c>
      <c r="F62" s="14" t="s">
        <v>852</v>
      </c>
      <c r="G62" s="14" t="s">
        <v>814</v>
      </c>
      <c r="H62" s="14" t="s">
        <v>829</v>
      </c>
      <c r="I62" s="14" t="s">
        <v>816</v>
      </c>
      <c r="J62" s="14" t="s">
        <v>995</v>
      </c>
      <c r="K62" s="14" t="s">
        <v>996</v>
      </c>
      <c r="L62" s="14"/>
      <c r="M62" s="14" t="s">
        <v>933</v>
      </c>
      <c r="N62" s="15">
        <v>84464</v>
      </c>
      <c r="O62" s="15">
        <v>14</v>
      </c>
      <c r="P62" s="15">
        <v>28103</v>
      </c>
      <c r="Q62" t="str">
        <f>IFERROR(LEFT(D62, FIND(VLOOKUP("state_name_split_token", Keys!$B:$C, 2, FALSE), D62)-1), D62)</f>
        <v>Indiana</v>
      </c>
      <c r="R62" t="str">
        <f>IF(OR(Q62=VLOOKUP("lignite_state_1", Keys!$B:$C, 2, FALSE),Q62=VLOOKUP("lignite_state_2", Keys!$B:$C, 2, FALSE),Q62=VLOOKUP("lignite_state_3", Keys!$B:$C, 2, FALSE),Q62=VLOOKUP("lignite_state_4", Keys!$B:$C, 2, FALSE)),VLOOKUP("lignite_label", Keys!$B:$C, 2, FALSE),VLOOKUP("hard_coal_label", Keys!$B:$C, 2, FALSE))</f>
        <v>hard_coal</v>
      </c>
    </row>
    <row r="63" spans="1:18" x14ac:dyDescent="0.25">
      <c r="A63" s="14">
        <v>2024</v>
      </c>
      <c r="B63" s="14">
        <v>1202394</v>
      </c>
      <c r="C63" s="14" t="s">
        <v>997</v>
      </c>
      <c r="D63" s="14" t="s">
        <v>334</v>
      </c>
      <c r="E63" s="14" t="s">
        <v>994</v>
      </c>
      <c r="F63" s="14" t="s">
        <v>822</v>
      </c>
      <c r="G63" s="14" t="s">
        <v>828</v>
      </c>
      <c r="H63" s="14" t="s">
        <v>829</v>
      </c>
      <c r="I63" s="14" t="s">
        <v>816</v>
      </c>
      <c r="J63" s="14" t="s">
        <v>995</v>
      </c>
      <c r="K63" s="14" t="s">
        <v>998</v>
      </c>
      <c r="L63" s="14"/>
      <c r="M63" s="14" t="s">
        <v>933</v>
      </c>
      <c r="N63" s="15">
        <v>3533781</v>
      </c>
      <c r="O63" s="15">
        <v>504</v>
      </c>
      <c r="P63" s="15">
        <v>1105573</v>
      </c>
      <c r="Q63" t="str">
        <f>IFERROR(LEFT(D63, FIND(VLOOKUP("state_name_split_token", Keys!$B:$C, 2, FALSE), D63)-1), D63)</f>
        <v>Indiana</v>
      </c>
      <c r="R63" t="str">
        <f>IF(OR(Q63=VLOOKUP("lignite_state_1", Keys!$B:$C, 2, FALSE),Q63=VLOOKUP("lignite_state_2", Keys!$B:$C, 2, FALSE),Q63=VLOOKUP("lignite_state_3", Keys!$B:$C, 2, FALSE),Q63=VLOOKUP("lignite_state_4", Keys!$B:$C, 2, FALSE)),VLOOKUP("lignite_label", Keys!$B:$C, 2, FALSE),VLOOKUP("hard_coal_label", Keys!$B:$C, 2, FALSE))</f>
        <v>hard_coal</v>
      </c>
    </row>
    <row r="64" spans="1:18" x14ac:dyDescent="0.25">
      <c r="A64" s="14">
        <v>2024</v>
      </c>
      <c r="B64" s="14">
        <v>1202418</v>
      </c>
      <c r="C64" s="14" t="s">
        <v>999</v>
      </c>
      <c r="D64" s="14" t="s">
        <v>334</v>
      </c>
      <c r="E64" s="14" t="s">
        <v>994</v>
      </c>
      <c r="F64" s="14" t="s">
        <v>852</v>
      </c>
      <c r="G64" s="14" t="s">
        <v>828</v>
      </c>
      <c r="H64" s="14" t="s">
        <v>829</v>
      </c>
      <c r="I64" s="14" t="s">
        <v>816</v>
      </c>
      <c r="J64" s="14" t="s">
        <v>995</v>
      </c>
      <c r="K64" s="14" t="s">
        <v>1000</v>
      </c>
      <c r="L64" s="14"/>
      <c r="M64" s="14" t="s">
        <v>933</v>
      </c>
      <c r="N64" s="15">
        <v>363497</v>
      </c>
      <c r="O64" s="15">
        <v>74</v>
      </c>
      <c r="P64" s="15">
        <v>182185</v>
      </c>
      <c r="Q64" t="str">
        <f>IFERROR(LEFT(D64, FIND(VLOOKUP("state_name_split_token", Keys!$B:$C, 2, FALSE), D64)-1), D64)</f>
        <v>Indiana</v>
      </c>
      <c r="R64" t="str">
        <f>IF(OR(Q64=VLOOKUP("lignite_state_1", Keys!$B:$C, 2, FALSE),Q64=VLOOKUP("lignite_state_2", Keys!$B:$C, 2, FALSE),Q64=VLOOKUP("lignite_state_3", Keys!$B:$C, 2, FALSE),Q64=VLOOKUP("lignite_state_4", Keys!$B:$C, 2, FALSE)),VLOOKUP("lignite_label", Keys!$B:$C, 2, FALSE),VLOOKUP("hard_coal_label", Keys!$B:$C, 2, FALSE))</f>
        <v>hard_coal</v>
      </c>
    </row>
    <row r="65" spans="1:18" x14ac:dyDescent="0.25">
      <c r="A65" s="14">
        <v>2024</v>
      </c>
      <c r="B65" s="14">
        <v>1202462</v>
      </c>
      <c r="C65" s="14" t="s">
        <v>1001</v>
      </c>
      <c r="D65" s="14" t="s">
        <v>334</v>
      </c>
      <c r="E65" s="14" t="s">
        <v>994</v>
      </c>
      <c r="F65" s="14" t="s">
        <v>822</v>
      </c>
      <c r="G65" s="14" t="s">
        <v>828</v>
      </c>
      <c r="H65" s="14" t="s">
        <v>829</v>
      </c>
      <c r="I65" s="14" t="s">
        <v>823</v>
      </c>
      <c r="J65" s="14" t="s">
        <v>995</v>
      </c>
      <c r="K65" s="14" t="s">
        <v>1002</v>
      </c>
      <c r="L65" s="14"/>
      <c r="M65" s="14" t="s">
        <v>933</v>
      </c>
      <c r="N65" s="15">
        <v>0</v>
      </c>
      <c r="O65" s="15">
        <v>57</v>
      </c>
      <c r="P65" s="15">
        <v>103334</v>
      </c>
      <c r="Q65" t="str">
        <f>IFERROR(LEFT(D65, FIND(VLOOKUP("state_name_split_token", Keys!$B:$C, 2, FALSE), D65)-1), D65)</f>
        <v>Indiana</v>
      </c>
      <c r="R65" t="str">
        <f>IF(OR(Q65=VLOOKUP("lignite_state_1", Keys!$B:$C, 2, FALSE),Q65=VLOOKUP("lignite_state_2", Keys!$B:$C, 2, FALSE),Q65=VLOOKUP("lignite_state_3", Keys!$B:$C, 2, FALSE),Q65=VLOOKUP("lignite_state_4", Keys!$B:$C, 2, FALSE)),VLOOKUP("lignite_label", Keys!$B:$C, 2, FALSE),VLOOKUP("hard_coal_label", Keys!$B:$C, 2, FALSE))</f>
        <v>hard_coal</v>
      </c>
    </row>
    <row r="66" spans="1:18" x14ac:dyDescent="0.25">
      <c r="A66" s="14">
        <v>2024</v>
      </c>
      <c r="B66" s="14">
        <v>1201616</v>
      </c>
      <c r="C66" s="14" t="s">
        <v>1003</v>
      </c>
      <c r="D66" s="14" t="s">
        <v>334</v>
      </c>
      <c r="E66" s="14" t="s">
        <v>1004</v>
      </c>
      <c r="F66" s="14" t="s">
        <v>822</v>
      </c>
      <c r="G66" s="14" t="s">
        <v>814</v>
      </c>
      <c r="H66" s="14" t="s">
        <v>829</v>
      </c>
      <c r="I66" s="14" t="s">
        <v>836</v>
      </c>
      <c r="J66" s="14" t="s">
        <v>965</v>
      </c>
      <c r="K66" s="14" t="s">
        <v>973</v>
      </c>
      <c r="L66" s="14"/>
      <c r="M66" s="14" t="s">
        <v>933</v>
      </c>
      <c r="N66" s="15">
        <v>65037</v>
      </c>
      <c r="O66" s="15">
        <v>17</v>
      </c>
      <c r="P66" s="15">
        <v>48639</v>
      </c>
      <c r="Q66" t="str">
        <f>IFERROR(LEFT(D66, FIND(VLOOKUP("state_name_split_token", Keys!$B:$C, 2, FALSE), D66)-1), D66)</f>
        <v>Indiana</v>
      </c>
      <c r="R66" t="str">
        <f>IF(OR(Q66=VLOOKUP("lignite_state_1", Keys!$B:$C, 2, FALSE),Q66=VLOOKUP("lignite_state_2", Keys!$B:$C, 2, FALSE),Q66=VLOOKUP("lignite_state_3", Keys!$B:$C, 2, FALSE),Q66=VLOOKUP("lignite_state_4", Keys!$B:$C, 2, FALSE)),VLOOKUP("lignite_label", Keys!$B:$C, 2, FALSE),VLOOKUP("hard_coal_label", Keys!$B:$C, 2, FALSE))</f>
        <v>hard_coal</v>
      </c>
    </row>
    <row r="67" spans="1:18" x14ac:dyDescent="0.25">
      <c r="A67" s="14">
        <v>2024</v>
      </c>
      <c r="B67" s="14">
        <v>1202249</v>
      </c>
      <c r="C67" s="14" t="s">
        <v>1005</v>
      </c>
      <c r="D67" s="14" t="s">
        <v>334</v>
      </c>
      <c r="E67" s="14" t="s">
        <v>1004</v>
      </c>
      <c r="F67" s="14" t="s">
        <v>852</v>
      </c>
      <c r="G67" s="14" t="s">
        <v>814</v>
      </c>
      <c r="H67" s="14" t="s">
        <v>829</v>
      </c>
      <c r="I67" s="14" t="s">
        <v>836</v>
      </c>
      <c r="J67" s="14" t="s">
        <v>995</v>
      </c>
      <c r="K67" s="14" t="s">
        <v>1006</v>
      </c>
      <c r="L67" s="14"/>
      <c r="M67" s="14" t="s">
        <v>933</v>
      </c>
      <c r="N67" s="15">
        <v>22519</v>
      </c>
      <c r="O67" s="15">
        <v>9</v>
      </c>
      <c r="P67" s="15">
        <v>21879</v>
      </c>
      <c r="Q67" t="str">
        <f>IFERROR(LEFT(D67, FIND(VLOOKUP("state_name_split_token", Keys!$B:$C, 2, FALSE), D67)-1), D67)</f>
        <v>Indiana</v>
      </c>
      <c r="R67" t="str">
        <f>IF(OR(Q67=VLOOKUP("lignite_state_1", Keys!$B:$C, 2, FALSE),Q67=VLOOKUP("lignite_state_2", Keys!$B:$C, 2, FALSE),Q67=VLOOKUP("lignite_state_3", Keys!$B:$C, 2, FALSE),Q67=VLOOKUP("lignite_state_4", Keys!$B:$C, 2, FALSE)),VLOOKUP("lignite_label", Keys!$B:$C, 2, FALSE),VLOOKUP("hard_coal_label", Keys!$B:$C, 2, FALSE))</f>
        <v>hard_coal</v>
      </c>
    </row>
    <row r="68" spans="1:18" x14ac:dyDescent="0.25">
      <c r="A68" s="14">
        <v>2024</v>
      </c>
      <c r="B68" s="14">
        <v>1202511</v>
      </c>
      <c r="C68" s="14" t="s">
        <v>1007</v>
      </c>
      <c r="D68" s="14" t="s">
        <v>334</v>
      </c>
      <c r="E68" s="14" t="s">
        <v>1004</v>
      </c>
      <c r="F68" s="14" t="s">
        <v>1008</v>
      </c>
      <c r="G68" s="14" t="s">
        <v>814</v>
      </c>
      <c r="H68" s="14" t="s">
        <v>1009</v>
      </c>
      <c r="I68" s="14" t="s">
        <v>816</v>
      </c>
      <c r="J68" s="14" t="s">
        <v>1010</v>
      </c>
      <c r="K68" s="14" t="s">
        <v>1011</v>
      </c>
      <c r="L68" s="14"/>
      <c r="M68" s="14" t="s">
        <v>933</v>
      </c>
      <c r="N68" s="15">
        <v>539176</v>
      </c>
      <c r="O68" s="15">
        <v>18</v>
      </c>
      <c r="P68" s="15">
        <v>45820</v>
      </c>
      <c r="Q68" t="str">
        <f>IFERROR(LEFT(D68, FIND(VLOOKUP("state_name_split_token", Keys!$B:$C, 2, FALSE), D68)-1), D68)</f>
        <v>Indiana</v>
      </c>
      <c r="R68" t="str">
        <f>IF(OR(Q68=VLOOKUP("lignite_state_1", Keys!$B:$C, 2, FALSE),Q68=VLOOKUP("lignite_state_2", Keys!$B:$C, 2, FALSE),Q68=VLOOKUP("lignite_state_3", Keys!$B:$C, 2, FALSE),Q68=VLOOKUP("lignite_state_4", Keys!$B:$C, 2, FALSE)),VLOOKUP("lignite_label", Keys!$B:$C, 2, FALSE),VLOOKUP("hard_coal_label", Keys!$B:$C, 2, FALSE))</f>
        <v>hard_coal</v>
      </c>
    </row>
    <row r="69" spans="1:18" x14ac:dyDescent="0.25">
      <c r="A69" s="14">
        <v>2024</v>
      </c>
      <c r="B69" s="14">
        <v>1202497</v>
      </c>
      <c r="C69" s="14" t="s">
        <v>1012</v>
      </c>
      <c r="D69" s="14" t="s">
        <v>334</v>
      </c>
      <c r="E69" s="14" t="s">
        <v>1013</v>
      </c>
      <c r="F69" s="14" t="s">
        <v>852</v>
      </c>
      <c r="G69" s="14" t="s">
        <v>814</v>
      </c>
      <c r="H69" s="14" t="s">
        <v>815</v>
      </c>
      <c r="I69" s="14" t="s">
        <v>816</v>
      </c>
      <c r="J69" s="14" t="s">
        <v>1014</v>
      </c>
      <c r="K69" s="14" t="s">
        <v>1015</v>
      </c>
      <c r="L69" s="14"/>
      <c r="M69" s="14" t="s">
        <v>933</v>
      </c>
      <c r="N69" s="15">
        <v>106632</v>
      </c>
      <c r="O69" s="15">
        <v>13</v>
      </c>
      <c r="P69" s="15">
        <v>26226</v>
      </c>
      <c r="Q69" t="str">
        <f>IFERROR(LEFT(D69, FIND(VLOOKUP("state_name_split_token", Keys!$B:$C, 2, FALSE), D69)-1), D69)</f>
        <v>Indiana</v>
      </c>
      <c r="R69" t="str">
        <f>IF(OR(Q69=VLOOKUP("lignite_state_1", Keys!$B:$C, 2, FALSE),Q69=VLOOKUP("lignite_state_2", Keys!$B:$C, 2, FALSE),Q69=VLOOKUP("lignite_state_3", Keys!$B:$C, 2, FALSE),Q69=VLOOKUP("lignite_state_4", Keys!$B:$C, 2, FALSE)),VLOOKUP("lignite_label", Keys!$B:$C, 2, FALSE),VLOOKUP("hard_coal_label", Keys!$B:$C, 2, FALSE))</f>
        <v>hard_coal</v>
      </c>
    </row>
    <row r="70" spans="1:18" x14ac:dyDescent="0.25">
      <c r="A70" s="14">
        <v>2024</v>
      </c>
      <c r="B70" s="14">
        <v>1202422</v>
      </c>
      <c r="C70" s="14" t="s">
        <v>1016</v>
      </c>
      <c r="D70" s="14" t="s">
        <v>334</v>
      </c>
      <c r="E70" s="14" t="s">
        <v>1017</v>
      </c>
      <c r="F70" s="14" t="s">
        <v>822</v>
      </c>
      <c r="G70" s="14" t="s">
        <v>814</v>
      </c>
      <c r="H70" s="14" t="s">
        <v>829</v>
      </c>
      <c r="I70" s="14" t="s">
        <v>836</v>
      </c>
      <c r="J70" s="14" t="s">
        <v>1018</v>
      </c>
      <c r="K70" s="14" t="s">
        <v>1019</v>
      </c>
      <c r="L70" s="14"/>
      <c r="M70" s="14" t="s">
        <v>933</v>
      </c>
      <c r="N70" s="15">
        <v>4957450</v>
      </c>
      <c r="O70" s="15">
        <v>471</v>
      </c>
      <c r="P70" s="15">
        <v>1041411</v>
      </c>
      <c r="Q70" t="str">
        <f>IFERROR(LEFT(D70, FIND(VLOOKUP("state_name_split_token", Keys!$B:$C, 2, FALSE), D70)-1), D70)</f>
        <v>Indiana</v>
      </c>
      <c r="R70" t="str">
        <f>IF(OR(Q70=VLOOKUP("lignite_state_1", Keys!$B:$C, 2, FALSE),Q70=VLOOKUP("lignite_state_2", Keys!$B:$C, 2, FALSE),Q70=VLOOKUP("lignite_state_3", Keys!$B:$C, 2, FALSE),Q70=VLOOKUP("lignite_state_4", Keys!$B:$C, 2, FALSE)),VLOOKUP("lignite_label", Keys!$B:$C, 2, FALSE),VLOOKUP("hard_coal_label", Keys!$B:$C, 2, FALSE))</f>
        <v>hard_coal</v>
      </c>
    </row>
    <row r="71" spans="1:18" x14ac:dyDescent="0.25">
      <c r="A71" s="14">
        <v>2024</v>
      </c>
      <c r="B71" s="14">
        <v>1202428</v>
      </c>
      <c r="C71" s="14" t="s">
        <v>1020</v>
      </c>
      <c r="D71" s="14" t="s">
        <v>334</v>
      </c>
      <c r="E71" s="14" t="s">
        <v>1021</v>
      </c>
      <c r="F71" s="14" t="s">
        <v>852</v>
      </c>
      <c r="G71" s="14" t="s">
        <v>814</v>
      </c>
      <c r="H71" s="14" t="s">
        <v>1009</v>
      </c>
      <c r="I71" s="14" t="s">
        <v>816</v>
      </c>
      <c r="J71" s="14" t="s">
        <v>1022</v>
      </c>
      <c r="K71" s="14" t="s">
        <v>1023</v>
      </c>
      <c r="L71" s="14"/>
      <c r="M71" s="14" t="s">
        <v>933</v>
      </c>
      <c r="N71" s="15">
        <v>485144</v>
      </c>
      <c r="O71" s="15">
        <v>22</v>
      </c>
      <c r="P71" s="15">
        <v>57873</v>
      </c>
      <c r="Q71" t="str">
        <f>IFERROR(LEFT(D71, FIND(VLOOKUP("state_name_split_token", Keys!$B:$C, 2, FALSE), D71)-1), D71)</f>
        <v>Indiana</v>
      </c>
      <c r="R71" t="str">
        <f>IF(OR(Q71=VLOOKUP("lignite_state_1", Keys!$B:$C, 2, FALSE),Q71=VLOOKUP("lignite_state_2", Keys!$B:$C, 2, FALSE),Q71=VLOOKUP("lignite_state_3", Keys!$B:$C, 2, FALSE),Q71=VLOOKUP("lignite_state_4", Keys!$B:$C, 2, FALSE)),VLOOKUP("lignite_label", Keys!$B:$C, 2, FALSE),VLOOKUP("hard_coal_label", Keys!$B:$C, 2, FALSE))</f>
        <v>hard_coal</v>
      </c>
    </row>
    <row r="72" spans="1:18" x14ac:dyDescent="0.25">
      <c r="A72" s="14">
        <v>2024</v>
      </c>
      <c r="B72" s="14">
        <v>1202441</v>
      </c>
      <c r="C72" s="14" t="s">
        <v>1024</v>
      </c>
      <c r="D72" s="14" t="s">
        <v>334</v>
      </c>
      <c r="E72" s="14" t="s">
        <v>1021</v>
      </c>
      <c r="F72" s="14" t="s">
        <v>822</v>
      </c>
      <c r="G72" s="14" t="s">
        <v>814</v>
      </c>
      <c r="H72" s="14" t="s">
        <v>829</v>
      </c>
      <c r="I72" s="14" t="s">
        <v>836</v>
      </c>
      <c r="J72" s="14" t="s">
        <v>1025</v>
      </c>
      <c r="K72" s="14" t="s">
        <v>1026</v>
      </c>
      <c r="L72" s="14"/>
      <c r="M72" s="14" t="s">
        <v>933</v>
      </c>
      <c r="N72" s="15">
        <v>1814969</v>
      </c>
      <c r="O72" s="15">
        <v>176</v>
      </c>
      <c r="P72" s="15">
        <v>384627</v>
      </c>
      <c r="Q72" t="str">
        <f>IFERROR(LEFT(D72, FIND(VLOOKUP("state_name_split_token", Keys!$B:$C, 2, FALSE), D72)-1), D72)</f>
        <v>Indiana</v>
      </c>
      <c r="R72" t="str">
        <f>IF(OR(Q72=VLOOKUP("lignite_state_1", Keys!$B:$C, 2, FALSE),Q72=VLOOKUP("lignite_state_2", Keys!$B:$C, 2, FALSE),Q72=VLOOKUP("lignite_state_3", Keys!$B:$C, 2, FALSE),Q72=VLOOKUP("lignite_state_4", Keys!$B:$C, 2, FALSE)),VLOOKUP("lignite_label", Keys!$B:$C, 2, FALSE),VLOOKUP("hard_coal_label", Keys!$B:$C, 2, FALSE))</f>
        <v>hard_coal</v>
      </c>
    </row>
    <row r="73" spans="1:18" x14ac:dyDescent="0.25">
      <c r="A73" s="14">
        <v>2024</v>
      </c>
      <c r="B73" s="14">
        <v>1800813</v>
      </c>
      <c r="C73" s="14" t="s">
        <v>1027</v>
      </c>
      <c r="D73" s="14" t="s">
        <v>334</v>
      </c>
      <c r="E73" s="14" t="s">
        <v>1021</v>
      </c>
      <c r="F73" s="14" t="s">
        <v>1008</v>
      </c>
      <c r="G73" s="14" t="s">
        <v>814</v>
      </c>
      <c r="H73" s="14" t="s">
        <v>815</v>
      </c>
      <c r="I73" s="14" t="s">
        <v>816</v>
      </c>
      <c r="J73" s="14" t="s">
        <v>917</v>
      </c>
      <c r="K73" s="14" t="s">
        <v>1028</v>
      </c>
      <c r="L73" s="14"/>
      <c r="M73" s="14" t="s">
        <v>933</v>
      </c>
      <c r="N73" s="15">
        <v>239166</v>
      </c>
      <c r="O73" s="15">
        <v>17</v>
      </c>
      <c r="P73" s="15">
        <v>27064</v>
      </c>
      <c r="Q73" t="str">
        <f>IFERROR(LEFT(D73, FIND(VLOOKUP("state_name_split_token", Keys!$B:$C, 2, FALSE), D73)-1), D73)</f>
        <v>Indiana</v>
      </c>
      <c r="R73" t="str">
        <f>IF(OR(Q73=VLOOKUP("lignite_state_1", Keys!$B:$C, 2, FALSE),Q73=VLOOKUP("lignite_state_2", Keys!$B:$C, 2, FALSE),Q73=VLOOKUP("lignite_state_3", Keys!$B:$C, 2, FALSE),Q73=VLOOKUP("lignite_state_4", Keys!$B:$C, 2, FALSE)),VLOOKUP("lignite_label", Keys!$B:$C, 2, FALSE),VLOOKUP("hard_coal_label", Keys!$B:$C, 2, FALSE))</f>
        <v>hard_coal</v>
      </c>
    </row>
    <row r="74" spans="1:18" x14ac:dyDescent="0.25">
      <c r="A74" s="14">
        <v>2024</v>
      </c>
      <c r="B74" s="14">
        <v>4407288</v>
      </c>
      <c r="C74" s="14" t="s">
        <v>1029</v>
      </c>
      <c r="D74" s="14" t="s">
        <v>334</v>
      </c>
      <c r="E74" s="14" t="s">
        <v>1021</v>
      </c>
      <c r="F74" s="14" t="s">
        <v>852</v>
      </c>
      <c r="G74" s="14" t="s">
        <v>814</v>
      </c>
      <c r="H74" s="14" t="s">
        <v>815</v>
      </c>
      <c r="I74" s="14" t="s">
        <v>816</v>
      </c>
      <c r="J74" s="14" t="s">
        <v>1030</v>
      </c>
      <c r="K74" s="14" t="s">
        <v>1031</v>
      </c>
      <c r="L74" s="14"/>
      <c r="M74" s="14" t="s">
        <v>933</v>
      </c>
      <c r="N74" s="15">
        <v>112821</v>
      </c>
      <c r="O74" s="15">
        <v>9</v>
      </c>
      <c r="P74" s="15">
        <v>10668</v>
      </c>
      <c r="Q74" t="str">
        <f>IFERROR(LEFT(D74, FIND(VLOOKUP("state_name_split_token", Keys!$B:$C, 2, FALSE), D74)-1), D74)</f>
        <v>Indiana</v>
      </c>
      <c r="R74" t="str">
        <f>IF(OR(Q74=VLOOKUP("lignite_state_1", Keys!$B:$C, 2, FALSE),Q74=VLOOKUP("lignite_state_2", Keys!$B:$C, 2, FALSE),Q74=VLOOKUP("lignite_state_3", Keys!$B:$C, 2, FALSE),Q74=VLOOKUP("lignite_state_4", Keys!$B:$C, 2, FALSE)),VLOOKUP("lignite_label", Keys!$B:$C, 2, FALSE),VLOOKUP("hard_coal_label", Keys!$B:$C, 2, FALSE))</f>
        <v>hard_coal</v>
      </c>
    </row>
    <row r="75" spans="1:18" x14ac:dyDescent="0.25">
      <c r="A75" s="14">
        <v>2024</v>
      </c>
      <c r="B75" s="14">
        <v>1511055</v>
      </c>
      <c r="C75" s="14" t="s">
        <v>1032</v>
      </c>
      <c r="D75" s="14" t="s">
        <v>1033</v>
      </c>
      <c r="E75" s="14" t="s">
        <v>1034</v>
      </c>
      <c r="F75" s="14" t="s">
        <v>822</v>
      </c>
      <c r="G75" s="14" t="s">
        <v>814</v>
      </c>
      <c r="H75" s="14" t="s">
        <v>815</v>
      </c>
      <c r="I75" s="14" t="s">
        <v>823</v>
      </c>
      <c r="J75" s="14" t="s">
        <v>1035</v>
      </c>
      <c r="K75" s="14" t="s">
        <v>1036</v>
      </c>
      <c r="L75" s="14"/>
      <c r="M75" s="14" t="s">
        <v>1037</v>
      </c>
      <c r="N75" s="15">
        <v>0</v>
      </c>
      <c r="O75" s="15">
        <v>7</v>
      </c>
      <c r="P75" s="15">
        <v>15264</v>
      </c>
      <c r="Q75" t="str">
        <f>IFERROR(LEFT(D75, FIND(VLOOKUP("state_name_split_token", Keys!$B:$C, 2, FALSE), D75)-1), D75)</f>
        <v>Kentucky</v>
      </c>
      <c r="R75" t="str">
        <f>IF(OR(Q75=VLOOKUP("lignite_state_1", Keys!$B:$C, 2, FALSE),Q75=VLOOKUP("lignite_state_2", Keys!$B:$C, 2, FALSE),Q75=VLOOKUP("lignite_state_3", Keys!$B:$C, 2, FALSE),Q75=VLOOKUP("lignite_state_4", Keys!$B:$C, 2, FALSE)),VLOOKUP("lignite_label", Keys!$B:$C, 2, FALSE),VLOOKUP("hard_coal_label", Keys!$B:$C, 2, FALSE))</f>
        <v>hard_coal</v>
      </c>
    </row>
    <row r="76" spans="1:18" x14ac:dyDescent="0.25">
      <c r="A76" s="14">
        <v>2024</v>
      </c>
      <c r="B76" s="14">
        <v>1511055</v>
      </c>
      <c r="C76" s="14" t="s">
        <v>1032</v>
      </c>
      <c r="D76" s="14" t="s">
        <v>1033</v>
      </c>
      <c r="E76" s="14" t="s">
        <v>1034</v>
      </c>
      <c r="F76" s="14" t="s">
        <v>822</v>
      </c>
      <c r="G76" s="14" t="s">
        <v>828</v>
      </c>
      <c r="H76" s="14" t="s">
        <v>815</v>
      </c>
      <c r="I76" s="14" t="s">
        <v>823</v>
      </c>
      <c r="J76" s="14" t="s">
        <v>1035</v>
      </c>
      <c r="K76" s="14" t="s">
        <v>1036</v>
      </c>
      <c r="L76" s="14"/>
      <c r="M76" s="14" t="s">
        <v>1037</v>
      </c>
      <c r="N76" s="15">
        <v>0</v>
      </c>
      <c r="O76" s="15">
        <v>1</v>
      </c>
      <c r="P76" s="15">
        <v>1696</v>
      </c>
      <c r="Q76" t="str">
        <f>IFERROR(LEFT(D76, FIND(VLOOKUP("state_name_split_token", Keys!$B:$C, 2, FALSE), D76)-1), D76)</f>
        <v>Kentucky</v>
      </c>
      <c r="R76" t="str">
        <f>IF(OR(Q76=VLOOKUP("lignite_state_1", Keys!$B:$C, 2, FALSE),Q76=VLOOKUP("lignite_state_2", Keys!$B:$C, 2, FALSE),Q76=VLOOKUP("lignite_state_3", Keys!$B:$C, 2, FALSE),Q76=VLOOKUP("lignite_state_4", Keys!$B:$C, 2, FALSE)),VLOOKUP("lignite_label", Keys!$B:$C, 2, FALSE),VLOOKUP("hard_coal_label", Keys!$B:$C, 2, FALSE))</f>
        <v>hard_coal</v>
      </c>
    </row>
    <row r="77" spans="1:18" x14ac:dyDescent="0.25">
      <c r="A77" s="14">
        <v>2024</v>
      </c>
      <c r="B77" s="14">
        <v>1512682</v>
      </c>
      <c r="C77" s="14" t="s">
        <v>1038</v>
      </c>
      <c r="D77" s="14" t="s">
        <v>1033</v>
      </c>
      <c r="E77" s="14" t="s">
        <v>1034</v>
      </c>
      <c r="F77" s="14" t="s">
        <v>852</v>
      </c>
      <c r="G77" s="14" t="s">
        <v>814</v>
      </c>
      <c r="H77" s="14" t="s">
        <v>815</v>
      </c>
      <c r="I77" s="14" t="s">
        <v>823</v>
      </c>
      <c r="J77" s="14" t="s">
        <v>1039</v>
      </c>
      <c r="K77" s="14" t="s">
        <v>1040</v>
      </c>
      <c r="L77" s="14"/>
      <c r="M77" s="14" t="s">
        <v>1037</v>
      </c>
      <c r="N77" s="15">
        <v>0</v>
      </c>
      <c r="O77" s="15">
        <v>1</v>
      </c>
      <c r="P77" s="15">
        <v>1240</v>
      </c>
      <c r="Q77" t="str">
        <f>IFERROR(LEFT(D77, FIND(VLOOKUP("state_name_split_token", Keys!$B:$C, 2, FALSE), D77)-1), D77)</f>
        <v>Kentucky</v>
      </c>
      <c r="R77" t="str">
        <f>IF(OR(Q77=VLOOKUP("lignite_state_1", Keys!$B:$C, 2, FALSE),Q77=VLOOKUP("lignite_state_2", Keys!$B:$C, 2, FALSE),Q77=VLOOKUP("lignite_state_3", Keys!$B:$C, 2, FALSE),Q77=VLOOKUP("lignite_state_4", Keys!$B:$C, 2, FALSE)),VLOOKUP("lignite_label", Keys!$B:$C, 2, FALSE),VLOOKUP("hard_coal_label", Keys!$B:$C, 2, FALSE))</f>
        <v>hard_coal</v>
      </c>
    </row>
    <row r="78" spans="1:18" x14ac:dyDescent="0.25">
      <c r="A78" s="14">
        <v>2024</v>
      </c>
      <c r="B78" s="14">
        <v>1512682</v>
      </c>
      <c r="C78" s="14" t="s">
        <v>1038</v>
      </c>
      <c r="D78" s="14" t="s">
        <v>1033</v>
      </c>
      <c r="E78" s="14" t="s">
        <v>1034</v>
      </c>
      <c r="F78" s="14" t="s">
        <v>852</v>
      </c>
      <c r="G78" s="14" t="s">
        <v>828</v>
      </c>
      <c r="H78" s="14" t="s">
        <v>815</v>
      </c>
      <c r="I78" s="14" t="s">
        <v>823</v>
      </c>
      <c r="J78" s="14" t="s">
        <v>1039</v>
      </c>
      <c r="K78" s="14" t="s">
        <v>1040</v>
      </c>
      <c r="L78" s="14"/>
      <c r="M78" s="14" t="s">
        <v>1037</v>
      </c>
      <c r="N78" s="15">
        <v>0</v>
      </c>
      <c r="O78" s="15">
        <v>6</v>
      </c>
      <c r="P78" s="15">
        <v>11165</v>
      </c>
      <c r="Q78" t="str">
        <f>IFERROR(LEFT(D78, FIND(VLOOKUP("state_name_split_token", Keys!$B:$C, 2, FALSE), D78)-1), D78)</f>
        <v>Kentucky</v>
      </c>
      <c r="R78" t="str">
        <f>IF(OR(Q78=VLOOKUP("lignite_state_1", Keys!$B:$C, 2, FALSE),Q78=VLOOKUP("lignite_state_2", Keys!$B:$C, 2, FALSE),Q78=VLOOKUP("lignite_state_3", Keys!$B:$C, 2, FALSE),Q78=VLOOKUP("lignite_state_4", Keys!$B:$C, 2, FALSE)),VLOOKUP("lignite_label", Keys!$B:$C, 2, FALSE),VLOOKUP("hard_coal_label", Keys!$B:$C, 2, FALSE))</f>
        <v>hard_coal</v>
      </c>
    </row>
    <row r="79" spans="1:18" x14ac:dyDescent="0.25">
      <c r="A79" s="14">
        <v>2024</v>
      </c>
      <c r="B79" s="14">
        <v>1518986</v>
      </c>
      <c r="C79" s="14" t="s">
        <v>1041</v>
      </c>
      <c r="D79" s="14" t="s">
        <v>1033</v>
      </c>
      <c r="E79" s="14" t="s">
        <v>1034</v>
      </c>
      <c r="F79" s="14" t="s">
        <v>822</v>
      </c>
      <c r="G79" s="14" t="s">
        <v>814</v>
      </c>
      <c r="H79" s="14" t="s">
        <v>815</v>
      </c>
      <c r="I79" s="14" t="s">
        <v>823</v>
      </c>
      <c r="J79" s="14" t="s">
        <v>1042</v>
      </c>
      <c r="K79" s="14" t="s">
        <v>1043</v>
      </c>
      <c r="L79" s="14"/>
      <c r="M79" s="14" t="s">
        <v>1037</v>
      </c>
      <c r="N79" s="15">
        <v>0</v>
      </c>
      <c r="O79" s="15">
        <v>51</v>
      </c>
      <c r="P79" s="15">
        <v>66107</v>
      </c>
      <c r="Q79" t="str">
        <f>IFERROR(LEFT(D79, FIND(VLOOKUP("state_name_split_token", Keys!$B:$C, 2, FALSE), D79)-1), D79)</f>
        <v>Kentucky</v>
      </c>
      <c r="R79" t="str">
        <f>IF(OR(Q79=VLOOKUP("lignite_state_1", Keys!$B:$C, 2, FALSE),Q79=VLOOKUP("lignite_state_2", Keys!$B:$C, 2, FALSE),Q79=VLOOKUP("lignite_state_3", Keys!$B:$C, 2, FALSE),Q79=VLOOKUP("lignite_state_4", Keys!$B:$C, 2, FALSE)),VLOOKUP("lignite_label", Keys!$B:$C, 2, FALSE),VLOOKUP("hard_coal_label", Keys!$B:$C, 2, FALSE))</f>
        <v>hard_coal</v>
      </c>
    </row>
    <row r="80" spans="1:18" x14ac:dyDescent="0.25">
      <c r="A80" s="14">
        <v>2024</v>
      </c>
      <c r="B80" s="14">
        <v>1519432</v>
      </c>
      <c r="C80" s="14" t="s">
        <v>1044</v>
      </c>
      <c r="D80" s="14" t="s">
        <v>1033</v>
      </c>
      <c r="E80" s="14" t="s">
        <v>1034</v>
      </c>
      <c r="F80" s="14" t="s">
        <v>822</v>
      </c>
      <c r="G80" s="14" t="s">
        <v>814</v>
      </c>
      <c r="H80" s="14" t="s">
        <v>815</v>
      </c>
      <c r="I80" s="14" t="s">
        <v>816</v>
      </c>
      <c r="J80" s="14" t="s">
        <v>1042</v>
      </c>
      <c r="K80" s="14" t="s">
        <v>1045</v>
      </c>
      <c r="L80" s="14"/>
      <c r="M80" s="14" t="s">
        <v>1037</v>
      </c>
      <c r="N80" s="15">
        <v>119890</v>
      </c>
      <c r="O80" s="15">
        <v>26</v>
      </c>
      <c r="P80" s="15">
        <v>66303</v>
      </c>
      <c r="Q80" t="str">
        <f>IFERROR(LEFT(D80, FIND(VLOOKUP("state_name_split_token", Keys!$B:$C, 2, FALSE), D80)-1), D80)</f>
        <v>Kentucky</v>
      </c>
      <c r="R80" t="str">
        <f>IF(OR(Q80=VLOOKUP("lignite_state_1", Keys!$B:$C, 2, FALSE),Q80=VLOOKUP("lignite_state_2", Keys!$B:$C, 2, FALSE),Q80=VLOOKUP("lignite_state_3", Keys!$B:$C, 2, FALSE),Q80=VLOOKUP("lignite_state_4", Keys!$B:$C, 2, FALSE)),VLOOKUP("lignite_label", Keys!$B:$C, 2, FALSE),VLOOKUP("hard_coal_label", Keys!$B:$C, 2, FALSE))</f>
        <v>hard_coal</v>
      </c>
    </row>
    <row r="81" spans="1:18" x14ac:dyDescent="0.25">
      <c r="A81" s="14">
        <v>2024</v>
      </c>
      <c r="B81" s="14">
        <v>1519702</v>
      </c>
      <c r="C81" s="14" t="s">
        <v>1046</v>
      </c>
      <c r="D81" s="14" t="s">
        <v>1033</v>
      </c>
      <c r="E81" s="14" t="s">
        <v>1034</v>
      </c>
      <c r="F81" s="14" t="s">
        <v>852</v>
      </c>
      <c r="G81" s="14" t="s">
        <v>828</v>
      </c>
      <c r="H81" s="14" t="s">
        <v>815</v>
      </c>
      <c r="I81" s="14" t="s">
        <v>816</v>
      </c>
      <c r="J81" s="14" t="s">
        <v>1047</v>
      </c>
      <c r="K81" s="14" t="s">
        <v>1048</v>
      </c>
      <c r="L81" s="14"/>
      <c r="M81" s="14" t="s">
        <v>1037</v>
      </c>
      <c r="N81" s="15">
        <v>27579</v>
      </c>
      <c r="O81" s="15">
        <v>21</v>
      </c>
      <c r="P81" s="15">
        <v>38230</v>
      </c>
      <c r="Q81" t="str">
        <f>IFERROR(LEFT(D81, FIND(VLOOKUP("state_name_split_token", Keys!$B:$C, 2, FALSE), D81)-1), D81)</f>
        <v>Kentucky</v>
      </c>
      <c r="R81" t="str">
        <f>IF(OR(Q81=VLOOKUP("lignite_state_1", Keys!$B:$C, 2, FALSE),Q81=VLOOKUP("lignite_state_2", Keys!$B:$C, 2, FALSE),Q81=VLOOKUP("lignite_state_3", Keys!$B:$C, 2, FALSE),Q81=VLOOKUP("lignite_state_4", Keys!$B:$C, 2, FALSE)),VLOOKUP("lignite_label", Keys!$B:$C, 2, FALSE),VLOOKUP("hard_coal_label", Keys!$B:$C, 2, FALSE))</f>
        <v>hard_coal</v>
      </c>
    </row>
    <row r="82" spans="1:18" x14ac:dyDescent="0.25">
      <c r="A82" s="14">
        <v>2024</v>
      </c>
      <c r="B82" s="14">
        <v>1519857</v>
      </c>
      <c r="C82" s="14" t="s">
        <v>1049</v>
      </c>
      <c r="D82" s="14" t="s">
        <v>1033</v>
      </c>
      <c r="E82" s="14" t="s">
        <v>1034</v>
      </c>
      <c r="F82" s="14" t="s">
        <v>813</v>
      </c>
      <c r="G82" s="14" t="s">
        <v>814</v>
      </c>
      <c r="H82" s="14" t="s">
        <v>815</v>
      </c>
      <c r="I82" s="14" t="s">
        <v>816</v>
      </c>
      <c r="J82" s="14" t="s">
        <v>1050</v>
      </c>
      <c r="K82" s="14" t="s">
        <v>1051</v>
      </c>
      <c r="L82" s="14"/>
      <c r="M82" s="14" t="s">
        <v>1037</v>
      </c>
      <c r="N82" s="15">
        <v>7556</v>
      </c>
      <c r="O82" s="15">
        <v>12</v>
      </c>
      <c r="P82" s="15">
        <v>7209</v>
      </c>
      <c r="Q82" t="str">
        <f>IFERROR(LEFT(D82, FIND(VLOOKUP("state_name_split_token", Keys!$B:$C, 2, FALSE), D82)-1), D82)</f>
        <v>Kentucky</v>
      </c>
      <c r="R82" t="str">
        <f>IF(OR(Q82=VLOOKUP("lignite_state_1", Keys!$B:$C, 2, FALSE),Q82=VLOOKUP("lignite_state_2", Keys!$B:$C, 2, FALSE),Q82=VLOOKUP("lignite_state_3", Keys!$B:$C, 2, FALSE),Q82=VLOOKUP("lignite_state_4", Keys!$B:$C, 2, FALSE)),VLOOKUP("lignite_label", Keys!$B:$C, 2, FALSE),VLOOKUP("hard_coal_label", Keys!$B:$C, 2, FALSE))</f>
        <v>hard_coal</v>
      </c>
    </row>
    <row r="83" spans="1:18" x14ac:dyDescent="0.25">
      <c r="A83" s="14">
        <v>2024</v>
      </c>
      <c r="B83" s="14">
        <v>1519871</v>
      </c>
      <c r="C83" s="14" t="s">
        <v>1052</v>
      </c>
      <c r="D83" s="14" t="s">
        <v>1033</v>
      </c>
      <c r="E83" s="14" t="s">
        <v>1034</v>
      </c>
      <c r="F83" s="14" t="s">
        <v>852</v>
      </c>
      <c r="G83" s="14" t="s">
        <v>814</v>
      </c>
      <c r="H83" s="14" t="s">
        <v>815</v>
      </c>
      <c r="I83" s="14" t="s">
        <v>816</v>
      </c>
      <c r="J83" s="14" t="s">
        <v>1053</v>
      </c>
      <c r="K83" s="14" t="s">
        <v>1054</v>
      </c>
      <c r="L83" s="14"/>
      <c r="M83" s="14" t="s">
        <v>1037</v>
      </c>
      <c r="N83" s="15">
        <v>2903</v>
      </c>
      <c r="O83" s="15">
        <v>7</v>
      </c>
      <c r="P83" s="15">
        <v>1421</v>
      </c>
      <c r="Q83" t="str">
        <f>IFERROR(LEFT(D83, FIND(VLOOKUP("state_name_split_token", Keys!$B:$C, 2, FALSE), D83)-1), D83)</f>
        <v>Kentucky</v>
      </c>
      <c r="R83" t="str">
        <f>IF(OR(Q83=VLOOKUP("lignite_state_1", Keys!$B:$C, 2, FALSE),Q83=VLOOKUP("lignite_state_2", Keys!$B:$C, 2, FALSE),Q83=VLOOKUP("lignite_state_3", Keys!$B:$C, 2, FALSE),Q83=VLOOKUP("lignite_state_4", Keys!$B:$C, 2, FALSE)),VLOOKUP("lignite_label", Keys!$B:$C, 2, FALSE),VLOOKUP("hard_coal_label", Keys!$B:$C, 2, FALSE))</f>
        <v>hard_coal</v>
      </c>
    </row>
    <row r="84" spans="1:18" x14ac:dyDescent="0.25">
      <c r="A84" s="14">
        <v>2024</v>
      </c>
      <c r="B84" s="14">
        <v>1519884</v>
      </c>
      <c r="C84" s="14" t="s">
        <v>1055</v>
      </c>
      <c r="D84" s="14" t="s">
        <v>1033</v>
      </c>
      <c r="E84" s="14" t="s">
        <v>1034</v>
      </c>
      <c r="F84" s="14" t="s">
        <v>822</v>
      </c>
      <c r="G84" s="14" t="s">
        <v>814</v>
      </c>
      <c r="H84" s="14" t="s">
        <v>815</v>
      </c>
      <c r="I84" s="14" t="s">
        <v>816</v>
      </c>
      <c r="J84" s="14" t="s">
        <v>1042</v>
      </c>
      <c r="K84" s="14" t="s">
        <v>1045</v>
      </c>
      <c r="L84" s="14"/>
      <c r="M84" s="14" t="s">
        <v>1037</v>
      </c>
      <c r="N84" s="15">
        <v>44061</v>
      </c>
      <c r="O84" s="15">
        <v>15</v>
      </c>
      <c r="P84" s="15">
        <v>17430</v>
      </c>
      <c r="Q84" t="str">
        <f>IFERROR(LEFT(D84, FIND(VLOOKUP("state_name_split_token", Keys!$B:$C, 2, FALSE), D84)-1), D84)</f>
        <v>Kentucky</v>
      </c>
      <c r="R84" t="str">
        <f>IF(OR(Q84=VLOOKUP("lignite_state_1", Keys!$B:$C, 2, FALSE),Q84=VLOOKUP("lignite_state_2", Keys!$B:$C, 2, FALSE),Q84=VLOOKUP("lignite_state_3", Keys!$B:$C, 2, FALSE),Q84=VLOOKUP("lignite_state_4", Keys!$B:$C, 2, FALSE)),VLOOKUP("lignite_label", Keys!$B:$C, 2, FALSE),VLOOKUP("hard_coal_label", Keys!$B:$C, 2, FALSE))</f>
        <v>hard_coal</v>
      </c>
    </row>
    <row r="85" spans="1:18" x14ac:dyDescent="0.25">
      <c r="A85" s="14">
        <v>2024</v>
      </c>
      <c r="B85" s="14">
        <v>1519891</v>
      </c>
      <c r="C85" s="14" t="s">
        <v>1056</v>
      </c>
      <c r="D85" s="14" t="s">
        <v>1033</v>
      </c>
      <c r="E85" s="14" t="s">
        <v>1034</v>
      </c>
      <c r="F85" s="14" t="s">
        <v>822</v>
      </c>
      <c r="G85" s="14" t="s">
        <v>814</v>
      </c>
      <c r="H85" s="14" t="s">
        <v>815</v>
      </c>
      <c r="I85" s="14" t="s">
        <v>816</v>
      </c>
      <c r="J85" s="14" t="s">
        <v>1057</v>
      </c>
      <c r="K85" s="14" t="s">
        <v>1058</v>
      </c>
      <c r="L85" s="14"/>
      <c r="M85" s="14" t="s">
        <v>1037</v>
      </c>
      <c r="N85" s="15">
        <v>76857</v>
      </c>
      <c r="O85" s="15">
        <v>15</v>
      </c>
      <c r="P85" s="15">
        <v>41779</v>
      </c>
      <c r="Q85" t="str">
        <f>IFERROR(LEFT(D85, FIND(VLOOKUP("state_name_split_token", Keys!$B:$C, 2, FALSE), D85)-1), D85)</f>
        <v>Kentucky</v>
      </c>
      <c r="R85" t="str">
        <f>IF(OR(Q85=VLOOKUP("lignite_state_1", Keys!$B:$C, 2, FALSE),Q85=VLOOKUP("lignite_state_2", Keys!$B:$C, 2, FALSE),Q85=VLOOKUP("lignite_state_3", Keys!$B:$C, 2, FALSE),Q85=VLOOKUP("lignite_state_4", Keys!$B:$C, 2, FALSE)),VLOOKUP("lignite_label", Keys!$B:$C, 2, FALSE),VLOOKUP("hard_coal_label", Keys!$B:$C, 2, FALSE))</f>
        <v>hard_coal</v>
      </c>
    </row>
    <row r="86" spans="1:18" x14ac:dyDescent="0.25">
      <c r="A86" s="14">
        <v>2024</v>
      </c>
      <c r="B86" s="14">
        <v>1512199</v>
      </c>
      <c r="C86" s="14" t="s">
        <v>1059</v>
      </c>
      <c r="D86" s="14" t="s">
        <v>1033</v>
      </c>
      <c r="E86" s="14" t="s">
        <v>1060</v>
      </c>
      <c r="F86" s="14" t="s">
        <v>822</v>
      </c>
      <c r="G86" s="14" t="s">
        <v>814</v>
      </c>
      <c r="H86" s="14" t="s">
        <v>815</v>
      </c>
      <c r="I86" s="14" t="s">
        <v>823</v>
      </c>
      <c r="J86" s="14" t="s">
        <v>1061</v>
      </c>
      <c r="K86" s="14" t="s">
        <v>1062</v>
      </c>
      <c r="L86" s="14"/>
      <c r="M86" s="14" t="s">
        <v>1037</v>
      </c>
      <c r="N86" s="15">
        <v>0</v>
      </c>
      <c r="O86" s="15">
        <v>2</v>
      </c>
      <c r="P86" s="15">
        <v>3973</v>
      </c>
      <c r="Q86" t="str">
        <f>IFERROR(LEFT(D86, FIND(VLOOKUP("state_name_split_token", Keys!$B:$C, 2, FALSE), D86)-1), D86)</f>
        <v>Kentucky</v>
      </c>
      <c r="R86" t="str">
        <f>IF(OR(Q86=VLOOKUP("lignite_state_1", Keys!$B:$C, 2, FALSE),Q86=VLOOKUP("lignite_state_2", Keys!$B:$C, 2, FALSE),Q86=VLOOKUP("lignite_state_3", Keys!$B:$C, 2, FALSE),Q86=VLOOKUP("lignite_state_4", Keys!$B:$C, 2, FALSE)),VLOOKUP("lignite_label", Keys!$B:$C, 2, FALSE),VLOOKUP("hard_coal_label", Keys!$B:$C, 2, FALSE))</f>
        <v>hard_coal</v>
      </c>
    </row>
    <row r="87" spans="1:18" x14ac:dyDescent="0.25">
      <c r="A87" s="14">
        <v>2024</v>
      </c>
      <c r="B87" s="14">
        <v>1512199</v>
      </c>
      <c r="C87" s="14" t="s">
        <v>1059</v>
      </c>
      <c r="D87" s="14" t="s">
        <v>1033</v>
      </c>
      <c r="E87" s="14" t="s">
        <v>1060</v>
      </c>
      <c r="F87" s="14" t="s">
        <v>822</v>
      </c>
      <c r="G87" s="14" t="s">
        <v>828</v>
      </c>
      <c r="H87" s="14" t="s">
        <v>815</v>
      </c>
      <c r="I87" s="14" t="s">
        <v>823</v>
      </c>
      <c r="J87" s="14" t="s">
        <v>1061</v>
      </c>
      <c r="K87" s="14" t="s">
        <v>1062</v>
      </c>
      <c r="L87" s="14"/>
      <c r="M87" s="14" t="s">
        <v>1037</v>
      </c>
      <c r="N87" s="15">
        <v>0</v>
      </c>
      <c r="O87" s="15">
        <v>2</v>
      </c>
      <c r="P87" s="15">
        <v>3972</v>
      </c>
      <c r="Q87" t="str">
        <f>IFERROR(LEFT(D87, FIND(VLOOKUP("state_name_split_token", Keys!$B:$C, 2, FALSE), D87)-1), D87)</f>
        <v>Kentucky</v>
      </c>
      <c r="R87" t="str">
        <f>IF(OR(Q87=VLOOKUP("lignite_state_1", Keys!$B:$C, 2, FALSE),Q87=VLOOKUP("lignite_state_2", Keys!$B:$C, 2, FALSE),Q87=VLOOKUP("lignite_state_3", Keys!$B:$C, 2, FALSE),Q87=VLOOKUP("lignite_state_4", Keys!$B:$C, 2, FALSE)),VLOOKUP("lignite_label", Keys!$B:$C, 2, FALSE),VLOOKUP("hard_coal_label", Keys!$B:$C, 2, FALSE))</f>
        <v>hard_coal</v>
      </c>
    </row>
    <row r="88" spans="1:18" x14ac:dyDescent="0.25">
      <c r="A88" s="14">
        <v>2024</v>
      </c>
      <c r="B88" s="14">
        <v>1516749</v>
      </c>
      <c r="C88" s="14" t="s">
        <v>1063</v>
      </c>
      <c r="D88" s="14" t="s">
        <v>1033</v>
      </c>
      <c r="E88" s="14" t="s">
        <v>1060</v>
      </c>
      <c r="F88" s="14" t="s">
        <v>822</v>
      </c>
      <c r="G88" s="14" t="s">
        <v>814</v>
      </c>
      <c r="H88" s="14" t="s">
        <v>815</v>
      </c>
      <c r="I88" s="14" t="s">
        <v>823</v>
      </c>
      <c r="J88" s="14" t="s">
        <v>1064</v>
      </c>
      <c r="K88" s="14" t="s">
        <v>1065</v>
      </c>
      <c r="L88" s="14"/>
      <c r="M88" s="14" t="s">
        <v>1037</v>
      </c>
      <c r="N88" s="15">
        <v>0</v>
      </c>
      <c r="O88" s="15">
        <v>7</v>
      </c>
      <c r="P88" s="15">
        <v>16258</v>
      </c>
      <c r="Q88" t="str">
        <f>IFERROR(LEFT(D88, FIND(VLOOKUP("state_name_split_token", Keys!$B:$C, 2, FALSE), D88)-1), D88)</f>
        <v>Kentucky</v>
      </c>
      <c r="R88" t="str">
        <f>IF(OR(Q88=VLOOKUP("lignite_state_1", Keys!$B:$C, 2, FALSE),Q88=VLOOKUP("lignite_state_2", Keys!$B:$C, 2, FALSE),Q88=VLOOKUP("lignite_state_3", Keys!$B:$C, 2, FALSE),Q88=VLOOKUP("lignite_state_4", Keys!$B:$C, 2, FALSE)),VLOOKUP("lignite_label", Keys!$B:$C, 2, FALSE),VLOOKUP("hard_coal_label", Keys!$B:$C, 2, FALSE))</f>
        <v>hard_coal</v>
      </c>
    </row>
    <row r="89" spans="1:18" x14ac:dyDescent="0.25">
      <c r="A89" s="14">
        <v>2024</v>
      </c>
      <c r="B89" s="14">
        <v>1516749</v>
      </c>
      <c r="C89" s="14" t="s">
        <v>1063</v>
      </c>
      <c r="D89" s="14" t="s">
        <v>1033</v>
      </c>
      <c r="E89" s="14" t="s">
        <v>1060</v>
      </c>
      <c r="F89" s="14" t="s">
        <v>822</v>
      </c>
      <c r="G89" s="14" t="s">
        <v>828</v>
      </c>
      <c r="H89" s="14" t="s">
        <v>815</v>
      </c>
      <c r="I89" s="14" t="s">
        <v>823</v>
      </c>
      <c r="J89" s="14" t="s">
        <v>1064</v>
      </c>
      <c r="K89" s="14" t="s">
        <v>1065</v>
      </c>
      <c r="L89" s="14"/>
      <c r="M89" s="14" t="s">
        <v>1037</v>
      </c>
      <c r="N89" s="15">
        <v>0</v>
      </c>
      <c r="O89" s="15">
        <v>2</v>
      </c>
      <c r="P89" s="15">
        <v>5419</v>
      </c>
      <c r="Q89" t="str">
        <f>IFERROR(LEFT(D89, FIND(VLOOKUP("state_name_split_token", Keys!$B:$C, 2, FALSE), D89)-1), D89)</f>
        <v>Kentucky</v>
      </c>
      <c r="R89" t="str">
        <f>IF(OR(Q89=VLOOKUP("lignite_state_1", Keys!$B:$C, 2, FALSE),Q89=VLOOKUP("lignite_state_2", Keys!$B:$C, 2, FALSE),Q89=VLOOKUP("lignite_state_3", Keys!$B:$C, 2, FALSE),Q89=VLOOKUP("lignite_state_4", Keys!$B:$C, 2, FALSE)),VLOOKUP("lignite_label", Keys!$B:$C, 2, FALSE),VLOOKUP("hard_coal_label", Keys!$B:$C, 2, FALSE))</f>
        <v>hard_coal</v>
      </c>
    </row>
    <row r="90" spans="1:18" x14ac:dyDescent="0.25">
      <c r="A90" s="14">
        <v>2024</v>
      </c>
      <c r="B90" s="14">
        <v>1517278</v>
      </c>
      <c r="C90" s="14" t="s">
        <v>1066</v>
      </c>
      <c r="D90" s="14" t="s">
        <v>1033</v>
      </c>
      <c r="E90" s="14" t="s">
        <v>1060</v>
      </c>
      <c r="F90" s="14" t="s">
        <v>822</v>
      </c>
      <c r="G90" s="14" t="s">
        <v>814</v>
      </c>
      <c r="H90" s="14" t="s">
        <v>815</v>
      </c>
      <c r="I90" s="14" t="s">
        <v>823</v>
      </c>
      <c r="J90" s="14" t="s">
        <v>1067</v>
      </c>
      <c r="K90" s="14" t="s">
        <v>1068</v>
      </c>
      <c r="L90" s="14"/>
      <c r="M90" s="14" t="s">
        <v>1037</v>
      </c>
      <c r="N90" s="15">
        <v>0</v>
      </c>
      <c r="O90" s="15">
        <v>3</v>
      </c>
      <c r="P90" s="15">
        <v>5805</v>
      </c>
      <c r="Q90" t="str">
        <f>IFERROR(LEFT(D90, FIND(VLOOKUP("state_name_split_token", Keys!$B:$C, 2, FALSE), D90)-1), D90)</f>
        <v>Kentucky</v>
      </c>
      <c r="R90" t="str">
        <f>IF(OR(Q90=VLOOKUP("lignite_state_1", Keys!$B:$C, 2, FALSE),Q90=VLOOKUP("lignite_state_2", Keys!$B:$C, 2, FALSE),Q90=VLOOKUP("lignite_state_3", Keys!$B:$C, 2, FALSE),Q90=VLOOKUP("lignite_state_4", Keys!$B:$C, 2, FALSE)),VLOOKUP("lignite_label", Keys!$B:$C, 2, FALSE),VLOOKUP("hard_coal_label", Keys!$B:$C, 2, FALSE))</f>
        <v>hard_coal</v>
      </c>
    </row>
    <row r="91" spans="1:18" x14ac:dyDescent="0.25">
      <c r="A91" s="14">
        <v>2024</v>
      </c>
      <c r="B91" s="14">
        <v>1517278</v>
      </c>
      <c r="C91" s="14" t="s">
        <v>1066</v>
      </c>
      <c r="D91" s="14" t="s">
        <v>1033</v>
      </c>
      <c r="E91" s="14" t="s">
        <v>1060</v>
      </c>
      <c r="F91" s="14" t="s">
        <v>822</v>
      </c>
      <c r="G91" s="14" t="s">
        <v>828</v>
      </c>
      <c r="H91" s="14" t="s">
        <v>815</v>
      </c>
      <c r="I91" s="14" t="s">
        <v>823</v>
      </c>
      <c r="J91" s="14" t="s">
        <v>1067</v>
      </c>
      <c r="K91" s="14" t="s">
        <v>1068</v>
      </c>
      <c r="L91" s="14"/>
      <c r="M91" s="14" t="s">
        <v>1037</v>
      </c>
      <c r="N91" s="15">
        <v>0</v>
      </c>
      <c r="O91" s="15">
        <v>3</v>
      </c>
      <c r="P91" s="15">
        <v>5804</v>
      </c>
      <c r="Q91" t="str">
        <f>IFERROR(LEFT(D91, FIND(VLOOKUP("state_name_split_token", Keys!$B:$C, 2, FALSE), D91)-1), D91)</f>
        <v>Kentucky</v>
      </c>
      <c r="R91" t="str">
        <f>IF(OR(Q91=VLOOKUP("lignite_state_1", Keys!$B:$C, 2, FALSE),Q91=VLOOKUP("lignite_state_2", Keys!$B:$C, 2, FALSE),Q91=VLOOKUP("lignite_state_3", Keys!$B:$C, 2, FALSE),Q91=VLOOKUP("lignite_state_4", Keys!$B:$C, 2, FALSE)),VLOOKUP("lignite_label", Keys!$B:$C, 2, FALSE),VLOOKUP("hard_coal_label", Keys!$B:$C, 2, FALSE))</f>
        <v>hard_coal</v>
      </c>
    </row>
    <row r="92" spans="1:18" x14ac:dyDescent="0.25">
      <c r="A92" s="14">
        <v>2024</v>
      </c>
      <c r="B92" s="14">
        <v>1519925</v>
      </c>
      <c r="C92" s="14" t="s">
        <v>1069</v>
      </c>
      <c r="D92" s="14" t="s">
        <v>1033</v>
      </c>
      <c r="E92" s="14" t="s">
        <v>1070</v>
      </c>
      <c r="F92" s="14" t="s">
        <v>852</v>
      </c>
      <c r="G92" s="14" t="s">
        <v>814</v>
      </c>
      <c r="H92" s="14" t="s">
        <v>815</v>
      </c>
      <c r="I92" s="14" t="s">
        <v>816</v>
      </c>
      <c r="J92" s="14" t="s">
        <v>1071</v>
      </c>
      <c r="K92" s="14" t="s">
        <v>1072</v>
      </c>
      <c r="L92" s="14"/>
      <c r="M92" s="14" t="s">
        <v>1037</v>
      </c>
      <c r="N92" s="15">
        <v>134532</v>
      </c>
      <c r="O92" s="15">
        <v>32</v>
      </c>
      <c r="P92" s="15">
        <v>79582</v>
      </c>
      <c r="Q92" t="str">
        <f>IFERROR(LEFT(D92, FIND(VLOOKUP("state_name_split_token", Keys!$B:$C, 2, FALSE), D92)-1), D92)</f>
        <v>Kentucky</v>
      </c>
      <c r="R92" t="str">
        <f>IF(OR(Q92=VLOOKUP("lignite_state_1", Keys!$B:$C, 2, FALSE),Q92=VLOOKUP("lignite_state_2", Keys!$B:$C, 2, FALSE),Q92=VLOOKUP("lignite_state_3", Keys!$B:$C, 2, FALSE),Q92=VLOOKUP("lignite_state_4", Keys!$B:$C, 2, FALSE)),VLOOKUP("lignite_label", Keys!$B:$C, 2, FALSE),VLOOKUP("hard_coal_label", Keys!$B:$C, 2, FALSE))</f>
        <v>hard_coal</v>
      </c>
    </row>
    <row r="93" spans="1:18" x14ac:dyDescent="0.25">
      <c r="A93" s="14">
        <v>2024</v>
      </c>
      <c r="B93" s="14">
        <v>1515153</v>
      </c>
      <c r="C93" s="14" t="s">
        <v>1073</v>
      </c>
      <c r="D93" s="14" t="s">
        <v>1033</v>
      </c>
      <c r="E93" s="14" t="s">
        <v>1074</v>
      </c>
      <c r="F93" s="14" t="s">
        <v>822</v>
      </c>
      <c r="G93" s="14" t="s">
        <v>814</v>
      </c>
      <c r="H93" s="14" t="s">
        <v>815</v>
      </c>
      <c r="I93" s="14" t="s">
        <v>823</v>
      </c>
      <c r="J93" s="14" t="s">
        <v>1075</v>
      </c>
      <c r="K93" s="14" t="s">
        <v>1076</v>
      </c>
      <c r="L93" s="14"/>
      <c r="M93" s="14" t="s">
        <v>1037</v>
      </c>
      <c r="N93" s="15">
        <v>0</v>
      </c>
      <c r="O93" s="15">
        <v>8</v>
      </c>
      <c r="P93" s="15">
        <v>12306</v>
      </c>
      <c r="Q93" t="str">
        <f>IFERROR(LEFT(D93, FIND(VLOOKUP("state_name_split_token", Keys!$B:$C, 2, FALSE), D93)-1), D93)</f>
        <v>Kentucky</v>
      </c>
      <c r="R93" t="str">
        <f>IF(OR(Q93=VLOOKUP("lignite_state_1", Keys!$B:$C, 2, FALSE),Q93=VLOOKUP("lignite_state_2", Keys!$B:$C, 2, FALSE),Q93=VLOOKUP("lignite_state_3", Keys!$B:$C, 2, FALSE),Q93=VLOOKUP("lignite_state_4", Keys!$B:$C, 2, FALSE)),VLOOKUP("lignite_label", Keys!$B:$C, 2, FALSE),VLOOKUP("hard_coal_label", Keys!$B:$C, 2, FALSE))</f>
        <v>hard_coal</v>
      </c>
    </row>
    <row r="94" spans="1:18" x14ac:dyDescent="0.25">
      <c r="A94" s="14">
        <v>2024</v>
      </c>
      <c r="B94" s="14">
        <v>1519946</v>
      </c>
      <c r="C94" s="14" t="s">
        <v>1077</v>
      </c>
      <c r="D94" s="14" t="s">
        <v>1033</v>
      </c>
      <c r="E94" s="14" t="s">
        <v>1074</v>
      </c>
      <c r="F94" s="14" t="s">
        <v>813</v>
      </c>
      <c r="G94" s="14" t="s">
        <v>814</v>
      </c>
      <c r="H94" s="14" t="s">
        <v>815</v>
      </c>
      <c r="I94" s="14" t="s">
        <v>816</v>
      </c>
      <c r="J94" s="14" t="s">
        <v>1078</v>
      </c>
      <c r="K94" s="14" t="s">
        <v>1079</v>
      </c>
      <c r="L94" s="14"/>
      <c r="M94" s="14" t="s">
        <v>1037</v>
      </c>
      <c r="N94" s="15">
        <v>9387</v>
      </c>
      <c r="O94" s="15">
        <v>6</v>
      </c>
      <c r="P94" s="15">
        <v>6208</v>
      </c>
      <c r="Q94" t="str">
        <f>IFERROR(LEFT(D94, FIND(VLOOKUP("state_name_split_token", Keys!$B:$C, 2, FALSE), D94)-1), D94)</f>
        <v>Kentucky</v>
      </c>
      <c r="R94" t="str">
        <f>IF(OR(Q94=VLOOKUP("lignite_state_1", Keys!$B:$C, 2, FALSE),Q94=VLOOKUP("lignite_state_2", Keys!$B:$C, 2, FALSE),Q94=VLOOKUP("lignite_state_3", Keys!$B:$C, 2, FALSE),Q94=VLOOKUP("lignite_state_4", Keys!$B:$C, 2, FALSE)),VLOOKUP("lignite_label", Keys!$B:$C, 2, FALSE),VLOOKUP("hard_coal_label", Keys!$B:$C, 2, FALSE))</f>
        <v>hard_coal</v>
      </c>
    </row>
    <row r="95" spans="1:18" x14ac:dyDescent="0.25">
      <c r="A95" s="14">
        <v>2024</v>
      </c>
      <c r="B95" s="14">
        <v>1510271</v>
      </c>
      <c r="C95" s="14" t="s">
        <v>1080</v>
      </c>
      <c r="D95" s="14" t="s">
        <v>1033</v>
      </c>
      <c r="E95" s="14" t="s">
        <v>1081</v>
      </c>
      <c r="F95" s="14" t="s">
        <v>822</v>
      </c>
      <c r="G95" s="14" t="s">
        <v>814</v>
      </c>
      <c r="H95" s="14" t="s">
        <v>829</v>
      </c>
      <c r="I95" s="14" t="s">
        <v>823</v>
      </c>
      <c r="J95" s="14" t="s">
        <v>1082</v>
      </c>
      <c r="K95" s="14" t="s">
        <v>1083</v>
      </c>
      <c r="L95" s="14"/>
      <c r="M95" s="14" t="s">
        <v>1037</v>
      </c>
      <c r="N95" s="15">
        <v>0</v>
      </c>
      <c r="O95" s="15">
        <v>3</v>
      </c>
      <c r="P95" s="15">
        <v>5306</v>
      </c>
      <c r="Q95" t="str">
        <f>IFERROR(LEFT(D95, FIND(VLOOKUP("state_name_split_token", Keys!$B:$C, 2, FALSE), D95)-1), D95)</f>
        <v>Kentucky</v>
      </c>
      <c r="R95" t="str">
        <f>IF(OR(Q95=VLOOKUP("lignite_state_1", Keys!$B:$C, 2, FALSE),Q95=VLOOKUP("lignite_state_2", Keys!$B:$C, 2, FALSE),Q95=VLOOKUP("lignite_state_3", Keys!$B:$C, 2, FALSE),Q95=VLOOKUP("lignite_state_4", Keys!$B:$C, 2, FALSE)),VLOOKUP("lignite_label", Keys!$B:$C, 2, FALSE),VLOOKUP("hard_coal_label", Keys!$B:$C, 2, FALSE))</f>
        <v>hard_coal</v>
      </c>
    </row>
    <row r="96" spans="1:18" x14ac:dyDescent="0.25">
      <c r="A96" s="14">
        <v>2024</v>
      </c>
      <c r="B96" s="14">
        <v>1510271</v>
      </c>
      <c r="C96" s="14" t="s">
        <v>1080</v>
      </c>
      <c r="D96" s="14" t="s">
        <v>1033</v>
      </c>
      <c r="E96" s="14" t="s">
        <v>1081</v>
      </c>
      <c r="F96" s="14" t="s">
        <v>822</v>
      </c>
      <c r="G96" s="14" t="s">
        <v>828</v>
      </c>
      <c r="H96" s="14" t="s">
        <v>829</v>
      </c>
      <c r="I96" s="14" t="s">
        <v>823</v>
      </c>
      <c r="J96" s="14" t="s">
        <v>1082</v>
      </c>
      <c r="K96" s="14" t="s">
        <v>1083</v>
      </c>
      <c r="L96" s="14"/>
      <c r="M96" s="14" t="s">
        <v>1037</v>
      </c>
      <c r="N96" s="15">
        <v>0</v>
      </c>
      <c r="O96" s="15">
        <v>9</v>
      </c>
      <c r="P96" s="15">
        <v>18813</v>
      </c>
      <c r="Q96" t="str">
        <f>IFERROR(LEFT(D96, FIND(VLOOKUP("state_name_split_token", Keys!$B:$C, 2, FALSE), D96)-1), D96)</f>
        <v>Kentucky</v>
      </c>
      <c r="R96" t="str">
        <f>IF(OR(Q96=VLOOKUP("lignite_state_1", Keys!$B:$C, 2, FALSE),Q96=VLOOKUP("lignite_state_2", Keys!$B:$C, 2, FALSE),Q96=VLOOKUP("lignite_state_3", Keys!$B:$C, 2, FALSE),Q96=VLOOKUP("lignite_state_4", Keys!$B:$C, 2, FALSE)),VLOOKUP("lignite_label", Keys!$B:$C, 2, FALSE),VLOOKUP("hard_coal_label", Keys!$B:$C, 2, FALSE))</f>
        <v>hard_coal</v>
      </c>
    </row>
    <row r="97" spans="1:18" x14ac:dyDescent="0.25">
      <c r="A97" s="14">
        <v>2024</v>
      </c>
      <c r="B97" s="14">
        <v>1515978</v>
      </c>
      <c r="C97" s="14" t="s">
        <v>1084</v>
      </c>
      <c r="D97" s="14" t="s">
        <v>1033</v>
      </c>
      <c r="E97" s="14" t="s">
        <v>1081</v>
      </c>
      <c r="F97" s="14" t="s">
        <v>822</v>
      </c>
      <c r="G97" s="14" t="s">
        <v>814</v>
      </c>
      <c r="H97" s="14" t="s">
        <v>815</v>
      </c>
      <c r="I97" s="14" t="s">
        <v>823</v>
      </c>
      <c r="J97" s="14" t="s">
        <v>1085</v>
      </c>
      <c r="K97" s="14" t="s">
        <v>1086</v>
      </c>
      <c r="L97" s="14"/>
      <c r="M97" s="14" t="s">
        <v>1037</v>
      </c>
      <c r="N97" s="15">
        <v>0</v>
      </c>
      <c r="O97" s="15">
        <v>10</v>
      </c>
      <c r="P97" s="15">
        <v>20090</v>
      </c>
      <c r="Q97" t="str">
        <f>IFERROR(LEFT(D97, FIND(VLOOKUP("state_name_split_token", Keys!$B:$C, 2, FALSE), D97)-1), D97)</f>
        <v>Kentucky</v>
      </c>
      <c r="R97" t="str">
        <f>IF(OR(Q97=VLOOKUP("lignite_state_1", Keys!$B:$C, 2, FALSE),Q97=VLOOKUP("lignite_state_2", Keys!$B:$C, 2, FALSE),Q97=VLOOKUP("lignite_state_3", Keys!$B:$C, 2, FALSE),Q97=VLOOKUP("lignite_state_4", Keys!$B:$C, 2, FALSE)),VLOOKUP("lignite_label", Keys!$B:$C, 2, FALSE),VLOOKUP("hard_coal_label", Keys!$B:$C, 2, FALSE))</f>
        <v>hard_coal</v>
      </c>
    </row>
    <row r="98" spans="1:18" x14ac:dyDescent="0.25">
      <c r="A98" s="14">
        <v>2024</v>
      </c>
      <c r="B98" s="14">
        <v>1515978</v>
      </c>
      <c r="C98" s="14" t="s">
        <v>1084</v>
      </c>
      <c r="D98" s="14" t="s">
        <v>1033</v>
      </c>
      <c r="E98" s="14" t="s">
        <v>1081</v>
      </c>
      <c r="F98" s="14" t="s">
        <v>822</v>
      </c>
      <c r="G98" s="14" t="s">
        <v>828</v>
      </c>
      <c r="H98" s="14" t="s">
        <v>815</v>
      </c>
      <c r="I98" s="14" t="s">
        <v>823</v>
      </c>
      <c r="J98" s="14" t="s">
        <v>1085</v>
      </c>
      <c r="K98" s="14" t="s">
        <v>1086</v>
      </c>
      <c r="L98" s="14"/>
      <c r="M98" s="14" t="s">
        <v>1037</v>
      </c>
      <c r="N98" s="15">
        <v>0</v>
      </c>
      <c r="O98" s="15">
        <v>10</v>
      </c>
      <c r="P98" s="15">
        <v>20090</v>
      </c>
      <c r="Q98" t="str">
        <f>IFERROR(LEFT(D98, FIND(VLOOKUP("state_name_split_token", Keys!$B:$C, 2, FALSE), D98)-1), D98)</f>
        <v>Kentucky</v>
      </c>
      <c r="R98" t="str">
        <f>IF(OR(Q98=VLOOKUP("lignite_state_1", Keys!$B:$C, 2, FALSE),Q98=VLOOKUP("lignite_state_2", Keys!$B:$C, 2, FALSE),Q98=VLOOKUP("lignite_state_3", Keys!$B:$C, 2, FALSE),Q98=VLOOKUP("lignite_state_4", Keys!$B:$C, 2, FALSE)),VLOOKUP("lignite_label", Keys!$B:$C, 2, FALSE),VLOOKUP("hard_coal_label", Keys!$B:$C, 2, FALSE))</f>
        <v>hard_coal</v>
      </c>
    </row>
    <row r="99" spans="1:18" x14ac:dyDescent="0.25">
      <c r="A99" s="14">
        <v>2024</v>
      </c>
      <c r="B99" s="14">
        <v>1519724</v>
      </c>
      <c r="C99" s="14" t="s">
        <v>1087</v>
      </c>
      <c r="D99" s="14" t="s">
        <v>1033</v>
      </c>
      <c r="E99" s="14" t="s">
        <v>1081</v>
      </c>
      <c r="F99" s="14" t="s">
        <v>1008</v>
      </c>
      <c r="G99" s="14" t="s">
        <v>828</v>
      </c>
      <c r="H99" s="14" t="s">
        <v>815</v>
      </c>
      <c r="I99" s="14" t="s">
        <v>816</v>
      </c>
      <c r="J99" s="14" t="s">
        <v>1088</v>
      </c>
      <c r="K99" s="14" t="s">
        <v>1062</v>
      </c>
      <c r="L99" s="14"/>
      <c r="M99" s="14" t="s">
        <v>1037</v>
      </c>
      <c r="N99" s="15">
        <v>13840</v>
      </c>
      <c r="O99" s="15">
        <v>14</v>
      </c>
      <c r="P99" s="15">
        <v>4263</v>
      </c>
      <c r="Q99" t="str">
        <f>IFERROR(LEFT(D99, FIND(VLOOKUP("state_name_split_token", Keys!$B:$C, 2, FALSE), D99)-1), D99)</f>
        <v>Kentucky</v>
      </c>
      <c r="R99" t="str">
        <f>IF(OR(Q99=VLOOKUP("lignite_state_1", Keys!$B:$C, 2, FALSE),Q99=VLOOKUP("lignite_state_2", Keys!$B:$C, 2, FALSE),Q99=VLOOKUP("lignite_state_3", Keys!$B:$C, 2, FALSE),Q99=VLOOKUP("lignite_state_4", Keys!$B:$C, 2, FALSE)),VLOOKUP("lignite_label", Keys!$B:$C, 2, FALSE),VLOOKUP("hard_coal_label", Keys!$B:$C, 2, FALSE))</f>
        <v>hard_coal</v>
      </c>
    </row>
    <row r="100" spans="1:18" x14ac:dyDescent="0.25">
      <c r="A100" s="14">
        <v>2024</v>
      </c>
      <c r="B100" s="14">
        <v>1519835</v>
      </c>
      <c r="C100" s="14" t="s">
        <v>1089</v>
      </c>
      <c r="D100" s="14" t="s">
        <v>1033</v>
      </c>
      <c r="E100" s="14" t="s">
        <v>1081</v>
      </c>
      <c r="F100" s="14" t="s">
        <v>813</v>
      </c>
      <c r="G100" s="14" t="s">
        <v>828</v>
      </c>
      <c r="H100" s="14" t="s">
        <v>815</v>
      </c>
      <c r="I100" s="14" t="s">
        <v>816</v>
      </c>
      <c r="J100" s="14" t="s">
        <v>1090</v>
      </c>
      <c r="K100" s="14" t="s">
        <v>1062</v>
      </c>
      <c r="L100" s="14"/>
      <c r="M100" s="14" t="s">
        <v>1037</v>
      </c>
      <c r="N100" s="15">
        <v>12736</v>
      </c>
      <c r="O100" s="15">
        <v>13</v>
      </c>
      <c r="P100" s="15">
        <v>6399</v>
      </c>
      <c r="Q100" t="str">
        <f>IFERROR(LEFT(D100, FIND(VLOOKUP("state_name_split_token", Keys!$B:$C, 2, FALSE), D100)-1), D100)</f>
        <v>Kentucky</v>
      </c>
      <c r="R100" t="str">
        <f>IF(OR(Q100=VLOOKUP("lignite_state_1", Keys!$B:$C, 2, FALSE),Q100=VLOOKUP("lignite_state_2", Keys!$B:$C, 2, FALSE),Q100=VLOOKUP("lignite_state_3", Keys!$B:$C, 2, FALSE),Q100=VLOOKUP("lignite_state_4", Keys!$B:$C, 2, FALSE)),VLOOKUP("lignite_label", Keys!$B:$C, 2, FALSE),VLOOKUP("hard_coal_label", Keys!$B:$C, 2, FALSE))</f>
        <v>hard_coal</v>
      </c>
    </row>
    <row r="101" spans="1:18" x14ac:dyDescent="0.25">
      <c r="A101" s="14">
        <v>2024</v>
      </c>
      <c r="B101" s="14">
        <v>1519929</v>
      </c>
      <c r="C101" s="14" t="s">
        <v>1091</v>
      </c>
      <c r="D101" s="14" t="s">
        <v>1033</v>
      </c>
      <c r="E101" s="14" t="s">
        <v>1081</v>
      </c>
      <c r="F101" s="14" t="s">
        <v>1008</v>
      </c>
      <c r="G101" s="14" t="s">
        <v>828</v>
      </c>
      <c r="H101" s="14" t="s">
        <v>815</v>
      </c>
      <c r="I101" s="14" t="s">
        <v>816</v>
      </c>
      <c r="J101" s="14" t="s">
        <v>1088</v>
      </c>
      <c r="K101" s="14" t="s">
        <v>1092</v>
      </c>
      <c r="L101" s="14"/>
      <c r="M101" s="14" t="s">
        <v>1037</v>
      </c>
      <c r="N101" s="15">
        <v>72536</v>
      </c>
      <c r="O101" s="15">
        <v>17</v>
      </c>
      <c r="P101" s="15">
        <v>25427</v>
      </c>
      <c r="Q101" t="str">
        <f>IFERROR(LEFT(D101, FIND(VLOOKUP("state_name_split_token", Keys!$B:$C, 2, FALSE), D101)-1), D101)</f>
        <v>Kentucky</v>
      </c>
      <c r="R101" t="str">
        <f>IF(OR(Q101=VLOOKUP("lignite_state_1", Keys!$B:$C, 2, FALSE),Q101=VLOOKUP("lignite_state_2", Keys!$B:$C, 2, FALSE),Q101=VLOOKUP("lignite_state_3", Keys!$B:$C, 2, FALSE),Q101=VLOOKUP("lignite_state_4", Keys!$B:$C, 2, FALSE)),VLOOKUP("lignite_label", Keys!$B:$C, 2, FALSE),VLOOKUP("hard_coal_label", Keys!$B:$C, 2, FALSE))</f>
        <v>hard_coal</v>
      </c>
    </row>
    <row r="102" spans="1:18" x14ac:dyDescent="0.25">
      <c r="A102" s="14">
        <v>2024</v>
      </c>
      <c r="B102" s="14">
        <v>1519951</v>
      </c>
      <c r="C102" s="14" t="s">
        <v>1093</v>
      </c>
      <c r="D102" s="14" t="s">
        <v>1033</v>
      </c>
      <c r="E102" s="14" t="s">
        <v>1081</v>
      </c>
      <c r="F102" s="14" t="s">
        <v>822</v>
      </c>
      <c r="G102" s="14" t="s">
        <v>814</v>
      </c>
      <c r="H102" s="14" t="s">
        <v>815</v>
      </c>
      <c r="I102" s="14" t="s">
        <v>816</v>
      </c>
      <c r="J102" s="14" t="s">
        <v>1094</v>
      </c>
      <c r="K102" s="14" t="s">
        <v>1062</v>
      </c>
      <c r="L102" s="14"/>
      <c r="M102" s="14" t="s">
        <v>1037</v>
      </c>
      <c r="N102" s="15">
        <v>20492</v>
      </c>
      <c r="O102" s="15">
        <v>5</v>
      </c>
      <c r="P102" s="15">
        <v>11865</v>
      </c>
      <c r="Q102" t="str">
        <f>IFERROR(LEFT(D102, FIND(VLOOKUP("state_name_split_token", Keys!$B:$C, 2, FALSE), D102)-1), D102)</f>
        <v>Kentucky</v>
      </c>
      <c r="R102" t="str">
        <f>IF(OR(Q102=VLOOKUP("lignite_state_1", Keys!$B:$C, 2, FALSE),Q102=VLOOKUP("lignite_state_2", Keys!$B:$C, 2, FALSE),Q102=VLOOKUP("lignite_state_3", Keys!$B:$C, 2, FALSE),Q102=VLOOKUP("lignite_state_4", Keys!$B:$C, 2, FALSE)),VLOOKUP("lignite_label", Keys!$B:$C, 2, FALSE),VLOOKUP("hard_coal_label", Keys!$B:$C, 2, FALSE))</f>
        <v>hard_coal</v>
      </c>
    </row>
    <row r="103" spans="1:18" x14ac:dyDescent="0.25">
      <c r="A103" s="14">
        <v>2024</v>
      </c>
      <c r="B103" s="14">
        <v>1519957</v>
      </c>
      <c r="C103" s="14" t="s">
        <v>1095</v>
      </c>
      <c r="D103" s="14" t="s">
        <v>1033</v>
      </c>
      <c r="E103" s="14" t="s">
        <v>1081</v>
      </c>
      <c r="F103" s="14" t="s">
        <v>822</v>
      </c>
      <c r="G103" s="14" t="s">
        <v>828</v>
      </c>
      <c r="H103" s="14" t="s">
        <v>815</v>
      </c>
      <c r="I103" s="14" t="s">
        <v>816</v>
      </c>
      <c r="J103" s="14" t="s">
        <v>1090</v>
      </c>
      <c r="K103" s="14" t="s">
        <v>1062</v>
      </c>
      <c r="L103" s="14"/>
      <c r="M103" s="14" t="s">
        <v>1037</v>
      </c>
      <c r="N103" s="15">
        <v>44976</v>
      </c>
      <c r="O103" s="15">
        <v>15</v>
      </c>
      <c r="P103" s="15">
        <v>23667</v>
      </c>
      <c r="Q103" t="str">
        <f>IFERROR(LEFT(D103, FIND(VLOOKUP("state_name_split_token", Keys!$B:$C, 2, FALSE), D103)-1), D103)</f>
        <v>Kentucky</v>
      </c>
      <c r="R103" t="str">
        <f>IF(OR(Q103=VLOOKUP("lignite_state_1", Keys!$B:$C, 2, FALSE),Q103=VLOOKUP("lignite_state_2", Keys!$B:$C, 2, FALSE),Q103=VLOOKUP("lignite_state_3", Keys!$B:$C, 2, FALSE),Q103=VLOOKUP("lignite_state_4", Keys!$B:$C, 2, FALSE)),VLOOKUP("lignite_label", Keys!$B:$C, 2, FALSE),VLOOKUP("hard_coal_label", Keys!$B:$C, 2, FALSE))</f>
        <v>hard_coal</v>
      </c>
    </row>
    <row r="104" spans="1:18" x14ac:dyDescent="0.25">
      <c r="A104" s="14">
        <v>2024</v>
      </c>
      <c r="B104" s="14">
        <v>1519962</v>
      </c>
      <c r="C104" s="14" t="s">
        <v>1096</v>
      </c>
      <c r="D104" s="14" t="s">
        <v>1033</v>
      </c>
      <c r="E104" s="14" t="s">
        <v>1081</v>
      </c>
      <c r="F104" s="14" t="s">
        <v>822</v>
      </c>
      <c r="G104" s="14" t="s">
        <v>814</v>
      </c>
      <c r="H104" s="14" t="s">
        <v>815</v>
      </c>
      <c r="I104" s="14" t="s">
        <v>816</v>
      </c>
      <c r="J104" s="14" t="s">
        <v>1097</v>
      </c>
      <c r="K104" s="14" t="s">
        <v>1098</v>
      </c>
      <c r="L104" s="14"/>
      <c r="M104" s="14" t="s">
        <v>1037</v>
      </c>
      <c r="N104" s="15">
        <v>33375</v>
      </c>
      <c r="O104" s="15">
        <v>7</v>
      </c>
      <c r="P104" s="15">
        <v>12164</v>
      </c>
      <c r="Q104" t="str">
        <f>IFERROR(LEFT(D104, FIND(VLOOKUP("state_name_split_token", Keys!$B:$C, 2, FALSE), D104)-1), D104)</f>
        <v>Kentucky</v>
      </c>
      <c r="R104" t="str">
        <f>IF(OR(Q104=VLOOKUP("lignite_state_1", Keys!$B:$C, 2, FALSE),Q104=VLOOKUP("lignite_state_2", Keys!$B:$C, 2, FALSE),Q104=VLOOKUP("lignite_state_3", Keys!$B:$C, 2, FALSE),Q104=VLOOKUP("lignite_state_4", Keys!$B:$C, 2, FALSE)),VLOOKUP("lignite_label", Keys!$B:$C, 2, FALSE),VLOOKUP("hard_coal_label", Keys!$B:$C, 2, FALSE))</f>
        <v>hard_coal</v>
      </c>
    </row>
    <row r="105" spans="1:18" x14ac:dyDescent="0.25">
      <c r="A105" s="14">
        <v>2024</v>
      </c>
      <c r="B105" s="14">
        <v>1502263</v>
      </c>
      <c r="C105" s="14" t="s">
        <v>1099</v>
      </c>
      <c r="D105" s="14" t="s">
        <v>1033</v>
      </c>
      <c r="E105" s="14" t="s">
        <v>1100</v>
      </c>
      <c r="F105" s="14" t="s">
        <v>813</v>
      </c>
      <c r="G105" s="14" t="s">
        <v>828</v>
      </c>
      <c r="H105" s="14" t="s">
        <v>815</v>
      </c>
      <c r="I105" s="14" t="s">
        <v>816</v>
      </c>
      <c r="J105" s="14" t="s">
        <v>1101</v>
      </c>
      <c r="K105" s="14" t="s">
        <v>1102</v>
      </c>
      <c r="L105" s="14"/>
      <c r="M105" s="14" t="s">
        <v>1037</v>
      </c>
      <c r="N105" s="15">
        <v>43050</v>
      </c>
      <c r="O105" s="15">
        <v>24</v>
      </c>
      <c r="P105" s="15">
        <v>19207</v>
      </c>
      <c r="Q105" t="str">
        <f>IFERROR(LEFT(D105, FIND(VLOOKUP("state_name_split_token", Keys!$B:$C, 2, FALSE), D105)-1), D105)</f>
        <v>Kentucky</v>
      </c>
      <c r="R105" t="str">
        <f>IF(OR(Q105=VLOOKUP("lignite_state_1", Keys!$B:$C, 2, FALSE),Q105=VLOOKUP("lignite_state_2", Keys!$B:$C, 2, FALSE),Q105=VLOOKUP("lignite_state_3", Keys!$B:$C, 2, FALSE),Q105=VLOOKUP("lignite_state_4", Keys!$B:$C, 2, FALSE)),VLOOKUP("lignite_label", Keys!$B:$C, 2, FALSE),VLOOKUP("hard_coal_label", Keys!$B:$C, 2, FALSE))</f>
        <v>hard_coal</v>
      </c>
    </row>
    <row r="106" spans="1:18" x14ac:dyDescent="0.25">
      <c r="A106" s="14">
        <v>2024</v>
      </c>
      <c r="B106" s="14">
        <v>1505215</v>
      </c>
      <c r="C106" s="14" t="s">
        <v>1103</v>
      </c>
      <c r="D106" s="14" t="s">
        <v>1033</v>
      </c>
      <c r="E106" s="14" t="s">
        <v>1100</v>
      </c>
      <c r="F106" s="14" t="s">
        <v>822</v>
      </c>
      <c r="G106" s="14" t="s">
        <v>814</v>
      </c>
      <c r="H106" s="14" t="s">
        <v>829</v>
      </c>
      <c r="I106" s="14" t="s">
        <v>823</v>
      </c>
      <c r="J106" s="14" t="s">
        <v>1104</v>
      </c>
      <c r="K106" s="14" t="s">
        <v>1105</v>
      </c>
      <c r="L106" s="14"/>
      <c r="M106" s="14" t="s">
        <v>1037</v>
      </c>
      <c r="N106" s="15">
        <v>0</v>
      </c>
      <c r="O106" s="15">
        <v>7</v>
      </c>
      <c r="P106" s="15">
        <v>13155</v>
      </c>
      <c r="Q106" t="str">
        <f>IFERROR(LEFT(D106, FIND(VLOOKUP("state_name_split_token", Keys!$B:$C, 2, FALSE), D106)-1), D106)</f>
        <v>Kentucky</v>
      </c>
      <c r="R106" t="str">
        <f>IF(OR(Q106=VLOOKUP("lignite_state_1", Keys!$B:$C, 2, FALSE),Q106=VLOOKUP("lignite_state_2", Keys!$B:$C, 2, FALSE),Q106=VLOOKUP("lignite_state_3", Keys!$B:$C, 2, FALSE),Q106=VLOOKUP("lignite_state_4", Keys!$B:$C, 2, FALSE)),VLOOKUP("lignite_label", Keys!$B:$C, 2, FALSE),VLOOKUP("hard_coal_label", Keys!$B:$C, 2, FALSE))</f>
        <v>hard_coal</v>
      </c>
    </row>
    <row r="107" spans="1:18" x14ac:dyDescent="0.25">
      <c r="A107" s="14">
        <v>2024</v>
      </c>
      <c r="B107" s="14">
        <v>1505215</v>
      </c>
      <c r="C107" s="14" t="s">
        <v>1103</v>
      </c>
      <c r="D107" s="14" t="s">
        <v>1033</v>
      </c>
      <c r="E107" s="14" t="s">
        <v>1100</v>
      </c>
      <c r="F107" s="14" t="s">
        <v>822</v>
      </c>
      <c r="G107" s="14" t="s">
        <v>828</v>
      </c>
      <c r="H107" s="14" t="s">
        <v>829</v>
      </c>
      <c r="I107" s="14" t="s">
        <v>823</v>
      </c>
      <c r="J107" s="14" t="s">
        <v>1104</v>
      </c>
      <c r="K107" s="14" t="s">
        <v>1105</v>
      </c>
      <c r="L107" s="14"/>
      <c r="M107" s="14" t="s">
        <v>1037</v>
      </c>
      <c r="N107" s="15">
        <v>0</v>
      </c>
      <c r="O107" s="15">
        <v>27</v>
      </c>
      <c r="P107" s="15">
        <v>52621</v>
      </c>
      <c r="Q107" t="str">
        <f>IFERROR(LEFT(D107, FIND(VLOOKUP("state_name_split_token", Keys!$B:$C, 2, FALSE), D107)-1), D107)</f>
        <v>Kentucky</v>
      </c>
      <c r="R107" t="str">
        <f>IF(OR(Q107=VLOOKUP("lignite_state_1", Keys!$B:$C, 2, FALSE),Q107=VLOOKUP("lignite_state_2", Keys!$B:$C, 2, FALSE),Q107=VLOOKUP("lignite_state_3", Keys!$B:$C, 2, FALSE),Q107=VLOOKUP("lignite_state_4", Keys!$B:$C, 2, FALSE)),VLOOKUP("lignite_label", Keys!$B:$C, 2, FALSE),VLOOKUP("hard_coal_label", Keys!$B:$C, 2, FALSE))</f>
        <v>hard_coal</v>
      </c>
    </row>
    <row r="108" spans="1:18" x14ac:dyDescent="0.25">
      <c r="A108" s="14">
        <v>2024</v>
      </c>
      <c r="B108" s="14">
        <v>1510657</v>
      </c>
      <c r="C108" s="14" t="s">
        <v>1106</v>
      </c>
      <c r="D108" s="14" t="s">
        <v>1033</v>
      </c>
      <c r="E108" s="14" t="s">
        <v>1100</v>
      </c>
      <c r="F108" s="14" t="s">
        <v>822</v>
      </c>
      <c r="G108" s="14" t="s">
        <v>814</v>
      </c>
      <c r="H108" s="14" t="s">
        <v>815</v>
      </c>
      <c r="I108" s="14" t="s">
        <v>823</v>
      </c>
      <c r="J108" s="14" t="s">
        <v>1107</v>
      </c>
      <c r="K108" s="14" t="s">
        <v>1108</v>
      </c>
      <c r="L108" s="14"/>
      <c r="M108" s="14" t="s">
        <v>1037</v>
      </c>
      <c r="N108" s="15">
        <v>0</v>
      </c>
      <c r="O108" s="15">
        <v>10</v>
      </c>
      <c r="P108" s="15">
        <v>29262</v>
      </c>
      <c r="Q108" t="str">
        <f>IFERROR(LEFT(D108, FIND(VLOOKUP("state_name_split_token", Keys!$B:$C, 2, FALSE), D108)-1), D108)</f>
        <v>Kentucky</v>
      </c>
      <c r="R108" t="str">
        <f>IF(OR(Q108=VLOOKUP("lignite_state_1", Keys!$B:$C, 2, FALSE),Q108=VLOOKUP("lignite_state_2", Keys!$B:$C, 2, FALSE),Q108=VLOOKUP("lignite_state_3", Keys!$B:$C, 2, FALSE),Q108=VLOOKUP("lignite_state_4", Keys!$B:$C, 2, FALSE)),VLOOKUP("lignite_label", Keys!$B:$C, 2, FALSE),VLOOKUP("hard_coal_label", Keys!$B:$C, 2, FALSE))</f>
        <v>hard_coal</v>
      </c>
    </row>
    <row r="109" spans="1:18" x14ac:dyDescent="0.25">
      <c r="A109" s="14">
        <v>2024</v>
      </c>
      <c r="B109" s="14">
        <v>1510657</v>
      </c>
      <c r="C109" s="14" t="s">
        <v>1106</v>
      </c>
      <c r="D109" s="14" t="s">
        <v>1033</v>
      </c>
      <c r="E109" s="14" t="s">
        <v>1100</v>
      </c>
      <c r="F109" s="14" t="s">
        <v>822</v>
      </c>
      <c r="G109" s="14" t="s">
        <v>828</v>
      </c>
      <c r="H109" s="14" t="s">
        <v>815</v>
      </c>
      <c r="I109" s="14" t="s">
        <v>823</v>
      </c>
      <c r="J109" s="14" t="s">
        <v>1107</v>
      </c>
      <c r="K109" s="14" t="s">
        <v>1108</v>
      </c>
      <c r="L109" s="14"/>
      <c r="M109" s="14" t="s">
        <v>1037</v>
      </c>
      <c r="N109" s="15">
        <v>0</v>
      </c>
      <c r="O109" s="15">
        <v>10</v>
      </c>
      <c r="P109" s="15">
        <v>29262</v>
      </c>
      <c r="Q109" t="str">
        <f>IFERROR(LEFT(D109, FIND(VLOOKUP("state_name_split_token", Keys!$B:$C, 2, FALSE), D109)-1), D109)</f>
        <v>Kentucky</v>
      </c>
      <c r="R109" t="str">
        <f>IF(OR(Q109=VLOOKUP("lignite_state_1", Keys!$B:$C, 2, FALSE),Q109=VLOOKUP("lignite_state_2", Keys!$B:$C, 2, FALSE),Q109=VLOOKUP("lignite_state_3", Keys!$B:$C, 2, FALSE),Q109=VLOOKUP("lignite_state_4", Keys!$B:$C, 2, FALSE)),VLOOKUP("lignite_label", Keys!$B:$C, 2, FALSE),VLOOKUP("hard_coal_label", Keys!$B:$C, 2, FALSE))</f>
        <v>hard_coal</v>
      </c>
    </row>
    <row r="110" spans="1:18" x14ac:dyDescent="0.25">
      <c r="A110" s="14">
        <v>2024</v>
      </c>
      <c r="B110" s="14">
        <v>1516054</v>
      </c>
      <c r="C110" s="14" t="s">
        <v>1109</v>
      </c>
      <c r="D110" s="14" t="s">
        <v>1033</v>
      </c>
      <c r="E110" s="14" t="s">
        <v>1100</v>
      </c>
      <c r="F110" s="14" t="s">
        <v>822</v>
      </c>
      <c r="G110" s="14" t="s">
        <v>814</v>
      </c>
      <c r="H110" s="14" t="s">
        <v>815</v>
      </c>
      <c r="I110" s="14" t="s">
        <v>823</v>
      </c>
      <c r="J110" s="14" t="s">
        <v>1101</v>
      </c>
      <c r="K110" s="14" t="s">
        <v>1110</v>
      </c>
      <c r="L110" s="14"/>
      <c r="M110" s="14" t="s">
        <v>1037</v>
      </c>
      <c r="N110" s="15">
        <v>0</v>
      </c>
      <c r="O110" s="15">
        <v>23</v>
      </c>
      <c r="P110" s="15">
        <v>64038</v>
      </c>
      <c r="Q110" t="str">
        <f>IFERROR(LEFT(D110, FIND(VLOOKUP("state_name_split_token", Keys!$B:$C, 2, FALSE), D110)-1), D110)</f>
        <v>Kentucky</v>
      </c>
      <c r="R110" t="str">
        <f>IF(OR(Q110=VLOOKUP("lignite_state_1", Keys!$B:$C, 2, FALSE),Q110=VLOOKUP("lignite_state_2", Keys!$B:$C, 2, FALSE),Q110=VLOOKUP("lignite_state_3", Keys!$B:$C, 2, FALSE),Q110=VLOOKUP("lignite_state_4", Keys!$B:$C, 2, FALSE)),VLOOKUP("lignite_label", Keys!$B:$C, 2, FALSE),VLOOKUP("hard_coal_label", Keys!$B:$C, 2, FALSE))</f>
        <v>hard_coal</v>
      </c>
    </row>
    <row r="111" spans="1:18" x14ac:dyDescent="0.25">
      <c r="A111" s="14">
        <v>2024</v>
      </c>
      <c r="B111" s="14">
        <v>1516054</v>
      </c>
      <c r="C111" s="14" t="s">
        <v>1109</v>
      </c>
      <c r="D111" s="14" t="s">
        <v>1033</v>
      </c>
      <c r="E111" s="14" t="s">
        <v>1100</v>
      </c>
      <c r="F111" s="14" t="s">
        <v>822</v>
      </c>
      <c r="G111" s="14" t="s">
        <v>828</v>
      </c>
      <c r="H111" s="14" t="s">
        <v>815</v>
      </c>
      <c r="I111" s="14" t="s">
        <v>823</v>
      </c>
      <c r="J111" s="14" t="s">
        <v>1101</v>
      </c>
      <c r="K111" s="14" t="s">
        <v>1110</v>
      </c>
      <c r="L111" s="14"/>
      <c r="M111" s="14" t="s">
        <v>1037</v>
      </c>
      <c r="N111" s="15">
        <v>0</v>
      </c>
      <c r="O111" s="15">
        <v>23</v>
      </c>
      <c r="P111" s="15">
        <v>64037</v>
      </c>
      <c r="Q111" t="str">
        <f>IFERROR(LEFT(D111, FIND(VLOOKUP("state_name_split_token", Keys!$B:$C, 2, FALSE), D111)-1), D111)</f>
        <v>Kentucky</v>
      </c>
      <c r="R111" t="str">
        <f>IF(OR(Q111=VLOOKUP("lignite_state_1", Keys!$B:$C, 2, FALSE),Q111=VLOOKUP("lignite_state_2", Keys!$B:$C, 2, FALSE),Q111=VLOOKUP("lignite_state_3", Keys!$B:$C, 2, FALSE),Q111=VLOOKUP("lignite_state_4", Keys!$B:$C, 2, FALSE)),VLOOKUP("lignite_label", Keys!$B:$C, 2, FALSE),VLOOKUP("hard_coal_label", Keys!$B:$C, 2, FALSE))</f>
        <v>hard_coal</v>
      </c>
    </row>
    <row r="112" spans="1:18" x14ac:dyDescent="0.25">
      <c r="A112" s="14">
        <v>2024</v>
      </c>
      <c r="B112" s="14">
        <v>1518198</v>
      </c>
      <c r="C112" s="14" t="s">
        <v>1111</v>
      </c>
      <c r="D112" s="14" t="s">
        <v>1033</v>
      </c>
      <c r="E112" s="14" t="s">
        <v>1100</v>
      </c>
      <c r="F112" s="14" t="s">
        <v>822</v>
      </c>
      <c r="G112" s="14" t="s">
        <v>828</v>
      </c>
      <c r="H112" s="14" t="s">
        <v>815</v>
      </c>
      <c r="I112" s="14" t="s">
        <v>816</v>
      </c>
      <c r="J112" s="14" t="s">
        <v>1101</v>
      </c>
      <c r="K112" s="14" t="s">
        <v>1110</v>
      </c>
      <c r="L112" s="14"/>
      <c r="M112" s="14" t="s">
        <v>1037</v>
      </c>
      <c r="N112" s="15">
        <v>503360</v>
      </c>
      <c r="O112" s="15">
        <v>115</v>
      </c>
      <c r="P112" s="15">
        <v>277357</v>
      </c>
      <c r="Q112" t="str">
        <f>IFERROR(LEFT(D112, FIND(VLOOKUP("state_name_split_token", Keys!$B:$C, 2, FALSE), D112)-1), D112)</f>
        <v>Kentucky</v>
      </c>
      <c r="R112" t="str">
        <f>IF(OR(Q112=VLOOKUP("lignite_state_1", Keys!$B:$C, 2, FALSE),Q112=VLOOKUP("lignite_state_2", Keys!$B:$C, 2, FALSE),Q112=VLOOKUP("lignite_state_3", Keys!$B:$C, 2, FALSE),Q112=VLOOKUP("lignite_state_4", Keys!$B:$C, 2, FALSE)),VLOOKUP("lignite_label", Keys!$B:$C, 2, FALSE),VLOOKUP("hard_coal_label", Keys!$B:$C, 2, FALSE))</f>
        <v>hard_coal</v>
      </c>
    </row>
    <row r="113" spans="1:18" x14ac:dyDescent="0.25">
      <c r="A113" s="14">
        <v>2024</v>
      </c>
      <c r="B113" s="14">
        <v>1518361</v>
      </c>
      <c r="C113" s="14" t="s">
        <v>1112</v>
      </c>
      <c r="D113" s="14" t="s">
        <v>1033</v>
      </c>
      <c r="E113" s="14" t="s">
        <v>1100</v>
      </c>
      <c r="F113" s="14" t="s">
        <v>852</v>
      </c>
      <c r="G113" s="14" t="s">
        <v>828</v>
      </c>
      <c r="H113" s="14" t="s">
        <v>815</v>
      </c>
      <c r="I113" s="14" t="s">
        <v>816</v>
      </c>
      <c r="J113" s="14" t="s">
        <v>1101</v>
      </c>
      <c r="K113" s="14" t="s">
        <v>1110</v>
      </c>
      <c r="L113" s="14"/>
      <c r="M113" s="14" t="s">
        <v>1037</v>
      </c>
      <c r="N113" s="15">
        <v>302223</v>
      </c>
      <c r="O113" s="15">
        <v>83</v>
      </c>
      <c r="P113" s="15">
        <v>205741</v>
      </c>
      <c r="Q113" t="str">
        <f>IFERROR(LEFT(D113, FIND(VLOOKUP("state_name_split_token", Keys!$B:$C, 2, FALSE), D113)-1), D113)</f>
        <v>Kentucky</v>
      </c>
      <c r="R113" t="str">
        <f>IF(OR(Q113=VLOOKUP("lignite_state_1", Keys!$B:$C, 2, FALSE),Q113=VLOOKUP("lignite_state_2", Keys!$B:$C, 2, FALSE),Q113=VLOOKUP("lignite_state_3", Keys!$B:$C, 2, FALSE),Q113=VLOOKUP("lignite_state_4", Keys!$B:$C, 2, FALSE)),VLOOKUP("lignite_label", Keys!$B:$C, 2, FALSE),VLOOKUP("hard_coal_label", Keys!$B:$C, 2, FALSE))</f>
        <v>hard_coal</v>
      </c>
    </row>
    <row r="114" spans="1:18" x14ac:dyDescent="0.25">
      <c r="A114" s="14">
        <v>2024</v>
      </c>
      <c r="B114" s="14">
        <v>1518423</v>
      </c>
      <c r="C114" s="14" t="s">
        <v>1113</v>
      </c>
      <c r="D114" s="14" t="s">
        <v>1033</v>
      </c>
      <c r="E114" s="14" t="s">
        <v>1100</v>
      </c>
      <c r="F114" s="14" t="s">
        <v>852</v>
      </c>
      <c r="G114" s="14" t="s">
        <v>814</v>
      </c>
      <c r="H114" s="14" t="s">
        <v>829</v>
      </c>
      <c r="I114" s="14" t="s">
        <v>816</v>
      </c>
      <c r="J114" s="14" t="s">
        <v>1104</v>
      </c>
      <c r="K114" s="14" t="s">
        <v>1114</v>
      </c>
      <c r="L114" s="14"/>
      <c r="M114" s="14" t="s">
        <v>1037</v>
      </c>
      <c r="N114" s="15">
        <v>128534</v>
      </c>
      <c r="O114" s="15">
        <v>37</v>
      </c>
      <c r="P114" s="15">
        <v>76856</v>
      </c>
      <c r="Q114" t="str">
        <f>IFERROR(LEFT(D114, FIND(VLOOKUP("state_name_split_token", Keys!$B:$C, 2, FALSE), D114)-1), D114)</f>
        <v>Kentucky</v>
      </c>
      <c r="R114" t="str">
        <f>IF(OR(Q114=VLOOKUP("lignite_state_1", Keys!$B:$C, 2, FALSE),Q114=VLOOKUP("lignite_state_2", Keys!$B:$C, 2, FALSE),Q114=VLOOKUP("lignite_state_3", Keys!$B:$C, 2, FALSE),Q114=VLOOKUP("lignite_state_4", Keys!$B:$C, 2, FALSE)),VLOOKUP("lignite_label", Keys!$B:$C, 2, FALSE),VLOOKUP("hard_coal_label", Keys!$B:$C, 2, FALSE))</f>
        <v>hard_coal</v>
      </c>
    </row>
    <row r="115" spans="1:18" x14ac:dyDescent="0.25">
      <c r="A115" s="14">
        <v>2024</v>
      </c>
      <c r="B115" s="14">
        <v>1519827</v>
      </c>
      <c r="C115" s="14" t="s">
        <v>1115</v>
      </c>
      <c r="D115" s="14" t="s">
        <v>1033</v>
      </c>
      <c r="E115" s="14" t="s">
        <v>1100</v>
      </c>
      <c r="F115" s="14" t="s">
        <v>1008</v>
      </c>
      <c r="G115" s="14" t="s">
        <v>828</v>
      </c>
      <c r="H115" s="14" t="s">
        <v>829</v>
      </c>
      <c r="I115" s="14" t="s">
        <v>816</v>
      </c>
      <c r="J115" s="14" t="s">
        <v>1116</v>
      </c>
      <c r="K115" s="14" t="s">
        <v>1105</v>
      </c>
      <c r="L115" s="14"/>
      <c r="M115" s="14" t="s">
        <v>1037</v>
      </c>
      <c r="N115" s="15">
        <v>119148</v>
      </c>
      <c r="O115" s="15">
        <v>38</v>
      </c>
      <c r="P115" s="15">
        <v>75734</v>
      </c>
      <c r="Q115" t="str">
        <f>IFERROR(LEFT(D115, FIND(VLOOKUP("state_name_split_token", Keys!$B:$C, 2, FALSE), D115)-1), D115)</f>
        <v>Kentucky</v>
      </c>
      <c r="R115" t="str">
        <f>IF(OR(Q115=VLOOKUP("lignite_state_1", Keys!$B:$C, 2, FALSE),Q115=VLOOKUP("lignite_state_2", Keys!$B:$C, 2, FALSE),Q115=VLOOKUP("lignite_state_3", Keys!$B:$C, 2, FALSE),Q115=VLOOKUP("lignite_state_4", Keys!$B:$C, 2, FALSE)),VLOOKUP("lignite_label", Keys!$B:$C, 2, FALSE),VLOOKUP("hard_coal_label", Keys!$B:$C, 2, FALSE))</f>
        <v>hard_coal</v>
      </c>
    </row>
    <row r="116" spans="1:18" x14ac:dyDescent="0.25">
      <c r="A116" s="14">
        <v>2024</v>
      </c>
      <c r="B116" s="14">
        <v>1519858</v>
      </c>
      <c r="C116" s="14" t="s">
        <v>1117</v>
      </c>
      <c r="D116" s="14" t="s">
        <v>1033</v>
      </c>
      <c r="E116" s="14" t="s">
        <v>1100</v>
      </c>
      <c r="F116" s="14" t="s">
        <v>822</v>
      </c>
      <c r="G116" s="14" t="s">
        <v>814</v>
      </c>
      <c r="H116" s="14" t="s">
        <v>815</v>
      </c>
      <c r="I116" s="14" t="s">
        <v>816</v>
      </c>
      <c r="J116" s="14" t="s">
        <v>1042</v>
      </c>
      <c r="K116" s="14" t="s">
        <v>1045</v>
      </c>
      <c r="L116" s="14"/>
      <c r="M116" s="14" t="s">
        <v>1037</v>
      </c>
      <c r="N116" s="15">
        <v>151397</v>
      </c>
      <c r="O116" s="15">
        <v>30</v>
      </c>
      <c r="P116" s="15">
        <v>101254</v>
      </c>
      <c r="Q116" t="str">
        <f>IFERROR(LEFT(D116, FIND(VLOOKUP("state_name_split_token", Keys!$B:$C, 2, FALSE), D116)-1), D116)</f>
        <v>Kentucky</v>
      </c>
      <c r="R116" t="str">
        <f>IF(OR(Q116=VLOOKUP("lignite_state_1", Keys!$B:$C, 2, FALSE),Q116=VLOOKUP("lignite_state_2", Keys!$B:$C, 2, FALSE),Q116=VLOOKUP("lignite_state_3", Keys!$B:$C, 2, FALSE),Q116=VLOOKUP("lignite_state_4", Keys!$B:$C, 2, FALSE)),VLOOKUP("lignite_label", Keys!$B:$C, 2, FALSE),VLOOKUP("hard_coal_label", Keys!$B:$C, 2, FALSE))</f>
        <v>hard_coal</v>
      </c>
    </row>
    <row r="117" spans="1:18" x14ac:dyDescent="0.25">
      <c r="A117" s="14">
        <v>2024</v>
      </c>
      <c r="B117" s="14">
        <v>1519860</v>
      </c>
      <c r="C117" s="14" t="s">
        <v>1118</v>
      </c>
      <c r="D117" s="14" t="s">
        <v>1033</v>
      </c>
      <c r="E117" s="14" t="s">
        <v>1100</v>
      </c>
      <c r="F117" s="14" t="s">
        <v>822</v>
      </c>
      <c r="G117" s="14" t="s">
        <v>828</v>
      </c>
      <c r="H117" s="14" t="s">
        <v>815</v>
      </c>
      <c r="I117" s="14" t="s">
        <v>816</v>
      </c>
      <c r="J117" s="14" t="s">
        <v>1101</v>
      </c>
      <c r="K117" s="14" t="s">
        <v>1110</v>
      </c>
      <c r="L117" s="14"/>
      <c r="M117" s="14" t="s">
        <v>1037</v>
      </c>
      <c r="N117" s="15">
        <v>232575</v>
      </c>
      <c r="O117" s="15">
        <v>68</v>
      </c>
      <c r="P117" s="15">
        <v>149808</v>
      </c>
      <c r="Q117" t="str">
        <f>IFERROR(LEFT(D117, FIND(VLOOKUP("state_name_split_token", Keys!$B:$C, 2, FALSE), D117)-1), D117)</f>
        <v>Kentucky</v>
      </c>
      <c r="R117" t="str">
        <f>IF(OR(Q117=VLOOKUP("lignite_state_1", Keys!$B:$C, 2, FALSE),Q117=VLOOKUP("lignite_state_2", Keys!$B:$C, 2, FALSE),Q117=VLOOKUP("lignite_state_3", Keys!$B:$C, 2, FALSE),Q117=VLOOKUP("lignite_state_4", Keys!$B:$C, 2, FALSE)),VLOOKUP("lignite_label", Keys!$B:$C, 2, FALSE),VLOOKUP("hard_coal_label", Keys!$B:$C, 2, FALSE))</f>
        <v>hard_coal</v>
      </c>
    </row>
    <row r="118" spans="1:18" x14ac:dyDescent="0.25">
      <c r="A118" s="14">
        <v>2024</v>
      </c>
      <c r="B118" s="14">
        <v>1519869</v>
      </c>
      <c r="C118" s="14" t="s">
        <v>1119</v>
      </c>
      <c r="D118" s="14" t="s">
        <v>1033</v>
      </c>
      <c r="E118" s="14" t="s">
        <v>1100</v>
      </c>
      <c r="F118" s="14" t="s">
        <v>822</v>
      </c>
      <c r="G118" s="14" t="s">
        <v>828</v>
      </c>
      <c r="H118" s="14" t="s">
        <v>829</v>
      </c>
      <c r="I118" s="14" t="s">
        <v>816</v>
      </c>
      <c r="J118" s="14" t="s">
        <v>1116</v>
      </c>
      <c r="K118" s="14" t="s">
        <v>1105</v>
      </c>
      <c r="L118" s="14"/>
      <c r="M118" s="14" t="s">
        <v>1037</v>
      </c>
      <c r="N118" s="15">
        <v>204397</v>
      </c>
      <c r="O118" s="15">
        <v>37</v>
      </c>
      <c r="P118" s="15">
        <v>88144</v>
      </c>
      <c r="Q118" t="str">
        <f>IFERROR(LEFT(D118, FIND(VLOOKUP("state_name_split_token", Keys!$B:$C, 2, FALSE), D118)-1), D118)</f>
        <v>Kentucky</v>
      </c>
      <c r="R118" t="str">
        <f>IF(OR(Q118=VLOOKUP("lignite_state_1", Keys!$B:$C, 2, FALSE),Q118=VLOOKUP("lignite_state_2", Keys!$B:$C, 2, FALSE),Q118=VLOOKUP("lignite_state_3", Keys!$B:$C, 2, FALSE),Q118=VLOOKUP("lignite_state_4", Keys!$B:$C, 2, FALSE)),VLOOKUP("lignite_label", Keys!$B:$C, 2, FALSE),VLOOKUP("hard_coal_label", Keys!$B:$C, 2, FALSE))</f>
        <v>hard_coal</v>
      </c>
    </row>
    <row r="119" spans="1:18" x14ac:dyDescent="0.25">
      <c r="A119" s="14">
        <v>2024</v>
      </c>
      <c r="B119" s="14">
        <v>1519897</v>
      </c>
      <c r="C119" s="14" t="s">
        <v>1120</v>
      </c>
      <c r="D119" s="14" t="s">
        <v>1033</v>
      </c>
      <c r="E119" s="14" t="s">
        <v>1100</v>
      </c>
      <c r="F119" s="14" t="s">
        <v>822</v>
      </c>
      <c r="G119" s="14" t="s">
        <v>814</v>
      </c>
      <c r="H119" s="14" t="s">
        <v>815</v>
      </c>
      <c r="I119" s="14" t="s">
        <v>816</v>
      </c>
      <c r="J119" s="14" t="s">
        <v>1121</v>
      </c>
      <c r="K119" s="14" t="s">
        <v>1045</v>
      </c>
      <c r="L119" s="14"/>
      <c r="M119" s="14" t="s">
        <v>1037</v>
      </c>
      <c r="N119" s="15">
        <v>131225</v>
      </c>
      <c r="O119" s="15">
        <v>33</v>
      </c>
      <c r="P119" s="15">
        <v>98334</v>
      </c>
      <c r="Q119" t="str">
        <f>IFERROR(LEFT(D119, FIND(VLOOKUP("state_name_split_token", Keys!$B:$C, 2, FALSE), D119)-1), D119)</f>
        <v>Kentucky</v>
      </c>
      <c r="R119" t="str">
        <f>IF(OR(Q119=VLOOKUP("lignite_state_1", Keys!$B:$C, 2, FALSE),Q119=VLOOKUP("lignite_state_2", Keys!$B:$C, 2, FALSE),Q119=VLOOKUP("lignite_state_3", Keys!$B:$C, 2, FALSE),Q119=VLOOKUP("lignite_state_4", Keys!$B:$C, 2, FALSE)),VLOOKUP("lignite_label", Keys!$B:$C, 2, FALSE),VLOOKUP("hard_coal_label", Keys!$B:$C, 2, FALSE))</f>
        <v>hard_coal</v>
      </c>
    </row>
    <row r="120" spans="1:18" x14ac:dyDescent="0.25">
      <c r="A120" s="14">
        <v>2024</v>
      </c>
      <c r="B120" s="14">
        <v>1519900</v>
      </c>
      <c r="C120" s="14" t="s">
        <v>1122</v>
      </c>
      <c r="D120" s="14" t="s">
        <v>1033</v>
      </c>
      <c r="E120" s="14" t="s">
        <v>1100</v>
      </c>
      <c r="F120" s="14" t="s">
        <v>822</v>
      </c>
      <c r="G120" s="14" t="s">
        <v>814</v>
      </c>
      <c r="H120" s="14" t="s">
        <v>815</v>
      </c>
      <c r="I120" s="14" t="s">
        <v>816</v>
      </c>
      <c r="J120" s="14" t="s">
        <v>1123</v>
      </c>
      <c r="K120" s="14" t="s">
        <v>1124</v>
      </c>
      <c r="L120" s="14"/>
      <c r="M120" s="14" t="s">
        <v>1037</v>
      </c>
      <c r="N120" s="15">
        <v>82250</v>
      </c>
      <c r="O120" s="15">
        <v>15</v>
      </c>
      <c r="P120" s="15">
        <v>34027</v>
      </c>
      <c r="Q120" t="str">
        <f>IFERROR(LEFT(D120, FIND(VLOOKUP("state_name_split_token", Keys!$B:$C, 2, FALSE), D120)-1), D120)</f>
        <v>Kentucky</v>
      </c>
      <c r="R120" t="str">
        <f>IF(OR(Q120=VLOOKUP("lignite_state_1", Keys!$B:$C, 2, FALSE),Q120=VLOOKUP("lignite_state_2", Keys!$B:$C, 2, FALSE),Q120=VLOOKUP("lignite_state_3", Keys!$B:$C, 2, FALSE),Q120=VLOOKUP("lignite_state_4", Keys!$B:$C, 2, FALSE)),VLOOKUP("lignite_label", Keys!$B:$C, 2, FALSE),VLOOKUP("hard_coal_label", Keys!$B:$C, 2, FALSE))</f>
        <v>hard_coal</v>
      </c>
    </row>
    <row r="121" spans="1:18" x14ac:dyDescent="0.25">
      <c r="A121" s="14">
        <v>2024</v>
      </c>
      <c r="B121" s="14">
        <v>1519928</v>
      </c>
      <c r="C121" s="14" t="s">
        <v>1125</v>
      </c>
      <c r="D121" s="14" t="s">
        <v>1033</v>
      </c>
      <c r="E121" s="14" t="s">
        <v>1100</v>
      </c>
      <c r="F121" s="14" t="s">
        <v>822</v>
      </c>
      <c r="G121" s="14" t="s">
        <v>814</v>
      </c>
      <c r="H121" s="14" t="s">
        <v>815</v>
      </c>
      <c r="I121" s="14" t="s">
        <v>816</v>
      </c>
      <c r="J121" s="14" t="s">
        <v>1126</v>
      </c>
      <c r="K121" s="14" t="s">
        <v>1127</v>
      </c>
      <c r="L121" s="14"/>
      <c r="M121" s="14" t="s">
        <v>1037</v>
      </c>
      <c r="N121" s="15">
        <v>173332</v>
      </c>
      <c r="O121" s="15">
        <v>19</v>
      </c>
      <c r="P121" s="15">
        <v>53333</v>
      </c>
      <c r="Q121" t="str">
        <f>IFERROR(LEFT(D121, FIND(VLOOKUP("state_name_split_token", Keys!$B:$C, 2, FALSE), D121)-1), D121)</f>
        <v>Kentucky</v>
      </c>
      <c r="R121" t="str">
        <f>IF(OR(Q121=VLOOKUP("lignite_state_1", Keys!$B:$C, 2, FALSE),Q121=VLOOKUP("lignite_state_2", Keys!$B:$C, 2, FALSE),Q121=VLOOKUP("lignite_state_3", Keys!$B:$C, 2, FALSE),Q121=VLOOKUP("lignite_state_4", Keys!$B:$C, 2, FALSE)),VLOOKUP("lignite_label", Keys!$B:$C, 2, FALSE),VLOOKUP("hard_coal_label", Keys!$B:$C, 2, FALSE))</f>
        <v>hard_coal</v>
      </c>
    </row>
    <row r="122" spans="1:18" x14ac:dyDescent="0.25">
      <c r="A122" s="14">
        <v>2024</v>
      </c>
      <c r="B122" s="14">
        <v>1519937</v>
      </c>
      <c r="C122" s="14" t="s">
        <v>1128</v>
      </c>
      <c r="D122" s="14" t="s">
        <v>1033</v>
      </c>
      <c r="E122" s="14" t="s">
        <v>1100</v>
      </c>
      <c r="F122" s="14" t="s">
        <v>852</v>
      </c>
      <c r="G122" s="14" t="s">
        <v>814</v>
      </c>
      <c r="H122" s="14" t="s">
        <v>815</v>
      </c>
      <c r="I122" s="14" t="s">
        <v>816</v>
      </c>
      <c r="J122" s="14" t="s">
        <v>1129</v>
      </c>
      <c r="K122" s="14" t="s">
        <v>1130</v>
      </c>
      <c r="L122" s="14"/>
      <c r="M122" s="14" t="s">
        <v>1037</v>
      </c>
      <c r="N122" s="15">
        <v>7558</v>
      </c>
      <c r="O122" s="15">
        <v>6</v>
      </c>
      <c r="P122" s="15">
        <v>12362</v>
      </c>
      <c r="Q122" t="str">
        <f>IFERROR(LEFT(D122, FIND(VLOOKUP("state_name_split_token", Keys!$B:$C, 2, FALSE), D122)-1), D122)</f>
        <v>Kentucky</v>
      </c>
      <c r="R122" t="str">
        <f>IF(OR(Q122=VLOOKUP("lignite_state_1", Keys!$B:$C, 2, FALSE),Q122=VLOOKUP("lignite_state_2", Keys!$B:$C, 2, FALSE),Q122=VLOOKUP("lignite_state_3", Keys!$B:$C, 2, FALSE),Q122=VLOOKUP("lignite_state_4", Keys!$B:$C, 2, FALSE)),VLOOKUP("lignite_label", Keys!$B:$C, 2, FALSE),VLOOKUP("hard_coal_label", Keys!$B:$C, 2, FALSE))</f>
        <v>hard_coal</v>
      </c>
    </row>
    <row r="123" spans="1:18" x14ac:dyDescent="0.25">
      <c r="A123" s="14">
        <v>2024</v>
      </c>
      <c r="B123" s="14">
        <v>1519939</v>
      </c>
      <c r="C123" s="14" t="s">
        <v>1131</v>
      </c>
      <c r="D123" s="14" t="s">
        <v>1033</v>
      </c>
      <c r="E123" s="14" t="s">
        <v>1100</v>
      </c>
      <c r="F123" s="14" t="s">
        <v>852</v>
      </c>
      <c r="G123" s="14" t="s">
        <v>828</v>
      </c>
      <c r="H123" s="14" t="s">
        <v>815</v>
      </c>
      <c r="I123" s="14" t="s">
        <v>816</v>
      </c>
      <c r="J123" s="14" t="s">
        <v>1116</v>
      </c>
      <c r="K123" s="14" t="s">
        <v>1105</v>
      </c>
      <c r="L123" s="14"/>
      <c r="M123" s="14" t="s">
        <v>1037</v>
      </c>
      <c r="N123" s="15">
        <v>75544</v>
      </c>
      <c r="O123" s="15">
        <v>34</v>
      </c>
      <c r="P123" s="15">
        <v>56709</v>
      </c>
      <c r="Q123" t="str">
        <f>IFERROR(LEFT(D123, FIND(VLOOKUP("state_name_split_token", Keys!$B:$C, 2, FALSE), D123)-1), D123)</f>
        <v>Kentucky</v>
      </c>
      <c r="R123" t="str">
        <f>IF(OR(Q123=VLOOKUP("lignite_state_1", Keys!$B:$C, 2, FALSE),Q123=VLOOKUP("lignite_state_2", Keys!$B:$C, 2, FALSE),Q123=VLOOKUP("lignite_state_3", Keys!$B:$C, 2, FALSE),Q123=VLOOKUP("lignite_state_4", Keys!$B:$C, 2, FALSE)),VLOOKUP("lignite_label", Keys!$B:$C, 2, FALSE),VLOOKUP("hard_coal_label", Keys!$B:$C, 2, FALSE))</f>
        <v>hard_coal</v>
      </c>
    </row>
    <row r="124" spans="1:18" x14ac:dyDescent="0.25">
      <c r="A124" s="14">
        <v>2024</v>
      </c>
      <c r="B124" s="14">
        <v>1519945</v>
      </c>
      <c r="C124" s="14" t="s">
        <v>1132</v>
      </c>
      <c r="D124" s="14" t="s">
        <v>1033</v>
      </c>
      <c r="E124" s="14" t="s">
        <v>1100</v>
      </c>
      <c r="F124" s="14" t="s">
        <v>822</v>
      </c>
      <c r="G124" s="14" t="s">
        <v>828</v>
      </c>
      <c r="H124" s="14" t="s">
        <v>815</v>
      </c>
      <c r="I124" s="14" t="s">
        <v>816</v>
      </c>
      <c r="J124" s="14" t="s">
        <v>1116</v>
      </c>
      <c r="K124" s="14" t="s">
        <v>1133</v>
      </c>
      <c r="L124" s="14"/>
      <c r="M124" s="14" t="s">
        <v>1037</v>
      </c>
      <c r="N124" s="15">
        <v>77749</v>
      </c>
      <c r="O124" s="15">
        <v>33</v>
      </c>
      <c r="P124" s="15">
        <v>46298</v>
      </c>
      <c r="Q124" t="str">
        <f>IFERROR(LEFT(D124, FIND(VLOOKUP("state_name_split_token", Keys!$B:$C, 2, FALSE), D124)-1), D124)</f>
        <v>Kentucky</v>
      </c>
      <c r="R124" t="str">
        <f>IF(OR(Q124=VLOOKUP("lignite_state_1", Keys!$B:$C, 2, FALSE),Q124=VLOOKUP("lignite_state_2", Keys!$B:$C, 2, FALSE),Q124=VLOOKUP("lignite_state_3", Keys!$B:$C, 2, FALSE),Q124=VLOOKUP("lignite_state_4", Keys!$B:$C, 2, FALSE)),VLOOKUP("lignite_label", Keys!$B:$C, 2, FALSE),VLOOKUP("hard_coal_label", Keys!$B:$C, 2, FALSE))</f>
        <v>hard_coal</v>
      </c>
    </row>
    <row r="125" spans="1:18" x14ac:dyDescent="0.25">
      <c r="A125" s="14">
        <v>2024</v>
      </c>
      <c r="B125" s="14">
        <v>1519947</v>
      </c>
      <c r="C125" s="14" t="s">
        <v>1134</v>
      </c>
      <c r="D125" s="14" t="s">
        <v>1033</v>
      </c>
      <c r="E125" s="14" t="s">
        <v>1100</v>
      </c>
      <c r="F125" s="14" t="s">
        <v>822</v>
      </c>
      <c r="G125" s="14" t="s">
        <v>828</v>
      </c>
      <c r="H125" s="14" t="s">
        <v>815</v>
      </c>
      <c r="I125" s="14" t="s">
        <v>816</v>
      </c>
      <c r="J125" s="14" t="s">
        <v>1135</v>
      </c>
      <c r="K125" s="14" t="s">
        <v>1102</v>
      </c>
      <c r="L125" s="14"/>
      <c r="M125" s="14" t="s">
        <v>1037</v>
      </c>
      <c r="N125" s="15">
        <v>15617</v>
      </c>
      <c r="O125" s="15">
        <v>13</v>
      </c>
      <c r="P125" s="15">
        <v>22916</v>
      </c>
      <c r="Q125" t="str">
        <f>IFERROR(LEFT(D125, FIND(VLOOKUP("state_name_split_token", Keys!$B:$C, 2, FALSE), D125)-1), D125)</f>
        <v>Kentucky</v>
      </c>
      <c r="R125" t="str">
        <f>IF(OR(Q125=VLOOKUP("lignite_state_1", Keys!$B:$C, 2, FALSE),Q125=VLOOKUP("lignite_state_2", Keys!$B:$C, 2, FALSE),Q125=VLOOKUP("lignite_state_3", Keys!$B:$C, 2, FALSE),Q125=VLOOKUP("lignite_state_4", Keys!$B:$C, 2, FALSE)),VLOOKUP("lignite_label", Keys!$B:$C, 2, FALSE),VLOOKUP("hard_coal_label", Keys!$B:$C, 2, FALSE))</f>
        <v>hard_coal</v>
      </c>
    </row>
    <row r="126" spans="1:18" x14ac:dyDescent="0.25">
      <c r="A126" s="14">
        <v>2024</v>
      </c>
      <c r="B126" s="14">
        <v>1519954</v>
      </c>
      <c r="C126" s="14" t="s">
        <v>1136</v>
      </c>
      <c r="D126" s="14" t="s">
        <v>1033</v>
      </c>
      <c r="E126" s="14" t="s">
        <v>1100</v>
      </c>
      <c r="F126" s="14" t="s">
        <v>822</v>
      </c>
      <c r="G126" s="14" t="s">
        <v>828</v>
      </c>
      <c r="H126" s="14" t="s">
        <v>815</v>
      </c>
      <c r="I126" s="14" t="s">
        <v>816</v>
      </c>
      <c r="J126" s="14" t="s">
        <v>1101</v>
      </c>
      <c r="K126" s="14" t="s">
        <v>1110</v>
      </c>
      <c r="L126" s="14"/>
      <c r="M126" s="14" t="s">
        <v>1037</v>
      </c>
      <c r="N126" s="15">
        <v>7881</v>
      </c>
      <c r="O126" s="15">
        <v>31</v>
      </c>
      <c r="P126" s="15">
        <v>3631</v>
      </c>
      <c r="Q126" t="str">
        <f>IFERROR(LEFT(D126, FIND(VLOOKUP("state_name_split_token", Keys!$B:$C, 2, FALSE), D126)-1), D126)</f>
        <v>Kentucky</v>
      </c>
      <c r="R126" t="str">
        <f>IF(OR(Q126=VLOOKUP("lignite_state_1", Keys!$B:$C, 2, FALSE),Q126=VLOOKUP("lignite_state_2", Keys!$B:$C, 2, FALSE),Q126=VLOOKUP("lignite_state_3", Keys!$B:$C, 2, FALSE),Q126=VLOOKUP("lignite_state_4", Keys!$B:$C, 2, FALSE)),VLOOKUP("lignite_label", Keys!$B:$C, 2, FALSE),VLOOKUP("hard_coal_label", Keys!$B:$C, 2, FALSE))</f>
        <v>hard_coal</v>
      </c>
    </row>
    <row r="127" spans="1:18" x14ac:dyDescent="0.25">
      <c r="A127" s="14">
        <v>2024</v>
      </c>
      <c r="B127" s="14">
        <v>1519963</v>
      </c>
      <c r="C127" s="14" t="s">
        <v>1137</v>
      </c>
      <c r="D127" s="14" t="s">
        <v>1033</v>
      </c>
      <c r="E127" s="14" t="s">
        <v>1100</v>
      </c>
      <c r="F127" s="14" t="s">
        <v>852</v>
      </c>
      <c r="G127" s="14" t="s">
        <v>828</v>
      </c>
      <c r="H127" s="14" t="s">
        <v>815</v>
      </c>
      <c r="I127" s="14" t="s">
        <v>816</v>
      </c>
      <c r="J127" s="14" t="s">
        <v>1138</v>
      </c>
      <c r="K127" s="14" t="s">
        <v>1045</v>
      </c>
      <c r="L127" s="14"/>
      <c r="M127" s="14" t="s">
        <v>1037</v>
      </c>
      <c r="N127" s="15">
        <v>6293</v>
      </c>
      <c r="O127" s="15">
        <v>7</v>
      </c>
      <c r="P127" s="15">
        <v>4646</v>
      </c>
      <c r="Q127" t="str">
        <f>IFERROR(LEFT(D127, FIND(VLOOKUP("state_name_split_token", Keys!$B:$C, 2, FALSE), D127)-1), D127)</f>
        <v>Kentucky</v>
      </c>
      <c r="R127" t="str">
        <f>IF(OR(Q127=VLOOKUP("lignite_state_1", Keys!$B:$C, 2, FALSE),Q127=VLOOKUP("lignite_state_2", Keys!$B:$C, 2, FALSE),Q127=VLOOKUP("lignite_state_3", Keys!$B:$C, 2, FALSE),Q127=VLOOKUP("lignite_state_4", Keys!$B:$C, 2, FALSE)),VLOOKUP("lignite_label", Keys!$B:$C, 2, FALSE),VLOOKUP("hard_coal_label", Keys!$B:$C, 2, FALSE))</f>
        <v>hard_coal</v>
      </c>
    </row>
    <row r="128" spans="1:18" x14ac:dyDescent="0.25">
      <c r="A128" s="14">
        <v>2024</v>
      </c>
      <c r="B128" s="14">
        <v>4609414</v>
      </c>
      <c r="C128" s="14" t="s">
        <v>1139</v>
      </c>
      <c r="D128" s="14" t="s">
        <v>1033</v>
      </c>
      <c r="E128" s="14" t="s">
        <v>1100</v>
      </c>
      <c r="F128" s="14" t="s">
        <v>852</v>
      </c>
      <c r="G128" s="14" t="s">
        <v>814</v>
      </c>
      <c r="H128" s="14" t="s">
        <v>1009</v>
      </c>
      <c r="I128" s="14" t="s">
        <v>816</v>
      </c>
      <c r="J128" s="14" t="s">
        <v>1140</v>
      </c>
      <c r="K128" s="14" t="s">
        <v>1141</v>
      </c>
      <c r="L128" s="14"/>
      <c r="M128" s="14" t="s">
        <v>1037</v>
      </c>
      <c r="N128" s="15">
        <v>88399</v>
      </c>
      <c r="O128" s="15">
        <v>11</v>
      </c>
      <c r="P128" s="15">
        <v>22218</v>
      </c>
      <c r="Q128" t="str">
        <f>IFERROR(LEFT(D128, FIND(VLOOKUP("state_name_split_token", Keys!$B:$C, 2, FALSE), D128)-1), D128)</f>
        <v>Kentucky</v>
      </c>
      <c r="R128" t="str">
        <f>IF(OR(Q128=VLOOKUP("lignite_state_1", Keys!$B:$C, 2, FALSE),Q128=VLOOKUP("lignite_state_2", Keys!$B:$C, 2, FALSE),Q128=VLOOKUP("lignite_state_3", Keys!$B:$C, 2, FALSE),Q128=VLOOKUP("lignite_state_4", Keys!$B:$C, 2, FALSE)),VLOOKUP("lignite_label", Keys!$B:$C, 2, FALSE),VLOOKUP("hard_coal_label", Keys!$B:$C, 2, FALSE))</f>
        <v>hard_coal</v>
      </c>
    </row>
    <row r="129" spans="1:18" x14ac:dyDescent="0.25">
      <c r="A129" s="14">
        <v>2024</v>
      </c>
      <c r="B129" s="14">
        <v>1514335</v>
      </c>
      <c r="C129" s="14" t="s">
        <v>1142</v>
      </c>
      <c r="D129" s="14" t="s">
        <v>1143</v>
      </c>
      <c r="E129" s="14" t="s">
        <v>1144</v>
      </c>
      <c r="F129" s="14" t="s">
        <v>822</v>
      </c>
      <c r="G129" s="14" t="s">
        <v>828</v>
      </c>
      <c r="H129" s="14" t="s">
        <v>829</v>
      </c>
      <c r="I129" s="14" t="s">
        <v>823</v>
      </c>
      <c r="J129" s="14" t="s">
        <v>1145</v>
      </c>
      <c r="K129" s="14" t="s">
        <v>1146</v>
      </c>
      <c r="L129" s="14"/>
      <c r="M129" s="14" t="s">
        <v>933</v>
      </c>
      <c r="N129" s="15">
        <v>0</v>
      </c>
      <c r="O129" s="15">
        <v>34</v>
      </c>
      <c r="P129" s="15">
        <v>76560</v>
      </c>
      <c r="Q129" t="str">
        <f>IFERROR(LEFT(D129, FIND(VLOOKUP("state_name_split_token", Keys!$B:$C, 2, FALSE), D129)-1), D129)</f>
        <v>Kentucky</v>
      </c>
      <c r="R129" t="str">
        <f>IF(OR(Q129=VLOOKUP("lignite_state_1", Keys!$B:$C, 2, FALSE),Q129=VLOOKUP("lignite_state_2", Keys!$B:$C, 2, FALSE),Q129=VLOOKUP("lignite_state_3", Keys!$B:$C, 2, FALSE),Q129=VLOOKUP("lignite_state_4", Keys!$B:$C, 2, FALSE)),VLOOKUP("lignite_label", Keys!$B:$C, 2, FALSE),VLOOKUP("hard_coal_label", Keys!$B:$C, 2, FALSE))</f>
        <v>hard_coal</v>
      </c>
    </row>
    <row r="130" spans="1:18" x14ac:dyDescent="0.25">
      <c r="A130" s="14">
        <v>2024</v>
      </c>
      <c r="B130" s="14">
        <v>1517216</v>
      </c>
      <c r="C130" s="14" t="s">
        <v>1147</v>
      </c>
      <c r="D130" s="14" t="s">
        <v>1143</v>
      </c>
      <c r="E130" s="14" t="s">
        <v>1144</v>
      </c>
      <c r="F130" s="14" t="s">
        <v>822</v>
      </c>
      <c r="G130" s="14" t="s">
        <v>828</v>
      </c>
      <c r="H130" s="14" t="s">
        <v>829</v>
      </c>
      <c r="I130" s="14" t="s">
        <v>816</v>
      </c>
      <c r="J130" s="14" t="s">
        <v>1148</v>
      </c>
      <c r="K130" s="14" t="s">
        <v>1149</v>
      </c>
      <c r="L130" s="14"/>
      <c r="M130" s="14" t="s">
        <v>933</v>
      </c>
      <c r="N130" s="15">
        <v>4406080</v>
      </c>
      <c r="O130" s="15">
        <v>457</v>
      </c>
      <c r="P130" s="15">
        <v>1166351</v>
      </c>
      <c r="Q130" t="str">
        <f>IFERROR(LEFT(D130, FIND(VLOOKUP("state_name_split_token", Keys!$B:$C, 2, FALSE), D130)-1), D130)</f>
        <v>Kentucky</v>
      </c>
      <c r="R130" t="str">
        <f>IF(OR(Q130=VLOOKUP("lignite_state_1", Keys!$B:$C, 2, FALSE),Q130=VLOOKUP("lignite_state_2", Keys!$B:$C, 2, FALSE),Q130=VLOOKUP("lignite_state_3", Keys!$B:$C, 2, FALSE),Q130=VLOOKUP("lignite_state_4", Keys!$B:$C, 2, FALSE)),VLOOKUP("lignite_label", Keys!$B:$C, 2, FALSE),VLOOKUP("hard_coal_label", Keys!$B:$C, 2, FALSE))</f>
        <v>hard_coal</v>
      </c>
    </row>
    <row r="131" spans="1:18" x14ac:dyDescent="0.25">
      <c r="A131" s="14">
        <v>2024</v>
      </c>
      <c r="B131" s="14">
        <v>1517059</v>
      </c>
      <c r="C131" s="14" t="s">
        <v>1150</v>
      </c>
      <c r="D131" s="14" t="s">
        <v>1033</v>
      </c>
      <c r="E131" s="14" t="s">
        <v>1151</v>
      </c>
      <c r="F131" s="14" t="s">
        <v>822</v>
      </c>
      <c r="G131" s="14" t="s">
        <v>814</v>
      </c>
      <c r="H131" s="14" t="s">
        <v>815</v>
      </c>
      <c r="I131" s="14" t="s">
        <v>823</v>
      </c>
      <c r="J131" s="14" t="s">
        <v>1152</v>
      </c>
      <c r="K131" s="14" t="s">
        <v>1153</v>
      </c>
      <c r="L131" s="14"/>
      <c r="M131" s="14" t="s">
        <v>1037</v>
      </c>
      <c r="N131" s="15">
        <v>0</v>
      </c>
      <c r="O131" s="15">
        <v>3</v>
      </c>
      <c r="P131" s="15">
        <v>8313</v>
      </c>
      <c r="Q131" t="str">
        <f>IFERROR(LEFT(D131, FIND(VLOOKUP("state_name_split_token", Keys!$B:$C, 2, FALSE), D131)-1), D131)</f>
        <v>Kentucky</v>
      </c>
      <c r="R131" t="str">
        <f>IF(OR(Q131=VLOOKUP("lignite_state_1", Keys!$B:$C, 2, FALSE),Q131=VLOOKUP("lignite_state_2", Keys!$B:$C, 2, FALSE),Q131=VLOOKUP("lignite_state_3", Keys!$B:$C, 2, FALSE),Q131=VLOOKUP("lignite_state_4", Keys!$B:$C, 2, FALSE)),VLOOKUP("lignite_label", Keys!$B:$C, 2, FALSE),VLOOKUP("hard_coal_label", Keys!$B:$C, 2, FALSE))</f>
        <v>hard_coal</v>
      </c>
    </row>
    <row r="132" spans="1:18" x14ac:dyDescent="0.25">
      <c r="A132" s="14">
        <v>2024</v>
      </c>
      <c r="B132" s="14">
        <v>1517059</v>
      </c>
      <c r="C132" s="14" t="s">
        <v>1150</v>
      </c>
      <c r="D132" s="14" t="s">
        <v>1033</v>
      </c>
      <c r="E132" s="14" t="s">
        <v>1151</v>
      </c>
      <c r="F132" s="14" t="s">
        <v>822</v>
      </c>
      <c r="G132" s="14" t="s">
        <v>828</v>
      </c>
      <c r="H132" s="14" t="s">
        <v>815</v>
      </c>
      <c r="I132" s="14" t="s">
        <v>823</v>
      </c>
      <c r="J132" s="14" t="s">
        <v>1152</v>
      </c>
      <c r="K132" s="14" t="s">
        <v>1153</v>
      </c>
      <c r="L132" s="14"/>
      <c r="M132" s="14" t="s">
        <v>1037</v>
      </c>
      <c r="N132" s="15">
        <v>0</v>
      </c>
      <c r="O132" s="15">
        <v>3</v>
      </c>
      <c r="P132" s="15">
        <v>8313</v>
      </c>
      <c r="Q132" t="str">
        <f>IFERROR(LEFT(D132, FIND(VLOOKUP("state_name_split_token", Keys!$B:$C, 2, FALSE), D132)-1), D132)</f>
        <v>Kentucky</v>
      </c>
      <c r="R132" t="str">
        <f>IF(OR(Q132=VLOOKUP("lignite_state_1", Keys!$B:$C, 2, FALSE),Q132=VLOOKUP("lignite_state_2", Keys!$B:$C, 2, FALSE),Q132=VLOOKUP("lignite_state_3", Keys!$B:$C, 2, FALSE),Q132=VLOOKUP("lignite_state_4", Keys!$B:$C, 2, FALSE)),VLOOKUP("lignite_label", Keys!$B:$C, 2, FALSE),VLOOKUP("hard_coal_label", Keys!$B:$C, 2, FALSE))</f>
        <v>hard_coal</v>
      </c>
    </row>
    <row r="133" spans="1:18" x14ac:dyDescent="0.25">
      <c r="A133" s="14">
        <v>2024</v>
      </c>
      <c r="B133" s="14">
        <v>1519538</v>
      </c>
      <c r="C133" s="14" t="s">
        <v>1154</v>
      </c>
      <c r="D133" s="14" t="s">
        <v>1033</v>
      </c>
      <c r="E133" s="14" t="s">
        <v>1151</v>
      </c>
      <c r="F133" s="14" t="s">
        <v>822</v>
      </c>
      <c r="G133" s="14" t="s">
        <v>814</v>
      </c>
      <c r="H133" s="14" t="s">
        <v>1009</v>
      </c>
      <c r="I133" s="14" t="s">
        <v>816</v>
      </c>
      <c r="J133" s="14" t="s">
        <v>1155</v>
      </c>
      <c r="K133" s="14" t="s">
        <v>1156</v>
      </c>
      <c r="L133" s="14"/>
      <c r="M133" s="14" t="s">
        <v>1037</v>
      </c>
      <c r="N133" s="15">
        <v>306773</v>
      </c>
      <c r="O133" s="15">
        <v>35</v>
      </c>
      <c r="P133" s="15">
        <v>90054</v>
      </c>
      <c r="Q133" t="str">
        <f>IFERROR(LEFT(D133, FIND(VLOOKUP("state_name_split_token", Keys!$B:$C, 2, FALSE), D133)-1), D133)</f>
        <v>Kentucky</v>
      </c>
      <c r="R133" t="str">
        <f>IF(OR(Q133=VLOOKUP("lignite_state_1", Keys!$B:$C, 2, FALSE),Q133=VLOOKUP("lignite_state_2", Keys!$B:$C, 2, FALSE),Q133=VLOOKUP("lignite_state_3", Keys!$B:$C, 2, FALSE),Q133=VLOOKUP("lignite_state_4", Keys!$B:$C, 2, FALSE)),VLOOKUP("lignite_label", Keys!$B:$C, 2, FALSE),VLOOKUP("hard_coal_label", Keys!$B:$C, 2, FALSE))</f>
        <v>hard_coal</v>
      </c>
    </row>
    <row r="134" spans="1:18" x14ac:dyDescent="0.25">
      <c r="A134" s="14">
        <v>2024</v>
      </c>
      <c r="B134" s="14">
        <v>1519548</v>
      </c>
      <c r="C134" s="14" t="s">
        <v>1157</v>
      </c>
      <c r="D134" s="14" t="s">
        <v>1033</v>
      </c>
      <c r="E134" s="14" t="s">
        <v>1151</v>
      </c>
      <c r="F134" s="14" t="s">
        <v>852</v>
      </c>
      <c r="G134" s="14" t="s">
        <v>814</v>
      </c>
      <c r="H134" s="14" t="s">
        <v>815</v>
      </c>
      <c r="I134" s="14" t="s">
        <v>816</v>
      </c>
      <c r="J134" s="14" t="s">
        <v>1158</v>
      </c>
      <c r="K134" s="14" t="s">
        <v>1159</v>
      </c>
      <c r="L134" s="14"/>
      <c r="M134" s="14" t="s">
        <v>1037</v>
      </c>
      <c r="N134" s="15">
        <v>4022</v>
      </c>
      <c r="O134" s="15">
        <v>1</v>
      </c>
      <c r="P134" s="15">
        <v>170</v>
      </c>
      <c r="Q134" t="str">
        <f>IFERROR(LEFT(D134, FIND(VLOOKUP("state_name_split_token", Keys!$B:$C, 2, FALSE), D134)-1), D134)</f>
        <v>Kentucky</v>
      </c>
      <c r="R134" t="str">
        <f>IF(OR(Q134=VLOOKUP("lignite_state_1", Keys!$B:$C, 2, FALSE),Q134=VLOOKUP("lignite_state_2", Keys!$B:$C, 2, FALSE),Q134=VLOOKUP("lignite_state_3", Keys!$B:$C, 2, FALSE),Q134=VLOOKUP("lignite_state_4", Keys!$B:$C, 2, FALSE)),VLOOKUP("lignite_label", Keys!$B:$C, 2, FALSE),VLOOKUP("hard_coal_label", Keys!$B:$C, 2, FALSE))</f>
        <v>hard_coal</v>
      </c>
    </row>
    <row r="135" spans="1:18" x14ac:dyDescent="0.25">
      <c r="A135" s="14">
        <v>2024</v>
      </c>
      <c r="B135" s="14">
        <v>1516567</v>
      </c>
      <c r="C135" s="14" t="s">
        <v>1160</v>
      </c>
      <c r="D135" s="14" t="s">
        <v>1033</v>
      </c>
      <c r="E135" s="14" t="s">
        <v>1161</v>
      </c>
      <c r="F135" s="14" t="s">
        <v>852</v>
      </c>
      <c r="G135" s="14" t="s">
        <v>814</v>
      </c>
      <c r="H135" s="14" t="s">
        <v>815</v>
      </c>
      <c r="I135" s="14" t="s">
        <v>823</v>
      </c>
      <c r="J135" s="14" t="s">
        <v>1162</v>
      </c>
      <c r="K135" s="14" t="s">
        <v>1163</v>
      </c>
      <c r="L135" s="14"/>
      <c r="M135" s="14" t="s">
        <v>1037</v>
      </c>
      <c r="N135" s="15">
        <v>0</v>
      </c>
      <c r="O135" s="15">
        <v>5</v>
      </c>
      <c r="P135" s="15">
        <v>4690</v>
      </c>
      <c r="Q135" t="str">
        <f>IFERROR(LEFT(D135, FIND(VLOOKUP("state_name_split_token", Keys!$B:$C, 2, FALSE), D135)-1), D135)</f>
        <v>Kentucky</v>
      </c>
      <c r="R135" t="str">
        <f>IF(OR(Q135=VLOOKUP("lignite_state_1", Keys!$B:$C, 2, FALSE),Q135=VLOOKUP("lignite_state_2", Keys!$B:$C, 2, FALSE),Q135=VLOOKUP("lignite_state_3", Keys!$B:$C, 2, FALSE),Q135=VLOOKUP("lignite_state_4", Keys!$B:$C, 2, FALSE)),VLOOKUP("lignite_label", Keys!$B:$C, 2, FALSE),VLOOKUP("hard_coal_label", Keys!$B:$C, 2, FALSE))</f>
        <v>hard_coal</v>
      </c>
    </row>
    <row r="136" spans="1:18" x14ac:dyDescent="0.25">
      <c r="A136" s="14">
        <v>2024</v>
      </c>
      <c r="B136" s="14">
        <v>1516567</v>
      </c>
      <c r="C136" s="14" t="s">
        <v>1160</v>
      </c>
      <c r="D136" s="14" t="s">
        <v>1033</v>
      </c>
      <c r="E136" s="14" t="s">
        <v>1161</v>
      </c>
      <c r="F136" s="14" t="s">
        <v>852</v>
      </c>
      <c r="G136" s="14" t="s">
        <v>828</v>
      </c>
      <c r="H136" s="14" t="s">
        <v>815</v>
      </c>
      <c r="I136" s="14" t="s">
        <v>823</v>
      </c>
      <c r="J136" s="14" t="s">
        <v>1162</v>
      </c>
      <c r="K136" s="14" t="s">
        <v>1163</v>
      </c>
      <c r="L136" s="14"/>
      <c r="M136" s="14" t="s">
        <v>1037</v>
      </c>
      <c r="N136" s="15">
        <v>0</v>
      </c>
      <c r="O136" s="15">
        <v>4</v>
      </c>
      <c r="P136" s="15">
        <v>4690</v>
      </c>
      <c r="Q136" t="str">
        <f>IFERROR(LEFT(D136, FIND(VLOOKUP("state_name_split_token", Keys!$B:$C, 2, FALSE), D136)-1), D136)</f>
        <v>Kentucky</v>
      </c>
      <c r="R136" t="str">
        <f>IF(OR(Q136=VLOOKUP("lignite_state_1", Keys!$B:$C, 2, FALSE),Q136=VLOOKUP("lignite_state_2", Keys!$B:$C, 2, FALSE),Q136=VLOOKUP("lignite_state_3", Keys!$B:$C, 2, FALSE),Q136=VLOOKUP("lignite_state_4", Keys!$B:$C, 2, FALSE)),VLOOKUP("lignite_label", Keys!$B:$C, 2, FALSE),VLOOKUP("hard_coal_label", Keys!$B:$C, 2, FALSE))</f>
        <v>hard_coal</v>
      </c>
    </row>
    <row r="137" spans="1:18" x14ac:dyDescent="0.25">
      <c r="A137" s="14">
        <v>2024</v>
      </c>
      <c r="B137" s="14">
        <v>1516858</v>
      </c>
      <c r="C137" s="14" t="s">
        <v>1164</v>
      </c>
      <c r="D137" s="14" t="s">
        <v>1033</v>
      </c>
      <c r="E137" s="14" t="s">
        <v>1161</v>
      </c>
      <c r="F137" s="14" t="s">
        <v>822</v>
      </c>
      <c r="G137" s="14" t="s">
        <v>814</v>
      </c>
      <c r="H137" s="14" t="s">
        <v>815</v>
      </c>
      <c r="I137" s="14" t="s">
        <v>823</v>
      </c>
      <c r="J137" s="14" t="s">
        <v>1165</v>
      </c>
      <c r="K137" s="14" t="s">
        <v>1166</v>
      </c>
      <c r="L137" s="14"/>
      <c r="M137" s="14" t="s">
        <v>1037</v>
      </c>
      <c r="N137" s="15">
        <v>0</v>
      </c>
      <c r="O137" s="15">
        <v>8</v>
      </c>
      <c r="P137" s="15">
        <v>17469</v>
      </c>
      <c r="Q137" t="str">
        <f>IFERROR(LEFT(D137, FIND(VLOOKUP("state_name_split_token", Keys!$B:$C, 2, FALSE), D137)-1), D137)</f>
        <v>Kentucky</v>
      </c>
      <c r="R137" t="str">
        <f>IF(OR(Q137=VLOOKUP("lignite_state_1", Keys!$B:$C, 2, FALSE),Q137=VLOOKUP("lignite_state_2", Keys!$B:$C, 2, FALSE),Q137=VLOOKUP("lignite_state_3", Keys!$B:$C, 2, FALSE),Q137=VLOOKUP("lignite_state_4", Keys!$B:$C, 2, FALSE)),VLOOKUP("lignite_label", Keys!$B:$C, 2, FALSE),VLOOKUP("hard_coal_label", Keys!$B:$C, 2, FALSE))</f>
        <v>hard_coal</v>
      </c>
    </row>
    <row r="138" spans="1:18" x14ac:dyDescent="0.25">
      <c r="A138" s="14">
        <v>2024</v>
      </c>
      <c r="B138" s="14">
        <v>1518793</v>
      </c>
      <c r="C138" s="14" t="s">
        <v>1167</v>
      </c>
      <c r="D138" s="14" t="s">
        <v>1033</v>
      </c>
      <c r="E138" s="14" t="s">
        <v>1161</v>
      </c>
      <c r="F138" s="14" t="s">
        <v>822</v>
      </c>
      <c r="G138" s="14" t="s">
        <v>828</v>
      </c>
      <c r="H138" s="14" t="s">
        <v>815</v>
      </c>
      <c r="I138" s="14" t="s">
        <v>816</v>
      </c>
      <c r="J138" s="14" t="s">
        <v>1168</v>
      </c>
      <c r="K138" s="14" t="s">
        <v>1169</v>
      </c>
      <c r="L138" s="14"/>
      <c r="M138" s="14" t="s">
        <v>1037</v>
      </c>
      <c r="N138" s="15">
        <v>54058</v>
      </c>
      <c r="O138" s="15">
        <v>15</v>
      </c>
      <c r="P138" s="15">
        <v>25799</v>
      </c>
      <c r="Q138" t="str">
        <f>IFERROR(LEFT(D138, FIND(VLOOKUP("state_name_split_token", Keys!$B:$C, 2, FALSE), D138)-1), D138)</f>
        <v>Kentucky</v>
      </c>
      <c r="R138" t="str">
        <f>IF(OR(Q138=VLOOKUP("lignite_state_1", Keys!$B:$C, 2, FALSE),Q138=VLOOKUP("lignite_state_2", Keys!$B:$C, 2, FALSE),Q138=VLOOKUP("lignite_state_3", Keys!$B:$C, 2, FALSE),Q138=VLOOKUP("lignite_state_4", Keys!$B:$C, 2, FALSE)),VLOOKUP("lignite_label", Keys!$B:$C, 2, FALSE),VLOOKUP("hard_coal_label", Keys!$B:$C, 2, FALSE))</f>
        <v>hard_coal</v>
      </c>
    </row>
    <row r="139" spans="1:18" x14ac:dyDescent="0.25">
      <c r="A139" s="14">
        <v>2024</v>
      </c>
      <c r="B139" s="14">
        <v>1519116</v>
      </c>
      <c r="C139" s="14" t="s">
        <v>1170</v>
      </c>
      <c r="D139" s="14" t="s">
        <v>1033</v>
      </c>
      <c r="E139" s="14" t="s">
        <v>1161</v>
      </c>
      <c r="F139" s="14" t="s">
        <v>822</v>
      </c>
      <c r="G139" s="14" t="s">
        <v>828</v>
      </c>
      <c r="H139" s="14" t="s">
        <v>815</v>
      </c>
      <c r="I139" s="14" t="s">
        <v>816</v>
      </c>
      <c r="J139" s="14" t="s">
        <v>1171</v>
      </c>
      <c r="K139" s="14" t="s">
        <v>1172</v>
      </c>
      <c r="L139" s="14"/>
      <c r="M139" s="14" t="s">
        <v>1037</v>
      </c>
      <c r="N139" s="15">
        <v>73393</v>
      </c>
      <c r="O139" s="15">
        <v>21</v>
      </c>
      <c r="P139" s="15">
        <v>52584</v>
      </c>
      <c r="Q139" t="str">
        <f>IFERROR(LEFT(D139, FIND(VLOOKUP("state_name_split_token", Keys!$B:$C, 2, FALSE), D139)-1), D139)</f>
        <v>Kentucky</v>
      </c>
      <c r="R139" t="str">
        <f>IF(OR(Q139=VLOOKUP("lignite_state_1", Keys!$B:$C, 2, FALSE),Q139=VLOOKUP("lignite_state_2", Keys!$B:$C, 2, FALSE),Q139=VLOOKUP("lignite_state_3", Keys!$B:$C, 2, FALSE),Q139=VLOOKUP("lignite_state_4", Keys!$B:$C, 2, FALSE)),VLOOKUP("lignite_label", Keys!$B:$C, 2, FALSE),VLOOKUP("hard_coal_label", Keys!$B:$C, 2, FALSE))</f>
        <v>hard_coal</v>
      </c>
    </row>
    <row r="140" spans="1:18" x14ac:dyDescent="0.25">
      <c r="A140" s="14">
        <v>2024</v>
      </c>
      <c r="B140" s="14">
        <v>1519766</v>
      </c>
      <c r="C140" s="14" t="s">
        <v>1173</v>
      </c>
      <c r="D140" s="14" t="s">
        <v>1033</v>
      </c>
      <c r="E140" s="14" t="s">
        <v>1161</v>
      </c>
      <c r="F140" s="14" t="s">
        <v>822</v>
      </c>
      <c r="G140" s="14" t="s">
        <v>814</v>
      </c>
      <c r="H140" s="14" t="s">
        <v>815</v>
      </c>
      <c r="I140" s="14" t="s">
        <v>816</v>
      </c>
      <c r="J140" s="14" t="s">
        <v>1165</v>
      </c>
      <c r="K140" s="14" t="s">
        <v>1166</v>
      </c>
      <c r="L140" s="14"/>
      <c r="M140" s="14" t="s">
        <v>1037</v>
      </c>
      <c r="N140" s="15">
        <v>261133</v>
      </c>
      <c r="O140" s="15">
        <v>37</v>
      </c>
      <c r="P140" s="15">
        <v>86249</v>
      </c>
      <c r="Q140" t="str">
        <f>IFERROR(LEFT(D140, FIND(VLOOKUP("state_name_split_token", Keys!$B:$C, 2, FALSE), D140)-1), D140)</f>
        <v>Kentucky</v>
      </c>
      <c r="R140" t="str">
        <f>IF(OR(Q140=VLOOKUP("lignite_state_1", Keys!$B:$C, 2, FALSE),Q140=VLOOKUP("lignite_state_2", Keys!$B:$C, 2, FALSE),Q140=VLOOKUP("lignite_state_3", Keys!$B:$C, 2, FALSE),Q140=VLOOKUP("lignite_state_4", Keys!$B:$C, 2, FALSE)),VLOOKUP("lignite_label", Keys!$B:$C, 2, FALSE),VLOOKUP("hard_coal_label", Keys!$B:$C, 2, FALSE))</f>
        <v>hard_coal</v>
      </c>
    </row>
    <row r="141" spans="1:18" x14ac:dyDescent="0.25">
      <c r="A141" s="14">
        <v>2024</v>
      </c>
      <c r="B141" s="14">
        <v>1519921</v>
      </c>
      <c r="C141" s="14" t="s">
        <v>1174</v>
      </c>
      <c r="D141" s="14" t="s">
        <v>1033</v>
      </c>
      <c r="E141" s="14" t="s">
        <v>1161</v>
      </c>
      <c r="F141" s="14" t="s">
        <v>1008</v>
      </c>
      <c r="G141" s="14" t="s">
        <v>828</v>
      </c>
      <c r="H141" s="14" t="s">
        <v>815</v>
      </c>
      <c r="I141" s="14" t="s">
        <v>816</v>
      </c>
      <c r="J141" s="14" t="s">
        <v>1088</v>
      </c>
      <c r="K141" s="14" t="s">
        <v>1175</v>
      </c>
      <c r="L141" s="14"/>
      <c r="M141" s="14" t="s">
        <v>1037</v>
      </c>
      <c r="N141" s="15">
        <v>4873</v>
      </c>
      <c r="O141" s="15">
        <v>6</v>
      </c>
      <c r="P141" s="15">
        <v>5777</v>
      </c>
      <c r="Q141" t="str">
        <f>IFERROR(LEFT(D141, FIND(VLOOKUP("state_name_split_token", Keys!$B:$C, 2, FALSE), D141)-1), D141)</f>
        <v>Kentucky</v>
      </c>
      <c r="R141" t="str">
        <f>IF(OR(Q141=VLOOKUP("lignite_state_1", Keys!$B:$C, 2, FALSE),Q141=VLOOKUP("lignite_state_2", Keys!$B:$C, 2, FALSE),Q141=VLOOKUP("lignite_state_3", Keys!$B:$C, 2, FALSE),Q141=VLOOKUP("lignite_state_4", Keys!$B:$C, 2, FALSE)),VLOOKUP("lignite_label", Keys!$B:$C, 2, FALSE),VLOOKUP("hard_coal_label", Keys!$B:$C, 2, FALSE))</f>
        <v>hard_coal</v>
      </c>
    </row>
    <row r="142" spans="1:18" x14ac:dyDescent="0.25">
      <c r="A142" s="14">
        <v>2024</v>
      </c>
      <c r="B142" s="14">
        <v>1518426</v>
      </c>
      <c r="C142" s="14" t="s">
        <v>1176</v>
      </c>
      <c r="D142" s="14" t="s">
        <v>1033</v>
      </c>
      <c r="E142" s="14" t="s">
        <v>994</v>
      </c>
      <c r="F142" s="14" t="s">
        <v>813</v>
      </c>
      <c r="G142" s="14" t="s">
        <v>828</v>
      </c>
      <c r="H142" s="14" t="s">
        <v>815</v>
      </c>
      <c r="I142" s="14" t="s">
        <v>816</v>
      </c>
      <c r="J142" s="14" t="s">
        <v>1177</v>
      </c>
      <c r="K142" s="14" t="s">
        <v>1178</v>
      </c>
      <c r="L142" s="14"/>
      <c r="M142" s="14" t="s">
        <v>1037</v>
      </c>
      <c r="N142" s="15">
        <v>10971</v>
      </c>
      <c r="O142" s="15">
        <v>15</v>
      </c>
      <c r="P142" s="15">
        <v>37928</v>
      </c>
      <c r="Q142" t="str">
        <f>IFERROR(LEFT(D142, FIND(VLOOKUP("state_name_split_token", Keys!$B:$C, 2, FALSE), D142)-1), D142)</f>
        <v>Kentucky</v>
      </c>
      <c r="R142" t="str">
        <f>IF(OR(Q142=VLOOKUP("lignite_state_1", Keys!$B:$C, 2, FALSE),Q142=VLOOKUP("lignite_state_2", Keys!$B:$C, 2, FALSE),Q142=VLOOKUP("lignite_state_3", Keys!$B:$C, 2, FALSE),Q142=VLOOKUP("lignite_state_4", Keys!$B:$C, 2, FALSE)),VLOOKUP("lignite_label", Keys!$B:$C, 2, FALSE),VLOOKUP("hard_coal_label", Keys!$B:$C, 2, FALSE))</f>
        <v>hard_coal</v>
      </c>
    </row>
    <row r="143" spans="1:18" x14ac:dyDescent="0.25">
      <c r="A143" s="14">
        <v>2024</v>
      </c>
      <c r="B143" s="14">
        <v>1513418</v>
      </c>
      <c r="C143" s="14" t="s">
        <v>1179</v>
      </c>
      <c r="D143" s="14" t="s">
        <v>1033</v>
      </c>
      <c r="E143" s="14" t="s">
        <v>1180</v>
      </c>
      <c r="F143" s="14" t="s">
        <v>822</v>
      </c>
      <c r="G143" s="14" t="s">
        <v>814</v>
      </c>
      <c r="H143" s="14" t="s">
        <v>815</v>
      </c>
      <c r="I143" s="14" t="s">
        <v>816</v>
      </c>
      <c r="J143" s="14" t="s">
        <v>1181</v>
      </c>
      <c r="K143" s="14" t="s">
        <v>1182</v>
      </c>
      <c r="L143" s="14"/>
      <c r="M143" s="14" t="s">
        <v>1037</v>
      </c>
      <c r="N143" s="15">
        <v>2487</v>
      </c>
      <c r="O143" s="15">
        <v>3</v>
      </c>
      <c r="P143" s="15">
        <v>3200</v>
      </c>
      <c r="Q143" t="str">
        <f>IFERROR(LEFT(D143, FIND(VLOOKUP("state_name_split_token", Keys!$B:$C, 2, FALSE), D143)-1), D143)</f>
        <v>Kentucky</v>
      </c>
      <c r="R143" t="str">
        <f>IF(OR(Q143=VLOOKUP("lignite_state_1", Keys!$B:$C, 2, FALSE),Q143=VLOOKUP("lignite_state_2", Keys!$B:$C, 2, FALSE),Q143=VLOOKUP("lignite_state_3", Keys!$B:$C, 2, FALSE),Q143=VLOOKUP("lignite_state_4", Keys!$B:$C, 2, FALSE)),VLOOKUP("lignite_label", Keys!$B:$C, 2, FALSE),VLOOKUP("hard_coal_label", Keys!$B:$C, 2, FALSE))</f>
        <v>hard_coal</v>
      </c>
    </row>
    <row r="144" spans="1:18" x14ac:dyDescent="0.25">
      <c r="A144" s="14">
        <v>2024</v>
      </c>
      <c r="B144" s="14">
        <v>1512753</v>
      </c>
      <c r="C144" s="14" t="s">
        <v>1183</v>
      </c>
      <c r="D144" s="14" t="s">
        <v>1033</v>
      </c>
      <c r="E144" s="14" t="s">
        <v>1184</v>
      </c>
      <c r="F144" s="14" t="s">
        <v>822</v>
      </c>
      <c r="G144" s="14" t="s">
        <v>828</v>
      </c>
      <c r="H144" s="14" t="s">
        <v>829</v>
      </c>
      <c r="I144" s="14" t="s">
        <v>816</v>
      </c>
      <c r="J144" s="14" t="s">
        <v>1185</v>
      </c>
      <c r="K144" s="14" t="s">
        <v>1186</v>
      </c>
      <c r="L144" s="14"/>
      <c r="M144" s="14" t="s">
        <v>1037</v>
      </c>
      <c r="N144" s="15">
        <v>348428</v>
      </c>
      <c r="O144" s="15">
        <v>121</v>
      </c>
      <c r="P144" s="15">
        <v>311766</v>
      </c>
      <c r="Q144" t="str">
        <f>IFERROR(LEFT(D144, FIND(VLOOKUP("state_name_split_token", Keys!$B:$C, 2, FALSE), D144)-1), D144)</f>
        <v>Kentucky</v>
      </c>
      <c r="R144" t="str">
        <f>IF(OR(Q144=VLOOKUP("lignite_state_1", Keys!$B:$C, 2, FALSE),Q144=VLOOKUP("lignite_state_2", Keys!$B:$C, 2, FALSE),Q144=VLOOKUP("lignite_state_3", Keys!$B:$C, 2, FALSE),Q144=VLOOKUP("lignite_state_4", Keys!$B:$C, 2, FALSE)),VLOOKUP("lignite_label", Keys!$B:$C, 2, FALSE),VLOOKUP("hard_coal_label", Keys!$B:$C, 2, FALSE))</f>
        <v>hard_coal</v>
      </c>
    </row>
    <row r="145" spans="1:18" x14ac:dyDescent="0.25">
      <c r="A145" s="14">
        <v>2024</v>
      </c>
      <c r="B145" s="14">
        <v>1519441</v>
      </c>
      <c r="C145" s="14" t="s">
        <v>1187</v>
      </c>
      <c r="D145" s="14" t="s">
        <v>1033</v>
      </c>
      <c r="E145" s="14" t="s">
        <v>1184</v>
      </c>
      <c r="F145" s="14" t="s">
        <v>822</v>
      </c>
      <c r="G145" s="14" t="s">
        <v>814</v>
      </c>
      <c r="H145" s="14" t="s">
        <v>815</v>
      </c>
      <c r="I145" s="14" t="s">
        <v>816</v>
      </c>
      <c r="J145" s="14" t="s">
        <v>1188</v>
      </c>
      <c r="K145" s="14" t="s">
        <v>1166</v>
      </c>
      <c r="L145" s="14"/>
      <c r="M145" s="14" t="s">
        <v>1037</v>
      </c>
      <c r="N145" s="15">
        <v>217403</v>
      </c>
      <c r="O145" s="15">
        <v>30</v>
      </c>
      <c r="P145" s="15">
        <v>70342</v>
      </c>
      <c r="Q145" t="str">
        <f>IFERROR(LEFT(D145, FIND(VLOOKUP("state_name_split_token", Keys!$B:$C, 2, FALSE), D145)-1), D145)</f>
        <v>Kentucky</v>
      </c>
      <c r="R145" t="str">
        <f>IF(OR(Q145=VLOOKUP("lignite_state_1", Keys!$B:$C, 2, FALSE),Q145=VLOOKUP("lignite_state_2", Keys!$B:$C, 2, FALSE),Q145=VLOOKUP("lignite_state_3", Keys!$B:$C, 2, FALSE),Q145=VLOOKUP("lignite_state_4", Keys!$B:$C, 2, FALSE)),VLOOKUP("lignite_label", Keys!$B:$C, 2, FALSE),VLOOKUP("hard_coal_label", Keys!$B:$C, 2, FALSE))</f>
        <v>hard_coal</v>
      </c>
    </row>
    <row r="146" spans="1:18" x14ac:dyDescent="0.25">
      <c r="A146" s="14">
        <v>2024</v>
      </c>
      <c r="B146" s="14">
        <v>1519577</v>
      </c>
      <c r="C146" s="14" t="s">
        <v>1189</v>
      </c>
      <c r="D146" s="14" t="s">
        <v>1033</v>
      </c>
      <c r="E146" s="14" t="s">
        <v>1190</v>
      </c>
      <c r="F146" s="14" t="s">
        <v>822</v>
      </c>
      <c r="G146" s="14" t="s">
        <v>814</v>
      </c>
      <c r="H146" s="14" t="s">
        <v>815</v>
      </c>
      <c r="I146" s="14" t="s">
        <v>816</v>
      </c>
      <c r="J146" s="14" t="s">
        <v>1191</v>
      </c>
      <c r="K146" s="14" t="s">
        <v>1192</v>
      </c>
      <c r="L146" s="14"/>
      <c r="M146" s="14" t="s">
        <v>1037</v>
      </c>
      <c r="N146" s="15">
        <v>51841</v>
      </c>
      <c r="O146" s="15">
        <v>7</v>
      </c>
      <c r="P146" s="15">
        <v>14235</v>
      </c>
      <c r="Q146" t="str">
        <f>IFERROR(LEFT(D146, FIND(VLOOKUP("state_name_split_token", Keys!$B:$C, 2, FALSE), D146)-1), D146)</f>
        <v>Kentucky</v>
      </c>
      <c r="R146" t="str">
        <f>IF(OR(Q146=VLOOKUP("lignite_state_1", Keys!$B:$C, 2, FALSE),Q146=VLOOKUP("lignite_state_2", Keys!$B:$C, 2, FALSE),Q146=VLOOKUP("lignite_state_3", Keys!$B:$C, 2, FALSE),Q146=VLOOKUP("lignite_state_4", Keys!$B:$C, 2, FALSE)),VLOOKUP("lignite_label", Keys!$B:$C, 2, FALSE),VLOOKUP("hard_coal_label", Keys!$B:$C, 2, FALSE))</f>
        <v>hard_coal</v>
      </c>
    </row>
    <row r="147" spans="1:18" x14ac:dyDescent="0.25">
      <c r="A147" s="14">
        <v>2024</v>
      </c>
      <c r="B147" s="14">
        <v>1519770</v>
      </c>
      <c r="C147" s="14" t="s">
        <v>1193</v>
      </c>
      <c r="D147" s="14" t="s">
        <v>1033</v>
      </c>
      <c r="E147" s="14" t="s">
        <v>1190</v>
      </c>
      <c r="F147" s="14" t="s">
        <v>813</v>
      </c>
      <c r="G147" s="14" t="s">
        <v>814</v>
      </c>
      <c r="H147" s="14" t="s">
        <v>815</v>
      </c>
      <c r="I147" s="14" t="s">
        <v>816</v>
      </c>
      <c r="J147" s="14" t="s">
        <v>1194</v>
      </c>
      <c r="K147" s="14" t="s">
        <v>1195</v>
      </c>
      <c r="L147" s="14"/>
      <c r="M147" s="14" t="s">
        <v>1037</v>
      </c>
      <c r="N147" s="15">
        <v>8141</v>
      </c>
      <c r="O147" s="15">
        <v>21</v>
      </c>
      <c r="P147" s="15">
        <v>27910</v>
      </c>
      <c r="Q147" t="str">
        <f>IFERROR(LEFT(D147, FIND(VLOOKUP("state_name_split_token", Keys!$B:$C, 2, FALSE), D147)-1), D147)</f>
        <v>Kentucky</v>
      </c>
      <c r="R147" t="str">
        <f>IF(OR(Q147=VLOOKUP("lignite_state_1", Keys!$B:$C, 2, FALSE),Q147=VLOOKUP("lignite_state_2", Keys!$B:$C, 2, FALSE),Q147=VLOOKUP("lignite_state_3", Keys!$B:$C, 2, FALSE),Q147=VLOOKUP("lignite_state_4", Keys!$B:$C, 2, FALSE)),VLOOKUP("lignite_label", Keys!$B:$C, 2, FALSE),VLOOKUP("hard_coal_label", Keys!$B:$C, 2, FALSE))</f>
        <v>hard_coal</v>
      </c>
    </row>
    <row r="148" spans="1:18" x14ac:dyDescent="0.25">
      <c r="A148" s="14">
        <v>2024</v>
      </c>
      <c r="B148" s="14">
        <v>1519852</v>
      </c>
      <c r="C148" s="14" t="s">
        <v>1196</v>
      </c>
      <c r="D148" s="14" t="s">
        <v>1033</v>
      </c>
      <c r="E148" s="14" t="s">
        <v>1190</v>
      </c>
      <c r="F148" s="14" t="s">
        <v>822</v>
      </c>
      <c r="G148" s="14" t="s">
        <v>814</v>
      </c>
      <c r="H148" s="14" t="s">
        <v>815</v>
      </c>
      <c r="I148" s="14" t="s">
        <v>816</v>
      </c>
      <c r="J148" s="14" t="s">
        <v>1197</v>
      </c>
      <c r="K148" s="14" t="s">
        <v>1028</v>
      </c>
      <c r="L148" s="14"/>
      <c r="M148" s="14" t="s">
        <v>1037</v>
      </c>
      <c r="N148" s="15">
        <v>268794</v>
      </c>
      <c r="O148" s="15">
        <v>10</v>
      </c>
      <c r="P148" s="15">
        <v>26747</v>
      </c>
      <c r="Q148" t="str">
        <f>IFERROR(LEFT(D148, FIND(VLOOKUP("state_name_split_token", Keys!$B:$C, 2, FALSE), D148)-1), D148)</f>
        <v>Kentucky</v>
      </c>
      <c r="R148" t="str">
        <f>IF(OR(Q148=VLOOKUP("lignite_state_1", Keys!$B:$C, 2, FALSE),Q148=VLOOKUP("lignite_state_2", Keys!$B:$C, 2, FALSE),Q148=VLOOKUP("lignite_state_3", Keys!$B:$C, 2, FALSE),Q148=VLOOKUP("lignite_state_4", Keys!$B:$C, 2, FALSE)),VLOOKUP("lignite_label", Keys!$B:$C, 2, FALSE),VLOOKUP("hard_coal_label", Keys!$B:$C, 2, FALSE))</f>
        <v>hard_coal</v>
      </c>
    </row>
    <row r="149" spans="1:18" x14ac:dyDescent="0.25">
      <c r="A149" s="14">
        <v>2024</v>
      </c>
      <c r="B149" s="14">
        <v>1519872</v>
      </c>
      <c r="C149" s="14" t="s">
        <v>1198</v>
      </c>
      <c r="D149" s="14" t="s">
        <v>1033</v>
      </c>
      <c r="E149" s="14" t="s">
        <v>1190</v>
      </c>
      <c r="F149" s="14" t="s">
        <v>822</v>
      </c>
      <c r="G149" s="14" t="s">
        <v>814</v>
      </c>
      <c r="H149" s="14" t="s">
        <v>815</v>
      </c>
      <c r="I149" s="14" t="s">
        <v>816</v>
      </c>
      <c r="J149" s="14" t="s">
        <v>1199</v>
      </c>
      <c r="K149" s="14" t="s">
        <v>1200</v>
      </c>
      <c r="L149" s="14"/>
      <c r="M149" s="14" t="s">
        <v>1037</v>
      </c>
      <c r="N149" s="15">
        <v>183692</v>
      </c>
      <c r="O149" s="15">
        <v>31</v>
      </c>
      <c r="P149" s="15">
        <v>69385</v>
      </c>
      <c r="Q149" t="str">
        <f>IFERROR(LEFT(D149, FIND(VLOOKUP("state_name_split_token", Keys!$B:$C, 2, FALSE), D149)-1), D149)</f>
        <v>Kentucky</v>
      </c>
      <c r="R149" t="str">
        <f>IF(OR(Q149=VLOOKUP("lignite_state_1", Keys!$B:$C, 2, FALSE),Q149=VLOOKUP("lignite_state_2", Keys!$B:$C, 2, FALSE),Q149=VLOOKUP("lignite_state_3", Keys!$B:$C, 2, FALSE),Q149=VLOOKUP("lignite_state_4", Keys!$B:$C, 2, FALSE)),VLOOKUP("lignite_label", Keys!$B:$C, 2, FALSE),VLOOKUP("hard_coal_label", Keys!$B:$C, 2, FALSE))</f>
        <v>hard_coal</v>
      </c>
    </row>
    <row r="150" spans="1:18" x14ac:dyDescent="0.25">
      <c r="A150" s="14">
        <v>2024</v>
      </c>
      <c r="B150" s="14">
        <v>1519890</v>
      </c>
      <c r="C150" s="14" t="s">
        <v>1201</v>
      </c>
      <c r="D150" s="14" t="s">
        <v>1033</v>
      </c>
      <c r="E150" s="14" t="s">
        <v>1190</v>
      </c>
      <c r="F150" s="14" t="s">
        <v>822</v>
      </c>
      <c r="G150" s="14" t="s">
        <v>814</v>
      </c>
      <c r="H150" s="14" t="s">
        <v>815</v>
      </c>
      <c r="I150" s="14" t="s">
        <v>816</v>
      </c>
      <c r="J150" s="14" t="s">
        <v>1121</v>
      </c>
      <c r="K150" s="14" t="s">
        <v>1045</v>
      </c>
      <c r="L150" s="14"/>
      <c r="M150" s="14" t="s">
        <v>1037</v>
      </c>
      <c r="N150" s="15">
        <v>250705</v>
      </c>
      <c r="O150" s="15">
        <v>37</v>
      </c>
      <c r="P150" s="15">
        <v>118598</v>
      </c>
      <c r="Q150" t="str">
        <f>IFERROR(LEFT(D150, FIND(VLOOKUP("state_name_split_token", Keys!$B:$C, 2, FALSE), D150)-1), D150)</f>
        <v>Kentucky</v>
      </c>
      <c r="R150" t="str">
        <f>IF(OR(Q150=VLOOKUP("lignite_state_1", Keys!$B:$C, 2, FALSE),Q150=VLOOKUP("lignite_state_2", Keys!$B:$C, 2, FALSE),Q150=VLOOKUP("lignite_state_3", Keys!$B:$C, 2, FALSE),Q150=VLOOKUP("lignite_state_4", Keys!$B:$C, 2, FALSE)),VLOOKUP("lignite_label", Keys!$B:$C, 2, FALSE),VLOOKUP("hard_coal_label", Keys!$B:$C, 2, FALSE))</f>
        <v>hard_coal</v>
      </c>
    </row>
    <row r="151" spans="1:18" x14ac:dyDescent="0.25">
      <c r="A151" s="14">
        <v>2024</v>
      </c>
      <c r="B151" s="14">
        <v>1519895</v>
      </c>
      <c r="C151" s="14" t="s">
        <v>1202</v>
      </c>
      <c r="D151" s="14" t="s">
        <v>1033</v>
      </c>
      <c r="E151" s="14" t="s">
        <v>1190</v>
      </c>
      <c r="F151" s="14" t="s">
        <v>822</v>
      </c>
      <c r="G151" s="14" t="s">
        <v>814</v>
      </c>
      <c r="H151" s="14" t="s">
        <v>815</v>
      </c>
      <c r="I151" s="14" t="s">
        <v>816</v>
      </c>
      <c r="J151" s="14" t="s">
        <v>1057</v>
      </c>
      <c r="K151" s="14" t="s">
        <v>1058</v>
      </c>
      <c r="L151" s="14"/>
      <c r="M151" s="14" t="s">
        <v>1037</v>
      </c>
      <c r="N151" s="15">
        <v>310570</v>
      </c>
      <c r="O151" s="15">
        <v>29</v>
      </c>
      <c r="P151" s="15">
        <v>82839</v>
      </c>
      <c r="Q151" t="str">
        <f>IFERROR(LEFT(D151, FIND(VLOOKUP("state_name_split_token", Keys!$B:$C, 2, FALSE), D151)-1), D151)</f>
        <v>Kentucky</v>
      </c>
      <c r="R151" t="str">
        <f>IF(OR(Q151=VLOOKUP("lignite_state_1", Keys!$B:$C, 2, FALSE),Q151=VLOOKUP("lignite_state_2", Keys!$B:$C, 2, FALSE),Q151=VLOOKUP("lignite_state_3", Keys!$B:$C, 2, FALSE),Q151=VLOOKUP("lignite_state_4", Keys!$B:$C, 2, FALSE)),VLOOKUP("lignite_label", Keys!$B:$C, 2, FALSE),VLOOKUP("hard_coal_label", Keys!$B:$C, 2, FALSE))</f>
        <v>hard_coal</v>
      </c>
    </row>
    <row r="152" spans="1:18" x14ac:dyDescent="0.25">
      <c r="A152" s="14">
        <v>2024</v>
      </c>
      <c r="B152" s="14">
        <v>1519909</v>
      </c>
      <c r="C152" s="14" t="s">
        <v>1203</v>
      </c>
      <c r="D152" s="14" t="s">
        <v>1033</v>
      </c>
      <c r="E152" s="14" t="s">
        <v>1190</v>
      </c>
      <c r="F152" s="14" t="s">
        <v>852</v>
      </c>
      <c r="G152" s="14" t="s">
        <v>828</v>
      </c>
      <c r="H152" s="14" t="s">
        <v>829</v>
      </c>
      <c r="I152" s="14" t="s">
        <v>816</v>
      </c>
      <c r="J152" s="14" t="s">
        <v>1204</v>
      </c>
      <c r="K152" s="14" t="s">
        <v>1205</v>
      </c>
      <c r="L152" s="14"/>
      <c r="M152" s="14" t="s">
        <v>1037</v>
      </c>
      <c r="N152" s="15">
        <v>60089</v>
      </c>
      <c r="O152" s="15">
        <v>36</v>
      </c>
      <c r="P152" s="15">
        <v>84000</v>
      </c>
      <c r="Q152" t="str">
        <f>IFERROR(LEFT(D152, FIND(VLOOKUP("state_name_split_token", Keys!$B:$C, 2, FALSE), D152)-1), D152)</f>
        <v>Kentucky</v>
      </c>
      <c r="R152" t="str">
        <f>IF(OR(Q152=VLOOKUP("lignite_state_1", Keys!$B:$C, 2, FALSE),Q152=VLOOKUP("lignite_state_2", Keys!$B:$C, 2, FALSE),Q152=VLOOKUP("lignite_state_3", Keys!$B:$C, 2, FALSE),Q152=VLOOKUP("lignite_state_4", Keys!$B:$C, 2, FALSE)),VLOOKUP("lignite_label", Keys!$B:$C, 2, FALSE),VLOOKUP("hard_coal_label", Keys!$B:$C, 2, FALSE))</f>
        <v>hard_coal</v>
      </c>
    </row>
    <row r="153" spans="1:18" x14ac:dyDescent="0.25">
      <c r="A153" s="14">
        <v>2024</v>
      </c>
      <c r="B153" s="14">
        <v>1519931</v>
      </c>
      <c r="C153" s="14" t="s">
        <v>1206</v>
      </c>
      <c r="D153" s="14" t="s">
        <v>1033</v>
      </c>
      <c r="E153" s="14" t="s">
        <v>1190</v>
      </c>
      <c r="F153" s="14" t="s">
        <v>852</v>
      </c>
      <c r="G153" s="14" t="s">
        <v>814</v>
      </c>
      <c r="H153" s="14" t="s">
        <v>815</v>
      </c>
      <c r="I153" s="14" t="s">
        <v>816</v>
      </c>
      <c r="J153" s="14" t="s">
        <v>1138</v>
      </c>
      <c r="K153" s="14" t="s">
        <v>1045</v>
      </c>
      <c r="L153" s="14"/>
      <c r="M153" s="14" t="s">
        <v>1037</v>
      </c>
      <c r="N153" s="15">
        <v>168576</v>
      </c>
      <c r="O153" s="15">
        <v>27</v>
      </c>
      <c r="P153" s="15">
        <v>94345</v>
      </c>
      <c r="Q153" t="str">
        <f>IFERROR(LEFT(D153, FIND(VLOOKUP("state_name_split_token", Keys!$B:$C, 2, FALSE), D153)-1), D153)</f>
        <v>Kentucky</v>
      </c>
      <c r="R153" t="str">
        <f>IF(OR(Q153=VLOOKUP("lignite_state_1", Keys!$B:$C, 2, FALSE),Q153=VLOOKUP("lignite_state_2", Keys!$B:$C, 2, FALSE),Q153=VLOOKUP("lignite_state_3", Keys!$B:$C, 2, FALSE),Q153=VLOOKUP("lignite_state_4", Keys!$B:$C, 2, FALSE)),VLOOKUP("lignite_label", Keys!$B:$C, 2, FALSE),VLOOKUP("hard_coal_label", Keys!$B:$C, 2, FALSE))</f>
        <v>hard_coal</v>
      </c>
    </row>
    <row r="154" spans="1:18" x14ac:dyDescent="0.25">
      <c r="A154" s="14">
        <v>2024</v>
      </c>
      <c r="B154" s="14">
        <v>1519944</v>
      </c>
      <c r="C154" s="14" t="s">
        <v>1207</v>
      </c>
      <c r="D154" s="14" t="s">
        <v>1033</v>
      </c>
      <c r="E154" s="14" t="s">
        <v>1190</v>
      </c>
      <c r="F154" s="14" t="s">
        <v>822</v>
      </c>
      <c r="G154" s="14" t="s">
        <v>814</v>
      </c>
      <c r="H154" s="14" t="s">
        <v>815</v>
      </c>
      <c r="I154" s="14" t="s">
        <v>816</v>
      </c>
      <c r="J154" s="14" t="s">
        <v>1199</v>
      </c>
      <c r="K154" s="14" t="s">
        <v>1208</v>
      </c>
      <c r="L154" s="14"/>
      <c r="M154" s="14" t="s">
        <v>1037</v>
      </c>
      <c r="N154" s="15">
        <v>77420</v>
      </c>
      <c r="O154" s="15">
        <v>14</v>
      </c>
      <c r="P154" s="15">
        <v>32583</v>
      </c>
      <c r="Q154" t="str">
        <f>IFERROR(LEFT(D154, FIND(VLOOKUP("state_name_split_token", Keys!$B:$C, 2, FALSE), D154)-1), D154)</f>
        <v>Kentucky</v>
      </c>
      <c r="R154" t="str">
        <f>IF(OR(Q154=VLOOKUP("lignite_state_1", Keys!$B:$C, 2, FALSE),Q154=VLOOKUP("lignite_state_2", Keys!$B:$C, 2, FALSE),Q154=VLOOKUP("lignite_state_3", Keys!$B:$C, 2, FALSE),Q154=VLOOKUP("lignite_state_4", Keys!$B:$C, 2, FALSE)),VLOOKUP("lignite_label", Keys!$B:$C, 2, FALSE),VLOOKUP("hard_coal_label", Keys!$B:$C, 2, FALSE))</f>
        <v>hard_coal</v>
      </c>
    </row>
    <row r="155" spans="1:18" x14ac:dyDescent="0.25">
      <c r="A155" s="14">
        <v>2024</v>
      </c>
      <c r="B155" s="14">
        <v>1519966</v>
      </c>
      <c r="C155" s="14" t="s">
        <v>1209</v>
      </c>
      <c r="D155" s="14" t="s">
        <v>1033</v>
      </c>
      <c r="E155" s="14" t="s">
        <v>1190</v>
      </c>
      <c r="F155" s="14" t="s">
        <v>822</v>
      </c>
      <c r="G155" s="14" t="s">
        <v>814</v>
      </c>
      <c r="H155" s="14" t="s">
        <v>815</v>
      </c>
      <c r="I155" s="14" t="s">
        <v>816</v>
      </c>
      <c r="J155" s="14" t="s">
        <v>1210</v>
      </c>
      <c r="K155" s="14" t="s">
        <v>1211</v>
      </c>
      <c r="L155" s="14"/>
      <c r="M155" s="14" t="s">
        <v>1037</v>
      </c>
      <c r="N155" s="15">
        <v>2290</v>
      </c>
      <c r="O155" s="15">
        <v>2</v>
      </c>
      <c r="P155" s="15">
        <v>982</v>
      </c>
      <c r="Q155" t="str">
        <f>IFERROR(LEFT(D155, FIND(VLOOKUP("state_name_split_token", Keys!$B:$C, 2, FALSE), D155)-1), D155)</f>
        <v>Kentucky</v>
      </c>
      <c r="R155" t="str">
        <f>IF(OR(Q155=VLOOKUP("lignite_state_1", Keys!$B:$C, 2, FALSE),Q155=VLOOKUP("lignite_state_2", Keys!$B:$C, 2, FALSE),Q155=VLOOKUP("lignite_state_3", Keys!$B:$C, 2, FALSE),Q155=VLOOKUP("lignite_state_4", Keys!$B:$C, 2, FALSE)),VLOOKUP("lignite_label", Keys!$B:$C, 2, FALSE),VLOOKUP("hard_coal_label", Keys!$B:$C, 2, FALSE))</f>
        <v>hard_coal</v>
      </c>
    </row>
    <row r="156" spans="1:18" x14ac:dyDescent="0.25">
      <c r="A156" s="14">
        <v>2024</v>
      </c>
      <c r="B156" s="14">
        <v>1519658</v>
      </c>
      <c r="C156" s="14" t="s">
        <v>1212</v>
      </c>
      <c r="D156" s="14" t="s">
        <v>1033</v>
      </c>
      <c r="E156" s="14" t="s">
        <v>1213</v>
      </c>
      <c r="F156" s="14" t="s">
        <v>813</v>
      </c>
      <c r="G156" s="14" t="s">
        <v>814</v>
      </c>
      <c r="H156" s="14" t="s">
        <v>815</v>
      </c>
      <c r="I156" s="14" t="s">
        <v>816</v>
      </c>
      <c r="J156" s="14" t="s">
        <v>1214</v>
      </c>
      <c r="K156" s="14" t="s">
        <v>1215</v>
      </c>
      <c r="L156" s="14"/>
      <c r="M156" s="14" t="s">
        <v>1037</v>
      </c>
      <c r="N156" s="15">
        <v>2729</v>
      </c>
      <c r="O156" s="15">
        <v>2</v>
      </c>
      <c r="P156" s="15">
        <v>1475</v>
      </c>
      <c r="Q156" t="str">
        <f>IFERROR(LEFT(D156, FIND(VLOOKUP("state_name_split_token", Keys!$B:$C, 2, FALSE), D156)-1), D156)</f>
        <v>Kentucky</v>
      </c>
      <c r="R156" t="str">
        <f>IF(OR(Q156=VLOOKUP("lignite_state_1", Keys!$B:$C, 2, FALSE),Q156=VLOOKUP("lignite_state_2", Keys!$B:$C, 2, FALSE),Q156=VLOOKUP("lignite_state_3", Keys!$B:$C, 2, FALSE),Q156=VLOOKUP("lignite_state_4", Keys!$B:$C, 2, FALSE)),VLOOKUP("lignite_label", Keys!$B:$C, 2, FALSE),VLOOKUP("hard_coal_label", Keys!$B:$C, 2, FALSE))</f>
        <v>hard_coal</v>
      </c>
    </row>
    <row r="157" spans="1:18" x14ac:dyDescent="0.25">
      <c r="A157" s="14">
        <v>2024</v>
      </c>
      <c r="B157" s="14">
        <v>1519820</v>
      </c>
      <c r="C157" s="14" t="s">
        <v>1216</v>
      </c>
      <c r="D157" s="14" t="s">
        <v>1033</v>
      </c>
      <c r="E157" s="14" t="s">
        <v>1213</v>
      </c>
      <c r="F157" s="14" t="s">
        <v>852</v>
      </c>
      <c r="G157" s="14" t="s">
        <v>814</v>
      </c>
      <c r="H157" s="14" t="s">
        <v>815</v>
      </c>
      <c r="I157" s="14" t="s">
        <v>816</v>
      </c>
      <c r="J157" s="14" t="s">
        <v>1217</v>
      </c>
      <c r="K157" s="14" t="s">
        <v>1062</v>
      </c>
      <c r="L157" s="14"/>
      <c r="M157" s="14" t="s">
        <v>1037</v>
      </c>
      <c r="N157" s="15">
        <v>31082</v>
      </c>
      <c r="O157" s="15">
        <v>10</v>
      </c>
      <c r="P157" s="15">
        <v>18620</v>
      </c>
      <c r="Q157" t="str">
        <f>IFERROR(LEFT(D157, FIND(VLOOKUP("state_name_split_token", Keys!$B:$C, 2, FALSE), D157)-1), D157)</f>
        <v>Kentucky</v>
      </c>
      <c r="R157" t="str">
        <f>IF(OR(Q157=VLOOKUP("lignite_state_1", Keys!$B:$C, 2, FALSE),Q157=VLOOKUP("lignite_state_2", Keys!$B:$C, 2, FALSE),Q157=VLOOKUP("lignite_state_3", Keys!$B:$C, 2, FALSE),Q157=VLOOKUP("lignite_state_4", Keys!$B:$C, 2, FALSE)),VLOOKUP("lignite_label", Keys!$B:$C, 2, FALSE),VLOOKUP("hard_coal_label", Keys!$B:$C, 2, FALSE))</f>
        <v>hard_coal</v>
      </c>
    </row>
    <row r="158" spans="1:18" x14ac:dyDescent="0.25">
      <c r="A158" s="14">
        <v>2024</v>
      </c>
      <c r="B158" s="14">
        <v>1519922</v>
      </c>
      <c r="C158" s="14" t="s">
        <v>1218</v>
      </c>
      <c r="D158" s="14" t="s">
        <v>1033</v>
      </c>
      <c r="E158" s="14" t="s">
        <v>1219</v>
      </c>
      <c r="F158" s="14" t="s">
        <v>822</v>
      </c>
      <c r="G158" s="14" t="s">
        <v>814</v>
      </c>
      <c r="H158" s="14" t="s">
        <v>829</v>
      </c>
      <c r="I158" s="14" t="s">
        <v>816</v>
      </c>
      <c r="J158" s="14" t="s">
        <v>1220</v>
      </c>
      <c r="K158" s="14" t="s">
        <v>1221</v>
      </c>
      <c r="L158" s="14"/>
      <c r="M158" s="14" t="s">
        <v>1037</v>
      </c>
      <c r="N158" s="15">
        <v>207773</v>
      </c>
      <c r="O158" s="15">
        <v>18</v>
      </c>
      <c r="P158" s="15">
        <v>37263</v>
      </c>
      <c r="Q158" t="str">
        <f>IFERROR(LEFT(D158, FIND(VLOOKUP("state_name_split_token", Keys!$B:$C, 2, FALSE), D158)-1), D158)</f>
        <v>Kentucky</v>
      </c>
      <c r="R158" t="str">
        <f>IF(OR(Q158=VLOOKUP("lignite_state_1", Keys!$B:$C, 2, FALSE),Q158=VLOOKUP("lignite_state_2", Keys!$B:$C, 2, FALSE),Q158=VLOOKUP("lignite_state_3", Keys!$B:$C, 2, FALSE),Q158=VLOOKUP("lignite_state_4", Keys!$B:$C, 2, FALSE)),VLOOKUP("lignite_label", Keys!$B:$C, 2, FALSE),VLOOKUP("hard_coal_label", Keys!$B:$C, 2, FALSE))</f>
        <v>hard_coal</v>
      </c>
    </row>
    <row r="159" spans="1:18" x14ac:dyDescent="0.25">
      <c r="A159" s="14">
        <v>2024</v>
      </c>
      <c r="B159" s="14">
        <v>1519934</v>
      </c>
      <c r="C159" s="14" t="s">
        <v>1222</v>
      </c>
      <c r="D159" s="14" t="s">
        <v>1033</v>
      </c>
      <c r="E159" s="14" t="s">
        <v>1219</v>
      </c>
      <c r="F159" s="14" t="s">
        <v>813</v>
      </c>
      <c r="G159" s="14" t="s">
        <v>814</v>
      </c>
      <c r="H159" s="14" t="s">
        <v>815</v>
      </c>
      <c r="I159" s="14" t="s">
        <v>816</v>
      </c>
      <c r="J159" s="14" t="s">
        <v>1223</v>
      </c>
      <c r="K159" s="14" t="s">
        <v>1062</v>
      </c>
      <c r="L159" s="14"/>
      <c r="M159" s="14" t="s">
        <v>1037</v>
      </c>
      <c r="N159" s="15">
        <v>9843</v>
      </c>
      <c r="O159" s="15">
        <v>4</v>
      </c>
      <c r="P159" s="15">
        <v>6156</v>
      </c>
      <c r="Q159" t="str">
        <f>IFERROR(LEFT(D159, FIND(VLOOKUP("state_name_split_token", Keys!$B:$C, 2, FALSE), D159)-1), D159)</f>
        <v>Kentucky</v>
      </c>
      <c r="R159" t="str">
        <f>IF(OR(Q159=VLOOKUP("lignite_state_1", Keys!$B:$C, 2, FALSE),Q159=VLOOKUP("lignite_state_2", Keys!$B:$C, 2, FALSE),Q159=VLOOKUP("lignite_state_3", Keys!$B:$C, 2, FALSE),Q159=VLOOKUP("lignite_state_4", Keys!$B:$C, 2, FALSE)),VLOOKUP("lignite_label", Keys!$B:$C, 2, FALSE),VLOOKUP("hard_coal_label", Keys!$B:$C, 2, FALSE))</f>
        <v>hard_coal</v>
      </c>
    </row>
    <row r="160" spans="1:18" x14ac:dyDescent="0.25">
      <c r="A160" s="14">
        <v>2024</v>
      </c>
      <c r="B160" s="14">
        <v>1519356</v>
      </c>
      <c r="C160" s="14" t="s">
        <v>1224</v>
      </c>
      <c r="D160" s="14" t="s">
        <v>1143</v>
      </c>
      <c r="E160" s="14" t="s">
        <v>1225</v>
      </c>
      <c r="F160" s="14" t="s">
        <v>852</v>
      </c>
      <c r="G160" s="14" t="s">
        <v>828</v>
      </c>
      <c r="H160" s="14" t="s">
        <v>829</v>
      </c>
      <c r="I160" s="14" t="s">
        <v>823</v>
      </c>
      <c r="J160" s="14" t="s">
        <v>1226</v>
      </c>
      <c r="K160" s="14" t="s">
        <v>1227</v>
      </c>
      <c r="L160" s="14"/>
      <c r="M160" s="14" t="s">
        <v>933</v>
      </c>
      <c r="N160" s="15">
        <v>0</v>
      </c>
      <c r="O160" s="15">
        <v>19</v>
      </c>
      <c r="P160" s="15">
        <v>34209</v>
      </c>
      <c r="Q160" t="str">
        <f>IFERROR(LEFT(D160, FIND(VLOOKUP("state_name_split_token", Keys!$B:$C, 2, FALSE), D160)-1), D160)</f>
        <v>Kentucky</v>
      </c>
      <c r="R160" t="str">
        <f>IF(OR(Q160=VLOOKUP("lignite_state_1", Keys!$B:$C, 2, FALSE),Q160=VLOOKUP("lignite_state_2", Keys!$B:$C, 2, FALSE),Q160=VLOOKUP("lignite_state_3", Keys!$B:$C, 2, FALSE),Q160=VLOOKUP("lignite_state_4", Keys!$B:$C, 2, FALSE)),VLOOKUP("lignite_label", Keys!$B:$C, 2, FALSE),VLOOKUP("hard_coal_label", Keys!$B:$C, 2, FALSE))</f>
        <v>hard_coal</v>
      </c>
    </row>
    <row r="161" spans="1:18" x14ac:dyDescent="0.25">
      <c r="A161" s="14">
        <v>2024</v>
      </c>
      <c r="B161" s="14">
        <v>1519744</v>
      </c>
      <c r="C161" s="14" t="s">
        <v>1228</v>
      </c>
      <c r="D161" s="14" t="s">
        <v>1143</v>
      </c>
      <c r="E161" s="14" t="s">
        <v>1225</v>
      </c>
      <c r="F161" s="14" t="s">
        <v>1008</v>
      </c>
      <c r="G161" s="14" t="s">
        <v>828</v>
      </c>
      <c r="H161" s="14" t="s">
        <v>829</v>
      </c>
      <c r="I161" s="14" t="s">
        <v>816</v>
      </c>
      <c r="J161" s="14" t="s">
        <v>1226</v>
      </c>
      <c r="K161" s="14" t="s">
        <v>1229</v>
      </c>
      <c r="L161" s="14"/>
      <c r="M161" s="14" t="s">
        <v>933</v>
      </c>
      <c r="N161" s="15">
        <v>316133</v>
      </c>
      <c r="O161" s="15">
        <v>60</v>
      </c>
      <c r="P161" s="15">
        <v>158100</v>
      </c>
      <c r="Q161" t="str">
        <f>IFERROR(LEFT(D161, FIND(VLOOKUP("state_name_split_token", Keys!$B:$C, 2, FALSE), D161)-1), D161)</f>
        <v>Kentucky</v>
      </c>
      <c r="R161" t="str">
        <f>IF(OR(Q161=VLOOKUP("lignite_state_1", Keys!$B:$C, 2, FALSE),Q161=VLOOKUP("lignite_state_2", Keys!$B:$C, 2, FALSE),Q161=VLOOKUP("lignite_state_3", Keys!$B:$C, 2, FALSE),Q161=VLOOKUP("lignite_state_4", Keys!$B:$C, 2, FALSE)),VLOOKUP("lignite_label", Keys!$B:$C, 2, FALSE),VLOOKUP("hard_coal_label", Keys!$B:$C, 2, FALSE))</f>
        <v>hard_coal</v>
      </c>
    </row>
    <row r="162" spans="1:18" x14ac:dyDescent="0.25">
      <c r="A162" s="14">
        <v>2024</v>
      </c>
      <c r="B162" s="14">
        <v>1509636</v>
      </c>
      <c r="C162" s="14" t="s">
        <v>1230</v>
      </c>
      <c r="D162" s="14" t="s">
        <v>1033</v>
      </c>
      <c r="E162" s="14" t="s">
        <v>945</v>
      </c>
      <c r="F162" s="14" t="s">
        <v>822</v>
      </c>
      <c r="G162" s="14" t="s">
        <v>828</v>
      </c>
      <c r="H162" s="14" t="s">
        <v>829</v>
      </c>
      <c r="I162" s="14" t="s">
        <v>816</v>
      </c>
      <c r="J162" s="14" t="s">
        <v>1185</v>
      </c>
      <c r="K162" s="14" t="s">
        <v>1231</v>
      </c>
      <c r="L162" s="14"/>
      <c r="M162" s="14" t="s">
        <v>1037</v>
      </c>
      <c r="N162" s="15">
        <v>226889</v>
      </c>
      <c r="O162" s="15">
        <v>65</v>
      </c>
      <c r="P162" s="15">
        <v>152503</v>
      </c>
      <c r="Q162" t="str">
        <f>IFERROR(LEFT(D162, FIND(VLOOKUP("state_name_split_token", Keys!$B:$C, 2, FALSE), D162)-1), D162)</f>
        <v>Kentucky</v>
      </c>
      <c r="R162" t="str">
        <f>IF(OR(Q162=VLOOKUP("lignite_state_1", Keys!$B:$C, 2, FALSE),Q162=VLOOKUP("lignite_state_2", Keys!$B:$C, 2, FALSE),Q162=VLOOKUP("lignite_state_3", Keys!$B:$C, 2, FALSE),Q162=VLOOKUP("lignite_state_4", Keys!$B:$C, 2, FALSE)),VLOOKUP("lignite_label", Keys!$B:$C, 2, FALSE),VLOOKUP("hard_coal_label", Keys!$B:$C, 2, FALSE))</f>
        <v>hard_coal</v>
      </c>
    </row>
    <row r="163" spans="1:18" x14ac:dyDescent="0.25">
      <c r="A163" s="14">
        <v>2024</v>
      </c>
      <c r="B163" s="14">
        <v>1513495</v>
      </c>
      <c r="C163" s="14" t="s">
        <v>1232</v>
      </c>
      <c r="D163" s="14" t="s">
        <v>1033</v>
      </c>
      <c r="E163" s="14" t="s">
        <v>945</v>
      </c>
      <c r="F163" s="14" t="s">
        <v>822</v>
      </c>
      <c r="G163" s="14" t="s">
        <v>814</v>
      </c>
      <c r="H163" s="14" t="s">
        <v>829</v>
      </c>
      <c r="I163" s="14" t="s">
        <v>823</v>
      </c>
      <c r="J163" s="14" t="s">
        <v>1233</v>
      </c>
      <c r="K163" s="14" t="s">
        <v>1231</v>
      </c>
      <c r="L163" s="14"/>
      <c r="M163" s="14" t="s">
        <v>1037</v>
      </c>
      <c r="N163" s="15">
        <v>0</v>
      </c>
      <c r="O163" s="15">
        <v>13</v>
      </c>
      <c r="P163" s="15">
        <v>34171</v>
      </c>
      <c r="Q163" t="str">
        <f>IFERROR(LEFT(D163, FIND(VLOOKUP("state_name_split_token", Keys!$B:$C, 2, FALSE), D163)-1), D163)</f>
        <v>Kentucky</v>
      </c>
      <c r="R163" t="str">
        <f>IF(OR(Q163=VLOOKUP("lignite_state_1", Keys!$B:$C, 2, FALSE),Q163=VLOOKUP("lignite_state_2", Keys!$B:$C, 2, FALSE),Q163=VLOOKUP("lignite_state_3", Keys!$B:$C, 2, FALSE),Q163=VLOOKUP("lignite_state_4", Keys!$B:$C, 2, FALSE)),VLOOKUP("lignite_label", Keys!$B:$C, 2, FALSE),VLOOKUP("hard_coal_label", Keys!$B:$C, 2, FALSE))</f>
        <v>hard_coal</v>
      </c>
    </row>
    <row r="164" spans="1:18" x14ac:dyDescent="0.25">
      <c r="A164" s="14">
        <v>2024</v>
      </c>
      <c r="B164" s="14">
        <v>1516520</v>
      </c>
      <c r="C164" s="14" t="s">
        <v>1234</v>
      </c>
      <c r="D164" s="14" t="s">
        <v>1033</v>
      </c>
      <c r="E164" s="14" t="s">
        <v>945</v>
      </c>
      <c r="F164" s="14" t="s">
        <v>822</v>
      </c>
      <c r="G164" s="14" t="s">
        <v>828</v>
      </c>
      <c r="H164" s="14" t="s">
        <v>829</v>
      </c>
      <c r="I164" s="14" t="s">
        <v>823</v>
      </c>
      <c r="J164" s="14" t="s">
        <v>1235</v>
      </c>
      <c r="K164" s="14" t="s">
        <v>1231</v>
      </c>
      <c r="L164" s="14"/>
      <c r="M164" s="14" t="s">
        <v>1037</v>
      </c>
      <c r="N164" s="15">
        <v>0</v>
      </c>
      <c r="O164" s="15">
        <v>43</v>
      </c>
      <c r="P164" s="15">
        <v>100172</v>
      </c>
      <c r="Q164" t="str">
        <f>IFERROR(LEFT(D164, FIND(VLOOKUP("state_name_split_token", Keys!$B:$C, 2, FALSE), D164)-1), D164)</f>
        <v>Kentucky</v>
      </c>
      <c r="R164" t="str">
        <f>IF(OR(Q164=VLOOKUP("lignite_state_1", Keys!$B:$C, 2, FALSE),Q164=VLOOKUP("lignite_state_2", Keys!$B:$C, 2, FALSE),Q164=VLOOKUP("lignite_state_3", Keys!$B:$C, 2, FALSE),Q164=VLOOKUP("lignite_state_4", Keys!$B:$C, 2, FALSE)),VLOOKUP("lignite_label", Keys!$B:$C, 2, FALSE),VLOOKUP("hard_coal_label", Keys!$B:$C, 2, FALSE))</f>
        <v>hard_coal</v>
      </c>
    </row>
    <row r="165" spans="1:18" x14ac:dyDescent="0.25">
      <c r="A165" s="14">
        <v>2024</v>
      </c>
      <c r="B165" s="14">
        <v>1516883</v>
      </c>
      <c r="C165" s="14" t="s">
        <v>1236</v>
      </c>
      <c r="D165" s="14" t="s">
        <v>1033</v>
      </c>
      <c r="E165" s="14" t="s">
        <v>945</v>
      </c>
      <c r="F165" s="14" t="s">
        <v>822</v>
      </c>
      <c r="G165" s="14" t="s">
        <v>814</v>
      </c>
      <c r="H165" s="14" t="s">
        <v>829</v>
      </c>
      <c r="I165" s="14" t="s">
        <v>816</v>
      </c>
      <c r="J165" s="14" t="s">
        <v>1233</v>
      </c>
      <c r="K165" s="14" t="s">
        <v>1231</v>
      </c>
      <c r="L165" s="14"/>
      <c r="M165" s="14" t="s">
        <v>1037</v>
      </c>
      <c r="N165" s="15">
        <v>100750</v>
      </c>
      <c r="O165" s="15">
        <v>13</v>
      </c>
      <c r="P165" s="15">
        <v>42464</v>
      </c>
      <c r="Q165" t="str">
        <f>IFERROR(LEFT(D165, FIND(VLOOKUP("state_name_split_token", Keys!$B:$C, 2, FALSE), D165)-1), D165)</f>
        <v>Kentucky</v>
      </c>
      <c r="R165" t="str">
        <f>IF(OR(Q165=VLOOKUP("lignite_state_1", Keys!$B:$C, 2, FALSE),Q165=VLOOKUP("lignite_state_2", Keys!$B:$C, 2, FALSE),Q165=VLOOKUP("lignite_state_3", Keys!$B:$C, 2, FALSE),Q165=VLOOKUP("lignite_state_4", Keys!$B:$C, 2, FALSE)),VLOOKUP("lignite_label", Keys!$B:$C, 2, FALSE),VLOOKUP("hard_coal_label", Keys!$B:$C, 2, FALSE))</f>
        <v>hard_coal</v>
      </c>
    </row>
    <row r="166" spans="1:18" x14ac:dyDescent="0.25">
      <c r="A166" s="14">
        <v>2024</v>
      </c>
      <c r="B166" s="14">
        <v>1518565</v>
      </c>
      <c r="C166" s="14" t="s">
        <v>1237</v>
      </c>
      <c r="D166" s="14" t="s">
        <v>1033</v>
      </c>
      <c r="E166" s="14" t="s">
        <v>945</v>
      </c>
      <c r="F166" s="14" t="s">
        <v>822</v>
      </c>
      <c r="G166" s="14" t="s">
        <v>828</v>
      </c>
      <c r="H166" s="14" t="s">
        <v>829</v>
      </c>
      <c r="I166" s="14" t="s">
        <v>816</v>
      </c>
      <c r="J166" s="14" t="s">
        <v>1238</v>
      </c>
      <c r="K166" s="14" t="s">
        <v>1231</v>
      </c>
      <c r="L166" s="14"/>
      <c r="M166" s="14" t="s">
        <v>1037</v>
      </c>
      <c r="N166" s="15">
        <v>447758</v>
      </c>
      <c r="O166" s="15">
        <v>127</v>
      </c>
      <c r="P166" s="15">
        <v>336044</v>
      </c>
      <c r="Q166" t="str">
        <f>IFERROR(LEFT(D166, FIND(VLOOKUP("state_name_split_token", Keys!$B:$C, 2, FALSE), D166)-1), D166)</f>
        <v>Kentucky</v>
      </c>
      <c r="R166" t="str">
        <f>IF(OR(Q166=VLOOKUP("lignite_state_1", Keys!$B:$C, 2, FALSE),Q166=VLOOKUP("lignite_state_2", Keys!$B:$C, 2, FALSE),Q166=VLOOKUP("lignite_state_3", Keys!$B:$C, 2, FALSE),Q166=VLOOKUP("lignite_state_4", Keys!$B:$C, 2, FALSE)),VLOOKUP("lignite_label", Keys!$B:$C, 2, FALSE),VLOOKUP("hard_coal_label", Keys!$B:$C, 2, FALSE))</f>
        <v>hard_coal</v>
      </c>
    </row>
    <row r="167" spans="1:18" x14ac:dyDescent="0.25">
      <c r="A167" s="14">
        <v>2024</v>
      </c>
      <c r="B167" s="14">
        <v>1518966</v>
      </c>
      <c r="C167" s="14" t="s">
        <v>1239</v>
      </c>
      <c r="D167" s="14" t="s">
        <v>1033</v>
      </c>
      <c r="E167" s="14" t="s">
        <v>945</v>
      </c>
      <c r="F167" s="14" t="s">
        <v>822</v>
      </c>
      <c r="G167" s="14" t="s">
        <v>814</v>
      </c>
      <c r="H167" s="14" t="s">
        <v>829</v>
      </c>
      <c r="I167" s="14" t="s">
        <v>816</v>
      </c>
      <c r="J167" s="14" t="s">
        <v>1233</v>
      </c>
      <c r="K167" s="14" t="s">
        <v>1231</v>
      </c>
      <c r="L167" s="14"/>
      <c r="M167" s="14" t="s">
        <v>1037</v>
      </c>
      <c r="N167" s="15">
        <v>672862</v>
      </c>
      <c r="O167" s="15">
        <v>96</v>
      </c>
      <c r="P167" s="15">
        <v>237526</v>
      </c>
      <c r="Q167" t="str">
        <f>IFERROR(LEFT(D167, FIND(VLOOKUP("state_name_split_token", Keys!$B:$C, 2, FALSE), D167)-1), D167)</f>
        <v>Kentucky</v>
      </c>
      <c r="R167" t="str">
        <f>IF(OR(Q167=VLOOKUP("lignite_state_1", Keys!$B:$C, 2, FALSE),Q167=VLOOKUP("lignite_state_2", Keys!$B:$C, 2, FALSE),Q167=VLOOKUP("lignite_state_3", Keys!$B:$C, 2, FALSE),Q167=VLOOKUP("lignite_state_4", Keys!$B:$C, 2, FALSE)),VLOOKUP("lignite_label", Keys!$B:$C, 2, FALSE),VLOOKUP("hard_coal_label", Keys!$B:$C, 2, FALSE))</f>
        <v>hard_coal</v>
      </c>
    </row>
    <row r="168" spans="1:18" x14ac:dyDescent="0.25">
      <c r="A168" s="14">
        <v>2024</v>
      </c>
      <c r="B168" s="14">
        <v>1519281</v>
      </c>
      <c r="C168" s="14" t="s">
        <v>1167</v>
      </c>
      <c r="D168" s="14" t="s">
        <v>1033</v>
      </c>
      <c r="E168" s="14" t="s">
        <v>945</v>
      </c>
      <c r="F168" s="14" t="s">
        <v>813</v>
      </c>
      <c r="G168" s="14" t="s">
        <v>828</v>
      </c>
      <c r="H168" s="14" t="s">
        <v>815</v>
      </c>
      <c r="I168" s="14" t="s">
        <v>816</v>
      </c>
      <c r="J168" s="14" t="s">
        <v>1240</v>
      </c>
      <c r="K168" s="14" t="s">
        <v>1241</v>
      </c>
      <c r="L168" s="14"/>
      <c r="M168" s="14" t="s">
        <v>1037</v>
      </c>
      <c r="N168" s="15">
        <v>43274</v>
      </c>
      <c r="O168" s="15">
        <v>12</v>
      </c>
      <c r="P168" s="15">
        <v>18529</v>
      </c>
      <c r="Q168" t="str">
        <f>IFERROR(LEFT(D168, FIND(VLOOKUP("state_name_split_token", Keys!$B:$C, 2, FALSE), D168)-1), D168)</f>
        <v>Kentucky</v>
      </c>
      <c r="R168" t="str">
        <f>IF(OR(Q168=VLOOKUP("lignite_state_1", Keys!$B:$C, 2, FALSE),Q168=VLOOKUP("lignite_state_2", Keys!$B:$C, 2, FALSE),Q168=VLOOKUP("lignite_state_3", Keys!$B:$C, 2, FALSE),Q168=VLOOKUP("lignite_state_4", Keys!$B:$C, 2, FALSE)),VLOOKUP("lignite_label", Keys!$B:$C, 2, FALSE),VLOOKUP("hard_coal_label", Keys!$B:$C, 2, FALSE))</f>
        <v>hard_coal</v>
      </c>
    </row>
    <row r="169" spans="1:18" x14ac:dyDescent="0.25">
      <c r="A169" s="14">
        <v>2024</v>
      </c>
      <c r="B169" s="14">
        <v>1519419</v>
      </c>
      <c r="C169" s="14" t="s">
        <v>1242</v>
      </c>
      <c r="D169" s="14" t="s">
        <v>1033</v>
      </c>
      <c r="E169" s="14" t="s">
        <v>945</v>
      </c>
      <c r="F169" s="14" t="s">
        <v>822</v>
      </c>
      <c r="G169" s="14" t="s">
        <v>814</v>
      </c>
      <c r="H169" s="14" t="s">
        <v>815</v>
      </c>
      <c r="I169" s="14" t="s">
        <v>816</v>
      </c>
      <c r="J169" s="14" t="s">
        <v>1243</v>
      </c>
      <c r="K169" s="14" t="s">
        <v>1244</v>
      </c>
      <c r="L169" s="14"/>
      <c r="M169" s="14" t="s">
        <v>1037</v>
      </c>
      <c r="N169" s="15">
        <v>40353</v>
      </c>
      <c r="O169" s="15">
        <v>10</v>
      </c>
      <c r="P169" s="15">
        <v>16480</v>
      </c>
      <c r="Q169" t="str">
        <f>IFERROR(LEFT(D169, FIND(VLOOKUP("state_name_split_token", Keys!$B:$C, 2, FALSE), D169)-1), D169)</f>
        <v>Kentucky</v>
      </c>
      <c r="R169" t="str">
        <f>IF(OR(Q169=VLOOKUP("lignite_state_1", Keys!$B:$C, 2, FALSE),Q169=VLOOKUP("lignite_state_2", Keys!$B:$C, 2, FALSE),Q169=VLOOKUP("lignite_state_3", Keys!$B:$C, 2, FALSE),Q169=VLOOKUP("lignite_state_4", Keys!$B:$C, 2, FALSE)),VLOOKUP("lignite_label", Keys!$B:$C, 2, FALSE),VLOOKUP("hard_coal_label", Keys!$B:$C, 2, FALSE))</f>
        <v>hard_coal</v>
      </c>
    </row>
    <row r="170" spans="1:18" x14ac:dyDescent="0.25">
      <c r="A170" s="14">
        <v>2024</v>
      </c>
      <c r="B170" s="14">
        <v>1507907</v>
      </c>
      <c r="C170" s="14" t="s">
        <v>1245</v>
      </c>
      <c r="D170" s="14" t="s">
        <v>1033</v>
      </c>
      <c r="E170" s="14" t="s">
        <v>1004</v>
      </c>
      <c r="F170" s="14" t="s">
        <v>822</v>
      </c>
      <c r="G170" s="14" t="s">
        <v>814</v>
      </c>
      <c r="H170" s="14" t="s">
        <v>815</v>
      </c>
      <c r="I170" s="14" t="s">
        <v>823</v>
      </c>
      <c r="J170" s="14" t="s">
        <v>1246</v>
      </c>
      <c r="K170" s="14" t="s">
        <v>1247</v>
      </c>
      <c r="L170" s="14"/>
      <c r="M170" s="14" t="s">
        <v>1037</v>
      </c>
      <c r="N170" s="15">
        <v>0</v>
      </c>
      <c r="O170" s="15">
        <v>6</v>
      </c>
      <c r="P170" s="15">
        <v>12994</v>
      </c>
      <c r="Q170" t="str">
        <f>IFERROR(LEFT(D170, FIND(VLOOKUP("state_name_split_token", Keys!$B:$C, 2, FALSE), D170)-1), D170)</f>
        <v>Kentucky</v>
      </c>
      <c r="R170" t="str">
        <f>IF(OR(Q170=VLOOKUP("lignite_state_1", Keys!$B:$C, 2, FALSE),Q170=VLOOKUP("lignite_state_2", Keys!$B:$C, 2, FALSE),Q170=VLOOKUP("lignite_state_3", Keys!$B:$C, 2, FALSE),Q170=VLOOKUP("lignite_state_4", Keys!$B:$C, 2, FALSE)),VLOOKUP("lignite_label", Keys!$B:$C, 2, FALSE),VLOOKUP("hard_coal_label", Keys!$B:$C, 2, FALSE))</f>
        <v>hard_coal</v>
      </c>
    </row>
    <row r="171" spans="1:18" x14ac:dyDescent="0.25">
      <c r="A171" s="14">
        <v>2024</v>
      </c>
      <c r="B171" s="14">
        <v>1507907</v>
      </c>
      <c r="C171" s="14" t="s">
        <v>1245</v>
      </c>
      <c r="D171" s="14" t="s">
        <v>1033</v>
      </c>
      <c r="E171" s="14" t="s">
        <v>1004</v>
      </c>
      <c r="F171" s="14" t="s">
        <v>822</v>
      </c>
      <c r="G171" s="14" t="s">
        <v>828</v>
      </c>
      <c r="H171" s="14" t="s">
        <v>815</v>
      </c>
      <c r="I171" s="14" t="s">
        <v>823</v>
      </c>
      <c r="J171" s="14" t="s">
        <v>1246</v>
      </c>
      <c r="K171" s="14" t="s">
        <v>1247</v>
      </c>
      <c r="L171" s="14"/>
      <c r="M171" s="14" t="s">
        <v>1037</v>
      </c>
      <c r="N171" s="15">
        <v>0</v>
      </c>
      <c r="O171" s="15">
        <v>6</v>
      </c>
      <c r="P171" s="15">
        <v>13525</v>
      </c>
      <c r="Q171" t="str">
        <f>IFERROR(LEFT(D171, FIND(VLOOKUP("state_name_split_token", Keys!$B:$C, 2, FALSE), D171)-1), D171)</f>
        <v>Kentucky</v>
      </c>
      <c r="R171" t="str">
        <f>IF(OR(Q171=VLOOKUP("lignite_state_1", Keys!$B:$C, 2, FALSE),Q171=VLOOKUP("lignite_state_2", Keys!$B:$C, 2, FALSE),Q171=VLOOKUP("lignite_state_3", Keys!$B:$C, 2, FALSE),Q171=VLOOKUP("lignite_state_4", Keys!$B:$C, 2, FALSE)),VLOOKUP("lignite_label", Keys!$B:$C, 2, FALSE),VLOOKUP("hard_coal_label", Keys!$B:$C, 2, FALSE))</f>
        <v>hard_coal</v>
      </c>
    </row>
    <row r="172" spans="1:18" x14ac:dyDescent="0.25">
      <c r="A172" s="14">
        <v>2024</v>
      </c>
      <c r="B172" s="14">
        <v>1510445</v>
      </c>
      <c r="C172" s="14" t="s">
        <v>1248</v>
      </c>
      <c r="D172" s="14" t="s">
        <v>1033</v>
      </c>
      <c r="E172" s="14" t="s">
        <v>1004</v>
      </c>
      <c r="F172" s="14" t="s">
        <v>852</v>
      </c>
      <c r="G172" s="14" t="s">
        <v>828</v>
      </c>
      <c r="H172" s="14" t="s">
        <v>815</v>
      </c>
      <c r="I172" s="14" t="s">
        <v>823</v>
      </c>
      <c r="J172" s="14" t="s">
        <v>1249</v>
      </c>
      <c r="K172" s="14" t="s">
        <v>1250</v>
      </c>
      <c r="L172" s="14"/>
      <c r="M172" s="14" t="s">
        <v>1037</v>
      </c>
      <c r="N172" s="15">
        <v>0</v>
      </c>
      <c r="O172" s="15">
        <v>4</v>
      </c>
      <c r="P172" s="15">
        <v>8730</v>
      </c>
      <c r="Q172" t="str">
        <f>IFERROR(LEFT(D172, FIND(VLOOKUP("state_name_split_token", Keys!$B:$C, 2, FALSE), D172)-1), D172)</f>
        <v>Kentucky</v>
      </c>
      <c r="R172" t="str">
        <f>IF(OR(Q172=VLOOKUP("lignite_state_1", Keys!$B:$C, 2, FALSE),Q172=VLOOKUP("lignite_state_2", Keys!$B:$C, 2, FALSE),Q172=VLOOKUP("lignite_state_3", Keys!$B:$C, 2, FALSE),Q172=VLOOKUP("lignite_state_4", Keys!$B:$C, 2, FALSE)),VLOOKUP("lignite_label", Keys!$B:$C, 2, FALSE),VLOOKUP("hard_coal_label", Keys!$B:$C, 2, FALSE))</f>
        <v>hard_coal</v>
      </c>
    </row>
    <row r="173" spans="1:18" x14ac:dyDescent="0.25">
      <c r="A173" s="14">
        <v>2024</v>
      </c>
      <c r="B173" s="14">
        <v>1511162</v>
      </c>
      <c r="C173" s="14" t="s">
        <v>1251</v>
      </c>
      <c r="D173" s="14" t="s">
        <v>1033</v>
      </c>
      <c r="E173" s="14" t="s">
        <v>1004</v>
      </c>
      <c r="F173" s="14" t="s">
        <v>822</v>
      </c>
      <c r="G173" s="14" t="s">
        <v>814</v>
      </c>
      <c r="H173" s="14" t="s">
        <v>815</v>
      </c>
      <c r="I173" s="14" t="s">
        <v>823</v>
      </c>
      <c r="J173" s="14" t="s">
        <v>1252</v>
      </c>
      <c r="K173" s="14" t="s">
        <v>1253</v>
      </c>
      <c r="L173" s="14"/>
      <c r="M173" s="14" t="s">
        <v>1037</v>
      </c>
      <c r="N173" s="15">
        <v>0</v>
      </c>
      <c r="O173" s="15">
        <v>23</v>
      </c>
      <c r="P173" s="15">
        <v>53678</v>
      </c>
      <c r="Q173" t="str">
        <f>IFERROR(LEFT(D173, FIND(VLOOKUP("state_name_split_token", Keys!$B:$C, 2, FALSE), D173)-1), D173)</f>
        <v>Kentucky</v>
      </c>
      <c r="R173" t="str">
        <f>IF(OR(Q173=VLOOKUP("lignite_state_1", Keys!$B:$C, 2, FALSE),Q173=VLOOKUP("lignite_state_2", Keys!$B:$C, 2, FALSE),Q173=VLOOKUP("lignite_state_3", Keys!$B:$C, 2, FALSE),Q173=VLOOKUP("lignite_state_4", Keys!$B:$C, 2, FALSE)),VLOOKUP("lignite_label", Keys!$B:$C, 2, FALSE),VLOOKUP("hard_coal_label", Keys!$B:$C, 2, FALSE))</f>
        <v>hard_coal</v>
      </c>
    </row>
    <row r="174" spans="1:18" x14ac:dyDescent="0.25">
      <c r="A174" s="14">
        <v>2024</v>
      </c>
      <c r="B174" s="14">
        <v>1511162</v>
      </c>
      <c r="C174" s="14" t="s">
        <v>1251</v>
      </c>
      <c r="D174" s="14" t="s">
        <v>1033</v>
      </c>
      <c r="E174" s="14" t="s">
        <v>1004</v>
      </c>
      <c r="F174" s="14" t="s">
        <v>822</v>
      </c>
      <c r="G174" s="14" t="s">
        <v>828</v>
      </c>
      <c r="H174" s="14" t="s">
        <v>815</v>
      </c>
      <c r="I174" s="14" t="s">
        <v>823</v>
      </c>
      <c r="J174" s="14" t="s">
        <v>1252</v>
      </c>
      <c r="K174" s="14" t="s">
        <v>1253</v>
      </c>
      <c r="L174" s="14"/>
      <c r="M174" s="14" t="s">
        <v>1037</v>
      </c>
      <c r="N174" s="15">
        <v>0</v>
      </c>
      <c r="O174" s="15">
        <v>1</v>
      </c>
      <c r="P174" s="15">
        <v>1660</v>
      </c>
      <c r="Q174" t="str">
        <f>IFERROR(LEFT(D174, FIND(VLOOKUP("state_name_split_token", Keys!$B:$C, 2, FALSE), D174)-1), D174)</f>
        <v>Kentucky</v>
      </c>
      <c r="R174" t="str">
        <f>IF(OR(Q174=VLOOKUP("lignite_state_1", Keys!$B:$C, 2, FALSE),Q174=VLOOKUP("lignite_state_2", Keys!$B:$C, 2, FALSE),Q174=VLOOKUP("lignite_state_3", Keys!$B:$C, 2, FALSE),Q174=VLOOKUP("lignite_state_4", Keys!$B:$C, 2, FALSE)),VLOOKUP("lignite_label", Keys!$B:$C, 2, FALSE),VLOOKUP("hard_coal_label", Keys!$B:$C, 2, FALSE))</f>
        <v>hard_coal</v>
      </c>
    </row>
    <row r="175" spans="1:18" x14ac:dyDescent="0.25">
      <c r="A175" s="14">
        <v>2024</v>
      </c>
      <c r="B175" s="14">
        <v>1512896</v>
      </c>
      <c r="C175" s="14" t="s">
        <v>1254</v>
      </c>
      <c r="D175" s="14" t="s">
        <v>1033</v>
      </c>
      <c r="E175" s="14" t="s">
        <v>1004</v>
      </c>
      <c r="F175" s="14" t="s">
        <v>822</v>
      </c>
      <c r="G175" s="14" t="s">
        <v>814</v>
      </c>
      <c r="H175" s="14" t="s">
        <v>829</v>
      </c>
      <c r="I175" s="14" t="s">
        <v>823</v>
      </c>
      <c r="J175" s="14" t="s">
        <v>1255</v>
      </c>
      <c r="K175" s="14" t="s">
        <v>1256</v>
      </c>
      <c r="L175" s="14"/>
      <c r="M175" s="14" t="s">
        <v>1037</v>
      </c>
      <c r="N175" s="15">
        <v>0</v>
      </c>
      <c r="O175" s="15">
        <v>5</v>
      </c>
      <c r="P175" s="15">
        <v>17179</v>
      </c>
      <c r="Q175" t="str">
        <f>IFERROR(LEFT(D175, FIND(VLOOKUP("state_name_split_token", Keys!$B:$C, 2, FALSE), D175)-1), D175)</f>
        <v>Kentucky</v>
      </c>
      <c r="R175" t="str">
        <f>IF(OR(Q175=VLOOKUP("lignite_state_1", Keys!$B:$C, 2, FALSE),Q175=VLOOKUP("lignite_state_2", Keys!$B:$C, 2, FALSE),Q175=VLOOKUP("lignite_state_3", Keys!$B:$C, 2, FALSE),Q175=VLOOKUP("lignite_state_4", Keys!$B:$C, 2, FALSE)),VLOOKUP("lignite_label", Keys!$B:$C, 2, FALSE),VLOOKUP("hard_coal_label", Keys!$B:$C, 2, FALSE))</f>
        <v>hard_coal</v>
      </c>
    </row>
    <row r="176" spans="1:18" x14ac:dyDescent="0.25">
      <c r="A176" s="14">
        <v>2024</v>
      </c>
      <c r="B176" s="14">
        <v>1513193</v>
      </c>
      <c r="C176" s="14" t="s">
        <v>1257</v>
      </c>
      <c r="D176" s="14" t="s">
        <v>1033</v>
      </c>
      <c r="E176" s="14" t="s">
        <v>1004</v>
      </c>
      <c r="F176" s="14" t="s">
        <v>822</v>
      </c>
      <c r="G176" s="14" t="s">
        <v>814</v>
      </c>
      <c r="H176" s="14" t="s">
        <v>815</v>
      </c>
      <c r="I176" s="14" t="s">
        <v>823</v>
      </c>
      <c r="J176" s="14" t="s">
        <v>1246</v>
      </c>
      <c r="K176" s="14" t="s">
        <v>1258</v>
      </c>
      <c r="L176" s="14"/>
      <c r="M176" s="14" t="s">
        <v>1037</v>
      </c>
      <c r="N176" s="15">
        <v>0</v>
      </c>
      <c r="O176" s="15">
        <v>4</v>
      </c>
      <c r="P176" s="15">
        <v>9704</v>
      </c>
      <c r="Q176" t="str">
        <f>IFERROR(LEFT(D176, FIND(VLOOKUP("state_name_split_token", Keys!$B:$C, 2, FALSE), D176)-1), D176)</f>
        <v>Kentucky</v>
      </c>
      <c r="R176" t="str">
        <f>IF(OR(Q176=VLOOKUP("lignite_state_1", Keys!$B:$C, 2, FALSE),Q176=VLOOKUP("lignite_state_2", Keys!$B:$C, 2, FALSE),Q176=VLOOKUP("lignite_state_3", Keys!$B:$C, 2, FALSE),Q176=VLOOKUP("lignite_state_4", Keys!$B:$C, 2, FALSE)),VLOOKUP("lignite_label", Keys!$B:$C, 2, FALSE),VLOOKUP("hard_coal_label", Keys!$B:$C, 2, FALSE))</f>
        <v>hard_coal</v>
      </c>
    </row>
    <row r="177" spans="1:18" x14ac:dyDescent="0.25">
      <c r="A177" s="14">
        <v>2024</v>
      </c>
      <c r="B177" s="14">
        <v>1513193</v>
      </c>
      <c r="C177" s="14" t="s">
        <v>1257</v>
      </c>
      <c r="D177" s="14" t="s">
        <v>1033</v>
      </c>
      <c r="E177" s="14" t="s">
        <v>1004</v>
      </c>
      <c r="F177" s="14" t="s">
        <v>822</v>
      </c>
      <c r="G177" s="14" t="s">
        <v>828</v>
      </c>
      <c r="H177" s="14" t="s">
        <v>815</v>
      </c>
      <c r="I177" s="14" t="s">
        <v>823</v>
      </c>
      <c r="J177" s="14" t="s">
        <v>1246</v>
      </c>
      <c r="K177" s="14" t="s">
        <v>1258</v>
      </c>
      <c r="L177" s="14"/>
      <c r="M177" s="14" t="s">
        <v>1037</v>
      </c>
      <c r="N177" s="15">
        <v>0</v>
      </c>
      <c r="O177" s="15">
        <v>0</v>
      </c>
      <c r="P177" s="15">
        <v>619</v>
      </c>
      <c r="Q177" t="str">
        <f>IFERROR(LEFT(D177, FIND(VLOOKUP("state_name_split_token", Keys!$B:$C, 2, FALSE), D177)-1), D177)</f>
        <v>Kentucky</v>
      </c>
      <c r="R177" t="str">
        <f>IF(OR(Q177=VLOOKUP("lignite_state_1", Keys!$B:$C, 2, FALSE),Q177=VLOOKUP("lignite_state_2", Keys!$B:$C, 2, FALSE),Q177=VLOOKUP("lignite_state_3", Keys!$B:$C, 2, FALSE),Q177=VLOOKUP("lignite_state_4", Keys!$B:$C, 2, FALSE)),VLOOKUP("lignite_label", Keys!$B:$C, 2, FALSE),VLOOKUP("hard_coal_label", Keys!$B:$C, 2, FALSE))</f>
        <v>hard_coal</v>
      </c>
    </row>
    <row r="178" spans="1:18" x14ac:dyDescent="0.25">
      <c r="A178" s="14">
        <v>2024</v>
      </c>
      <c r="B178" s="14">
        <v>1514468</v>
      </c>
      <c r="C178" s="14" t="s">
        <v>1259</v>
      </c>
      <c r="D178" s="14" t="s">
        <v>1033</v>
      </c>
      <c r="E178" s="14" t="s">
        <v>1004</v>
      </c>
      <c r="F178" s="14" t="s">
        <v>852</v>
      </c>
      <c r="G178" s="14" t="s">
        <v>814</v>
      </c>
      <c r="H178" s="14" t="s">
        <v>829</v>
      </c>
      <c r="I178" s="14" t="s">
        <v>823</v>
      </c>
      <c r="J178" s="14" t="s">
        <v>1260</v>
      </c>
      <c r="K178" s="14" t="s">
        <v>1261</v>
      </c>
      <c r="L178" s="14"/>
      <c r="M178" s="14" t="s">
        <v>1037</v>
      </c>
      <c r="N178" s="15">
        <v>0</v>
      </c>
      <c r="O178" s="15">
        <v>0</v>
      </c>
      <c r="P178" s="15">
        <v>1030</v>
      </c>
      <c r="Q178" t="str">
        <f>IFERROR(LEFT(D178, FIND(VLOOKUP("state_name_split_token", Keys!$B:$C, 2, FALSE), D178)-1), D178)</f>
        <v>Kentucky</v>
      </c>
      <c r="R178" t="str">
        <f>IF(OR(Q178=VLOOKUP("lignite_state_1", Keys!$B:$C, 2, FALSE),Q178=VLOOKUP("lignite_state_2", Keys!$B:$C, 2, FALSE),Q178=VLOOKUP("lignite_state_3", Keys!$B:$C, 2, FALSE),Q178=VLOOKUP("lignite_state_4", Keys!$B:$C, 2, FALSE)),VLOOKUP("lignite_label", Keys!$B:$C, 2, FALSE),VLOOKUP("hard_coal_label", Keys!$B:$C, 2, FALSE))</f>
        <v>hard_coal</v>
      </c>
    </row>
    <row r="179" spans="1:18" x14ac:dyDescent="0.25">
      <c r="A179" s="14">
        <v>2024</v>
      </c>
      <c r="B179" s="14">
        <v>1514468</v>
      </c>
      <c r="C179" s="14" t="s">
        <v>1259</v>
      </c>
      <c r="D179" s="14" t="s">
        <v>1033</v>
      </c>
      <c r="E179" s="14" t="s">
        <v>1004</v>
      </c>
      <c r="F179" s="14" t="s">
        <v>852</v>
      </c>
      <c r="G179" s="14" t="s">
        <v>828</v>
      </c>
      <c r="H179" s="14" t="s">
        <v>829</v>
      </c>
      <c r="I179" s="14" t="s">
        <v>823</v>
      </c>
      <c r="J179" s="14" t="s">
        <v>1260</v>
      </c>
      <c r="K179" s="14" t="s">
        <v>1261</v>
      </c>
      <c r="L179" s="14"/>
      <c r="M179" s="14" t="s">
        <v>1037</v>
      </c>
      <c r="N179" s="15">
        <v>0</v>
      </c>
      <c r="O179" s="15">
        <v>8</v>
      </c>
      <c r="P179" s="15">
        <v>19566</v>
      </c>
      <c r="Q179" t="str">
        <f>IFERROR(LEFT(D179, FIND(VLOOKUP("state_name_split_token", Keys!$B:$C, 2, FALSE), D179)-1), D179)</f>
        <v>Kentucky</v>
      </c>
      <c r="R179" t="str">
        <f>IF(OR(Q179=VLOOKUP("lignite_state_1", Keys!$B:$C, 2, FALSE),Q179=VLOOKUP("lignite_state_2", Keys!$B:$C, 2, FALSE),Q179=VLOOKUP("lignite_state_3", Keys!$B:$C, 2, FALSE),Q179=VLOOKUP("lignite_state_4", Keys!$B:$C, 2, FALSE)),VLOOKUP("lignite_label", Keys!$B:$C, 2, FALSE),VLOOKUP("hard_coal_label", Keys!$B:$C, 2, FALSE))</f>
        <v>hard_coal</v>
      </c>
    </row>
    <row r="180" spans="1:18" x14ac:dyDescent="0.25">
      <c r="A180" s="14">
        <v>2024</v>
      </c>
      <c r="B180" s="14">
        <v>1516734</v>
      </c>
      <c r="C180" s="14" t="s">
        <v>1262</v>
      </c>
      <c r="D180" s="14" t="s">
        <v>1033</v>
      </c>
      <c r="E180" s="14" t="s">
        <v>1004</v>
      </c>
      <c r="F180" s="14" t="s">
        <v>822</v>
      </c>
      <c r="G180" s="14" t="s">
        <v>814</v>
      </c>
      <c r="H180" s="14" t="s">
        <v>815</v>
      </c>
      <c r="I180" s="14" t="s">
        <v>823</v>
      </c>
      <c r="J180" s="14" t="s">
        <v>1263</v>
      </c>
      <c r="K180" s="14" t="s">
        <v>1264</v>
      </c>
      <c r="L180" s="14"/>
      <c r="M180" s="14" t="s">
        <v>1037</v>
      </c>
      <c r="N180" s="15">
        <v>0</v>
      </c>
      <c r="O180" s="15">
        <v>11</v>
      </c>
      <c r="P180" s="15">
        <v>27593</v>
      </c>
      <c r="Q180" t="str">
        <f>IFERROR(LEFT(D180, FIND(VLOOKUP("state_name_split_token", Keys!$B:$C, 2, FALSE), D180)-1), D180)</f>
        <v>Kentucky</v>
      </c>
      <c r="R180" t="str">
        <f>IF(OR(Q180=VLOOKUP("lignite_state_1", Keys!$B:$C, 2, FALSE),Q180=VLOOKUP("lignite_state_2", Keys!$B:$C, 2, FALSE),Q180=VLOOKUP("lignite_state_3", Keys!$B:$C, 2, FALSE),Q180=VLOOKUP("lignite_state_4", Keys!$B:$C, 2, FALSE)),VLOOKUP("lignite_label", Keys!$B:$C, 2, FALSE),VLOOKUP("hard_coal_label", Keys!$B:$C, 2, FALSE))</f>
        <v>hard_coal</v>
      </c>
    </row>
    <row r="181" spans="1:18" x14ac:dyDescent="0.25">
      <c r="A181" s="14">
        <v>2024</v>
      </c>
      <c r="B181" s="14">
        <v>1516734</v>
      </c>
      <c r="C181" s="14" t="s">
        <v>1262</v>
      </c>
      <c r="D181" s="14" t="s">
        <v>1033</v>
      </c>
      <c r="E181" s="14" t="s">
        <v>1004</v>
      </c>
      <c r="F181" s="14" t="s">
        <v>822</v>
      </c>
      <c r="G181" s="14" t="s">
        <v>828</v>
      </c>
      <c r="H181" s="14" t="s">
        <v>815</v>
      </c>
      <c r="I181" s="14" t="s">
        <v>823</v>
      </c>
      <c r="J181" s="14" t="s">
        <v>1263</v>
      </c>
      <c r="K181" s="14" t="s">
        <v>1264</v>
      </c>
      <c r="L181" s="14"/>
      <c r="M181" s="14" t="s">
        <v>1037</v>
      </c>
      <c r="N181" s="15">
        <v>0</v>
      </c>
      <c r="O181" s="15">
        <v>43</v>
      </c>
      <c r="P181" s="15">
        <v>110371</v>
      </c>
      <c r="Q181" t="str">
        <f>IFERROR(LEFT(D181, FIND(VLOOKUP("state_name_split_token", Keys!$B:$C, 2, FALSE), D181)-1), D181)</f>
        <v>Kentucky</v>
      </c>
      <c r="R181" t="str">
        <f>IF(OR(Q181=VLOOKUP("lignite_state_1", Keys!$B:$C, 2, FALSE),Q181=VLOOKUP("lignite_state_2", Keys!$B:$C, 2, FALSE),Q181=VLOOKUP("lignite_state_3", Keys!$B:$C, 2, FALSE),Q181=VLOOKUP("lignite_state_4", Keys!$B:$C, 2, FALSE)),VLOOKUP("lignite_label", Keys!$B:$C, 2, FALSE),VLOOKUP("hard_coal_label", Keys!$B:$C, 2, FALSE))</f>
        <v>hard_coal</v>
      </c>
    </row>
    <row r="182" spans="1:18" x14ac:dyDescent="0.25">
      <c r="A182" s="14">
        <v>2024</v>
      </c>
      <c r="B182" s="14">
        <v>1517733</v>
      </c>
      <c r="C182" s="14" t="s">
        <v>823</v>
      </c>
      <c r="D182" s="14" t="s">
        <v>1033</v>
      </c>
      <c r="E182" s="14" t="s">
        <v>1004</v>
      </c>
      <c r="F182" s="14" t="s">
        <v>822</v>
      </c>
      <c r="G182" s="14" t="s">
        <v>828</v>
      </c>
      <c r="H182" s="14" t="s">
        <v>829</v>
      </c>
      <c r="I182" s="14" t="s">
        <v>823</v>
      </c>
      <c r="J182" s="14" t="s">
        <v>1265</v>
      </c>
      <c r="K182" s="14" t="s">
        <v>1266</v>
      </c>
      <c r="L182" s="14"/>
      <c r="M182" s="14" t="s">
        <v>1037</v>
      </c>
      <c r="N182" s="15">
        <v>0</v>
      </c>
      <c r="O182" s="15">
        <v>46</v>
      </c>
      <c r="P182" s="15">
        <v>95235</v>
      </c>
      <c r="Q182" t="str">
        <f>IFERROR(LEFT(D182, FIND(VLOOKUP("state_name_split_token", Keys!$B:$C, 2, FALSE), D182)-1), D182)</f>
        <v>Kentucky</v>
      </c>
      <c r="R182" t="str">
        <f>IF(OR(Q182=VLOOKUP("lignite_state_1", Keys!$B:$C, 2, FALSE),Q182=VLOOKUP("lignite_state_2", Keys!$B:$C, 2, FALSE),Q182=VLOOKUP("lignite_state_3", Keys!$B:$C, 2, FALSE),Q182=VLOOKUP("lignite_state_4", Keys!$B:$C, 2, FALSE)),VLOOKUP("lignite_label", Keys!$B:$C, 2, FALSE),VLOOKUP("hard_coal_label", Keys!$B:$C, 2, FALSE))</f>
        <v>hard_coal</v>
      </c>
    </row>
    <row r="183" spans="1:18" x14ac:dyDescent="0.25">
      <c r="A183" s="14">
        <v>2024</v>
      </c>
      <c r="B183" s="14">
        <v>1517941</v>
      </c>
      <c r="C183" s="14" t="s">
        <v>1267</v>
      </c>
      <c r="D183" s="14" t="s">
        <v>1033</v>
      </c>
      <c r="E183" s="14" t="s">
        <v>1004</v>
      </c>
      <c r="F183" s="14" t="s">
        <v>852</v>
      </c>
      <c r="G183" s="14" t="s">
        <v>814</v>
      </c>
      <c r="H183" s="14" t="s">
        <v>815</v>
      </c>
      <c r="I183" s="14" t="s">
        <v>816</v>
      </c>
      <c r="J183" s="14" t="s">
        <v>1263</v>
      </c>
      <c r="K183" s="14" t="s">
        <v>1268</v>
      </c>
      <c r="L183" s="14"/>
      <c r="M183" s="14" t="s">
        <v>1037</v>
      </c>
      <c r="N183" s="15">
        <v>1115</v>
      </c>
      <c r="O183" s="15">
        <v>1</v>
      </c>
      <c r="P183" s="15">
        <v>1206</v>
      </c>
      <c r="Q183" t="str">
        <f>IFERROR(LEFT(D183, FIND(VLOOKUP("state_name_split_token", Keys!$B:$C, 2, FALSE), D183)-1), D183)</f>
        <v>Kentucky</v>
      </c>
      <c r="R183" t="str">
        <f>IF(OR(Q183=VLOOKUP("lignite_state_1", Keys!$B:$C, 2, FALSE),Q183=VLOOKUP("lignite_state_2", Keys!$B:$C, 2, FALSE),Q183=VLOOKUP("lignite_state_3", Keys!$B:$C, 2, FALSE),Q183=VLOOKUP("lignite_state_4", Keys!$B:$C, 2, FALSE)),VLOOKUP("lignite_label", Keys!$B:$C, 2, FALSE),VLOOKUP("hard_coal_label", Keys!$B:$C, 2, FALSE))</f>
        <v>hard_coal</v>
      </c>
    </row>
    <row r="184" spans="1:18" x14ac:dyDescent="0.25">
      <c r="A184" s="14">
        <v>2024</v>
      </c>
      <c r="B184" s="14">
        <v>1517979</v>
      </c>
      <c r="C184" s="14" t="s">
        <v>1269</v>
      </c>
      <c r="D184" s="14" t="s">
        <v>1033</v>
      </c>
      <c r="E184" s="14" t="s">
        <v>1004</v>
      </c>
      <c r="F184" s="14" t="s">
        <v>813</v>
      </c>
      <c r="G184" s="14" t="s">
        <v>828</v>
      </c>
      <c r="H184" s="14" t="s">
        <v>815</v>
      </c>
      <c r="I184" s="14" t="s">
        <v>816</v>
      </c>
      <c r="J184" s="14" t="s">
        <v>1270</v>
      </c>
      <c r="K184" s="14" t="s">
        <v>1271</v>
      </c>
      <c r="L184" s="14"/>
      <c r="M184" s="14" t="s">
        <v>1037</v>
      </c>
      <c r="N184" s="15">
        <v>6844</v>
      </c>
      <c r="O184" s="15">
        <v>11</v>
      </c>
      <c r="P184" s="15">
        <v>8815</v>
      </c>
      <c r="Q184" t="str">
        <f>IFERROR(LEFT(D184, FIND(VLOOKUP("state_name_split_token", Keys!$B:$C, 2, FALSE), D184)-1), D184)</f>
        <v>Kentucky</v>
      </c>
      <c r="R184" t="str">
        <f>IF(OR(Q184=VLOOKUP("lignite_state_1", Keys!$B:$C, 2, FALSE),Q184=VLOOKUP("lignite_state_2", Keys!$B:$C, 2, FALSE),Q184=VLOOKUP("lignite_state_3", Keys!$B:$C, 2, FALSE),Q184=VLOOKUP("lignite_state_4", Keys!$B:$C, 2, FALSE)),VLOOKUP("lignite_label", Keys!$B:$C, 2, FALSE),VLOOKUP("hard_coal_label", Keys!$B:$C, 2, FALSE))</f>
        <v>hard_coal</v>
      </c>
    </row>
    <row r="185" spans="1:18" x14ac:dyDescent="0.25">
      <c r="A185" s="14">
        <v>2024</v>
      </c>
      <c r="B185" s="14">
        <v>1517982</v>
      </c>
      <c r="C185" s="14" t="s">
        <v>1272</v>
      </c>
      <c r="D185" s="14" t="s">
        <v>1033</v>
      </c>
      <c r="E185" s="14" t="s">
        <v>1004</v>
      </c>
      <c r="F185" s="14" t="s">
        <v>822</v>
      </c>
      <c r="G185" s="14" t="s">
        <v>828</v>
      </c>
      <c r="H185" s="14" t="s">
        <v>815</v>
      </c>
      <c r="I185" s="14" t="s">
        <v>816</v>
      </c>
      <c r="J185" s="14" t="s">
        <v>1270</v>
      </c>
      <c r="K185" s="14" t="s">
        <v>1273</v>
      </c>
      <c r="L185" s="14"/>
      <c r="M185" s="14" t="s">
        <v>1037</v>
      </c>
      <c r="N185" s="15">
        <v>36043</v>
      </c>
      <c r="O185" s="15">
        <v>23</v>
      </c>
      <c r="P185" s="15">
        <v>44175</v>
      </c>
      <c r="Q185" t="str">
        <f>IFERROR(LEFT(D185, FIND(VLOOKUP("state_name_split_token", Keys!$B:$C, 2, FALSE), D185)-1), D185)</f>
        <v>Kentucky</v>
      </c>
      <c r="R185" t="str">
        <f>IF(OR(Q185=VLOOKUP("lignite_state_1", Keys!$B:$C, 2, FALSE),Q185=VLOOKUP("lignite_state_2", Keys!$B:$C, 2, FALSE),Q185=VLOOKUP("lignite_state_3", Keys!$B:$C, 2, FALSE),Q185=VLOOKUP("lignite_state_4", Keys!$B:$C, 2, FALSE)),VLOOKUP("lignite_label", Keys!$B:$C, 2, FALSE),VLOOKUP("hard_coal_label", Keys!$B:$C, 2, FALSE))</f>
        <v>hard_coal</v>
      </c>
    </row>
    <row r="186" spans="1:18" x14ac:dyDescent="0.25">
      <c r="A186" s="14">
        <v>2024</v>
      </c>
      <c r="B186" s="14">
        <v>1518911</v>
      </c>
      <c r="C186" s="14" t="s">
        <v>1274</v>
      </c>
      <c r="D186" s="14" t="s">
        <v>1033</v>
      </c>
      <c r="E186" s="14" t="s">
        <v>1004</v>
      </c>
      <c r="F186" s="14" t="s">
        <v>852</v>
      </c>
      <c r="G186" s="14" t="s">
        <v>828</v>
      </c>
      <c r="H186" s="14" t="s">
        <v>829</v>
      </c>
      <c r="I186" s="14" t="s">
        <v>816</v>
      </c>
      <c r="J186" s="14" t="s">
        <v>1260</v>
      </c>
      <c r="K186" s="14" t="s">
        <v>1275</v>
      </c>
      <c r="L186" s="14"/>
      <c r="M186" s="14" t="s">
        <v>1037</v>
      </c>
      <c r="N186" s="15">
        <v>94839</v>
      </c>
      <c r="O186" s="15">
        <v>21</v>
      </c>
      <c r="P186" s="15">
        <v>54046</v>
      </c>
      <c r="Q186" t="str">
        <f>IFERROR(LEFT(D186, FIND(VLOOKUP("state_name_split_token", Keys!$B:$C, 2, FALSE), D186)-1), D186)</f>
        <v>Kentucky</v>
      </c>
      <c r="R186" t="str">
        <f>IF(OR(Q186=VLOOKUP("lignite_state_1", Keys!$B:$C, 2, FALSE),Q186=VLOOKUP("lignite_state_2", Keys!$B:$C, 2, FALSE),Q186=VLOOKUP("lignite_state_3", Keys!$B:$C, 2, FALSE),Q186=VLOOKUP("lignite_state_4", Keys!$B:$C, 2, FALSE)),VLOOKUP("lignite_label", Keys!$B:$C, 2, FALSE),VLOOKUP("hard_coal_label", Keys!$B:$C, 2, FALSE))</f>
        <v>hard_coal</v>
      </c>
    </row>
    <row r="187" spans="1:18" x14ac:dyDescent="0.25">
      <c r="A187" s="14">
        <v>2024</v>
      </c>
      <c r="B187" s="14">
        <v>1518943</v>
      </c>
      <c r="C187" s="14" t="s">
        <v>1276</v>
      </c>
      <c r="D187" s="14" t="s">
        <v>1033</v>
      </c>
      <c r="E187" s="14" t="s">
        <v>1004</v>
      </c>
      <c r="F187" s="14" t="s">
        <v>822</v>
      </c>
      <c r="G187" s="14" t="s">
        <v>828</v>
      </c>
      <c r="H187" s="14" t="s">
        <v>1009</v>
      </c>
      <c r="I187" s="14" t="s">
        <v>816</v>
      </c>
      <c r="J187" s="14" t="s">
        <v>1277</v>
      </c>
      <c r="K187" s="14" t="s">
        <v>1278</v>
      </c>
      <c r="L187" s="14"/>
      <c r="M187" s="14" t="s">
        <v>1037</v>
      </c>
      <c r="N187" s="15">
        <v>79674</v>
      </c>
      <c r="O187" s="15">
        <v>20</v>
      </c>
      <c r="P187" s="15">
        <v>49962</v>
      </c>
      <c r="Q187" t="str">
        <f>IFERROR(LEFT(D187, FIND(VLOOKUP("state_name_split_token", Keys!$B:$C, 2, FALSE), D187)-1), D187)</f>
        <v>Kentucky</v>
      </c>
      <c r="R187" t="str">
        <f>IF(OR(Q187=VLOOKUP("lignite_state_1", Keys!$B:$C, 2, FALSE),Q187=VLOOKUP("lignite_state_2", Keys!$B:$C, 2, FALSE),Q187=VLOOKUP("lignite_state_3", Keys!$B:$C, 2, FALSE),Q187=VLOOKUP("lignite_state_4", Keys!$B:$C, 2, FALSE)),VLOOKUP("lignite_label", Keys!$B:$C, 2, FALSE),VLOOKUP("hard_coal_label", Keys!$B:$C, 2, FALSE))</f>
        <v>hard_coal</v>
      </c>
    </row>
    <row r="188" spans="1:18" x14ac:dyDescent="0.25">
      <c r="A188" s="14">
        <v>2024</v>
      </c>
      <c r="B188" s="14">
        <v>1518977</v>
      </c>
      <c r="C188" s="14" t="s">
        <v>1279</v>
      </c>
      <c r="D188" s="14" t="s">
        <v>1033</v>
      </c>
      <c r="E188" s="14" t="s">
        <v>1004</v>
      </c>
      <c r="F188" s="14" t="s">
        <v>813</v>
      </c>
      <c r="G188" s="14" t="s">
        <v>814</v>
      </c>
      <c r="H188" s="14" t="s">
        <v>815</v>
      </c>
      <c r="I188" s="14" t="s">
        <v>816</v>
      </c>
      <c r="J188" s="14" t="s">
        <v>1260</v>
      </c>
      <c r="K188" s="14" t="s">
        <v>1280</v>
      </c>
      <c r="L188" s="14"/>
      <c r="M188" s="14" t="s">
        <v>1037</v>
      </c>
      <c r="N188" s="15">
        <v>3164</v>
      </c>
      <c r="O188" s="15">
        <v>3</v>
      </c>
      <c r="P188" s="15">
        <v>7551</v>
      </c>
      <c r="Q188" t="str">
        <f>IFERROR(LEFT(D188, FIND(VLOOKUP("state_name_split_token", Keys!$B:$C, 2, FALSE), D188)-1), D188)</f>
        <v>Kentucky</v>
      </c>
      <c r="R188" t="str">
        <f>IF(OR(Q188=VLOOKUP("lignite_state_1", Keys!$B:$C, 2, FALSE),Q188=VLOOKUP("lignite_state_2", Keys!$B:$C, 2, FALSE),Q188=VLOOKUP("lignite_state_3", Keys!$B:$C, 2, FALSE),Q188=VLOOKUP("lignite_state_4", Keys!$B:$C, 2, FALSE)),VLOOKUP("lignite_label", Keys!$B:$C, 2, FALSE),VLOOKUP("hard_coal_label", Keys!$B:$C, 2, FALSE))</f>
        <v>hard_coal</v>
      </c>
    </row>
    <row r="189" spans="1:18" x14ac:dyDescent="0.25">
      <c r="A189" s="14">
        <v>2024</v>
      </c>
      <c r="B189" s="14">
        <v>1519094</v>
      </c>
      <c r="C189" s="14" t="s">
        <v>1281</v>
      </c>
      <c r="D189" s="14" t="s">
        <v>1033</v>
      </c>
      <c r="E189" s="14" t="s">
        <v>1004</v>
      </c>
      <c r="F189" s="14" t="s">
        <v>852</v>
      </c>
      <c r="G189" s="14" t="s">
        <v>828</v>
      </c>
      <c r="H189" s="14" t="s">
        <v>815</v>
      </c>
      <c r="I189" s="14" t="s">
        <v>816</v>
      </c>
      <c r="J189" s="14" t="s">
        <v>1282</v>
      </c>
      <c r="K189" s="14" t="s">
        <v>1283</v>
      </c>
      <c r="L189" s="14"/>
      <c r="M189" s="14" t="s">
        <v>1037</v>
      </c>
      <c r="N189" s="15">
        <v>46172</v>
      </c>
      <c r="O189" s="15">
        <v>24</v>
      </c>
      <c r="P189" s="15">
        <v>36546</v>
      </c>
      <c r="Q189" t="str">
        <f>IFERROR(LEFT(D189, FIND(VLOOKUP("state_name_split_token", Keys!$B:$C, 2, FALSE), D189)-1), D189)</f>
        <v>Kentucky</v>
      </c>
      <c r="R189" t="str">
        <f>IF(OR(Q189=VLOOKUP("lignite_state_1", Keys!$B:$C, 2, FALSE),Q189=VLOOKUP("lignite_state_2", Keys!$B:$C, 2, FALSE),Q189=VLOOKUP("lignite_state_3", Keys!$B:$C, 2, FALSE),Q189=VLOOKUP("lignite_state_4", Keys!$B:$C, 2, FALSE)),VLOOKUP("lignite_label", Keys!$B:$C, 2, FALSE),VLOOKUP("hard_coal_label", Keys!$B:$C, 2, FALSE))</f>
        <v>hard_coal</v>
      </c>
    </row>
    <row r="190" spans="1:18" x14ac:dyDescent="0.25">
      <c r="A190" s="14">
        <v>2024</v>
      </c>
      <c r="B190" s="14">
        <v>1519269</v>
      </c>
      <c r="C190" s="14" t="s">
        <v>1284</v>
      </c>
      <c r="D190" s="14" t="s">
        <v>1033</v>
      </c>
      <c r="E190" s="14" t="s">
        <v>1004</v>
      </c>
      <c r="F190" s="14" t="s">
        <v>822</v>
      </c>
      <c r="G190" s="14" t="s">
        <v>828</v>
      </c>
      <c r="H190" s="14" t="s">
        <v>815</v>
      </c>
      <c r="I190" s="14" t="s">
        <v>816</v>
      </c>
      <c r="J190" s="14" t="s">
        <v>1285</v>
      </c>
      <c r="K190" s="14" t="s">
        <v>1098</v>
      </c>
      <c r="L190" s="14"/>
      <c r="M190" s="14" t="s">
        <v>1037</v>
      </c>
      <c r="N190" s="15">
        <v>48918</v>
      </c>
      <c r="O190" s="15">
        <v>15</v>
      </c>
      <c r="P190" s="15">
        <v>22794</v>
      </c>
      <c r="Q190" t="str">
        <f>IFERROR(LEFT(D190, FIND(VLOOKUP("state_name_split_token", Keys!$B:$C, 2, FALSE), D190)-1), D190)</f>
        <v>Kentucky</v>
      </c>
      <c r="R190" t="str">
        <f>IF(OR(Q190=VLOOKUP("lignite_state_1", Keys!$B:$C, 2, FALSE),Q190=VLOOKUP("lignite_state_2", Keys!$B:$C, 2, FALSE),Q190=VLOOKUP("lignite_state_3", Keys!$B:$C, 2, FALSE),Q190=VLOOKUP("lignite_state_4", Keys!$B:$C, 2, FALSE)),VLOOKUP("lignite_label", Keys!$B:$C, 2, FALSE),VLOOKUP("hard_coal_label", Keys!$B:$C, 2, FALSE))</f>
        <v>hard_coal</v>
      </c>
    </row>
    <row r="191" spans="1:18" x14ac:dyDescent="0.25">
      <c r="A191" s="14">
        <v>2024</v>
      </c>
      <c r="B191" s="14">
        <v>1519325</v>
      </c>
      <c r="C191" s="14" t="s">
        <v>1286</v>
      </c>
      <c r="D191" s="14" t="s">
        <v>1033</v>
      </c>
      <c r="E191" s="14" t="s">
        <v>1004</v>
      </c>
      <c r="F191" s="14" t="s">
        <v>822</v>
      </c>
      <c r="G191" s="14" t="s">
        <v>828</v>
      </c>
      <c r="H191" s="14" t="s">
        <v>1009</v>
      </c>
      <c r="I191" s="14" t="s">
        <v>816</v>
      </c>
      <c r="J191" s="14" t="s">
        <v>1270</v>
      </c>
      <c r="K191" s="14" t="s">
        <v>1287</v>
      </c>
      <c r="L191" s="14"/>
      <c r="M191" s="14" t="s">
        <v>1037</v>
      </c>
      <c r="N191" s="15">
        <v>97607</v>
      </c>
      <c r="O191" s="15">
        <v>32</v>
      </c>
      <c r="P191" s="15">
        <v>91345</v>
      </c>
      <c r="Q191" t="str">
        <f>IFERROR(LEFT(D191, FIND(VLOOKUP("state_name_split_token", Keys!$B:$C, 2, FALSE), D191)-1), D191)</f>
        <v>Kentucky</v>
      </c>
      <c r="R191" t="str">
        <f>IF(OR(Q191=VLOOKUP("lignite_state_1", Keys!$B:$C, 2, FALSE),Q191=VLOOKUP("lignite_state_2", Keys!$B:$C, 2, FALSE),Q191=VLOOKUP("lignite_state_3", Keys!$B:$C, 2, FALSE),Q191=VLOOKUP("lignite_state_4", Keys!$B:$C, 2, FALSE)),VLOOKUP("lignite_label", Keys!$B:$C, 2, FALSE),VLOOKUP("hard_coal_label", Keys!$B:$C, 2, FALSE))</f>
        <v>hard_coal</v>
      </c>
    </row>
    <row r="192" spans="1:18" x14ac:dyDescent="0.25">
      <c r="A192" s="14">
        <v>2024</v>
      </c>
      <c r="B192" s="14">
        <v>1519501</v>
      </c>
      <c r="C192" s="14" t="s">
        <v>1167</v>
      </c>
      <c r="D192" s="14" t="s">
        <v>1033</v>
      </c>
      <c r="E192" s="14" t="s">
        <v>1004</v>
      </c>
      <c r="F192" s="14" t="s">
        <v>822</v>
      </c>
      <c r="G192" s="14" t="s">
        <v>828</v>
      </c>
      <c r="H192" s="14" t="s">
        <v>815</v>
      </c>
      <c r="I192" s="14" t="s">
        <v>816</v>
      </c>
      <c r="J192" s="14" t="s">
        <v>1288</v>
      </c>
      <c r="K192" s="14" t="s">
        <v>1289</v>
      </c>
      <c r="L192" s="14"/>
      <c r="M192" s="14" t="s">
        <v>1037</v>
      </c>
      <c r="N192" s="15">
        <v>68573</v>
      </c>
      <c r="O192" s="15">
        <v>15</v>
      </c>
      <c r="P192" s="15">
        <v>39597</v>
      </c>
      <c r="Q192" t="str">
        <f>IFERROR(LEFT(D192, FIND(VLOOKUP("state_name_split_token", Keys!$B:$C, 2, FALSE), D192)-1), D192)</f>
        <v>Kentucky</v>
      </c>
      <c r="R192" t="str">
        <f>IF(OR(Q192=VLOOKUP("lignite_state_1", Keys!$B:$C, 2, FALSE),Q192=VLOOKUP("lignite_state_2", Keys!$B:$C, 2, FALSE),Q192=VLOOKUP("lignite_state_3", Keys!$B:$C, 2, FALSE),Q192=VLOOKUP("lignite_state_4", Keys!$B:$C, 2, FALSE)),VLOOKUP("lignite_label", Keys!$B:$C, 2, FALSE),VLOOKUP("hard_coal_label", Keys!$B:$C, 2, FALSE))</f>
        <v>hard_coal</v>
      </c>
    </row>
    <row r="193" spans="1:18" x14ac:dyDescent="0.25">
      <c r="A193" s="14">
        <v>2024</v>
      </c>
      <c r="B193" s="14">
        <v>1519604</v>
      </c>
      <c r="C193" s="14" t="s">
        <v>1290</v>
      </c>
      <c r="D193" s="14" t="s">
        <v>1033</v>
      </c>
      <c r="E193" s="14" t="s">
        <v>1004</v>
      </c>
      <c r="F193" s="14" t="s">
        <v>852</v>
      </c>
      <c r="G193" s="14" t="s">
        <v>828</v>
      </c>
      <c r="H193" s="14" t="s">
        <v>815</v>
      </c>
      <c r="I193" s="14" t="s">
        <v>816</v>
      </c>
      <c r="J193" s="14" t="s">
        <v>1291</v>
      </c>
      <c r="K193" s="14" t="s">
        <v>1062</v>
      </c>
      <c r="L193" s="14"/>
      <c r="M193" s="14" t="s">
        <v>1037</v>
      </c>
      <c r="N193" s="15">
        <v>54817</v>
      </c>
      <c r="O193" s="15">
        <v>23</v>
      </c>
      <c r="P193" s="15">
        <v>46518</v>
      </c>
      <c r="Q193" t="str">
        <f>IFERROR(LEFT(D193, FIND(VLOOKUP("state_name_split_token", Keys!$B:$C, 2, FALSE), D193)-1), D193)</f>
        <v>Kentucky</v>
      </c>
      <c r="R193" t="str">
        <f>IF(OR(Q193=VLOOKUP("lignite_state_1", Keys!$B:$C, 2, FALSE),Q193=VLOOKUP("lignite_state_2", Keys!$B:$C, 2, FALSE),Q193=VLOOKUP("lignite_state_3", Keys!$B:$C, 2, FALSE),Q193=VLOOKUP("lignite_state_4", Keys!$B:$C, 2, FALSE)),VLOOKUP("lignite_label", Keys!$B:$C, 2, FALSE),VLOOKUP("hard_coal_label", Keys!$B:$C, 2, FALSE))</f>
        <v>hard_coal</v>
      </c>
    </row>
    <row r="194" spans="1:18" x14ac:dyDescent="0.25">
      <c r="A194" s="14">
        <v>2024</v>
      </c>
      <c r="B194" s="14">
        <v>1519722</v>
      </c>
      <c r="C194" s="14" t="s">
        <v>1292</v>
      </c>
      <c r="D194" s="14" t="s">
        <v>1033</v>
      </c>
      <c r="E194" s="14" t="s">
        <v>1004</v>
      </c>
      <c r="F194" s="14" t="s">
        <v>822</v>
      </c>
      <c r="G194" s="14" t="s">
        <v>814</v>
      </c>
      <c r="H194" s="14" t="s">
        <v>815</v>
      </c>
      <c r="I194" s="14" t="s">
        <v>816</v>
      </c>
      <c r="J194" s="14" t="s">
        <v>1263</v>
      </c>
      <c r="K194" s="14" t="s">
        <v>1293</v>
      </c>
      <c r="L194" s="14"/>
      <c r="M194" s="14" t="s">
        <v>1037</v>
      </c>
      <c r="N194" s="15">
        <v>61413</v>
      </c>
      <c r="O194" s="15">
        <v>31</v>
      </c>
      <c r="P194" s="15">
        <v>71268</v>
      </c>
      <c r="Q194" t="str">
        <f>IFERROR(LEFT(D194, FIND(VLOOKUP("state_name_split_token", Keys!$B:$C, 2, FALSE), D194)-1), D194)</f>
        <v>Kentucky</v>
      </c>
      <c r="R194" t="str">
        <f>IF(OR(Q194=VLOOKUP("lignite_state_1", Keys!$B:$C, 2, FALSE),Q194=VLOOKUP("lignite_state_2", Keys!$B:$C, 2, FALSE),Q194=VLOOKUP("lignite_state_3", Keys!$B:$C, 2, FALSE),Q194=VLOOKUP("lignite_state_4", Keys!$B:$C, 2, FALSE)),VLOOKUP("lignite_label", Keys!$B:$C, 2, FALSE),VLOOKUP("hard_coal_label", Keys!$B:$C, 2, FALSE))</f>
        <v>hard_coal</v>
      </c>
    </row>
    <row r="195" spans="1:18" x14ac:dyDescent="0.25">
      <c r="A195" s="14">
        <v>2024</v>
      </c>
      <c r="B195" s="14">
        <v>1519799</v>
      </c>
      <c r="C195" s="14" t="s">
        <v>1294</v>
      </c>
      <c r="D195" s="14" t="s">
        <v>1033</v>
      </c>
      <c r="E195" s="14" t="s">
        <v>1004</v>
      </c>
      <c r="F195" s="14" t="s">
        <v>822</v>
      </c>
      <c r="G195" s="14" t="s">
        <v>814</v>
      </c>
      <c r="H195" s="14" t="s">
        <v>815</v>
      </c>
      <c r="I195" s="14" t="s">
        <v>816</v>
      </c>
      <c r="J195" s="14" t="s">
        <v>1295</v>
      </c>
      <c r="K195" s="14" t="s">
        <v>1296</v>
      </c>
      <c r="L195" s="14"/>
      <c r="M195" s="14" t="s">
        <v>1037</v>
      </c>
      <c r="N195" s="15">
        <v>40489</v>
      </c>
      <c r="O195" s="15">
        <v>8</v>
      </c>
      <c r="P195" s="15">
        <v>19340</v>
      </c>
      <c r="Q195" t="str">
        <f>IFERROR(LEFT(D195, FIND(VLOOKUP("state_name_split_token", Keys!$B:$C, 2, FALSE), D195)-1), D195)</f>
        <v>Kentucky</v>
      </c>
      <c r="R195" t="str">
        <f>IF(OR(Q195=VLOOKUP("lignite_state_1", Keys!$B:$C, 2, FALSE),Q195=VLOOKUP("lignite_state_2", Keys!$B:$C, 2, FALSE),Q195=VLOOKUP("lignite_state_3", Keys!$B:$C, 2, FALSE),Q195=VLOOKUP("lignite_state_4", Keys!$B:$C, 2, FALSE)),VLOOKUP("lignite_label", Keys!$B:$C, 2, FALSE),VLOOKUP("hard_coal_label", Keys!$B:$C, 2, FALSE))</f>
        <v>hard_coal</v>
      </c>
    </row>
    <row r="196" spans="1:18" x14ac:dyDescent="0.25">
      <c r="A196" s="14">
        <v>2024</v>
      </c>
      <c r="B196" s="14">
        <v>1519802</v>
      </c>
      <c r="C196" s="14" t="s">
        <v>1297</v>
      </c>
      <c r="D196" s="14" t="s">
        <v>1033</v>
      </c>
      <c r="E196" s="14" t="s">
        <v>1004</v>
      </c>
      <c r="F196" s="14" t="s">
        <v>852</v>
      </c>
      <c r="G196" s="14" t="s">
        <v>814</v>
      </c>
      <c r="H196" s="14" t="s">
        <v>815</v>
      </c>
      <c r="I196" s="14" t="s">
        <v>816</v>
      </c>
      <c r="J196" s="14" t="s">
        <v>1263</v>
      </c>
      <c r="K196" s="14" t="s">
        <v>1298</v>
      </c>
      <c r="L196" s="14"/>
      <c r="M196" s="14" t="s">
        <v>1037</v>
      </c>
      <c r="N196" s="15">
        <v>2511</v>
      </c>
      <c r="O196" s="15">
        <v>3</v>
      </c>
      <c r="P196" s="15">
        <v>5752</v>
      </c>
      <c r="Q196" t="str">
        <f>IFERROR(LEFT(D196, FIND(VLOOKUP("state_name_split_token", Keys!$B:$C, 2, FALSE), D196)-1), D196)</f>
        <v>Kentucky</v>
      </c>
      <c r="R196" t="str">
        <f>IF(OR(Q196=VLOOKUP("lignite_state_1", Keys!$B:$C, 2, FALSE),Q196=VLOOKUP("lignite_state_2", Keys!$B:$C, 2, FALSE),Q196=VLOOKUP("lignite_state_3", Keys!$B:$C, 2, FALSE),Q196=VLOOKUP("lignite_state_4", Keys!$B:$C, 2, FALSE)),VLOOKUP("lignite_label", Keys!$B:$C, 2, FALSE),VLOOKUP("hard_coal_label", Keys!$B:$C, 2, FALSE))</f>
        <v>hard_coal</v>
      </c>
    </row>
    <row r="197" spans="1:18" x14ac:dyDescent="0.25">
      <c r="A197" s="14">
        <v>2024</v>
      </c>
      <c r="B197" s="14">
        <v>1519838</v>
      </c>
      <c r="C197" s="14" t="s">
        <v>1299</v>
      </c>
      <c r="D197" s="14" t="s">
        <v>1033</v>
      </c>
      <c r="E197" s="14" t="s">
        <v>1004</v>
      </c>
      <c r="F197" s="14" t="s">
        <v>822</v>
      </c>
      <c r="G197" s="14" t="s">
        <v>828</v>
      </c>
      <c r="H197" s="14" t="s">
        <v>815</v>
      </c>
      <c r="I197" s="14" t="s">
        <v>816</v>
      </c>
      <c r="J197" s="14" t="s">
        <v>1300</v>
      </c>
      <c r="K197" s="14" t="s">
        <v>1301</v>
      </c>
      <c r="L197" s="14"/>
      <c r="M197" s="14" t="s">
        <v>1037</v>
      </c>
      <c r="N197" s="15">
        <v>921222</v>
      </c>
      <c r="O197" s="15">
        <v>251</v>
      </c>
      <c r="P197" s="15">
        <v>567918</v>
      </c>
      <c r="Q197" t="str">
        <f>IFERROR(LEFT(D197, FIND(VLOOKUP("state_name_split_token", Keys!$B:$C, 2, FALSE), D197)-1), D197)</f>
        <v>Kentucky</v>
      </c>
      <c r="R197" t="str">
        <f>IF(OR(Q197=VLOOKUP("lignite_state_1", Keys!$B:$C, 2, FALSE),Q197=VLOOKUP("lignite_state_2", Keys!$B:$C, 2, FALSE),Q197=VLOOKUP("lignite_state_3", Keys!$B:$C, 2, FALSE),Q197=VLOOKUP("lignite_state_4", Keys!$B:$C, 2, FALSE)),VLOOKUP("lignite_label", Keys!$B:$C, 2, FALSE),VLOOKUP("hard_coal_label", Keys!$B:$C, 2, FALSE))</f>
        <v>hard_coal</v>
      </c>
    </row>
    <row r="198" spans="1:18" x14ac:dyDescent="0.25">
      <c r="A198" s="14">
        <v>2024</v>
      </c>
      <c r="B198" s="14">
        <v>1519863</v>
      </c>
      <c r="C198" s="14" t="s">
        <v>1302</v>
      </c>
      <c r="D198" s="14" t="s">
        <v>1033</v>
      </c>
      <c r="E198" s="14" t="s">
        <v>1004</v>
      </c>
      <c r="F198" s="14" t="s">
        <v>852</v>
      </c>
      <c r="G198" s="14" t="s">
        <v>814</v>
      </c>
      <c r="H198" s="14" t="s">
        <v>815</v>
      </c>
      <c r="I198" s="14" t="s">
        <v>816</v>
      </c>
      <c r="J198" s="14" t="s">
        <v>1303</v>
      </c>
      <c r="K198" s="14" t="s">
        <v>1098</v>
      </c>
      <c r="L198" s="14"/>
      <c r="M198" s="14" t="s">
        <v>1037</v>
      </c>
      <c r="N198" s="15">
        <v>32430</v>
      </c>
      <c r="O198" s="15">
        <v>13</v>
      </c>
      <c r="P198" s="15">
        <v>22058</v>
      </c>
      <c r="Q198" t="str">
        <f>IFERROR(LEFT(D198, FIND(VLOOKUP("state_name_split_token", Keys!$B:$C, 2, FALSE), D198)-1), D198)</f>
        <v>Kentucky</v>
      </c>
      <c r="R198" t="str">
        <f>IF(OR(Q198=VLOOKUP("lignite_state_1", Keys!$B:$C, 2, FALSE),Q198=VLOOKUP("lignite_state_2", Keys!$B:$C, 2, FALSE),Q198=VLOOKUP("lignite_state_3", Keys!$B:$C, 2, FALSE),Q198=VLOOKUP("lignite_state_4", Keys!$B:$C, 2, FALSE)),VLOOKUP("lignite_label", Keys!$B:$C, 2, FALSE),VLOOKUP("hard_coal_label", Keys!$B:$C, 2, FALSE))</f>
        <v>hard_coal</v>
      </c>
    </row>
    <row r="199" spans="1:18" x14ac:dyDescent="0.25">
      <c r="A199" s="14">
        <v>2024</v>
      </c>
      <c r="B199" s="14">
        <v>1519866</v>
      </c>
      <c r="C199" s="14" t="s">
        <v>1304</v>
      </c>
      <c r="D199" s="14" t="s">
        <v>1033</v>
      </c>
      <c r="E199" s="14" t="s">
        <v>1004</v>
      </c>
      <c r="F199" s="14" t="s">
        <v>822</v>
      </c>
      <c r="G199" s="14" t="s">
        <v>828</v>
      </c>
      <c r="H199" s="14" t="s">
        <v>815</v>
      </c>
      <c r="I199" s="14" t="s">
        <v>816</v>
      </c>
      <c r="J199" s="14" t="s">
        <v>1305</v>
      </c>
      <c r="K199" s="14" t="s">
        <v>1306</v>
      </c>
      <c r="L199" s="14"/>
      <c r="M199" s="14" t="s">
        <v>1037</v>
      </c>
      <c r="N199" s="15">
        <v>61210</v>
      </c>
      <c r="O199" s="15">
        <v>19</v>
      </c>
      <c r="P199" s="15">
        <v>26079</v>
      </c>
      <c r="Q199" t="str">
        <f>IFERROR(LEFT(D199, FIND(VLOOKUP("state_name_split_token", Keys!$B:$C, 2, FALSE), D199)-1), D199)</f>
        <v>Kentucky</v>
      </c>
      <c r="R199" t="str">
        <f>IF(OR(Q199=VLOOKUP("lignite_state_1", Keys!$B:$C, 2, FALSE),Q199=VLOOKUP("lignite_state_2", Keys!$B:$C, 2, FALSE),Q199=VLOOKUP("lignite_state_3", Keys!$B:$C, 2, FALSE),Q199=VLOOKUP("lignite_state_4", Keys!$B:$C, 2, FALSE)),VLOOKUP("lignite_label", Keys!$B:$C, 2, FALSE),VLOOKUP("hard_coal_label", Keys!$B:$C, 2, FALSE))</f>
        <v>hard_coal</v>
      </c>
    </row>
    <row r="200" spans="1:18" x14ac:dyDescent="0.25">
      <c r="A200" s="14">
        <v>2024</v>
      </c>
      <c r="B200" s="14">
        <v>1519905</v>
      </c>
      <c r="C200" s="14" t="s">
        <v>1307</v>
      </c>
      <c r="D200" s="14" t="s">
        <v>1033</v>
      </c>
      <c r="E200" s="14" t="s">
        <v>1004</v>
      </c>
      <c r="F200" s="14" t="s">
        <v>822</v>
      </c>
      <c r="G200" s="14" t="s">
        <v>814</v>
      </c>
      <c r="H200" s="14" t="s">
        <v>815</v>
      </c>
      <c r="I200" s="14" t="s">
        <v>816</v>
      </c>
      <c r="J200" s="14" t="s">
        <v>1263</v>
      </c>
      <c r="K200" s="14" t="s">
        <v>1287</v>
      </c>
      <c r="L200" s="14"/>
      <c r="M200" s="14" t="s">
        <v>1037</v>
      </c>
      <c r="N200" s="15">
        <v>269042</v>
      </c>
      <c r="O200" s="15">
        <v>64</v>
      </c>
      <c r="P200" s="15">
        <v>146314</v>
      </c>
      <c r="Q200" t="str">
        <f>IFERROR(LEFT(D200, FIND(VLOOKUP("state_name_split_token", Keys!$B:$C, 2, FALSE), D200)-1), D200)</f>
        <v>Kentucky</v>
      </c>
      <c r="R200" t="str">
        <f>IF(OR(Q200=VLOOKUP("lignite_state_1", Keys!$B:$C, 2, FALSE),Q200=VLOOKUP("lignite_state_2", Keys!$B:$C, 2, FALSE),Q200=VLOOKUP("lignite_state_3", Keys!$B:$C, 2, FALSE),Q200=VLOOKUP("lignite_state_4", Keys!$B:$C, 2, FALSE)),VLOOKUP("lignite_label", Keys!$B:$C, 2, FALSE),VLOOKUP("hard_coal_label", Keys!$B:$C, 2, FALSE))</f>
        <v>hard_coal</v>
      </c>
    </row>
    <row r="201" spans="1:18" x14ac:dyDescent="0.25">
      <c r="A201" s="14">
        <v>2024</v>
      </c>
      <c r="B201" s="14">
        <v>1519906</v>
      </c>
      <c r="C201" s="14" t="s">
        <v>1308</v>
      </c>
      <c r="D201" s="14" t="s">
        <v>1033</v>
      </c>
      <c r="E201" s="14" t="s">
        <v>1004</v>
      </c>
      <c r="F201" s="14" t="s">
        <v>822</v>
      </c>
      <c r="G201" s="14" t="s">
        <v>814</v>
      </c>
      <c r="H201" s="14" t="s">
        <v>815</v>
      </c>
      <c r="I201" s="14" t="s">
        <v>816</v>
      </c>
      <c r="J201" s="14" t="s">
        <v>1165</v>
      </c>
      <c r="K201" s="14" t="s">
        <v>1166</v>
      </c>
      <c r="L201" s="14"/>
      <c r="M201" s="14" t="s">
        <v>1037</v>
      </c>
      <c r="N201" s="15">
        <v>362467</v>
      </c>
      <c r="O201" s="15">
        <v>44</v>
      </c>
      <c r="P201" s="15">
        <v>101614</v>
      </c>
      <c r="Q201" t="str">
        <f>IFERROR(LEFT(D201, FIND(VLOOKUP("state_name_split_token", Keys!$B:$C, 2, FALSE), D201)-1), D201)</f>
        <v>Kentucky</v>
      </c>
      <c r="R201" t="str">
        <f>IF(OR(Q201=VLOOKUP("lignite_state_1", Keys!$B:$C, 2, FALSE),Q201=VLOOKUP("lignite_state_2", Keys!$B:$C, 2, FALSE),Q201=VLOOKUP("lignite_state_3", Keys!$B:$C, 2, FALSE),Q201=VLOOKUP("lignite_state_4", Keys!$B:$C, 2, FALSE)),VLOOKUP("lignite_label", Keys!$B:$C, 2, FALSE),VLOOKUP("hard_coal_label", Keys!$B:$C, 2, FALSE))</f>
        <v>hard_coal</v>
      </c>
    </row>
    <row r="202" spans="1:18" x14ac:dyDescent="0.25">
      <c r="A202" s="14">
        <v>2024</v>
      </c>
      <c r="B202" s="14">
        <v>4407415</v>
      </c>
      <c r="C202" s="14" t="s">
        <v>1309</v>
      </c>
      <c r="D202" s="14" t="s">
        <v>1033</v>
      </c>
      <c r="E202" s="14" t="s">
        <v>1004</v>
      </c>
      <c r="F202" s="14" t="s">
        <v>1008</v>
      </c>
      <c r="G202" s="14" t="s">
        <v>814</v>
      </c>
      <c r="H202" s="14" t="s">
        <v>815</v>
      </c>
      <c r="I202" s="14" t="s">
        <v>816</v>
      </c>
      <c r="J202" s="14" t="s">
        <v>1310</v>
      </c>
      <c r="K202" s="14" t="s">
        <v>1296</v>
      </c>
      <c r="L202" s="14"/>
      <c r="M202" s="14" t="s">
        <v>1037</v>
      </c>
      <c r="N202" s="15">
        <v>10288</v>
      </c>
      <c r="O202" s="15">
        <v>2</v>
      </c>
      <c r="P202" s="15">
        <v>2700</v>
      </c>
      <c r="Q202" t="str">
        <f>IFERROR(LEFT(D202, FIND(VLOOKUP("state_name_split_token", Keys!$B:$C, 2, FALSE), D202)-1), D202)</f>
        <v>Kentucky</v>
      </c>
      <c r="R202" t="str">
        <f>IF(OR(Q202=VLOOKUP("lignite_state_1", Keys!$B:$C, 2, FALSE),Q202=VLOOKUP("lignite_state_2", Keys!$B:$C, 2, FALSE),Q202=VLOOKUP("lignite_state_3", Keys!$B:$C, 2, FALSE),Q202=VLOOKUP("lignite_state_4", Keys!$B:$C, 2, FALSE)),VLOOKUP("lignite_label", Keys!$B:$C, 2, FALSE),VLOOKUP("hard_coal_label", Keys!$B:$C, 2, FALSE))</f>
        <v>hard_coal</v>
      </c>
    </row>
    <row r="203" spans="1:18" x14ac:dyDescent="0.25">
      <c r="A203" s="14">
        <v>2024</v>
      </c>
      <c r="B203" s="14">
        <v>4609370</v>
      </c>
      <c r="C203" s="14" t="s">
        <v>1311</v>
      </c>
      <c r="D203" s="14" t="s">
        <v>1033</v>
      </c>
      <c r="E203" s="14" t="s">
        <v>1004</v>
      </c>
      <c r="F203" s="14" t="s">
        <v>852</v>
      </c>
      <c r="G203" s="14" t="s">
        <v>814</v>
      </c>
      <c r="H203" s="14" t="s">
        <v>815</v>
      </c>
      <c r="I203" s="14" t="s">
        <v>816</v>
      </c>
      <c r="J203" s="14" t="s">
        <v>1263</v>
      </c>
      <c r="K203" s="14" t="s">
        <v>1273</v>
      </c>
      <c r="L203" s="14"/>
      <c r="M203" s="14" t="s">
        <v>1037</v>
      </c>
      <c r="N203" s="15">
        <v>44359</v>
      </c>
      <c r="O203" s="15">
        <v>10</v>
      </c>
      <c r="P203" s="15">
        <v>21987</v>
      </c>
      <c r="Q203" t="str">
        <f>IFERROR(LEFT(D203, FIND(VLOOKUP("state_name_split_token", Keys!$B:$C, 2, FALSE), D203)-1), D203)</f>
        <v>Kentucky</v>
      </c>
      <c r="R203" t="str">
        <f>IF(OR(Q203=VLOOKUP("lignite_state_1", Keys!$B:$C, 2, FALSE),Q203=VLOOKUP("lignite_state_2", Keys!$B:$C, 2, FALSE),Q203=VLOOKUP("lignite_state_3", Keys!$B:$C, 2, FALSE),Q203=VLOOKUP("lignite_state_4", Keys!$B:$C, 2, FALSE)),VLOOKUP("lignite_label", Keys!$B:$C, 2, FALSE),VLOOKUP("hard_coal_label", Keys!$B:$C, 2, FALSE))</f>
        <v>hard_coal</v>
      </c>
    </row>
    <row r="204" spans="1:18" x14ac:dyDescent="0.25">
      <c r="A204" s="14">
        <v>2024</v>
      </c>
      <c r="B204" s="14">
        <v>4609621</v>
      </c>
      <c r="C204" s="14" t="s">
        <v>1312</v>
      </c>
      <c r="D204" s="14" t="s">
        <v>1033</v>
      </c>
      <c r="E204" s="14" t="s">
        <v>1004</v>
      </c>
      <c r="F204" s="14" t="s">
        <v>852</v>
      </c>
      <c r="G204" s="14" t="s">
        <v>814</v>
      </c>
      <c r="H204" s="14" t="s">
        <v>815</v>
      </c>
      <c r="I204" s="14" t="s">
        <v>816</v>
      </c>
      <c r="J204" s="14" t="s">
        <v>1313</v>
      </c>
      <c r="K204" s="14" t="s">
        <v>1062</v>
      </c>
      <c r="L204" s="14"/>
      <c r="M204" s="14" t="s">
        <v>1037</v>
      </c>
      <c r="N204" s="15">
        <v>4911</v>
      </c>
      <c r="O204" s="15">
        <v>3</v>
      </c>
      <c r="P204" s="15">
        <v>4702</v>
      </c>
      <c r="Q204" t="str">
        <f>IFERROR(LEFT(D204, FIND(VLOOKUP("state_name_split_token", Keys!$B:$C, 2, FALSE), D204)-1), D204)</f>
        <v>Kentucky</v>
      </c>
      <c r="R204" t="str">
        <f>IF(OR(Q204=VLOOKUP("lignite_state_1", Keys!$B:$C, 2, FALSE),Q204=VLOOKUP("lignite_state_2", Keys!$B:$C, 2, FALSE),Q204=VLOOKUP("lignite_state_3", Keys!$B:$C, 2, FALSE),Q204=VLOOKUP("lignite_state_4", Keys!$B:$C, 2, FALSE)),VLOOKUP("lignite_label", Keys!$B:$C, 2, FALSE),VLOOKUP("hard_coal_label", Keys!$B:$C, 2, FALSE))</f>
        <v>hard_coal</v>
      </c>
    </row>
    <row r="205" spans="1:18" x14ac:dyDescent="0.25">
      <c r="A205" s="14">
        <v>2024</v>
      </c>
      <c r="B205" s="14">
        <v>1502709</v>
      </c>
      <c r="C205" s="14" t="s">
        <v>1314</v>
      </c>
      <c r="D205" s="14" t="s">
        <v>1143</v>
      </c>
      <c r="E205" s="14" t="s">
        <v>1315</v>
      </c>
      <c r="F205" s="14" t="s">
        <v>822</v>
      </c>
      <c r="G205" s="14" t="s">
        <v>828</v>
      </c>
      <c r="H205" s="14" t="s">
        <v>829</v>
      </c>
      <c r="I205" s="14" t="s">
        <v>816</v>
      </c>
      <c r="J205" s="14" t="s">
        <v>1316</v>
      </c>
      <c r="K205" s="14" t="s">
        <v>1317</v>
      </c>
      <c r="L205" s="14"/>
      <c r="M205" s="14" t="s">
        <v>933</v>
      </c>
      <c r="N205" s="15">
        <v>254286</v>
      </c>
      <c r="O205" s="15">
        <v>108</v>
      </c>
      <c r="P205" s="15">
        <v>266943</v>
      </c>
      <c r="Q205" t="str">
        <f>IFERROR(LEFT(D205, FIND(VLOOKUP("state_name_split_token", Keys!$B:$C, 2, FALSE), D205)-1), D205)</f>
        <v>Kentucky</v>
      </c>
      <c r="R205" t="str">
        <f>IF(OR(Q205=VLOOKUP("lignite_state_1", Keys!$B:$C, 2, FALSE),Q205=VLOOKUP("lignite_state_2", Keys!$B:$C, 2, FALSE),Q205=VLOOKUP("lignite_state_3", Keys!$B:$C, 2, FALSE),Q205=VLOOKUP("lignite_state_4", Keys!$B:$C, 2, FALSE)),VLOOKUP("lignite_label", Keys!$B:$C, 2, FALSE),VLOOKUP("hard_coal_label", Keys!$B:$C, 2, FALSE))</f>
        <v>hard_coal</v>
      </c>
    </row>
    <row r="206" spans="1:18" x14ac:dyDescent="0.25">
      <c r="A206" s="14">
        <v>2024</v>
      </c>
      <c r="B206" s="14">
        <v>1503178</v>
      </c>
      <c r="C206" s="14" t="s">
        <v>1318</v>
      </c>
      <c r="D206" s="14" t="s">
        <v>1143</v>
      </c>
      <c r="E206" s="14" t="s">
        <v>1315</v>
      </c>
      <c r="F206" s="14" t="s">
        <v>822</v>
      </c>
      <c r="G206" s="14" t="s">
        <v>828</v>
      </c>
      <c r="H206" s="14" t="s">
        <v>829</v>
      </c>
      <c r="I206" s="14" t="s">
        <v>823</v>
      </c>
      <c r="J206" s="14" t="s">
        <v>1316</v>
      </c>
      <c r="K206" s="14" t="s">
        <v>1319</v>
      </c>
      <c r="L206" s="14"/>
      <c r="M206" s="14" t="s">
        <v>933</v>
      </c>
      <c r="N206" s="15">
        <v>0</v>
      </c>
      <c r="O206" s="15">
        <v>82</v>
      </c>
      <c r="P206" s="15">
        <v>177033</v>
      </c>
      <c r="Q206" t="str">
        <f>IFERROR(LEFT(D206, FIND(VLOOKUP("state_name_split_token", Keys!$B:$C, 2, FALSE), D206)-1), D206)</f>
        <v>Kentucky</v>
      </c>
      <c r="R206" t="str">
        <f>IF(OR(Q206=VLOOKUP("lignite_state_1", Keys!$B:$C, 2, FALSE),Q206=VLOOKUP("lignite_state_2", Keys!$B:$C, 2, FALSE),Q206=VLOOKUP("lignite_state_3", Keys!$B:$C, 2, FALSE),Q206=VLOOKUP("lignite_state_4", Keys!$B:$C, 2, FALSE)),VLOOKUP("lignite_label", Keys!$B:$C, 2, FALSE),VLOOKUP("hard_coal_label", Keys!$B:$C, 2, FALSE))</f>
        <v>hard_coal</v>
      </c>
    </row>
    <row r="207" spans="1:18" x14ac:dyDescent="0.25">
      <c r="A207" s="14">
        <v>2024</v>
      </c>
      <c r="B207" s="14">
        <v>1519374</v>
      </c>
      <c r="C207" s="14" t="s">
        <v>1320</v>
      </c>
      <c r="D207" s="14" t="s">
        <v>1143</v>
      </c>
      <c r="E207" s="14" t="s">
        <v>1315</v>
      </c>
      <c r="F207" s="14" t="s">
        <v>822</v>
      </c>
      <c r="G207" s="14" t="s">
        <v>828</v>
      </c>
      <c r="H207" s="14" t="s">
        <v>829</v>
      </c>
      <c r="I207" s="14" t="s">
        <v>816</v>
      </c>
      <c r="J207" s="14" t="s">
        <v>1316</v>
      </c>
      <c r="K207" s="14" t="s">
        <v>1319</v>
      </c>
      <c r="L207" s="14"/>
      <c r="M207" s="14" t="s">
        <v>933</v>
      </c>
      <c r="N207" s="15">
        <v>8999873</v>
      </c>
      <c r="O207" s="15">
        <v>782</v>
      </c>
      <c r="P207" s="15">
        <v>1865049</v>
      </c>
      <c r="Q207" t="str">
        <f>IFERROR(LEFT(D207, FIND(VLOOKUP("state_name_split_token", Keys!$B:$C, 2, FALSE), D207)-1), D207)</f>
        <v>Kentucky</v>
      </c>
      <c r="R207" t="str">
        <f>IF(OR(Q207=VLOOKUP("lignite_state_1", Keys!$B:$C, 2, FALSE),Q207=VLOOKUP("lignite_state_2", Keys!$B:$C, 2, FALSE),Q207=VLOOKUP("lignite_state_3", Keys!$B:$C, 2, FALSE),Q207=VLOOKUP("lignite_state_4", Keys!$B:$C, 2, FALSE)),VLOOKUP("lignite_label", Keys!$B:$C, 2, FALSE),VLOOKUP("hard_coal_label", Keys!$B:$C, 2, FALSE))</f>
        <v>hard_coal</v>
      </c>
    </row>
    <row r="208" spans="1:18" x14ac:dyDescent="0.25">
      <c r="A208" s="14">
        <v>2024</v>
      </c>
      <c r="B208" s="14">
        <v>1509938</v>
      </c>
      <c r="C208" s="14" t="s">
        <v>1321</v>
      </c>
      <c r="D208" s="14" t="s">
        <v>1033</v>
      </c>
      <c r="E208" s="14" t="s">
        <v>1322</v>
      </c>
      <c r="F208" s="14" t="s">
        <v>822</v>
      </c>
      <c r="G208" s="14" t="s">
        <v>814</v>
      </c>
      <c r="H208" s="14" t="s">
        <v>829</v>
      </c>
      <c r="I208" s="14" t="s">
        <v>823</v>
      </c>
      <c r="J208" s="14" t="s">
        <v>1177</v>
      </c>
      <c r="K208" s="14" t="s">
        <v>1323</v>
      </c>
      <c r="L208" s="14"/>
      <c r="M208" s="14" t="s">
        <v>1037</v>
      </c>
      <c r="N208" s="15">
        <v>0</v>
      </c>
      <c r="O208" s="15">
        <v>18</v>
      </c>
      <c r="P208" s="15">
        <v>57721</v>
      </c>
      <c r="Q208" t="str">
        <f>IFERROR(LEFT(D208, FIND(VLOOKUP("state_name_split_token", Keys!$B:$C, 2, FALSE), D208)-1), D208)</f>
        <v>Kentucky</v>
      </c>
      <c r="R208" t="str">
        <f>IF(OR(Q208=VLOOKUP("lignite_state_1", Keys!$B:$C, 2, FALSE),Q208=VLOOKUP("lignite_state_2", Keys!$B:$C, 2, FALSE),Q208=VLOOKUP("lignite_state_3", Keys!$B:$C, 2, FALSE),Q208=VLOOKUP("lignite_state_4", Keys!$B:$C, 2, FALSE)),VLOOKUP("lignite_label", Keys!$B:$C, 2, FALSE),VLOOKUP("hard_coal_label", Keys!$B:$C, 2, FALSE))</f>
        <v>hard_coal</v>
      </c>
    </row>
    <row r="209" spans="1:18" x14ac:dyDescent="0.25">
      <c r="A209" s="14">
        <v>2024</v>
      </c>
      <c r="B209" s="14">
        <v>1509938</v>
      </c>
      <c r="C209" s="14" t="s">
        <v>1321</v>
      </c>
      <c r="D209" s="14" t="s">
        <v>1033</v>
      </c>
      <c r="E209" s="14" t="s">
        <v>1322</v>
      </c>
      <c r="F209" s="14" t="s">
        <v>822</v>
      </c>
      <c r="G209" s="14" t="s">
        <v>828</v>
      </c>
      <c r="H209" s="14" t="s">
        <v>829</v>
      </c>
      <c r="I209" s="14" t="s">
        <v>823</v>
      </c>
      <c r="J209" s="14" t="s">
        <v>1177</v>
      </c>
      <c r="K209" s="14" t="s">
        <v>1323</v>
      </c>
      <c r="L209" s="14"/>
      <c r="M209" s="14" t="s">
        <v>1037</v>
      </c>
      <c r="N209" s="15">
        <v>0</v>
      </c>
      <c r="O209" s="15">
        <v>5</v>
      </c>
      <c r="P209" s="15">
        <v>15343</v>
      </c>
      <c r="Q209" t="str">
        <f>IFERROR(LEFT(D209, FIND(VLOOKUP("state_name_split_token", Keys!$B:$C, 2, FALSE), D209)-1), D209)</f>
        <v>Kentucky</v>
      </c>
      <c r="R209" t="str">
        <f>IF(OR(Q209=VLOOKUP("lignite_state_1", Keys!$B:$C, 2, FALSE),Q209=VLOOKUP("lignite_state_2", Keys!$B:$C, 2, FALSE),Q209=VLOOKUP("lignite_state_3", Keys!$B:$C, 2, FALSE),Q209=VLOOKUP("lignite_state_4", Keys!$B:$C, 2, FALSE)),VLOOKUP("lignite_label", Keys!$B:$C, 2, FALSE),VLOOKUP("hard_coal_label", Keys!$B:$C, 2, FALSE))</f>
        <v>hard_coal</v>
      </c>
    </row>
    <row r="210" spans="1:18" x14ac:dyDescent="0.25">
      <c r="A210" s="14">
        <v>2024</v>
      </c>
      <c r="B210" s="14">
        <v>1518466</v>
      </c>
      <c r="C210" s="14" t="s">
        <v>1324</v>
      </c>
      <c r="D210" s="14" t="s">
        <v>1033</v>
      </c>
      <c r="E210" s="14" t="s">
        <v>1322</v>
      </c>
      <c r="F210" s="14" t="s">
        <v>822</v>
      </c>
      <c r="G210" s="14" t="s">
        <v>828</v>
      </c>
      <c r="H210" s="14" t="s">
        <v>815</v>
      </c>
      <c r="I210" s="14" t="s">
        <v>816</v>
      </c>
      <c r="J210" s="14" t="s">
        <v>1177</v>
      </c>
      <c r="K210" s="14" t="s">
        <v>1325</v>
      </c>
      <c r="L210" s="14"/>
      <c r="M210" s="14" t="s">
        <v>1037</v>
      </c>
      <c r="N210" s="15">
        <v>7516</v>
      </c>
      <c r="O210" s="15">
        <v>11</v>
      </c>
      <c r="P210" s="15">
        <v>18008</v>
      </c>
      <c r="Q210" t="str">
        <f>IFERROR(LEFT(D210, FIND(VLOOKUP("state_name_split_token", Keys!$B:$C, 2, FALSE), D210)-1), D210)</f>
        <v>Kentucky</v>
      </c>
      <c r="R210" t="str">
        <f>IF(OR(Q210=VLOOKUP("lignite_state_1", Keys!$B:$C, 2, FALSE),Q210=VLOOKUP("lignite_state_2", Keys!$B:$C, 2, FALSE),Q210=VLOOKUP("lignite_state_3", Keys!$B:$C, 2, FALSE),Q210=VLOOKUP("lignite_state_4", Keys!$B:$C, 2, FALSE)),VLOOKUP("lignite_label", Keys!$B:$C, 2, FALSE),VLOOKUP("hard_coal_label", Keys!$B:$C, 2, FALSE))</f>
        <v>hard_coal</v>
      </c>
    </row>
    <row r="211" spans="1:18" x14ac:dyDescent="0.25">
      <c r="A211" s="14">
        <v>2024</v>
      </c>
      <c r="B211" s="14">
        <v>1518765</v>
      </c>
      <c r="C211" s="14" t="s">
        <v>1326</v>
      </c>
      <c r="D211" s="14" t="s">
        <v>1033</v>
      </c>
      <c r="E211" s="14" t="s">
        <v>1322</v>
      </c>
      <c r="F211" s="14" t="s">
        <v>822</v>
      </c>
      <c r="G211" s="14" t="s">
        <v>814</v>
      </c>
      <c r="H211" s="14" t="s">
        <v>815</v>
      </c>
      <c r="I211" s="14" t="s">
        <v>816</v>
      </c>
      <c r="J211" s="14" t="s">
        <v>1313</v>
      </c>
      <c r="K211" s="14" t="s">
        <v>1327</v>
      </c>
      <c r="L211" s="14"/>
      <c r="M211" s="14" t="s">
        <v>1037</v>
      </c>
      <c r="N211" s="15">
        <v>134711</v>
      </c>
      <c r="O211" s="15">
        <v>7</v>
      </c>
      <c r="P211" s="15">
        <v>18164</v>
      </c>
      <c r="Q211" t="str">
        <f>IFERROR(LEFT(D211, FIND(VLOOKUP("state_name_split_token", Keys!$B:$C, 2, FALSE), D211)-1), D211)</f>
        <v>Kentucky</v>
      </c>
      <c r="R211" t="str">
        <f>IF(OR(Q211=VLOOKUP("lignite_state_1", Keys!$B:$C, 2, FALSE),Q211=VLOOKUP("lignite_state_2", Keys!$B:$C, 2, FALSE),Q211=VLOOKUP("lignite_state_3", Keys!$B:$C, 2, FALSE),Q211=VLOOKUP("lignite_state_4", Keys!$B:$C, 2, FALSE)),VLOOKUP("lignite_label", Keys!$B:$C, 2, FALSE),VLOOKUP("hard_coal_label", Keys!$B:$C, 2, FALSE))</f>
        <v>hard_coal</v>
      </c>
    </row>
    <row r="212" spans="1:18" x14ac:dyDescent="0.25">
      <c r="A212" s="14">
        <v>2024</v>
      </c>
      <c r="B212" s="14">
        <v>1519187</v>
      </c>
      <c r="C212" s="14" t="s">
        <v>1328</v>
      </c>
      <c r="D212" s="14" t="s">
        <v>1033</v>
      </c>
      <c r="E212" s="14" t="s">
        <v>1322</v>
      </c>
      <c r="F212" s="14" t="s">
        <v>822</v>
      </c>
      <c r="G212" s="14" t="s">
        <v>814</v>
      </c>
      <c r="H212" s="14" t="s">
        <v>815</v>
      </c>
      <c r="I212" s="14" t="s">
        <v>816</v>
      </c>
      <c r="J212" s="14" t="s">
        <v>1329</v>
      </c>
      <c r="K212" s="14" t="s">
        <v>1098</v>
      </c>
      <c r="L212" s="14"/>
      <c r="M212" s="14" t="s">
        <v>1037</v>
      </c>
      <c r="N212" s="15">
        <v>196776</v>
      </c>
      <c r="O212" s="15">
        <v>8</v>
      </c>
      <c r="P212" s="15">
        <v>20991</v>
      </c>
      <c r="Q212" t="str">
        <f>IFERROR(LEFT(D212, FIND(VLOOKUP("state_name_split_token", Keys!$B:$C, 2, FALSE), D212)-1), D212)</f>
        <v>Kentucky</v>
      </c>
      <c r="R212" t="str">
        <f>IF(OR(Q212=VLOOKUP("lignite_state_1", Keys!$B:$C, 2, FALSE),Q212=VLOOKUP("lignite_state_2", Keys!$B:$C, 2, FALSE),Q212=VLOOKUP("lignite_state_3", Keys!$B:$C, 2, FALSE),Q212=VLOOKUP("lignite_state_4", Keys!$B:$C, 2, FALSE)),VLOOKUP("lignite_label", Keys!$B:$C, 2, FALSE),VLOOKUP("hard_coal_label", Keys!$B:$C, 2, FALSE))</f>
        <v>hard_coal</v>
      </c>
    </row>
    <row r="213" spans="1:18" x14ac:dyDescent="0.25">
      <c r="A213" s="14">
        <v>2024</v>
      </c>
      <c r="B213" s="14">
        <v>1519819</v>
      </c>
      <c r="C213" s="14" t="s">
        <v>1330</v>
      </c>
      <c r="D213" s="14" t="s">
        <v>1033</v>
      </c>
      <c r="E213" s="14" t="s">
        <v>1322</v>
      </c>
      <c r="F213" s="14" t="s">
        <v>822</v>
      </c>
      <c r="G213" s="14" t="s">
        <v>814</v>
      </c>
      <c r="H213" s="14" t="s">
        <v>815</v>
      </c>
      <c r="I213" s="14" t="s">
        <v>816</v>
      </c>
      <c r="J213" s="14" t="s">
        <v>1313</v>
      </c>
      <c r="K213" s="14" t="s">
        <v>1062</v>
      </c>
      <c r="L213" s="14"/>
      <c r="M213" s="14" t="s">
        <v>1037</v>
      </c>
      <c r="N213" s="15">
        <v>154016</v>
      </c>
      <c r="O213" s="15">
        <v>7</v>
      </c>
      <c r="P213" s="15">
        <v>18342</v>
      </c>
      <c r="Q213" t="str">
        <f>IFERROR(LEFT(D213, FIND(VLOOKUP("state_name_split_token", Keys!$B:$C, 2, FALSE), D213)-1), D213)</f>
        <v>Kentucky</v>
      </c>
      <c r="R213" t="str">
        <f>IF(OR(Q213=VLOOKUP("lignite_state_1", Keys!$B:$C, 2, FALSE),Q213=VLOOKUP("lignite_state_2", Keys!$B:$C, 2, FALSE),Q213=VLOOKUP("lignite_state_3", Keys!$B:$C, 2, FALSE),Q213=VLOOKUP("lignite_state_4", Keys!$B:$C, 2, FALSE)),VLOOKUP("lignite_label", Keys!$B:$C, 2, FALSE),VLOOKUP("hard_coal_label", Keys!$B:$C, 2, FALSE))</f>
        <v>hard_coal</v>
      </c>
    </row>
    <row r="214" spans="1:18" x14ac:dyDescent="0.25">
      <c r="A214" s="14">
        <v>2024</v>
      </c>
      <c r="B214" s="14">
        <v>1519894</v>
      </c>
      <c r="C214" s="14" t="s">
        <v>1331</v>
      </c>
      <c r="D214" s="14" t="s">
        <v>1033</v>
      </c>
      <c r="E214" s="14" t="s">
        <v>1322</v>
      </c>
      <c r="F214" s="14" t="s">
        <v>822</v>
      </c>
      <c r="G214" s="14" t="s">
        <v>814</v>
      </c>
      <c r="H214" s="14" t="s">
        <v>815</v>
      </c>
      <c r="I214" s="14" t="s">
        <v>816</v>
      </c>
      <c r="J214" s="14" t="s">
        <v>1177</v>
      </c>
      <c r="K214" s="14" t="s">
        <v>1332</v>
      </c>
      <c r="L214" s="14"/>
      <c r="M214" s="14" t="s">
        <v>1037</v>
      </c>
      <c r="N214" s="15">
        <v>49368</v>
      </c>
      <c r="O214" s="15">
        <v>27</v>
      </c>
      <c r="P214" s="15">
        <v>87727</v>
      </c>
      <c r="Q214" t="str">
        <f>IFERROR(LEFT(D214, FIND(VLOOKUP("state_name_split_token", Keys!$B:$C, 2, FALSE), D214)-1), D214)</f>
        <v>Kentucky</v>
      </c>
      <c r="R214" t="str">
        <f>IF(OR(Q214=VLOOKUP("lignite_state_1", Keys!$B:$C, 2, FALSE),Q214=VLOOKUP("lignite_state_2", Keys!$B:$C, 2, FALSE),Q214=VLOOKUP("lignite_state_3", Keys!$B:$C, 2, FALSE),Q214=VLOOKUP("lignite_state_4", Keys!$B:$C, 2, FALSE)),VLOOKUP("lignite_label", Keys!$B:$C, 2, FALSE),VLOOKUP("hard_coal_label", Keys!$B:$C, 2, FALSE))</f>
        <v>hard_coal</v>
      </c>
    </row>
    <row r="215" spans="1:18" x14ac:dyDescent="0.25">
      <c r="A215" s="14">
        <v>2024</v>
      </c>
      <c r="B215" s="14">
        <v>1519916</v>
      </c>
      <c r="C215" s="14" t="s">
        <v>1333</v>
      </c>
      <c r="D215" s="14" t="s">
        <v>1033</v>
      </c>
      <c r="E215" s="14" t="s">
        <v>1322</v>
      </c>
      <c r="F215" s="14" t="s">
        <v>822</v>
      </c>
      <c r="G215" s="14" t="s">
        <v>814</v>
      </c>
      <c r="H215" s="14" t="s">
        <v>815</v>
      </c>
      <c r="I215" s="14" t="s">
        <v>816</v>
      </c>
      <c r="J215" s="14" t="s">
        <v>1177</v>
      </c>
      <c r="K215" s="14" t="s">
        <v>1334</v>
      </c>
      <c r="L215" s="14"/>
      <c r="M215" s="14" t="s">
        <v>1037</v>
      </c>
      <c r="N215" s="15">
        <v>21508</v>
      </c>
      <c r="O215" s="15">
        <v>10</v>
      </c>
      <c r="P215" s="15">
        <v>33043</v>
      </c>
      <c r="Q215" t="str">
        <f>IFERROR(LEFT(D215, FIND(VLOOKUP("state_name_split_token", Keys!$B:$C, 2, FALSE), D215)-1), D215)</f>
        <v>Kentucky</v>
      </c>
      <c r="R215" t="str">
        <f>IF(OR(Q215=VLOOKUP("lignite_state_1", Keys!$B:$C, 2, FALSE),Q215=VLOOKUP("lignite_state_2", Keys!$B:$C, 2, FALSE),Q215=VLOOKUP("lignite_state_3", Keys!$B:$C, 2, FALSE),Q215=VLOOKUP("lignite_state_4", Keys!$B:$C, 2, FALSE)),VLOOKUP("lignite_label", Keys!$B:$C, 2, FALSE),VLOOKUP("hard_coal_label", Keys!$B:$C, 2, FALSE))</f>
        <v>hard_coal</v>
      </c>
    </row>
    <row r="216" spans="1:18" x14ac:dyDescent="0.25">
      <c r="A216" s="14">
        <v>2024</v>
      </c>
      <c r="B216" s="14">
        <v>1601499</v>
      </c>
      <c r="C216" s="14" t="s">
        <v>1335</v>
      </c>
      <c r="D216" s="14" t="s">
        <v>347</v>
      </c>
      <c r="E216" s="14" t="s">
        <v>1336</v>
      </c>
      <c r="F216" s="14" t="s">
        <v>822</v>
      </c>
      <c r="G216" s="14" t="s">
        <v>814</v>
      </c>
      <c r="H216" s="14" t="s">
        <v>829</v>
      </c>
      <c r="I216" s="14" t="s">
        <v>816</v>
      </c>
      <c r="J216" s="14" t="s">
        <v>1337</v>
      </c>
      <c r="K216" s="14" t="s">
        <v>1338</v>
      </c>
      <c r="L216" s="14"/>
      <c r="M216" s="14" t="s">
        <v>779</v>
      </c>
      <c r="N216" s="15">
        <v>264374</v>
      </c>
      <c r="O216" s="15">
        <v>34</v>
      </c>
      <c r="P216" s="15">
        <v>66230</v>
      </c>
      <c r="Q216" t="str">
        <f>IFERROR(LEFT(D216, FIND(VLOOKUP("state_name_split_token", Keys!$B:$C, 2, FALSE), D216)-1), D216)</f>
        <v>Louisiana</v>
      </c>
      <c r="R216" t="str">
        <f>IF(OR(Q216=VLOOKUP("lignite_state_1", Keys!$B:$C, 2, FALSE),Q216=VLOOKUP("lignite_state_2", Keys!$B:$C, 2, FALSE),Q216=VLOOKUP("lignite_state_3", Keys!$B:$C, 2, FALSE),Q216=VLOOKUP("lignite_state_4", Keys!$B:$C, 2, FALSE)),VLOOKUP("lignite_label", Keys!$B:$C, 2, FALSE),VLOOKUP("hard_coal_label", Keys!$B:$C, 2, FALSE))</f>
        <v>lignite</v>
      </c>
    </row>
    <row r="217" spans="1:18" x14ac:dyDescent="0.25">
      <c r="A217" s="14">
        <v>2024</v>
      </c>
      <c r="B217" s="14">
        <v>1800133</v>
      </c>
      <c r="C217" s="14" t="s">
        <v>1339</v>
      </c>
      <c r="D217" s="14" t="s">
        <v>353</v>
      </c>
      <c r="E217" s="14" t="s">
        <v>1340</v>
      </c>
      <c r="F217" s="14" t="s">
        <v>822</v>
      </c>
      <c r="G217" s="14" t="s">
        <v>814</v>
      </c>
      <c r="H217" s="14" t="s">
        <v>815</v>
      </c>
      <c r="I217" s="14" t="s">
        <v>816</v>
      </c>
      <c r="J217" s="14" t="s">
        <v>1341</v>
      </c>
      <c r="K217" s="14" t="s">
        <v>1342</v>
      </c>
      <c r="L217" s="14"/>
      <c r="M217" s="14" t="s">
        <v>1343</v>
      </c>
      <c r="N217" s="15">
        <v>138421</v>
      </c>
      <c r="O217" s="15">
        <v>26</v>
      </c>
      <c r="P217" s="15">
        <v>54795</v>
      </c>
      <c r="Q217" t="str">
        <f>IFERROR(LEFT(D217, FIND(VLOOKUP("state_name_split_token", Keys!$B:$C, 2, FALSE), D217)-1), D217)</f>
        <v>Maryland</v>
      </c>
      <c r="R217" t="str">
        <f>IF(OR(Q217=VLOOKUP("lignite_state_1", Keys!$B:$C, 2, FALSE),Q217=VLOOKUP("lignite_state_2", Keys!$B:$C, 2, FALSE),Q217=VLOOKUP("lignite_state_3", Keys!$B:$C, 2, FALSE),Q217=VLOOKUP("lignite_state_4", Keys!$B:$C, 2, FALSE)),VLOOKUP("lignite_label", Keys!$B:$C, 2, FALSE),VLOOKUP("hard_coal_label", Keys!$B:$C, 2, FALSE))</f>
        <v>hard_coal</v>
      </c>
    </row>
    <row r="218" spans="1:18" x14ac:dyDescent="0.25">
      <c r="A218" s="14">
        <v>2024</v>
      </c>
      <c r="B218" s="14">
        <v>1800391</v>
      </c>
      <c r="C218" s="14" t="s">
        <v>1344</v>
      </c>
      <c r="D218" s="14" t="s">
        <v>353</v>
      </c>
      <c r="E218" s="14" t="s">
        <v>1340</v>
      </c>
      <c r="F218" s="14" t="s">
        <v>822</v>
      </c>
      <c r="G218" s="14" t="s">
        <v>814</v>
      </c>
      <c r="H218" s="14" t="s">
        <v>815</v>
      </c>
      <c r="I218" s="14" t="s">
        <v>823</v>
      </c>
      <c r="J218" s="14" t="s">
        <v>1341</v>
      </c>
      <c r="K218" s="14" t="s">
        <v>1345</v>
      </c>
      <c r="L218" s="14"/>
      <c r="M218" s="14" t="s">
        <v>1343</v>
      </c>
      <c r="N218" s="15">
        <v>0</v>
      </c>
      <c r="O218" s="15">
        <v>9</v>
      </c>
      <c r="P218" s="15">
        <v>18909</v>
      </c>
      <c r="Q218" t="str">
        <f>IFERROR(LEFT(D218, FIND(VLOOKUP("state_name_split_token", Keys!$B:$C, 2, FALSE), D218)-1), D218)</f>
        <v>Maryland</v>
      </c>
      <c r="R218" t="str">
        <f>IF(OR(Q218=VLOOKUP("lignite_state_1", Keys!$B:$C, 2, FALSE),Q218=VLOOKUP("lignite_state_2", Keys!$B:$C, 2, FALSE),Q218=VLOOKUP("lignite_state_3", Keys!$B:$C, 2, FALSE),Q218=VLOOKUP("lignite_state_4", Keys!$B:$C, 2, FALSE)),VLOOKUP("lignite_label", Keys!$B:$C, 2, FALSE),VLOOKUP("hard_coal_label", Keys!$B:$C, 2, FALSE))</f>
        <v>hard_coal</v>
      </c>
    </row>
    <row r="219" spans="1:18" x14ac:dyDescent="0.25">
      <c r="A219" s="14">
        <v>2024</v>
      </c>
      <c r="B219" s="14">
        <v>1800529</v>
      </c>
      <c r="C219" s="14" t="s">
        <v>1346</v>
      </c>
      <c r="D219" s="14" t="s">
        <v>353</v>
      </c>
      <c r="E219" s="14" t="s">
        <v>1340</v>
      </c>
      <c r="F219" s="14" t="s">
        <v>822</v>
      </c>
      <c r="G219" s="14" t="s">
        <v>814</v>
      </c>
      <c r="H219" s="14" t="s">
        <v>815</v>
      </c>
      <c r="I219" s="14" t="s">
        <v>816</v>
      </c>
      <c r="J219" s="14" t="s">
        <v>1347</v>
      </c>
      <c r="K219" s="14" t="s">
        <v>1345</v>
      </c>
      <c r="L219" s="14"/>
      <c r="M219" s="14" t="s">
        <v>1343</v>
      </c>
      <c r="N219" s="15">
        <v>134474</v>
      </c>
      <c r="O219" s="15">
        <v>16</v>
      </c>
      <c r="P219" s="15">
        <v>38134</v>
      </c>
      <c r="Q219" t="str">
        <f>IFERROR(LEFT(D219, FIND(VLOOKUP("state_name_split_token", Keys!$B:$C, 2, FALSE), D219)-1), D219)</f>
        <v>Maryland</v>
      </c>
      <c r="R219" t="str">
        <f>IF(OR(Q219=VLOOKUP("lignite_state_1", Keys!$B:$C, 2, FALSE),Q219=VLOOKUP("lignite_state_2", Keys!$B:$C, 2, FALSE),Q219=VLOOKUP("lignite_state_3", Keys!$B:$C, 2, FALSE),Q219=VLOOKUP("lignite_state_4", Keys!$B:$C, 2, FALSE)),VLOOKUP("lignite_label", Keys!$B:$C, 2, FALSE),VLOOKUP("hard_coal_label", Keys!$B:$C, 2, FALSE))</f>
        <v>hard_coal</v>
      </c>
    </row>
    <row r="220" spans="1:18" x14ac:dyDescent="0.25">
      <c r="A220" s="14">
        <v>2024</v>
      </c>
      <c r="B220" s="14">
        <v>1800713</v>
      </c>
      <c r="C220" s="14" t="s">
        <v>1348</v>
      </c>
      <c r="D220" s="14" t="s">
        <v>353</v>
      </c>
      <c r="E220" s="14" t="s">
        <v>1340</v>
      </c>
      <c r="F220" s="14" t="s">
        <v>822</v>
      </c>
      <c r="G220" s="14" t="s">
        <v>814</v>
      </c>
      <c r="H220" s="14" t="s">
        <v>815</v>
      </c>
      <c r="I220" s="14" t="s">
        <v>836</v>
      </c>
      <c r="J220" s="14" t="s">
        <v>1349</v>
      </c>
      <c r="K220" s="14" t="s">
        <v>1350</v>
      </c>
      <c r="L220" s="14"/>
      <c r="M220" s="14" t="s">
        <v>1343</v>
      </c>
      <c r="N220" s="15">
        <v>220307</v>
      </c>
      <c r="O220" s="15">
        <v>35</v>
      </c>
      <c r="P220" s="15">
        <v>95597</v>
      </c>
      <c r="Q220" t="str">
        <f>IFERROR(LEFT(D220, FIND(VLOOKUP("state_name_split_token", Keys!$B:$C, 2, FALSE), D220)-1), D220)</f>
        <v>Maryland</v>
      </c>
      <c r="R220" t="str">
        <f>IF(OR(Q220=VLOOKUP("lignite_state_1", Keys!$B:$C, 2, FALSE),Q220=VLOOKUP("lignite_state_2", Keys!$B:$C, 2, FALSE),Q220=VLOOKUP("lignite_state_3", Keys!$B:$C, 2, FALSE),Q220=VLOOKUP("lignite_state_4", Keys!$B:$C, 2, FALSE)),VLOOKUP("lignite_label", Keys!$B:$C, 2, FALSE),VLOOKUP("hard_coal_label", Keys!$B:$C, 2, FALSE))</f>
        <v>hard_coal</v>
      </c>
    </row>
    <row r="221" spans="1:18" x14ac:dyDescent="0.25">
      <c r="A221" s="14">
        <v>2024</v>
      </c>
      <c r="B221" s="14">
        <v>1800769</v>
      </c>
      <c r="C221" s="14" t="s">
        <v>1351</v>
      </c>
      <c r="D221" s="14" t="s">
        <v>353</v>
      </c>
      <c r="E221" s="14" t="s">
        <v>1340</v>
      </c>
      <c r="F221" s="14" t="s">
        <v>822</v>
      </c>
      <c r="G221" s="14" t="s">
        <v>814</v>
      </c>
      <c r="H221" s="14" t="s">
        <v>815</v>
      </c>
      <c r="I221" s="14" t="s">
        <v>816</v>
      </c>
      <c r="J221" s="14" t="s">
        <v>1352</v>
      </c>
      <c r="K221" s="14" t="s">
        <v>1353</v>
      </c>
      <c r="L221" s="14"/>
      <c r="M221" s="14" t="s">
        <v>1343</v>
      </c>
      <c r="N221" s="15">
        <v>89500</v>
      </c>
      <c r="O221" s="15">
        <v>18</v>
      </c>
      <c r="P221" s="15">
        <v>37321</v>
      </c>
      <c r="Q221" t="str">
        <f>IFERROR(LEFT(D221, FIND(VLOOKUP("state_name_split_token", Keys!$B:$C, 2, FALSE), D221)-1), D221)</f>
        <v>Maryland</v>
      </c>
      <c r="R221" t="str">
        <f>IF(OR(Q221=VLOOKUP("lignite_state_1", Keys!$B:$C, 2, FALSE),Q221=VLOOKUP("lignite_state_2", Keys!$B:$C, 2, FALSE),Q221=VLOOKUP("lignite_state_3", Keys!$B:$C, 2, FALSE),Q221=VLOOKUP("lignite_state_4", Keys!$B:$C, 2, FALSE)),VLOOKUP("lignite_label", Keys!$B:$C, 2, FALSE),VLOOKUP("hard_coal_label", Keys!$B:$C, 2, FALSE))</f>
        <v>hard_coal</v>
      </c>
    </row>
    <row r="222" spans="1:18" x14ac:dyDescent="0.25">
      <c r="A222" s="14">
        <v>2024</v>
      </c>
      <c r="B222" s="14">
        <v>1800777</v>
      </c>
      <c r="C222" s="14" t="s">
        <v>1354</v>
      </c>
      <c r="D222" s="14" t="s">
        <v>353</v>
      </c>
      <c r="E222" s="14" t="s">
        <v>1340</v>
      </c>
      <c r="F222" s="14" t="s">
        <v>822</v>
      </c>
      <c r="G222" s="14" t="s">
        <v>814</v>
      </c>
      <c r="H222" s="14" t="s">
        <v>815</v>
      </c>
      <c r="I222" s="14" t="s">
        <v>816</v>
      </c>
      <c r="J222" s="14" t="s">
        <v>1355</v>
      </c>
      <c r="K222" s="14" t="s">
        <v>1356</v>
      </c>
      <c r="L222" s="14"/>
      <c r="M222" s="14" t="s">
        <v>1343</v>
      </c>
      <c r="N222" s="15">
        <v>2951</v>
      </c>
      <c r="O222" s="15">
        <v>2</v>
      </c>
      <c r="P222" s="15">
        <v>1721</v>
      </c>
      <c r="Q222" t="str">
        <f>IFERROR(LEFT(D222, FIND(VLOOKUP("state_name_split_token", Keys!$B:$C, 2, FALSE), D222)-1), D222)</f>
        <v>Maryland</v>
      </c>
      <c r="R222" t="str">
        <f>IF(OR(Q222=VLOOKUP("lignite_state_1", Keys!$B:$C, 2, FALSE),Q222=VLOOKUP("lignite_state_2", Keys!$B:$C, 2, FALSE),Q222=VLOOKUP("lignite_state_3", Keys!$B:$C, 2, FALSE),Q222=VLOOKUP("lignite_state_4", Keys!$B:$C, 2, FALSE)),VLOOKUP("lignite_label", Keys!$B:$C, 2, FALSE),VLOOKUP("hard_coal_label", Keys!$B:$C, 2, FALSE))</f>
        <v>hard_coal</v>
      </c>
    </row>
    <row r="223" spans="1:18" x14ac:dyDescent="0.25">
      <c r="A223" s="14">
        <v>2024</v>
      </c>
      <c r="B223" s="14">
        <v>1800816</v>
      </c>
      <c r="C223" s="14" t="s">
        <v>1357</v>
      </c>
      <c r="D223" s="14" t="s">
        <v>353</v>
      </c>
      <c r="E223" s="14" t="s">
        <v>1340</v>
      </c>
      <c r="F223" s="14" t="s">
        <v>822</v>
      </c>
      <c r="G223" s="14" t="s">
        <v>814</v>
      </c>
      <c r="H223" s="14" t="s">
        <v>815</v>
      </c>
      <c r="I223" s="14" t="s">
        <v>816</v>
      </c>
      <c r="J223" s="14" t="s">
        <v>1358</v>
      </c>
      <c r="K223" s="14" t="s">
        <v>1359</v>
      </c>
      <c r="L223" s="14"/>
      <c r="M223" s="14" t="s">
        <v>1343</v>
      </c>
      <c r="N223" s="15">
        <v>18745</v>
      </c>
      <c r="O223" s="15">
        <v>4</v>
      </c>
      <c r="P223" s="15">
        <v>5715</v>
      </c>
      <c r="Q223" t="str">
        <f>IFERROR(LEFT(D223, FIND(VLOOKUP("state_name_split_token", Keys!$B:$C, 2, FALSE), D223)-1), D223)</f>
        <v>Maryland</v>
      </c>
      <c r="R223" t="str">
        <f>IF(OR(Q223=VLOOKUP("lignite_state_1", Keys!$B:$C, 2, FALSE),Q223=VLOOKUP("lignite_state_2", Keys!$B:$C, 2, FALSE),Q223=VLOOKUP("lignite_state_3", Keys!$B:$C, 2, FALSE),Q223=VLOOKUP("lignite_state_4", Keys!$B:$C, 2, FALSE)),VLOOKUP("lignite_label", Keys!$B:$C, 2, FALSE),VLOOKUP("hard_coal_label", Keys!$B:$C, 2, FALSE))</f>
        <v>hard_coal</v>
      </c>
    </row>
    <row r="224" spans="1:18" x14ac:dyDescent="0.25">
      <c r="A224" s="14">
        <v>2024</v>
      </c>
      <c r="B224" s="14">
        <v>1800820</v>
      </c>
      <c r="C224" s="14" t="s">
        <v>1360</v>
      </c>
      <c r="D224" s="14" t="s">
        <v>353</v>
      </c>
      <c r="E224" s="14" t="s">
        <v>1340</v>
      </c>
      <c r="F224" s="14" t="s">
        <v>822</v>
      </c>
      <c r="G224" s="14" t="s">
        <v>814</v>
      </c>
      <c r="H224" s="14" t="s">
        <v>815</v>
      </c>
      <c r="I224" s="14" t="s">
        <v>816</v>
      </c>
      <c r="J224" s="14" t="s">
        <v>1361</v>
      </c>
      <c r="K224" s="14" t="s">
        <v>1353</v>
      </c>
      <c r="L224" s="14"/>
      <c r="M224" s="14" t="s">
        <v>1343</v>
      </c>
      <c r="N224" s="15">
        <v>135133</v>
      </c>
      <c r="O224" s="15">
        <v>10</v>
      </c>
      <c r="P224" s="15">
        <v>29116</v>
      </c>
      <c r="Q224" t="str">
        <f>IFERROR(LEFT(D224, FIND(VLOOKUP("state_name_split_token", Keys!$B:$C, 2, FALSE), D224)-1), D224)</f>
        <v>Maryland</v>
      </c>
      <c r="R224" t="str">
        <f>IF(OR(Q224=VLOOKUP("lignite_state_1", Keys!$B:$C, 2, FALSE),Q224=VLOOKUP("lignite_state_2", Keys!$B:$C, 2, FALSE),Q224=VLOOKUP("lignite_state_3", Keys!$B:$C, 2, FALSE),Q224=VLOOKUP("lignite_state_4", Keys!$B:$C, 2, FALSE)),VLOOKUP("lignite_label", Keys!$B:$C, 2, FALSE),VLOOKUP("hard_coal_label", Keys!$B:$C, 2, FALSE))</f>
        <v>hard_coal</v>
      </c>
    </row>
    <row r="225" spans="1:18" x14ac:dyDescent="0.25">
      <c r="A225" s="14">
        <v>2024</v>
      </c>
      <c r="B225" s="14">
        <v>1800630</v>
      </c>
      <c r="C225" s="14" t="s">
        <v>1362</v>
      </c>
      <c r="D225" s="14" t="s">
        <v>353</v>
      </c>
      <c r="E225" s="14" t="s">
        <v>1363</v>
      </c>
      <c r="F225" s="14" t="s">
        <v>822</v>
      </c>
      <c r="G225" s="14" t="s">
        <v>814</v>
      </c>
      <c r="H225" s="14" t="s">
        <v>815</v>
      </c>
      <c r="I225" s="14" t="s">
        <v>816</v>
      </c>
      <c r="J225" s="14" t="s">
        <v>1364</v>
      </c>
      <c r="K225" s="14" t="s">
        <v>1365</v>
      </c>
      <c r="L225" s="14"/>
      <c r="M225" s="14" t="s">
        <v>1343</v>
      </c>
      <c r="N225" s="15">
        <v>514</v>
      </c>
      <c r="O225" s="15">
        <v>4</v>
      </c>
      <c r="P225" s="15">
        <v>2322</v>
      </c>
      <c r="Q225" t="str">
        <f>IFERROR(LEFT(D225, FIND(VLOOKUP("state_name_split_token", Keys!$B:$C, 2, FALSE), D225)-1), D225)</f>
        <v>Maryland</v>
      </c>
      <c r="R225" t="str">
        <f>IF(OR(Q225=VLOOKUP("lignite_state_1", Keys!$B:$C, 2, FALSE),Q225=VLOOKUP("lignite_state_2", Keys!$B:$C, 2, FALSE),Q225=VLOOKUP("lignite_state_3", Keys!$B:$C, 2, FALSE),Q225=VLOOKUP("lignite_state_4", Keys!$B:$C, 2, FALSE)),VLOOKUP("lignite_label", Keys!$B:$C, 2, FALSE),VLOOKUP("hard_coal_label", Keys!$B:$C, 2, FALSE))</f>
        <v>hard_coal</v>
      </c>
    </row>
    <row r="226" spans="1:18" x14ac:dyDescent="0.25">
      <c r="A226" s="14">
        <v>2024</v>
      </c>
      <c r="B226" s="14">
        <v>1800671</v>
      </c>
      <c r="C226" s="14" t="s">
        <v>1366</v>
      </c>
      <c r="D226" s="14" t="s">
        <v>353</v>
      </c>
      <c r="E226" s="14" t="s">
        <v>1363</v>
      </c>
      <c r="F226" s="14" t="s">
        <v>822</v>
      </c>
      <c r="G226" s="14" t="s">
        <v>828</v>
      </c>
      <c r="H226" s="14" t="s">
        <v>829</v>
      </c>
      <c r="I226" s="14" t="s">
        <v>823</v>
      </c>
      <c r="J226" s="14" t="s">
        <v>1367</v>
      </c>
      <c r="K226" s="14" t="s">
        <v>1368</v>
      </c>
      <c r="L226" s="14"/>
      <c r="M226" s="14" t="s">
        <v>1343</v>
      </c>
      <c r="N226" s="15">
        <v>0</v>
      </c>
      <c r="O226" s="15">
        <v>44</v>
      </c>
      <c r="P226" s="15">
        <v>86715</v>
      </c>
      <c r="Q226" t="str">
        <f>IFERROR(LEFT(D226, FIND(VLOOKUP("state_name_split_token", Keys!$B:$C, 2, FALSE), D226)-1), D226)</f>
        <v>Maryland</v>
      </c>
      <c r="R226" t="str">
        <f>IF(OR(Q226=VLOOKUP("lignite_state_1", Keys!$B:$C, 2, FALSE),Q226=VLOOKUP("lignite_state_2", Keys!$B:$C, 2, FALSE),Q226=VLOOKUP("lignite_state_3", Keys!$B:$C, 2, FALSE),Q226=VLOOKUP("lignite_state_4", Keys!$B:$C, 2, FALSE)),VLOOKUP("lignite_label", Keys!$B:$C, 2, FALSE),VLOOKUP("hard_coal_label", Keys!$B:$C, 2, FALSE))</f>
        <v>hard_coal</v>
      </c>
    </row>
    <row r="227" spans="1:18" x14ac:dyDescent="0.25">
      <c r="A227" s="14">
        <v>2024</v>
      </c>
      <c r="B227" s="14">
        <v>1800765</v>
      </c>
      <c r="C227" s="14" t="s">
        <v>1369</v>
      </c>
      <c r="D227" s="14" t="s">
        <v>353</v>
      </c>
      <c r="E227" s="14" t="s">
        <v>1363</v>
      </c>
      <c r="F227" s="14" t="s">
        <v>822</v>
      </c>
      <c r="G227" s="14" t="s">
        <v>814</v>
      </c>
      <c r="H227" s="14" t="s">
        <v>815</v>
      </c>
      <c r="I227" s="14" t="s">
        <v>816</v>
      </c>
      <c r="J227" s="14" t="s">
        <v>1341</v>
      </c>
      <c r="K227" s="14" t="s">
        <v>1370</v>
      </c>
      <c r="L227" s="14"/>
      <c r="M227" s="14" t="s">
        <v>1343</v>
      </c>
      <c r="N227" s="15">
        <v>64909</v>
      </c>
      <c r="O227" s="15">
        <v>11</v>
      </c>
      <c r="P227" s="15">
        <v>19135</v>
      </c>
      <c r="Q227" t="str">
        <f>IFERROR(LEFT(D227, FIND(VLOOKUP("state_name_split_token", Keys!$B:$C, 2, FALSE), D227)-1), D227)</f>
        <v>Maryland</v>
      </c>
      <c r="R227" t="str">
        <f>IF(OR(Q227=VLOOKUP("lignite_state_1", Keys!$B:$C, 2, FALSE),Q227=VLOOKUP("lignite_state_2", Keys!$B:$C, 2, FALSE),Q227=VLOOKUP("lignite_state_3", Keys!$B:$C, 2, FALSE),Q227=VLOOKUP("lignite_state_4", Keys!$B:$C, 2, FALSE)),VLOOKUP("lignite_label", Keys!$B:$C, 2, FALSE),VLOOKUP("hard_coal_label", Keys!$B:$C, 2, FALSE))</f>
        <v>hard_coal</v>
      </c>
    </row>
    <row r="228" spans="1:18" x14ac:dyDescent="0.25">
      <c r="A228" s="14">
        <v>2024</v>
      </c>
      <c r="B228" s="14">
        <v>1800780</v>
      </c>
      <c r="C228" s="14" t="s">
        <v>1371</v>
      </c>
      <c r="D228" s="14" t="s">
        <v>353</v>
      </c>
      <c r="E228" s="14" t="s">
        <v>1363</v>
      </c>
      <c r="F228" s="14" t="s">
        <v>822</v>
      </c>
      <c r="G228" s="14" t="s">
        <v>828</v>
      </c>
      <c r="H228" s="14" t="s">
        <v>829</v>
      </c>
      <c r="I228" s="14" t="s">
        <v>816</v>
      </c>
      <c r="J228" s="14" t="s">
        <v>1372</v>
      </c>
      <c r="K228" s="14" t="s">
        <v>1373</v>
      </c>
      <c r="L228" s="14"/>
      <c r="M228" s="14" t="s">
        <v>1343</v>
      </c>
      <c r="N228" s="15">
        <v>503575</v>
      </c>
      <c r="O228" s="15">
        <v>117</v>
      </c>
      <c r="P228" s="15">
        <v>271002</v>
      </c>
      <c r="Q228" t="str">
        <f>IFERROR(LEFT(D228, FIND(VLOOKUP("state_name_split_token", Keys!$B:$C, 2, FALSE), D228)-1), D228)</f>
        <v>Maryland</v>
      </c>
      <c r="R228" t="str">
        <f>IF(OR(Q228=VLOOKUP("lignite_state_1", Keys!$B:$C, 2, FALSE),Q228=VLOOKUP("lignite_state_2", Keys!$B:$C, 2, FALSE),Q228=VLOOKUP("lignite_state_3", Keys!$B:$C, 2, FALSE),Q228=VLOOKUP("lignite_state_4", Keys!$B:$C, 2, FALSE)),VLOOKUP("lignite_label", Keys!$B:$C, 2, FALSE),VLOOKUP("hard_coal_label", Keys!$B:$C, 2, FALSE))</f>
        <v>hard_coal</v>
      </c>
    </row>
    <row r="229" spans="1:18" x14ac:dyDescent="0.25">
      <c r="A229" s="14">
        <v>2024</v>
      </c>
      <c r="B229" s="14">
        <v>1800791</v>
      </c>
      <c r="C229" s="14" t="s">
        <v>1374</v>
      </c>
      <c r="D229" s="14" t="s">
        <v>353</v>
      </c>
      <c r="E229" s="14" t="s">
        <v>1363</v>
      </c>
      <c r="F229" s="14" t="s">
        <v>1008</v>
      </c>
      <c r="G229" s="14" t="s">
        <v>814</v>
      </c>
      <c r="H229" s="14" t="s">
        <v>815</v>
      </c>
      <c r="I229" s="14" t="s">
        <v>816</v>
      </c>
      <c r="J229" s="14" t="s">
        <v>1341</v>
      </c>
      <c r="K229" s="14" t="s">
        <v>1375</v>
      </c>
      <c r="L229" s="14"/>
      <c r="M229" s="14" t="s">
        <v>1343</v>
      </c>
      <c r="N229" s="15">
        <v>6938</v>
      </c>
      <c r="O229" s="15">
        <v>7</v>
      </c>
      <c r="P229" s="15">
        <v>7747</v>
      </c>
      <c r="Q229" t="str">
        <f>IFERROR(LEFT(D229, FIND(VLOOKUP("state_name_split_token", Keys!$B:$C, 2, FALSE), D229)-1), D229)</f>
        <v>Maryland</v>
      </c>
      <c r="R229" t="str">
        <f>IF(OR(Q229=VLOOKUP("lignite_state_1", Keys!$B:$C, 2, FALSE),Q229=VLOOKUP("lignite_state_2", Keys!$B:$C, 2, FALSE),Q229=VLOOKUP("lignite_state_3", Keys!$B:$C, 2, FALSE),Q229=VLOOKUP("lignite_state_4", Keys!$B:$C, 2, FALSE)),VLOOKUP("lignite_label", Keys!$B:$C, 2, FALSE),VLOOKUP("hard_coal_label", Keys!$B:$C, 2, FALSE))</f>
        <v>hard_coal</v>
      </c>
    </row>
    <row r="230" spans="1:18" x14ac:dyDescent="0.25">
      <c r="A230" s="14">
        <v>2024</v>
      </c>
      <c r="B230" s="14">
        <v>1800821</v>
      </c>
      <c r="C230" s="14" t="s">
        <v>1376</v>
      </c>
      <c r="D230" s="14" t="s">
        <v>353</v>
      </c>
      <c r="E230" s="14" t="s">
        <v>1363</v>
      </c>
      <c r="F230" s="14" t="s">
        <v>822</v>
      </c>
      <c r="G230" s="14" t="s">
        <v>814</v>
      </c>
      <c r="H230" s="14" t="s">
        <v>815</v>
      </c>
      <c r="I230" s="14" t="s">
        <v>816</v>
      </c>
      <c r="J230" s="14" t="s">
        <v>1341</v>
      </c>
      <c r="K230" s="14" t="s">
        <v>1377</v>
      </c>
      <c r="L230" s="14"/>
      <c r="M230" s="14" t="s">
        <v>1343</v>
      </c>
      <c r="N230" s="15">
        <v>5462</v>
      </c>
      <c r="O230" s="15">
        <v>4</v>
      </c>
      <c r="P230" s="15">
        <v>2745</v>
      </c>
      <c r="Q230" t="str">
        <f>IFERROR(LEFT(D230, FIND(VLOOKUP("state_name_split_token", Keys!$B:$C, 2, FALSE), D230)-1), D230)</f>
        <v>Maryland</v>
      </c>
      <c r="R230" t="str">
        <f>IF(OR(Q230=VLOOKUP("lignite_state_1", Keys!$B:$C, 2, FALSE),Q230=VLOOKUP("lignite_state_2", Keys!$B:$C, 2, FALSE),Q230=VLOOKUP("lignite_state_3", Keys!$B:$C, 2, FALSE),Q230=VLOOKUP("lignite_state_4", Keys!$B:$C, 2, FALSE)),VLOOKUP("lignite_label", Keys!$B:$C, 2, FALSE),VLOOKUP("hard_coal_label", Keys!$B:$C, 2, FALSE))</f>
        <v>hard_coal</v>
      </c>
    </row>
    <row r="231" spans="1:18" x14ac:dyDescent="0.25">
      <c r="A231" s="14">
        <v>2024</v>
      </c>
      <c r="B231" s="14">
        <v>2200690</v>
      </c>
      <c r="C231" s="14" t="s">
        <v>1378</v>
      </c>
      <c r="D231" s="14" t="s">
        <v>365</v>
      </c>
      <c r="E231" s="14" t="s">
        <v>1379</v>
      </c>
      <c r="F231" s="14" t="s">
        <v>822</v>
      </c>
      <c r="G231" s="14" t="s">
        <v>814</v>
      </c>
      <c r="H231" s="14" t="s">
        <v>829</v>
      </c>
      <c r="I231" s="14" t="s">
        <v>816</v>
      </c>
      <c r="J231" s="14" t="s">
        <v>1380</v>
      </c>
      <c r="K231" s="14" t="s">
        <v>1381</v>
      </c>
      <c r="L231" s="14"/>
      <c r="M231" s="14" t="s">
        <v>779</v>
      </c>
      <c r="N231" s="15">
        <v>2041402</v>
      </c>
      <c r="O231" s="15">
        <v>217</v>
      </c>
      <c r="P231" s="15">
        <v>443737</v>
      </c>
      <c r="Q231" t="str">
        <f>IFERROR(LEFT(D231, FIND(VLOOKUP("state_name_split_token", Keys!$B:$C, 2, FALSE), D231)-1), D231)</f>
        <v>Mississippi</v>
      </c>
      <c r="R231" t="str">
        <f>IF(OR(Q231=VLOOKUP("lignite_state_1", Keys!$B:$C, 2, FALSE),Q231=VLOOKUP("lignite_state_2", Keys!$B:$C, 2, FALSE),Q231=VLOOKUP("lignite_state_3", Keys!$B:$C, 2, FALSE),Q231=VLOOKUP("lignite_state_4", Keys!$B:$C, 2, FALSE)),VLOOKUP("lignite_label", Keys!$B:$C, 2, FALSE),VLOOKUP("hard_coal_label", Keys!$B:$C, 2, FALSE))</f>
        <v>lignite</v>
      </c>
    </row>
    <row r="232" spans="1:18" x14ac:dyDescent="0.25">
      <c r="A232" s="14">
        <v>2024</v>
      </c>
      <c r="B232" s="14">
        <v>2302262</v>
      </c>
      <c r="C232" s="14" t="s">
        <v>1382</v>
      </c>
      <c r="D232" s="14" t="s">
        <v>368</v>
      </c>
      <c r="E232" s="14" t="s">
        <v>1383</v>
      </c>
      <c r="F232" s="14" t="s">
        <v>822</v>
      </c>
      <c r="G232" s="14" t="s">
        <v>814</v>
      </c>
      <c r="H232" s="14" t="s">
        <v>815</v>
      </c>
      <c r="I232" s="14" t="s">
        <v>816</v>
      </c>
      <c r="J232" s="14" t="s">
        <v>1384</v>
      </c>
      <c r="K232" s="14" t="s">
        <v>1385</v>
      </c>
      <c r="L232" s="14"/>
      <c r="M232" s="14" t="s">
        <v>779</v>
      </c>
      <c r="N232" s="15">
        <v>147314</v>
      </c>
      <c r="O232" s="15">
        <v>8</v>
      </c>
      <c r="P232" s="15">
        <v>16226</v>
      </c>
      <c r="Q232" t="str">
        <f>IFERROR(LEFT(D232, FIND(VLOOKUP("state_name_split_token", Keys!$B:$C, 2, FALSE), D232)-1), D232)</f>
        <v>Missouri</v>
      </c>
      <c r="R232" t="str">
        <f>IF(OR(Q232=VLOOKUP("lignite_state_1", Keys!$B:$C, 2, FALSE),Q232=VLOOKUP("lignite_state_2", Keys!$B:$C, 2, FALSE),Q232=VLOOKUP("lignite_state_3", Keys!$B:$C, 2, FALSE),Q232=VLOOKUP("lignite_state_4", Keys!$B:$C, 2, FALSE)),VLOOKUP("lignite_label", Keys!$B:$C, 2, FALSE),VLOOKUP("hard_coal_label", Keys!$B:$C, 2, FALSE))</f>
        <v>hard_coal</v>
      </c>
    </row>
    <row r="233" spans="1:18" x14ac:dyDescent="0.25">
      <c r="A233" s="14">
        <v>2024</v>
      </c>
      <c r="B233" s="14">
        <v>2400910</v>
      </c>
      <c r="C233" s="14" t="s">
        <v>1386</v>
      </c>
      <c r="D233" s="14" t="s">
        <v>371</v>
      </c>
      <c r="E233" s="14" t="s">
        <v>1387</v>
      </c>
      <c r="F233" s="14" t="s">
        <v>822</v>
      </c>
      <c r="G233" s="14" t="s">
        <v>814</v>
      </c>
      <c r="H233" s="14" t="s">
        <v>829</v>
      </c>
      <c r="I233" s="14" t="s">
        <v>836</v>
      </c>
      <c r="J233" s="14" t="s">
        <v>1388</v>
      </c>
      <c r="K233" s="14" t="s">
        <v>1389</v>
      </c>
      <c r="L233" s="14" t="s">
        <v>912</v>
      </c>
      <c r="M233" s="14" t="s">
        <v>1390</v>
      </c>
      <c r="N233" s="15">
        <v>883576</v>
      </c>
      <c r="O233" s="15">
        <v>68</v>
      </c>
      <c r="P233" s="15">
        <v>126319</v>
      </c>
      <c r="Q233" t="str">
        <f>IFERROR(LEFT(D233, FIND(VLOOKUP("state_name_split_token", Keys!$B:$C, 2, FALSE), D233)-1), D233)</f>
        <v>Montana</v>
      </c>
      <c r="R233" t="str">
        <f>IF(OR(Q233=VLOOKUP("lignite_state_1", Keys!$B:$C, 2, FALSE),Q233=VLOOKUP("lignite_state_2", Keys!$B:$C, 2, FALSE),Q233=VLOOKUP("lignite_state_3", Keys!$B:$C, 2, FALSE),Q233=VLOOKUP("lignite_state_4", Keys!$B:$C, 2, FALSE)),VLOOKUP("lignite_label", Keys!$B:$C, 2, FALSE),VLOOKUP("hard_coal_label", Keys!$B:$C, 2, FALSE))</f>
        <v>hard_coal</v>
      </c>
    </row>
    <row r="234" spans="1:18" x14ac:dyDescent="0.25">
      <c r="A234" s="14">
        <v>2024</v>
      </c>
      <c r="B234" s="14">
        <v>2401457</v>
      </c>
      <c r="C234" s="14" t="s">
        <v>1391</v>
      </c>
      <c r="D234" s="14" t="s">
        <v>371</v>
      </c>
      <c r="E234" s="14" t="s">
        <v>1387</v>
      </c>
      <c r="F234" s="14" t="s">
        <v>822</v>
      </c>
      <c r="G234" s="14" t="s">
        <v>814</v>
      </c>
      <c r="H234" s="14" t="s">
        <v>829</v>
      </c>
      <c r="I234" s="14" t="s">
        <v>816</v>
      </c>
      <c r="J234" s="14" t="s">
        <v>1392</v>
      </c>
      <c r="K234" s="14" t="s">
        <v>1393</v>
      </c>
      <c r="L234" s="14"/>
      <c r="M234" s="14" t="s">
        <v>1390</v>
      </c>
      <c r="N234" s="15">
        <v>13053955</v>
      </c>
      <c r="O234" s="15">
        <v>265</v>
      </c>
      <c r="P234" s="15">
        <v>535544</v>
      </c>
      <c r="Q234" t="str">
        <f>IFERROR(LEFT(D234, FIND(VLOOKUP("state_name_split_token", Keys!$B:$C, 2, FALSE), D234)-1), D234)</f>
        <v>Montana</v>
      </c>
      <c r="R234" t="str">
        <f>IF(OR(Q234=VLOOKUP("lignite_state_1", Keys!$B:$C, 2, FALSE),Q234=VLOOKUP("lignite_state_2", Keys!$B:$C, 2, FALSE),Q234=VLOOKUP("lignite_state_3", Keys!$B:$C, 2, FALSE),Q234=VLOOKUP("lignite_state_4", Keys!$B:$C, 2, FALSE)),VLOOKUP("lignite_label", Keys!$B:$C, 2, FALSE),VLOOKUP("hard_coal_label", Keys!$B:$C, 2, FALSE))</f>
        <v>hard_coal</v>
      </c>
    </row>
    <row r="235" spans="1:18" x14ac:dyDescent="0.25">
      <c r="A235" s="14">
        <v>2024</v>
      </c>
      <c r="B235" s="14">
        <v>2402703</v>
      </c>
      <c r="C235" s="14" t="s">
        <v>1394</v>
      </c>
      <c r="D235" s="14" t="s">
        <v>371</v>
      </c>
      <c r="E235" s="14" t="s">
        <v>1387</v>
      </c>
      <c r="F235" s="14" t="s">
        <v>822</v>
      </c>
      <c r="G235" s="14" t="s">
        <v>814</v>
      </c>
      <c r="H235" s="14" t="s">
        <v>815</v>
      </c>
      <c r="I235" s="14" t="s">
        <v>823</v>
      </c>
      <c r="J235" s="14" t="s">
        <v>1395</v>
      </c>
      <c r="K235" s="14" t="s">
        <v>1396</v>
      </c>
      <c r="L235" s="14"/>
      <c r="M235" s="14" t="s">
        <v>1390</v>
      </c>
      <c r="N235" s="15">
        <v>0</v>
      </c>
      <c r="O235" s="15">
        <v>11</v>
      </c>
      <c r="P235" s="15">
        <v>15544</v>
      </c>
      <c r="Q235" t="str">
        <f>IFERROR(LEFT(D235, FIND(VLOOKUP("state_name_split_token", Keys!$B:$C, 2, FALSE), D235)-1), D235)</f>
        <v>Montana</v>
      </c>
      <c r="R235" t="str">
        <f>IF(OR(Q235=VLOOKUP("lignite_state_1", Keys!$B:$C, 2, FALSE),Q235=VLOOKUP("lignite_state_2", Keys!$B:$C, 2, FALSE),Q235=VLOOKUP("lignite_state_3", Keys!$B:$C, 2, FALSE),Q235=VLOOKUP("lignite_state_4", Keys!$B:$C, 2, FALSE)),VLOOKUP("lignite_label", Keys!$B:$C, 2, FALSE),VLOOKUP("hard_coal_label", Keys!$B:$C, 2, FALSE))</f>
        <v>hard_coal</v>
      </c>
    </row>
    <row r="236" spans="1:18" x14ac:dyDescent="0.25">
      <c r="A236" s="14">
        <v>2024</v>
      </c>
      <c r="B236" s="14">
        <v>2401950</v>
      </c>
      <c r="C236" s="14" t="s">
        <v>1397</v>
      </c>
      <c r="D236" s="14" t="s">
        <v>371</v>
      </c>
      <c r="E236" s="14" t="s">
        <v>1398</v>
      </c>
      <c r="F236" s="14" t="s">
        <v>822</v>
      </c>
      <c r="G236" s="14" t="s">
        <v>828</v>
      </c>
      <c r="H236" s="14" t="s">
        <v>829</v>
      </c>
      <c r="I236" s="14" t="s">
        <v>836</v>
      </c>
      <c r="J236" s="14" t="s">
        <v>1399</v>
      </c>
      <c r="K236" s="14" t="s">
        <v>1400</v>
      </c>
      <c r="L236" s="14"/>
      <c r="M236" s="14" t="s">
        <v>898</v>
      </c>
      <c r="N236" s="15">
        <v>7067888</v>
      </c>
      <c r="O236" s="15">
        <v>263</v>
      </c>
      <c r="P236" s="15">
        <v>558445</v>
      </c>
      <c r="Q236" t="str">
        <f>IFERROR(LEFT(D236, FIND(VLOOKUP("state_name_split_token", Keys!$B:$C, 2, FALSE), D236)-1), D236)</f>
        <v>Montana</v>
      </c>
      <c r="R236" t="str">
        <f>IF(OR(Q236=VLOOKUP("lignite_state_1", Keys!$B:$C, 2, FALSE),Q236=VLOOKUP("lignite_state_2", Keys!$B:$C, 2, FALSE),Q236=VLOOKUP("lignite_state_3", Keys!$B:$C, 2, FALSE),Q236=VLOOKUP("lignite_state_4", Keys!$B:$C, 2, FALSE)),VLOOKUP("lignite_label", Keys!$B:$C, 2, FALSE),VLOOKUP("hard_coal_label", Keys!$B:$C, 2, FALSE))</f>
        <v>hard_coal</v>
      </c>
    </row>
    <row r="237" spans="1:18" x14ac:dyDescent="0.25">
      <c r="A237" s="14">
        <v>2024</v>
      </c>
      <c r="B237" s="14">
        <v>2401747</v>
      </c>
      <c r="C237" s="14" t="s">
        <v>1401</v>
      </c>
      <c r="D237" s="14" t="s">
        <v>371</v>
      </c>
      <c r="E237" s="14" t="s">
        <v>1402</v>
      </c>
      <c r="F237" s="14" t="s">
        <v>822</v>
      </c>
      <c r="G237" s="14" t="s">
        <v>814</v>
      </c>
      <c r="H237" s="14" t="s">
        <v>829</v>
      </c>
      <c r="I237" s="14" t="s">
        <v>836</v>
      </c>
      <c r="J237" s="14" t="s">
        <v>1403</v>
      </c>
      <c r="K237" s="14" t="s">
        <v>1404</v>
      </c>
      <c r="L237" s="14" t="s">
        <v>912</v>
      </c>
      <c r="M237" s="14" t="s">
        <v>1390</v>
      </c>
      <c r="N237" s="15">
        <v>5978039</v>
      </c>
      <c r="O237" s="15">
        <v>317</v>
      </c>
      <c r="P237" s="15">
        <v>595110</v>
      </c>
      <c r="Q237" t="str">
        <f>IFERROR(LEFT(D237, FIND(VLOOKUP("state_name_split_token", Keys!$B:$C, 2, FALSE), D237)-1), D237)</f>
        <v>Montana</v>
      </c>
      <c r="R237" t="str">
        <f>IF(OR(Q237=VLOOKUP("lignite_state_1", Keys!$B:$C, 2, FALSE),Q237=VLOOKUP("lignite_state_2", Keys!$B:$C, 2, FALSE),Q237=VLOOKUP("lignite_state_3", Keys!$B:$C, 2, FALSE),Q237=VLOOKUP("lignite_state_4", Keys!$B:$C, 2, FALSE)),VLOOKUP("lignite_label", Keys!$B:$C, 2, FALSE),VLOOKUP("hard_coal_label", Keys!$B:$C, 2, FALSE))</f>
        <v>hard_coal</v>
      </c>
    </row>
    <row r="238" spans="1:18" x14ac:dyDescent="0.25">
      <c r="A238" s="14">
        <v>2024</v>
      </c>
      <c r="B238" s="14">
        <v>2901879</v>
      </c>
      <c r="C238" s="14" t="s">
        <v>1405</v>
      </c>
      <c r="D238" s="14" t="s">
        <v>387</v>
      </c>
      <c r="E238" s="14" t="s">
        <v>1406</v>
      </c>
      <c r="F238" s="14" t="s">
        <v>822</v>
      </c>
      <c r="G238" s="14" t="s">
        <v>814</v>
      </c>
      <c r="H238" s="14" t="s">
        <v>815</v>
      </c>
      <c r="I238" s="14" t="s">
        <v>836</v>
      </c>
      <c r="J238" s="14" t="s">
        <v>1407</v>
      </c>
      <c r="K238" s="14" t="s">
        <v>1408</v>
      </c>
      <c r="L238" s="14"/>
      <c r="M238" s="14" t="s">
        <v>898</v>
      </c>
      <c r="N238" s="15">
        <v>1410492</v>
      </c>
      <c r="O238" s="15">
        <v>143</v>
      </c>
      <c r="P238" s="15">
        <v>273705</v>
      </c>
      <c r="Q238" t="str">
        <f>IFERROR(LEFT(D238, FIND(VLOOKUP("state_name_split_token", Keys!$B:$C, 2, FALSE), D238)-1), D238)</f>
        <v>New Mexico</v>
      </c>
      <c r="R238" t="str">
        <f>IF(OR(Q238=VLOOKUP("lignite_state_1", Keys!$B:$C, 2, FALSE),Q238=VLOOKUP("lignite_state_2", Keys!$B:$C, 2, FALSE),Q238=VLOOKUP("lignite_state_3", Keys!$B:$C, 2, FALSE),Q238=VLOOKUP("lignite_state_4", Keys!$B:$C, 2, FALSE)),VLOOKUP("lignite_label", Keys!$B:$C, 2, FALSE),VLOOKUP("hard_coal_label", Keys!$B:$C, 2, FALSE))</f>
        <v>hard_coal</v>
      </c>
    </row>
    <row r="239" spans="1:18" x14ac:dyDescent="0.25">
      <c r="A239" s="14">
        <v>2024</v>
      </c>
      <c r="B239" s="14">
        <v>2902257</v>
      </c>
      <c r="C239" s="14" t="s">
        <v>1409</v>
      </c>
      <c r="D239" s="14" t="s">
        <v>387</v>
      </c>
      <c r="E239" s="14" t="s">
        <v>1406</v>
      </c>
      <c r="F239" s="14" t="s">
        <v>822</v>
      </c>
      <c r="G239" s="14" t="s">
        <v>814</v>
      </c>
      <c r="H239" s="14" t="s">
        <v>829</v>
      </c>
      <c r="I239" s="14" t="s">
        <v>836</v>
      </c>
      <c r="J239" s="14" t="s">
        <v>1410</v>
      </c>
      <c r="K239" s="14" t="s">
        <v>1408</v>
      </c>
      <c r="L239" s="14"/>
      <c r="M239" s="14" t="s">
        <v>898</v>
      </c>
      <c r="N239" s="15">
        <v>1028982</v>
      </c>
      <c r="O239" s="15">
        <v>97</v>
      </c>
      <c r="P239" s="15">
        <v>194769</v>
      </c>
      <c r="Q239" t="str">
        <f>IFERROR(LEFT(D239, FIND(VLOOKUP("state_name_split_token", Keys!$B:$C, 2, FALSE), D239)-1), D239)</f>
        <v>New Mexico</v>
      </c>
      <c r="R239" t="str">
        <f>IF(OR(Q239=VLOOKUP("lignite_state_1", Keys!$B:$C, 2, FALSE),Q239=VLOOKUP("lignite_state_2", Keys!$B:$C, 2, FALSE),Q239=VLOOKUP("lignite_state_3", Keys!$B:$C, 2, FALSE),Q239=VLOOKUP("lignite_state_4", Keys!$B:$C, 2, FALSE)),VLOOKUP("lignite_label", Keys!$B:$C, 2, FALSE),VLOOKUP("hard_coal_label", Keys!$B:$C, 2, FALSE))</f>
        <v>hard_coal</v>
      </c>
    </row>
    <row r="240" spans="1:18" x14ac:dyDescent="0.25">
      <c r="A240" s="14">
        <v>2024</v>
      </c>
      <c r="B240" s="14">
        <v>2900097</v>
      </c>
      <c r="C240" s="14" t="s">
        <v>1411</v>
      </c>
      <c r="D240" s="14" t="s">
        <v>387</v>
      </c>
      <c r="E240" s="14" t="s">
        <v>1412</v>
      </c>
      <c r="F240" s="14" t="s">
        <v>822</v>
      </c>
      <c r="G240" s="14" t="s">
        <v>814</v>
      </c>
      <c r="H240" s="14" t="s">
        <v>829</v>
      </c>
      <c r="I240" s="14" t="s">
        <v>816</v>
      </c>
      <c r="J240" s="14" t="s">
        <v>1413</v>
      </c>
      <c r="K240" s="14" t="s">
        <v>1414</v>
      </c>
      <c r="L240" s="14" t="s">
        <v>912</v>
      </c>
      <c r="M240" s="14" t="s">
        <v>898</v>
      </c>
      <c r="N240" s="15">
        <v>4759297</v>
      </c>
      <c r="O240" s="15">
        <v>345</v>
      </c>
      <c r="P240" s="15">
        <v>665360</v>
      </c>
      <c r="Q240" t="str">
        <f>IFERROR(LEFT(D240, FIND(VLOOKUP("state_name_split_token", Keys!$B:$C, 2, FALSE), D240)-1), D240)</f>
        <v>New Mexico</v>
      </c>
      <c r="R240" t="str">
        <f>IF(OR(Q240=VLOOKUP("lignite_state_1", Keys!$B:$C, 2, FALSE),Q240=VLOOKUP("lignite_state_2", Keys!$B:$C, 2, FALSE),Q240=VLOOKUP("lignite_state_3", Keys!$B:$C, 2, FALSE),Q240=VLOOKUP("lignite_state_4", Keys!$B:$C, 2, FALSE)),VLOOKUP("lignite_label", Keys!$B:$C, 2, FALSE),VLOOKUP("hard_coal_label", Keys!$B:$C, 2, FALSE))</f>
        <v>hard_coal</v>
      </c>
    </row>
    <row r="241" spans="1:18" x14ac:dyDescent="0.25">
      <c r="A241" s="14">
        <v>2024</v>
      </c>
      <c r="B241" s="14">
        <v>3200491</v>
      </c>
      <c r="C241" s="14" t="s">
        <v>1415</v>
      </c>
      <c r="D241" s="14" t="s">
        <v>396</v>
      </c>
      <c r="E241" s="14" t="s">
        <v>1416</v>
      </c>
      <c r="F241" s="14" t="s">
        <v>822</v>
      </c>
      <c r="G241" s="14" t="s">
        <v>814</v>
      </c>
      <c r="H241" s="14" t="s">
        <v>829</v>
      </c>
      <c r="I241" s="14" t="s">
        <v>816</v>
      </c>
      <c r="J241" s="14" t="s">
        <v>1417</v>
      </c>
      <c r="K241" s="14" t="s">
        <v>1418</v>
      </c>
      <c r="L241" s="14"/>
      <c r="M241" s="14" t="s">
        <v>898</v>
      </c>
      <c r="N241" s="15">
        <v>7400184</v>
      </c>
      <c r="O241" s="15">
        <v>441</v>
      </c>
      <c r="P241" s="15">
        <v>856489</v>
      </c>
      <c r="Q241" t="str">
        <f>IFERROR(LEFT(D241, FIND(VLOOKUP("state_name_split_token", Keys!$B:$C, 2, FALSE), D241)-1), D241)</f>
        <v>North Dakota</v>
      </c>
      <c r="R241" t="str">
        <f>IF(OR(Q241=VLOOKUP("lignite_state_1", Keys!$B:$C, 2, FALSE),Q241=VLOOKUP("lignite_state_2", Keys!$B:$C, 2, FALSE),Q241=VLOOKUP("lignite_state_3", Keys!$B:$C, 2, FALSE),Q241=VLOOKUP("lignite_state_4", Keys!$B:$C, 2, FALSE)),VLOOKUP("lignite_label", Keys!$B:$C, 2, FALSE),VLOOKUP("hard_coal_label", Keys!$B:$C, 2, FALSE))</f>
        <v>lignite</v>
      </c>
    </row>
    <row r="242" spans="1:18" x14ac:dyDescent="0.25">
      <c r="A242" s="14">
        <v>2024</v>
      </c>
      <c r="B242" s="14">
        <v>3200595</v>
      </c>
      <c r="C242" s="14" t="s">
        <v>1419</v>
      </c>
      <c r="D242" s="14" t="s">
        <v>396</v>
      </c>
      <c r="E242" s="14" t="s">
        <v>1420</v>
      </c>
      <c r="F242" s="14" t="s">
        <v>822</v>
      </c>
      <c r="G242" s="14" t="s">
        <v>814</v>
      </c>
      <c r="H242" s="14" t="s">
        <v>829</v>
      </c>
      <c r="I242" s="14" t="s">
        <v>816</v>
      </c>
      <c r="J242" s="14" t="s">
        <v>1421</v>
      </c>
      <c r="K242" s="14" t="s">
        <v>1422</v>
      </c>
      <c r="L242" s="14"/>
      <c r="M242" s="14" t="s">
        <v>898</v>
      </c>
      <c r="N242" s="15">
        <v>11860169</v>
      </c>
      <c r="O242" s="15">
        <v>471</v>
      </c>
      <c r="P242" s="15">
        <v>948236</v>
      </c>
      <c r="Q242" t="str">
        <f>IFERROR(LEFT(D242, FIND(VLOOKUP("state_name_split_token", Keys!$B:$C, 2, FALSE), D242)-1), D242)</f>
        <v>North Dakota</v>
      </c>
      <c r="R242" t="str">
        <f>IF(OR(Q242=VLOOKUP("lignite_state_1", Keys!$B:$C, 2, FALSE),Q242=VLOOKUP("lignite_state_2", Keys!$B:$C, 2, FALSE),Q242=VLOOKUP("lignite_state_3", Keys!$B:$C, 2, FALSE),Q242=VLOOKUP("lignite_state_4", Keys!$B:$C, 2, FALSE)),VLOOKUP("lignite_label", Keys!$B:$C, 2, FALSE),VLOOKUP("hard_coal_label", Keys!$B:$C, 2, FALSE))</f>
        <v>lignite</v>
      </c>
    </row>
    <row r="243" spans="1:18" x14ac:dyDescent="0.25">
      <c r="A243" s="14">
        <v>2024</v>
      </c>
      <c r="B243" s="14">
        <v>3201028</v>
      </c>
      <c r="C243" s="14" t="s">
        <v>1423</v>
      </c>
      <c r="D243" s="14" t="s">
        <v>396</v>
      </c>
      <c r="E243" s="14" t="s">
        <v>1420</v>
      </c>
      <c r="F243" s="14" t="s">
        <v>822</v>
      </c>
      <c r="G243" s="14" t="s">
        <v>814</v>
      </c>
      <c r="H243" s="14" t="s">
        <v>829</v>
      </c>
      <c r="I243" s="14" t="s">
        <v>816</v>
      </c>
      <c r="J243" s="14" t="s">
        <v>1424</v>
      </c>
      <c r="K243" s="14" t="s">
        <v>1425</v>
      </c>
      <c r="L243" s="14"/>
      <c r="M243" s="14" t="s">
        <v>898</v>
      </c>
      <c r="N243" s="15">
        <v>1913979</v>
      </c>
      <c r="O243" s="15">
        <v>114</v>
      </c>
      <c r="P243" s="15">
        <v>216550</v>
      </c>
      <c r="Q243" t="str">
        <f>IFERROR(LEFT(D243, FIND(VLOOKUP("state_name_split_token", Keys!$B:$C, 2, FALSE), D243)-1), D243)</f>
        <v>North Dakota</v>
      </c>
      <c r="R243" t="str">
        <f>IF(OR(Q243=VLOOKUP("lignite_state_1", Keys!$B:$C, 2, FALSE),Q243=VLOOKUP("lignite_state_2", Keys!$B:$C, 2, FALSE),Q243=VLOOKUP("lignite_state_3", Keys!$B:$C, 2, FALSE),Q243=VLOOKUP("lignite_state_4", Keys!$B:$C, 2, FALSE)),VLOOKUP("lignite_label", Keys!$B:$C, 2, FALSE),VLOOKUP("hard_coal_label", Keys!$B:$C, 2, FALSE))</f>
        <v>lignite</v>
      </c>
    </row>
    <row r="244" spans="1:18" x14ac:dyDescent="0.25">
      <c r="A244" s="14">
        <v>2024</v>
      </c>
      <c r="B244" s="14">
        <v>3200218</v>
      </c>
      <c r="C244" s="14" t="s">
        <v>1426</v>
      </c>
      <c r="D244" s="14" t="s">
        <v>396</v>
      </c>
      <c r="E244" s="14" t="s">
        <v>1427</v>
      </c>
      <c r="F244" s="14" t="s">
        <v>822</v>
      </c>
      <c r="G244" s="14" t="s">
        <v>814</v>
      </c>
      <c r="H244" s="14" t="s">
        <v>829</v>
      </c>
      <c r="I244" s="14" t="s">
        <v>816</v>
      </c>
      <c r="J244" s="14" t="s">
        <v>1428</v>
      </c>
      <c r="K244" s="14" t="s">
        <v>1429</v>
      </c>
      <c r="L244" s="14" t="s">
        <v>1430</v>
      </c>
      <c r="M244" s="14" t="s">
        <v>898</v>
      </c>
      <c r="N244" s="15">
        <v>4240336</v>
      </c>
      <c r="O244" s="15">
        <v>174</v>
      </c>
      <c r="P244" s="15">
        <v>326080</v>
      </c>
      <c r="Q244" t="str">
        <f>IFERROR(LEFT(D244, FIND(VLOOKUP("state_name_split_token", Keys!$B:$C, 2, FALSE), D244)-1), D244)</f>
        <v>North Dakota</v>
      </c>
      <c r="R244" t="str">
        <f>IF(OR(Q244=VLOOKUP("lignite_state_1", Keys!$B:$C, 2, FALSE),Q244=VLOOKUP("lignite_state_2", Keys!$B:$C, 2, FALSE),Q244=VLOOKUP("lignite_state_3", Keys!$B:$C, 2, FALSE),Q244=VLOOKUP("lignite_state_4", Keys!$B:$C, 2, FALSE)),VLOOKUP("lignite_label", Keys!$B:$C, 2, FALSE),VLOOKUP("hard_coal_label", Keys!$B:$C, 2, FALSE))</f>
        <v>lignite</v>
      </c>
    </row>
    <row r="245" spans="1:18" x14ac:dyDescent="0.25">
      <c r="A245" s="14">
        <v>2024</v>
      </c>
      <c r="B245" s="14">
        <v>3304637</v>
      </c>
      <c r="C245" s="14" t="s">
        <v>1431</v>
      </c>
      <c r="D245" s="14" t="s">
        <v>399</v>
      </c>
      <c r="E245" s="14" t="s">
        <v>1432</v>
      </c>
      <c r="F245" s="14" t="s">
        <v>822</v>
      </c>
      <c r="G245" s="14" t="s">
        <v>814</v>
      </c>
      <c r="H245" s="14" t="s">
        <v>815</v>
      </c>
      <c r="I245" s="14" t="s">
        <v>816</v>
      </c>
      <c r="J245" s="14" t="s">
        <v>1433</v>
      </c>
      <c r="K245" s="14" t="s">
        <v>1434</v>
      </c>
      <c r="L245" s="14"/>
      <c r="M245" s="14" t="s">
        <v>1343</v>
      </c>
      <c r="N245" s="15">
        <v>58839</v>
      </c>
      <c r="O245" s="15">
        <v>10</v>
      </c>
      <c r="P245" s="15">
        <v>19887</v>
      </c>
      <c r="Q245" t="str">
        <f>IFERROR(LEFT(D245, FIND(VLOOKUP("state_name_split_token", Keys!$B:$C, 2, FALSE), D245)-1), D245)</f>
        <v>Ohio</v>
      </c>
      <c r="R245" t="str">
        <f>IF(OR(Q245=VLOOKUP("lignite_state_1", Keys!$B:$C, 2, FALSE),Q245=VLOOKUP("lignite_state_2", Keys!$B:$C, 2, FALSE),Q245=VLOOKUP("lignite_state_3", Keys!$B:$C, 2, FALSE),Q245=VLOOKUP("lignite_state_4", Keys!$B:$C, 2, FALSE)),VLOOKUP("lignite_label", Keys!$B:$C, 2, FALSE),VLOOKUP("hard_coal_label", Keys!$B:$C, 2, FALSE))</f>
        <v>hard_coal</v>
      </c>
    </row>
    <row r="246" spans="1:18" x14ac:dyDescent="0.25">
      <c r="A246" s="14">
        <v>2024</v>
      </c>
      <c r="B246" s="14">
        <v>3300965</v>
      </c>
      <c r="C246" s="14" t="s">
        <v>1435</v>
      </c>
      <c r="D246" s="14" t="s">
        <v>399</v>
      </c>
      <c r="E246" s="14" t="s">
        <v>1436</v>
      </c>
      <c r="F246" s="14" t="s">
        <v>822</v>
      </c>
      <c r="G246" s="14" t="s">
        <v>814</v>
      </c>
      <c r="H246" s="14" t="s">
        <v>829</v>
      </c>
      <c r="I246" s="14" t="s">
        <v>816</v>
      </c>
      <c r="J246" s="14" t="s">
        <v>1437</v>
      </c>
      <c r="K246" s="14" t="s">
        <v>1438</v>
      </c>
      <c r="L246" s="14"/>
      <c r="M246" s="14" t="s">
        <v>1343</v>
      </c>
      <c r="N246" s="15">
        <v>343374</v>
      </c>
      <c r="O246" s="15">
        <v>67</v>
      </c>
      <c r="P246" s="15">
        <v>147239</v>
      </c>
      <c r="Q246" t="str">
        <f>IFERROR(LEFT(D246, FIND(VLOOKUP("state_name_split_token", Keys!$B:$C, 2, FALSE), D246)-1), D246)</f>
        <v>Ohio</v>
      </c>
      <c r="R246" t="str">
        <f>IF(OR(Q246=VLOOKUP("lignite_state_1", Keys!$B:$C, 2, FALSE),Q246=VLOOKUP("lignite_state_2", Keys!$B:$C, 2, FALSE),Q246=VLOOKUP("lignite_state_3", Keys!$B:$C, 2, FALSE),Q246=VLOOKUP("lignite_state_4", Keys!$B:$C, 2, FALSE)),VLOOKUP("lignite_label", Keys!$B:$C, 2, FALSE),VLOOKUP("hard_coal_label", Keys!$B:$C, 2, FALSE))</f>
        <v>hard_coal</v>
      </c>
    </row>
    <row r="247" spans="1:18" x14ac:dyDescent="0.25">
      <c r="A247" s="14">
        <v>2024</v>
      </c>
      <c r="B247" s="14">
        <v>3302937</v>
      </c>
      <c r="C247" s="14" t="s">
        <v>1439</v>
      </c>
      <c r="D247" s="14" t="s">
        <v>399</v>
      </c>
      <c r="E247" s="14" t="s">
        <v>1436</v>
      </c>
      <c r="F247" s="14" t="s">
        <v>822</v>
      </c>
      <c r="G247" s="14" t="s">
        <v>814</v>
      </c>
      <c r="H247" s="14" t="s">
        <v>829</v>
      </c>
      <c r="I247" s="14" t="s">
        <v>823</v>
      </c>
      <c r="J247" s="14" t="s">
        <v>1437</v>
      </c>
      <c r="K247" s="14" t="s">
        <v>1440</v>
      </c>
      <c r="L247" s="14"/>
      <c r="M247" s="14" t="s">
        <v>1343</v>
      </c>
      <c r="N247" s="15">
        <v>0</v>
      </c>
      <c r="O247" s="15">
        <v>4</v>
      </c>
      <c r="P247" s="15">
        <v>7952</v>
      </c>
      <c r="Q247" t="str">
        <f>IFERROR(LEFT(D247, FIND(VLOOKUP("state_name_split_token", Keys!$B:$C, 2, FALSE), D247)-1), D247)</f>
        <v>Ohio</v>
      </c>
      <c r="R247" t="str">
        <f>IF(OR(Q247=VLOOKUP("lignite_state_1", Keys!$B:$C, 2, FALSE),Q247=VLOOKUP("lignite_state_2", Keys!$B:$C, 2, FALSE),Q247=VLOOKUP("lignite_state_3", Keys!$B:$C, 2, FALSE),Q247=VLOOKUP("lignite_state_4", Keys!$B:$C, 2, FALSE)),VLOOKUP("lignite_label", Keys!$B:$C, 2, FALSE),VLOOKUP("hard_coal_label", Keys!$B:$C, 2, FALSE))</f>
        <v>hard_coal</v>
      </c>
    </row>
    <row r="248" spans="1:18" x14ac:dyDescent="0.25">
      <c r="A248" s="14">
        <v>2024</v>
      </c>
      <c r="B248" s="14">
        <v>3302937</v>
      </c>
      <c r="C248" s="14" t="s">
        <v>1439</v>
      </c>
      <c r="D248" s="14" t="s">
        <v>399</v>
      </c>
      <c r="E248" s="14" t="s">
        <v>1436</v>
      </c>
      <c r="F248" s="14" t="s">
        <v>822</v>
      </c>
      <c r="G248" s="14" t="s">
        <v>828</v>
      </c>
      <c r="H248" s="14" t="s">
        <v>829</v>
      </c>
      <c r="I248" s="14" t="s">
        <v>823</v>
      </c>
      <c r="J248" s="14" t="s">
        <v>1437</v>
      </c>
      <c r="K248" s="14" t="s">
        <v>1440</v>
      </c>
      <c r="L248" s="14"/>
      <c r="M248" s="14" t="s">
        <v>1343</v>
      </c>
      <c r="N248" s="15">
        <v>0</v>
      </c>
      <c r="O248" s="15">
        <v>3</v>
      </c>
      <c r="P248" s="15">
        <v>7952</v>
      </c>
      <c r="Q248" t="str">
        <f>IFERROR(LEFT(D248, FIND(VLOOKUP("state_name_split_token", Keys!$B:$C, 2, FALSE), D248)-1), D248)</f>
        <v>Ohio</v>
      </c>
      <c r="R248" t="str">
        <f>IF(OR(Q248=VLOOKUP("lignite_state_1", Keys!$B:$C, 2, FALSE),Q248=VLOOKUP("lignite_state_2", Keys!$B:$C, 2, FALSE),Q248=VLOOKUP("lignite_state_3", Keys!$B:$C, 2, FALSE),Q248=VLOOKUP("lignite_state_4", Keys!$B:$C, 2, FALSE)),VLOOKUP("lignite_label", Keys!$B:$C, 2, FALSE),VLOOKUP("hard_coal_label", Keys!$B:$C, 2, FALSE))</f>
        <v>hard_coal</v>
      </c>
    </row>
    <row r="249" spans="1:18" x14ac:dyDescent="0.25">
      <c r="A249" s="14">
        <v>2024</v>
      </c>
      <c r="B249" s="14">
        <v>3300968</v>
      </c>
      <c r="C249" s="14" t="s">
        <v>1441</v>
      </c>
      <c r="D249" s="14" t="s">
        <v>399</v>
      </c>
      <c r="E249" s="14" t="s">
        <v>1442</v>
      </c>
      <c r="F249" s="14" t="s">
        <v>822</v>
      </c>
      <c r="G249" s="14" t="s">
        <v>828</v>
      </c>
      <c r="H249" s="14" t="s">
        <v>829</v>
      </c>
      <c r="I249" s="14" t="s">
        <v>816</v>
      </c>
      <c r="J249" s="14" t="s">
        <v>1443</v>
      </c>
      <c r="K249" s="14" t="s">
        <v>1444</v>
      </c>
      <c r="L249" s="14"/>
      <c r="M249" s="14" t="s">
        <v>1343</v>
      </c>
      <c r="N249" s="15">
        <v>219984</v>
      </c>
      <c r="O249" s="15">
        <v>69</v>
      </c>
      <c r="P249" s="15">
        <v>165102</v>
      </c>
      <c r="Q249" t="str">
        <f>IFERROR(LEFT(D249, FIND(VLOOKUP("state_name_split_token", Keys!$B:$C, 2, FALSE), D249)-1), D249)</f>
        <v>Ohio</v>
      </c>
      <c r="R249" t="str">
        <f>IF(OR(Q249=VLOOKUP("lignite_state_1", Keys!$B:$C, 2, FALSE),Q249=VLOOKUP("lignite_state_2", Keys!$B:$C, 2, FALSE),Q249=VLOOKUP("lignite_state_3", Keys!$B:$C, 2, FALSE),Q249=VLOOKUP("lignite_state_4", Keys!$B:$C, 2, FALSE)),VLOOKUP("lignite_label", Keys!$B:$C, 2, FALSE),VLOOKUP("hard_coal_label", Keys!$B:$C, 2, FALSE))</f>
        <v>hard_coal</v>
      </c>
    </row>
    <row r="250" spans="1:18" x14ac:dyDescent="0.25">
      <c r="A250" s="14">
        <v>2024</v>
      </c>
      <c r="B250" s="14">
        <v>3304187</v>
      </c>
      <c r="C250" s="14" t="s">
        <v>1445</v>
      </c>
      <c r="D250" s="14" t="s">
        <v>399</v>
      </c>
      <c r="E250" s="14" t="s">
        <v>1442</v>
      </c>
      <c r="F250" s="14" t="s">
        <v>822</v>
      </c>
      <c r="G250" s="14" t="s">
        <v>828</v>
      </c>
      <c r="H250" s="14" t="s">
        <v>829</v>
      </c>
      <c r="I250" s="14" t="s">
        <v>823</v>
      </c>
      <c r="J250" s="14" t="s">
        <v>1443</v>
      </c>
      <c r="K250" s="14" t="s">
        <v>1446</v>
      </c>
      <c r="L250" s="14"/>
      <c r="M250" s="14" t="s">
        <v>1343</v>
      </c>
      <c r="N250" s="15">
        <v>0</v>
      </c>
      <c r="O250" s="15">
        <v>9</v>
      </c>
      <c r="P250" s="15">
        <v>20422</v>
      </c>
      <c r="Q250" t="str">
        <f>IFERROR(LEFT(D250, FIND(VLOOKUP("state_name_split_token", Keys!$B:$C, 2, FALSE), D250)-1), D250)</f>
        <v>Ohio</v>
      </c>
      <c r="R250" t="str">
        <f>IF(OR(Q250=VLOOKUP("lignite_state_1", Keys!$B:$C, 2, FALSE),Q250=VLOOKUP("lignite_state_2", Keys!$B:$C, 2, FALSE),Q250=VLOOKUP("lignite_state_3", Keys!$B:$C, 2, FALSE),Q250=VLOOKUP("lignite_state_4", Keys!$B:$C, 2, FALSE)),VLOOKUP("lignite_label", Keys!$B:$C, 2, FALSE),VLOOKUP("hard_coal_label", Keys!$B:$C, 2, FALSE))</f>
        <v>hard_coal</v>
      </c>
    </row>
    <row r="251" spans="1:18" x14ac:dyDescent="0.25">
      <c r="A251" s="14">
        <v>2024</v>
      </c>
      <c r="B251" s="14">
        <v>3304414</v>
      </c>
      <c r="C251" s="14" t="s">
        <v>1447</v>
      </c>
      <c r="D251" s="14" t="s">
        <v>399</v>
      </c>
      <c r="E251" s="14" t="s">
        <v>1442</v>
      </c>
      <c r="F251" s="14" t="s">
        <v>813</v>
      </c>
      <c r="G251" s="14" t="s">
        <v>814</v>
      </c>
      <c r="H251" s="14" t="s">
        <v>815</v>
      </c>
      <c r="I251" s="14" t="s">
        <v>816</v>
      </c>
      <c r="J251" s="14" t="s">
        <v>1437</v>
      </c>
      <c r="K251" s="14" t="s">
        <v>1440</v>
      </c>
      <c r="L251" s="14"/>
      <c r="M251" s="14" t="s">
        <v>1343</v>
      </c>
      <c r="N251" s="15">
        <v>27111</v>
      </c>
      <c r="O251" s="15">
        <v>9</v>
      </c>
      <c r="P251" s="15">
        <v>13094</v>
      </c>
      <c r="Q251" t="str">
        <f>IFERROR(LEFT(D251, FIND(VLOOKUP("state_name_split_token", Keys!$B:$C, 2, FALSE), D251)-1), D251)</f>
        <v>Ohio</v>
      </c>
      <c r="R251" t="str">
        <f>IF(OR(Q251=VLOOKUP("lignite_state_1", Keys!$B:$C, 2, FALSE),Q251=VLOOKUP("lignite_state_2", Keys!$B:$C, 2, FALSE),Q251=VLOOKUP("lignite_state_3", Keys!$B:$C, 2, FALSE),Q251=VLOOKUP("lignite_state_4", Keys!$B:$C, 2, FALSE)),VLOOKUP("lignite_label", Keys!$B:$C, 2, FALSE),VLOOKUP("hard_coal_label", Keys!$B:$C, 2, FALSE))</f>
        <v>hard_coal</v>
      </c>
    </row>
    <row r="252" spans="1:18" x14ac:dyDescent="0.25">
      <c r="A252" s="14">
        <v>2024</v>
      </c>
      <c r="B252" s="14">
        <v>3304484</v>
      </c>
      <c r="C252" s="14" t="s">
        <v>1448</v>
      </c>
      <c r="D252" s="14" t="s">
        <v>399</v>
      </c>
      <c r="E252" s="14" t="s">
        <v>1442</v>
      </c>
      <c r="F252" s="14" t="s">
        <v>813</v>
      </c>
      <c r="G252" s="14" t="s">
        <v>814</v>
      </c>
      <c r="H252" s="14" t="s">
        <v>815</v>
      </c>
      <c r="I252" s="14" t="s">
        <v>816</v>
      </c>
      <c r="J252" s="14" t="s">
        <v>1437</v>
      </c>
      <c r="K252" s="14" t="s">
        <v>1449</v>
      </c>
      <c r="L252" s="14"/>
      <c r="M252" s="14" t="s">
        <v>1343</v>
      </c>
      <c r="N252" s="15">
        <v>900</v>
      </c>
      <c r="O252" s="15">
        <v>5</v>
      </c>
      <c r="P252" s="15">
        <v>6669</v>
      </c>
      <c r="Q252" t="str">
        <f>IFERROR(LEFT(D252, FIND(VLOOKUP("state_name_split_token", Keys!$B:$C, 2, FALSE), D252)-1), D252)</f>
        <v>Ohio</v>
      </c>
      <c r="R252" t="str">
        <f>IF(OR(Q252=VLOOKUP("lignite_state_1", Keys!$B:$C, 2, FALSE),Q252=VLOOKUP("lignite_state_2", Keys!$B:$C, 2, FALSE),Q252=VLOOKUP("lignite_state_3", Keys!$B:$C, 2, FALSE),Q252=VLOOKUP("lignite_state_4", Keys!$B:$C, 2, FALSE)),VLOOKUP("lignite_label", Keys!$B:$C, 2, FALSE),VLOOKUP("hard_coal_label", Keys!$B:$C, 2, FALSE))</f>
        <v>hard_coal</v>
      </c>
    </row>
    <row r="253" spans="1:18" x14ac:dyDescent="0.25">
      <c r="A253" s="14">
        <v>2024</v>
      </c>
      <c r="B253" s="14">
        <v>3304577</v>
      </c>
      <c r="C253" s="14" t="s">
        <v>1450</v>
      </c>
      <c r="D253" s="14" t="s">
        <v>399</v>
      </c>
      <c r="E253" s="14" t="s">
        <v>1442</v>
      </c>
      <c r="F253" s="14" t="s">
        <v>822</v>
      </c>
      <c r="G253" s="14" t="s">
        <v>814</v>
      </c>
      <c r="H253" s="14" t="s">
        <v>829</v>
      </c>
      <c r="I253" s="14" t="s">
        <v>816</v>
      </c>
      <c r="J253" s="14" t="s">
        <v>1437</v>
      </c>
      <c r="K253" s="14" t="s">
        <v>1440</v>
      </c>
      <c r="L253" s="14"/>
      <c r="M253" s="14" t="s">
        <v>1343</v>
      </c>
      <c r="N253" s="15">
        <v>200420</v>
      </c>
      <c r="O253" s="15">
        <v>20</v>
      </c>
      <c r="P253" s="15">
        <v>41536</v>
      </c>
      <c r="Q253" t="str">
        <f>IFERROR(LEFT(D253, FIND(VLOOKUP("state_name_split_token", Keys!$B:$C, 2, FALSE), D253)-1), D253)</f>
        <v>Ohio</v>
      </c>
      <c r="R253" t="str">
        <f>IF(OR(Q253=VLOOKUP("lignite_state_1", Keys!$B:$C, 2, FALSE),Q253=VLOOKUP("lignite_state_2", Keys!$B:$C, 2, FALSE),Q253=VLOOKUP("lignite_state_3", Keys!$B:$C, 2, FALSE),Q253=VLOOKUP("lignite_state_4", Keys!$B:$C, 2, FALSE)),VLOOKUP("lignite_label", Keys!$B:$C, 2, FALSE),VLOOKUP("hard_coal_label", Keys!$B:$C, 2, FALSE))</f>
        <v>hard_coal</v>
      </c>
    </row>
    <row r="254" spans="1:18" x14ac:dyDescent="0.25">
      <c r="A254" s="14">
        <v>2024</v>
      </c>
      <c r="B254" s="14">
        <v>3304645</v>
      </c>
      <c r="C254" s="14" t="s">
        <v>1451</v>
      </c>
      <c r="D254" s="14" t="s">
        <v>399</v>
      </c>
      <c r="E254" s="14" t="s">
        <v>1442</v>
      </c>
      <c r="F254" s="14" t="s">
        <v>822</v>
      </c>
      <c r="G254" s="14" t="s">
        <v>828</v>
      </c>
      <c r="H254" s="14" t="s">
        <v>815</v>
      </c>
      <c r="I254" s="14" t="s">
        <v>816</v>
      </c>
      <c r="J254" s="14" t="s">
        <v>1372</v>
      </c>
      <c r="K254" s="14" t="s">
        <v>1452</v>
      </c>
      <c r="L254" s="14"/>
      <c r="M254" s="14" t="s">
        <v>1343</v>
      </c>
      <c r="N254" s="15">
        <v>559753</v>
      </c>
      <c r="O254" s="15">
        <v>55</v>
      </c>
      <c r="P254" s="15">
        <v>114676</v>
      </c>
      <c r="Q254" t="str">
        <f>IFERROR(LEFT(D254, FIND(VLOOKUP("state_name_split_token", Keys!$B:$C, 2, FALSE), D254)-1), D254)</f>
        <v>Ohio</v>
      </c>
      <c r="R254" t="str">
        <f>IF(OR(Q254=VLOOKUP("lignite_state_1", Keys!$B:$C, 2, FALSE),Q254=VLOOKUP("lignite_state_2", Keys!$B:$C, 2, FALSE),Q254=VLOOKUP("lignite_state_3", Keys!$B:$C, 2, FALSE),Q254=VLOOKUP("lignite_state_4", Keys!$B:$C, 2, FALSE)),VLOOKUP("lignite_label", Keys!$B:$C, 2, FALSE),VLOOKUP("hard_coal_label", Keys!$B:$C, 2, FALSE))</f>
        <v>hard_coal</v>
      </c>
    </row>
    <row r="255" spans="1:18" x14ac:dyDescent="0.25">
      <c r="A255" s="14">
        <v>2024</v>
      </c>
      <c r="B255" s="14">
        <v>3301925</v>
      </c>
      <c r="C255" s="14" t="s">
        <v>1453</v>
      </c>
      <c r="D255" s="14" t="s">
        <v>399</v>
      </c>
      <c r="E255" s="14" t="s">
        <v>1454</v>
      </c>
      <c r="F255" s="14" t="s">
        <v>822</v>
      </c>
      <c r="G255" s="14" t="s">
        <v>814</v>
      </c>
      <c r="H255" s="14" t="s">
        <v>815</v>
      </c>
      <c r="I255" s="14" t="s">
        <v>816</v>
      </c>
      <c r="J255" s="14" t="s">
        <v>1455</v>
      </c>
      <c r="K255" s="14" t="s">
        <v>1456</v>
      </c>
      <c r="L255" s="14"/>
      <c r="M255" s="14" t="s">
        <v>1343</v>
      </c>
      <c r="N255" s="15">
        <v>365626</v>
      </c>
      <c r="O255" s="15">
        <v>43</v>
      </c>
      <c r="P255" s="15">
        <v>111726</v>
      </c>
      <c r="Q255" t="str">
        <f>IFERROR(LEFT(D255, FIND(VLOOKUP("state_name_split_token", Keys!$B:$C, 2, FALSE), D255)-1), D255)</f>
        <v>Ohio</v>
      </c>
      <c r="R255" t="str">
        <f>IF(OR(Q255=VLOOKUP("lignite_state_1", Keys!$B:$C, 2, FALSE),Q255=VLOOKUP("lignite_state_2", Keys!$B:$C, 2, FALSE),Q255=VLOOKUP("lignite_state_3", Keys!$B:$C, 2, FALSE),Q255=VLOOKUP("lignite_state_4", Keys!$B:$C, 2, FALSE)),VLOOKUP("lignite_label", Keys!$B:$C, 2, FALSE),VLOOKUP("hard_coal_label", Keys!$B:$C, 2, FALSE))</f>
        <v>hard_coal</v>
      </c>
    </row>
    <row r="256" spans="1:18" x14ac:dyDescent="0.25">
      <c r="A256" s="14">
        <v>2024</v>
      </c>
      <c r="B256" s="14">
        <v>3303793</v>
      </c>
      <c r="C256" s="14" t="s">
        <v>1457</v>
      </c>
      <c r="D256" s="14" t="s">
        <v>399</v>
      </c>
      <c r="E256" s="14" t="s">
        <v>1458</v>
      </c>
      <c r="F256" s="14" t="s">
        <v>822</v>
      </c>
      <c r="G256" s="14" t="s">
        <v>814</v>
      </c>
      <c r="H256" s="14" t="s">
        <v>815</v>
      </c>
      <c r="I256" s="14" t="s">
        <v>823</v>
      </c>
      <c r="J256" s="14" t="s">
        <v>1459</v>
      </c>
      <c r="K256" s="14" t="s">
        <v>1460</v>
      </c>
      <c r="L256" s="14"/>
      <c r="M256" s="14" t="s">
        <v>1343</v>
      </c>
      <c r="N256" s="15">
        <v>0</v>
      </c>
      <c r="O256" s="15">
        <v>7</v>
      </c>
      <c r="P256" s="15">
        <v>14314</v>
      </c>
      <c r="Q256" t="str">
        <f>IFERROR(LEFT(D256, FIND(VLOOKUP("state_name_split_token", Keys!$B:$C, 2, FALSE), D256)-1), D256)</f>
        <v>Ohio</v>
      </c>
      <c r="R256" t="str">
        <f>IF(OR(Q256=VLOOKUP("lignite_state_1", Keys!$B:$C, 2, FALSE),Q256=VLOOKUP("lignite_state_2", Keys!$B:$C, 2, FALSE),Q256=VLOOKUP("lignite_state_3", Keys!$B:$C, 2, FALSE),Q256=VLOOKUP("lignite_state_4", Keys!$B:$C, 2, FALSE)),VLOOKUP("lignite_label", Keys!$B:$C, 2, FALSE),VLOOKUP("hard_coal_label", Keys!$B:$C, 2, FALSE))</f>
        <v>hard_coal</v>
      </c>
    </row>
    <row r="257" spans="1:18" x14ac:dyDescent="0.25">
      <c r="A257" s="14">
        <v>2024</v>
      </c>
      <c r="B257" s="14">
        <v>3304109</v>
      </c>
      <c r="C257" s="14" t="s">
        <v>1461</v>
      </c>
      <c r="D257" s="14" t="s">
        <v>399</v>
      </c>
      <c r="E257" s="14" t="s">
        <v>1458</v>
      </c>
      <c r="F257" s="14" t="s">
        <v>822</v>
      </c>
      <c r="G257" s="14" t="s">
        <v>814</v>
      </c>
      <c r="H257" s="14" t="s">
        <v>815</v>
      </c>
      <c r="I257" s="14" t="s">
        <v>816</v>
      </c>
      <c r="J257" s="14" t="s">
        <v>1459</v>
      </c>
      <c r="K257" s="14" t="s">
        <v>1462</v>
      </c>
      <c r="L257" s="14"/>
      <c r="M257" s="14" t="s">
        <v>1343</v>
      </c>
      <c r="N257" s="15">
        <v>14610</v>
      </c>
      <c r="O257" s="15">
        <v>4</v>
      </c>
      <c r="P257" s="15">
        <v>7624</v>
      </c>
      <c r="Q257" t="str">
        <f>IFERROR(LEFT(D257, FIND(VLOOKUP("state_name_split_token", Keys!$B:$C, 2, FALSE), D257)-1), D257)</f>
        <v>Ohio</v>
      </c>
      <c r="R257" t="str">
        <f>IF(OR(Q257=VLOOKUP("lignite_state_1", Keys!$B:$C, 2, FALSE),Q257=VLOOKUP("lignite_state_2", Keys!$B:$C, 2, FALSE),Q257=VLOOKUP("lignite_state_3", Keys!$B:$C, 2, FALSE),Q257=VLOOKUP("lignite_state_4", Keys!$B:$C, 2, FALSE)),VLOOKUP("lignite_label", Keys!$B:$C, 2, FALSE),VLOOKUP("hard_coal_label", Keys!$B:$C, 2, FALSE))</f>
        <v>hard_coal</v>
      </c>
    </row>
    <row r="258" spans="1:18" x14ac:dyDescent="0.25">
      <c r="A258" s="14">
        <v>2024</v>
      </c>
      <c r="B258" s="14">
        <v>3304179</v>
      </c>
      <c r="C258" s="14" t="s">
        <v>1463</v>
      </c>
      <c r="D258" s="14" t="s">
        <v>399</v>
      </c>
      <c r="E258" s="14" t="s">
        <v>1458</v>
      </c>
      <c r="F258" s="14" t="s">
        <v>822</v>
      </c>
      <c r="G258" s="14" t="s">
        <v>814</v>
      </c>
      <c r="H258" s="14" t="s">
        <v>829</v>
      </c>
      <c r="I258" s="14" t="s">
        <v>836</v>
      </c>
      <c r="J258" s="14" t="s">
        <v>1437</v>
      </c>
      <c r="K258" s="14" t="s">
        <v>1440</v>
      </c>
      <c r="L258" s="14"/>
      <c r="M258" s="14" t="s">
        <v>1343</v>
      </c>
      <c r="N258" s="15">
        <v>4482</v>
      </c>
      <c r="O258" s="15">
        <v>16</v>
      </c>
      <c r="P258" s="15">
        <v>30117</v>
      </c>
      <c r="Q258" t="str">
        <f>IFERROR(LEFT(D258, FIND(VLOOKUP("state_name_split_token", Keys!$B:$C, 2, FALSE), D258)-1), D258)</f>
        <v>Ohio</v>
      </c>
      <c r="R258" t="str">
        <f>IF(OR(Q258=VLOOKUP("lignite_state_1", Keys!$B:$C, 2, FALSE),Q258=VLOOKUP("lignite_state_2", Keys!$B:$C, 2, FALSE),Q258=VLOOKUP("lignite_state_3", Keys!$B:$C, 2, FALSE),Q258=VLOOKUP("lignite_state_4", Keys!$B:$C, 2, FALSE)),VLOOKUP("lignite_label", Keys!$B:$C, 2, FALSE),VLOOKUP("hard_coal_label", Keys!$B:$C, 2, FALSE))</f>
        <v>hard_coal</v>
      </c>
    </row>
    <row r="259" spans="1:18" x14ac:dyDescent="0.25">
      <c r="A259" s="14">
        <v>2024</v>
      </c>
      <c r="B259" s="14">
        <v>3304609</v>
      </c>
      <c r="C259" s="14" t="s">
        <v>1464</v>
      </c>
      <c r="D259" s="14" t="s">
        <v>399</v>
      </c>
      <c r="E259" s="14" t="s">
        <v>1458</v>
      </c>
      <c r="F259" s="14" t="s">
        <v>822</v>
      </c>
      <c r="G259" s="14" t="s">
        <v>828</v>
      </c>
      <c r="H259" s="14" t="s">
        <v>815</v>
      </c>
      <c r="I259" s="14" t="s">
        <v>823</v>
      </c>
      <c r="J259" s="14" t="s">
        <v>1372</v>
      </c>
      <c r="K259" s="14" t="s">
        <v>1465</v>
      </c>
      <c r="L259" s="14"/>
      <c r="M259" s="14" t="s">
        <v>1343</v>
      </c>
      <c r="N259" s="15">
        <v>0</v>
      </c>
      <c r="O259" s="15">
        <v>6</v>
      </c>
      <c r="P259" s="15">
        <v>14341</v>
      </c>
      <c r="Q259" t="str">
        <f>IFERROR(LEFT(D259, FIND(VLOOKUP("state_name_split_token", Keys!$B:$C, 2, FALSE), D259)-1), D259)</f>
        <v>Ohio</v>
      </c>
      <c r="R259" t="str">
        <f>IF(OR(Q259=VLOOKUP("lignite_state_1", Keys!$B:$C, 2, FALSE),Q259=VLOOKUP("lignite_state_2", Keys!$B:$C, 2, FALSE),Q259=VLOOKUP("lignite_state_3", Keys!$B:$C, 2, FALSE),Q259=VLOOKUP("lignite_state_4", Keys!$B:$C, 2, FALSE)),VLOOKUP("lignite_label", Keys!$B:$C, 2, FALSE),VLOOKUP("hard_coal_label", Keys!$B:$C, 2, FALSE))</f>
        <v>hard_coal</v>
      </c>
    </row>
    <row r="260" spans="1:18" x14ac:dyDescent="0.25">
      <c r="A260" s="14">
        <v>2024</v>
      </c>
      <c r="B260" s="14">
        <v>3401062</v>
      </c>
      <c r="C260" s="14" t="s">
        <v>1466</v>
      </c>
      <c r="D260" s="14" t="s">
        <v>402</v>
      </c>
      <c r="E260" s="14" t="s">
        <v>1467</v>
      </c>
      <c r="F260" s="14" t="s">
        <v>1008</v>
      </c>
      <c r="G260" s="14" t="s">
        <v>814</v>
      </c>
      <c r="H260" s="14" t="s">
        <v>815</v>
      </c>
      <c r="I260" s="14" t="s">
        <v>816</v>
      </c>
      <c r="J260" s="14" t="s">
        <v>1466</v>
      </c>
      <c r="K260" s="14" t="s">
        <v>1468</v>
      </c>
      <c r="L260" s="14"/>
      <c r="M260" s="14" t="s">
        <v>779</v>
      </c>
      <c r="N260" s="15">
        <v>118</v>
      </c>
      <c r="O260" s="15">
        <v>1</v>
      </c>
      <c r="P260" s="15">
        <v>299</v>
      </c>
      <c r="Q260" t="str">
        <f>IFERROR(LEFT(D260, FIND(VLOOKUP("state_name_split_token", Keys!$B:$C, 2, FALSE), D260)-1), D260)</f>
        <v>Oklahoma</v>
      </c>
      <c r="R260" t="str">
        <f>IF(OR(Q260=VLOOKUP("lignite_state_1", Keys!$B:$C, 2, FALSE),Q260=VLOOKUP("lignite_state_2", Keys!$B:$C, 2, FALSE),Q260=VLOOKUP("lignite_state_3", Keys!$B:$C, 2, FALSE),Q260=VLOOKUP("lignite_state_4", Keys!$B:$C, 2, FALSE)),VLOOKUP("lignite_label", Keys!$B:$C, 2, FALSE),VLOOKUP("hard_coal_label", Keys!$B:$C, 2, FALSE))</f>
        <v>hard_coal</v>
      </c>
    </row>
    <row r="261" spans="1:18" x14ac:dyDescent="0.25">
      <c r="A261" s="14">
        <v>2024</v>
      </c>
      <c r="B261" s="14">
        <v>3608138</v>
      </c>
      <c r="C261" s="14" t="s">
        <v>1469</v>
      </c>
      <c r="D261" s="14" t="s">
        <v>1470</v>
      </c>
      <c r="E261" s="14" t="s">
        <v>1471</v>
      </c>
      <c r="F261" s="14" t="s">
        <v>822</v>
      </c>
      <c r="G261" s="14" t="s">
        <v>828</v>
      </c>
      <c r="H261" s="14" t="s">
        <v>815</v>
      </c>
      <c r="I261" s="14" t="s">
        <v>823</v>
      </c>
      <c r="J261" s="14" t="s">
        <v>1372</v>
      </c>
      <c r="K261" s="14" t="s">
        <v>1472</v>
      </c>
      <c r="L261" s="14"/>
      <c r="M261" s="14" t="s">
        <v>1343</v>
      </c>
      <c r="N261" s="15">
        <v>0</v>
      </c>
      <c r="O261" s="15">
        <v>18</v>
      </c>
      <c r="P261" s="15">
        <v>42108</v>
      </c>
      <c r="Q261" t="str">
        <f>IFERROR(LEFT(D261, FIND(VLOOKUP("state_name_split_token", Keys!$B:$C, 2, FALSE), D261)-1), D261)</f>
        <v>Pennsylvania</v>
      </c>
      <c r="R261" t="str">
        <f>IF(OR(Q261=VLOOKUP("lignite_state_1", Keys!$B:$C, 2, FALSE),Q261=VLOOKUP("lignite_state_2", Keys!$B:$C, 2, FALSE),Q261=VLOOKUP("lignite_state_3", Keys!$B:$C, 2, FALSE),Q261=VLOOKUP("lignite_state_4", Keys!$B:$C, 2, FALSE)),VLOOKUP("lignite_label", Keys!$B:$C, 2, FALSE),VLOOKUP("hard_coal_label", Keys!$B:$C, 2, FALSE))</f>
        <v>hard_coal</v>
      </c>
    </row>
    <row r="262" spans="1:18" x14ac:dyDescent="0.25">
      <c r="A262" s="14">
        <v>2024</v>
      </c>
      <c r="B262" s="14">
        <v>3608701</v>
      </c>
      <c r="C262" s="14" t="s">
        <v>1473</v>
      </c>
      <c r="D262" s="14" t="s">
        <v>1470</v>
      </c>
      <c r="E262" s="14" t="s">
        <v>1471</v>
      </c>
      <c r="F262" s="14" t="s">
        <v>822</v>
      </c>
      <c r="G262" s="14" t="s">
        <v>828</v>
      </c>
      <c r="H262" s="14" t="s">
        <v>815</v>
      </c>
      <c r="I262" s="14" t="s">
        <v>816</v>
      </c>
      <c r="J262" s="14" t="s">
        <v>1372</v>
      </c>
      <c r="K262" s="14" t="s">
        <v>1472</v>
      </c>
      <c r="L262" s="14"/>
      <c r="M262" s="14" t="s">
        <v>1343</v>
      </c>
      <c r="N262" s="15">
        <v>185914</v>
      </c>
      <c r="O262" s="15">
        <v>20</v>
      </c>
      <c r="P262" s="15">
        <v>55365</v>
      </c>
      <c r="Q262" t="str">
        <f>IFERROR(LEFT(D262, FIND(VLOOKUP("state_name_split_token", Keys!$B:$C, 2, FALSE), D262)-1), D262)</f>
        <v>Pennsylvania</v>
      </c>
      <c r="R262" t="str">
        <f>IF(OR(Q262=VLOOKUP("lignite_state_1", Keys!$B:$C, 2, FALSE),Q262=VLOOKUP("lignite_state_2", Keys!$B:$C, 2, FALSE),Q262=VLOOKUP("lignite_state_3", Keys!$B:$C, 2, FALSE),Q262=VLOOKUP("lignite_state_4", Keys!$B:$C, 2, FALSE)),VLOOKUP("lignite_label", Keys!$B:$C, 2, FALSE),VLOOKUP("hard_coal_label", Keys!$B:$C, 2, FALSE))</f>
        <v>hard_coal</v>
      </c>
    </row>
    <row r="263" spans="1:18" x14ac:dyDescent="0.25">
      <c r="A263" s="14">
        <v>2024</v>
      </c>
      <c r="B263" s="14">
        <v>3608785</v>
      </c>
      <c r="C263" s="14" t="s">
        <v>1474</v>
      </c>
      <c r="D263" s="14" t="s">
        <v>1470</v>
      </c>
      <c r="E263" s="14" t="s">
        <v>1471</v>
      </c>
      <c r="F263" s="14" t="s">
        <v>822</v>
      </c>
      <c r="G263" s="14" t="s">
        <v>828</v>
      </c>
      <c r="H263" s="14" t="s">
        <v>815</v>
      </c>
      <c r="I263" s="14" t="s">
        <v>816</v>
      </c>
      <c r="J263" s="14" t="s">
        <v>1372</v>
      </c>
      <c r="K263" s="14" t="s">
        <v>1472</v>
      </c>
      <c r="L263" s="14"/>
      <c r="M263" s="14" t="s">
        <v>1343</v>
      </c>
      <c r="N263" s="15">
        <v>475102</v>
      </c>
      <c r="O263" s="15">
        <v>65</v>
      </c>
      <c r="P263" s="15">
        <v>152697</v>
      </c>
      <c r="Q263" t="str">
        <f>IFERROR(LEFT(D263, FIND(VLOOKUP("state_name_split_token", Keys!$B:$C, 2, FALSE), D263)-1), D263)</f>
        <v>Pennsylvania</v>
      </c>
      <c r="R263" t="str">
        <f>IF(OR(Q263=VLOOKUP("lignite_state_1", Keys!$B:$C, 2, FALSE),Q263=VLOOKUP("lignite_state_2", Keys!$B:$C, 2, FALSE),Q263=VLOOKUP("lignite_state_3", Keys!$B:$C, 2, FALSE),Q263=VLOOKUP("lignite_state_4", Keys!$B:$C, 2, FALSE)),VLOOKUP("lignite_label", Keys!$B:$C, 2, FALSE),VLOOKUP("hard_coal_label", Keys!$B:$C, 2, FALSE))</f>
        <v>hard_coal</v>
      </c>
    </row>
    <row r="264" spans="1:18" x14ac:dyDescent="0.25">
      <c r="A264" s="14">
        <v>2024</v>
      </c>
      <c r="B264" s="14">
        <v>3610366</v>
      </c>
      <c r="C264" s="14" t="s">
        <v>1475</v>
      </c>
      <c r="D264" s="14" t="s">
        <v>1470</v>
      </c>
      <c r="E264" s="14" t="s">
        <v>1471</v>
      </c>
      <c r="F264" s="14" t="s">
        <v>822</v>
      </c>
      <c r="G264" s="14" t="s">
        <v>814</v>
      </c>
      <c r="H264" s="14" t="s">
        <v>815</v>
      </c>
      <c r="I264" s="14" t="s">
        <v>816</v>
      </c>
      <c r="J264" s="14" t="s">
        <v>1476</v>
      </c>
      <c r="K264" s="14" t="s">
        <v>1477</v>
      </c>
      <c r="L264" s="14"/>
      <c r="M264" s="14" t="s">
        <v>1343</v>
      </c>
      <c r="N264" s="15">
        <v>18675</v>
      </c>
      <c r="O264" s="15">
        <v>3</v>
      </c>
      <c r="P264" s="15">
        <v>4640</v>
      </c>
      <c r="Q264" t="str">
        <f>IFERROR(LEFT(D264, FIND(VLOOKUP("state_name_split_token", Keys!$B:$C, 2, FALSE), D264)-1), D264)</f>
        <v>Pennsylvania</v>
      </c>
      <c r="R264" t="str">
        <f>IF(OR(Q264=VLOOKUP("lignite_state_1", Keys!$B:$C, 2, FALSE),Q264=VLOOKUP("lignite_state_2", Keys!$B:$C, 2, FALSE),Q264=VLOOKUP("lignite_state_3", Keys!$B:$C, 2, FALSE),Q264=VLOOKUP("lignite_state_4", Keys!$B:$C, 2, FALSE)),VLOOKUP("lignite_label", Keys!$B:$C, 2, FALSE),VLOOKUP("hard_coal_label", Keys!$B:$C, 2, FALSE))</f>
        <v>hard_coal</v>
      </c>
    </row>
    <row r="265" spans="1:18" x14ac:dyDescent="0.25">
      <c r="A265" s="14">
        <v>2024</v>
      </c>
      <c r="B265" s="14">
        <v>3609122</v>
      </c>
      <c r="C265" s="14" t="s">
        <v>1478</v>
      </c>
      <c r="D265" s="14" t="s">
        <v>1470</v>
      </c>
      <c r="E265" s="14" t="s">
        <v>1479</v>
      </c>
      <c r="F265" s="14" t="s">
        <v>822</v>
      </c>
      <c r="G265" s="14" t="s">
        <v>814</v>
      </c>
      <c r="H265" s="14" t="s">
        <v>829</v>
      </c>
      <c r="I265" s="14" t="s">
        <v>816</v>
      </c>
      <c r="J265" s="14" t="s">
        <v>1480</v>
      </c>
      <c r="K265" s="14" t="s">
        <v>1481</v>
      </c>
      <c r="L265" s="14"/>
      <c r="M265" s="14" t="s">
        <v>1343</v>
      </c>
      <c r="N265" s="15">
        <v>70572</v>
      </c>
      <c r="O265" s="15">
        <v>13</v>
      </c>
      <c r="P265" s="15">
        <v>26383</v>
      </c>
      <c r="Q265" t="str">
        <f>IFERROR(LEFT(D265, FIND(VLOOKUP("state_name_split_token", Keys!$B:$C, 2, FALSE), D265)-1), D265)</f>
        <v>Pennsylvania</v>
      </c>
      <c r="R265" t="str">
        <f>IF(OR(Q265=VLOOKUP("lignite_state_1", Keys!$B:$C, 2, FALSE),Q265=VLOOKUP("lignite_state_2", Keys!$B:$C, 2, FALSE),Q265=VLOOKUP("lignite_state_3", Keys!$B:$C, 2, FALSE),Q265=VLOOKUP("lignite_state_4", Keys!$B:$C, 2, FALSE)),VLOOKUP("lignite_label", Keys!$B:$C, 2, FALSE),VLOOKUP("hard_coal_label", Keys!$B:$C, 2, FALSE))</f>
        <v>hard_coal</v>
      </c>
    </row>
    <row r="266" spans="1:18" x14ac:dyDescent="0.25">
      <c r="A266" s="14">
        <v>2024</v>
      </c>
      <c r="B266" s="14">
        <v>3609127</v>
      </c>
      <c r="C266" s="14" t="s">
        <v>1482</v>
      </c>
      <c r="D266" s="14" t="s">
        <v>1470</v>
      </c>
      <c r="E266" s="14" t="s">
        <v>1479</v>
      </c>
      <c r="F266" s="14" t="s">
        <v>822</v>
      </c>
      <c r="G266" s="14" t="s">
        <v>828</v>
      </c>
      <c r="H266" s="14" t="s">
        <v>815</v>
      </c>
      <c r="I266" s="14" t="s">
        <v>816</v>
      </c>
      <c r="J266" s="14" t="s">
        <v>1372</v>
      </c>
      <c r="K266" s="14" t="s">
        <v>1472</v>
      </c>
      <c r="L266" s="14"/>
      <c r="M266" s="14" t="s">
        <v>1343</v>
      </c>
      <c r="N266" s="15">
        <v>336360</v>
      </c>
      <c r="O266" s="15">
        <v>69</v>
      </c>
      <c r="P266" s="15">
        <v>165450</v>
      </c>
      <c r="Q266" t="str">
        <f>IFERROR(LEFT(D266, FIND(VLOOKUP("state_name_split_token", Keys!$B:$C, 2, FALSE), D266)-1), D266)</f>
        <v>Pennsylvania</v>
      </c>
      <c r="R266" t="str">
        <f>IF(OR(Q266=VLOOKUP("lignite_state_1", Keys!$B:$C, 2, FALSE),Q266=VLOOKUP("lignite_state_2", Keys!$B:$C, 2, FALSE),Q266=VLOOKUP("lignite_state_3", Keys!$B:$C, 2, FALSE),Q266=VLOOKUP("lignite_state_4", Keys!$B:$C, 2, FALSE)),VLOOKUP("lignite_label", Keys!$B:$C, 2, FALSE),VLOOKUP("hard_coal_label", Keys!$B:$C, 2, FALSE))</f>
        <v>hard_coal</v>
      </c>
    </row>
    <row r="267" spans="1:18" x14ac:dyDescent="0.25">
      <c r="A267" s="14">
        <v>2024</v>
      </c>
      <c r="B267" s="14">
        <v>3609246</v>
      </c>
      <c r="C267" s="14" t="s">
        <v>1483</v>
      </c>
      <c r="D267" s="14" t="s">
        <v>1470</v>
      </c>
      <c r="E267" s="14" t="s">
        <v>1479</v>
      </c>
      <c r="F267" s="14" t="s">
        <v>822</v>
      </c>
      <c r="G267" s="14" t="s">
        <v>828</v>
      </c>
      <c r="H267" s="14" t="s">
        <v>815</v>
      </c>
      <c r="I267" s="14" t="s">
        <v>823</v>
      </c>
      <c r="J267" s="14" t="s">
        <v>1372</v>
      </c>
      <c r="K267" s="14" t="s">
        <v>1472</v>
      </c>
      <c r="L267" s="14"/>
      <c r="M267" s="14" t="s">
        <v>1343</v>
      </c>
      <c r="N267" s="15">
        <v>0</v>
      </c>
      <c r="O267" s="15">
        <v>19</v>
      </c>
      <c r="P267" s="15">
        <v>42617</v>
      </c>
      <c r="Q267" t="str">
        <f>IFERROR(LEFT(D267, FIND(VLOOKUP("state_name_split_token", Keys!$B:$C, 2, FALSE), D267)-1), D267)</f>
        <v>Pennsylvania</v>
      </c>
      <c r="R267" t="str">
        <f>IF(OR(Q267=VLOOKUP("lignite_state_1", Keys!$B:$C, 2, FALSE),Q267=VLOOKUP("lignite_state_2", Keys!$B:$C, 2, FALSE),Q267=VLOOKUP("lignite_state_3", Keys!$B:$C, 2, FALSE),Q267=VLOOKUP("lignite_state_4", Keys!$B:$C, 2, FALSE)),VLOOKUP("lignite_label", Keys!$B:$C, 2, FALSE),VLOOKUP("hard_coal_label", Keys!$B:$C, 2, FALSE))</f>
        <v>hard_coal</v>
      </c>
    </row>
    <row r="268" spans="1:18" x14ac:dyDescent="0.25">
      <c r="A268" s="14">
        <v>2024</v>
      </c>
      <c r="B268" s="14">
        <v>3609308</v>
      </c>
      <c r="C268" s="14" t="s">
        <v>1484</v>
      </c>
      <c r="D268" s="14" t="s">
        <v>1470</v>
      </c>
      <c r="E268" s="14" t="s">
        <v>1479</v>
      </c>
      <c r="F268" s="14" t="s">
        <v>822</v>
      </c>
      <c r="G268" s="14" t="s">
        <v>828</v>
      </c>
      <c r="H268" s="14" t="s">
        <v>815</v>
      </c>
      <c r="I268" s="14" t="s">
        <v>816</v>
      </c>
      <c r="J268" s="14" t="s">
        <v>1372</v>
      </c>
      <c r="K268" s="14" t="s">
        <v>1472</v>
      </c>
      <c r="L268" s="14"/>
      <c r="M268" s="14" t="s">
        <v>1343</v>
      </c>
      <c r="N268" s="15">
        <v>484902</v>
      </c>
      <c r="O268" s="15">
        <v>66</v>
      </c>
      <c r="P268" s="15">
        <v>156451</v>
      </c>
      <c r="Q268" t="str">
        <f>IFERROR(LEFT(D268, FIND(VLOOKUP("state_name_split_token", Keys!$B:$C, 2, FALSE), D268)-1), D268)</f>
        <v>Pennsylvania</v>
      </c>
      <c r="R268" t="str">
        <f>IF(OR(Q268=VLOOKUP("lignite_state_1", Keys!$B:$C, 2, FALSE),Q268=VLOOKUP("lignite_state_2", Keys!$B:$C, 2, FALSE),Q268=VLOOKUP("lignite_state_3", Keys!$B:$C, 2, FALSE),Q268=VLOOKUP("lignite_state_4", Keys!$B:$C, 2, FALSE)),VLOOKUP("lignite_label", Keys!$B:$C, 2, FALSE),VLOOKUP("hard_coal_label", Keys!$B:$C, 2, FALSE))</f>
        <v>hard_coal</v>
      </c>
    </row>
    <row r="269" spans="1:18" x14ac:dyDescent="0.25">
      <c r="A269" s="14">
        <v>2024</v>
      </c>
      <c r="B269" s="14">
        <v>3610258</v>
      </c>
      <c r="C269" s="14" t="s">
        <v>1485</v>
      </c>
      <c r="D269" s="14" t="s">
        <v>1470</v>
      </c>
      <c r="E269" s="14" t="s">
        <v>1479</v>
      </c>
      <c r="F269" s="14" t="s">
        <v>822</v>
      </c>
      <c r="G269" s="14" t="s">
        <v>814</v>
      </c>
      <c r="H269" s="14" t="s">
        <v>815</v>
      </c>
      <c r="I269" s="14" t="s">
        <v>816</v>
      </c>
      <c r="J269" s="14" t="s">
        <v>1486</v>
      </c>
      <c r="K269" s="14" t="s">
        <v>1487</v>
      </c>
      <c r="L269" s="14"/>
      <c r="M269" s="14" t="s">
        <v>1343</v>
      </c>
      <c r="N269" s="15">
        <v>32538</v>
      </c>
      <c r="O269" s="15">
        <v>7</v>
      </c>
      <c r="P269" s="15">
        <v>16126</v>
      </c>
      <c r="Q269" t="str">
        <f>IFERROR(LEFT(D269, FIND(VLOOKUP("state_name_split_token", Keys!$B:$C, 2, FALSE), D269)-1), D269)</f>
        <v>Pennsylvania</v>
      </c>
      <c r="R269" t="str">
        <f>IF(OR(Q269=VLOOKUP("lignite_state_1", Keys!$B:$C, 2, FALSE),Q269=VLOOKUP("lignite_state_2", Keys!$B:$C, 2, FALSE),Q269=VLOOKUP("lignite_state_3", Keys!$B:$C, 2, FALSE),Q269=VLOOKUP("lignite_state_4", Keys!$B:$C, 2, FALSE)),VLOOKUP("lignite_label", Keys!$B:$C, 2, FALSE),VLOOKUP("hard_coal_label", Keys!$B:$C, 2, FALSE))</f>
        <v>hard_coal</v>
      </c>
    </row>
    <row r="270" spans="1:18" x14ac:dyDescent="0.25">
      <c r="A270" s="14">
        <v>2024</v>
      </c>
      <c r="B270" s="14">
        <v>3610373</v>
      </c>
      <c r="C270" s="14" t="s">
        <v>1488</v>
      </c>
      <c r="D270" s="14" t="s">
        <v>1470</v>
      </c>
      <c r="E270" s="14" t="s">
        <v>1479</v>
      </c>
      <c r="F270" s="14" t="s">
        <v>822</v>
      </c>
      <c r="G270" s="14" t="s">
        <v>814</v>
      </c>
      <c r="H270" s="14" t="s">
        <v>829</v>
      </c>
      <c r="I270" s="14" t="s">
        <v>816</v>
      </c>
      <c r="J270" s="14" t="s">
        <v>1476</v>
      </c>
      <c r="K270" s="14" t="s">
        <v>1477</v>
      </c>
      <c r="L270" s="14"/>
      <c r="M270" s="14" t="s">
        <v>1343</v>
      </c>
      <c r="N270" s="15">
        <v>164876</v>
      </c>
      <c r="O270" s="15">
        <v>19</v>
      </c>
      <c r="P270" s="15">
        <v>45484</v>
      </c>
      <c r="Q270" t="str">
        <f>IFERROR(LEFT(D270, FIND(VLOOKUP("state_name_split_token", Keys!$B:$C, 2, FALSE), D270)-1), D270)</f>
        <v>Pennsylvania</v>
      </c>
      <c r="R270" t="str">
        <f>IF(OR(Q270=VLOOKUP("lignite_state_1", Keys!$B:$C, 2, FALSE),Q270=VLOOKUP("lignite_state_2", Keys!$B:$C, 2, FALSE),Q270=VLOOKUP("lignite_state_3", Keys!$B:$C, 2, FALSE),Q270=VLOOKUP("lignite_state_4", Keys!$B:$C, 2, FALSE)),VLOOKUP("lignite_label", Keys!$B:$C, 2, FALSE),VLOOKUP("hard_coal_label", Keys!$B:$C, 2, FALSE))</f>
        <v>hard_coal</v>
      </c>
    </row>
    <row r="271" spans="1:18" x14ac:dyDescent="0.25">
      <c r="A271" s="14">
        <v>2024</v>
      </c>
      <c r="B271" s="14">
        <v>3610415</v>
      </c>
      <c r="C271" s="14" t="s">
        <v>1489</v>
      </c>
      <c r="D271" s="14" t="s">
        <v>1470</v>
      </c>
      <c r="E271" s="14" t="s">
        <v>1479</v>
      </c>
      <c r="F271" s="14" t="s">
        <v>822</v>
      </c>
      <c r="G271" s="14" t="s">
        <v>814</v>
      </c>
      <c r="H271" s="14" t="s">
        <v>815</v>
      </c>
      <c r="I271" s="14" t="s">
        <v>816</v>
      </c>
      <c r="J271" s="14" t="s">
        <v>1476</v>
      </c>
      <c r="K271" s="14" t="s">
        <v>1490</v>
      </c>
      <c r="L271" s="14"/>
      <c r="M271" s="14" t="s">
        <v>1343</v>
      </c>
      <c r="N271" s="15">
        <v>10669</v>
      </c>
      <c r="O271" s="15">
        <v>4</v>
      </c>
      <c r="P271" s="15">
        <v>9840</v>
      </c>
      <c r="Q271" t="str">
        <f>IFERROR(LEFT(D271, FIND(VLOOKUP("state_name_split_token", Keys!$B:$C, 2, FALSE), D271)-1), D271)</f>
        <v>Pennsylvania</v>
      </c>
      <c r="R271" t="str">
        <f>IF(OR(Q271=VLOOKUP("lignite_state_1", Keys!$B:$C, 2, FALSE),Q271=VLOOKUP("lignite_state_2", Keys!$B:$C, 2, FALSE),Q271=VLOOKUP("lignite_state_3", Keys!$B:$C, 2, FALSE),Q271=VLOOKUP("lignite_state_4", Keys!$B:$C, 2, FALSE)),VLOOKUP("lignite_label", Keys!$B:$C, 2, FALSE),VLOOKUP("hard_coal_label", Keys!$B:$C, 2, FALSE))</f>
        <v>hard_coal</v>
      </c>
    </row>
    <row r="272" spans="1:18" x14ac:dyDescent="0.25">
      <c r="A272" s="14">
        <v>2024</v>
      </c>
      <c r="B272" s="14">
        <v>3608488</v>
      </c>
      <c r="C272" s="14" t="s">
        <v>1491</v>
      </c>
      <c r="D272" s="14" t="s">
        <v>1492</v>
      </c>
      <c r="E272" s="14" t="s">
        <v>1493</v>
      </c>
      <c r="F272" s="14" t="s">
        <v>822</v>
      </c>
      <c r="G272" s="14" t="s">
        <v>814</v>
      </c>
      <c r="H272" s="14" t="s">
        <v>815</v>
      </c>
      <c r="I272" s="14" t="s">
        <v>823</v>
      </c>
      <c r="J272" s="14" t="s">
        <v>1494</v>
      </c>
      <c r="K272" s="14" t="s">
        <v>1495</v>
      </c>
      <c r="L272" s="14"/>
      <c r="M272" s="14" t="s">
        <v>1343</v>
      </c>
      <c r="N272" s="15">
        <v>0</v>
      </c>
      <c r="O272" s="15">
        <v>7</v>
      </c>
      <c r="P272" s="15">
        <v>12656</v>
      </c>
      <c r="Q272" t="str">
        <f>IFERROR(LEFT(D272, FIND(VLOOKUP("state_name_split_token", Keys!$B:$C, 2, FALSE), D272)-1), D272)</f>
        <v>Pennsylvania</v>
      </c>
      <c r="R272" t="str">
        <f>IF(OR(Q272=VLOOKUP("lignite_state_1", Keys!$B:$C, 2, FALSE),Q272=VLOOKUP("lignite_state_2", Keys!$B:$C, 2, FALSE),Q272=VLOOKUP("lignite_state_3", Keys!$B:$C, 2, FALSE),Q272=VLOOKUP("lignite_state_4", Keys!$B:$C, 2, FALSE)),VLOOKUP("lignite_label", Keys!$B:$C, 2, FALSE),VLOOKUP("hard_coal_label", Keys!$B:$C, 2, FALSE))</f>
        <v>hard_coal</v>
      </c>
    </row>
    <row r="273" spans="1:18" x14ac:dyDescent="0.25">
      <c r="A273" s="14">
        <v>2024</v>
      </c>
      <c r="B273" s="14">
        <v>3610225</v>
      </c>
      <c r="C273" s="14" t="s">
        <v>1496</v>
      </c>
      <c r="D273" s="14" t="s">
        <v>1492</v>
      </c>
      <c r="E273" s="14" t="s">
        <v>1493</v>
      </c>
      <c r="F273" s="14" t="s">
        <v>1008</v>
      </c>
      <c r="G273" s="14" t="s">
        <v>814</v>
      </c>
      <c r="H273" s="14" t="s">
        <v>815</v>
      </c>
      <c r="I273" s="14" t="s">
        <v>816</v>
      </c>
      <c r="J273" s="14" t="s">
        <v>1497</v>
      </c>
      <c r="K273" s="14" t="s">
        <v>1498</v>
      </c>
      <c r="L273" s="14"/>
      <c r="M273" s="14" t="s">
        <v>1343</v>
      </c>
      <c r="N273" s="15">
        <v>318818</v>
      </c>
      <c r="O273" s="15">
        <v>24</v>
      </c>
      <c r="P273" s="15">
        <v>53863</v>
      </c>
      <c r="Q273" t="str">
        <f>IFERROR(LEFT(D273, FIND(VLOOKUP("state_name_split_token", Keys!$B:$C, 2, FALSE), D273)-1), D273)</f>
        <v>Pennsylvania</v>
      </c>
      <c r="R273" t="str">
        <f>IF(OR(Q273=VLOOKUP("lignite_state_1", Keys!$B:$C, 2, FALSE),Q273=VLOOKUP("lignite_state_2", Keys!$B:$C, 2, FALSE),Q273=VLOOKUP("lignite_state_3", Keys!$B:$C, 2, FALSE),Q273=VLOOKUP("lignite_state_4", Keys!$B:$C, 2, FALSE)),VLOOKUP("lignite_label", Keys!$B:$C, 2, FALSE),VLOOKUP("hard_coal_label", Keys!$B:$C, 2, FALSE))</f>
        <v>hard_coal</v>
      </c>
    </row>
    <row r="274" spans="1:18" x14ac:dyDescent="0.25">
      <c r="A274" s="14">
        <v>2024</v>
      </c>
      <c r="B274" s="14">
        <v>3605208</v>
      </c>
      <c r="C274" s="14" t="s">
        <v>1499</v>
      </c>
      <c r="D274" s="14" t="s">
        <v>1470</v>
      </c>
      <c r="E274" s="14" t="s">
        <v>1500</v>
      </c>
      <c r="F274" s="14" t="s">
        <v>822</v>
      </c>
      <c r="G274" s="14" t="s">
        <v>814</v>
      </c>
      <c r="H274" s="14" t="s">
        <v>815</v>
      </c>
      <c r="I274" s="14" t="s">
        <v>816</v>
      </c>
      <c r="J274" s="14" t="s">
        <v>1501</v>
      </c>
      <c r="K274" s="14" t="s">
        <v>1502</v>
      </c>
      <c r="L274" s="14"/>
      <c r="M274" s="14" t="s">
        <v>1343</v>
      </c>
      <c r="N274" s="15">
        <v>1188</v>
      </c>
      <c r="O274" s="15">
        <v>2</v>
      </c>
      <c r="P274" s="15">
        <v>929</v>
      </c>
      <c r="Q274" t="str">
        <f>IFERROR(LEFT(D274, FIND(VLOOKUP("state_name_split_token", Keys!$B:$C, 2, FALSE), D274)-1), D274)</f>
        <v>Pennsylvania</v>
      </c>
      <c r="R274" t="str">
        <f>IF(OR(Q274=VLOOKUP("lignite_state_1", Keys!$B:$C, 2, FALSE),Q274=VLOOKUP("lignite_state_2", Keys!$B:$C, 2, FALSE),Q274=VLOOKUP("lignite_state_3", Keys!$B:$C, 2, FALSE),Q274=VLOOKUP("lignite_state_4", Keys!$B:$C, 2, FALSE)),VLOOKUP("lignite_label", Keys!$B:$C, 2, FALSE),VLOOKUP("hard_coal_label", Keys!$B:$C, 2, FALSE))</f>
        <v>hard_coal</v>
      </c>
    </row>
    <row r="275" spans="1:18" x14ac:dyDescent="0.25">
      <c r="A275" s="14">
        <v>2024</v>
      </c>
      <c r="B275" s="14">
        <v>3610405</v>
      </c>
      <c r="C275" s="14" t="s">
        <v>1503</v>
      </c>
      <c r="D275" s="14" t="s">
        <v>1470</v>
      </c>
      <c r="E275" s="14" t="s">
        <v>1500</v>
      </c>
      <c r="F275" s="14" t="s">
        <v>822</v>
      </c>
      <c r="G275" s="14" t="s">
        <v>814</v>
      </c>
      <c r="H275" s="14" t="s">
        <v>815</v>
      </c>
      <c r="I275" s="14" t="s">
        <v>816</v>
      </c>
      <c r="J275" s="14" t="s">
        <v>1504</v>
      </c>
      <c r="K275" s="14" t="s">
        <v>1505</v>
      </c>
      <c r="L275" s="14"/>
      <c r="M275" s="14" t="s">
        <v>1343</v>
      </c>
      <c r="N275" s="15">
        <v>140</v>
      </c>
      <c r="O275" s="15">
        <v>3</v>
      </c>
      <c r="P275" s="15">
        <v>4899</v>
      </c>
      <c r="Q275" t="str">
        <f>IFERROR(LEFT(D275, FIND(VLOOKUP("state_name_split_token", Keys!$B:$C, 2, FALSE), D275)-1), D275)</f>
        <v>Pennsylvania</v>
      </c>
      <c r="R275" t="str">
        <f>IF(OR(Q275=VLOOKUP("lignite_state_1", Keys!$B:$C, 2, FALSE),Q275=VLOOKUP("lignite_state_2", Keys!$B:$C, 2, FALSE),Q275=VLOOKUP("lignite_state_3", Keys!$B:$C, 2, FALSE),Q275=VLOOKUP("lignite_state_4", Keys!$B:$C, 2, FALSE)),VLOOKUP("lignite_label", Keys!$B:$C, 2, FALSE),VLOOKUP("hard_coal_label", Keys!$B:$C, 2, FALSE))</f>
        <v>hard_coal</v>
      </c>
    </row>
    <row r="276" spans="1:18" x14ac:dyDescent="0.25">
      <c r="A276" s="14">
        <v>2024</v>
      </c>
      <c r="B276" s="14">
        <v>3600884</v>
      </c>
      <c r="C276" s="14" t="s">
        <v>1506</v>
      </c>
      <c r="D276" s="14" t="s">
        <v>1470</v>
      </c>
      <c r="E276" s="14" t="s">
        <v>1507</v>
      </c>
      <c r="F276" s="14" t="s">
        <v>822</v>
      </c>
      <c r="G276" s="14" t="s">
        <v>814</v>
      </c>
      <c r="H276" s="14" t="s">
        <v>815</v>
      </c>
      <c r="I276" s="14" t="s">
        <v>816</v>
      </c>
      <c r="J276" s="14" t="s">
        <v>1508</v>
      </c>
      <c r="K276" s="14" t="s">
        <v>1509</v>
      </c>
      <c r="L276" s="14"/>
      <c r="M276" s="14" t="s">
        <v>1343</v>
      </c>
      <c r="N276" s="15">
        <v>8688</v>
      </c>
      <c r="O276" s="15">
        <v>10</v>
      </c>
      <c r="P276" s="15">
        <v>13485</v>
      </c>
      <c r="Q276" t="str">
        <f>IFERROR(LEFT(D276, FIND(VLOOKUP("state_name_split_token", Keys!$B:$C, 2, FALSE), D276)-1), D276)</f>
        <v>Pennsylvania</v>
      </c>
      <c r="R276" t="str">
        <f>IF(OR(Q276=VLOOKUP("lignite_state_1", Keys!$B:$C, 2, FALSE),Q276=VLOOKUP("lignite_state_2", Keys!$B:$C, 2, FALSE),Q276=VLOOKUP("lignite_state_3", Keys!$B:$C, 2, FALSE),Q276=VLOOKUP("lignite_state_4", Keys!$B:$C, 2, FALSE)),VLOOKUP("lignite_label", Keys!$B:$C, 2, FALSE),VLOOKUP("hard_coal_label", Keys!$B:$C, 2, FALSE))</f>
        <v>hard_coal</v>
      </c>
    </row>
    <row r="277" spans="1:18" x14ac:dyDescent="0.25">
      <c r="A277" s="14">
        <v>2024</v>
      </c>
      <c r="B277" s="14">
        <v>3604186</v>
      </c>
      <c r="C277" s="14" t="s">
        <v>1510</v>
      </c>
      <c r="D277" s="14" t="s">
        <v>1470</v>
      </c>
      <c r="E277" s="14" t="s">
        <v>1507</v>
      </c>
      <c r="F277" s="14" t="s">
        <v>822</v>
      </c>
      <c r="G277" s="14" t="s">
        <v>814</v>
      </c>
      <c r="H277" s="14" t="s">
        <v>815</v>
      </c>
      <c r="I277" s="14" t="s">
        <v>816</v>
      </c>
      <c r="J277" s="14" t="s">
        <v>1510</v>
      </c>
      <c r="K277" s="14" t="s">
        <v>1511</v>
      </c>
      <c r="L277" s="14"/>
      <c r="M277" s="14" t="s">
        <v>1343</v>
      </c>
      <c r="N277" s="15">
        <v>89</v>
      </c>
      <c r="O277" s="15">
        <v>1</v>
      </c>
      <c r="P277" s="15">
        <v>730</v>
      </c>
      <c r="Q277" t="str">
        <f>IFERROR(LEFT(D277, FIND(VLOOKUP("state_name_split_token", Keys!$B:$C, 2, FALSE), D277)-1), D277)</f>
        <v>Pennsylvania</v>
      </c>
      <c r="R277" t="str">
        <f>IF(OR(Q277=VLOOKUP("lignite_state_1", Keys!$B:$C, 2, FALSE),Q277=VLOOKUP("lignite_state_2", Keys!$B:$C, 2, FALSE),Q277=VLOOKUP("lignite_state_3", Keys!$B:$C, 2, FALSE),Q277=VLOOKUP("lignite_state_4", Keys!$B:$C, 2, FALSE)),VLOOKUP("lignite_label", Keys!$B:$C, 2, FALSE),VLOOKUP("hard_coal_label", Keys!$B:$C, 2, FALSE))</f>
        <v>hard_coal</v>
      </c>
    </row>
    <row r="278" spans="1:18" x14ac:dyDescent="0.25">
      <c r="A278" s="14">
        <v>2024</v>
      </c>
      <c r="B278" s="14">
        <v>3605493</v>
      </c>
      <c r="C278" s="14" t="s">
        <v>1512</v>
      </c>
      <c r="D278" s="14" t="s">
        <v>1470</v>
      </c>
      <c r="E278" s="14" t="s">
        <v>1507</v>
      </c>
      <c r="F278" s="14" t="s">
        <v>822</v>
      </c>
      <c r="G278" s="14" t="s">
        <v>814</v>
      </c>
      <c r="H278" s="14" t="s">
        <v>815</v>
      </c>
      <c r="I278" s="14" t="s">
        <v>816</v>
      </c>
      <c r="J278" s="14" t="s">
        <v>1513</v>
      </c>
      <c r="K278" s="14" t="s">
        <v>1514</v>
      </c>
      <c r="L278" s="14"/>
      <c r="M278" s="14" t="s">
        <v>1343</v>
      </c>
      <c r="N278" s="15">
        <v>1040</v>
      </c>
      <c r="O278" s="15">
        <v>2</v>
      </c>
      <c r="P278" s="15">
        <v>3360</v>
      </c>
      <c r="Q278" t="str">
        <f>IFERROR(LEFT(D278, FIND(VLOOKUP("state_name_split_token", Keys!$B:$C, 2, FALSE), D278)-1), D278)</f>
        <v>Pennsylvania</v>
      </c>
      <c r="R278" t="str">
        <f>IF(OR(Q278=VLOOKUP("lignite_state_1", Keys!$B:$C, 2, FALSE),Q278=VLOOKUP("lignite_state_2", Keys!$B:$C, 2, FALSE),Q278=VLOOKUP("lignite_state_3", Keys!$B:$C, 2, FALSE),Q278=VLOOKUP("lignite_state_4", Keys!$B:$C, 2, FALSE)),VLOOKUP("lignite_label", Keys!$B:$C, 2, FALSE),VLOOKUP("hard_coal_label", Keys!$B:$C, 2, FALSE))</f>
        <v>hard_coal</v>
      </c>
    </row>
    <row r="279" spans="1:18" x14ac:dyDescent="0.25">
      <c r="A279" s="14">
        <v>2024</v>
      </c>
      <c r="B279" s="14">
        <v>3607670</v>
      </c>
      <c r="C279" s="14" t="s">
        <v>1515</v>
      </c>
      <c r="D279" s="14" t="s">
        <v>1470</v>
      </c>
      <c r="E279" s="14" t="s">
        <v>1507</v>
      </c>
      <c r="F279" s="14" t="s">
        <v>1008</v>
      </c>
      <c r="G279" s="14" t="s">
        <v>814</v>
      </c>
      <c r="H279" s="14" t="s">
        <v>815</v>
      </c>
      <c r="I279" s="14" t="s">
        <v>816</v>
      </c>
      <c r="J279" s="14" t="s">
        <v>1516</v>
      </c>
      <c r="K279" s="14" t="s">
        <v>1517</v>
      </c>
      <c r="L279" s="14"/>
      <c r="M279" s="14" t="s">
        <v>1343</v>
      </c>
      <c r="N279" s="15">
        <v>81</v>
      </c>
      <c r="O279" s="15">
        <v>4</v>
      </c>
      <c r="P279" s="15">
        <v>5385</v>
      </c>
      <c r="Q279" t="str">
        <f>IFERROR(LEFT(D279, FIND(VLOOKUP("state_name_split_token", Keys!$B:$C, 2, FALSE), D279)-1), D279)</f>
        <v>Pennsylvania</v>
      </c>
      <c r="R279" t="str">
        <f>IF(OR(Q279=VLOOKUP("lignite_state_1", Keys!$B:$C, 2, FALSE),Q279=VLOOKUP("lignite_state_2", Keys!$B:$C, 2, FALSE),Q279=VLOOKUP("lignite_state_3", Keys!$B:$C, 2, FALSE),Q279=VLOOKUP("lignite_state_4", Keys!$B:$C, 2, FALSE)),VLOOKUP("lignite_label", Keys!$B:$C, 2, FALSE),VLOOKUP("hard_coal_label", Keys!$B:$C, 2, FALSE))</f>
        <v>hard_coal</v>
      </c>
    </row>
    <row r="280" spans="1:18" x14ac:dyDescent="0.25">
      <c r="A280" s="14">
        <v>2024</v>
      </c>
      <c r="B280" s="14">
        <v>3607746</v>
      </c>
      <c r="C280" s="14" t="s">
        <v>1518</v>
      </c>
      <c r="D280" s="14" t="s">
        <v>1470</v>
      </c>
      <c r="E280" s="14" t="s">
        <v>1507</v>
      </c>
      <c r="F280" s="14" t="s">
        <v>822</v>
      </c>
      <c r="G280" s="14" t="s">
        <v>828</v>
      </c>
      <c r="H280" s="14" t="s">
        <v>815</v>
      </c>
      <c r="I280" s="14" t="s">
        <v>823</v>
      </c>
      <c r="J280" s="14" t="s">
        <v>1372</v>
      </c>
      <c r="K280" s="14" t="s">
        <v>1472</v>
      </c>
      <c r="L280" s="14"/>
      <c r="M280" s="14" t="s">
        <v>1343</v>
      </c>
      <c r="N280" s="15">
        <v>0</v>
      </c>
      <c r="O280" s="15">
        <v>9</v>
      </c>
      <c r="P280" s="15">
        <v>19877</v>
      </c>
      <c r="Q280" t="str">
        <f>IFERROR(LEFT(D280, FIND(VLOOKUP("state_name_split_token", Keys!$B:$C, 2, FALSE), D280)-1), D280)</f>
        <v>Pennsylvania</v>
      </c>
      <c r="R280" t="str">
        <f>IF(OR(Q280=VLOOKUP("lignite_state_1", Keys!$B:$C, 2, FALSE),Q280=VLOOKUP("lignite_state_2", Keys!$B:$C, 2, FALSE),Q280=VLOOKUP("lignite_state_3", Keys!$B:$C, 2, FALSE),Q280=VLOOKUP("lignite_state_4", Keys!$B:$C, 2, FALSE)),VLOOKUP("lignite_label", Keys!$B:$C, 2, FALSE),VLOOKUP("hard_coal_label", Keys!$B:$C, 2, FALSE))</f>
        <v>hard_coal</v>
      </c>
    </row>
    <row r="281" spans="1:18" x14ac:dyDescent="0.25">
      <c r="A281" s="14">
        <v>2024</v>
      </c>
      <c r="B281" s="14">
        <v>3608163</v>
      </c>
      <c r="C281" s="14" t="s">
        <v>1519</v>
      </c>
      <c r="D281" s="14" t="s">
        <v>1470</v>
      </c>
      <c r="E281" s="14" t="s">
        <v>1507</v>
      </c>
      <c r="F281" s="14" t="s">
        <v>822</v>
      </c>
      <c r="G281" s="14" t="s">
        <v>814</v>
      </c>
      <c r="H281" s="14" t="s">
        <v>815</v>
      </c>
      <c r="I281" s="14" t="s">
        <v>816</v>
      </c>
      <c r="J281" s="14" t="s">
        <v>1520</v>
      </c>
      <c r="K281" s="14" t="s">
        <v>1521</v>
      </c>
      <c r="L281" s="14"/>
      <c r="M281" s="14" t="s">
        <v>1343</v>
      </c>
      <c r="N281" s="15">
        <v>43167</v>
      </c>
      <c r="O281" s="15">
        <v>27</v>
      </c>
      <c r="P281" s="15">
        <v>59919</v>
      </c>
      <c r="Q281" t="str">
        <f>IFERROR(LEFT(D281, FIND(VLOOKUP("state_name_split_token", Keys!$B:$C, 2, FALSE), D281)-1), D281)</f>
        <v>Pennsylvania</v>
      </c>
      <c r="R281" t="str">
        <f>IF(OR(Q281=VLOOKUP("lignite_state_1", Keys!$B:$C, 2, FALSE),Q281=VLOOKUP("lignite_state_2", Keys!$B:$C, 2, FALSE),Q281=VLOOKUP("lignite_state_3", Keys!$B:$C, 2, FALSE),Q281=VLOOKUP("lignite_state_4", Keys!$B:$C, 2, FALSE)),VLOOKUP("lignite_label", Keys!$B:$C, 2, FALSE),VLOOKUP("hard_coal_label", Keys!$B:$C, 2, FALSE))</f>
        <v>hard_coal</v>
      </c>
    </row>
    <row r="282" spans="1:18" x14ac:dyDescent="0.25">
      <c r="A282" s="14">
        <v>2024</v>
      </c>
      <c r="B282" s="14">
        <v>3608248</v>
      </c>
      <c r="C282" s="14" t="s">
        <v>1522</v>
      </c>
      <c r="D282" s="14" t="s">
        <v>1470</v>
      </c>
      <c r="E282" s="14" t="s">
        <v>1507</v>
      </c>
      <c r="F282" s="14" t="s">
        <v>822</v>
      </c>
      <c r="G282" s="14" t="s">
        <v>814</v>
      </c>
      <c r="H282" s="14" t="s">
        <v>815</v>
      </c>
      <c r="I282" s="14" t="s">
        <v>816</v>
      </c>
      <c r="J282" s="14" t="s">
        <v>1523</v>
      </c>
      <c r="K282" s="14" t="s">
        <v>1524</v>
      </c>
      <c r="L282" s="14"/>
      <c r="M282" s="14" t="s">
        <v>1343</v>
      </c>
      <c r="N282" s="15">
        <v>9095</v>
      </c>
      <c r="O282" s="15">
        <v>4</v>
      </c>
      <c r="P282" s="15">
        <v>5604</v>
      </c>
      <c r="Q282" t="str">
        <f>IFERROR(LEFT(D282, FIND(VLOOKUP("state_name_split_token", Keys!$B:$C, 2, FALSE), D282)-1), D282)</f>
        <v>Pennsylvania</v>
      </c>
      <c r="R282" t="str">
        <f>IF(OR(Q282=VLOOKUP("lignite_state_1", Keys!$B:$C, 2, FALSE),Q282=VLOOKUP("lignite_state_2", Keys!$B:$C, 2, FALSE),Q282=VLOOKUP("lignite_state_3", Keys!$B:$C, 2, FALSE),Q282=VLOOKUP("lignite_state_4", Keys!$B:$C, 2, FALSE)),VLOOKUP("lignite_label", Keys!$B:$C, 2, FALSE),VLOOKUP("hard_coal_label", Keys!$B:$C, 2, FALSE))</f>
        <v>hard_coal</v>
      </c>
    </row>
    <row r="283" spans="1:18" x14ac:dyDescent="0.25">
      <c r="A283" s="14">
        <v>2024</v>
      </c>
      <c r="B283" s="14">
        <v>3608750</v>
      </c>
      <c r="C283" s="14" t="s">
        <v>1525</v>
      </c>
      <c r="D283" s="14" t="s">
        <v>1470</v>
      </c>
      <c r="E283" s="14" t="s">
        <v>1507</v>
      </c>
      <c r="F283" s="14" t="s">
        <v>852</v>
      </c>
      <c r="G283" s="14" t="s">
        <v>814</v>
      </c>
      <c r="H283" s="14" t="s">
        <v>815</v>
      </c>
      <c r="I283" s="14" t="s">
        <v>816</v>
      </c>
      <c r="J283" s="14" t="s">
        <v>1476</v>
      </c>
      <c r="K283" s="14" t="s">
        <v>1490</v>
      </c>
      <c r="L283" s="14"/>
      <c r="M283" s="14" t="s">
        <v>1343</v>
      </c>
      <c r="N283" s="15">
        <v>1284</v>
      </c>
      <c r="O283" s="15">
        <v>2</v>
      </c>
      <c r="P283" s="15">
        <v>484</v>
      </c>
      <c r="Q283" t="str">
        <f>IFERROR(LEFT(D283, FIND(VLOOKUP("state_name_split_token", Keys!$B:$C, 2, FALSE), D283)-1), D283)</f>
        <v>Pennsylvania</v>
      </c>
      <c r="R283" t="str">
        <f>IF(OR(Q283=VLOOKUP("lignite_state_1", Keys!$B:$C, 2, FALSE),Q283=VLOOKUP("lignite_state_2", Keys!$B:$C, 2, FALSE),Q283=VLOOKUP("lignite_state_3", Keys!$B:$C, 2, FALSE),Q283=VLOOKUP("lignite_state_4", Keys!$B:$C, 2, FALSE)),VLOOKUP("lignite_label", Keys!$B:$C, 2, FALSE),VLOOKUP("hard_coal_label", Keys!$B:$C, 2, FALSE))</f>
        <v>hard_coal</v>
      </c>
    </row>
    <row r="284" spans="1:18" x14ac:dyDescent="0.25">
      <c r="A284" s="14">
        <v>2024</v>
      </c>
      <c r="B284" s="14">
        <v>3609224</v>
      </c>
      <c r="C284" s="14" t="s">
        <v>1526</v>
      </c>
      <c r="D284" s="14" t="s">
        <v>1470</v>
      </c>
      <c r="E284" s="14" t="s">
        <v>1507</v>
      </c>
      <c r="F284" s="14" t="s">
        <v>822</v>
      </c>
      <c r="G284" s="14" t="s">
        <v>828</v>
      </c>
      <c r="H284" s="14" t="s">
        <v>815</v>
      </c>
      <c r="I284" s="14" t="s">
        <v>816</v>
      </c>
      <c r="J284" s="14" t="s">
        <v>1372</v>
      </c>
      <c r="K284" s="14" t="s">
        <v>1472</v>
      </c>
      <c r="L284" s="14"/>
      <c r="M284" s="14" t="s">
        <v>1343</v>
      </c>
      <c r="N284" s="15">
        <v>259204</v>
      </c>
      <c r="O284" s="15">
        <v>38</v>
      </c>
      <c r="P284" s="15">
        <v>96002</v>
      </c>
      <c r="Q284" t="str">
        <f>IFERROR(LEFT(D284, FIND(VLOOKUP("state_name_split_token", Keys!$B:$C, 2, FALSE), D284)-1), D284)</f>
        <v>Pennsylvania</v>
      </c>
      <c r="R284" t="str">
        <f>IF(OR(Q284=VLOOKUP("lignite_state_1", Keys!$B:$C, 2, FALSE),Q284=VLOOKUP("lignite_state_2", Keys!$B:$C, 2, FALSE),Q284=VLOOKUP("lignite_state_3", Keys!$B:$C, 2, FALSE),Q284=VLOOKUP("lignite_state_4", Keys!$B:$C, 2, FALSE)),VLOOKUP("lignite_label", Keys!$B:$C, 2, FALSE),VLOOKUP("hard_coal_label", Keys!$B:$C, 2, FALSE))</f>
        <v>hard_coal</v>
      </c>
    </row>
    <row r="285" spans="1:18" x14ac:dyDescent="0.25">
      <c r="A285" s="14">
        <v>2024</v>
      </c>
      <c r="B285" s="14">
        <v>3609306</v>
      </c>
      <c r="C285" s="14" t="s">
        <v>1527</v>
      </c>
      <c r="D285" s="14" t="s">
        <v>1470</v>
      </c>
      <c r="E285" s="14" t="s">
        <v>1507</v>
      </c>
      <c r="F285" s="14" t="s">
        <v>1008</v>
      </c>
      <c r="G285" s="14" t="s">
        <v>814</v>
      </c>
      <c r="H285" s="14" t="s">
        <v>815</v>
      </c>
      <c r="I285" s="14" t="s">
        <v>816</v>
      </c>
      <c r="J285" s="14" t="s">
        <v>1528</v>
      </c>
      <c r="K285" s="14" t="s">
        <v>1529</v>
      </c>
      <c r="L285" s="14"/>
      <c r="M285" s="14" t="s">
        <v>1343</v>
      </c>
      <c r="N285" s="15">
        <v>802</v>
      </c>
      <c r="O285" s="15">
        <v>2</v>
      </c>
      <c r="P285" s="15">
        <v>204</v>
      </c>
      <c r="Q285" t="str">
        <f>IFERROR(LEFT(D285, FIND(VLOOKUP("state_name_split_token", Keys!$B:$C, 2, FALSE), D285)-1), D285)</f>
        <v>Pennsylvania</v>
      </c>
      <c r="R285" t="str">
        <f>IF(OR(Q285=VLOOKUP("lignite_state_1", Keys!$B:$C, 2, FALSE),Q285=VLOOKUP("lignite_state_2", Keys!$B:$C, 2, FALSE),Q285=VLOOKUP("lignite_state_3", Keys!$B:$C, 2, FALSE),Q285=VLOOKUP("lignite_state_4", Keys!$B:$C, 2, FALSE)),VLOOKUP("lignite_label", Keys!$B:$C, 2, FALSE),VLOOKUP("hard_coal_label", Keys!$B:$C, 2, FALSE))</f>
        <v>hard_coal</v>
      </c>
    </row>
    <row r="286" spans="1:18" x14ac:dyDescent="0.25">
      <c r="A286" s="14">
        <v>2024</v>
      </c>
      <c r="B286" s="14">
        <v>3609355</v>
      </c>
      <c r="C286" s="14" t="s">
        <v>1530</v>
      </c>
      <c r="D286" s="14" t="s">
        <v>1470</v>
      </c>
      <c r="E286" s="14" t="s">
        <v>1507</v>
      </c>
      <c r="F286" s="14" t="s">
        <v>822</v>
      </c>
      <c r="G286" s="14" t="s">
        <v>828</v>
      </c>
      <c r="H286" s="14" t="s">
        <v>815</v>
      </c>
      <c r="I286" s="14" t="s">
        <v>816</v>
      </c>
      <c r="J286" s="14" t="s">
        <v>1372</v>
      </c>
      <c r="K286" s="14" t="s">
        <v>1472</v>
      </c>
      <c r="L286" s="14"/>
      <c r="M286" s="14" t="s">
        <v>1343</v>
      </c>
      <c r="N286" s="15">
        <v>111388</v>
      </c>
      <c r="O286" s="15">
        <v>17</v>
      </c>
      <c r="P286" s="15">
        <v>40916</v>
      </c>
      <c r="Q286" t="str">
        <f>IFERROR(LEFT(D286, FIND(VLOOKUP("state_name_split_token", Keys!$B:$C, 2, FALSE), D286)-1), D286)</f>
        <v>Pennsylvania</v>
      </c>
      <c r="R286" t="str">
        <f>IF(OR(Q286=VLOOKUP("lignite_state_1", Keys!$B:$C, 2, FALSE),Q286=VLOOKUP("lignite_state_2", Keys!$B:$C, 2, FALSE),Q286=VLOOKUP("lignite_state_3", Keys!$B:$C, 2, FALSE),Q286=VLOOKUP("lignite_state_4", Keys!$B:$C, 2, FALSE)),VLOOKUP("lignite_label", Keys!$B:$C, 2, FALSE),VLOOKUP("hard_coal_label", Keys!$B:$C, 2, FALSE))</f>
        <v>hard_coal</v>
      </c>
    </row>
    <row r="287" spans="1:18" x14ac:dyDescent="0.25">
      <c r="A287" s="14">
        <v>2024</v>
      </c>
      <c r="B287" s="14">
        <v>3609477</v>
      </c>
      <c r="C287" s="14" t="s">
        <v>1531</v>
      </c>
      <c r="D287" s="14" t="s">
        <v>1470</v>
      </c>
      <c r="E287" s="14" t="s">
        <v>1507</v>
      </c>
      <c r="F287" s="14" t="s">
        <v>822</v>
      </c>
      <c r="G287" s="14" t="s">
        <v>828</v>
      </c>
      <c r="H287" s="14" t="s">
        <v>815</v>
      </c>
      <c r="I287" s="14" t="s">
        <v>816</v>
      </c>
      <c r="J287" s="14" t="s">
        <v>1372</v>
      </c>
      <c r="K287" s="14" t="s">
        <v>1472</v>
      </c>
      <c r="L287" s="14"/>
      <c r="M287" s="14" t="s">
        <v>1343</v>
      </c>
      <c r="N287" s="15">
        <v>96156</v>
      </c>
      <c r="O287" s="15">
        <v>10</v>
      </c>
      <c r="P287" s="15">
        <v>22195</v>
      </c>
      <c r="Q287" t="str">
        <f>IFERROR(LEFT(D287, FIND(VLOOKUP("state_name_split_token", Keys!$B:$C, 2, FALSE), D287)-1), D287)</f>
        <v>Pennsylvania</v>
      </c>
      <c r="R287" t="str">
        <f>IF(OR(Q287=VLOOKUP("lignite_state_1", Keys!$B:$C, 2, FALSE),Q287=VLOOKUP("lignite_state_2", Keys!$B:$C, 2, FALSE),Q287=VLOOKUP("lignite_state_3", Keys!$B:$C, 2, FALSE),Q287=VLOOKUP("lignite_state_4", Keys!$B:$C, 2, FALSE)),VLOOKUP("lignite_label", Keys!$B:$C, 2, FALSE),VLOOKUP("hard_coal_label", Keys!$B:$C, 2, FALSE))</f>
        <v>hard_coal</v>
      </c>
    </row>
    <row r="288" spans="1:18" x14ac:dyDescent="0.25">
      <c r="A288" s="14">
        <v>2024</v>
      </c>
      <c r="B288" s="14">
        <v>3609603</v>
      </c>
      <c r="C288" s="14" t="s">
        <v>1532</v>
      </c>
      <c r="D288" s="14" t="s">
        <v>1470</v>
      </c>
      <c r="E288" s="14" t="s">
        <v>1507</v>
      </c>
      <c r="F288" s="14" t="s">
        <v>822</v>
      </c>
      <c r="G288" s="14" t="s">
        <v>814</v>
      </c>
      <c r="H288" s="14" t="s">
        <v>815</v>
      </c>
      <c r="I288" s="14" t="s">
        <v>816</v>
      </c>
      <c r="J288" s="14" t="s">
        <v>1476</v>
      </c>
      <c r="K288" s="14" t="s">
        <v>1533</v>
      </c>
      <c r="L288" s="14"/>
      <c r="M288" s="14" t="s">
        <v>1343</v>
      </c>
      <c r="N288" s="15">
        <v>48162</v>
      </c>
      <c r="O288" s="15">
        <v>16</v>
      </c>
      <c r="P288" s="15">
        <v>40928</v>
      </c>
      <c r="Q288" t="str">
        <f>IFERROR(LEFT(D288, FIND(VLOOKUP("state_name_split_token", Keys!$B:$C, 2, FALSE), D288)-1), D288)</f>
        <v>Pennsylvania</v>
      </c>
      <c r="R288" t="str">
        <f>IF(OR(Q288=VLOOKUP("lignite_state_1", Keys!$B:$C, 2, FALSE),Q288=VLOOKUP("lignite_state_2", Keys!$B:$C, 2, FALSE),Q288=VLOOKUP("lignite_state_3", Keys!$B:$C, 2, FALSE),Q288=VLOOKUP("lignite_state_4", Keys!$B:$C, 2, FALSE)),VLOOKUP("lignite_label", Keys!$B:$C, 2, FALSE),VLOOKUP("hard_coal_label", Keys!$B:$C, 2, FALSE))</f>
        <v>hard_coal</v>
      </c>
    </row>
    <row r="289" spans="1:18" x14ac:dyDescent="0.25">
      <c r="A289" s="14">
        <v>2024</v>
      </c>
      <c r="B289" s="14">
        <v>3609604</v>
      </c>
      <c r="C289" s="14" t="s">
        <v>1534</v>
      </c>
      <c r="D289" s="14" t="s">
        <v>1470</v>
      </c>
      <c r="E289" s="14" t="s">
        <v>1507</v>
      </c>
      <c r="F289" s="14" t="s">
        <v>822</v>
      </c>
      <c r="G289" s="14" t="s">
        <v>814</v>
      </c>
      <c r="H289" s="14" t="s">
        <v>829</v>
      </c>
      <c r="I289" s="14" t="s">
        <v>816</v>
      </c>
      <c r="J289" s="14" t="s">
        <v>1476</v>
      </c>
      <c r="K289" s="14" t="s">
        <v>1533</v>
      </c>
      <c r="L289" s="14"/>
      <c r="M289" s="14" t="s">
        <v>1343</v>
      </c>
      <c r="N289" s="15">
        <v>148786</v>
      </c>
      <c r="O289" s="15">
        <v>28</v>
      </c>
      <c r="P289" s="15">
        <v>67790</v>
      </c>
      <c r="Q289" t="str">
        <f>IFERROR(LEFT(D289, FIND(VLOOKUP("state_name_split_token", Keys!$B:$C, 2, FALSE), D289)-1), D289)</f>
        <v>Pennsylvania</v>
      </c>
      <c r="R289" t="str">
        <f>IF(OR(Q289=VLOOKUP("lignite_state_1", Keys!$B:$C, 2, FALSE),Q289=VLOOKUP("lignite_state_2", Keys!$B:$C, 2, FALSE),Q289=VLOOKUP("lignite_state_3", Keys!$B:$C, 2, FALSE),Q289=VLOOKUP("lignite_state_4", Keys!$B:$C, 2, FALSE)),VLOOKUP("lignite_label", Keys!$B:$C, 2, FALSE),VLOOKUP("hard_coal_label", Keys!$B:$C, 2, FALSE))</f>
        <v>hard_coal</v>
      </c>
    </row>
    <row r="290" spans="1:18" x14ac:dyDescent="0.25">
      <c r="A290" s="14">
        <v>2024</v>
      </c>
      <c r="B290" s="14">
        <v>3609605</v>
      </c>
      <c r="C290" s="14" t="s">
        <v>1535</v>
      </c>
      <c r="D290" s="14" t="s">
        <v>1470</v>
      </c>
      <c r="E290" s="14" t="s">
        <v>1507</v>
      </c>
      <c r="F290" s="14" t="s">
        <v>822</v>
      </c>
      <c r="G290" s="14" t="s">
        <v>814</v>
      </c>
      <c r="H290" s="14" t="s">
        <v>829</v>
      </c>
      <c r="I290" s="14" t="s">
        <v>816</v>
      </c>
      <c r="J290" s="14" t="s">
        <v>1476</v>
      </c>
      <c r="K290" s="14" t="s">
        <v>1533</v>
      </c>
      <c r="L290" s="14"/>
      <c r="M290" s="14" t="s">
        <v>1343</v>
      </c>
      <c r="N290" s="15">
        <v>204982</v>
      </c>
      <c r="O290" s="15">
        <v>34</v>
      </c>
      <c r="P290" s="15">
        <v>82784</v>
      </c>
      <c r="Q290" t="str">
        <f>IFERROR(LEFT(D290, FIND(VLOOKUP("state_name_split_token", Keys!$B:$C, 2, FALSE), D290)-1), D290)</f>
        <v>Pennsylvania</v>
      </c>
      <c r="R290" t="str">
        <f>IF(OR(Q290=VLOOKUP("lignite_state_1", Keys!$B:$C, 2, FALSE),Q290=VLOOKUP("lignite_state_2", Keys!$B:$C, 2, FALSE),Q290=VLOOKUP("lignite_state_3", Keys!$B:$C, 2, FALSE),Q290=VLOOKUP("lignite_state_4", Keys!$B:$C, 2, FALSE)),VLOOKUP("lignite_label", Keys!$B:$C, 2, FALSE),VLOOKUP("hard_coal_label", Keys!$B:$C, 2, FALSE))</f>
        <v>hard_coal</v>
      </c>
    </row>
    <row r="291" spans="1:18" x14ac:dyDescent="0.25">
      <c r="A291" s="14">
        <v>2024</v>
      </c>
      <c r="B291" s="14">
        <v>3610036</v>
      </c>
      <c r="C291" s="14" t="s">
        <v>1536</v>
      </c>
      <c r="D291" s="14" t="s">
        <v>1470</v>
      </c>
      <c r="E291" s="14" t="s">
        <v>1507</v>
      </c>
      <c r="F291" s="14" t="s">
        <v>822</v>
      </c>
      <c r="G291" s="14" t="s">
        <v>814</v>
      </c>
      <c r="H291" s="14" t="s">
        <v>815</v>
      </c>
      <c r="I291" s="14" t="s">
        <v>823</v>
      </c>
      <c r="J291" s="14" t="s">
        <v>1476</v>
      </c>
      <c r="K291" s="14" t="s">
        <v>1533</v>
      </c>
      <c r="L291" s="14"/>
      <c r="M291" s="14" t="s">
        <v>1343</v>
      </c>
      <c r="N291" s="15">
        <v>0</v>
      </c>
      <c r="O291" s="15">
        <v>14</v>
      </c>
      <c r="P291" s="15">
        <v>36892</v>
      </c>
      <c r="Q291" t="str">
        <f>IFERROR(LEFT(D291, FIND(VLOOKUP("state_name_split_token", Keys!$B:$C, 2, FALSE), D291)-1), D291)</f>
        <v>Pennsylvania</v>
      </c>
      <c r="R291" t="str">
        <f>IF(OR(Q291=VLOOKUP("lignite_state_1", Keys!$B:$C, 2, FALSE),Q291=VLOOKUP("lignite_state_2", Keys!$B:$C, 2, FALSE),Q291=VLOOKUP("lignite_state_3", Keys!$B:$C, 2, FALSE),Q291=VLOOKUP("lignite_state_4", Keys!$B:$C, 2, FALSE)),VLOOKUP("lignite_label", Keys!$B:$C, 2, FALSE),VLOOKUP("hard_coal_label", Keys!$B:$C, 2, FALSE))</f>
        <v>hard_coal</v>
      </c>
    </row>
    <row r="292" spans="1:18" x14ac:dyDescent="0.25">
      <c r="A292" s="14">
        <v>2024</v>
      </c>
      <c r="B292" s="14">
        <v>3610253</v>
      </c>
      <c r="C292" s="14" t="s">
        <v>1537</v>
      </c>
      <c r="D292" s="14" t="s">
        <v>1470</v>
      </c>
      <c r="E292" s="14" t="s">
        <v>1507</v>
      </c>
      <c r="F292" s="14" t="s">
        <v>1008</v>
      </c>
      <c r="G292" s="14" t="s">
        <v>814</v>
      </c>
      <c r="H292" s="14" t="s">
        <v>815</v>
      </c>
      <c r="I292" s="14" t="s">
        <v>816</v>
      </c>
      <c r="J292" s="14" t="s">
        <v>1476</v>
      </c>
      <c r="K292" s="14" t="s">
        <v>1533</v>
      </c>
      <c r="L292" s="14"/>
      <c r="M292" s="14" t="s">
        <v>1343</v>
      </c>
      <c r="N292" s="15">
        <v>6083</v>
      </c>
      <c r="O292" s="15">
        <v>2</v>
      </c>
      <c r="P292" s="15">
        <v>1368</v>
      </c>
      <c r="Q292" t="str">
        <f>IFERROR(LEFT(D292, FIND(VLOOKUP("state_name_split_token", Keys!$B:$C, 2, FALSE), D292)-1), D292)</f>
        <v>Pennsylvania</v>
      </c>
      <c r="R292" t="str">
        <f>IF(OR(Q292=VLOOKUP("lignite_state_1", Keys!$B:$C, 2, FALSE),Q292=VLOOKUP("lignite_state_2", Keys!$B:$C, 2, FALSE),Q292=VLOOKUP("lignite_state_3", Keys!$B:$C, 2, FALSE),Q292=VLOOKUP("lignite_state_4", Keys!$B:$C, 2, FALSE)),VLOOKUP("lignite_label", Keys!$B:$C, 2, FALSE),VLOOKUP("hard_coal_label", Keys!$B:$C, 2, FALSE))</f>
        <v>hard_coal</v>
      </c>
    </row>
    <row r="293" spans="1:18" x14ac:dyDescent="0.25">
      <c r="A293" s="14">
        <v>2024</v>
      </c>
      <c r="B293" s="14">
        <v>3610291</v>
      </c>
      <c r="C293" s="14" t="s">
        <v>1538</v>
      </c>
      <c r="D293" s="14" t="s">
        <v>1470</v>
      </c>
      <c r="E293" s="14" t="s">
        <v>1507</v>
      </c>
      <c r="F293" s="14" t="s">
        <v>822</v>
      </c>
      <c r="G293" s="14" t="s">
        <v>814</v>
      </c>
      <c r="H293" s="14" t="s">
        <v>815</v>
      </c>
      <c r="I293" s="14" t="s">
        <v>816</v>
      </c>
      <c r="J293" s="14" t="s">
        <v>1539</v>
      </c>
      <c r="K293" s="14" t="s">
        <v>1540</v>
      </c>
      <c r="L293" s="14"/>
      <c r="M293" s="14" t="s">
        <v>1343</v>
      </c>
      <c r="N293" s="15">
        <v>547</v>
      </c>
      <c r="O293" s="15">
        <v>3</v>
      </c>
      <c r="P293" s="15">
        <v>2354</v>
      </c>
      <c r="Q293" t="str">
        <f>IFERROR(LEFT(D293, FIND(VLOOKUP("state_name_split_token", Keys!$B:$C, 2, FALSE), D293)-1), D293)</f>
        <v>Pennsylvania</v>
      </c>
      <c r="R293" t="str">
        <f>IF(OR(Q293=VLOOKUP("lignite_state_1", Keys!$B:$C, 2, FALSE),Q293=VLOOKUP("lignite_state_2", Keys!$B:$C, 2, FALSE),Q293=VLOOKUP("lignite_state_3", Keys!$B:$C, 2, FALSE),Q293=VLOOKUP("lignite_state_4", Keys!$B:$C, 2, FALSE)),VLOOKUP("lignite_label", Keys!$B:$C, 2, FALSE),VLOOKUP("hard_coal_label", Keys!$B:$C, 2, FALSE))</f>
        <v>hard_coal</v>
      </c>
    </row>
    <row r="294" spans="1:18" x14ac:dyDescent="0.25">
      <c r="A294" s="14">
        <v>2024</v>
      </c>
      <c r="B294" s="14">
        <v>3610384</v>
      </c>
      <c r="C294" s="14" t="s">
        <v>1541</v>
      </c>
      <c r="D294" s="14" t="s">
        <v>1470</v>
      </c>
      <c r="E294" s="14" t="s">
        <v>1507</v>
      </c>
      <c r="F294" s="14" t="s">
        <v>813</v>
      </c>
      <c r="G294" s="14" t="s">
        <v>814</v>
      </c>
      <c r="H294" s="14" t="s">
        <v>815</v>
      </c>
      <c r="I294" s="14" t="s">
        <v>816</v>
      </c>
      <c r="J294" s="14" t="s">
        <v>1539</v>
      </c>
      <c r="K294" s="14" t="s">
        <v>1540</v>
      </c>
      <c r="L294" s="14"/>
      <c r="M294" s="14" t="s">
        <v>1343</v>
      </c>
      <c r="N294" s="15">
        <v>128</v>
      </c>
      <c r="O294" s="15">
        <v>2</v>
      </c>
      <c r="P294" s="15">
        <v>400</v>
      </c>
      <c r="Q294" t="str">
        <f>IFERROR(LEFT(D294, FIND(VLOOKUP("state_name_split_token", Keys!$B:$C, 2, FALSE), D294)-1), D294)</f>
        <v>Pennsylvania</v>
      </c>
      <c r="R294" t="str">
        <f>IF(OR(Q294=VLOOKUP("lignite_state_1", Keys!$B:$C, 2, FALSE),Q294=VLOOKUP("lignite_state_2", Keys!$B:$C, 2, FALSE),Q294=VLOOKUP("lignite_state_3", Keys!$B:$C, 2, FALSE),Q294=VLOOKUP("lignite_state_4", Keys!$B:$C, 2, FALSE)),VLOOKUP("lignite_label", Keys!$B:$C, 2, FALSE),VLOOKUP("hard_coal_label", Keys!$B:$C, 2, FALSE))</f>
        <v>hard_coal</v>
      </c>
    </row>
    <row r="295" spans="1:18" x14ac:dyDescent="0.25">
      <c r="A295" s="14">
        <v>2024</v>
      </c>
      <c r="B295" s="14">
        <v>3610386</v>
      </c>
      <c r="C295" s="14" t="s">
        <v>1542</v>
      </c>
      <c r="D295" s="14" t="s">
        <v>1470</v>
      </c>
      <c r="E295" s="14" t="s">
        <v>1507</v>
      </c>
      <c r="F295" s="14" t="s">
        <v>822</v>
      </c>
      <c r="G295" s="14" t="s">
        <v>814</v>
      </c>
      <c r="H295" s="14" t="s">
        <v>815</v>
      </c>
      <c r="I295" s="14" t="s">
        <v>816</v>
      </c>
      <c r="J295" s="14" t="s">
        <v>1543</v>
      </c>
      <c r="K295" s="14" t="s">
        <v>1544</v>
      </c>
      <c r="L295" s="14"/>
      <c r="M295" s="14" t="s">
        <v>1343</v>
      </c>
      <c r="N295" s="15">
        <v>33641</v>
      </c>
      <c r="O295" s="15">
        <v>7</v>
      </c>
      <c r="P295" s="15">
        <v>16636</v>
      </c>
      <c r="Q295" t="str">
        <f>IFERROR(LEFT(D295, FIND(VLOOKUP("state_name_split_token", Keys!$B:$C, 2, FALSE), D295)-1), D295)</f>
        <v>Pennsylvania</v>
      </c>
      <c r="R295" t="str">
        <f>IF(OR(Q295=VLOOKUP("lignite_state_1", Keys!$B:$C, 2, FALSE),Q295=VLOOKUP("lignite_state_2", Keys!$B:$C, 2, FALSE),Q295=VLOOKUP("lignite_state_3", Keys!$B:$C, 2, FALSE),Q295=VLOOKUP("lignite_state_4", Keys!$B:$C, 2, FALSE)),VLOOKUP("lignite_label", Keys!$B:$C, 2, FALSE),VLOOKUP("hard_coal_label", Keys!$B:$C, 2, FALSE))</f>
        <v>hard_coal</v>
      </c>
    </row>
    <row r="296" spans="1:18" x14ac:dyDescent="0.25">
      <c r="A296" s="14">
        <v>2024</v>
      </c>
      <c r="B296" s="14">
        <v>3608780</v>
      </c>
      <c r="C296" s="14" t="s">
        <v>1545</v>
      </c>
      <c r="D296" s="14" t="s">
        <v>1492</v>
      </c>
      <c r="E296" s="14" t="s">
        <v>1546</v>
      </c>
      <c r="F296" s="14" t="s">
        <v>822</v>
      </c>
      <c r="G296" s="14" t="s">
        <v>814</v>
      </c>
      <c r="H296" s="14" t="s">
        <v>829</v>
      </c>
      <c r="I296" s="14" t="s">
        <v>816</v>
      </c>
      <c r="J296" s="14" t="s">
        <v>1547</v>
      </c>
      <c r="K296" s="14" t="s">
        <v>1548</v>
      </c>
      <c r="L296" s="14" t="s">
        <v>832</v>
      </c>
      <c r="M296" s="14" t="s">
        <v>1343</v>
      </c>
      <c r="N296" s="15">
        <v>102268</v>
      </c>
      <c r="O296" s="15">
        <v>35</v>
      </c>
      <c r="P296" s="15">
        <v>74488</v>
      </c>
      <c r="Q296" t="str">
        <f>IFERROR(LEFT(D296, FIND(VLOOKUP("state_name_split_token", Keys!$B:$C, 2, FALSE), D296)-1), D296)</f>
        <v>Pennsylvania</v>
      </c>
      <c r="R296" t="str">
        <f>IF(OR(Q296=VLOOKUP("lignite_state_1", Keys!$B:$C, 2, FALSE),Q296=VLOOKUP("lignite_state_2", Keys!$B:$C, 2, FALSE),Q296=VLOOKUP("lignite_state_3", Keys!$B:$C, 2, FALSE),Q296=VLOOKUP("lignite_state_4", Keys!$B:$C, 2, FALSE)),VLOOKUP("lignite_label", Keys!$B:$C, 2, FALSE),VLOOKUP("hard_coal_label", Keys!$B:$C, 2, FALSE))</f>
        <v>hard_coal</v>
      </c>
    </row>
    <row r="297" spans="1:18" x14ac:dyDescent="0.25">
      <c r="A297" s="14">
        <v>2024</v>
      </c>
      <c r="B297" s="14">
        <v>3601919</v>
      </c>
      <c r="C297" s="14" t="s">
        <v>1549</v>
      </c>
      <c r="D297" s="14" t="s">
        <v>1492</v>
      </c>
      <c r="E297" s="14" t="s">
        <v>1550</v>
      </c>
      <c r="F297" s="14" t="s">
        <v>822</v>
      </c>
      <c r="G297" s="14" t="s">
        <v>814</v>
      </c>
      <c r="H297" s="14" t="s">
        <v>815</v>
      </c>
      <c r="I297" s="14" t="s">
        <v>823</v>
      </c>
      <c r="J297" s="14" t="s">
        <v>1549</v>
      </c>
      <c r="K297" s="14" t="s">
        <v>1551</v>
      </c>
      <c r="L297" s="14"/>
      <c r="M297" s="14" t="s">
        <v>1343</v>
      </c>
      <c r="N297" s="15">
        <v>0</v>
      </c>
      <c r="O297" s="15">
        <v>4</v>
      </c>
      <c r="P297" s="15">
        <v>5723</v>
      </c>
      <c r="Q297" t="str">
        <f>IFERROR(LEFT(D297, FIND(VLOOKUP("state_name_split_token", Keys!$B:$C, 2, FALSE), D297)-1), D297)</f>
        <v>Pennsylvania</v>
      </c>
      <c r="R297" t="str">
        <f>IF(OR(Q297=VLOOKUP("lignite_state_1", Keys!$B:$C, 2, FALSE),Q297=VLOOKUP("lignite_state_2", Keys!$B:$C, 2, FALSE),Q297=VLOOKUP("lignite_state_3", Keys!$B:$C, 2, FALSE),Q297=VLOOKUP("lignite_state_4", Keys!$B:$C, 2, FALSE)),VLOOKUP("lignite_label", Keys!$B:$C, 2, FALSE),VLOOKUP("hard_coal_label", Keys!$B:$C, 2, FALSE))</f>
        <v>hard_coal</v>
      </c>
    </row>
    <row r="298" spans="1:18" x14ac:dyDescent="0.25">
      <c r="A298" s="14">
        <v>2024</v>
      </c>
      <c r="B298" s="14">
        <v>3601919</v>
      </c>
      <c r="C298" s="14" t="s">
        <v>1549</v>
      </c>
      <c r="D298" s="14" t="s">
        <v>1492</v>
      </c>
      <c r="E298" s="14" t="s">
        <v>1550</v>
      </c>
      <c r="F298" s="14" t="s">
        <v>822</v>
      </c>
      <c r="G298" s="14" t="s">
        <v>828</v>
      </c>
      <c r="H298" s="14" t="s">
        <v>815</v>
      </c>
      <c r="I298" s="14" t="s">
        <v>823</v>
      </c>
      <c r="J298" s="14" t="s">
        <v>1549</v>
      </c>
      <c r="K298" s="14" t="s">
        <v>1551</v>
      </c>
      <c r="L298" s="14"/>
      <c r="M298" s="14" t="s">
        <v>1343</v>
      </c>
      <c r="N298" s="15">
        <v>0</v>
      </c>
      <c r="O298" s="15">
        <v>3</v>
      </c>
      <c r="P298" s="15">
        <v>5722</v>
      </c>
      <c r="Q298" t="str">
        <f>IFERROR(LEFT(D298, FIND(VLOOKUP("state_name_split_token", Keys!$B:$C, 2, FALSE), D298)-1), D298)</f>
        <v>Pennsylvania</v>
      </c>
      <c r="R298" t="str">
        <f>IF(OR(Q298=VLOOKUP("lignite_state_1", Keys!$B:$C, 2, FALSE),Q298=VLOOKUP("lignite_state_2", Keys!$B:$C, 2, FALSE),Q298=VLOOKUP("lignite_state_3", Keys!$B:$C, 2, FALSE),Q298=VLOOKUP("lignite_state_4", Keys!$B:$C, 2, FALSE)),VLOOKUP("lignite_label", Keys!$B:$C, 2, FALSE),VLOOKUP("hard_coal_label", Keys!$B:$C, 2, FALSE))</f>
        <v>hard_coal</v>
      </c>
    </row>
    <row r="299" spans="1:18" x14ac:dyDescent="0.25">
      <c r="A299" s="14">
        <v>2024</v>
      </c>
      <c r="B299" s="14">
        <v>3609435</v>
      </c>
      <c r="C299" s="14" t="s">
        <v>1552</v>
      </c>
      <c r="D299" s="14" t="s">
        <v>1492</v>
      </c>
      <c r="E299" s="14" t="s">
        <v>1550</v>
      </c>
      <c r="F299" s="14" t="s">
        <v>822</v>
      </c>
      <c r="G299" s="14" t="s">
        <v>828</v>
      </c>
      <c r="H299" s="14" t="s">
        <v>815</v>
      </c>
      <c r="I299" s="14" t="s">
        <v>816</v>
      </c>
      <c r="J299" s="14" t="s">
        <v>1553</v>
      </c>
      <c r="K299" s="14" t="s">
        <v>1554</v>
      </c>
      <c r="L299" s="14"/>
      <c r="M299" s="14" t="s">
        <v>1343</v>
      </c>
      <c r="N299" s="15">
        <v>10024</v>
      </c>
      <c r="O299" s="15">
        <v>8</v>
      </c>
      <c r="P299" s="15">
        <v>15280</v>
      </c>
      <c r="Q299" t="str">
        <f>IFERROR(LEFT(D299, FIND(VLOOKUP("state_name_split_token", Keys!$B:$C, 2, FALSE), D299)-1), D299)</f>
        <v>Pennsylvania</v>
      </c>
      <c r="R299" t="str">
        <f>IF(OR(Q299=VLOOKUP("lignite_state_1", Keys!$B:$C, 2, FALSE),Q299=VLOOKUP("lignite_state_2", Keys!$B:$C, 2, FALSE),Q299=VLOOKUP("lignite_state_3", Keys!$B:$C, 2, FALSE),Q299=VLOOKUP("lignite_state_4", Keys!$B:$C, 2, FALSE)),VLOOKUP("lignite_label", Keys!$B:$C, 2, FALSE),VLOOKUP("hard_coal_label", Keys!$B:$C, 2, FALSE))</f>
        <v>hard_coal</v>
      </c>
    </row>
    <row r="300" spans="1:18" x14ac:dyDescent="0.25">
      <c r="A300" s="14">
        <v>2024</v>
      </c>
      <c r="B300" s="14">
        <v>3609826</v>
      </c>
      <c r="C300" s="14" t="s">
        <v>1555</v>
      </c>
      <c r="D300" s="14" t="s">
        <v>1470</v>
      </c>
      <c r="E300" s="14" t="s">
        <v>1556</v>
      </c>
      <c r="F300" s="14" t="s">
        <v>822</v>
      </c>
      <c r="G300" s="14" t="s">
        <v>814</v>
      </c>
      <c r="H300" s="14" t="s">
        <v>815</v>
      </c>
      <c r="I300" s="14" t="s">
        <v>816</v>
      </c>
      <c r="J300" s="14" t="s">
        <v>1557</v>
      </c>
      <c r="K300" s="14" t="s">
        <v>1558</v>
      </c>
      <c r="L300" s="14"/>
      <c r="M300" s="14" t="s">
        <v>1343</v>
      </c>
      <c r="N300" s="15">
        <v>11747</v>
      </c>
      <c r="O300" s="15">
        <v>2</v>
      </c>
      <c r="P300" s="15">
        <v>2788</v>
      </c>
      <c r="Q300" t="str">
        <f>IFERROR(LEFT(D300, FIND(VLOOKUP("state_name_split_token", Keys!$B:$C, 2, FALSE), D300)-1), D300)</f>
        <v>Pennsylvania</v>
      </c>
      <c r="R300" t="str">
        <f>IF(OR(Q300=VLOOKUP("lignite_state_1", Keys!$B:$C, 2, FALSE),Q300=VLOOKUP("lignite_state_2", Keys!$B:$C, 2, FALSE),Q300=VLOOKUP("lignite_state_3", Keys!$B:$C, 2, FALSE),Q300=VLOOKUP("lignite_state_4", Keys!$B:$C, 2, FALSE)),VLOOKUP("lignite_label", Keys!$B:$C, 2, FALSE),VLOOKUP("hard_coal_label", Keys!$B:$C, 2, FALSE))</f>
        <v>hard_coal</v>
      </c>
    </row>
    <row r="301" spans="1:18" x14ac:dyDescent="0.25">
      <c r="A301" s="14">
        <v>2024</v>
      </c>
      <c r="B301" s="14">
        <v>3609923</v>
      </c>
      <c r="C301" s="14" t="s">
        <v>1559</v>
      </c>
      <c r="D301" s="14" t="s">
        <v>1470</v>
      </c>
      <c r="E301" s="14" t="s">
        <v>1560</v>
      </c>
      <c r="F301" s="14" t="s">
        <v>822</v>
      </c>
      <c r="G301" s="14" t="s">
        <v>814</v>
      </c>
      <c r="H301" s="14" t="s">
        <v>815</v>
      </c>
      <c r="I301" s="14" t="s">
        <v>816</v>
      </c>
      <c r="J301" s="14" t="s">
        <v>1561</v>
      </c>
      <c r="K301" s="14" t="s">
        <v>1562</v>
      </c>
      <c r="L301" s="14"/>
      <c r="M301" s="14" t="s">
        <v>1343</v>
      </c>
      <c r="N301" s="15">
        <v>23017</v>
      </c>
      <c r="O301" s="15">
        <v>9</v>
      </c>
      <c r="P301" s="15">
        <v>13722</v>
      </c>
      <c r="Q301" t="str">
        <f>IFERROR(LEFT(D301, FIND(VLOOKUP("state_name_split_token", Keys!$B:$C, 2, FALSE), D301)-1), D301)</f>
        <v>Pennsylvania</v>
      </c>
      <c r="R301" t="str">
        <f>IF(OR(Q301=VLOOKUP("lignite_state_1", Keys!$B:$C, 2, FALSE),Q301=VLOOKUP("lignite_state_2", Keys!$B:$C, 2, FALSE),Q301=VLOOKUP("lignite_state_3", Keys!$B:$C, 2, FALSE),Q301=VLOOKUP("lignite_state_4", Keys!$B:$C, 2, FALSE)),VLOOKUP("lignite_label", Keys!$B:$C, 2, FALSE),VLOOKUP("hard_coal_label", Keys!$B:$C, 2, FALSE))</f>
        <v>hard_coal</v>
      </c>
    </row>
    <row r="302" spans="1:18" x14ac:dyDescent="0.25">
      <c r="A302" s="14">
        <v>2024</v>
      </c>
      <c r="B302" s="14">
        <v>3605018</v>
      </c>
      <c r="C302" s="14" t="s">
        <v>1563</v>
      </c>
      <c r="D302" s="14" t="s">
        <v>1470</v>
      </c>
      <c r="E302" s="14" t="s">
        <v>1564</v>
      </c>
      <c r="F302" s="14" t="s">
        <v>822</v>
      </c>
      <c r="G302" s="14" t="s">
        <v>828</v>
      </c>
      <c r="H302" s="14" t="s">
        <v>829</v>
      </c>
      <c r="I302" s="14" t="s">
        <v>836</v>
      </c>
      <c r="J302" s="14" t="s">
        <v>1565</v>
      </c>
      <c r="K302" s="14" t="s">
        <v>1566</v>
      </c>
      <c r="L302" s="14" t="s">
        <v>832</v>
      </c>
      <c r="M302" s="14" t="s">
        <v>1343</v>
      </c>
      <c r="N302" s="15">
        <v>5153309</v>
      </c>
      <c r="O302" s="15">
        <v>689</v>
      </c>
      <c r="P302" s="15">
        <v>1452404</v>
      </c>
      <c r="Q302" t="str">
        <f>IFERROR(LEFT(D302, FIND(VLOOKUP("state_name_split_token", Keys!$B:$C, 2, FALSE), D302)-1), D302)</f>
        <v>Pennsylvania</v>
      </c>
      <c r="R302" t="str">
        <f>IF(OR(Q302=VLOOKUP("lignite_state_1", Keys!$B:$C, 2, FALSE),Q302=VLOOKUP("lignite_state_2", Keys!$B:$C, 2, FALSE),Q302=VLOOKUP("lignite_state_3", Keys!$B:$C, 2, FALSE),Q302=VLOOKUP("lignite_state_4", Keys!$B:$C, 2, FALSE)),VLOOKUP("lignite_label", Keys!$B:$C, 2, FALSE),VLOOKUP("hard_coal_label", Keys!$B:$C, 2, FALSE))</f>
        <v>hard_coal</v>
      </c>
    </row>
    <row r="303" spans="1:18" x14ac:dyDescent="0.25">
      <c r="A303" s="14">
        <v>2024</v>
      </c>
      <c r="B303" s="14">
        <v>3607230</v>
      </c>
      <c r="C303" s="14" t="s">
        <v>1567</v>
      </c>
      <c r="D303" s="14" t="s">
        <v>1470</v>
      </c>
      <c r="E303" s="14" t="s">
        <v>1564</v>
      </c>
      <c r="F303" s="14" t="s">
        <v>822</v>
      </c>
      <c r="G303" s="14" t="s">
        <v>828</v>
      </c>
      <c r="H303" s="14" t="s">
        <v>829</v>
      </c>
      <c r="I303" s="14" t="s">
        <v>836</v>
      </c>
      <c r="J303" s="14" t="s">
        <v>1568</v>
      </c>
      <c r="K303" s="14" t="s">
        <v>1569</v>
      </c>
      <c r="L303" s="14"/>
      <c r="M303" s="14" t="s">
        <v>1343</v>
      </c>
      <c r="N303" s="15">
        <v>10761880</v>
      </c>
      <c r="O303" s="15">
        <v>759</v>
      </c>
      <c r="P303" s="15">
        <v>1692764</v>
      </c>
      <c r="Q303" t="str">
        <f>IFERROR(LEFT(D303, FIND(VLOOKUP("state_name_split_token", Keys!$B:$C, 2, FALSE), D303)-1), D303)</f>
        <v>Pennsylvania</v>
      </c>
      <c r="R303" t="str">
        <f>IF(OR(Q303=VLOOKUP("lignite_state_1", Keys!$B:$C, 2, FALSE),Q303=VLOOKUP("lignite_state_2", Keys!$B:$C, 2, FALSE),Q303=VLOOKUP("lignite_state_3", Keys!$B:$C, 2, FALSE),Q303=VLOOKUP("lignite_state_4", Keys!$B:$C, 2, FALSE)),VLOOKUP("lignite_label", Keys!$B:$C, 2, FALSE),VLOOKUP("hard_coal_label", Keys!$B:$C, 2, FALSE))</f>
        <v>hard_coal</v>
      </c>
    </row>
    <row r="304" spans="1:18" x14ac:dyDescent="0.25">
      <c r="A304" s="14">
        <v>2024</v>
      </c>
      <c r="B304" s="14">
        <v>3610045</v>
      </c>
      <c r="C304" s="14" t="s">
        <v>1570</v>
      </c>
      <c r="D304" s="14" t="s">
        <v>1470</v>
      </c>
      <c r="E304" s="14" t="s">
        <v>1564</v>
      </c>
      <c r="F304" s="14" t="s">
        <v>822</v>
      </c>
      <c r="G304" s="14" t="s">
        <v>828</v>
      </c>
      <c r="H304" s="14" t="s">
        <v>829</v>
      </c>
      <c r="I304" s="14" t="s">
        <v>816</v>
      </c>
      <c r="J304" s="14" t="s">
        <v>1568</v>
      </c>
      <c r="K304" s="14" t="s">
        <v>1569</v>
      </c>
      <c r="L304" s="14"/>
      <c r="M304" s="14" t="s">
        <v>1343</v>
      </c>
      <c r="N304" s="15">
        <v>5743707</v>
      </c>
      <c r="O304" s="15">
        <v>326</v>
      </c>
      <c r="P304" s="15">
        <v>693086</v>
      </c>
      <c r="Q304" t="str">
        <f>IFERROR(LEFT(D304, FIND(VLOOKUP("state_name_split_token", Keys!$B:$C, 2, FALSE), D304)-1), D304)</f>
        <v>Pennsylvania</v>
      </c>
      <c r="R304" t="str">
        <f>IF(OR(Q304=VLOOKUP("lignite_state_1", Keys!$B:$C, 2, FALSE),Q304=VLOOKUP("lignite_state_2", Keys!$B:$C, 2, FALSE),Q304=VLOOKUP("lignite_state_3", Keys!$B:$C, 2, FALSE),Q304=VLOOKUP("lignite_state_4", Keys!$B:$C, 2, FALSE)),VLOOKUP("lignite_label", Keys!$B:$C, 2, FALSE),VLOOKUP("hard_coal_label", Keys!$B:$C, 2, FALSE))</f>
        <v>hard_coal</v>
      </c>
    </row>
    <row r="305" spans="1:18" x14ac:dyDescent="0.25">
      <c r="A305" s="14">
        <v>2024</v>
      </c>
      <c r="B305" s="14">
        <v>3601325</v>
      </c>
      <c r="C305" s="14" t="s">
        <v>1571</v>
      </c>
      <c r="D305" s="14" t="s">
        <v>1470</v>
      </c>
      <c r="E305" s="14" t="s">
        <v>334</v>
      </c>
      <c r="F305" s="14" t="s">
        <v>822</v>
      </c>
      <c r="G305" s="14" t="s">
        <v>814</v>
      </c>
      <c r="H305" s="14" t="s">
        <v>815</v>
      </c>
      <c r="I305" s="14" t="s">
        <v>816</v>
      </c>
      <c r="J305" s="14" t="s">
        <v>1572</v>
      </c>
      <c r="K305" s="14" t="s">
        <v>1573</v>
      </c>
      <c r="L305" s="14"/>
      <c r="M305" s="14" t="s">
        <v>1343</v>
      </c>
      <c r="N305" s="15">
        <v>2076</v>
      </c>
      <c r="O305" s="15">
        <v>1</v>
      </c>
      <c r="P305" s="15">
        <v>510</v>
      </c>
      <c r="Q305" t="str">
        <f>IFERROR(LEFT(D305, FIND(VLOOKUP("state_name_split_token", Keys!$B:$C, 2, FALSE), D305)-1), D305)</f>
        <v>Pennsylvania</v>
      </c>
      <c r="R305" t="str">
        <f>IF(OR(Q305=VLOOKUP("lignite_state_1", Keys!$B:$C, 2, FALSE),Q305=VLOOKUP("lignite_state_2", Keys!$B:$C, 2, FALSE),Q305=VLOOKUP("lignite_state_3", Keys!$B:$C, 2, FALSE),Q305=VLOOKUP("lignite_state_4", Keys!$B:$C, 2, FALSE)),VLOOKUP("lignite_label", Keys!$B:$C, 2, FALSE),VLOOKUP("hard_coal_label", Keys!$B:$C, 2, FALSE))</f>
        <v>hard_coal</v>
      </c>
    </row>
    <row r="306" spans="1:18" x14ac:dyDescent="0.25">
      <c r="A306" s="14">
        <v>2024</v>
      </c>
      <c r="B306" s="14">
        <v>3607688</v>
      </c>
      <c r="C306" s="14" t="s">
        <v>1574</v>
      </c>
      <c r="D306" s="14" t="s">
        <v>1470</v>
      </c>
      <c r="E306" s="14" t="s">
        <v>334</v>
      </c>
      <c r="F306" s="14" t="s">
        <v>822</v>
      </c>
      <c r="G306" s="14" t="s">
        <v>828</v>
      </c>
      <c r="H306" s="14" t="s">
        <v>815</v>
      </c>
      <c r="I306" s="14" t="s">
        <v>823</v>
      </c>
      <c r="J306" s="14" t="s">
        <v>1372</v>
      </c>
      <c r="K306" s="14" t="s">
        <v>1472</v>
      </c>
      <c r="L306" s="14"/>
      <c r="M306" s="14" t="s">
        <v>1343</v>
      </c>
      <c r="N306" s="15">
        <v>0</v>
      </c>
      <c r="O306" s="15">
        <v>12</v>
      </c>
      <c r="P306" s="15">
        <v>25096</v>
      </c>
      <c r="Q306" t="str">
        <f>IFERROR(LEFT(D306, FIND(VLOOKUP("state_name_split_token", Keys!$B:$C, 2, FALSE), D306)-1), D306)</f>
        <v>Pennsylvania</v>
      </c>
      <c r="R306" t="str">
        <f>IF(OR(Q306=VLOOKUP("lignite_state_1", Keys!$B:$C, 2, FALSE),Q306=VLOOKUP("lignite_state_2", Keys!$B:$C, 2, FALSE),Q306=VLOOKUP("lignite_state_3", Keys!$B:$C, 2, FALSE),Q306=VLOOKUP("lignite_state_4", Keys!$B:$C, 2, FALSE)),VLOOKUP("lignite_label", Keys!$B:$C, 2, FALSE),VLOOKUP("hard_coal_label", Keys!$B:$C, 2, FALSE))</f>
        <v>hard_coal</v>
      </c>
    </row>
    <row r="307" spans="1:18" x14ac:dyDescent="0.25">
      <c r="A307" s="14">
        <v>2024</v>
      </c>
      <c r="B307" s="14">
        <v>3607880</v>
      </c>
      <c r="C307" s="14" t="s">
        <v>1575</v>
      </c>
      <c r="D307" s="14" t="s">
        <v>1470</v>
      </c>
      <c r="E307" s="14" t="s">
        <v>334</v>
      </c>
      <c r="F307" s="14" t="s">
        <v>813</v>
      </c>
      <c r="G307" s="14" t="s">
        <v>814</v>
      </c>
      <c r="H307" s="14" t="s">
        <v>815</v>
      </c>
      <c r="I307" s="14" t="s">
        <v>816</v>
      </c>
      <c r="J307" s="14" t="s">
        <v>1361</v>
      </c>
      <c r="K307" s="14" t="s">
        <v>1353</v>
      </c>
      <c r="L307" s="14"/>
      <c r="M307" s="14" t="s">
        <v>1343</v>
      </c>
      <c r="N307" s="15">
        <v>55888</v>
      </c>
      <c r="O307" s="15">
        <v>2</v>
      </c>
      <c r="P307" s="15">
        <v>2853</v>
      </c>
      <c r="Q307" t="str">
        <f>IFERROR(LEFT(D307, FIND(VLOOKUP("state_name_split_token", Keys!$B:$C, 2, FALSE), D307)-1), D307)</f>
        <v>Pennsylvania</v>
      </c>
      <c r="R307" t="str">
        <f>IF(OR(Q307=VLOOKUP("lignite_state_1", Keys!$B:$C, 2, FALSE),Q307=VLOOKUP("lignite_state_2", Keys!$B:$C, 2, FALSE),Q307=VLOOKUP("lignite_state_3", Keys!$B:$C, 2, FALSE),Q307=VLOOKUP("lignite_state_4", Keys!$B:$C, 2, FALSE)),VLOOKUP("lignite_label", Keys!$B:$C, 2, FALSE),VLOOKUP("hard_coal_label", Keys!$B:$C, 2, FALSE))</f>
        <v>hard_coal</v>
      </c>
    </row>
    <row r="308" spans="1:18" x14ac:dyDescent="0.25">
      <c r="A308" s="14">
        <v>2024</v>
      </c>
      <c r="B308" s="14">
        <v>3608316</v>
      </c>
      <c r="C308" s="14" t="s">
        <v>1576</v>
      </c>
      <c r="D308" s="14" t="s">
        <v>1470</v>
      </c>
      <c r="E308" s="14" t="s">
        <v>334</v>
      </c>
      <c r="F308" s="14" t="s">
        <v>822</v>
      </c>
      <c r="G308" s="14" t="s">
        <v>814</v>
      </c>
      <c r="H308" s="14" t="s">
        <v>815</v>
      </c>
      <c r="I308" s="14" t="s">
        <v>823</v>
      </c>
      <c r="J308" s="14" t="s">
        <v>1577</v>
      </c>
      <c r="K308" s="14" t="s">
        <v>1578</v>
      </c>
      <c r="L308" s="14"/>
      <c r="M308" s="14" t="s">
        <v>1343</v>
      </c>
      <c r="N308" s="15">
        <v>0</v>
      </c>
      <c r="O308" s="15">
        <v>8</v>
      </c>
      <c r="P308" s="15">
        <v>14573</v>
      </c>
      <c r="Q308" t="str">
        <f>IFERROR(LEFT(D308, FIND(VLOOKUP("state_name_split_token", Keys!$B:$C, 2, FALSE), D308)-1), D308)</f>
        <v>Pennsylvania</v>
      </c>
      <c r="R308" t="str">
        <f>IF(OR(Q308=VLOOKUP("lignite_state_1", Keys!$B:$C, 2, FALSE),Q308=VLOOKUP("lignite_state_2", Keys!$B:$C, 2, FALSE),Q308=VLOOKUP("lignite_state_3", Keys!$B:$C, 2, FALSE),Q308=VLOOKUP("lignite_state_4", Keys!$B:$C, 2, FALSE)),VLOOKUP("lignite_label", Keys!$B:$C, 2, FALSE),VLOOKUP("hard_coal_label", Keys!$B:$C, 2, FALSE))</f>
        <v>hard_coal</v>
      </c>
    </row>
    <row r="309" spans="1:18" x14ac:dyDescent="0.25">
      <c r="A309" s="14">
        <v>2024</v>
      </c>
      <c r="B309" s="14">
        <v>3609287</v>
      </c>
      <c r="C309" s="14" t="s">
        <v>1579</v>
      </c>
      <c r="D309" s="14" t="s">
        <v>1470</v>
      </c>
      <c r="E309" s="14" t="s">
        <v>334</v>
      </c>
      <c r="F309" s="14" t="s">
        <v>822</v>
      </c>
      <c r="G309" s="14" t="s">
        <v>828</v>
      </c>
      <c r="H309" s="14" t="s">
        <v>815</v>
      </c>
      <c r="I309" s="14" t="s">
        <v>816</v>
      </c>
      <c r="J309" s="14" t="s">
        <v>1372</v>
      </c>
      <c r="K309" s="14" t="s">
        <v>1472</v>
      </c>
      <c r="L309" s="14"/>
      <c r="M309" s="14" t="s">
        <v>1343</v>
      </c>
      <c r="N309" s="15">
        <v>135717</v>
      </c>
      <c r="O309" s="15">
        <v>22</v>
      </c>
      <c r="P309" s="15">
        <v>50806</v>
      </c>
      <c r="Q309" t="str">
        <f>IFERROR(LEFT(D309, FIND(VLOOKUP("state_name_split_token", Keys!$B:$C, 2, FALSE), D309)-1), D309)</f>
        <v>Pennsylvania</v>
      </c>
      <c r="R309" t="str">
        <f>IF(OR(Q309=VLOOKUP("lignite_state_1", Keys!$B:$C, 2, FALSE),Q309=VLOOKUP("lignite_state_2", Keys!$B:$C, 2, FALSE),Q309=VLOOKUP("lignite_state_3", Keys!$B:$C, 2, FALSE),Q309=VLOOKUP("lignite_state_4", Keys!$B:$C, 2, FALSE)),VLOOKUP("lignite_label", Keys!$B:$C, 2, FALSE),VLOOKUP("hard_coal_label", Keys!$B:$C, 2, FALSE))</f>
        <v>hard_coal</v>
      </c>
    </row>
    <row r="310" spans="1:18" x14ac:dyDescent="0.25">
      <c r="A310" s="14">
        <v>2024</v>
      </c>
      <c r="B310" s="14">
        <v>3609342</v>
      </c>
      <c r="C310" s="14" t="s">
        <v>1580</v>
      </c>
      <c r="D310" s="14" t="s">
        <v>1470</v>
      </c>
      <c r="E310" s="14" t="s">
        <v>334</v>
      </c>
      <c r="F310" s="14" t="s">
        <v>822</v>
      </c>
      <c r="G310" s="14" t="s">
        <v>828</v>
      </c>
      <c r="H310" s="14" t="s">
        <v>815</v>
      </c>
      <c r="I310" s="14" t="s">
        <v>816</v>
      </c>
      <c r="J310" s="14" t="s">
        <v>1372</v>
      </c>
      <c r="K310" s="14" t="s">
        <v>1472</v>
      </c>
      <c r="L310" s="14"/>
      <c r="M310" s="14" t="s">
        <v>1343</v>
      </c>
      <c r="N310" s="15">
        <v>282051</v>
      </c>
      <c r="O310" s="15">
        <v>39</v>
      </c>
      <c r="P310" s="15">
        <v>94077</v>
      </c>
      <c r="Q310" t="str">
        <f>IFERROR(LEFT(D310, FIND(VLOOKUP("state_name_split_token", Keys!$B:$C, 2, FALSE), D310)-1), D310)</f>
        <v>Pennsylvania</v>
      </c>
      <c r="R310" t="str">
        <f>IF(OR(Q310=VLOOKUP("lignite_state_1", Keys!$B:$C, 2, FALSE),Q310=VLOOKUP("lignite_state_2", Keys!$B:$C, 2, FALSE),Q310=VLOOKUP("lignite_state_3", Keys!$B:$C, 2, FALSE),Q310=VLOOKUP("lignite_state_4", Keys!$B:$C, 2, FALSE)),VLOOKUP("lignite_label", Keys!$B:$C, 2, FALSE),VLOOKUP("hard_coal_label", Keys!$B:$C, 2, FALSE))</f>
        <v>hard_coal</v>
      </c>
    </row>
    <row r="311" spans="1:18" x14ac:dyDescent="0.25">
      <c r="A311" s="14">
        <v>2024</v>
      </c>
      <c r="B311" s="14">
        <v>3609394</v>
      </c>
      <c r="C311" s="14" t="s">
        <v>1581</v>
      </c>
      <c r="D311" s="14" t="s">
        <v>1470</v>
      </c>
      <c r="E311" s="14" t="s">
        <v>334</v>
      </c>
      <c r="F311" s="14" t="s">
        <v>822</v>
      </c>
      <c r="G311" s="14" t="s">
        <v>828</v>
      </c>
      <c r="H311" s="14" t="s">
        <v>815</v>
      </c>
      <c r="I311" s="14" t="s">
        <v>816</v>
      </c>
      <c r="J311" s="14" t="s">
        <v>1372</v>
      </c>
      <c r="K311" s="14" t="s">
        <v>1472</v>
      </c>
      <c r="L311" s="14"/>
      <c r="M311" s="14" t="s">
        <v>1343</v>
      </c>
      <c r="N311" s="15">
        <v>101395</v>
      </c>
      <c r="O311" s="15">
        <v>25</v>
      </c>
      <c r="P311" s="15">
        <v>55410</v>
      </c>
      <c r="Q311" t="str">
        <f>IFERROR(LEFT(D311, FIND(VLOOKUP("state_name_split_token", Keys!$B:$C, 2, FALSE), D311)-1), D311)</f>
        <v>Pennsylvania</v>
      </c>
      <c r="R311" t="str">
        <f>IF(OR(Q311=VLOOKUP("lignite_state_1", Keys!$B:$C, 2, FALSE),Q311=VLOOKUP("lignite_state_2", Keys!$B:$C, 2, FALSE),Q311=VLOOKUP("lignite_state_3", Keys!$B:$C, 2, FALSE),Q311=VLOOKUP("lignite_state_4", Keys!$B:$C, 2, FALSE)),VLOOKUP("lignite_label", Keys!$B:$C, 2, FALSE),VLOOKUP("hard_coal_label", Keys!$B:$C, 2, FALSE))</f>
        <v>hard_coal</v>
      </c>
    </row>
    <row r="312" spans="1:18" x14ac:dyDescent="0.25">
      <c r="A312" s="14">
        <v>2024</v>
      </c>
      <c r="B312" s="14">
        <v>3609407</v>
      </c>
      <c r="C312" s="14" t="s">
        <v>1582</v>
      </c>
      <c r="D312" s="14" t="s">
        <v>1470</v>
      </c>
      <c r="E312" s="14" t="s">
        <v>334</v>
      </c>
      <c r="F312" s="14" t="s">
        <v>822</v>
      </c>
      <c r="G312" s="14" t="s">
        <v>828</v>
      </c>
      <c r="H312" s="14" t="s">
        <v>815</v>
      </c>
      <c r="I312" s="14" t="s">
        <v>816</v>
      </c>
      <c r="J312" s="14" t="s">
        <v>1372</v>
      </c>
      <c r="K312" s="14" t="s">
        <v>1472</v>
      </c>
      <c r="L312" s="14"/>
      <c r="M312" s="14" t="s">
        <v>1343</v>
      </c>
      <c r="N312" s="15">
        <v>216146</v>
      </c>
      <c r="O312" s="15">
        <v>32</v>
      </c>
      <c r="P312" s="15">
        <v>64471</v>
      </c>
      <c r="Q312" t="str">
        <f>IFERROR(LEFT(D312, FIND(VLOOKUP("state_name_split_token", Keys!$B:$C, 2, FALSE), D312)-1), D312)</f>
        <v>Pennsylvania</v>
      </c>
      <c r="R312" t="str">
        <f>IF(OR(Q312=VLOOKUP("lignite_state_1", Keys!$B:$C, 2, FALSE),Q312=VLOOKUP("lignite_state_2", Keys!$B:$C, 2, FALSE),Q312=VLOOKUP("lignite_state_3", Keys!$B:$C, 2, FALSE),Q312=VLOOKUP("lignite_state_4", Keys!$B:$C, 2, FALSE)),VLOOKUP("lignite_label", Keys!$B:$C, 2, FALSE),VLOOKUP("hard_coal_label", Keys!$B:$C, 2, FALSE))</f>
        <v>hard_coal</v>
      </c>
    </row>
    <row r="313" spans="1:18" x14ac:dyDescent="0.25">
      <c r="A313" s="14">
        <v>2024</v>
      </c>
      <c r="B313" s="14">
        <v>3609437</v>
      </c>
      <c r="C313" s="14" t="s">
        <v>1583</v>
      </c>
      <c r="D313" s="14" t="s">
        <v>1470</v>
      </c>
      <c r="E313" s="14" t="s">
        <v>334</v>
      </c>
      <c r="F313" s="14" t="s">
        <v>822</v>
      </c>
      <c r="G313" s="14" t="s">
        <v>828</v>
      </c>
      <c r="H313" s="14" t="s">
        <v>815</v>
      </c>
      <c r="I313" s="14" t="s">
        <v>816</v>
      </c>
      <c r="J313" s="14" t="s">
        <v>1372</v>
      </c>
      <c r="K313" s="14" t="s">
        <v>1472</v>
      </c>
      <c r="L313" s="14"/>
      <c r="M313" s="14" t="s">
        <v>1343</v>
      </c>
      <c r="N313" s="15">
        <v>551303</v>
      </c>
      <c r="O313" s="15">
        <v>65</v>
      </c>
      <c r="P313" s="15">
        <v>153171</v>
      </c>
      <c r="Q313" t="str">
        <f>IFERROR(LEFT(D313, FIND(VLOOKUP("state_name_split_token", Keys!$B:$C, 2, FALSE), D313)-1), D313)</f>
        <v>Pennsylvania</v>
      </c>
      <c r="R313" t="str">
        <f>IF(OR(Q313=VLOOKUP("lignite_state_1", Keys!$B:$C, 2, FALSE),Q313=VLOOKUP("lignite_state_2", Keys!$B:$C, 2, FALSE),Q313=VLOOKUP("lignite_state_3", Keys!$B:$C, 2, FALSE),Q313=VLOOKUP("lignite_state_4", Keys!$B:$C, 2, FALSE)),VLOOKUP("lignite_label", Keys!$B:$C, 2, FALSE),VLOOKUP("hard_coal_label", Keys!$B:$C, 2, FALSE))</f>
        <v>hard_coal</v>
      </c>
    </row>
    <row r="314" spans="1:18" x14ac:dyDescent="0.25">
      <c r="A314" s="14">
        <v>2024</v>
      </c>
      <c r="B314" s="14">
        <v>3609595</v>
      </c>
      <c r="C314" s="14" t="s">
        <v>1584</v>
      </c>
      <c r="D314" s="14" t="s">
        <v>1470</v>
      </c>
      <c r="E314" s="14" t="s">
        <v>334</v>
      </c>
      <c r="F314" s="14" t="s">
        <v>813</v>
      </c>
      <c r="G314" s="14" t="s">
        <v>828</v>
      </c>
      <c r="H314" s="14" t="s">
        <v>815</v>
      </c>
      <c r="I314" s="14" t="s">
        <v>816</v>
      </c>
      <c r="J314" s="14" t="s">
        <v>1372</v>
      </c>
      <c r="K314" s="14" t="s">
        <v>1585</v>
      </c>
      <c r="L314" s="14"/>
      <c r="M314" s="14" t="s">
        <v>1343</v>
      </c>
      <c r="N314" s="15">
        <v>5000</v>
      </c>
      <c r="O314" s="15">
        <v>5</v>
      </c>
      <c r="P314" s="15">
        <v>2987</v>
      </c>
      <c r="Q314" t="str">
        <f>IFERROR(LEFT(D314, FIND(VLOOKUP("state_name_split_token", Keys!$B:$C, 2, FALSE), D314)-1), D314)</f>
        <v>Pennsylvania</v>
      </c>
      <c r="R314" t="str">
        <f>IF(OR(Q314=VLOOKUP("lignite_state_1", Keys!$B:$C, 2, FALSE),Q314=VLOOKUP("lignite_state_2", Keys!$B:$C, 2, FALSE),Q314=VLOOKUP("lignite_state_3", Keys!$B:$C, 2, FALSE),Q314=VLOOKUP("lignite_state_4", Keys!$B:$C, 2, FALSE)),VLOOKUP("lignite_label", Keys!$B:$C, 2, FALSE),VLOOKUP("hard_coal_label", Keys!$B:$C, 2, FALSE))</f>
        <v>hard_coal</v>
      </c>
    </row>
    <row r="315" spans="1:18" x14ac:dyDescent="0.25">
      <c r="A315" s="14">
        <v>2024</v>
      </c>
      <c r="B315" s="14">
        <v>3609972</v>
      </c>
      <c r="C315" s="14" t="s">
        <v>1586</v>
      </c>
      <c r="D315" s="14" t="s">
        <v>1470</v>
      </c>
      <c r="E315" s="14" t="s">
        <v>334</v>
      </c>
      <c r="F315" s="14" t="s">
        <v>822</v>
      </c>
      <c r="G315" s="14" t="s">
        <v>828</v>
      </c>
      <c r="H315" s="14" t="s">
        <v>815</v>
      </c>
      <c r="I315" s="14" t="s">
        <v>816</v>
      </c>
      <c r="J315" s="14" t="s">
        <v>1372</v>
      </c>
      <c r="K315" s="14" t="s">
        <v>1472</v>
      </c>
      <c r="L315" s="14"/>
      <c r="M315" s="14" t="s">
        <v>1343</v>
      </c>
      <c r="N315" s="15">
        <v>749143</v>
      </c>
      <c r="O315" s="15">
        <v>66</v>
      </c>
      <c r="P315" s="15">
        <v>153886</v>
      </c>
      <c r="Q315" t="str">
        <f>IFERROR(LEFT(D315, FIND(VLOOKUP("state_name_split_token", Keys!$B:$C, 2, FALSE), D315)-1), D315)</f>
        <v>Pennsylvania</v>
      </c>
      <c r="R315" t="str">
        <f>IF(OR(Q315=VLOOKUP("lignite_state_1", Keys!$B:$C, 2, FALSE),Q315=VLOOKUP("lignite_state_2", Keys!$B:$C, 2, FALSE),Q315=VLOOKUP("lignite_state_3", Keys!$B:$C, 2, FALSE),Q315=VLOOKUP("lignite_state_4", Keys!$B:$C, 2, FALSE)),VLOOKUP("lignite_label", Keys!$B:$C, 2, FALSE),VLOOKUP("hard_coal_label", Keys!$B:$C, 2, FALSE))</f>
        <v>hard_coal</v>
      </c>
    </row>
    <row r="316" spans="1:18" x14ac:dyDescent="0.25">
      <c r="A316" s="14">
        <v>2024</v>
      </c>
      <c r="B316" s="14">
        <v>3610219</v>
      </c>
      <c r="C316" s="14" t="s">
        <v>1587</v>
      </c>
      <c r="D316" s="14" t="s">
        <v>1470</v>
      </c>
      <c r="E316" s="14" t="s">
        <v>334</v>
      </c>
      <c r="F316" s="14" t="s">
        <v>822</v>
      </c>
      <c r="G316" s="14" t="s">
        <v>828</v>
      </c>
      <c r="H316" s="14" t="s">
        <v>815</v>
      </c>
      <c r="I316" s="14" t="s">
        <v>823</v>
      </c>
      <c r="J316" s="14" t="s">
        <v>1372</v>
      </c>
      <c r="K316" s="14" t="s">
        <v>1472</v>
      </c>
      <c r="L316" s="14"/>
      <c r="M316" s="14" t="s">
        <v>1343</v>
      </c>
      <c r="N316" s="15">
        <v>0</v>
      </c>
      <c r="O316" s="15">
        <v>14</v>
      </c>
      <c r="P316" s="15">
        <v>32071</v>
      </c>
      <c r="Q316" t="str">
        <f>IFERROR(LEFT(D316, FIND(VLOOKUP("state_name_split_token", Keys!$B:$C, 2, FALSE), D316)-1), D316)</f>
        <v>Pennsylvania</v>
      </c>
      <c r="R316" t="str">
        <f>IF(OR(Q316=VLOOKUP("lignite_state_1", Keys!$B:$C, 2, FALSE),Q316=VLOOKUP("lignite_state_2", Keys!$B:$C, 2, FALSE),Q316=VLOOKUP("lignite_state_3", Keys!$B:$C, 2, FALSE),Q316=VLOOKUP("lignite_state_4", Keys!$B:$C, 2, FALSE)),VLOOKUP("lignite_label", Keys!$B:$C, 2, FALSE),VLOOKUP("hard_coal_label", Keys!$B:$C, 2, FALSE))</f>
        <v>hard_coal</v>
      </c>
    </row>
    <row r="317" spans="1:18" x14ac:dyDescent="0.25">
      <c r="A317" s="14">
        <v>2024</v>
      </c>
      <c r="B317" s="14">
        <v>3610410</v>
      </c>
      <c r="C317" s="14" t="s">
        <v>1588</v>
      </c>
      <c r="D317" s="14" t="s">
        <v>1470</v>
      </c>
      <c r="E317" s="14" t="s">
        <v>334</v>
      </c>
      <c r="F317" s="14" t="s">
        <v>822</v>
      </c>
      <c r="G317" s="14" t="s">
        <v>814</v>
      </c>
      <c r="H317" s="14" t="s">
        <v>815</v>
      </c>
      <c r="I317" s="14" t="s">
        <v>816</v>
      </c>
      <c r="J317" s="14" t="s">
        <v>1372</v>
      </c>
      <c r="K317" s="14" t="s">
        <v>1472</v>
      </c>
      <c r="L317" s="14"/>
      <c r="M317" s="14" t="s">
        <v>1343</v>
      </c>
      <c r="N317" s="15">
        <v>2889</v>
      </c>
      <c r="O317" s="15">
        <v>10</v>
      </c>
      <c r="P317" s="15">
        <v>17511</v>
      </c>
      <c r="Q317" t="str">
        <f>IFERROR(LEFT(D317, FIND(VLOOKUP("state_name_split_token", Keys!$B:$C, 2, FALSE), D317)-1), D317)</f>
        <v>Pennsylvania</v>
      </c>
      <c r="R317" t="str">
        <f>IF(OR(Q317=VLOOKUP("lignite_state_1", Keys!$B:$C, 2, FALSE),Q317=VLOOKUP("lignite_state_2", Keys!$B:$C, 2, FALSE),Q317=VLOOKUP("lignite_state_3", Keys!$B:$C, 2, FALSE),Q317=VLOOKUP("lignite_state_4", Keys!$B:$C, 2, FALSE)),VLOOKUP("lignite_label", Keys!$B:$C, 2, FALSE),VLOOKUP("hard_coal_label", Keys!$B:$C, 2, FALSE))</f>
        <v>hard_coal</v>
      </c>
    </row>
    <row r="318" spans="1:18" x14ac:dyDescent="0.25">
      <c r="A318" s="14">
        <v>2024</v>
      </c>
      <c r="B318" s="14">
        <v>3604782</v>
      </c>
      <c r="C318" s="14" t="s">
        <v>1589</v>
      </c>
      <c r="D318" s="14" t="s">
        <v>1470</v>
      </c>
      <c r="E318" s="14" t="s">
        <v>827</v>
      </c>
      <c r="F318" s="14" t="s">
        <v>822</v>
      </c>
      <c r="G318" s="14" t="s">
        <v>814</v>
      </c>
      <c r="H318" s="14" t="s">
        <v>815</v>
      </c>
      <c r="I318" s="14" t="s">
        <v>816</v>
      </c>
      <c r="J318" s="14" t="s">
        <v>1590</v>
      </c>
      <c r="K318" s="14" t="s">
        <v>1591</v>
      </c>
      <c r="L318" s="14"/>
      <c r="M318" s="14" t="s">
        <v>1343</v>
      </c>
      <c r="N318" s="15">
        <v>631</v>
      </c>
      <c r="O318" s="15">
        <v>5</v>
      </c>
      <c r="P318" s="15">
        <v>6448</v>
      </c>
      <c r="Q318" t="str">
        <f>IFERROR(LEFT(D318, FIND(VLOOKUP("state_name_split_token", Keys!$B:$C, 2, FALSE), D318)-1), D318)</f>
        <v>Pennsylvania</v>
      </c>
      <c r="R318" t="str">
        <f>IF(OR(Q318=VLOOKUP("lignite_state_1", Keys!$B:$C, 2, FALSE),Q318=VLOOKUP("lignite_state_2", Keys!$B:$C, 2, FALSE),Q318=VLOOKUP("lignite_state_3", Keys!$B:$C, 2, FALSE),Q318=VLOOKUP("lignite_state_4", Keys!$B:$C, 2, FALSE)),VLOOKUP("lignite_label", Keys!$B:$C, 2, FALSE),VLOOKUP("hard_coal_label", Keys!$B:$C, 2, FALSE))</f>
        <v>hard_coal</v>
      </c>
    </row>
    <row r="319" spans="1:18" x14ac:dyDescent="0.25">
      <c r="A319" s="14">
        <v>2024</v>
      </c>
      <c r="B319" s="14">
        <v>3609436</v>
      </c>
      <c r="C319" s="14" t="s">
        <v>1592</v>
      </c>
      <c r="D319" s="14" t="s">
        <v>1470</v>
      </c>
      <c r="E319" s="14" t="s">
        <v>827</v>
      </c>
      <c r="F319" s="14" t="s">
        <v>822</v>
      </c>
      <c r="G319" s="14" t="s">
        <v>828</v>
      </c>
      <c r="H319" s="14" t="s">
        <v>815</v>
      </c>
      <c r="I319" s="14" t="s">
        <v>816</v>
      </c>
      <c r="J319" s="14" t="s">
        <v>1372</v>
      </c>
      <c r="K319" s="14" t="s">
        <v>1472</v>
      </c>
      <c r="L319" s="14"/>
      <c r="M319" s="14" t="s">
        <v>1343</v>
      </c>
      <c r="N319" s="15">
        <v>130706</v>
      </c>
      <c r="O319" s="15">
        <v>19</v>
      </c>
      <c r="P319" s="15">
        <v>39587</v>
      </c>
      <c r="Q319" t="str">
        <f>IFERROR(LEFT(D319, FIND(VLOOKUP("state_name_split_token", Keys!$B:$C, 2, FALSE), D319)-1), D319)</f>
        <v>Pennsylvania</v>
      </c>
      <c r="R319" t="str">
        <f>IF(OR(Q319=VLOOKUP("lignite_state_1", Keys!$B:$C, 2, FALSE),Q319=VLOOKUP("lignite_state_2", Keys!$B:$C, 2, FALSE),Q319=VLOOKUP("lignite_state_3", Keys!$B:$C, 2, FALSE),Q319=VLOOKUP("lignite_state_4", Keys!$B:$C, 2, FALSE)),VLOOKUP("lignite_label", Keys!$B:$C, 2, FALSE),VLOOKUP("hard_coal_label", Keys!$B:$C, 2, FALSE))</f>
        <v>hard_coal</v>
      </c>
    </row>
    <row r="320" spans="1:18" x14ac:dyDescent="0.25">
      <c r="A320" s="14">
        <v>2024</v>
      </c>
      <c r="B320" s="14">
        <v>3608406</v>
      </c>
      <c r="C320" s="14" t="s">
        <v>1593</v>
      </c>
      <c r="D320" s="14" t="s">
        <v>1492</v>
      </c>
      <c r="E320" s="14" t="s">
        <v>1594</v>
      </c>
      <c r="F320" s="14" t="s">
        <v>1008</v>
      </c>
      <c r="G320" s="14" t="s">
        <v>814</v>
      </c>
      <c r="H320" s="14" t="s">
        <v>815</v>
      </c>
      <c r="I320" s="14" t="s">
        <v>816</v>
      </c>
      <c r="J320" s="14" t="s">
        <v>1595</v>
      </c>
      <c r="K320" s="14" t="s">
        <v>1596</v>
      </c>
      <c r="L320" s="14"/>
      <c r="M320" s="14" t="s">
        <v>1343</v>
      </c>
      <c r="N320" s="15">
        <v>5305</v>
      </c>
      <c r="O320" s="15">
        <v>3</v>
      </c>
      <c r="P320" s="15">
        <v>4962</v>
      </c>
      <c r="Q320" t="str">
        <f>IFERROR(LEFT(D320, FIND(VLOOKUP("state_name_split_token", Keys!$B:$C, 2, FALSE), D320)-1), D320)</f>
        <v>Pennsylvania</v>
      </c>
      <c r="R320" t="str">
        <f>IF(OR(Q320=VLOOKUP("lignite_state_1", Keys!$B:$C, 2, FALSE),Q320=VLOOKUP("lignite_state_2", Keys!$B:$C, 2, FALSE),Q320=VLOOKUP("lignite_state_3", Keys!$B:$C, 2, FALSE),Q320=VLOOKUP("lignite_state_4", Keys!$B:$C, 2, FALSE)),VLOOKUP("lignite_label", Keys!$B:$C, 2, FALSE),VLOOKUP("hard_coal_label", Keys!$B:$C, 2, FALSE))</f>
        <v>hard_coal</v>
      </c>
    </row>
    <row r="321" spans="1:18" x14ac:dyDescent="0.25">
      <c r="A321" s="14">
        <v>2024</v>
      </c>
      <c r="B321" s="14">
        <v>3601708</v>
      </c>
      <c r="C321" s="14" t="s">
        <v>1597</v>
      </c>
      <c r="D321" s="14" t="s">
        <v>1492</v>
      </c>
      <c r="E321" s="14" t="s">
        <v>1598</v>
      </c>
      <c r="F321" s="14" t="s">
        <v>822</v>
      </c>
      <c r="G321" s="14" t="s">
        <v>814</v>
      </c>
      <c r="H321" s="14" t="s">
        <v>815</v>
      </c>
      <c r="I321" s="14" t="s">
        <v>823</v>
      </c>
      <c r="J321" s="14" t="s">
        <v>1599</v>
      </c>
      <c r="K321" s="14" t="s">
        <v>1600</v>
      </c>
      <c r="L321" s="14"/>
      <c r="M321" s="14" t="s">
        <v>1343</v>
      </c>
      <c r="N321" s="15">
        <v>0</v>
      </c>
      <c r="O321" s="15">
        <v>5</v>
      </c>
      <c r="P321" s="15">
        <v>7385</v>
      </c>
      <c r="Q321" t="str">
        <f>IFERROR(LEFT(D321, FIND(VLOOKUP("state_name_split_token", Keys!$B:$C, 2, FALSE), D321)-1), D321)</f>
        <v>Pennsylvania</v>
      </c>
      <c r="R321" t="str">
        <f>IF(OR(Q321=VLOOKUP("lignite_state_1", Keys!$B:$C, 2, FALSE),Q321=VLOOKUP("lignite_state_2", Keys!$B:$C, 2, FALSE),Q321=VLOOKUP("lignite_state_3", Keys!$B:$C, 2, FALSE),Q321=VLOOKUP("lignite_state_4", Keys!$B:$C, 2, FALSE)),VLOOKUP("lignite_label", Keys!$B:$C, 2, FALSE),VLOOKUP("hard_coal_label", Keys!$B:$C, 2, FALSE))</f>
        <v>hard_coal</v>
      </c>
    </row>
    <row r="322" spans="1:18" x14ac:dyDescent="0.25">
      <c r="A322" s="14">
        <v>2024</v>
      </c>
      <c r="B322" s="14">
        <v>3601708</v>
      </c>
      <c r="C322" s="14" t="s">
        <v>1597</v>
      </c>
      <c r="D322" s="14" t="s">
        <v>1492</v>
      </c>
      <c r="E322" s="14" t="s">
        <v>1598</v>
      </c>
      <c r="F322" s="14" t="s">
        <v>822</v>
      </c>
      <c r="G322" s="14" t="s">
        <v>828</v>
      </c>
      <c r="H322" s="14" t="s">
        <v>815</v>
      </c>
      <c r="I322" s="14" t="s">
        <v>823</v>
      </c>
      <c r="J322" s="14" t="s">
        <v>1599</v>
      </c>
      <c r="K322" s="14" t="s">
        <v>1600</v>
      </c>
      <c r="L322" s="14"/>
      <c r="M322" s="14" t="s">
        <v>1343</v>
      </c>
      <c r="N322" s="15">
        <v>0</v>
      </c>
      <c r="O322" s="15">
        <v>4</v>
      </c>
      <c r="P322" s="15">
        <v>7384</v>
      </c>
      <c r="Q322" t="str">
        <f>IFERROR(LEFT(D322, FIND(VLOOKUP("state_name_split_token", Keys!$B:$C, 2, FALSE), D322)-1), D322)</f>
        <v>Pennsylvania</v>
      </c>
      <c r="R322" t="str">
        <f>IF(OR(Q322=VLOOKUP("lignite_state_1", Keys!$B:$C, 2, FALSE),Q322=VLOOKUP("lignite_state_2", Keys!$B:$C, 2, FALSE),Q322=VLOOKUP("lignite_state_3", Keys!$B:$C, 2, FALSE),Q322=VLOOKUP("lignite_state_4", Keys!$B:$C, 2, FALSE)),VLOOKUP("lignite_label", Keys!$B:$C, 2, FALSE),VLOOKUP("hard_coal_label", Keys!$B:$C, 2, FALSE))</f>
        <v>hard_coal</v>
      </c>
    </row>
    <row r="323" spans="1:18" x14ac:dyDescent="0.25">
      <c r="A323" s="14">
        <v>2024</v>
      </c>
      <c r="B323" s="14">
        <v>3601734</v>
      </c>
      <c r="C323" s="14" t="s">
        <v>1601</v>
      </c>
      <c r="D323" s="14" t="s">
        <v>1492</v>
      </c>
      <c r="E323" s="14" t="s">
        <v>1598</v>
      </c>
      <c r="F323" s="14" t="s">
        <v>822</v>
      </c>
      <c r="G323" s="14" t="s">
        <v>814</v>
      </c>
      <c r="H323" s="14" t="s">
        <v>815</v>
      </c>
      <c r="I323" s="14" t="s">
        <v>816</v>
      </c>
      <c r="J323" s="14" t="s">
        <v>1497</v>
      </c>
      <c r="K323" s="14" t="s">
        <v>1602</v>
      </c>
      <c r="L323" s="14"/>
      <c r="M323" s="14" t="s">
        <v>1343</v>
      </c>
      <c r="N323" s="15">
        <v>113569</v>
      </c>
      <c r="O323" s="15">
        <v>8</v>
      </c>
      <c r="P323" s="15">
        <v>19670</v>
      </c>
      <c r="Q323" t="str">
        <f>IFERROR(LEFT(D323, FIND(VLOOKUP("state_name_split_token", Keys!$B:$C, 2, FALSE), D323)-1), D323)</f>
        <v>Pennsylvania</v>
      </c>
      <c r="R323" t="str">
        <f>IF(OR(Q323=VLOOKUP("lignite_state_1", Keys!$B:$C, 2, FALSE),Q323=VLOOKUP("lignite_state_2", Keys!$B:$C, 2, FALSE),Q323=VLOOKUP("lignite_state_3", Keys!$B:$C, 2, FALSE),Q323=VLOOKUP("lignite_state_4", Keys!$B:$C, 2, FALSE)),VLOOKUP("lignite_label", Keys!$B:$C, 2, FALSE),VLOOKUP("hard_coal_label", Keys!$B:$C, 2, FALSE))</f>
        <v>hard_coal</v>
      </c>
    </row>
    <row r="324" spans="1:18" x14ac:dyDescent="0.25">
      <c r="A324" s="14">
        <v>2024</v>
      </c>
      <c r="B324" s="14">
        <v>3604383</v>
      </c>
      <c r="C324" s="14" t="s">
        <v>1603</v>
      </c>
      <c r="D324" s="14" t="s">
        <v>1492</v>
      </c>
      <c r="E324" s="14" t="s">
        <v>1598</v>
      </c>
      <c r="F324" s="14" t="s">
        <v>822</v>
      </c>
      <c r="G324" s="14" t="s">
        <v>814</v>
      </c>
      <c r="H324" s="14" t="s">
        <v>815</v>
      </c>
      <c r="I324" s="14" t="s">
        <v>836</v>
      </c>
      <c r="J324" s="14" t="s">
        <v>1547</v>
      </c>
      <c r="K324" s="14" t="s">
        <v>1604</v>
      </c>
      <c r="L324" s="14" t="s">
        <v>832</v>
      </c>
      <c r="M324" s="14" t="s">
        <v>1343</v>
      </c>
      <c r="N324" s="15">
        <v>8765</v>
      </c>
      <c r="O324" s="15">
        <v>15</v>
      </c>
      <c r="P324" s="15">
        <v>29103</v>
      </c>
      <c r="Q324" t="str">
        <f>IFERROR(LEFT(D324, FIND(VLOOKUP("state_name_split_token", Keys!$B:$C, 2, FALSE), D324)-1), D324)</f>
        <v>Pennsylvania</v>
      </c>
      <c r="R324" t="str">
        <f>IF(OR(Q324=VLOOKUP("lignite_state_1", Keys!$B:$C, 2, FALSE),Q324=VLOOKUP("lignite_state_2", Keys!$B:$C, 2, FALSE),Q324=VLOOKUP("lignite_state_3", Keys!$B:$C, 2, FALSE),Q324=VLOOKUP("lignite_state_4", Keys!$B:$C, 2, FALSE)),VLOOKUP("lignite_label", Keys!$B:$C, 2, FALSE),VLOOKUP("hard_coal_label", Keys!$B:$C, 2, FALSE))</f>
        <v>hard_coal</v>
      </c>
    </row>
    <row r="325" spans="1:18" x14ac:dyDescent="0.25">
      <c r="A325" s="14">
        <v>2024</v>
      </c>
      <c r="B325" s="14">
        <v>3605855</v>
      </c>
      <c r="C325" s="14" t="s">
        <v>1605</v>
      </c>
      <c r="D325" s="14" t="s">
        <v>1492</v>
      </c>
      <c r="E325" s="14" t="s">
        <v>1598</v>
      </c>
      <c r="F325" s="14" t="s">
        <v>822</v>
      </c>
      <c r="G325" s="14" t="s">
        <v>814</v>
      </c>
      <c r="H325" s="14" t="s">
        <v>815</v>
      </c>
      <c r="I325" s="14" t="s">
        <v>823</v>
      </c>
      <c r="J325" s="14" t="s">
        <v>1606</v>
      </c>
      <c r="K325" s="14" t="s">
        <v>1607</v>
      </c>
      <c r="L325" s="14"/>
      <c r="M325" s="14" t="s">
        <v>1343</v>
      </c>
      <c r="N325" s="15">
        <v>0</v>
      </c>
      <c r="O325" s="15">
        <v>9</v>
      </c>
      <c r="P325" s="15">
        <v>15836</v>
      </c>
      <c r="Q325" t="str">
        <f>IFERROR(LEFT(D325, FIND(VLOOKUP("state_name_split_token", Keys!$B:$C, 2, FALSE), D325)-1), D325)</f>
        <v>Pennsylvania</v>
      </c>
      <c r="R325" t="str">
        <f>IF(OR(Q325=VLOOKUP("lignite_state_1", Keys!$B:$C, 2, FALSE),Q325=VLOOKUP("lignite_state_2", Keys!$B:$C, 2, FALSE),Q325=VLOOKUP("lignite_state_3", Keys!$B:$C, 2, FALSE),Q325=VLOOKUP("lignite_state_4", Keys!$B:$C, 2, FALSE)),VLOOKUP("lignite_label", Keys!$B:$C, 2, FALSE),VLOOKUP("hard_coal_label", Keys!$B:$C, 2, FALSE))</f>
        <v>hard_coal</v>
      </c>
    </row>
    <row r="326" spans="1:18" x14ac:dyDescent="0.25">
      <c r="A326" s="14">
        <v>2024</v>
      </c>
      <c r="B326" s="14">
        <v>3608391</v>
      </c>
      <c r="C326" s="14" t="s">
        <v>1608</v>
      </c>
      <c r="D326" s="14" t="s">
        <v>1492</v>
      </c>
      <c r="E326" s="14" t="s">
        <v>1598</v>
      </c>
      <c r="F326" s="14" t="s">
        <v>822</v>
      </c>
      <c r="G326" s="14" t="s">
        <v>814</v>
      </c>
      <c r="H326" s="14" t="s">
        <v>815</v>
      </c>
      <c r="I326" s="14" t="s">
        <v>816</v>
      </c>
      <c r="J326" s="14" t="s">
        <v>1609</v>
      </c>
      <c r="K326" s="14" t="s">
        <v>1610</v>
      </c>
      <c r="L326" s="14"/>
      <c r="M326" s="14" t="s">
        <v>1343</v>
      </c>
      <c r="N326" s="15">
        <v>20996</v>
      </c>
      <c r="O326" s="15">
        <v>13</v>
      </c>
      <c r="P326" s="15">
        <v>26339</v>
      </c>
      <c r="Q326" t="str">
        <f>IFERROR(LEFT(D326, FIND(VLOOKUP("state_name_split_token", Keys!$B:$C, 2, FALSE), D326)-1), D326)</f>
        <v>Pennsylvania</v>
      </c>
      <c r="R326" t="str">
        <f>IF(OR(Q326=VLOOKUP("lignite_state_1", Keys!$B:$C, 2, FALSE),Q326=VLOOKUP("lignite_state_2", Keys!$B:$C, 2, FALSE),Q326=VLOOKUP("lignite_state_3", Keys!$B:$C, 2, FALSE),Q326=VLOOKUP("lignite_state_4", Keys!$B:$C, 2, FALSE)),VLOOKUP("lignite_label", Keys!$B:$C, 2, FALSE),VLOOKUP("hard_coal_label", Keys!$B:$C, 2, FALSE))</f>
        <v>hard_coal</v>
      </c>
    </row>
    <row r="327" spans="1:18" x14ac:dyDescent="0.25">
      <c r="A327" s="14">
        <v>2024</v>
      </c>
      <c r="B327" s="14">
        <v>3608550</v>
      </c>
      <c r="C327" s="14" t="s">
        <v>1611</v>
      </c>
      <c r="D327" s="14" t="s">
        <v>1492</v>
      </c>
      <c r="E327" s="14" t="s">
        <v>1598</v>
      </c>
      <c r="F327" s="14" t="s">
        <v>822</v>
      </c>
      <c r="G327" s="14" t="s">
        <v>814</v>
      </c>
      <c r="H327" s="14" t="s">
        <v>815</v>
      </c>
      <c r="I327" s="14" t="s">
        <v>816</v>
      </c>
      <c r="J327" s="14" t="s">
        <v>1497</v>
      </c>
      <c r="K327" s="14" t="s">
        <v>1612</v>
      </c>
      <c r="L327" s="14"/>
      <c r="M327" s="14" t="s">
        <v>1343</v>
      </c>
      <c r="N327" s="15">
        <v>191238</v>
      </c>
      <c r="O327" s="15">
        <v>42</v>
      </c>
      <c r="P327" s="15">
        <v>96604</v>
      </c>
      <c r="Q327" t="str">
        <f>IFERROR(LEFT(D327, FIND(VLOOKUP("state_name_split_token", Keys!$B:$C, 2, FALSE), D327)-1), D327)</f>
        <v>Pennsylvania</v>
      </c>
      <c r="R327" t="str">
        <f>IF(OR(Q327=VLOOKUP("lignite_state_1", Keys!$B:$C, 2, FALSE),Q327=VLOOKUP("lignite_state_2", Keys!$B:$C, 2, FALSE),Q327=VLOOKUP("lignite_state_3", Keys!$B:$C, 2, FALSE),Q327=VLOOKUP("lignite_state_4", Keys!$B:$C, 2, FALSE)),VLOOKUP("lignite_label", Keys!$B:$C, 2, FALSE),VLOOKUP("hard_coal_label", Keys!$B:$C, 2, FALSE))</f>
        <v>hard_coal</v>
      </c>
    </row>
    <row r="328" spans="1:18" x14ac:dyDescent="0.25">
      <c r="A328" s="14">
        <v>2024</v>
      </c>
      <c r="B328" s="14">
        <v>3608649</v>
      </c>
      <c r="C328" s="14" t="s">
        <v>1613</v>
      </c>
      <c r="D328" s="14" t="s">
        <v>1492</v>
      </c>
      <c r="E328" s="14" t="s">
        <v>1598</v>
      </c>
      <c r="F328" s="14" t="s">
        <v>822</v>
      </c>
      <c r="G328" s="14" t="s">
        <v>814</v>
      </c>
      <c r="H328" s="14" t="s">
        <v>829</v>
      </c>
      <c r="I328" s="14" t="s">
        <v>823</v>
      </c>
      <c r="J328" s="14" t="s">
        <v>1614</v>
      </c>
      <c r="K328" s="14" t="s">
        <v>1615</v>
      </c>
      <c r="L328" s="14" t="s">
        <v>832</v>
      </c>
      <c r="M328" s="14" t="s">
        <v>1343</v>
      </c>
      <c r="N328" s="15">
        <v>0</v>
      </c>
      <c r="O328" s="15">
        <v>18</v>
      </c>
      <c r="P328" s="15">
        <v>30872</v>
      </c>
      <c r="Q328" t="str">
        <f>IFERROR(LEFT(D328, FIND(VLOOKUP("state_name_split_token", Keys!$B:$C, 2, FALSE), D328)-1), D328)</f>
        <v>Pennsylvania</v>
      </c>
      <c r="R328" t="str">
        <f>IF(OR(Q328=VLOOKUP("lignite_state_1", Keys!$B:$C, 2, FALSE),Q328=VLOOKUP("lignite_state_2", Keys!$B:$C, 2, FALSE),Q328=VLOOKUP("lignite_state_3", Keys!$B:$C, 2, FALSE),Q328=VLOOKUP("lignite_state_4", Keys!$B:$C, 2, FALSE)),VLOOKUP("lignite_label", Keys!$B:$C, 2, FALSE),VLOOKUP("hard_coal_label", Keys!$B:$C, 2, FALSE))</f>
        <v>hard_coal</v>
      </c>
    </row>
    <row r="329" spans="1:18" x14ac:dyDescent="0.25">
      <c r="A329" s="14">
        <v>2024</v>
      </c>
      <c r="B329" s="14">
        <v>3608745</v>
      </c>
      <c r="C329" s="14" t="s">
        <v>1616</v>
      </c>
      <c r="D329" s="14" t="s">
        <v>1492</v>
      </c>
      <c r="E329" s="14" t="s">
        <v>1598</v>
      </c>
      <c r="F329" s="14" t="s">
        <v>822</v>
      </c>
      <c r="G329" s="14" t="s">
        <v>814</v>
      </c>
      <c r="H329" s="14" t="s">
        <v>815</v>
      </c>
      <c r="I329" s="14" t="s">
        <v>816</v>
      </c>
      <c r="J329" s="14" t="s">
        <v>1497</v>
      </c>
      <c r="K329" s="14" t="s">
        <v>1612</v>
      </c>
      <c r="L329" s="14"/>
      <c r="M329" s="14" t="s">
        <v>1343</v>
      </c>
      <c r="N329" s="15">
        <v>38655</v>
      </c>
      <c r="O329" s="15">
        <v>39</v>
      </c>
      <c r="P329" s="15">
        <v>88564</v>
      </c>
      <c r="Q329" t="str">
        <f>IFERROR(LEFT(D329, FIND(VLOOKUP("state_name_split_token", Keys!$B:$C, 2, FALSE), D329)-1), D329)</f>
        <v>Pennsylvania</v>
      </c>
      <c r="R329" t="str">
        <f>IF(OR(Q329=VLOOKUP("lignite_state_1", Keys!$B:$C, 2, FALSE),Q329=VLOOKUP("lignite_state_2", Keys!$B:$C, 2, FALSE),Q329=VLOOKUP("lignite_state_3", Keys!$B:$C, 2, FALSE),Q329=VLOOKUP("lignite_state_4", Keys!$B:$C, 2, FALSE)),VLOOKUP("lignite_label", Keys!$B:$C, 2, FALSE),VLOOKUP("hard_coal_label", Keys!$B:$C, 2, FALSE))</f>
        <v>hard_coal</v>
      </c>
    </row>
    <row r="330" spans="1:18" x14ac:dyDescent="0.25">
      <c r="A330" s="14">
        <v>2024</v>
      </c>
      <c r="B330" s="14">
        <v>3608766</v>
      </c>
      <c r="C330" s="14" t="s">
        <v>1617</v>
      </c>
      <c r="D330" s="14" t="s">
        <v>1492</v>
      </c>
      <c r="E330" s="14" t="s">
        <v>1598</v>
      </c>
      <c r="F330" s="14" t="s">
        <v>822</v>
      </c>
      <c r="G330" s="14" t="s">
        <v>814</v>
      </c>
      <c r="H330" s="14" t="s">
        <v>815</v>
      </c>
      <c r="I330" s="14" t="s">
        <v>823</v>
      </c>
      <c r="J330" s="14" t="s">
        <v>1497</v>
      </c>
      <c r="K330" s="14" t="s">
        <v>1618</v>
      </c>
      <c r="L330" s="14"/>
      <c r="M330" s="14" t="s">
        <v>1343</v>
      </c>
      <c r="N330" s="15">
        <v>0</v>
      </c>
      <c r="O330" s="15">
        <v>50</v>
      </c>
      <c r="P330" s="15">
        <v>102620</v>
      </c>
      <c r="Q330" t="str">
        <f>IFERROR(LEFT(D330, FIND(VLOOKUP("state_name_split_token", Keys!$B:$C, 2, FALSE), D330)-1), D330)</f>
        <v>Pennsylvania</v>
      </c>
      <c r="R330" t="str">
        <f>IF(OR(Q330=VLOOKUP("lignite_state_1", Keys!$B:$C, 2, FALSE),Q330=VLOOKUP("lignite_state_2", Keys!$B:$C, 2, FALSE),Q330=VLOOKUP("lignite_state_3", Keys!$B:$C, 2, FALSE),Q330=VLOOKUP("lignite_state_4", Keys!$B:$C, 2, FALSE)),VLOOKUP("lignite_label", Keys!$B:$C, 2, FALSE),VLOOKUP("hard_coal_label", Keys!$B:$C, 2, FALSE))</f>
        <v>hard_coal</v>
      </c>
    </row>
    <row r="331" spans="1:18" x14ac:dyDescent="0.25">
      <c r="A331" s="14">
        <v>2024</v>
      </c>
      <c r="B331" s="14">
        <v>3609210</v>
      </c>
      <c r="C331" s="14" t="s">
        <v>1619</v>
      </c>
      <c r="D331" s="14" t="s">
        <v>1492</v>
      </c>
      <c r="E331" s="14" t="s">
        <v>1598</v>
      </c>
      <c r="F331" s="14" t="s">
        <v>822</v>
      </c>
      <c r="G331" s="14" t="s">
        <v>814</v>
      </c>
      <c r="H331" s="14" t="s">
        <v>829</v>
      </c>
      <c r="I331" s="14" t="s">
        <v>823</v>
      </c>
      <c r="J331" s="14" t="s">
        <v>1497</v>
      </c>
      <c r="K331" s="14" t="s">
        <v>1602</v>
      </c>
      <c r="L331" s="14"/>
      <c r="M331" s="14" t="s">
        <v>1343</v>
      </c>
      <c r="N331" s="15">
        <v>0</v>
      </c>
      <c r="O331" s="15">
        <v>9</v>
      </c>
      <c r="P331" s="15">
        <v>20355</v>
      </c>
      <c r="Q331" t="str">
        <f>IFERROR(LEFT(D331, FIND(VLOOKUP("state_name_split_token", Keys!$B:$C, 2, FALSE), D331)-1), D331)</f>
        <v>Pennsylvania</v>
      </c>
      <c r="R331" t="str">
        <f>IF(OR(Q331=VLOOKUP("lignite_state_1", Keys!$B:$C, 2, FALSE),Q331=VLOOKUP("lignite_state_2", Keys!$B:$C, 2, FALSE),Q331=VLOOKUP("lignite_state_3", Keys!$B:$C, 2, FALSE),Q331=VLOOKUP("lignite_state_4", Keys!$B:$C, 2, FALSE)),VLOOKUP("lignite_label", Keys!$B:$C, 2, FALSE),VLOOKUP("hard_coal_label", Keys!$B:$C, 2, FALSE))</f>
        <v>hard_coal</v>
      </c>
    </row>
    <row r="332" spans="1:18" x14ac:dyDescent="0.25">
      <c r="A332" s="14">
        <v>2024</v>
      </c>
      <c r="B332" s="14">
        <v>3609445</v>
      </c>
      <c r="C332" s="14" t="s">
        <v>1620</v>
      </c>
      <c r="D332" s="14" t="s">
        <v>1492</v>
      </c>
      <c r="E332" s="14" t="s">
        <v>1598</v>
      </c>
      <c r="F332" s="14" t="s">
        <v>822</v>
      </c>
      <c r="G332" s="14" t="s">
        <v>814</v>
      </c>
      <c r="H332" s="14" t="s">
        <v>815</v>
      </c>
      <c r="I332" s="14" t="s">
        <v>823</v>
      </c>
      <c r="J332" s="14" t="s">
        <v>1621</v>
      </c>
      <c r="K332" s="14" t="s">
        <v>1622</v>
      </c>
      <c r="L332" s="14"/>
      <c r="M332" s="14" t="s">
        <v>1343</v>
      </c>
      <c r="N332" s="15">
        <v>0</v>
      </c>
      <c r="O332" s="15">
        <v>4</v>
      </c>
      <c r="P332" s="15">
        <v>7961</v>
      </c>
      <c r="Q332" t="str">
        <f>IFERROR(LEFT(D332, FIND(VLOOKUP("state_name_split_token", Keys!$B:$C, 2, FALSE), D332)-1), D332)</f>
        <v>Pennsylvania</v>
      </c>
      <c r="R332" t="str">
        <f>IF(OR(Q332=VLOOKUP("lignite_state_1", Keys!$B:$C, 2, FALSE),Q332=VLOOKUP("lignite_state_2", Keys!$B:$C, 2, FALSE),Q332=VLOOKUP("lignite_state_3", Keys!$B:$C, 2, FALSE),Q332=VLOOKUP("lignite_state_4", Keys!$B:$C, 2, FALSE)),VLOOKUP("lignite_label", Keys!$B:$C, 2, FALSE),VLOOKUP("hard_coal_label", Keys!$B:$C, 2, FALSE))</f>
        <v>hard_coal</v>
      </c>
    </row>
    <row r="333" spans="1:18" x14ac:dyDescent="0.25">
      <c r="A333" s="14">
        <v>2024</v>
      </c>
      <c r="B333" s="14">
        <v>3610138</v>
      </c>
      <c r="C333" s="14" t="s">
        <v>1623</v>
      </c>
      <c r="D333" s="14" t="s">
        <v>1492</v>
      </c>
      <c r="E333" s="14" t="s">
        <v>1598</v>
      </c>
      <c r="F333" s="14" t="s">
        <v>822</v>
      </c>
      <c r="G333" s="14" t="s">
        <v>814</v>
      </c>
      <c r="H333" s="14" t="s">
        <v>815</v>
      </c>
      <c r="I333" s="14" t="s">
        <v>816</v>
      </c>
      <c r="J333" s="14" t="s">
        <v>1624</v>
      </c>
      <c r="K333" s="14" t="s">
        <v>1625</v>
      </c>
      <c r="L333" s="14"/>
      <c r="M333" s="14" t="s">
        <v>1343</v>
      </c>
      <c r="N333" s="15">
        <v>5368</v>
      </c>
      <c r="O333" s="15">
        <v>20</v>
      </c>
      <c r="P333" s="15">
        <v>38997</v>
      </c>
      <c r="Q333" t="str">
        <f>IFERROR(LEFT(D333, FIND(VLOOKUP("state_name_split_token", Keys!$B:$C, 2, FALSE), D333)-1), D333)</f>
        <v>Pennsylvania</v>
      </c>
      <c r="R333" t="str">
        <f>IF(OR(Q333=VLOOKUP("lignite_state_1", Keys!$B:$C, 2, FALSE),Q333=VLOOKUP("lignite_state_2", Keys!$B:$C, 2, FALSE),Q333=VLOOKUP("lignite_state_3", Keys!$B:$C, 2, FALSE),Q333=VLOOKUP("lignite_state_4", Keys!$B:$C, 2, FALSE)),VLOOKUP("lignite_label", Keys!$B:$C, 2, FALSE),VLOOKUP("hard_coal_label", Keys!$B:$C, 2, FALSE))</f>
        <v>hard_coal</v>
      </c>
    </row>
    <row r="334" spans="1:18" x14ac:dyDescent="0.25">
      <c r="A334" s="14">
        <v>2024</v>
      </c>
      <c r="B334" s="14">
        <v>3610433</v>
      </c>
      <c r="C334" s="14" t="s">
        <v>1626</v>
      </c>
      <c r="D334" s="14" t="s">
        <v>1492</v>
      </c>
      <c r="E334" s="14" t="s">
        <v>1598</v>
      </c>
      <c r="F334" s="14" t="s">
        <v>822</v>
      </c>
      <c r="G334" s="14" t="s">
        <v>814</v>
      </c>
      <c r="H334" s="14" t="s">
        <v>815</v>
      </c>
      <c r="I334" s="14" t="s">
        <v>816</v>
      </c>
      <c r="J334" s="14" t="s">
        <v>1627</v>
      </c>
      <c r="K334" s="14" t="s">
        <v>1628</v>
      </c>
      <c r="L334" s="14"/>
      <c r="M334" s="14" t="s">
        <v>1343</v>
      </c>
      <c r="N334" s="15">
        <v>10857</v>
      </c>
      <c r="O334" s="15">
        <v>9</v>
      </c>
      <c r="P334" s="15">
        <v>3459</v>
      </c>
      <c r="Q334" t="str">
        <f>IFERROR(LEFT(D334, FIND(VLOOKUP("state_name_split_token", Keys!$B:$C, 2, FALSE), D334)-1), D334)</f>
        <v>Pennsylvania</v>
      </c>
      <c r="R334" t="str">
        <f>IF(OR(Q334=VLOOKUP("lignite_state_1", Keys!$B:$C, 2, FALSE),Q334=VLOOKUP("lignite_state_2", Keys!$B:$C, 2, FALSE),Q334=VLOOKUP("lignite_state_3", Keys!$B:$C, 2, FALSE),Q334=VLOOKUP("lignite_state_4", Keys!$B:$C, 2, FALSE)),VLOOKUP("lignite_label", Keys!$B:$C, 2, FALSE),VLOOKUP("hard_coal_label", Keys!$B:$C, 2, FALSE))</f>
        <v>hard_coal</v>
      </c>
    </row>
    <row r="335" spans="1:18" x14ac:dyDescent="0.25">
      <c r="A335" s="14">
        <v>2024</v>
      </c>
      <c r="B335" s="14">
        <v>3602703</v>
      </c>
      <c r="C335" s="14" t="s">
        <v>1629</v>
      </c>
      <c r="D335" s="14" t="s">
        <v>1470</v>
      </c>
      <c r="E335" s="14" t="s">
        <v>1630</v>
      </c>
      <c r="F335" s="14" t="s">
        <v>822</v>
      </c>
      <c r="G335" s="14" t="s">
        <v>814</v>
      </c>
      <c r="H335" s="14" t="s">
        <v>815</v>
      </c>
      <c r="I335" s="14" t="s">
        <v>836</v>
      </c>
      <c r="J335" s="14" t="s">
        <v>1629</v>
      </c>
      <c r="K335" s="14" t="s">
        <v>1631</v>
      </c>
      <c r="L335" s="14"/>
      <c r="M335" s="14" t="s">
        <v>1343</v>
      </c>
      <c r="N335" s="15">
        <v>33000</v>
      </c>
      <c r="O335" s="15">
        <v>17</v>
      </c>
      <c r="P335" s="15">
        <v>42107</v>
      </c>
      <c r="Q335" t="str">
        <f>IFERROR(LEFT(D335, FIND(VLOOKUP("state_name_split_token", Keys!$B:$C, 2, FALSE), D335)-1), D335)</f>
        <v>Pennsylvania</v>
      </c>
      <c r="R335" t="str">
        <f>IF(OR(Q335=VLOOKUP("lignite_state_1", Keys!$B:$C, 2, FALSE),Q335=VLOOKUP("lignite_state_2", Keys!$B:$C, 2, FALSE),Q335=VLOOKUP("lignite_state_3", Keys!$B:$C, 2, FALSE),Q335=VLOOKUP("lignite_state_4", Keys!$B:$C, 2, FALSE)),VLOOKUP("lignite_label", Keys!$B:$C, 2, FALSE),VLOOKUP("hard_coal_label", Keys!$B:$C, 2, FALSE))</f>
        <v>hard_coal</v>
      </c>
    </row>
    <row r="336" spans="1:18" x14ac:dyDescent="0.25">
      <c r="A336" s="14">
        <v>2024</v>
      </c>
      <c r="B336" s="14">
        <v>3610408</v>
      </c>
      <c r="C336" s="14" t="s">
        <v>1632</v>
      </c>
      <c r="D336" s="14" t="s">
        <v>1470</v>
      </c>
      <c r="E336" s="14" t="s">
        <v>1420</v>
      </c>
      <c r="F336" s="14" t="s">
        <v>822</v>
      </c>
      <c r="G336" s="14" t="s">
        <v>814</v>
      </c>
      <c r="H336" s="14" t="s">
        <v>815</v>
      </c>
      <c r="I336" s="14" t="s">
        <v>816</v>
      </c>
      <c r="J336" s="14" t="s">
        <v>1633</v>
      </c>
      <c r="K336" s="14" t="s">
        <v>1634</v>
      </c>
      <c r="L336" s="14"/>
      <c r="M336" s="14" t="s">
        <v>1343</v>
      </c>
      <c r="N336" s="15">
        <v>12574</v>
      </c>
      <c r="O336" s="15">
        <v>3</v>
      </c>
      <c r="P336" s="15">
        <v>1888</v>
      </c>
      <c r="Q336" t="str">
        <f>IFERROR(LEFT(D336, FIND(VLOOKUP("state_name_split_token", Keys!$B:$C, 2, FALSE), D336)-1), D336)</f>
        <v>Pennsylvania</v>
      </c>
      <c r="R336" t="str">
        <f>IF(OR(Q336=VLOOKUP("lignite_state_1", Keys!$B:$C, 2, FALSE),Q336=VLOOKUP("lignite_state_2", Keys!$B:$C, 2, FALSE),Q336=VLOOKUP("lignite_state_3", Keys!$B:$C, 2, FALSE),Q336=VLOOKUP("lignite_state_4", Keys!$B:$C, 2, FALSE)),VLOOKUP("lignite_label", Keys!$B:$C, 2, FALSE),VLOOKUP("hard_coal_label", Keys!$B:$C, 2, FALSE))</f>
        <v>hard_coal</v>
      </c>
    </row>
    <row r="337" spans="1:18" x14ac:dyDescent="0.25">
      <c r="A337" s="14">
        <v>2024</v>
      </c>
      <c r="B337" s="14">
        <v>3608322</v>
      </c>
      <c r="C337" s="14" t="s">
        <v>1635</v>
      </c>
      <c r="D337" s="14" t="s">
        <v>1492</v>
      </c>
      <c r="E337" s="14" t="s">
        <v>941</v>
      </c>
      <c r="F337" s="14" t="s">
        <v>822</v>
      </c>
      <c r="G337" s="14" t="s">
        <v>814</v>
      </c>
      <c r="H337" s="14" t="s">
        <v>815</v>
      </c>
      <c r="I337" s="14" t="s">
        <v>823</v>
      </c>
      <c r="J337" s="14" t="s">
        <v>1636</v>
      </c>
      <c r="K337" s="14" t="s">
        <v>1637</v>
      </c>
      <c r="L337" s="14"/>
      <c r="M337" s="14" t="s">
        <v>1343</v>
      </c>
      <c r="N337" s="15">
        <v>0</v>
      </c>
      <c r="O337" s="15">
        <v>2</v>
      </c>
      <c r="P337" s="15">
        <v>3567</v>
      </c>
      <c r="Q337" t="str">
        <f>IFERROR(LEFT(D337, FIND(VLOOKUP("state_name_split_token", Keys!$B:$C, 2, FALSE), D337)-1), D337)</f>
        <v>Pennsylvania</v>
      </c>
      <c r="R337" t="str">
        <f>IF(OR(Q337=VLOOKUP("lignite_state_1", Keys!$B:$C, 2, FALSE),Q337=VLOOKUP("lignite_state_2", Keys!$B:$C, 2, FALSE),Q337=VLOOKUP("lignite_state_3", Keys!$B:$C, 2, FALSE),Q337=VLOOKUP("lignite_state_4", Keys!$B:$C, 2, FALSE)),VLOOKUP("lignite_label", Keys!$B:$C, 2, FALSE),VLOOKUP("hard_coal_label", Keys!$B:$C, 2, FALSE))</f>
        <v>hard_coal</v>
      </c>
    </row>
    <row r="338" spans="1:18" x14ac:dyDescent="0.25">
      <c r="A338" s="14">
        <v>2024</v>
      </c>
      <c r="B338" s="14">
        <v>3608322</v>
      </c>
      <c r="C338" s="14" t="s">
        <v>1635</v>
      </c>
      <c r="D338" s="14" t="s">
        <v>1492</v>
      </c>
      <c r="E338" s="14" t="s">
        <v>941</v>
      </c>
      <c r="F338" s="14" t="s">
        <v>822</v>
      </c>
      <c r="G338" s="14" t="s">
        <v>828</v>
      </c>
      <c r="H338" s="14" t="s">
        <v>815</v>
      </c>
      <c r="I338" s="14" t="s">
        <v>823</v>
      </c>
      <c r="J338" s="14" t="s">
        <v>1636</v>
      </c>
      <c r="K338" s="14" t="s">
        <v>1637</v>
      </c>
      <c r="L338" s="14"/>
      <c r="M338" s="14" t="s">
        <v>1343</v>
      </c>
      <c r="N338" s="15">
        <v>0</v>
      </c>
      <c r="O338" s="15">
        <v>2</v>
      </c>
      <c r="P338" s="15">
        <v>3568</v>
      </c>
      <c r="Q338" t="str">
        <f>IFERROR(LEFT(D338, FIND(VLOOKUP("state_name_split_token", Keys!$B:$C, 2, FALSE), D338)-1), D338)</f>
        <v>Pennsylvania</v>
      </c>
      <c r="R338" t="str">
        <f>IF(OR(Q338=VLOOKUP("lignite_state_1", Keys!$B:$C, 2, FALSE),Q338=VLOOKUP("lignite_state_2", Keys!$B:$C, 2, FALSE),Q338=VLOOKUP("lignite_state_3", Keys!$B:$C, 2, FALSE),Q338=VLOOKUP("lignite_state_4", Keys!$B:$C, 2, FALSE)),VLOOKUP("lignite_label", Keys!$B:$C, 2, FALSE),VLOOKUP("hard_coal_label", Keys!$B:$C, 2, FALSE))</f>
        <v>hard_coal</v>
      </c>
    </row>
    <row r="339" spans="1:18" x14ac:dyDescent="0.25">
      <c r="A339" s="14">
        <v>2024</v>
      </c>
      <c r="B339" s="14">
        <v>3602945</v>
      </c>
      <c r="C339" s="14" t="s">
        <v>1638</v>
      </c>
      <c r="D339" s="14" t="s">
        <v>1492</v>
      </c>
      <c r="E339" s="14" t="s">
        <v>1639</v>
      </c>
      <c r="F339" s="14" t="s">
        <v>822</v>
      </c>
      <c r="G339" s="14" t="s">
        <v>814</v>
      </c>
      <c r="H339" s="14" t="s">
        <v>815</v>
      </c>
      <c r="I339" s="14" t="s">
        <v>823</v>
      </c>
      <c r="J339" s="14" t="s">
        <v>1640</v>
      </c>
      <c r="K339" s="14" t="s">
        <v>1641</v>
      </c>
      <c r="L339" s="14"/>
      <c r="M339" s="14" t="s">
        <v>1343</v>
      </c>
      <c r="N339" s="15">
        <v>0</v>
      </c>
      <c r="O339" s="15">
        <v>25</v>
      </c>
      <c r="P339" s="15">
        <v>39504</v>
      </c>
      <c r="Q339" t="str">
        <f>IFERROR(LEFT(D339, FIND(VLOOKUP("state_name_split_token", Keys!$B:$C, 2, FALSE), D339)-1), D339)</f>
        <v>Pennsylvania</v>
      </c>
      <c r="R339" t="str">
        <f>IF(OR(Q339=VLOOKUP("lignite_state_1", Keys!$B:$C, 2, FALSE),Q339=VLOOKUP("lignite_state_2", Keys!$B:$C, 2, FALSE),Q339=VLOOKUP("lignite_state_3", Keys!$B:$C, 2, FALSE),Q339=VLOOKUP("lignite_state_4", Keys!$B:$C, 2, FALSE)),VLOOKUP("lignite_label", Keys!$B:$C, 2, FALSE),VLOOKUP("hard_coal_label", Keys!$B:$C, 2, FALSE))</f>
        <v>hard_coal</v>
      </c>
    </row>
    <row r="340" spans="1:18" x14ac:dyDescent="0.25">
      <c r="A340" s="14">
        <v>2024</v>
      </c>
      <c r="B340" s="14">
        <v>3605023</v>
      </c>
      <c r="C340" s="14" t="s">
        <v>1642</v>
      </c>
      <c r="D340" s="14" t="s">
        <v>1492</v>
      </c>
      <c r="E340" s="14" t="s">
        <v>1639</v>
      </c>
      <c r="F340" s="14" t="s">
        <v>822</v>
      </c>
      <c r="G340" s="14" t="s">
        <v>814</v>
      </c>
      <c r="H340" s="14" t="s">
        <v>815</v>
      </c>
      <c r="I340" s="14" t="s">
        <v>823</v>
      </c>
      <c r="J340" s="14" t="s">
        <v>1643</v>
      </c>
      <c r="K340" s="14" t="s">
        <v>1644</v>
      </c>
      <c r="L340" s="14"/>
      <c r="M340" s="14" t="s">
        <v>1343</v>
      </c>
      <c r="N340" s="15">
        <v>0</v>
      </c>
      <c r="O340" s="15">
        <v>15</v>
      </c>
      <c r="P340" s="15">
        <v>29757</v>
      </c>
      <c r="Q340" t="str">
        <f>IFERROR(LEFT(D340, FIND(VLOOKUP("state_name_split_token", Keys!$B:$C, 2, FALSE), D340)-1), D340)</f>
        <v>Pennsylvania</v>
      </c>
      <c r="R340" t="str">
        <f>IF(OR(Q340=VLOOKUP("lignite_state_1", Keys!$B:$C, 2, FALSE),Q340=VLOOKUP("lignite_state_2", Keys!$B:$C, 2, FALSE),Q340=VLOOKUP("lignite_state_3", Keys!$B:$C, 2, FALSE),Q340=VLOOKUP("lignite_state_4", Keys!$B:$C, 2, FALSE)),VLOOKUP("lignite_label", Keys!$B:$C, 2, FALSE),VLOOKUP("hard_coal_label", Keys!$B:$C, 2, FALSE))</f>
        <v>hard_coal</v>
      </c>
    </row>
    <row r="341" spans="1:18" x14ac:dyDescent="0.25">
      <c r="A341" s="14">
        <v>2024</v>
      </c>
      <c r="B341" s="14">
        <v>3608489</v>
      </c>
      <c r="C341" s="14" t="s">
        <v>1645</v>
      </c>
      <c r="D341" s="14" t="s">
        <v>1492</v>
      </c>
      <c r="E341" s="14" t="s">
        <v>1639</v>
      </c>
      <c r="F341" s="14" t="s">
        <v>822</v>
      </c>
      <c r="G341" s="14" t="s">
        <v>814</v>
      </c>
      <c r="H341" s="14" t="s">
        <v>829</v>
      </c>
      <c r="I341" s="14" t="s">
        <v>816</v>
      </c>
      <c r="J341" s="14" t="s">
        <v>1646</v>
      </c>
      <c r="K341" s="14" t="s">
        <v>1647</v>
      </c>
      <c r="L341" s="14" t="s">
        <v>832</v>
      </c>
      <c r="M341" s="14" t="s">
        <v>1343</v>
      </c>
      <c r="N341" s="15">
        <v>114570</v>
      </c>
      <c r="O341" s="15">
        <v>21</v>
      </c>
      <c r="P341" s="15">
        <v>39858</v>
      </c>
      <c r="Q341" t="str">
        <f>IFERROR(LEFT(D341, FIND(VLOOKUP("state_name_split_token", Keys!$B:$C, 2, FALSE), D341)-1), D341)</f>
        <v>Pennsylvania</v>
      </c>
      <c r="R341" t="str">
        <f>IF(OR(Q341=VLOOKUP("lignite_state_1", Keys!$B:$C, 2, FALSE),Q341=VLOOKUP("lignite_state_2", Keys!$B:$C, 2, FALSE),Q341=VLOOKUP("lignite_state_3", Keys!$B:$C, 2, FALSE),Q341=VLOOKUP("lignite_state_4", Keys!$B:$C, 2, FALSE)),VLOOKUP("lignite_label", Keys!$B:$C, 2, FALSE),VLOOKUP("hard_coal_label", Keys!$B:$C, 2, FALSE))</f>
        <v>hard_coal</v>
      </c>
    </row>
    <row r="342" spans="1:18" x14ac:dyDescent="0.25">
      <c r="A342" s="14">
        <v>2024</v>
      </c>
      <c r="B342" s="14">
        <v>3609231</v>
      </c>
      <c r="C342" s="14" t="s">
        <v>1648</v>
      </c>
      <c r="D342" s="14" t="s">
        <v>1492</v>
      </c>
      <c r="E342" s="14" t="s">
        <v>1639</v>
      </c>
      <c r="F342" s="14" t="s">
        <v>822</v>
      </c>
      <c r="G342" s="14" t="s">
        <v>814</v>
      </c>
      <c r="H342" s="14" t="s">
        <v>815</v>
      </c>
      <c r="I342" s="14" t="s">
        <v>816</v>
      </c>
      <c r="J342" s="14" t="s">
        <v>1649</v>
      </c>
      <c r="K342" s="14" t="s">
        <v>1650</v>
      </c>
      <c r="L342" s="14"/>
      <c r="M342" s="14" t="s">
        <v>1343</v>
      </c>
      <c r="N342" s="15">
        <v>5514</v>
      </c>
      <c r="O342" s="15">
        <v>3</v>
      </c>
      <c r="P342" s="15">
        <v>5259</v>
      </c>
      <c r="Q342" t="str">
        <f>IFERROR(LEFT(D342, FIND(VLOOKUP("state_name_split_token", Keys!$B:$C, 2, FALSE), D342)-1), D342)</f>
        <v>Pennsylvania</v>
      </c>
      <c r="R342" t="str">
        <f>IF(OR(Q342=VLOOKUP("lignite_state_1", Keys!$B:$C, 2, FALSE),Q342=VLOOKUP("lignite_state_2", Keys!$B:$C, 2, FALSE),Q342=VLOOKUP("lignite_state_3", Keys!$B:$C, 2, FALSE),Q342=VLOOKUP("lignite_state_4", Keys!$B:$C, 2, FALSE)),VLOOKUP("lignite_label", Keys!$B:$C, 2, FALSE),VLOOKUP("hard_coal_label", Keys!$B:$C, 2, FALSE))</f>
        <v>hard_coal</v>
      </c>
    </row>
    <row r="343" spans="1:18" x14ac:dyDescent="0.25">
      <c r="A343" s="14">
        <v>2024</v>
      </c>
      <c r="B343" s="14">
        <v>3609322</v>
      </c>
      <c r="C343" s="14" t="s">
        <v>1651</v>
      </c>
      <c r="D343" s="14" t="s">
        <v>1492</v>
      </c>
      <c r="E343" s="14" t="s">
        <v>1639</v>
      </c>
      <c r="F343" s="14" t="s">
        <v>822</v>
      </c>
      <c r="G343" s="14" t="s">
        <v>814</v>
      </c>
      <c r="H343" s="14" t="s">
        <v>815</v>
      </c>
      <c r="I343" s="14" t="s">
        <v>816</v>
      </c>
      <c r="J343" s="14" t="s">
        <v>1643</v>
      </c>
      <c r="K343" s="14" t="s">
        <v>1652</v>
      </c>
      <c r="L343" s="14"/>
      <c r="M343" s="14" t="s">
        <v>1343</v>
      </c>
      <c r="N343" s="15">
        <v>112132</v>
      </c>
      <c r="O343" s="15">
        <v>15</v>
      </c>
      <c r="P343" s="15">
        <v>35632</v>
      </c>
      <c r="Q343" t="str">
        <f>IFERROR(LEFT(D343, FIND(VLOOKUP("state_name_split_token", Keys!$B:$C, 2, FALSE), D343)-1), D343)</f>
        <v>Pennsylvania</v>
      </c>
      <c r="R343" t="str">
        <f>IF(OR(Q343=VLOOKUP("lignite_state_1", Keys!$B:$C, 2, FALSE),Q343=VLOOKUP("lignite_state_2", Keys!$B:$C, 2, FALSE),Q343=VLOOKUP("lignite_state_3", Keys!$B:$C, 2, FALSE),Q343=VLOOKUP("lignite_state_4", Keys!$B:$C, 2, FALSE)),VLOOKUP("lignite_label", Keys!$B:$C, 2, FALSE),VLOOKUP("hard_coal_label", Keys!$B:$C, 2, FALSE))</f>
        <v>hard_coal</v>
      </c>
    </row>
    <row r="344" spans="1:18" x14ac:dyDescent="0.25">
      <c r="A344" s="14">
        <v>2024</v>
      </c>
      <c r="B344" s="14">
        <v>3609348</v>
      </c>
      <c r="C344" s="14" t="s">
        <v>1653</v>
      </c>
      <c r="D344" s="14" t="s">
        <v>1492</v>
      </c>
      <c r="E344" s="14" t="s">
        <v>1639</v>
      </c>
      <c r="F344" s="14" t="s">
        <v>822</v>
      </c>
      <c r="G344" s="14" t="s">
        <v>814</v>
      </c>
      <c r="H344" s="14" t="s">
        <v>815</v>
      </c>
      <c r="I344" s="14" t="s">
        <v>816</v>
      </c>
      <c r="J344" s="14" t="s">
        <v>1654</v>
      </c>
      <c r="K344" s="14" t="s">
        <v>1655</v>
      </c>
      <c r="L344" s="14"/>
      <c r="M344" s="14" t="s">
        <v>1343</v>
      </c>
      <c r="N344" s="15">
        <v>10089</v>
      </c>
      <c r="O344" s="15">
        <v>2</v>
      </c>
      <c r="P344" s="15">
        <v>1760</v>
      </c>
      <c r="Q344" t="str">
        <f>IFERROR(LEFT(D344, FIND(VLOOKUP("state_name_split_token", Keys!$B:$C, 2, FALSE), D344)-1), D344)</f>
        <v>Pennsylvania</v>
      </c>
      <c r="R344" t="str">
        <f>IF(OR(Q344=VLOOKUP("lignite_state_1", Keys!$B:$C, 2, FALSE),Q344=VLOOKUP("lignite_state_2", Keys!$B:$C, 2, FALSE),Q344=VLOOKUP("lignite_state_3", Keys!$B:$C, 2, FALSE),Q344=VLOOKUP("lignite_state_4", Keys!$B:$C, 2, FALSE)),VLOOKUP("lignite_label", Keys!$B:$C, 2, FALSE),VLOOKUP("hard_coal_label", Keys!$B:$C, 2, FALSE))</f>
        <v>hard_coal</v>
      </c>
    </row>
    <row r="345" spans="1:18" x14ac:dyDescent="0.25">
      <c r="A345" s="14">
        <v>2024</v>
      </c>
      <c r="B345" s="14">
        <v>3609545</v>
      </c>
      <c r="C345" s="14" t="s">
        <v>1656</v>
      </c>
      <c r="D345" s="14" t="s">
        <v>1492</v>
      </c>
      <c r="E345" s="14" t="s">
        <v>1639</v>
      </c>
      <c r="F345" s="14" t="s">
        <v>822</v>
      </c>
      <c r="G345" s="14" t="s">
        <v>814</v>
      </c>
      <c r="H345" s="14" t="s">
        <v>815</v>
      </c>
      <c r="I345" s="14" t="s">
        <v>816</v>
      </c>
      <c r="J345" s="14" t="s">
        <v>1657</v>
      </c>
      <c r="K345" s="14" t="s">
        <v>1658</v>
      </c>
      <c r="L345" s="14"/>
      <c r="M345" s="14" t="s">
        <v>1343</v>
      </c>
      <c r="N345" s="15">
        <v>12876</v>
      </c>
      <c r="O345" s="15">
        <v>11</v>
      </c>
      <c r="P345" s="15">
        <v>15072</v>
      </c>
      <c r="Q345" t="str">
        <f>IFERROR(LEFT(D345, FIND(VLOOKUP("state_name_split_token", Keys!$B:$C, 2, FALSE), D345)-1), D345)</f>
        <v>Pennsylvania</v>
      </c>
      <c r="R345" t="str">
        <f>IF(OR(Q345=VLOOKUP("lignite_state_1", Keys!$B:$C, 2, FALSE),Q345=VLOOKUP("lignite_state_2", Keys!$B:$C, 2, FALSE),Q345=VLOOKUP("lignite_state_3", Keys!$B:$C, 2, FALSE),Q345=VLOOKUP("lignite_state_4", Keys!$B:$C, 2, FALSE)),VLOOKUP("lignite_label", Keys!$B:$C, 2, FALSE),VLOOKUP("hard_coal_label", Keys!$B:$C, 2, FALSE))</f>
        <v>hard_coal</v>
      </c>
    </row>
    <row r="346" spans="1:18" x14ac:dyDescent="0.25">
      <c r="A346" s="14">
        <v>2024</v>
      </c>
      <c r="B346" s="14">
        <v>3609548</v>
      </c>
      <c r="C346" s="14" t="s">
        <v>1659</v>
      </c>
      <c r="D346" s="14" t="s">
        <v>1492</v>
      </c>
      <c r="E346" s="14" t="s">
        <v>1639</v>
      </c>
      <c r="F346" s="14" t="s">
        <v>822</v>
      </c>
      <c r="G346" s="14" t="s">
        <v>814</v>
      </c>
      <c r="H346" s="14" t="s">
        <v>815</v>
      </c>
      <c r="I346" s="14" t="s">
        <v>816</v>
      </c>
      <c r="J346" s="14" t="s">
        <v>1660</v>
      </c>
      <c r="K346" s="14" t="s">
        <v>1661</v>
      </c>
      <c r="L346" s="14"/>
      <c r="M346" s="14" t="s">
        <v>1343</v>
      </c>
      <c r="N346" s="15">
        <v>49384</v>
      </c>
      <c r="O346" s="15">
        <v>21</v>
      </c>
      <c r="P346" s="15">
        <v>51538</v>
      </c>
      <c r="Q346" t="str">
        <f>IFERROR(LEFT(D346, FIND(VLOOKUP("state_name_split_token", Keys!$B:$C, 2, FALSE), D346)-1), D346)</f>
        <v>Pennsylvania</v>
      </c>
      <c r="R346" t="str">
        <f>IF(OR(Q346=VLOOKUP("lignite_state_1", Keys!$B:$C, 2, FALSE),Q346=VLOOKUP("lignite_state_2", Keys!$B:$C, 2, FALSE),Q346=VLOOKUP("lignite_state_3", Keys!$B:$C, 2, FALSE),Q346=VLOOKUP("lignite_state_4", Keys!$B:$C, 2, FALSE)),VLOOKUP("lignite_label", Keys!$B:$C, 2, FALSE),VLOOKUP("hard_coal_label", Keys!$B:$C, 2, FALSE))</f>
        <v>hard_coal</v>
      </c>
    </row>
    <row r="347" spans="1:18" x14ac:dyDescent="0.25">
      <c r="A347" s="14">
        <v>2024</v>
      </c>
      <c r="B347" s="14">
        <v>3609558</v>
      </c>
      <c r="C347" s="14" t="s">
        <v>1662</v>
      </c>
      <c r="D347" s="14" t="s">
        <v>1492</v>
      </c>
      <c r="E347" s="14" t="s">
        <v>1639</v>
      </c>
      <c r="F347" s="14" t="s">
        <v>822</v>
      </c>
      <c r="G347" s="14" t="s">
        <v>814</v>
      </c>
      <c r="H347" s="14" t="s">
        <v>815</v>
      </c>
      <c r="I347" s="14" t="s">
        <v>816</v>
      </c>
      <c r="J347" s="14" t="s">
        <v>1663</v>
      </c>
      <c r="K347" s="14" t="s">
        <v>1664</v>
      </c>
      <c r="L347" s="14"/>
      <c r="M347" s="14" t="s">
        <v>1343</v>
      </c>
      <c r="N347" s="15">
        <v>13134</v>
      </c>
      <c r="O347" s="15">
        <v>3</v>
      </c>
      <c r="P347" s="15">
        <v>4531</v>
      </c>
      <c r="Q347" t="str">
        <f>IFERROR(LEFT(D347, FIND(VLOOKUP("state_name_split_token", Keys!$B:$C, 2, FALSE), D347)-1), D347)</f>
        <v>Pennsylvania</v>
      </c>
      <c r="R347" t="str">
        <f>IF(OR(Q347=VLOOKUP("lignite_state_1", Keys!$B:$C, 2, FALSE),Q347=VLOOKUP("lignite_state_2", Keys!$B:$C, 2, FALSE),Q347=VLOOKUP("lignite_state_3", Keys!$B:$C, 2, FALSE),Q347=VLOOKUP("lignite_state_4", Keys!$B:$C, 2, FALSE)),VLOOKUP("lignite_label", Keys!$B:$C, 2, FALSE),VLOOKUP("hard_coal_label", Keys!$B:$C, 2, FALSE))</f>
        <v>hard_coal</v>
      </c>
    </row>
    <row r="348" spans="1:18" x14ac:dyDescent="0.25">
      <c r="A348" s="14">
        <v>2024</v>
      </c>
      <c r="B348" s="14">
        <v>3609843</v>
      </c>
      <c r="C348" s="14" t="s">
        <v>1665</v>
      </c>
      <c r="D348" s="14" t="s">
        <v>1492</v>
      </c>
      <c r="E348" s="14" t="s">
        <v>1639</v>
      </c>
      <c r="F348" s="14" t="s">
        <v>822</v>
      </c>
      <c r="G348" s="14" t="s">
        <v>814</v>
      </c>
      <c r="H348" s="14" t="s">
        <v>815</v>
      </c>
      <c r="I348" s="14" t="s">
        <v>823</v>
      </c>
      <c r="J348" s="14" t="s">
        <v>1666</v>
      </c>
      <c r="K348" s="14" t="s">
        <v>1667</v>
      </c>
      <c r="L348" s="14"/>
      <c r="M348" s="14" t="s">
        <v>1343</v>
      </c>
      <c r="N348" s="15">
        <v>0</v>
      </c>
      <c r="O348" s="15">
        <v>13</v>
      </c>
      <c r="P348" s="15">
        <v>20143</v>
      </c>
      <c r="Q348" t="str">
        <f>IFERROR(LEFT(D348, FIND(VLOOKUP("state_name_split_token", Keys!$B:$C, 2, FALSE), D348)-1), D348)</f>
        <v>Pennsylvania</v>
      </c>
      <c r="R348" t="str">
        <f>IF(OR(Q348=VLOOKUP("lignite_state_1", Keys!$B:$C, 2, FALSE),Q348=VLOOKUP("lignite_state_2", Keys!$B:$C, 2, FALSE),Q348=VLOOKUP("lignite_state_3", Keys!$B:$C, 2, FALSE),Q348=VLOOKUP("lignite_state_4", Keys!$B:$C, 2, FALSE)),VLOOKUP("lignite_label", Keys!$B:$C, 2, FALSE),VLOOKUP("hard_coal_label", Keys!$B:$C, 2, FALSE))</f>
        <v>hard_coal</v>
      </c>
    </row>
    <row r="349" spans="1:18" x14ac:dyDescent="0.25">
      <c r="A349" s="14">
        <v>2024</v>
      </c>
      <c r="B349" s="14">
        <v>3609885</v>
      </c>
      <c r="C349" s="14" t="s">
        <v>1668</v>
      </c>
      <c r="D349" s="14" t="s">
        <v>1492</v>
      </c>
      <c r="E349" s="14" t="s">
        <v>1639</v>
      </c>
      <c r="F349" s="14" t="s">
        <v>1008</v>
      </c>
      <c r="G349" s="14" t="s">
        <v>814</v>
      </c>
      <c r="H349" s="14" t="s">
        <v>815</v>
      </c>
      <c r="I349" s="14" t="s">
        <v>816</v>
      </c>
      <c r="J349" s="14" t="s">
        <v>1668</v>
      </c>
      <c r="K349" s="14" t="s">
        <v>1669</v>
      </c>
      <c r="L349" s="14"/>
      <c r="M349" s="14" t="s">
        <v>1343</v>
      </c>
      <c r="N349" s="15">
        <v>3659</v>
      </c>
      <c r="O349" s="15">
        <v>2</v>
      </c>
      <c r="P349" s="15">
        <v>2219</v>
      </c>
      <c r="Q349" t="str">
        <f>IFERROR(LEFT(D349, FIND(VLOOKUP("state_name_split_token", Keys!$B:$C, 2, FALSE), D349)-1), D349)</f>
        <v>Pennsylvania</v>
      </c>
      <c r="R349" t="str">
        <f>IF(OR(Q349=VLOOKUP("lignite_state_1", Keys!$B:$C, 2, FALSE),Q349=VLOOKUP("lignite_state_2", Keys!$B:$C, 2, FALSE),Q349=VLOOKUP("lignite_state_3", Keys!$B:$C, 2, FALSE),Q349=VLOOKUP("lignite_state_4", Keys!$B:$C, 2, FALSE)),VLOOKUP("lignite_label", Keys!$B:$C, 2, FALSE),VLOOKUP("hard_coal_label", Keys!$B:$C, 2, FALSE))</f>
        <v>hard_coal</v>
      </c>
    </row>
    <row r="350" spans="1:18" x14ac:dyDescent="0.25">
      <c r="A350" s="14">
        <v>2024</v>
      </c>
      <c r="B350" s="14">
        <v>3610127</v>
      </c>
      <c r="C350" s="14" t="s">
        <v>1670</v>
      </c>
      <c r="D350" s="14" t="s">
        <v>1492</v>
      </c>
      <c r="E350" s="14" t="s">
        <v>1639</v>
      </c>
      <c r="F350" s="14" t="s">
        <v>822</v>
      </c>
      <c r="G350" s="14" t="s">
        <v>814</v>
      </c>
      <c r="H350" s="14" t="s">
        <v>815</v>
      </c>
      <c r="I350" s="14" t="s">
        <v>816</v>
      </c>
      <c r="J350" s="14" t="s">
        <v>1671</v>
      </c>
      <c r="K350" s="14" t="s">
        <v>1672</v>
      </c>
      <c r="L350" s="14"/>
      <c r="M350" s="14" t="s">
        <v>1343</v>
      </c>
      <c r="N350" s="15">
        <v>5320</v>
      </c>
      <c r="O350" s="15">
        <v>1</v>
      </c>
      <c r="P350" s="15">
        <v>1820</v>
      </c>
      <c r="Q350" t="str">
        <f>IFERROR(LEFT(D350, FIND(VLOOKUP("state_name_split_token", Keys!$B:$C, 2, FALSE), D350)-1), D350)</f>
        <v>Pennsylvania</v>
      </c>
      <c r="R350" t="str">
        <f>IF(OR(Q350=VLOOKUP("lignite_state_1", Keys!$B:$C, 2, FALSE),Q350=VLOOKUP("lignite_state_2", Keys!$B:$C, 2, FALSE),Q350=VLOOKUP("lignite_state_3", Keys!$B:$C, 2, FALSE),Q350=VLOOKUP("lignite_state_4", Keys!$B:$C, 2, FALSE)),VLOOKUP("lignite_label", Keys!$B:$C, 2, FALSE),VLOOKUP("hard_coal_label", Keys!$B:$C, 2, FALSE))</f>
        <v>hard_coal</v>
      </c>
    </row>
    <row r="351" spans="1:18" x14ac:dyDescent="0.25">
      <c r="A351" s="14">
        <v>2024</v>
      </c>
      <c r="B351" s="14">
        <v>3610400</v>
      </c>
      <c r="C351" s="14" t="s">
        <v>1673</v>
      </c>
      <c r="D351" s="14" t="s">
        <v>1492</v>
      </c>
      <c r="E351" s="14" t="s">
        <v>1639</v>
      </c>
      <c r="F351" s="14" t="s">
        <v>822</v>
      </c>
      <c r="G351" s="14" t="s">
        <v>814</v>
      </c>
      <c r="H351" s="14" t="s">
        <v>815</v>
      </c>
      <c r="I351" s="14" t="s">
        <v>816</v>
      </c>
      <c r="J351" s="14" t="s">
        <v>1674</v>
      </c>
      <c r="K351" s="14" t="s">
        <v>1675</v>
      </c>
      <c r="L351" s="14"/>
      <c r="M351" s="14" t="s">
        <v>1343</v>
      </c>
      <c r="N351" s="15">
        <v>78670</v>
      </c>
      <c r="O351" s="15">
        <v>7</v>
      </c>
      <c r="P351" s="15">
        <v>14327</v>
      </c>
      <c r="Q351" t="str">
        <f>IFERROR(LEFT(D351, FIND(VLOOKUP("state_name_split_token", Keys!$B:$C, 2, FALSE), D351)-1), D351)</f>
        <v>Pennsylvania</v>
      </c>
      <c r="R351" t="str">
        <f>IF(OR(Q351=VLOOKUP("lignite_state_1", Keys!$B:$C, 2, FALSE),Q351=VLOOKUP("lignite_state_2", Keys!$B:$C, 2, FALSE),Q351=VLOOKUP("lignite_state_3", Keys!$B:$C, 2, FALSE),Q351=VLOOKUP("lignite_state_4", Keys!$B:$C, 2, FALSE)),VLOOKUP("lignite_label", Keys!$B:$C, 2, FALSE),VLOOKUP("hard_coal_label", Keys!$B:$C, 2, FALSE))</f>
        <v>hard_coal</v>
      </c>
    </row>
    <row r="352" spans="1:18" x14ac:dyDescent="0.25">
      <c r="A352" s="14">
        <v>2024</v>
      </c>
      <c r="B352" s="14">
        <v>3601760</v>
      </c>
      <c r="C352" s="14" t="s">
        <v>1676</v>
      </c>
      <c r="D352" s="14" t="s">
        <v>1492</v>
      </c>
      <c r="E352" s="14" t="s">
        <v>1677</v>
      </c>
      <c r="F352" s="14" t="s">
        <v>822</v>
      </c>
      <c r="G352" s="14" t="s">
        <v>814</v>
      </c>
      <c r="H352" s="14" t="s">
        <v>829</v>
      </c>
      <c r="I352" s="14" t="s">
        <v>823</v>
      </c>
      <c r="J352" s="14" t="s">
        <v>1678</v>
      </c>
      <c r="K352" s="14" t="s">
        <v>1679</v>
      </c>
      <c r="L352" s="14"/>
      <c r="M352" s="14" t="s">
        <v>1343</v>
      </c>
      <c r="N352" s="15">
        <v>0</v>
      </c>
      <c r="O352" s="15">
        <v>57</v>
      </c>
      <c r="P352" s="15">
        <v>123307</v>
      </c>
      <c r="Q352" t="str">
        <f>IFERROR(LEFT(D352, FIND(VLOOKUP("state_name_split_token", Keys!$B:$C, 2, FALSE), D352)-1), D352)</f>
        <v>Pennsylvania</v>
      </c>
      <c r="R352" t="str">
        <f>IF(OR(Q352=VLOOKUP("lignite_state_1", Keys!$B:$C, 2, FALSE),Q352=VLOOKUP("lignite_state_2", Keys!$B:$C, 2, FALSE),Q352=VLOOKUP("lignite_state_3", Keys!$B:$C, 2, FALSE),Q352=VLOOKUP("lignite_state_4", Keys!$B:$C, 2, FALSE)),VLOOKUP("lignite_label", Keys!$B:$C, 2, FALSE),VLOOKUP("hard_coal_label", Keys!$B:$C, 2, FALSE))</f>
        <v>hard_coal</v>
      </c>
    </row>
    <row r="353" spans="1:18" x14ac:dyDescent="0.25">
      <c r="A353" s="14">
        <v>2024</v>
      </c>
      <c r="B353" s="14">
        <v>3601761</v>
      </c>
      <c r="C353" s="14" t="s">
        <v>1680</v>
      </c>
      <c r="D353" s="14" t="s">
        <v>1492</v>
      </c>
      <c r="E353" s="14" t="s">
        <v>1677</v>
      </c>
      <c r="F353" s="14" t="s">
        <v>822</v>
      </c>
      <c r="G353" s="14" t="s">
        <v>814</v>
      </c>
      <c r="H353" s="14" t="s">
        <v>1009</v>
      </c>
      <c r="I353" s="14" t="s">
        <v>816</v>
      </c>
      <c r="J353" s="14" t="s">
        <v>1678</v>
      </c>
      <c r="K353" s="14" t="s">
        <v>1681</v>
      </c>
      <c r="L353" s="14"/>
      <c r="M353" s="14" t="s">
        <v>1343</v>
      </c>
      <c r="N353" s="15">
        <v>287470</v>
      </c>
      <c r="O353" s="15">
        <v>50</v>
      </c>
      <c r="P353" s="15">
        <v>109041</v>
      </c>
      <c r="Q353" t="str">
        <f>IFERROR(LEFT(D353, FIND(VLOOKUP("state_name_split_token", Keys!$B:$C, 2, FALSE), D353)-1), D353)</f>
        <v>Pennsylvania</v>
      </c>
      <c r="R353" t="str">
        <f>IF(OR(Q353=VLOOKUP("lignite_state_1", Keys!$B:$C, 2, FALSE),Q353=VLOOKUP("lignite_state_2", Keys!$B:$C, 2, FALSE),Q353=VLOOKUP("lignite_state_3", Keys!$B:$C, 2, FALSE),Q353=VLOOKUP("lignite_state_4", Keys!$B:$C, 2, FALSE)),VLOOKUP("lignite_label", Keys!$B:$C, 2, FALSE),VLOOKUP("hard_coal_label", Keys!$B:$C, 2, FALSE))</f>
        <v>hard_coal</v>
      </c>
    </row>
    <row r="354" spans="1:18" x14ac:dyDescent="0.25">
      <c r="A354" s="14">
        <v>2024</v>
      </c>
      <c r="B354" s="14">
        <v>3601770</v>
      </c>
      <c r="C354" s="14" t="s">
        <v>1682</v>
      </c>
      <c r="D354" s="14" t="s">
        <v>1492</v>
      </c>
      <c r="E354" s="14" t="s">
        <v>1677</v>
      </c>
      <c r="F354" s="14" t="s">
        <v>822</v>
      </c>
      <c r="G354" s="14" t="s">
        <v>814</v>
      </c>
      <c r="H354" s="14" t="s">
        <v>815</v>
      </c>
      <c r="I354" s="14" t="s">
        <v>823</v>
      </c>
      <c r="J354" s="14" t="s">
        <v>1660</v>
      </c>
      <c r="K354" s="14" t="s">
        <v>1683</v>
      </c>
      <c r="L354" s="14"/>
      <c r="M354" s="14" t="s">
        <v>1343</v>
      </c>
      <c r="N354" s="15">
        <v>0</v>
      </c>
      <c r="O354" s="15">
        <v>5</v>
      </c>
      <c r="P354" s="15">
        <v>12523</v>
      </c>
      <c r="Q354" t="str">
        <f>IFERROR(LEFT(D354, FIND(VLOOKUP("state_name_split_token", Keys!$B:$C, 2, FALSE), D354)-1), D354)</f>
        <v>Pennsylvania</v>
      </c>
      <c r="R354" t="str">
        <f>IF(OR(Q354=VLOOKUP("lignite_state_1", Keys!$B:$C, 2, FALSE),Q354=VLOOKUP("lignite_state_2", Keys!$B:$C, 2, FALSE),Q354=VLOOKUP("lignite_state_3", Keys!$B:$C, 2, FALSE),Q354=VLOOKUP("lignite_state_4", Keys!$B:$C, 2, FALSE)),VLOOKUP("lignite_label", Keys!$B:$C, 2, FALSE),VLOOKUP("hard_coal_label", Keys!$B:$C, 2, FALSE))</f>
        <v>hard_coal</v>
      </c>
    </row>
    <row r="355" spans="1:18" x14ac:dyDescent="0.25">
      <c r="A355" s="14">
        <v>2024</v>
      </c>
      <c r="B355" s="14">
        <v>3601770</v>
      </c>
      <c r="C355" s="14" t="s">
        <v>1682</v>
      </c>
      <c r="D355" s="14" t="s">
        <v>1492</v>
      </c>
      <c r="E355" s="14" t="s">
        <v>1677</v>
      </c>
      <c r="F355" s="14" t="s">
        <v>822</v>
      </c>
      <c r="G355" s="14" t="s">
        <v>828</v>
      </c>
      <c r="H355" s="14" t="s">
        <v>815</v>
      </c>
      <c r="I355" s="14" t="s">
        <v>823</v>
      </c>
      <c r="J355" s="14" t="s">
        <v>1660</v>
      </c>
      <c r="K355" s="14" t="s">
        <v>1683</v>
      </c>
      <c r="L355" s="14"/>
      <c r="M355" s="14" t="s">
        <v>1343</v>
      </c>
      <c r="N355" s="15">
        <v>0</v>
      </c>
      <c r="O355" s="15">
        <v>0</v>
      </c>
      <c r="P355" s="15">
        <v>659</v>
      </c>
      <c r="Q355" t="str">
        <f>IFERROR(LEFT(D355, FIND(VLOOKUP("state_name_split_token", Keys!$B:$C, 2, FALSE), D355)-1), D355)</f>
        <v>Pennsylvania</v>
      </c>
      <c r="R355" t="str">
        <f>IF(OR(Q355=VLOOKUP("lignite_state_1", Keys!$B:$C, 2, FALSE),Q355=VLOOKUP("lignite_state_2", Keys!$B:$C, 2, FALSE),Q355=VLOOKUP("lignite_state_3", Keys!$B:$C, 2, FALSE),Q355=VLOOKUP("lignite_state_4", Keys!$B:$C, 2, FALSE)),VLOOKUP("lignite_label", Keys!$B:$C, 2, FALSE),VLOOKUP("hard_coal_label", Keys!$B:$C, 2, FALSE))</f>
        <v>hard_coal</v>
      </c>
    </row>
    <row r="356" spans="1:18" x14ac:dyDescent="0.25">
      <c r="A356" s="14">
        <v>2024</v>
      </c>
      <c r="B356" s="14">
        <v>3601818</v>
      </c>
      <c r="C356" s="14" t="s">
        <v>1684</v>
      </c>
      <c r="D356" s="14" t="s">
        <v>1492</v>
      </c>
      <c r="E356" s="14" t="s">
        <v>1677</v>
      </c>
      <c r="F356" s="14" t="s">
        <v>822</v>
      </c>
      <c r="G356" s="14" t="s">
        <v>828</v>
      </c>
      <c r="H356" s="14" t="s">
        <v>815</v>
      </c>
      <c r="I356" s="14" t="s">
        <v>816</v>
      </c>
      <c r="J356" s="14" t="s">
        <v>1685</v>
      </c>
      <c r="K356" s="14" t="s">
        <v>1686</v>
      </c>
      <c r="L356" s="14"/>
      <c r="M356" s="14" t="s">
        <v>1343</v>
      </c>
      <c r="N356" s="15">
        <v>32588</v>
      </c>
      <c r="O356" s="15">
        <v>10</v>
      </c>
      <c r="P356" s="15">
        <v>17160</v>
      </c>
      <c r="Q356" t="str">
        <f>IFERROR(LEFT(D356, FIND(VLOOKUP("state_name_split_token", Keys!$B:$C, 2, FALSE), D356)-1), D356)</f>
        <v>Pennsylvania</v>
      </c>
      <c r="R356" t="str">
        <f>IF(OR(Q356=VLOOKUP("lignite_state_1", Keys!$B:$C, 2, FALSE),Q356=VLOOKUP("lignite_state_2", Keys!$B:$C, 2, FALSE),Q356=VLOOKUP("lignite_state_3", Keys!$B:$C, 2, FALSE),Q356=VLOOKUP("lignite_state_4", Keys!$B:$C, 2, FALSE)),VLOOKUP("lignite_label", Keys!$B:$C, 2, FALSE),VLOOKUP("hard_coal_label", Keys!$B:$C, 2, FALSE))</f>
        <v>hard_coal</v>
      </c>
    </row>
    <row r="357" spans="1:18" x14ac:dyDescent="0.25">
      <c r="A357" s="14">
        <v>2024</v>
      </c>
      <c r="B357" s="14">
        <v>3601877</v>
      </c>
      <c r="C357" s="14" t="s">
        <v>1687</v>
      </c>
      <c r="D357" s="14" t="s">
        <v>1492</v>
      </c>
      <c r="E357" s="14" t="s">
        <v>1677</v>
      </c>
      <c r="F357" s="14" t="s">
        <v>822</v>
      </c>
      <c r="G357" s="14" t="s">
        <v>814</v>
      </c>
      <c r="H357" s="14" t="s">
        <v>815</v>
      </c>
      <c r="I357" s="14" t="s">
        <v>816</v>
      </c>
      <c r="J357" s="14" t="s">
        <v>1688</v>
      </c>
      <c r="K357" s="14" t="s">
        <v>1689</v>
      </c>
      <c r="L357" s="14"/>
      <c r="M357" s="14" t="s">
        <v>1343</v>
      </c>
      <c r="N357" s="15">
        <v>4336</v>
      </c>
      <c r="O357" s="15">
        <v>3</v>
      </c>
      <c r="P357" s="15">
        <v>4174</v>
      </c>
      <c r="Q357" t="str">
        <f>IFERROR(LEFT(D357, FIND(VLOOKUP("state_name_split_token", Keys!$B:$C, 2, FALSE), D357)-1), D357)</f>
        <v>Pennsylvania</v>
      </c>
      <c r="R357" t="str">
        <f>IF(OR(Q357=VLOOKUP("lignite_state_1", Keys!$B:$C, 2, FALSE),Q357=VLOOKUP("lignite_state_2", Keys!$B:$C, 2, FALSE),Q357=VLOOKUP("lignite_state_3", Keys!$B:$C, 2, FALSE),Q357=VLOOKUP("lignite_state_4", Keys!$B:$C, 2, FALSE)),VLOOKUP("lignite_label", Keys!$B:$C, 2, FALSE),VLOOKUP("hard_coal_label", Keys!$B:$C, 2, FALSE))</f>
        <v>hard_coal</v>
      </c>
    </row>
    <row r="358" spans="1:18" x14ac:dyDescent="0.25">
      <c r="A358" s="14">
        <v>2024</v>
      </c>
      <c r="B358" s="14">
        <v>3601965</v>
      </c>
      <c r="C358" s="14" t="s">
        <v>1690</v>
      </c>
      <c r="D358" s="14" t="s">
        <v>1492</v>
      </c>
      <c r="E358" s="14" t="s">
        <v>1677</v>
      </c>
      <c r="F358" s="14" t="s">
        <v>822</v>
      </c>
      <c r="G358" s="14" t="s">
        <v>814</v>
      </c>
      <c r="H358" s="14" t="s">
        <v>829</v>
      </c>
      <c r="I358" s="14" t="s">
        <v>816</v>
      </c>
      <c r="J358" s="14" t="s">
        <v>1691</v>
      </c>
      <c r="K358" s="14" t="s">
        <v>1647</v>
      </c>
      <c r="L358" s="14" t="s">
        <v>832</v>
      </c>
      <c r="M358" s="14" t="s">
        <v>1343</v>
      </c>
      <c r="N358" s="15">
        <v>360407</v>
      </c>
      <c r="O358" s="15">
        <v>27</v>
      </c>
      <c r="P358" s="15">
        <v>62862</v>
      </c>
      <c r="Q358" t="str">
        <f>IFERROR(LEFT(D358, FIND(VLOOKUP("state_name_split_token", Keys!$B:$C, 2, FALSE), D358)-1), D358)</f>
        <v>Pennsylvania</v>
      </c>
      <c r="R358" t="str">
        <f>IF(OR(Q358=VLOOKUP("lignite_state_1", Keys!$B:$C, 2, FALSE),Q358=VLOOKUP("lignite_state_2", Keys!$B:$C, 2, FALSE),Q358=VLOOKUP("lignite_state_3", Keys!$B:$C, 2, FALSE),Q358=VLOOKUP("lignite_state_4", Keys!$B:$C, 2, FALSE)),VLOOKUP("lignite_label", Keys!$B:$C, 2, FALSE),VLOOKUP("hard_coal_label", Keys!$B:$C, 2, FALSE))</f>
        <v>hard_coal</v>
      </c>
    </row>
    <row r="359" spans="1:18" x14ac:dyDescent="0.25">
      <c r="A359" s="14">
        <v>2024</v>
      </c>
      <c r="B359" s="14">
        <v>3601966</v>
      </c>
      <c r="C359" s="14" t="s">
        <v>1692</v>
      </c>
      <c r="D359" s="14" t="s">
        <v>1492</v>
      </c>
      <c r="E359" s="14" t="s">
        <v>1677</v>
      </c>
      <c r="F359" s="14" t="s">
        <v>822</v>
      </c>
      <c r="G359" s="14" t="s">
        <v>814</v>
      </c>
      <c r="H359" s="14" t="s">
        <v>815</v>
      </c>
      <c r="I359" s="14" t="s">
        <v>823</v>
      </c>
      <c r="J359" s="14" t="s">
        <v>1691</v>
      </c>
      <c r="K359" s="14" t="s">
        <v>1647</v>
      </c>
      <c r="L359" s="14" t="s">
        <v>832</v>
      </c>
      <c r="M359" s="14" t="s">
        <v>1343</v>
      </c>
      <c r="N359" s="15">
        <v>0</v>
      </c>
      <c r="O359" s="15">
        <v>28</v>
      </c>
      <c r="P359" s="15">
        <v>63873</v>
      </c>
      <c r="Q359" t="str">
        <f>IFERROR(LEFT(D359, FIND(VLOOKUP("state_name_split_token", Keys!$B:$C, 2, FALSE), D359)-1), D359)</f>
        <v>Pennsylvania</v>
      </c>
      <c r="R359" t="str">
        <f>IF(OR(Q359=VLOOKUP("lignite_state_1", Keys!$B:$C, 2, FALSE),Q359=VLOOKUP("lignite_state_2", Keys!$B:$C, 2, FALSE),Q359=VLOOKUP("lignite_state_3", Keys!$B:$C, 2, FALSE),Q359=VLOOKUP("lignite_state_4", Keys!$B:$C, 2, FALSE)),VLOOKUP("lignite_label", Keys!$B:$C, 2, FALSE),VLOOKUP("hard_coal_label", Keys!$B:$C, 2, FALSE))</f>
        <v>hard_coal</v>
      </c>
    </row>
    <row r="360" spans="1:18" x14ac:dyDescent="0.25">
      <c r="A360" s="14">
        <v>2024</v>
      </c>
      <c r="B360" s="14">
        <v>3601977</v>
      </c>
      <c r="C360" s="14" t="s">
        <v>1693</v>
      </c>
      <c r="D360" s="14" t="s">
        <v>1492</v>
      </c>
      <c r="E360" s="14" t="s">
        <v>1677</v>
      </c>
      <c r="F360" s="14" t="s">
        <v>822</v>
      </c>
      <c r="G360" s="14" t="s">
        <v>814</v>
      </c>
      <c r="H360" s="14" t="s">
        <v>829</v>
      </c>
      <c r="I360" s="14" t="s">
        <v>816</v>
      </c>
      <c r="J360" s="14" t="s">
        <v>1691</v>
      </c>
      <c r="K360" s="14" t="s">
        <v>1647</v>
      </c>
      <c r="L360" s="14" t="s">
        <v>832</v>
      </c>
      <c r="M360" s="14" t="s">
        <v>1343</v>
      </c>
      <c r="N360" s="15">
        <v>193269</v>
      </c>
      <c r="O360" s="15">
        <v>44</v>
      </c>
      <c r="P360" s="15">
        <v>77729</v>
      </c>
      <c r="Q360" t="str">
        <f>IFERROR(LEFT(D360, FIND(VLOOKUP("state_name_split_token", Keys!$B:$C, 2, FALSE), D360)-1), D360)</f>
        <v>Pennsylvania</v>
      </c>
      <c r="R360" t="str">
        <f>IF(OR(Q360=VLOOKUP("lignite_state_1", Keys!$B:$C, 2, FALSE),Q360=VLOOKUP("lignite_state_2", Keys!$B:$C, 2, FALSE),Q360=VLOOKUP("lignite_state_3", Keys!$B:$C, 2, FALSE),Q360=VLOOKUP("lignite_state_4", Keys!$B:$C, 2, FALSE)),VLOOKUP("lignite_label", Keys!$B:$C, 2, FALSE),VLOOKUP("hard_coal_label", Keys!$B:$C, 2, FALSE))</f>
        <v>hard_coal</v>
      </c>
    </row>
    <row r="361" spans="1:18" x14ac:dyDescent="0.25">
      <c r="A361" s="14">
        <v>2024</v>
      </c>
      <c r="B361" s="14">
        <v>3602014</v>
      </c>
      <c r="C361" s="14" t="s">
        <v>1694</v>
      </c>
      <c r="D361" s="14" t="s">
        <v>1492</v>
      </c>
      <c r="E361" s="14" t="s">
        <v>1677</v>
      </c>
      <c r="F361" s="14" t="s">
        <v>822</v>
      </c>
      <c r="G361" s="14" t="s">
        <v>814</v>
      </c>
      <c r="H361" s="14" t="s">
        <v>815</v>
      </c>
      <c r="I361" s="14" t="s">
        <v>823</v>
      </c>
      <c r="J361" s="14" t="s">
        <v>1694</v>
      </c>
      <c r="K361" s="14" t="s">
        <v>1695</v>
      </c>
      <c r="L361" s="14"/>
      <c r="M361" s="14" t="s">
        <v>1343</v>
      </c>
      <c r="N361" s="15">
        <v>0</v>
      </c>
      <c r="O361" s="15">
        <v>5</v>
      </c>
      <c r="P361" s="15">
        <v>7814</v>
      </c>
      <c r="Q361" t="str">
        <f>IFERROR(LEFT(D361, FIND(VLOOKUP("state_name_split_token", Keys!$B:$C, 2, FALSE), D361)-1), D361)</f>
        <v>Pennsylvania</v>
      </c>
      <c r="R361" t="str">
        <f>IF(OR(Q361=VLOOKUP("lignite_state_1", Keys!$B:$C, 2, FALSE),Q361=VLOOKUP("lignite_state_2", Keys!$B:$C, 2, FALSE),Q361=VLOOKUP("lignite_state_3", Keys!$B:$C, 2, FALSE),Q361=VLOOKUP("lignite_state_4", Keys!$B:$C, 2, FALSE)),VLOOKUP("lignite_label", Keys!$B:$C, 2, FALSE),VLOOKUP("hard_coal_label", Keys!$B:$C, 2, FALSE))</f>
        <v>hard_coal</v>
      </c>
    </row>
    <row r="362" spans="1:18" x14ac:dyDescent="0.25">
      <c r="A362" s="14">
        <v>2024</v>
      </c>
      <c r="B362" s="14">
        <v>3602014</v>
      </c>
      <c r="C362" s="14" t="s">
        <v>1694</v>
      </c>
      <c r="D362" s="14" t="s">
        <v>1492</v>
      </c>
      <c r="E362" s="14" t="s">
        <v>1677</v>
      </c>
      <c r="F362" s="14" t="s">
        <v>822</v>
      </c>
      <c r="G362" s="14" t="s">
        <v>828</v>
      </c>
      <c r="H362" s="14" t="s">
        <v>815</v>
      </c>
      <c r="I362" s="14" t="s">
        <v>823</v>
      </c>
      <c r="J362" s="14" t="s">
        <v>1694</v>
      </c>
      <c r="K362" s="14" t="s">
        <v>1695</v>
      </c>
      <c r="L362" s="14"/>
      <c r="M362" s="14" t="s">
        <v>1343</v>
      </c>
      <c r="N362" s="15">
        <v>0</v>
      </c>
      <c r="O362" s="15">
        <v>4</v>
      </c>
      <c r="P362" s="15">
        <v>7813</v>
      </c>
      <c r="Q362" t="str">
        <f>IFERROR(LEFT(D362, FIND(VLOOKUP("state_name_split_token", Keys!$B:$C, 2, FALSE), D362)-1), D362)</f>
        <v>Pennsylvania</v>
      </c>
      <c r="R362" t="str">
        <f>IF(OR(Q362=VLOOKUP("lignite_state_1", Keys!$B:$C, 2, FALSE),Q362=VLOOKUP("lignite_state_2", Keys!$B:$C, 2, FALSE),Q362=VLOOKUP("lignite_state_3", Keys!$B:$C, 2, FALSE),Q362=VLOOKUP("lignite_state_4", Keys!$B:$C, 2, FALSE)),VLOOKUP("lignite_label", Keys!$B:$C, 2, FALSE),VLOOKUP("hard_coal_label", Keys!$B:$C, 2, FALSE))</f>
        <v>hard_coal</v>
      </c>
    </row>
    <row r="363" spans="1:18" x14ac:dyDescent="0.25">
      <c r="A363" s="14">
        <v>2024</v>
      </c>
      <c r="B363" s="14">
        <v>3602073</v>
      </c>
      <c r="C363" s="14" t="s">
        <v>1696</v>
      </c>
      <c r="D363" s="14" t="s">
        <v>1492</v>
      </c>
      <c r="E363" s="14" t="s">
        <v>1677</v>
      </c>
      <c r="F363" s="14" t="s">
        <v>822</v>
      </c>
      <c r="G363" s="14" t="s">
        <v>814</v>
      </c>
      <c r="H363" s="14" t="s">
        <v>815</v>
      </c>
      <c r="I363" s="14" t="s">
        <v>823</v>
      </c>
      <c r="J363" s="14" t="s">
        <v>1547</v>
      </c>
      <c r="K363" s="14" t="s">
        <v>1548</v>
      </c>
      <c r="L363" s="14" t="s">
        <v>832</v>
      </c>
      <c r="M363" s="14" t="s">
        <v>1343</v>
      </c>
      <c r="N363" s="15">
        <v>0</v>
      </c>
      <c r="O363" s="15">
        <v>66</v>
      </c>
      <c r="P363" s="15">
        <v>136459</v>
      </c>
      <c r="Q363" t="str">
        <f>IFERROR(LEFT(D363, FIND(VLOOKUP("state_name_split_token", Keys!$B:$C, 2, FALSE), D363)-1), D363)</f>
        <v>Pennsylvania</v>
      </c>
      <c r="R363" t="str">
        <f>IF(OR(Q363=VLOOKUP("lignite_state_1", Keys!$B:$C, 2, FALSE),Q363=VLOOKUP("lignite_state_2", Keys!$B:$C, 2, FALSE),Q363=VLOOKUP("lignite_state_3", Keys!$B:$C, 2, FALSE),Q363=VLOOKUP("lignite_state_4", Keys!$B:$C, 2, FALSE)),VLOOKUP("lignite_label", Keys!$B:$C, 2, FALSE),VLOOKUP("hard_coal_label", Keys!$B:$C, 2, FALSE))</f>
        <v>hard_coal</v>
      </c>
    </row>
    <row r="364" spans="1:18" x14ac:dyDescent="0.25">
      <c r="A364" s="14">
        <v>2024</v>
      </c>
      <c r="B364" s="14">
        <v>3603287</v>
      </c>
      <c r="C364" s="14" t="s">
        <v>1697</v>
      </c>
      <c r="D364" s="14" t="s">
        <v>1492</v>
      </c>
      <c r="E364" s="14" t="s">
        <v>1677</v>
      </c>
      <c r="F364" s="14" t="s">
        <v>822</v>
      </c>
      <c r="G364" s="14" t="s">
        <v>814</v>
      </c>
      <c r="H364" s="14" t="s">
        <v>815</v>
      </c>
      <c r="I364" s="14" t="s">
        <v>823</v>
      </c>
      <c r="J364" s="14" t="s">
        <v>1697</v>
      </c>
      <c r="K364" s="14" t="s">
        <v>1698</v>
      </c>
      <c r="L364" s="14"/>
      <c r="M364" s="14" t="s">
        <v>1343</v>
      </c>
      <c r="N364" s="15">
        <v>0</v>
      </c>
      <c r="O364" s="15">
        <v>6</v>
      </c>
      <c r="P364" s="15">
        <v>12876</v>
      </c>
      <c r="Q364" t="str">
        <f>IFERROR(LEFT(D364, FIND(VLOOKUP("state_name_split_token", Keys!$B:$C, 2, FALSE), D364)-1), D364)</f>
        <v>Pennsylvania</v>
      </c>
      <c r="R364" t="str">
        <f>IF(OR(Q364=VLOOKUP("lignite_state_1", Keys!$B:$C, 2, FALSE),Q364=VLOOKUP("lignite_state_2", Keys!$B:$C, 2, FALSE),Q364=VLOOKUP("lignite_state_3", Keys!$B:$C, 2, FALSE),Q364=VLOOKUP("lignite_state_4", Keys!$B:$C, 2, FALSE)),VLOOKUP("lignite_label", Keys!$B:$C, 2, FALSE),VLOOKUP("hard_coal_label", Keys!$B:$C, 2, FALSE))</f>
        <v>hard_coal</v>
      </c>
    </row>
    <row r="365" spans="1:18" x14ac:dyDescent="0.25">
      <c r="A365" s="14">
        <v>2024</v>
      </c>
      <c r="B365" s="14">
        <v>3606428</v>
      </c>
      <c r="C365" s="14" t="s">
        <v>1699</v>
      </c>
      <c r="D365" s="14" t="s">
        <v>1492</v>
      </c>
      <c r="E365" s="14" t="s">
        <v>1677</v>
      </c>
      <c r="F365" s="14" t="s">
        <v>822</v>
      </c>
      <c r="G365" s="14" t="s">
        <v>814</v>
      </c>
      <c r="H365" s="14" t="s">
        <v>815</v>
      </c>
      <c r="I365" s="14" t="s">
        <v>823</v>
      </c>
      <c r="J365" s="14" t="s">
        <v>1700</v>
      </c>
      <c r="K365" s="14" t="s">
        <v>1701</v>
      </c>
      <c r="L365" s="14"/>
      <c r="M365" s="14" t="s">
        <v>1343</v>
      </c>
      <c r="N365" s="15">
        <v>0</v>
      </c>
      <c r="O365" s="15">
        <v>3</v>
      </c>
      <c r="P365" s="15">
        <v>6001</v>
      </c>
      <c r="Q365" t="str">
        <f>IFERROR(LEFT(D365, FIND(VLOOKUP("state_name_split_token", Keys!$B:$C, 2, FALSE), D365)-1), D365)</f>
        <v>Pennsylvania</v>
      </c>
      <c r="R365" t="str">
        <f>IF(OR(Q365=VLOOKUP("lignite_state_1", Keys!$B:$C, 2, FALSE),Q365=VLOOKUP("lignite_state_2", Keys!$B:$C, 2, FALSE),Q365=VLOOKUP("lignite_state_3", Keys!$B:$C, 2, FALSE),Q365=VLOOKUP("lignite_state_4", Keys!$B:$C, 2, FALSE)),VLOOKUP("lignite_label", Keys!$B:$C, 2, FALSE),VLOOKUP("hard_coal_label", Keys!$B:$C, 2, FALSE))</f>
        <v>hard_coal</v>
      </c>
    </row>
    <row r="366" spans="1:18" x14ac:dyDescent="0.25">
      <c r="A366" s="14">
        <v>2024</v>
      </c>
      <c r="B366" s="14">
        <v>3607240</v>
      </c>
      <c r="C366" s="14" t="s">
        <v>1702</v>
      </c>
      <c r="D366" s="14" t="s">
        <v>1492</v>
      </c>
      <c r="E366" s="14" t="s">
        <v>1677</v>
      </c>
      <c r="F366" s="14" t="s">
        <v>822</v>
      </c>
      <c r="G366" s="14" t="s">
        <v>814</v>
      </c>
      <c r="H366" s="14" t="s">
        <v>815</v>
      </c>
      <c r="I366" s="14" t="s">
        <v>816</v>
      </c>
      <c r="J366" s="14" t="s">
        <v>1703</v>
      </c>
      <c r="K366" s="14" t="s">
        <v>1704</v>
      </c>
      <c r="L366" s="14"/>
      <c r="M366" s="14" t="s">
        <v>1343</v>
      </c>
      <c r="N366" s="15">
        <v>19825</v>
      </c>
      <c r="O366" s="15">
        <v>3</v>
      </c>
      <c r="P366" s="15">
        <v>6235</v>
      </c>
      <c r="Q366" t="str">
        <f>IFERROR(LEFT(D366, FIND(VLOOKUP("state_name_split_token", Keys!$B:$C, 2, FALSE), D366)-1), D366)</f>
        <v>Pennsylvania</v>
      </c>
      <c r="R366" t="str">
        <f>IF(OR(Q366=VLOOKUP("lignite_state_1", Keys!$B:$C, 2, FALSE),Q366=VLOOKUP("lignite_state_2", Keys!$B:$C, 2, FALSE),Q366=VLOOKUP("lignite_state_3", Keys!$B:$C, 2, FALSE),Q366=VLOOKUP("lignite_state_4", Keys!$B:$C, 2, FALSE)),VLOOKUP("lignite_label", Keys!$B:$C, 2, FALSE),VLOOKUP("hard_coal_label", Keys!$B:$C, 2, FALSE))</f>
        <v>hard_coal</v>
      </c>
    </row>
    <row r="367" spans="1:18" x14ac:dyDescent="0.25">
      <c r="A367" s="14">
        <v>2024</v>
      </c>
      <c r="B367" s="14">
        <v>3607276</v>
      </c>
      <c r="C367" s="14" t="s">
        <v>1705</v>
      </c>
      <c r="D367" s="14" t="s">
        <v>1492</v>
      </c>
      <c r="E367" s="14" t="s">
        <v>1677</v>
      </c>
      <c r="F367" s="14" t="s">
        <v>822</v>
      </c>
      <c r="G367" s="14" t="s">
        <v>814</v>
      </c>
      <c r="H367" s="14" t="s">
        <v>815</v>
      </c>
      <c r="I367" s="14" t="s">
        <v>823</v>
      </c>
      <c r="J367" s="14" t="s">
        <v>1706</v>
      </c>
      <c r="K367" s="14" t="s">
        <v>1707</v>
      </c>
      <c r="L367" s="14"/>
      <c r="M367" s="14" t="s">
        <v>1343</v>
      </c>
      <c r="N367" s="15">
        <v>0</v>
      </c>
      <c r="O367" s="15">
        <v>3</v>
      </c>
      <c r="P367" s="15">
        <v>5520</v>
      </c>
      <c r="Q367" t="str">
        <f>IFERROR(LEFT(D367, FIND(VLOOKUP("state_name_split_token", Keys!$B:$C, 2, FALSE), D367)-1), D367)</f>
        <v>Pennsylvania</v>
      </c>
      <c r="R367" t="str">
        <f>IF(OR(Q367=VLOOKUP("lignite_state_1", Keys!$B:$C, 2, FALSE),Q367=VLOOKUP("lignite_state_2", Keys!$B:$C, 2, FALSE),Q367=VLOOKUP("lignite_state_3", Keys!$B:$C, 2, FALSE),Q367=VLOOKUP("lignite_state_4", Keys!$B:$C, 2, FALSE)),VLOOKUP("lignite_label", Keys!$B:$C, 2, FALSE),VLOOKUP("hard_coal_label", Keys!$B:$C, 2, FALSE))</f>
        <v>hard_coal</v>
      </c>
    </row>
    <row r="368" spans="1:18" x14ac:dyDescent="0.25">
      <c r="A368" s="14">
        <v>2024</v>
      </c>
      <c r="B368" s="14">
        <v>3607276</v>
      </c>
      <c r="C368" s="14" t="s">
        <v>1705</v>
      </c>
      <c r="D368" s="14" t="s">
        <v>1492</v>
      </c>
      <c r="E368" s="14" t="s">
        <v>1677</v>
      </c>
      <c r="F368" s="14" t="s">
        <v>822</v>
      </c>
      <c r="G368" s="14" t="s">
        <v>828</v>
      </c>
      <c r="H368" s="14" t="s">
        <v>815</v>
      </c>
      <c r="I368" s="14" t="s">
        <v>823</v>
      </c>
      <c r="J368" s="14" t="s">
        <v>1706</v>
      </c>
      <c r="K368" s="14" t="s">
        <v>1707</v>
      </c>
      <c r="L368" s="14"/>
      <c r="M368" s="14" t="s">
        <v>1343</v>
      </c>
      <c r="N368" s="15">
        <v>0</v>
      </c>
      <c r="O368" s="15">
        <v>3</v>
      </c>
      <c r="P368" s="15">
        <v>5520</v>
      </c>
      <c r="Q368" t="str">
        <f>IFERROR(LEFT(D368, FIND(VLOOKUP("state_name_split_token", Keys!$B:$C, 2, FALSE), D368)-1), D368)</f>
        <v>Pennsylvania</v>
      </c>
      <c r="R368" t="str">
        <f>IF(OR(Q368=VLOOKUP("lignite_state_1", Keys!$B:$C, 2, FALSE),Q368=VLOOKUP("lignite_state_2", Keys!$B:$C, 2, FALSE),Q368=VLOOKUP("lignite_state_3", Keys!$B:$C, 2, FALSE),Q368=VLOOKUP("lignite_state_4", Keys!$B:$C, 2, FALSE)),VLOOKUP("lignite_label", Keys!$B:$C, 2, FALSE),VLOOKUP("hard_coal_label", Keys!$B:$C, 2, FALSE))</f>
        <v>hard_coal</v>
      </c>
    </row>
    <row r="369" spans="1:18" x14ac:dyDescent="0.25">
      <c r="A369" s="14">
        <v>2024</v>
      </c>
      <c r="B369" s="14">
        <v>3607730</v>
      </c>
      <c r="C369" s="14" t="s">
        <v>1708</v>
      </c>
      <c r="D369" s="14" t="s">
        <v>1492</v>
      </c>
      <c r="E369" s="14" t="s">
        <v>1677</v>
      </c>
      <c r="F369" s="14" t="s">
        <v>822</v>
      </c>
      <c r="G369" s="14" t="s">
        <v>814</v>
      </c>
      <c r="H369" s="14" t="s">
        <v>815</v>
      </c>
      <c r="I369" s="14" t="s">
        <v>816</v>
      </c>
      <c r="J369" s="14" t="s">
        <v>1709</v>
      </c>
      <c r="K369" s="14" t="s">
        <v>1710</v>
      </c>
      <c r="L369" s="14"/>
      <c r="M369" s="14" t="s">
        <v>1343</v>
      </c>
      <c r="N369" s="15">
        <v>11416</v>
      </c>
      <c r="O369" s="15">
        <v>4</v>
      </c>
      <c r="P369" s="15">
        <v>11200</v>
      </c>
      <c r="Q369" t="str">
        <f>IFERROR(LEFT(D369, FIND(VLOOKUP("state_name_split_token", Keys!$B:$C, 2, FALSE), D369)-1), D369)</f>
        <v>Pennsylvania</v>
      </c>
      <c r="R369" t="str">
        <f>IF(OR(Q369=VLOOKUP("lignite_state_1", Keys!$B:$C, 2, FALSE),Q369=VLOOKUP("lignite_state_2", Keys!$B:$C, 2, FALSE),Q369=VLOOKUP("lignite_state_3", Keys!$B:$C, 2, FALSE),Q369=VLOOKUP("lignite_state_4", Keys!$B:$C, 2, FALSE)),VLOOKUP("lignite_label", Keys!$B:$C, 2, FALSE),VLOOKUP("hard_coal_label", Keys!$B:$C, 2, FALSE))</f>
        <v>hard_coal</v>
      </c>
    </row>
    <row r="370" spans="1:18" x14ac:dyDescent="0.25">
      <c r="A370" s="14">
        <v>2024</v>
      </c>
      <c r="B370" s="14">
        <v>3607805</v>
      </c>
      <c r="C370" s="14" t="s">
        <v>1711</v>
      </c>
      <c r="D370" s="14" t="s">
        <v>1492</v>
      </c>
      <c r="E370" s="14" t="s">
        <v>1677</v>
      </c>
      <c r="F370" s="14" t="s">
        <v>822</v>
      </c>
      <c r="G370" s="14" t="s">
        <v>814</v>
      </c>
      <c r="H370" s="14" t="s">
        <v>815</v>
      </c>
      <c r="I370" s="14" t="s">
        <v>823</v>
      </c>
      <c r="J370" s="14" t="s">
        <v>1712</v>
      </c>
      <c r="K370" s="14" t="s">
        <v>1713</v>
      </c>
      <c r="L370" s="14"/>
      <c r="M370" s="14" t="s">
        <v>1343</v>
      </c>
      <c r="N370" s="15">
        <v>0</v>
      </c>
      <c r="O370" s="15">
        <v>50</v>
      </c>
      <c r="P370" s="15">
        <v>101665</v>
      </c>
      <c r="Q370" t="str">
        <f>IFERROR(LEFT(D370, FIND(VLOOKUP("state_name_split_token", Keys!$B:$C, 2, FALSE), D370)-1), D370)</f>
        <v>Pennsylvania</v>
      </c>
      <c r="R370" t="str">
        <f>IF(OR(Q370=VLOOKUP("lignite_state_1", Keys!$B:$C, 2, FALSE),Q370=VLOOKUP("lignite_state_2", Keys!$B:$C, 2, FALSE),Q370=VLOOKUP("lignite_state_3", Keys!$B:$C, 2, FALSE),Q370=VLOOKUP("lignite_state_4", Keys!$B:$C, 2, FALSE)),VLOOKUP("lignite_label", Keys!$B:$C, 2, FALSE),VLOOKUP("hard_coal_label", Keys!$B:$C, 2, FALSE))</f>
        <v>hard_coal</v>
      </c>
    </row>
    <row r="371" spans="1:18" x14ac:dyDescent="0.25">
      <c r="A371" s="14">
        <v>2024</v>
      </c>
      <c r="B371" s="14">
        <v>3607892</v>
      </c>
      <c r="C371" s="14" t="s">
        <v>1714</v>
      </c>
      <c r="D371" s="14" t="s">
        <v>1492</v>
      </c>
      <c r="E371" s="14" t="s">
        <v>1677</v>
      </c>
      <c r="F371" s="14" t="s">
        <v>822</v>
      </c>
      <c r="G371" s="14" t="s">
        <v>814</v>
      </c>
      <c r="H371" s="14" t="s">
        <v>815</v>
      </c>
      <c r="I371" s="14" t="s">
        <v>823</v>
      </c>
      <c r="J371" s="14" t="s">
        <v>1636</v>
      </c>
      <c r="K371" s="14" t="s">
        <v>1637</v>
      </c>
      <c r="L371" s="14"/>
      <c r="M371" s="14" t="s">
        <v>1343</v>
      </c>
      <c r="N371" s="15">
        <v>0</v>
      </c>
      <c r="O371" s="15">
        <v>3</v>
      </c>
      <c r="P371" s="15">
        <v>7966</v>
      </c>
      <c r="Q371" t="str">
        <f>IFERROR(LEFT(D371, FIND(VLOOKUP("state_name_split_token", Keys!$B:$C, 2, FALSE), D371)-1), D371)</f>
        <v>Pennsylvania</v>
      </c>
      <c r="R371" t="str">
        <f>IF(OR(Q371=VLOOKUP("lignite_state_1", Keys!$B:$C, 2, FALSE),Q371=VLOOKUP("lignite_state_2", Keys!$B:$C, 2, FALSE),Q371=VLOOKUP("lignite_state_3", Keys!$B:$C, 2, FALSE),Q371=VLOOKUP("lignite_state_4", Keys!$B:$C, 2, FALSE)),VLOOKUP("lignite_label", Keys!$B:$C, 2, FALSE),VLOOKUP("hard_coal_label", Keys!$B:$C, 2, FALSE))</f>
        <v>hard_coal</v>
      </c>
    </row>
    <row r="372" spans="1:18" x14ac:dyDescent="0.25">
      <c r="A372" s="14">
        <v>2024</v>
      </c>
      <c r="B372" s="14">
        <v>3607892</v>
      </c>
      <c r="C372" s="14" t="s">
        <v>1714</v>
      </c>
      <c r="D372" s="14" t="s">
        <v>1492</v>
      </c>
      <c r="E372" s="14" t="s">
        <v>1677</v>
      </c>
      <c r="F372" s="14" t="s">
        <v>822</v>
      </c>
      <c r="G372" s="14" t="s">
        <v>828</v>
      </c>
      <c r="H372" s="14" t="s">
        <v>815</v>
      </c>
      <c r="I372" s="14" t="s">
        <v>823</v>
      </c>
      <c r="J372" s="14" t="s">
        <v>1636</v>
      </c>
      <c r="K372" s="14" t="s">
        <v>1637</v>
      </c>
      <c r="L372" s="14"/>
      <c r="M372" s="14" t="s">
        <v>1343</v>
      </c>
      <c r="N372" s="15">
        <v>0</v>
      </c>
      <c r="O372" s="15">
        <v>4</v>
      </c>
      <c r="P372" s="15">
        <v>7966</v>
      </c>
      <c r="Q372" t="str">
        <f>IFERROR(LEFT(D372, FIND(VLOOKUP("state_name_split_token", Keys!$B:$C, 2, FALSE), D372)-1), D372)</f>
        <v>Pennsylvania</v>
      </c>
      <c r="R372" t="str">
        <f>IF(OR(Q372=VLOOKUP("lignite_state_1", Keys!$B:$C, 2, FALSE),Q372=VLOOKUP("lignite_state_2", Keys!$B:$C, 2, FALSE),Q372=VLOOKUP("lignite_state_3", Keys!$B:$C, 2, FALSE),Q372=VLOOKUP("lignite_state_4", Keys!$B:$C, 2, FALSE)),VLOOKUP("lignite_label", Keys!$B:$C, 2, FALSE),VLOOKUP("hard_coal_label", Keys!$B:$C, 2, FALSE))</f>
        <v>hard_coal</v>
      </c>
    </row>
    <row r="373" spans="1:18" x14ac:dyDescent="0.25">
      <c r="A373" s="14">
        <v>2024</v>
      </c>
      <c r="B373" s="14">
        <v>3608034</v>
      </c>
      <c r="C373" s="14" t="s">
        <v>1715</v>
      </c>
      <c r="D373" s="14" t="s">
        <v>1492</v>
      </c>
      <c r="E373" s="14" t="s">
        <v>1677</v>
      </c>
      <c r="F373" s="14" t="s">
        <v>822</v>
      </c>
      <c r="G373" s="14" t="s">
        <v>814</v>
      </c>
      <c r="H373" s="14" t="s">
        <v>815</v>
      </c>
      <c r="I373" s="14" t="s">
        <v>816</v>
      </c>
      <c r="J373" s="14" t="s">
        <v>1706</v>
      </c>
      <c r="K373" s="14" t="s">
        <v>1716</v>
      </c>
      <c r="L373" s="14"/>
      <c r="M373" s="14" t="s">
        <v>1343</v>
      </c>
      <c r="N373" s="15">
        <v>26868</v>
      </c>
      <c r="O373" s="15">
        <v>9</v>
      </c>
      <c r="P373" s="15">
        <v>14936</v>
      </c>
      <c r="Q373" t="str">
        <f>IFERROR(LEFT(D373, FIND(VLOOKUP("state_name_split_token", Keys!$B:$C, 2, FALSE), D373)-1), D373)</f>
        <v>Pennsylvania</v>
      </c>
      <c r="R373" t="str">
        <f>IF(OR(Q373=VLOOKUP("lignite_state_1", Keys!$B:$C, 2, FALSE),Q373=VLOOKUP("lignite_state_2", Keys!$B:$C, 2, FALSE),Q373=VLOOKUP("lignite_state_3", Keys!$B:$C, 2, FALSE),Q373=VLOOKUP("lignite_state_4", Keys!$B:$C, 2, FALSE)),VLOOKUP("lignite_label", Keys!$B:$C, 2, FALSE),VLOOKUP("hard_coal_label", Keys!$B:$C, 2, FALSE))</f>
        <v>hard_coal</v>
      </c>
    </row>
    <row r="374" spans="1:18" x14ac:dyDescent="0.25">
      <c r="A374" s="14">
        <v>2024</v>
      </c>
      <c r="B374" s="14">
        <v>3608494</v>
      </c>
      <c r="C374" s="14" t="s">
        <v>1717</v>
      </c>
      <c r="D374" s="14" t="s">
        <v>1492</v>
      </c>
      <c r="E374" s="14" t="s">
        <v>1677</v>
      </c>
      <c r="F374" s="14" t="s">
        <v>822</v>
      </c>
      <c r="G374" s="14" t="s">
        <v>814</v>
      </c>
      <c r="H374" s="14" t="s">
        <v>815</v>
      </c>
      <c r="I374" s="14" t="s">
        <v>816</v>
      </c>
      <c r="J374" s="14" t="s">
        <v>1718</v>
      </c>
      <c r="K374" s="14" t="s">
        <v>1719</v>
      </c>
      <c r="L374" s="14"/>
      <c r="M374" s="14" t="s">
        <v>1343</v>
      </c>
      <c r="N374" s="15">
        <v>142196</v>
      </c>
      <c r="O374" s="15">
        <v>20</v>
      </c>
      <c r="P374" s="15">
        <v>2525</v>
      </c>
      <c r="Q374" t="str">
        <f>IFERROR(LEFT(D374, FIND(VLOOKUP("state_name_split_token", Keys!$B:$C, 2, FALSE), D374)-1), D374)</f>
        <v>Pennsylvania</v>
      </c>
      <c r="R374" t="str">
        <f>IF(OR(Q374=VLOOKUP("lignite_state_1", Keys!$B:$C, 2, FALSE),Q374=VLOOKUP("lignite_state_2", Keys!$B:$C, 2, FALSE),Q374=VLOOKUP("lignite_state_3", Keys!$B:$C, 2, FALSE),Q374=VLOOKUP("lignite_state_4", Keys!$B:$C, 2, FALSE)),VLOOKUP("lignite_label", Keys!$B:$C, 2, FALSE),VLOOKUP("hard_coal_label", Keys!$B:$C, 2, FALSE))</f>
        <v>hard_coal</v>
      </c>
    </row>
    <row r="375" spans="1:18" x14ac:dyDescent="0.25">
      <c r="A375" s="14">
        <v>2024</v>
      </c>
      <c r="B375" s="14">
        <v>3608581</v>
      </c>
      <c r="C375" s="14" t="s">
        <v>1720</v>
      </c>
      <c r="D375" s="14" t="s">
        <v>1492</v>
      </c>
      <c r="E375" s="14" t="s">
        <v>1677</v>
      </c>
      <c r="F375" s="14" t="s">
        <v>822</v>
      </c>
      <c r="G375" s="14" t="s">
        <v>814</v>
      </c>
      <c r="H375" s="14" t="s">
        <v>815</v>
      </c>
      <c r="I375" s="14" t="s">
        <v>823</v>
      </c>
      <c r="J375" s="14" t="s">
        <v>1691</v>
      </c>
      <c r="K375" s="14" t="s">
        <v>1647</v>
      </c>
      <c r="L375" s="14" t="s">
        <v>832</v>
      </c>
      <c r="M375" s="14" t="s">
        <v>1343</v>
      </c>
      <c r="N375" s="15">
        <v>0</v>
      </c>
      <c r="O375" s="15">
        <v>15</v>
      </c>
      <c r="P375" s="15">
        <v>36372</v>
      </c>
      <c r="Q375" t="str">
        <f>IFERROR(LEFT(D375, FIND(VLOOKUP("state_name_split_token", Keys!$B:$C, 2, FALSE), D375)-1), D375)</f>
        <v>Pennsylvania</v>
      </c>
      <c r="R375" t="str">
        <f>IF(OR(Q375=VLOOKUP("lignite_state_1", Keys!$B:$C, 2, FALSE),Q375=VLOOKUP("lignite_state_2", Keys!$B:$C, 2, FALSE),Q375=VLOOKUP("lignite_state_3", Keys!$B:$C, 2, FALSE),Q375=VLOOKUP("lignite_state_4", Keys!$B:$C, 2, FALSE)),VLOOKUP("lignite_label", Keys!$B:$C, 2, FALSE),VLOOKUP("hard_coal_label", Keys!$B:$C, 2, FALSE))</f>
        <v>hard_coal</v>
      </c>
    </row>
    <row r="376" spans="1:18" x14ac:dyDescent="0.25">
      <c r="A376" s="14">
        <v>2024</v>
      </c>
      <c r="B376" s="14">
        <v>3608590</v>
      </c>
      <c r="C376" s="14" t="s">
        <v>1721</v>
      </c>
      <c r="D376" s="14" t="s">
        <v>1492</v>
      </c>
      <c r="E376" s="14" t="s">
        <v>1677</v>
      </c>
      <c r="F376" s="14" t="s">
        <v>822</v>
      </c>
      <c r="G376" s="14" t="s">
        <v>814</v>
      </c>
      <c r="H376" s="14" t="s">
        <v>815</v>
      </c>
      <c r="I376" s="14" t="s">
        <v>816</v>
      </c>
      <c r="J376" s="14" t="s">
        <v>1722</v>
      </c>
      <c r="K376" s="14" t="s">
        <v>1661</v>
      </c>
      <c r="L376" s="14"/>
      <c r="M376" s="14" t="s">
        <v>1343</v>
      </c>
      <c r="N376" s="15">
        <v>59274</v>
      </c>
      <c r="O376" s="15">
        <v>31</v>
      </c>
      <c r="P376" s="15">
        <v>69819</v>
      </c>
      <c r="Q376" t="str">
        <f>IFERROR(LEFT(D376, FIND(VLOOKUP("state_name_split_token", Keys!$B:$C, 2, FALSE), D376)-1), D376)</f>
        <v>Pennsylvania</v>
      </c>
      <c r="R376" t="str">
        <f>IF(OR(Q376=VLOOKUP("lignite_state_1", Keys!$B:$C, 2, FALSE),Q376=VLOOKUP("lignite_state_2", Keys!$B:$C, 2, FALSE),Q376=VLOOKUP("lignite_state_3", Keys!$B:$C, 2, FALSE),Q376=VLOOKUP("lignite_state_4", Keys!$B:$C, 2, FALSE)),VLOOKUP("lignite_label", Keys!$B:$C, 2, FALSE),VLOOKUP("hard_coal_label", Keys!$B:$C, 2, FALSE))</f>
        <v>hard_coal</v>
      </c>
    </row>
    <row r="377" spans="1:18" x14ac:dyDescent="0.25">
      <c r="A377" s="14">
        <v>2024</v>
      </c>
      <c r="B377" s="14">
        <v>3608857</v>
      </c>
      <c r="C377" s="14" t="s">
        <v>1549</v>
      </c>
      <c r="D377" s="14" t="s">
        <v>1492</v>
      </c>
      <c r="E377" s="14" t="s">
        <v>1677</v>
      </c>
      <c r="F377" s="14" t="s">
        <v>822</v>
      </c>
      <c r="G377" s="14" t="s">
        <v>814</v>
      </c>
      <c r="H377" s="14" t="s">
        <v>815</v>
      </c>
      <c r="I377" s="14" t="s">
        <v>823</v>
      </c>
      <c r="J377" s="14" t="s">
        <v>1549</v>
      </c>
      <c r="K377" s="14" t="s">
        <v>1551</v>
      </c>
      <c r="L377" s="14"/>
      <c r="M377" s="14" t="s">
        <v>1343</v>
      </c>
      <c r="N377" s="15">
        <v>0</v>
      </c>
      <c r="O377" s="15">
        <v>4</v>
      </c>
      <c r="P377" s="15">
        <v>5878</v>
      </c>
      <c r="Q377" t="str">
        <f>IFERROR(LEFT(D377, FIND(VLOOKUP("state_name_split_token", Keys!$B:$C, 2, FALSE), D377)-1), D377)</f>
        <v>Pennsylvania</v>
      </c>
      <c r="R377" t="str">
        <f>IF(OR(Q377=VLOOKUP("lignite_state_1", Keys!$B:$C, 2, FALSE),Q377=VLOOKUP("lignite_state_2", Keys!$B:$C, 2, FALSE),Q377=VLOOKUP("lignite_state_3", Keys!$B:$C, 2, FALSE),Q377=VLOOKUP("lignite_state_4", Keys!$B:$C, 2, FALSE)),VLOOKUP("lignite_label", Keys!$B:$C, 2, FALSE),VLOOKUP("hard_coal_label", Keys!$B:$C, 2, FALSE))</f>
        <v>hard_coal</v>
      </c>
    </row>
    <row r="378" spans="1:18" x14ac:dyDescent="0.25">
      <c r="A378" s="14">
        <v>2024</v>
      </c>
      <c r="B378" s="14">
        <v>3608857</v>
      </c>
      <c r="C378" s="14" t="s">
        <v>1549</v>
      </c>
      <c r="D378" s="14" t="s">
        <v>1492</v>
      </c>
      <c r="E378" s="14" t="s">
        <v>1677</v>
      </c>
      <c r="F378" s="14" t="s">
        <v>822</v>
      </c>
      <c r="G378" s="14" t="s">
        <v>828</v>
      </c>
      <c r="H378" s="14" t="s">
        <v>815</v>
      </c>
      <c r="I378" s="14" t="s">
        <v>823</v>
      </c>
      <c r="J378" s="14" t="s">
        <v>1549</v>
      </c>
      <c r="K378" s="14" t="s">
        <v>1551</v>
      </c>
      <c r="L378" s="14"/>
      <c r="M378" s="14" t="s">
        <v>1343</v>
      </c>
      <c r="N378" s="15">
        <v>0</v>
      </c>
      <c r="O378" s="15">
        <v>3</v>
      </c>
      <c r="P378" s="15">
        <v>5877</v>
      </c>
      <c r="Q378" t="str">
        <f>IFERROR(LEFT(D378, FIND(VLOOKUP("state_name_split_token", Keys!$B:$C, 2, FALSE), D378)-1), D378)</f>
        <v>Pennsylvania</v>
      </c>
      <c r="R378" t="str">
        <f>IF(OR(Q378=VLOOKUP("lignite_state_1", Keys!$B:$C, 2, FALSE),Q378=VLOOKUP("lignite_state_2", Keys!$B:$C, 2, FALSE),Q378=VLOOKUP("lignite_state_3", Keys!$B:$C, 2, FALSE),Q378=VLOOKUP("lignite_state_4", Keys!$B:$C, 2, FALSE)),VLOOKUP("lignite_label", Keys!$B:$C, 2, FALSE),VLOOKUP("hard_coal_label", Keys!$B:$C, 2, FALSE))</f>
        <v>hard_coal</v>
      </c>
    </row>
    <row r="379" spans="1:18" x14ac:dyDescent="0.25">
      <c r="A379" s="14">
        <v>2024</v>
      </c>
      <c r="B379" s="14">
        <v>3608860</v>
      </c>
      <c r="C379" s="14" t="s">
        <v>1723</v>
      </c>
      <c r="D379" s="14" t="s">
        <v>1492</v>
      </c>
      <c r="E379" s="14" t="s">
        <v>1677</v>
      </c>
      <c r="F379" s="14" t="s">
        <v>822</v>
      </c>
      <c r="G379" s="14" t="s">
        <v>814</v>
      </c>
      <c r="H379" s="14" t="s">
        <v>829</v>
      </c>
      <c r="I379" s="14" t="s">
        <v>816</v>
      </c>
      <c r="J379" s="14" t="s">
        <v>1691</v>
      </c>
      <c r="K379" s="14" t="s">
        <v>1647</v>
      </c>
      <c r="L379" s="14" t="s">
        <v>832</v>
      </c>
      <c r="M379" s="14" t="s">
        <v>1343</v>
      </c>
      <c r="N379" s="15">
        <v>241709</v>
      </c>
      <c r="O379" s="15">
        <v>27</v>
      </c>
      <c r="P379" s="15">
        <v>53647</v>
      </c>
      <c r="Q379" t="str">
        <f>IFERROR(LEFT(D379, FIND(VLOOKUP("state_name_split_token", Keys!$B:$C, 2, FALSE), D379)-1), D379)</f>
        <v>Pennsylvania</v>
      </c>
      <c r="R379" t="str">
        <f>IF(OR(Q379=VLOOKUP("lignite_state_1", Keys!$B:$C, 2, FALSE),Q379=VLOOKUP("lignite_state_2", Keys!$B:$C, 2, FALSE),Q379=VLOOKUP("lignite_state_3", Keys!$B:$C, 2, FALSE),Q379=VLOOKUP("lignite_state_4", Keys!$B:$C, 2, FALSE)),VLOOKUP("lignite_label", Keys!$B:$C, 2, FALSE),VLOOKUP("hard_coal_label", Keys!$B:$C, 2, FALSE))</f>
        <v>hard_coal</v>
      </c>
    </row>
    <row r="380" spans="1:18" x14ac:dyDescent="0.25">
      <c r="A380" s="14">
        <v>2024</v>
      </c>
      <c r="B380" s="14">
        <v>3609059</v>
      </c>
      <c r="C380" s="14" t="s">
        <v>1724</v>
      </c>
      <c r="D380" s="14" t="s">
        <v>1492</v>
      </c>
      <c r="E380" s="14" t="s">
        <v>1677</v>
      </c>
      <c r="F380" s="14" t="s">
        <v>822</v>
      </c>
      <c r="G380" s="14" t="s">
        <v>814</v>
      </c>
      <c r="H380" s="14" t="s">
        <v>815</v>
      </c>
      <c r="I380" s="14" t="s">
        <v>816</v>
      </c>
      <c r="J380" s="14" t="s">
        <v>1725</v>
      </c>
      <c r="K380" s="14" t="s">
        <v>1726</v>
      </c>
      <c r="L380" s="14"/>
      <c r="M380" s="14" t="s">
        <v>1343</v>
      </c>
      <c r="N380" s="15">
        <v>17850</v>
      </c>
      <c r="O380" s="15">
        <v>2</v>
      </c>
      <c r="P380" s="15">
        <v>4685</v>
      </c>
      <c r="Q380" t="str">
        <f>IFERROR(LEFT(D380, FIND(VLOOKUP("state_name_split_token", Keys!$B:$C, 2, FALSE), D380)-1), D380)</f>
        <v>Pennsylvania</v>
      </c>
      <c r="R380" t="str">
        <f>IF(OR(Q380=VLOOKUP("lignite_state_1", Keys!$B:$C, 2, FALSE),Q380=VLOOKUP("lignite_state_2", Keys!$B:$C, 2, FALSE),Q380=VLOOKUP("lignite_state_3", Keys!$B:$C, 2, FALSE),Q380=VLOOKUP("lignite_state_4", Keys!$B:$C, 2, FALSE)),VLOOKUP("lignite_label", Keys!$B:$C, 2, FALSE),VLOOKUP("hard_coal_label", Keys!$B:$C, 2, FALSE))</f>
        <v>hard_coal</v>
      </c>
    </row>
    <row r="381" spans="1:18" x14ac:dyDescent="0.25">
      <c r="A381" s="14">
        <v>2024</v>
      </c>
      <c r="B381" s="14">
        <v>3609068</v>
      </c>
      <c r="C381" s="14" t="s">
        <v>1727</v>
      </c>
      <c r="D381" s="14" t="s">
        <v>1492</v>
      </c>
      <c r="E381" s="14" t="s">
        <v>1677</v>
      </c>
      <c r="F381" s="14" t="s">
        <v>822</v>
      </c>
      <c r="G381" s="14" t="s">
        <v>814</v>
      </c>
      <c r="H381" s="14" t="s">
        <v>815</v>
      </c>
      <c r="I381" s="14" t="s">
        <v>823</v>
      </c>
      <c r="J381" s="14" t="s">
        <v>1728</v>
      </c>
      <c r="K381" s="14" t="s">
        <v>1729</v>
      </c>
      <c r="L381" s="14"/>
      <c r="M381" s="14" t="s">
        <v>1343</v>
      </c>
      <c r="N381" s="15">
        <v>0</v>
      </c>
      <c r="O381" s="15">
        <v>2</v>
      </c>
      <c r="P381" s="15">
        <v>3712</v>
      </c>
      <c r="Q381" t="str">
        <f>IFERROR(LEFT(D381, FIND(VLOOKUP("state_name_split_token", Keys!$B:$C, 2, FALSE), D381)-1), D381)</f>
        <v>Pennsylvania</v>
      </c>
      <c r="R381" t="str">
        <f>IF(OR(Q381=VLOOKUP("lignite_state_1", Keys!$B:$C, 2, FALSE),Q381=VLOOKUP("lignite_state_2", Keys!$B:$C, 2, FALSE),Q381=VLOOKUP("lignite_state_3", Keys!$B:$C, 2, FALSE),Q381=VLOOKUP("lignite_state_4", Keys!$B:$C, 2, FALSE)),VLOOKUP("lignite_label", Keys!$B:$C, 2, FALSE),VLOOKUP("hard_coal_label", Keys!$B:$C, 2, FALSE))</f>
        <v>hard_coal</v>
      </c>
    </row>
    <row r="382" spans="1:18" x14ac:dyDescent="0.25">
      <c r="A382" s="14">
        <v>2024</v>
      </c>
      <c r="B382" s="14">
        <v>3609068</v>
      </c>
      <c r="C382" s="14" t="s">
        <v>1727</v>
      </c>
      <c r="D382" s="14" t="s">
        <v>1492</v>
      </c>
      <c r="E382" s="14" t="s">
        <v>1677</v>
      </c>
      <c r="F382" s="14" t="s">
        <v>822</v>
      </c>
      <c r="G382" s="14" t="s">
        <v>828</v>
      </c>
      <c r="H382" s="14" t="s">
        <v>815</v>
      </c>
      <c r="I382" s="14" t="s">
        <v>823</v>
      </c>
      <c r="J382" s="14" t="s">
        <v>1728</v>
      </c>
      <c r="K382" s="14" t="s">
        <v>1729</v>
      </c>
      <c r="L382" s="14"/>
      <c r="M382" s="14" t="s">
        <v>1343</v>
      </c>
      <c r="N382" s="15">
        <v>0</v>
      </c>
      <c r="O382" s="15">
        <v>2</v>
      </c>
      <c r="P382" s="15">
        <v>3712</v>
      </c>
      <c r="Q382" t="str">
        <f>IFERROR(LEFT(D382, FIND(VLOOKUP("state_name_split_token", Keys!$B:$C, 2, FALSE), D382)-1), D382)</f>
        <v>Pennsylvania</v>
      </c>
      <c r="R382" t="str">
        <f>IF(OR(Q382=VLOOKUP("lignite_state_1", Keys!$B:$C, 2, FALSE),Q382=VLOOKUP("lignite_state_2", Keys!$B:$C, 2, FALSE),Q382=VLOOKUP("lignite_state_3", Keys!$B:$C, 2, FALSE),Q382=VLOOKUP("lignite_state_4", Keys!$B:$C, 2, FALSE)),VLOOKUP("lignite_label", Keys!$B:$C, 2, FALSE),VLOOKUP("hard_coal_label", Keys!$B:$C, 2, FALSE))</f>
        <v>hard_coal</v>
      </c>
    </row>
    <row r="383" spans="1:18" x14ac:dyDescent="0.25">
      <c r="A383" s="14">
        <v>2024</v>
      </c>
      <c r="B383" s="14">
        <v>3609150</v>
      </c>
      <c r="C383" s="14" t="s">
        <v>1730</v>
      </c>
      <c r="D383" s="14" t="s">
        <v>1492</v>
      </c>
      <c r="E383" s="14" t="s">
        <v>1677</v>
      </c>
      <c r="F383" s="14" t="s">
        <v>822</v>
      </c>
      <c r="G383" s="14" t="s">
        <v>814</v>
      </c>
      <c r="H383" s="14" t="s">
        <v>815</v>
      </c>
      <c r="I383" s="14" t="s">
        <v>816</v>
      </c>
      <c r="J383" s="14" t="s">
        <v>1731</v>
      </c>
      <c r="K383" s="14" t="s">
        <v>1732</v>
      </c>
      <c r="L383" s="14"/>
      <c r="M383" s="14" t="s">
        <v>1343</v>
      </c>
      <c r="N383" s="15">
        <v>269</v>
      </c>
      <c r="O383" s="15">
        <v>1</v>
      </c>
      <c r="P383" s="15">
        <v>1152</v>
      </c>
      <c r="Q383" t="str">
        <f>IFERROR(LEFT(D383, FIND(VLOOKUP("state_name_split_token", Keys!$B:$C, 2, FALSE), D383)-1), D383)</f>
        <v>Pennsylvania</v>
      </c>
      <c r="R383" t="str">
        <f>IF(OR(Q383=VLOOKUP("lignite_state_1", Keys!$B:$C, 2, FALSE),Q383=VLOOKUP("lignite_state_2", Keys!$B:$C, 2, FALSE),Q383=VLOOKUP("lignite_state_3", Keys!$B:$C, 2, FALSE),Q383=VLOOKUP("lignite_state_4", Keys!$B:$C, 2, FALSE)),VLOOKUP("lignite_label", Keys!$B:$C, 2, FALSE),VLOOKUP("hard_coal_label", Keys!$B:$C, 2, FALSE))</f>
        <v>hard_coal</v>
      </c>
    </row>
    <row r="384" spans="1:18" x14ac:dyDescent="0.25">
      <c r="A384" s="14">
        <v>2024</v>
      </c>
      <c r="B384" s="14">
        <v>3609304</v>
      </c>
      <c r="C384" s="14" t="s">
        <v>1733</v>
      </c>
      <c r="D384" s="14" t="s">
        <v>1492</v>
      </c>
      <c r="E384" s="14" t="s">
        <v>1677</v>
      </c>
      <c r="F384" s="14" t="s">
        <v>822</v>
      </c>
      <c r="G384" s="14" t="s">
        <v>814</v>
      </c>
      <c r="H384" s="14" t="s">
        <v>815</v>
      </c>
      <c r="I384" s="14" t="s">
        <v>816</v>
      </c>
      <c r="J384" s="14" t="s">
        <v>1733</v>
      </c>
      <c r="K384" s="14" t="s">
        <v>1734</v>
      </c>
      <c r="L384" s="14"/>
      <c r="M384" s="14" t="s">
        <v>1343</v>
      </c>
      <c r="N384" s="15">
        <v>29370</v>
      </c>
      <c r="O384" s="15">
        <v>3</v>
      </c>
      <c r="P384" s="15">
        <v>5638</v>
      </c>
      <c r="Q384" t="str">
        <f>IFERROR(LEFT(D384, FIND(VLOOKUP("state_name_split_token", Keys!$B:$C, 2, FALSE), D384)-1), D384)</f>
        <v>Pennsylvania</v>
      </c>
      <c r="R384" t="str">
        <f>IF(OR(Q384=VLOOKUP("lignite_state_1", Keys!$B:$C, 2, FALSE),Q384=VLOOKUP("lignite_state_2", Keys!$B:$C, 2, FALSE),Q384=VLOOKUP("lignite_state_3", Keys!$B:$C, 2, FALSE),Q384=VLOOKUP("lignite_state_4", Keys!$B:$C, 2, FALSE)),VLOOKUP("lignite_label", Keys!$B:$C, 2, FALSE),VLOOKUP("hard_coal_label", Keys!$B:$C, 2, FALSE))</f>
        <v>hard_coal</v>
      </c>
    </row>
    <row r="385" spans="1:18" x14ac:dyDescent="0.25">
      <c r="A385" s="14">
        <v>2024</v>
      </c>
      <c r="B385" s="14">
        <v>3609401</v>
      </c>
      <c r="C385" s="14" t="s">
        <v>1735</v>
      </c>
      <c r="D385" s="14" t="s">
        <v>1492</v>
      </c>
      <c r="E385" s="14" t="s">
        <v>1677</v>
      </c>
      <c r="F385" s="14" t="s">
        <v>822</v>
      </c>
      <c r="G385" s="14" t="s">
        <v>814</v>
      </c>
      <c r="H385" s="14" t="s">
        <v>815</v>
      </c>
      <c r="I385" s="14" t="s">
        <v>816</v>
      </c>
      <c r="J385" s="14" t="s">
        <v>1547</v>
      </c>
      <c r="K385" s="14" t="s">
        <v>1548</v>
      </c>
      <c r="L385" s="14" t="s">
        <v>832</v>
      </c>
      <c r="M385" s="14" t="s">
        <v>1343</v>
      </c>
      <c r="N385" s="15">
        <v>160725</v>
      </c>
      <c r="O385" s="15">
        <v>26</v>
      </c>
      <c r="P385" s="15">
        <v>60423</v>
      </c>
      <c r="Q385" t="str">
        <f>IFERROR(LEFT(D385, FIND(VLOOKUP("state_name_split_token", Keys!$B:$C, 2, FALSE), D385)-1), D385)</f>
        <v>Pennsylvania</v>
      </c>
      <c r="R385" t="str">
        <f>IF(OR(Q385=VLOOKUP("lignite_state_1", Keys!$B:$C, 2, FALSE),Q385=VLOOKUP("lignite_state_2", Keys!$B:$C, 2, FALSE),Q385=VLOOKUP("lignite_state_3", Keys!$B:$C, 2, FALSE),Q385=VLOOKUP("lignite_state_4", Keys!$B:$C, 2, FALSE)),VLOOKUP("lignite_label", Keys!$B:$C, 2, FALSE),VLOOKUP("hard_coal_label", Keys!$B:$C, 2, FALSE))</f>
        <v>hard_coal</v>
      </c>
    </row>
    <row r="386" spans="1:18" x14ac:dyDescent="0.25">
      <c r="A386" s="14">
        <v>2024</v>
      </c>
      <c r="B386" s="14">
        <v>3609547</v>
      </c>
      <c r="C386" s="14" t="s">
        <v>1736</v>
      </c>
      <c r="D386" s="14" t="s">
        <v>1492</v>
      </c>
      <c r="E386" s="14" t="s">
        <v>1677</v>
      </c>
      <c r="F386" s="14" t="s">
        <v>822</v>
      </c>
      <c r="G386" s="14" t="s">
        <v>814</v>
      </c>
      <c r="H386" s="14" t="s">
        <v>815</v>
      </c>
      <c r="I386" s="14" t="s">
        <v>816</v>
      </c>
      <c r="J386" s="14" t="s">
        <v>1660</v>
      </c>
      <c r="K386" s="14" t="s">
        <v>1661</v>
      </c>
      <c r="L386" s="14"/>
      <c r="M386" s="14" t="s">
        <v>1343</v>
      </c>
      <c r="N386" s="15">
        <v>115720</v>
      </c>
      <c r="O386" s="15">
        <v>12</v>
      </c>
      <c r="P386" s="15">
        <v>28718</v>
      </c>
      <c r="Q386" t="str">
        <f>IFERROR(LEFT(D386, FIND(VLOOKUP("state_name_split_token", Keys!$B:$C, 2, FALSE), D386)-1), D386)</f>
        <v>Pennsylvania</v>
      </c>
      <c r="R386" t="str">
        <f>IF(OR(Q386=VLOOKUP("lignite_state_1", Keys!$B:$C, 2, FALSE),Q386=VLOOKUP("lignite_state_2", Keys!$B:$C, 2, FALSE),Q386=VLOOKUP("lignite_state_3", Keys!$B:$C, 2, FALSE),Q386=VLOOKUP("lignite_state_4", Keys!$B:$C, 2, FALSE)),VLOOKUP("lignite_label", Keys!$B:$C, 2, FALSE),VLOOKUP("hard_coal_label", Keys!$B:$C, 2, FALSE))</f>
        <v>hard_coal</v>
      </c>
    </row>
    <row r="387" spans="1:18" x14ac:dyDescent="0.25">
      <c r="A387" s="14">
        <v>2024</v>
      </c>
      <c r="B387" s="14">
        <v>3609963</v>
      </c>
      <c r="C387" s="14" t="s">
        <v>1737</v>
      </c>
      <c r="D387" s="14" t="s">
        <v>1492</v>
      </c>
      <c r="E387" s="14" t="s">
        <v>1677</v>
      </c>
      <c r="F387" s="14" t="s">
        <v>822</v>
      </c>
      <c r="G387" s="14" t="s">
        <v>828</v>
      </c>
      <c r="H387" s="14" t="s">
        <v>815</v>
      </c>
      <c r="I387" s="14" t="s">
        <v>816</v>
      </c>
      <c r="J387" s="14" t="s">
        <v>1738</v>
      </c>
      <c r="K387" s="14" t="s">
        <v>1739</v>
      </c>
      <c r="L387" s="14"/>
      <c r="M387" s="14" t="s">
        <v>1343</v>
      </c>
      <c r="N387" s="15">
        <v>3322</v>
      </c>
      <c r="O387" s="15">
        <v>5</v>
      </c>
      <c r="P387" s="15">
        <v>1840</v>
      </c>
      <c r="Q387" t="str">
        <f>IFERROR(LEFT(D387, FIND(VLOOKUP("state_name_split_token", Keys!$B:$C, 2, FALSE), D387)-1), D387)</f>
        <v>Pennsylvania</v>
      </c>
      <c r="R387" t="str">
        <f>IF(OR(Q387=VLOOKUP("lignite_state_1", Keys!$B:$C, 2, FALSE),Q387=VLOOKUP("lignite_state_2", Keys!$B:$C, 2, FALSE),Q387=VLOOKUP("lignite_state_3", Keys!$B:$C, 2, FALSE),Q387=VLOOKUP("lignite_state_4", Keys!$B:$C, 2, FALSE)),VLOOKUP("lignite_label", Keys!$B:$C, 2, FALSE),VLOOKUP("hard_coal_label", Keys!$B:$C, 2, FALSE))</f>
        <v>hard_coal</v>
      </c>
    </row>
    <row r="388" spans="1:18" x14ac:dyDescent="0.25">
      <c r="A388" s="14">
        <v>2024</v>
      </c>
      <c r="B388" s="14">
        <v>3609976</v>
      </c>
      <c r="C388" s="14" t="s">
        <v>1740</v>
      </c>
      <c r="D388" s="14" t="s">
        <v>1492</v>
      </c>
      <c r="E388" s="14" t="s">
        <v>1677</v>
      </c>
      <c r="F388" s="14" t="s">
        <v>822</v>
      </c>
      <c r="G388" s="14" t="s">
        <v>828</v>
      </c>
      <c r="H388" s="14" t="s">
        <v>815</v>
      </c>
      <c r="I388" s="14" t="s">
        <v>816</v>
      </c>
      <c r="J388" s="14" t="s">
        <v>1741</v>
      </c>
      <c r="K388" s="14" t="s">
        <v>1742</v>
      </c>
      <c r="L388" s="14"/>
      <c r="M388" s="14" t="s">
        <v>1343</v>
      </c>
      <c r="N388" s="15">
        <v>5763</v>
      </c>
      <c r="O388" s="15">
        <v>4</v>
      </c>
      <c r="P388" s="15">
        <v>8230</v>
      </c>
      <c r="Q388" t="str">
        <f>IFERROR(LEFT(D388, FIND(VLOOKUP("state_name_split_token", Keys!$B:$C, 2, FALSE), D388)-1), D388)</f>
        <v>Pennsylvania</v>
      </c>
      <c r="R388" t="str">
        <f>IF(OR(Q388=VLOOKUP("lignite_state_1", Keys!$B:$C, 2, FALSE),Q388=VLOOKUP("lignite_state_2", Keys!$B:$C, 2, FALSE),Q388=VLOOKUP("lignite_state_3", Keys!$B:$C, 2, FALSE),Q388=VLOOKUP("lignite_state_4", Keys!$B:$C, 2, FALSE)),VLOOKUP("lignite_label", Keys!$B:$C, 2, FALSE),VLOOKUP("hard_coal_label", Keys!$B:$C, 2, FALSE))</f>
        <v>hard_coal</v>
      </c>
    </row>
    <row r="389" spans="1:18" x14ac:dyDescent="0.25">
      <c r="A389" s="14">
        <v>2024</v>
      </c>
      <c r="B389" s="14">
        <v>3610382</v>
      </c>
      <c r="C389" s="14" t="s">
        <v>1743</v>
      </c>
      <c r="D389" s="14" t="s">
        <v>1492</v>
      </c>
      <c r="E389" s="14" t="s">
        <v>1677</v>
      </c>
      <c r="F389" s="14" t="s">
        <v>822</v>
      </c>
      <c r="G389" s="14" t="s">
        <v>814</v>
      </c>
      <c r="H389" s="14" t="s">
        <v>815</v>
      </c>
      <c r="I389" s="14" t="s">
        <v>816</v>
      </c>
      <c r="J389" s="14" t="s">
        <v>1738</v>
      </c>
      <c r="K389" s="14" t="s">
        <v>1744</v>
      </c>
      <c r="L389" s="14"/>
      <c r="M389" s="14" t="s">
        <v>1343</v>
      </c>
      <c r="N389" s="15">
        <v>14300</v>
      </c>
      <c r="O389" s="15">
        <v>3</v>
      </c>
      <c r="P389" s="15">
        <v>4425</v>
      </c>
      <c r="Q389" t="str">
        <f>IFERROR(LEFT(D389, FIND(VLOOKUP("state_name_split_token", Keys!$B:$C, 2, FALSE), D389)-1), D389)</f>
        <v>Pennsylvania</v>
      </c>
      <c r="R389" t="str">
        <f>IF(OR(Q389=VLOOKUP("lignite_state_1", Keys!$B:$C, 2, FALSE),Q389=VLOOKUP("lignite_state_2", Keys!$B:$C, 2, FALSE),Q389=VLOOKUP("lignite_state_3", Keys!$B:$C, 2, FALSE),Q389=VLOOKUP("lignite_state_4", Keys!$B:$C, 2, FALSE)),VLOOKUP("lignite_label", Keys!$B:$C, 2, FALSE),VLOOKUP("hard_coal_label", Keys!$B:$C, 2, FALSE))</f>
        <v>hard_coal</v>
      </c>
    </row>
    <row r="390" spans="1:18" x14ac:dyDescent="0.25">
      <c r="A390" s="14">
        <v>2024</v>
      </c>
      <c r="B390" s="14">
        <v>3602773</v>
      </c>
      <c r="C390" s="14" t="s">
        <v>1745</v>
      </c>
      <c r="D390" s="14" t="s">
        <v>1470</v>
      </c>
      <c r="E390" s="14" t="s">
        <v>1746</v>
      </c>
      <c r="F390" s="14" t="s">
        <v>813</v>
      </c>
      <c r="G390" s="14" t="s">
        <v>814</v>
      </c>
      <c r="H390" s="14" t="s">
        <v>815</v>
      </c>
      <c r="I390" s="14" t="s">
        <v>816</v>
      </c>
      <c r="J390" s="14" t="s">
        <v>1372</v>
      </c>
      <c r="K390" s="14" t="s">
        <v>1472</v>
      </c>
      <c r="L390" s="14"/>
      <c r="M390" s="14" t="s">
        <v>1343</v>
      </c>
      <c r="N390" s="15">
        <v>5014</v>
      </c>
      <c r="O390" s="15">
        <v>1</v>
      </c>
      <c r="P390" s="15">
        <v>205</v>
      </c>
      <c r="Q390" t="str">
        <f>IFERROR(LEFT(D390, FIND(VLOOKUP("state_name_split_token", Keys!$B:$C, 2, FALSE), D390)-1), D390)</f>
        <v>Pennsylvania</v>
      </c>
      <c r="R390" t="str">
        <f>IF(OR(Q390=VLOOKUP("lignite_state_1", Keys!$B:$C, 2, FALSE),Q390=VLOOKUP("lignite_state_2", Keys!$B:$C, 2, FALSE),Q390=VLOOKUP("lignite_state_3", Keys!$B:$C, 2, FALSE),Q390=VLOOKUP("lignite_state_4", Keys!$B:$C, 2, FALSE)),VLOOKUP("lignite_label", Keys!$B:$C, 2, FALSE),VLOOKUP("hard_coal_label", Keys!$B:$C, 2, FALSE))</f>
        <v>hard_coal</v>
      </c>
    </row>
    <row r="391" spans="1:18" x14ac:dyDescent="0.25">
      <c r="A391" s="14">
        <v>2024</v>
      </c>
      <c r="B391" s="14">
        <v>3603328</v>
      </c>
      <c r="C391" s="14" t="s">
        <v>1747</v>
      </c>
      <c r="D391" s="14" t="s">
        <v>1470</v>
      </c>
      <c r="E391" s="14" t="s">
        <v>1746</v>
      </c>
      <c r="F391" s="14" t="s">
        <v>822</v>
      </c>
      <c r="G391" s="14" t="s">
        <v>814</v>
      </c>
      <c r="H391" s="14" t="s">
        <v>829</v>
      </c>
      <c r="I391" s="14" t="s">
        <v>816</v>
      </c>
      <c r="J391" s="14" t="s">
        <v>1748</v>
      </c>
      <c r="K391" s="14" t="s">
        <v>1749</v>
      </c>
      <c r="L391" s="14"/>
      <c r="M391" s="14" t="s">
        <v>1343</v>
      </c>
      <c r="N391" s="15">
        <v>189964</v>
      </c>
      <c r="O391" s="15">
        <v>70</v>
      </c>
      <c r="P391" s="15">
        <v>162003</v>
      </c>
      <c r="Q391" t="str">
        <f>IFERROR(LEFT(D391, FIND(VLOOKUP("state_name_split_token", Keys!$B:$C, 2, FALSE), D391)-1), D391)</f>
        <v>Pennsylvania</v>
      </c>
      <c r="R391" t="str">
        <f>IF(OR(Q391=VLOOKUP("lignite_state_1", Keys!$B:$C, 2, FALSE),Q391=VLOOKUP("lignite_state_2", Keys!$B:$C, 2, FALSE),Q391=VLOOKUP("lignite_state_3", Keys!$B:$C, 2, FALSE),Q391=VLOOKUP("lignite_state_4", Keys!$B:$C, 2, FALSE)),VLOOKUP("lignite_label", Keys!$B:$C, 2, FALSE),VLOOKUP("hard_coal_label", Keys!$B:$C, 2, FALSE))</f>
        <v>hard_coal</v>
      </c>
    </row>
    <row r="392" spans="1:18" x14ac:dyDescent="0.25">
      <c r="A392" s="14">
        <v>2024</v>
      </c>
      <c r="B392" s="14">
        <v>3603329</v>
      </c>
      <c r="C392" s="14" t="s">
        <v>1750</v>
      </c>
      <c r="D392" s="14" t="s">
        <v>1470</v>
      </c>
      <c r="E392" s="14" t="s">
        <v>1746</v>
      </c>
      <c r="F392" s="14" t="s">
        <v>822</v>
      </c>
      <c r="G392" s="14" t="s">
        <v>814</v>
      </c>
      <c r="H392" s="14" t="s">
        <v>829</v>
      </c>
      <c r="I392" s="14" t="s">
        <v>823</v>
      </c>
      <c r="J392" s="14" t="s">
        <v>1748</v>
      </c>
      <c r="K392" s="14" t="s">
        <v>1751</v>
      </c>
      <c r="L392" s="14"/>
      <c r="M392" s="14" t="s">
        <v>1343</v>
      </c>
      <c r="N392" s="15">
        <v>0</v>
      </c>
      <c r="O392" s="15">
        <v>3</v>
      </c>
      <c r="P392" s="15">
        <v>5334</v>
      </c>
      <c r="Q392" t="str">
        <f>IFERROR(LEFT(D392, FIND(VLOOKUP("state_name_split_token", Keys!$B:$C, 2, FALSE), D392)-1), D392)</f>
        <v>Pennsylvania</v>
      </c>
      <c r="R392" t="str">
        <f>IF(OR(Q392=VLOOKUP("lignite_state_1", Keys!$B:$C, 2, FALSE),Q392=VLOOKUP("lignite_state_2", Keys!$B:$C, 2, FALSE),Q392=VLOOKUP("lignite_state_3", Keys!$B:$C, 2, FALSE),Q392=VLOOKUP("lignite_state_4", Keys!$B:$C, 2, FALSE)),VLOOKUP("lignite_label", Keys!$B:$C, 2, FALSE),VLOOKUP("hard_coal_label", Keys!$B:$C, 2, FALSE))</f>
        <v>hard_coal</v>
      </c>
    </row>
    <row r="393" spans="1:18" x14ac:dyDescent="0.25">
      <c r="A393" s="14">
        <v>2024</v>
      </c>
      <c r="B393" s="14">
        <v>3603329</v>
      </c>
      <c r="C393" s="14" t="s">
        <v>1750</v>
      </c>
      <c r="D393" s="14" t="s">
        <v>1470</v>
      </c>
      <c r="E393" s="14" t="s">
        <v>1746</v>
      </c>
      <c r="F393" s="14" t="s">
        <v>822</v>
      </c>
      <c r="G393" s="14" t="s">
        <v>828</v>
      </c>
      <c r="H393" s="14" t="s">
        <v>829</v>
      </c>
      <c r="I393" s="14" t="s">
        <v>823</v>
      </c>
      <c r="J393" s="14" t="s">
        <v>1748</v>
      </c>
      <c r="K393" s="14" t="s">
        <v>1751</v>
      </c>
      <c r="L393" s="14"/>
      <c r="M393" s="14" t="s">
        <v>1343</v>
      </c>
      <c r="N393" s="15">
        <v>0</v>
      </c>
      <c r="O393" s="15">
        <v>12</v>
      </c>
      <c r="P393" s="15">
        <v>26040</v>
      </c>
      <c r="Q393" t="str">
        <f>IFERROR(LEFT(D393, FIND(VLOOKUP("state_name_split_token", Keys!$B:$C, 2, FALSE), D393)-1), D393)</f>
        <v>Pennsylvania</v>
      </c>
      <c r="R393" t="str">
        <f>IF(OR(Q393=VLOOKUP("lignite_state_1", Keys!$B:$C, 2, FALSE),Q393=VLOOKUP("lignite_state_2", Keys!$B:$C, 2, FALSE),Q393=VLOOKUP("lignite_state_3", Keys!$B:$C, 2, FALSE),Q393=VLOOKUP("lignite_state_4", Keys!$B:$C, 2, FALSE)),VLOOKUP("lignite_label", Keys!$B:$C, 2, FALSE),VLOOKUP("hard_coal_label", Keys!$B:$C, 2, FALSE))</f>
        <v>hard_coal</v>
      </c>
    </row>
    <row r="394" spans="1:18" x14ac:dyDescent="0.25">
      <c r="A394" s="14">
        <v>2024</v>
      </c>
      <c r="B394" s="14">
        <v>3603330</v>
      </c>
      <c r="C394" s="14" t="s">
        <v>1752</v>
      </c>
      <c r="D394" s="14" t="s">
        <v>1470</v>
      </c>
      <c r="E394" s="14" t="s">
        <v>1746</v>
      </c>
      <c r="F394" s="14" t="s">
        <v>852</v>
      </c>
      <c r="G394" s="14" t="s">
        <v>814</v>
      </c>
      <c r="H394" s="14" t="s">
        <v>829</v>
      </c>
      <c r="I394" s="14" t="s">
        <v>823</v>
      </c>
      <c r="J394" s="14" t="s">
        <v>1372</v>
      </c>
      <c r="K394" s="14" t="s">
        <v>1472</v>
      </c>
      <c r="L394" s="14"/>
      <c r="M394" s="14" t="s">
        <v>1343</v>
      </c>
      <c r="N394" s="15">
        <v>0</v>
      </c>
      <c r="O394" s="15">
        <v>3</v>
      </c>
      <c r="P394" s="15">
        <v>7456</v>
      </c>
      <c r="Q394" t="str">
        <f>IFERROR(LEFT(D394, FIND(VLOOKUP("state_name_split_token", Keys!$B:$C, 2, FALSE), D394)-1), D394)</f>
        <v>Pennsylvania</v>
      </c>
      <c r="R394" t="str">
        <f>IF(OR(Q394=VLOOKUP("lignite_state_1", Keys!$B:$C, 2, FALSE),Q394=VLOOKUP("lignite_state_2", Keys!$B:$C, 2, FALSE),Q394=VLOOKUP("lignite_state_3", Keys!$B:$C, 2, FALSE),Q394=VLOOKUP("lignite_state_4", Keys!$B:$C, 2, FALSE)),VLOOKUP("lignite_label", Keys!$B:$C, 2, FALSE),VLOOKUP("hard_coal_label", Keys!$B:$C, 2, FALSE))</f>
        <v>hard_coal</v>
      </c>
    </row>
    <row r="395" spans="1:18" x14ac:dyDescent="0.25">
      <c r="A395" s="14">
        <v>2024</v>
      </c>
      <c r="B395" s="14">
        <v>3603330</v>
      </c>
      <c r="C395" s="14" t="s">
        <v>1752</v>
      </c>
      <c r="D395" s="14" t="s">
        <v>1470</v>
      </c>
      <c r="E395" s="14" t="s">
        <v>1746</v>
      </c>
      <c r="F395" s="14" t="s">
        <v>852</v>
      </c>
      <c r="G395" s="14" t="s">
        <v>828</v>
      </c>
      <c r="H395" s="14" t="s">
        <v>829</v>
      </c>
      <c r="I395" s="14" t="s">
        <v>823</v>
      </c>
      <c r="J395" s="14" t="s">
        <v>1372</v>
      </c>
      <c r="K395" s="14" t="s">
        <v>1472</v>
      </c>
      <c r="L395" s="14"/>
      <c r="M395" s="14" t="s">
        <v>1343</v>
      </c>
      <c r="N395" s="15">
        <v>0</v>
      </c>
      <c r="O395" s="15">
        <v>25</v>
      </c>
      <c r="P395" s="15">
        <v>54674</v>
      </c>
      <c r="Q395" t="str">
        <f>IFERROR(LEFT(D395, FIND(VLOOKUP("state_name_split_token", Keys!$B:$C, 2, FALSE), D395)-1), D395)</f>
        <v>Pennsylvania</v>
      </c>
      <c r="R395" t="str">
        <f>IF(OR(Q395=VLOOKUP("lignite_state_1", Keys!$B:$C, 2, FALSE),Q395=VLOOKUP("lignite_state_2", Keys!$B:$C, 2, FALSE),Q395=VLOOKUP("lignite_state_3", Keys!$B:$C, 2, FALSE),Q395=VLOOKUP("lignite_state_4", Keys!$B:$C, 2, FALSE)),VLOOKUP("lignite_label", Keys!$B:$C, 2, FALSE),VLOOKUP("hard_coal_label", Keys!$B:$C, 2, FALSE))</f>
        <v>hard_coal</v>
      </c>
    </row>
    <row r="396" spans="1:18" x14ac:dyDescent="0.25">
      <c r="A396" s="14">
        <v>2024</v>
      </c>
      <c r="B396" s="14">
        <v>3607928</v>
      </c>
      <c r="C396" s="14" t="s">
        <v>1753</v>
      </c>
      <c r="D396" s="14" t="s">
        <v>1470</v>
      </c>
      <c r="E396" s="14" t="s">
        <v>1746</v>
      </c>
      <c r="F396" s="14" t="s">
        <v>822</v>
      </c>
      <c r="G396" s="14" t="s">
        <v>814</v>
      </c>
      <c r="H396" s="14" t="s">
        <v>815</v>
      </c>
      <c r="I396" s="14" t="s">
        <v>836</v>
      </c>
      <c r="J396" s="14" t="s">
        <v>1753</v>
      </c>
      <c r="K396" s="14" t="s">
        <v>1754</v>
      </c>
      <c r="L396" s="14"/>
      <c r="M396" s="14" t="s">
        <v>1343</v>
      </c>
      <c r="N396" s="15">
        <v>3291</v>
      </c>
      <c r="O396" s="15">
        <v>2</v>
      </c>
      <c r="P396" s="15">
        <v>3966</v>
      </c>
      <c r="Q396" t="str">
        <f>IFERROR(LEFT(D396, FIND(VLOOKUP("state_name_split_token", Keys!$B:$C, 2, FALSE), D396)-1), D396)</f>
        <v>Pennsylvania</v>
      </c>
      <c r="R396" t="str">
        <f>IF(OR(Q396=VLOOKUP("lignite_state_1", Keys!$B:$C, 2, FALSE),Q396=VLOOKUP("lignite_state_2", Keys!$B:$C, 2, FALSE),Q396=VLOOKUP("lignite_state_3", Keys!$B:$C, 2, FALSE),Q396=VLOOKUP("lignite_state_4", Keys!$B:$C, 2, FALSE)),VLOOKUP("lignite_label", Keys!$B:$C, 2, FALSE),VLOOKUP("hard_coal_label", Keys!$B:$C, 2, FALSE))</f>
        <v>hard_coal</v>
      </c>
    </row>
    <row r="397" spans="1:18" x14ac:dyDescent="0.25">
      <c r="A397" s="14">
        <v>2024</v>
      </c>
      <c r="B397" s="14">
        <v>3609175</v>
      </c>
      <c r="C397" s="14" t="s">
        <v>1755</v>
      </c>
      <c r="D397" s="14" t="s">
        <v>1470</v>
      </c>
      <c r="E397" s="14" t="s">
        <v>1746</v>
      </c>
      <c r="F397" s="14" t="s">
        <v>1008</v>
      </c>
      <c r="G397" s="14" t="s">
        <v>814</v>
      </c>
      <c r="H397" s="14" t="s">
        <v>815</v>
      </c>
      <c r="I397" s="14" t="s">
        <v>816</v>
      </c>
      <c r="J397" s="14" t="s">
        <v>1756</v>
      </c>
      <c r="K397" s="14" t="s">
        <v>1757</v>
      </c>
      <c r="L397" s="14"/>
      <c r="M397" s="14" t="s">
        <v>1343</v>
      </c>
      <c r="N397" s="15">
        <v>1381</v>
      </c>
      <c r="O397" s="15">
        <v>2</v>
      </c>
      <c r="P397" s="15">
        <v>162</v>
      </c>
      <c r="Q397" t="str">
        <f>IFERROR(LEFT(D397, FIND(VLOOKUP("state_name_split_token", Keys!$B:$C, 2, FALSE), D397)-1), D397)</f>
        <v>Pennsylvania</v>
      </c>
      <c r="R397" t="str">
        <f>IF(OR(Q397=VLOOKUP("lignite_state_1", Keys!$B:$C, 2, FALSE),Q397=VLOOKUP("lignite_state_2", Keys!$B:$C, 2, FALSE),Q397=VLOOKUP("lignite_state_3", Keys!$B:$C, 2, FALSE),Q397=VLOOKUP("lignite_state_4", Keys!$B:$C, 2, FALSE)),VLOOKUP("lignite_label", Keys!$B:$C, 2, FALSE),VLOOKUP("hard_coal_label", Keys!$B:$C, 2, FALSE))</f>
        <v>hard_coal</v>
      </c>
    </row>
    <row r="398" spans="1:18" x14ac:dyDescent="0.25">
      <c r="A398" s="14">
        <v>2024</v>
      </c>
      <c r="B398" s="14">
        <v>3609371</v>
      </c>
      <c r="C398" s="14" t="s">
        <v>1758</v>
      </c>
      <c r="D398" s="14" t="s">
        <v>1470</v>
      </c>
      <c r="E398" s="14" t="s">
        <v>1746</v>
      </c>
      <c r="F398" s="14" t="s">
        <v>822</v>
      </c>
      <c r="G398" s="14" t="s">
        <v>828</v>
      </c>
      <c r="H398" s="14" t="s">
        <v>815</v>
      </c>
      <c r="I398" s="14" t="s">
        <v>816</v>
      </c>
      <c r="J398" s="14" t="s">
        <v>1372</v>
      </c>
      <c r="K398" s="14" t="s">
        <v>1472</v>
      </c>
      <c r="L398" s="14"/>
      <c r="M398" s="14" t="s">
        <v>1343</v>
      </c>
      <c r="N398" s="15">
        <v>198542</v>
      </c>
      <c r="O398" s="15">
        <v>59</v>
      </c>
      <c r="P398" s="15">
        <v>133457</v>
      </c>
      <c r="Q398" t="str">
        <f>IFERROR(LEFT(D398, FIND(VLOOKUP("state_name_split_token", Keys!$B:$C, 2, FALSE), D398)-1), D398)</f>
        <v>Pennsylvania</v>
      </c>
      <c r="R398" t="str">
        <f>IF(OR(Q398=VLOOKUP("lignite_state_1", Keys!$B:$C, 2, FALSE),Q398=VLOOKUP("lignite_state_2", Keys!$B:$C, 2, FALSE),Q398=VLOOKUP("lignite_state_3", Keys!$B:$C, 2, FALSE),Q398=VLOOKUP("lignite_state_4", Keys!$B:$C, 2, FALSE)),VLOOKUP("lignite_label", Keys!$B:$C, 2, FALSE),VLOOKUP("hard_coal_label", Keys!$B:$C, 2, FALSE))</f>
        <v>hard_coal</v>
      </c>
    </row>
    <row r="399" spans="1:18" x14ac:dyDescent="0.25">
      <c r="A399" s="14">
        <v>2024</v>
      </c>
      <c r="B399" s="14">
        <v>3609525</v>
      </c>
      <c r="C399" s="14" t="s">
        <v>1759</v>
      </c>
      <c r="D399" s="14" t="s">
        <v>1470</v>
      </c>
      <c r="E399" s="14" t="s">
        <v>1746</v>
      </c>
      <c r="F399" s="14" t="s">
        <v>822</v>
      </c>
      <c r="G399" s="14" t="s">
        <v>814</v>
      </c>
      <c r="H399" s="14" t="s">
        <v>815</v>
      </c>
      <c r="I399" s="14" t="s">
        <v>823</v>
      </c>
      <c r="J399" s="14" t="s">
        <v>1372</v>
      </c>
      <c r="K399" s="14" t="s">
        <v>1472</v>
      </c>
      <c r="L399" s="14"/>
      <c r="M399" s="14" t="s">
        <v>1343</v>
      </c>
      <c r="N399" s="15">
        <v>0</v>
      </c>
      <c r="O399" s="15">
        <v>0</v>
      </c>
      <c r="P399" s="15">
        <v>572</v>
      </c>
      <c r="Q399" t="str">
        <f>IFERROR(LEFT(D399, FIND(VLOOKUP("state_name_split_token", Keys!$B:$C, 2, FALSE), D399)-1), D399)</f>
        <v>Pennsylvania</v>
      </c>
      <c r="R399" t="str">
        <f>IF(OR(Q399=VLOOKUP("lignite_state_1", Keys!$B:$C, 2, FALSE),Q399=VLOOKUP("lignite_state_2", Keys!$B:$C, 2, FALSE),Q399=VLOOKUP("lignite_state_3", Keys!$B:$C, 2, FALSE),Q399=VLOOKUP("lignite_state_4", Keys!$B:$C, 2, FALSE)),VLOOKUP("lignite_label", Keys!$B:$C, 2, FALSE),VLOOKUP("hard_coal_label", Keys!$B:$C, 2, FALSE))</f>
        <v>hard_coal</v>
      </c>
    </row>
    <row r="400" spans="1:18" x14ac:dyDescent="0.25">
      <c r="A400" s="14">
        <v>2024</v>
      </c>
      <c r="B400" s="14">
        <v>3609525</v>
      </c>
      <c r="C400" s="14" t="s">
        <v>1759</v>
      </c>
      <c r="D400" s="14" t="s">
        <v>1470</v>
      </c>
      <c r="E400" s="14" t="s">
        <v>1746</v>
      </c>
      <c r="F400" s="14" t="s">
        <v>822</v>
      </c>
      <c r="G400" s="14" t="s">
        <v>828</v>
      </c>
      <c r="H400" s="14" t="s">
        <v>815</v>
      </c>
      <c r="I400" s="14" t="s">
        <v>823</v>
      </c>
      <c r="J400" s="14" t="s">
        <v>1372</v>
      </c>
      <c r="K400" s="14" t="s">
        <v>1472</v>
      </c>
      <c r="L400" s="14"/>
      <c r="M400" s="14" t="s">
        <v>1343</v>
      </c>
      <c r="N400" s="15">
        <v>0</v>
      </c>
      <c r="O400" s="15">
        <v>18</v>
      </c>
      <c r="P400" s="15">
        <v>28049</v>
      </c>
      <c r="Q400" t="str">
        <f>IFERROR(LEFT(D400, FIND(VLOOKUP("state_name_split_token", Keys!$B:$C, 2, FALSE), D400)-1), D400)</f>
        <v>Pennsylvania</v>
      </c>
      <c r="R400" t="str">
        <f>IF(OR(Q400=VLOOKUP("lignite_state_1", Keys!$B:$C, 2, FALSE),Q400=VLOOKUP("lignite_state_2", Keys!$B:$C, 2, FALSE),Q400=VLOOKUP("lignite_state_3", Keys!$B:$C, 2, FALSE),Q400=VLOOKUP("lignite_state_4", Keys!$B:$C, 2, FALSE)),VLOOKUP("lignite_label", Keys!$B:$C, 2, FALSE),VLOOKUP("hard_coal_label", Keys!$B:$C, 2, FALSE))</f>
        <v>hard_coal</v>
      </c>
    </row>
    <row r="401" spans="1:18" x14ac:dyDescent="0.25">
      <c r="A401" s="14">
        <v>2024</v>
      </c>
      <c r="B401" s="14">
        <v>3609666</v>
      </c>
      <c r="C401" s="14" t="s">
        <v>1760</v>
      </c>
      <c r="D401" s="14" t="s">
        <v>1470</v>
      </c>
      <c r="E401" s="14" t="s">
        <v>1746</v>
      </c>
      <c r="F401" s="14" t="s">
        <v>852</v>
      </c>
      <c r="G401" s="14" t="s">
        <v>828</v>
      </c>
      <c r="H401" s="14" t="s">
        <v>829</v>
      </c>
      <c r="I401" s="14" t="s">
        <v>816</v>
      </c>
      <c r="J401" s="14" t="s">
        <v>1761</v>
      </c>
      <c r="K401" s="14" t="s">
        <v>1373</v>
      </c>
      <c r="L401" s="14"/>
      <c r="M401" s="14" t="s">
        <v>1343</v>
      </c>
      <c r="N401" s="15">
        <v>87515</v>
      </c>
      <c r="O401" s="15">
        <v>38</v>
      </c>
      <c r="P401" s="15">
        <v>85739</v>
      </c>
      <c r="Q401" t="str">
        <f>IFERROR(LEFT(D401, FIND(VLOOKUP("state_name_split_token", Keys!$B:$C, 2, FALSE), D401)-1), D401)</f>
        <v>Pennsylvania</v>
      </c>
      <c r="R401" t="str">
        <f>IF(OR(Q401=VLOOKUP("lignite_state_1", Keys!$B:$C, 2, FALSE),Q401=VLOOKUP("lignite_state_2", Keys!$B:$C, 2, FALSE),Q401=VLOOKUP("lignite_state_3", Keys!$B:$C, 2, FALSE),Q401=VLOOKUP("lignite_state_4", Keys!$B:$C, 2, FALSE)),VLOOKUP("lignite_label", Keys!$B:$C, 2, FALSE),VLOOKUP("hard_coal_label", Keys!$B:$C, 2, FALSE))</f>
        <v>hard_coal</v>
      </c>
    </row>
    <row r="402" spans="1:18" x14ac:dyDescent="0.25">
      <c r="A402" s="14">
        <v>2024</v>
      </c>
      <c r="B402" s="14">
        <v>3609881</v>
      </c>
      <c r="C402" s="14" t="s">
        <v>1486</v>
      </c>
      <c r="D402" s="14" t="s">
        <v>1470</v>
      </c>
      <c r="E402" s="14" t="s">
        <v>1746</v>
      </c>
      <c r="F402" s="14" t="s">
        <v>822</v>
      </c>
      <c r="G402" s="14" t="s">
        <v>814</v>
      </c>
      <c r="H402" s="14" t="s">
        <v>815</v>
      </c>
      <c r="I402" s="14" t="s">
        <v>816</v>
      </c>
      <c r="J402" s="14" t="s">
        <v>1486</v>
      </c>
      <c r="K402" s="14" t="s">
        <v>1544</v>
      </c>
      <c r="L402" s="14"/>
      <c r="M402" s="14" t="s">
        <v>1343</v>
      </c>
      <c r="N402" s="15">
        <v>36872</v>
      </c>
      <c r="O402" s="15">
        <v>10</v>
      </c>
      <c r="P402" s="15">
        <v>21094</v>
      </c>
      <c r="Q402" t="str">
        <f>IFERROR(LEFT(D402, FIND(VLOOKUP("state_name_split_token", Keys!$B:$C, 2, FALSE), D402)-1), D402)</f>
        <v>Pennsylvania</v>
      </c>
      <c r="R402" t="str">
        <f>IF(OR(Q402=VLOOKUP("lignite_state_1", Keys!$B:$C, 2, FALSE),Q402=VLOOKUP("lignite_state_2", Keys!$B:$C, 2, FALSE),Q402=VLOOKUP("lignite_state_3", Keys!$B:$C, 2, FALSE),Q402=VLOOKUP("lignite_state_4", Keys!$B:$C, 2, FALSE)),VLOOKUP("lignite_label", Keys!$B:$C, 2, FALSE),VLOOKUP("hard_coal_label", Keys!$B:$C, 2, FALSE))</f>
        <v>hard_coal</v>
      </c>
    </row>
    <row r="403" spans="1:18" x14ac:dyDescent="0.25">
      <c r="A403" s="14">
        <v>2024</v>
      </c>
      <c r="B403" s="14">
        <v>3609888</v>
      </c>
      <c r="C403" s="14" t="s">
        <v>1762</v>
      </c>
      <c r="D403" s="14" t="s">
        <v>1470</v>
      </c>
      <c r="E403" s="14" t="s">
        <v>1746</v>
      </c>
      <c r="F403" s="14" t="s">
        <v>822</v>
      </c>
      <c r="G403" s="14" t="s">
        <v>814</v>
      </c>
      <c r="H403" s="14" t="s">
        <v>815</v>
      </c>
      <c r="I403" s="14" t="s">
        <v>816</v>
      </c>
      <c r="J403" s="14" t="s">
        <v>1763</v>
      </c>
      <c r="K403" s="14" t="s">
        <v>1751</v>
      </c>
      <c r="L403" s="14"/>
      <c r="M403" s="14" t="s">
        <v>1343</v>
      </c>
      <c r="N403" s="15">
        <v>4783</v>
      </c>
      <c r="O403" s="15">
        <v>1</v>
      </c>
      <c r="P403" s="15">
        <v>600</v>
      </c>
      <c r="Q403" t="str">
        <f>IFERROR(LEFT(D403, FIND(VLOOKUP("state_name_split_token", Keys!$B:$C, 2, FALSE), D403)-1), D403)</f>
        <v>Pennsylvania</v>
      </c>
      <c r="R403" t="str">
        <f>IF(OR(Q403=VLOOKUP("lignite_state_1", Keys!$B:$C, 2, FALSE),Q403=VLOOKUP("lignite_state_2", Keys!$B:$C, 2, FALSE),Q403=VLOOKUP("lignite_state_3", Keys!$B:$C, 2, FALSE),Q403=VLOOKUP("lignite_state_4", Keys!$B:$C, 2, FALSE)),VLOOKUP("lignite_label", Keys!$B:$C, 2, FALSE),VLOOKUP("hard_coal_label", Keys!$B:$C, 2, FALSE))</f>
        <v>hard_coal</v>
      </c>
    </row>
    <row r="404" spans="1:18" x14ac:dyDescent="0.25">
      <c r="A404" s="14">
        <v>2024</v>
      </c>
      <c r="B404" s="14">
        <v>3609893</v>
      </c>
      <c r="C404" s="14" t="s">
        <v>1764</v>
      </c>
      <c r="D404" s="14" t="s">
        <v>1470</v>
      </c>
      <c r="E404" s="14" t="s">
        <v>1746</v>
      </c>
      <c r="F404" s="14" t="s">
        <v>822</v>
      </c>
      <c r="G404" s="14" t="s">
        <v>828</v>
      </c>
      <c r="H404" s="14" t="s">
        <v>829</v>
      </c>
      <c r="I404" s="14" t="s">
        <v>816</v>
      </c>
      <c r="J404" s="14" t="s">
        <v>1372</v>
      </c>
      <c r="K404" s="14" t="s">
        <v>1472</v>
      </c>
      <c r="L404" s="14"/>
      <c r="M404" s="14" t="s">
        <v>1343</v>
      </c>
      <c r="N404" s="15">
        <v>220156</v>
      </c>
      <c r="O404" s="15">
        <v>93</v>
      </c>
      <c r="P404" s="15">
        <v>203137</v>
      </c>
      <c r="Q404" t="str">
        <f>IFERROR(LEFT(D404, FIND(VLOOKUP("state_name_split_token", Keys!$B:$C, 2, FALSE), D404)-1), D404)</f>
        <v>Pennsylvania</v>
      </c>
      <c r="R404" t="str">
        <f>IF(OR(Q404=VLOOKUP("lignite_state_1", Keys!$B:$C, 2, FALSE),Q404=VLOOKUP("lignite_state_2", Keys!$B:$C, 2, FALSE),Q404=VLOOKUP("lignite_state_3", Keys!$B:$C, 2, FALSE),Q404=VLOOKUP("lignite_state_4", Keys!$B:$C, 2, FALSE)),VLOOKUP("lignite_label", Keys!$B:$C, 2, FALSE),VLOOKUP("hard_coal_label", Keys!$B:$C, 2, FALSE))</f>
        <v>hard_coal</v>
      </c>
    </row>
    <row r="405" spans="1:18" x14ac:dyDescent="0.25">
      <c r="A405" s="14">
        <v>2024</v>
      </c>
      <c r="B405" s="14">
        <v>3609973</v>
      </c>
      <c r="C405" s="14" t="s">
        <v>1765</v>
      </c>
      <c r="D405" s="14" t="s">
        <v>1470</v>
      </c>
      <c r="E405" s="14" t="s">
        <v>1746</v>
      </c>
      <c r="F405" s="14" t="s">
        <v>822</v>
      </c>
      <c r="G405" s="14" t="s">
        <v>828</v>
      </c>
      <c r="H405" s="14" t="s">
        <v>815</v>
      </c>
      <c r="I405" s="14" t="s">
        <v>816</v>
      </c>
      <c r="J405" s="14" t="s">
        <v>1766</v>
      </c>
      <c r="K405" s="14" t="s">
        <v>1767</v>
      </c>
      <c r="L405" s="14"/>
      <c r="M405" s="14" t="s">
        <v>1343</v>
      </c>
      <c r="N405" s="15">
        <v>168461</v>
      </c>
      <c r="O405" s="15">
        <v>48</v>
      </c>
      <c r="P405" s="15">
        <v>104143</v>
      </c>
      <c r="Q405" t="str">
        <f>IFERROR(LEFT(D405, FIND(VLOOKUP("state_name_split_token", Keys!$B:$C, 2, FALSE), D405)-1), D405)</f>
        <v>Pennsylvania</v>
      </c>
      <c r="R405" t="str">
        <f>IF(OR(Q405=VLOOKUP("lignite_state_1", Keys!$B:$C, 2, FALSE),Q405=VLOOKUP("lignite_state_2", Keys!$B:$C, 2, FALSE),Q405=VLOOKUP("lignite_state_3", Keys!$B:$C, 2, FALSE),Q405=VLOOKUP("lignite_state_4", Keys!$B:$C, 2, FALSE)),VLOOKUP("lignite_label", Keys!$B:$C, 2, FALSE),VLOOKUP("hard_coal_label", Keys!$B:$C, 2, FALSE))</f>
        <v>hard_coal</v>
      </c>
    </row>
    <row r="406" spans="1:18" x14ac:dyDescent="0.25">
      <c r="A406" s="14">
        <v>2024</v>
      </c>
      <c r="B406" s="14">
        <v>3609975</v>
      </c>
      <c r="C406" s="14" t="s">
        <v>1768</v>
      </c>
      <c r="D406" s="14" t="s">
        <v>1470</v>
      </c>
      <c r="E406" s="14" t="s">
        <v>1746</v>
      </c>
      <c r="F406" s="14" t="s">
        <v>822</v>
      </c>
      <c r="G406" s="14" t="s">
        <v>814</v>
      </c>
      <c r="H406" s="14" t="s">
        <v>815</v>
      </c>
      <c r="I406" s="14" t="s">
        <v>823</v>
      </c>
      <c r="J406" s="14" t="s">
        <v>1769</v>
      </c>
      <c r="K406" s="14" t="s">
        <v>1767</v>
      </c>
      <c r="L406" s="14"/>
      <c r="M406" s="14" t="s">
        <v>1343</v>
      </c>
      <c r="N406" s="15">
        <v>0</v>
      </c>
      <c r="O406" s="15">
        <v>3</v>
      </c>
      <c r="P406" s="15">
        <v>6986</v>
      </c>
      <c r="Q406" t="str">
        <f>IFERROR(LEFT(D406, FIND(VLOOKUP("state_name_split_token", Keys!$B:$C, 2, FALSE), D406)-1), D406)</f>
        <v>Pennsylvania</v>
      </c>
      <c r="R406" t="str">
        <f>IF(OR(Q406=VLOOKUP("lignite_state_1", Keys!$B:$C, 2, FALSE),Q406=VLOOKUP("lignite_state_2", Keys!$B:$C, 2, FALSE),Q406=VLOOKUP("lignite_state_3", Keys!$B:$C, 2, FALSE),Q406=VLOOKUP("lignite_state_4", Keys!$B:$C, 2, FALSE)),VLOOKUP("lignite_label", Keys!$B:$C, 2, FALSE),VLOOKUP("hard_coal_label", Keys!$B:$C, 2, FALSE))</f>
        <v>hard_coal</v>
      </c>
    </row>
    <row r="407" spans="1:18" x14ac:dyDescent="0.25">
      <c r="A407" s="14">
        <v>2024</v>
      </c>
      <c r="B407" s="14">
        <v>3609975</v>
      </c>
      <c r="C407" s="14" t="s">
        <v>1768</v>
      </c>
      <c r="D407" s="14" t="s">
        <v>1470</v>
      </c>
      <c r="E407" s="14" t="s">
        <v>1746</v>
      </c>
      <c r="F407" s="14" t="s">
        <v>822</v>
      </c>
      <c r="G407" s="14" t="s">
        <v>828</v>
      </c>
      <c r="H407" s="14" t="s">
        <v>815</v>
      </c>
      <c r="I407" s="14" t="s">
        <v>823</v>
      </c>
      <c r="J407" s="14" t="s">
        <v>1769</v>
      </c>
      <c r="K407" s="14" t="s">
        <v>1767</v>
      </c>
      <c r="L407" s="14"/>
      <c r="M407" s="14" t="s">
        <v>1343</v>
      </c>
      <c r="N407" s="15">
        <v>0</v>
      </c>
      <c r="O407" s="15">
        <v>16</v>
      </c>
      <c r="P407" s="15">
        <v>36679</v>
      </c>
      <c r="Q407" t="str">
        <f>IFERROR(LEFT(D407, FIND(VLOOKUP("state_name_split_token", Keys!$B:$C, 2, FALSE), D407)-1), D407)</f>
        <v>Pennsylvania</v>
      </c>
      <c r="R407" t="str">
        <f>IF(OR(Q407=VLOOKUP("lignite_state_1", Keys!$B:$C, 2, FALSE),Q407=VLOOKUP("lignite_state_2", Keys!$B:$C, 2, FALSE),Q407=VLOOKUP("lignite_state_3", Keys!$B:$C, 2, FALSE),Q407=VLOOKUP("lignite_state_4", Keys!$B:$C, 2, FALSE)),VLOOKUP("lignite_label", Keys!$B:$C, 2, FALSE),VLOOKUP("hard_coal_label", Keys!$B:$C, 2, FALSE))</f>
        <v>hard_coal</v>
      </c>
    </row>
    <row r="408" spans="1:18" x14ac:dyDescent="0.25">
      <c r="A408" s="14">
        <v>2024</v>
      </c>
      <c r="B408" s="14">
        <v>3610150</v>
      </c>
      <c r="C408" s="14" t="s">
        <v>1770</v>
      </c>
      <c r="D408" s="14" t="s">
        <v>1470</v>
      </c>
      <c r="E408" s="14" t="s">
        <v>1746</v>
      </c>
      <c r="F408" s="14" t="s">
        <v>822</v>
      </c>
      <c r="G408" s="14" t="s">
        <v>814</v>
      </c>
      <c r="H408" s="14" t="s">
        <v>815</v>
      </c>
      <c r="I408" s="14" t="s">
        <v>836</v>
      </c>
      <c r="J408" s="14" t="s">
        <v>1352</v>
      </c>
      <c r="K408" s="14" t="s">
        <v>1771</v>
      </c>
      <c r="L408" s="14"/>
      <c r="M408" s="14" t="s">
        <v>1343</v>
      </c>
      <c r="N408" s="15">
        <v>146124</v>
      </c>
      <c r="O408" s="15">
        <v>73</v>
      </c>
      <c r="P408" s="15">
        <v>156937</v>
      </c>
      <c r="Q408" t="str">
        <f>IFERROR(LEFT(D408, FIND(VLOOKUP("state_name_split_token", Keys!$B:$C, 2, FALSE), D408)-1), D408)</f>
        <v>Pennsylvania</v>
      </c>
      <c r="R408" t="str">
        <f>IF(OR(Q408=VLOOKUP("lignite_state_1", Keys!$B:$C, 2, FALSE),Q408=VLOOKUP("lignite_state_2", Keys!$B:$C, 2, FALSE),Q408=VLOOKUP("lignite_state_3", Keys!$B:$C, 2, FALSE),Q408=VLOOKUP("lignite_state_4", Keys!$B:$C, 2, FALSE)),VLOOKUP("lignite_label", Keys!$B:$C, 2, FALSE),VLOOKUP("hard_coal_label", Keys!$B:$C, 2, FALSE))</f>
        <v>hard_coal</v>
      </c>
    </row>
    <row r="409" spans="1:18" x14ac:dyDescent="0.25">
      <c r="A409" s="14">
        <v>2024</v>
      </c>
      <c r="B409" s="14">
        <v>3610165</v>
      </c>
      <c r="C409" s="14" t="s">
        <v>1772</v>
      </c>
      <c r="D409" s="14" t="s">
        <v>1470</v>
      </c>
      <c r="E409" s="14" t="s">
        <v>1746</v>
      </c>
      <c r="F409" s="14" t="s">
        <v>1008</v>
      </c>
      <c r="G409" s="14" t="s">
        <v>814</v>
      </c>
      <c r="H409" s="14" t="s">
        <v>815</v>
      </c>
      <c r="I409" s="14" t="s">
        <v>816</v>
      </c>
      <c r="J409" s="14" t="s">
        <v>1773</v>
      </c>
      <c r="K409" s="14" t="s">
        <v>1774</v>
      </c>
      <c r="L409" s="14"/>
      <c r="M409" s="14" t="s">
        <v>1343</v>
      </c>
      <c r="N409" s="15">
        <v>49197</v>
      </c>
      <c r="O409" s="15">
        <v>6</v>
      </c>
      <c r="P409" s="15">
        <v>10470</v>
      </c>
      <c r="Q409" t="str">
        <f>IFERROR(LEFT(D409, FIND(VLOOKUP("state_name_split_token", Keys!$B:$C, 2, FALSE), D409)-1), D409)</f>
        <v>Pennsylvania</v>
      </c>
      <c r="R409" t="str">
        <f>IF(OR(Q409=VLOOKUP("lignite_state_1", Keys!$B:$C, 2, FALSE),Q409=VLOOKUP("lignite_state_2", Keys!$B:$C, 2, FALSE),Q409=VLOOKUP("lignite_state_3", Keys!$B:$C, 2, FALSE),Q409=VLOOKUP("lignite_state_4", Keys!$B:$C, 2, FALSE)),VLOOKUP("lignite_label", Keys!$B:$C, 2, FALSE),VLOOKUP("hard_coal_label", Keys!$B:$C, 2, FALSE))</f>
        <v>hard_coal</v>
      </c>
    </row>
    <row r="410" spans="1:18" x14ac:dyDescent="0.25">
      <c r="A410" s="14">
        <v>2024</v>
      </c>
      <c r="B410" s="14">
        <v>3610329</v>
      </c>
      <c r="C410" s="14" t="s">
        <v>1775</v>
      </c>
      <c r="D410" s="14" t="s">
        <v>1470</v>
      </c>
      <c r="E410" s="14" t="s">
        <v>1746</v>
      </c>
      <c r="F410" s="14" t="s">
        <v>822</v>
      </c>
      <c r="G410" s="14" t="s">
        <v>814</v>
      </c>
      <c r="H410" s="14" t="s">
        <v>815</v>
      </c>
      <c r="I410" s="14" t="s">
        <v>816</v>
      </c>
      <c r="J410" s="14" t="s">
        <v>1543</v>
      </c>
      <c r="K410" s="14" t="s">
        <v>1544</v>
      </c>
      <c r="L410" s="14"/>
      <c r="M410" s="14" t="s">
        <v>1343</v>
      </c>
      <c r="N410" s="15">
        <v>18281</v>
      </c>
      <c r="O410" s="15">
        <v>5</v>
      </c>
      <c r="P410" s="15">
        <v>10422</v>
      </c>
      <c r="Q410" t="str">
        <f>IFERROR(LEFT(D410, FIND(VLOOKUP("state_name_split_token", Keys!$B:$C, 2, FALSE), D410)-1), D410)</f>
        <v>Pennsylvania</v>
      </c>
      <c r="R410" t="str">
        <f>IF(OR(Q410=VLOOKUP("lignite_state_1", Keys!$B:$C, 2, FALSE),Q410=VLOOKUP("lignite_state_2", Keys!$B:$C, 2, FALSE),Q410=VLOOKUP("lignite_state_3", Keys!$B:$C, 2, FALSE),Q410=VLOOKUP("lignite_state_4", Keys!$B:$C, 2, FALSE)),VLOOKUP("lignite_label", Keys!$B:$C, 2, FALSE),VLOOKUP("hard_coal_label", Keys!$B:$C, 2, FALSE))</f>
        <v>hard_coal</v>
      </c>
    </row>
    <row r="411" spans="1:18" x14ac:dyDescent="0.25">
      <c r="A411" s="14">
        <v>2024</v>
      </c>
      <c r="B411" s="14">
        <v>3610377</v>
      </c>
      <c r="C411" s="14" t="s">
        <v>1776</v>
      </c>
      <c r="D411" s="14" t="s">
        <v>1470</v>
      </c>
      <c r="E411" s="14" t="s">
        <v>1746</v>
      </c>
      <c r="F411" s="14" t="s">
        <v>822</v>
      </c>
      <c r="G411" s="14" t="s">
        <v>814</v>
      </c>
      <c r="H411" s="14" t="s">
        <v>815</v>
      </c>
      <c r="I411" s="14" t="s">
        <v>816</v>
      </c>
      <c r="J411" s="14" t="s">
        <v>1561</v>
      </c>
      <c r="K411" s="14" t="s">
        <v>1777</v>
      </c>
      <c r="L411" s="14"/>
      <c r="M411" s="14" t="s">
        <v>1343</v>
      </c>
      <c r="N411" s="15">
        <v>88335</v>
      </c>
      <c r="O411" s="15">
        <v>12</v>
      </c>
      <c r="P411" s="15">
        <v>24090</v>
      </c>
      <c r="Q411" t="str">
        <f>IFERROR(LEFT(D411, FIND(VLOOKUP("state_name_split_token", Keys!$B:$C, 2, FALSE), D411)-1), D411)</f>
        <v>Pennsylvania</v>
      </c>
      <c r="R411" t="str">
        <f>IF(OR(Q411=VLOOKUP("lignite_state_1", Keys!$B:$C, 2, FALSE),Q411=VLOOKUP("lignite_state_2", Keys!$B:$C, 2, FALSE),Q411=VLOOKUP("lignite_state_3", Keys!$B:$C, 2, FALSE),Q411=VLOOKUP("lignite_state_4", Keys!$B:$C, 2, FALSE)),VLOOKUP("lignite_label", Keys!$B:$C, 2, FALSE),VLOOKUP("hard_coal_label", Keys!$B:$C, 2, FALSE))</f>
        <v>hard_coal</v>
      </c>
    </row>
    <row r="412" spans="1:18" x14ac:dyDescent="0.25">
      <c r="A412" s="14">
        <v>2024</v>
      </c>
      <c r="B412" s="14">
        <v>3610416</v>
      </c>
      <c r="C412" s="14" t="s">
        <v>1778</v>
      </c>
      <c r="D412" s="14" t="s">
        <v>1470</v>
      </c>
      <c r="E412" s="14" t="s">
        <v>1746</v>
      </c>
      <c r="F412" s="14" t="s">
        <v>822</v>
      </c>
      <c r="G412" s="14" t="s">
        <v>814</v>
      </c>
      <c r="H412" s="14" t="s">
        <v>815</v>
      </c>
      <c r="I412" s="14" t="s">
        <v>816</v>
      </c>
      <c r="J412" s="14" t="s">
        <v>1779</v>
      </c>
      <c r="K412" s="14" t="s">
        <v>1780</v>
      </c>
      <c r="L412" s="14"/>
      <c r="M412" s="14" t="s">
        <v>1343</v>
      </c>
      <c r="N412" s="15">
        <v>41163</v>
      </c>
      <c r="O412" s="15">
        <v>6</v>
      </c>
      <c r="P412" s="15">
        <v>11787</v>
      </c>
      <c r="Q412" t="str">
        <f>IFERROR(LEFT(D412, FIND(VLOOKUP("state_name_split_token", Keys!$B:$C, 2, FALSE), D412)-1), D412)</f>
        <v>Pennsylvania</v>
      </c>
      <c r="R412" t="str">
        <f>IF(OR(Q412=VLOOKUP("lignite_state_1", Keys!$B:$C, 2, FALSE),Q412=VLOOKUP("lignite_state_2", Keys!$B:$C, 2, FALSE),Q412=VLOOKUP("lignite_state_3", Keys!$B:$C, 2, FALSE),Q412=VLOOKUP("lignite_state_4", Keys!$B:$C, 2, FALSE)),VLOOKUP("lignite_label", Keys!$B:$C, 2, FALSE),VLOOKUP("hard_coal_label", Keys!$B:$C, 2, FALSE))</f>
        <v>hard_coal</v>
      </c>
    </row>
    <row r="413" spans="1:18" x14ac:dyDescent="0.25">
      <c r="A413" s="14">
        <v>2024</v>
      </c>
      <c r="B413" s="14">
        <v>3610431</v>
      </c>
      <c r="C413" s="14" t="s">
        <v>1781</v>
      </c>
      <c r="D413" s="14" t="s">
        <v>1470</v>
      </c>
      <c r="E413" s="14" t="s">
        <v>1746</v>
      </c>
      <c r="F413" s="14" t="s">
        <v>822</v>
      </c>
      <c r="G413" s="14" t="s">
        <v>814</v>
      </c>
      <c r="H413" s="14" t="s">
        <v>815</v>
      </c>
      <c r="I413" s="14" t="s">
        <v>816</v>
      </c>
      <c r="J413" s="14" t="s">
        <v>1561</v>
      </c>
      <c r="K413" s="14" t="s">
        <v>1777</v>
      </c>
      <c r="L413" s="14"/>
      <c r="M413" s="14" t="s">
        <v>1343</v>
      </c>
      <c r="N413" s="15">
        <v>1147</v>
      </c>
      <c r="O413" s="15">
        <v>6</v>
      </c>
      <c r="P413" s="15">
        <v>2580</v>
      </c>
      <c r="Q413" t="str">
        <f>IFERROR(LEFT(D413, FIND(VLOOKUP("state_name_split_token", Keys!$B:$C, 2, FALSE), D413)-1), D413)</f>
        <v>Pennsylvania</v>
      </c>
      <c r="R413" t="str">
        <f>IF(OR(Q413=VLOOKUP("lignite_state_1", Keys!$B:$C, 2, FALSE),Q413=VLOOKUP("lignite_state_2", Keys!$B:$C, 2, FALSE),Q413=VLOOKUP("lignite_state_3", Keys!$B:$C, 2, FALSE),Q413=VLOOKUP("lignite_state_4", Keys!$B:$C, 2, FALSE)),VLOOKUP("lignite_label", Keys!$B:$C, 2, FALSE),VLOOKUP("hard_coal_label", Keys!$B:$C, 2, FALSE))</f>
        <v>hard_coal</v>
      </c>
    </row>
    <row r="414" spans="1:18" x14ac:dyDescent="0.25">
      <c r="A414" s="14">
        <v>2024</v>
      </c>
      <c r="B414" s="14">
        <v>3610442</v>
      </c>
      <c r="C414" s="14" t="s">
        <v>1782</v>
      </c>
      <c r="D414" s="14" t="s">
        <v>1470</v>
      </c>
      <c r="E414" s="14" t="s">
        <v>1746</v>
      </c>
      <c r="F414" s="14" t="s">
        <v>822</v>
      </c>
      <c r="G414" s="14" t="s">
        <v>814</v>
      </c>
      <c r="H414" s="14" t="s">
        <v>815</v>
      </c>
      <c r="I414" s="14" t="s">
        <v>816</v>
      </c>
      <c r="J414" s="14" t="s">
        <v>1543</v>
      </c>
      <c r="K414" s="14" t="s">
        <v>1544</v>
      </c>
      <c r="L414" s="14"/>
      <c r="M414" s="14" t="s">
        <v>1343</v>
      </c>
      <c r="N414" s="15">
        <v>1168</v>
      </c>
      <c r="O414" s="15">
        <v>5</v>
      </c>
      <c r="P414" s="15">
        <v>5095</v>
      </c>
      <c r="Q414" t="str">
        <f>IFERROR(LEFT(D414, FIND(VLOOKUP("state_name_split_token", Keys!$B:$C, 2, FALSE), D414)-1), D414)</f>
        <v>Pennsylvania</v>
      </c>
      <c r="R414" t="str">
        <f>IF(OR(Q414=VLOOKUP("lignite_state_1", Keys!$B:$C, 2, FALSE),Q414=VLOOKUP("lignite_state_2", Keys!$B:$C, 2, FALSE),Q414=VLOOKUP("lignite_state_3", Keys!$B:$C, 2, FALSE),Q414=VLOOKUP("lignite_state_4", Keys!$B:$C, 2, FALSE)),VLOOKUP("lignite_label", Keys!$B:$C, 2, FALSE),VLOOKUP("hard_coal_label", Keys!$B:$C, 2, FALSE))</f>
        <v>hard_coal</v>
      </c>
    </row>
    <row r="415" spans="1:18" x14ac:dyDescent="0.25">
      <c r="A415" s="14">
        <v>2024</v>
      </c>
      <c r="B415" s="14">
        <v>3608567</v>
      </c>
      <c r="C415" s="14" t="s">
        <v>1783</v>
      </c>
      <c r="D415" s="14" t="s">
        <v>1470</v>
      </c>
      <c r="E415" s="14" t="s">
        <v>1784</v>
      </c>
      <c r="F415" s="14" t="s">
        <v>822</v>
      </c>
      <c r="G415" s="14" t="s">
        <v>814</v>
      </c>
      <c r="H415" s="14" t="s">
        <v>815</v>
      </c>
      <c r="I415" s="14" t="s">
        <v>823</v>
      </c>
      <c r="J415" s="14" t="s">
        <v>1785</v>
      </c>
      <c r="K415" s="14" t="s">
        <v>1786</v>
      </c>
      <c r="L415" s="14"/>
      <c r="M415" s="14" t="s">
        <v>1343</v>
      </c>
      <c r="N415" s="15">
        <v>0</v>
      </c>
      <c r="O415" s="15">
        <v>9</v>
      </c>
      <c r="P415" s="15">
        <v>18776</v>
      </c>
      <c r="Q415" t="str">
        <f>IFERROR(LEFT(D415, FIND(VLOOKUP("state_name_split_token", Keys!$B:$C, 2, FALSE), D415)-1), D415)</f>
        <v>Pennsylvania</v>
      </c>
      <c r="R415" t="str">
        <f>IF(OR(Q415=VLOOKUP("lignite_state_1", Keys!$B:$C, 2, FALSE),Q415=VLOOKUP("lignite_state_2", Keys!$B:$C, 2, FALSE),Q415=VLOOKUP("lignite_state_3", Keys!$B:$C, 2, FALSE),Q415=VLOOKUP("lignite_state_4", Keys!$B:$C, 2, FALSE)),VLOOKUP("lignite_label", Keys!$B:$C, 2, FALSE),VLOOKUP("hard_coal_label", Keys!$B:$C, 2, FALSE))</f>
        <v>hard_coal</v>
      </c>
    </row>
    <row r="416" spans="1:18" x14ac:dyDescent="0.25">
      <c r="A416" s="14">
        <v>2024</v>
      </c>
      <c r="B416" s="14">
        <v>3607416</v>
      </c>
      <c r="C416" s="14" t="s">
        <v>1787</v>
      </c>
      <c r="D416" s="14" t="s">
        <v>1470</v>
      </c>
      <c r="E416" s="14" t="s">
        <v>435</v>
      </c>
      <c r="F416" s="14" t="s">
        <v>822</v>
      </c>
      <c r="G416" s="14" t="s">
        <v>828</v>
      </c>
      <c r="H416" s="14" t="s">
        <v>829</v>
      </c>
      <c r="I416" s="14" t="s">
        <v>816</v>
      </c>
      <c r="J416" s="14" t="s">
        <v>1568</v>
      </c>
      <c r="K416" s="14" t="s">
        <v>1788</v>
      </c>
      <c r="L416" s="14"/>
      <c r="M416" s="14" t="s">
        <v>1343</v>
      </c>
      <c r="N416" s="15">
        <v>9181023</v>
      </c>
      <c r="O416" s="15">
        <v>502</v>
      </c>
      <c r="P416" s="15">
        <v>1115379</v>
      </c>
      <c r="Q416" t="str">
        <f>IFERROR(LEFT(D416, FIND(VLOOKUP("state_name_split_token", Keys!$B:$C, 2, FALSE), D416)-1), D416)</f>
        <v>Pennsylvania</v>
      </c>
      <c r="R416" t="str">
        <f>IF(OR(Q416=VLOOKUP("lignite_state_1", Keys!$B:$C, 2, FALSE),Q416=VLOOKUP("lignite_state_2", Keys!$B:$C, 2, FALSE),Q416=VLOOKUP("lignite_state_3", Keys!$B:$C, 2, FALSE),Q416=VLOOKUP("lignite_state_4", Keys!$B:$C, 2, FALSE)),VLOOKUP("lignite_label", Keys!$B:$C, 2, FALSE),VLOOKUP("hard_coal_label", Keys!$B:$C, 2, FALSE))</f>
        <v>hard_coal</v>
      </c>
    </row>
    <row r="417" spans="1:18" x14ac:dyDescent="0.25">
      <c r="A417" s="14">
        <v>2024</v>
      </c>
      <c r="B417" s="14">
        <v>3608517</v>
      </c>
      <c r="C417" s="14" t="s">
        <v>1789</v>
      </c>
      <c r="D417" s="14" t="s">
        <v>1470</v>
      </c>
      <c r="E417" s="14" t="s">
        <v>1790</v>
      </c>
      <c r="F417" s="14" t="s">
        <v>822</v>
      </c>
      <c r="G417" s="14" t="s">
        <v>814</v>
      </c>
      <c r="H417" s="14" t="s">
        <v>815</v>
      </c>
      <c r="I417" s="14" t="s">
        <v>816</v>
      </c>
      <c r="J417" s="14" t="s">
        <v>1791</v>
      </c>
      <c r="K417" s="14" t="s">
        <v>1792</v>
      </c>
      <c r="L417" s="14"/>
      <c r="M417" s="14" t="s">
        <v>1343</v>
      </c>
      <c r="N417" s="15">
        <v>5010</v>
      </c>
      <c r="O417" s="15">
        <v>2</v>
      </c>
      <c r="P417" s="15">
        <v>3106</v>
      </c>
      <c r="Q417" t="str">
        <f>IFERROR(LEFT(D417, FIND(VLOOKUP("state_name_split_token", Keys!$B:$C, 2, FALSE), D417)-1), D417)</f>
        <v>Pennsylvania</v>
      </c>
      <c r="R417" t="str">
        <f>IF(OR(Q417=VLOOKUP("lignite_state_1", Keys!$B:$C, 2, FALSE),Q417=VLOOKUP("lignite_state_2", Keys!$B:$C, 2, FALSE),Q417=VLOOKUP("lignite_state_3", Keys!$B:$C, 2, FALSE),Q417=VLOOKUP("lignite_state_4", Keys!$B:$C, 2, FALSE)),VLOOKUP("lignite_label", Keys!$B:$C, 2, FALSE),VLOOKUP("hard_coal_label", Keys!$B:$C, 2, FALSE))</f>
        <v>hard_coal</v>
      </c>
    </row>
    <row r="418" spans="1:18" x14ac:dyDescent="0.25">
      <c r="A418" s="14">
        <v>2024</v>
      </c>
      <c r="B418" s="14">
        <v>3610089</v>
      </c>
      <c r="C418" s="14" t="s">
        <v>1793</v>
      </c>
      <c r="D418" s="14" t="s">
        <v>1470</v>
      </c>
      <c r="E418" s="14" t="s">
        <v>1790</v>
      </c>
      <c r="F418" s="14" t="s">
        <v>822</v>
      </c>
      <c r="G418" s="14" t="s">
        <v>828</v>
      </c>
      <c r="H418" s="14" t="s">
        <v>815</v>
      </c>
      <c r="I418" s="14" t="s">
        <v>816</v>
      </c>
      <c r="J418" s="14" t="s">
        <v>1794</v>
      </c>
      <c r="K418" s="14" t="s">
        <v>1795</v>
      </c>
      <c r="L418" s="14"/>
      <c r="M418" s="14" t="s">
        <v>1343</v>
      </c>
      <c r="N418" s="15">
        <v>431898</v>
      </c>
      <c r="O418" s="15">
        <v>96</v>
      </c>
      <c r="P418" s="15">
        <v>208726</v>
      </c>
      <c r="Q418" t="str">
        <f>IFERROR(LEFT(D418, FIND(VLOOKUP("state_name_split_token", Keys!$B:$C, 2, FALSE), D418)-1), D418)</f>
        <v>Pennsylvania</v>
      </c>
      <c r="R418" t="str">
        <f>IF(OR(Q418=VLOOKUP("lignite_state_1", Keys!$B:$C, 2, FALSE),Q418=VLOOKUP("lignite_state_2", Keys!$B:$C, 2, FALSE),Q418=VLOOKUP("lignite_state_3", Keys!$B:$C, 2, FALSE),Q418=VLOOKUP("lignite_state_4", Keys!$B:$C, 2, FALSE)),VLOOKUP("lignite_label", Keys!$B:$C, 2, FALSE),VLOOKUP("hard_coal_label", Keys!$B:$C, 2, FALSE))</f>
        <v>hard_coal</v>
      </c>
    </row>
    <row r="419" spans="1:18" x14ac:dyDescent="0.25">
      <c r="A419" s="14">
        <v>2024</v>
      </c>
      <c r="B419" s="14">
        <v>3610257</v>
      </c>
      <c r="C419" s="14" t="s">
        <v>1796</v>
      </c>
      <c r="D419" s="14" t="s">
        <v>1470</v>
      </c>
      <c r="E419" s="14" t="s">
        <v>1790</v>
      </c>
      <c r="F419" s="14" t="s">
        <v>822</v>
      </c>
      <c r="G419" s="14" t="s">
        <v>814</v>
      </c>
      <c r="H419" s="14" t="s">
        <v>815</v>
      </c>
      <c r="I419" s="14" t="s">
        <v>816</v>
      </c>
      <c r="J419" s="14" t="s">
        <v>1486</v>
      </c>
      <c r="K419" s="14" t="s">
        <v>1544</v>
      </c>
      <c r="L419" s="14"/>
      <c r="M419" s="14" t="s">
        <v>1343</v>
      </c>
      <c r="N419" s="15">
        <v>29678</v>
      </c>
      <c r="O419" s="15">
        <v>9</v>
      </c>
      <c r="P419" s="15">
        <v>18981</v>
      </c>
      <c r="Q419" t="str">
        <f>IFERROR(LEFT(D419, FIND(VLOOKUP("state_name_split_token", Keys!$B:$C, 2, FALSE), D419)-1), D419)</f>
        <v>Pennsylvania</v>
      </c>
      <c r="R419" t="str">
        <f>IF(OR(Q419=VLOOKUP("lignite_state_1", Keys!$B:$C, 2, FALSE),Q419=VLOOKUP("lignite_state_2", Keys!$B:$C, 2, FALSE),Q419=VLOOKUP("lignite_state_3", Keys!$B:$C, 2, FALSE),Q419=VLOOKUP("lignite_state_4", Keys!$B:$C, 2, FALSE)),VLOOKUP("lignite_label", Keys!$B:$C, 2, FALSE),VLOOKUP("hard_coal_label", Keys!$B:$C, 2, FALSE))</f>
        <v>hard_coal</v>
      </c>
    </row>
    <row r="420" spans="1:18" x14ac:dyDescent="0.25">
      <c r="A420" s="14">
        <v>2024</v>
      </c>
      <c r="B420" s="14">
        <v>3610339</v>
      </c>
      <c r="C420" s="14" t="s">
        <v>1797</v>
      </c>
      <c r="D420" s="14" t="s">
        <v>1470</v>
      </c>
      <c r="E420" s="14" t="s">
        <v>1790</v>
      </c>
      <c r="F420" s="14" t="s">
        <v>1008</v>
      </c>
      <c r="G420" s="14" t="s">
        <v>814</v>
      </c>
      <c r="H420" s="14" t="s">
        <v>815</v>
      </c>
      <c r="I420" s="14" t="s">
        <v>816</v>
      </c>
      <c r="J420" s="14" t="s">
        <v>1798</v>
      </c>
      <c r="K420" s="14" t="s">
        <v>1799</v>
      </c>
      <c r="L420" s="14"/>
      <c r="M420" s="14" t="s">
        <v>1343</v>
      </c>
      <c r="N420" s="15">
        <v>3234</v>
      </c>
      <c r="O420" s="15">
        <v>2</v>
      </c>
      <c r="P420" s="15">
        <v>360</v>
      </c>
      <c r="Q420" t="str">
        <f>IFERROR(LEFT(D420, FIND(VLOOKUP("state_name_split_token", Keys!$B:$C, 2, FALSE), D420)-1), D420)</f>
        <v>Pennsylvania</v>
      </c>
      <c r="R420" t="str">
        <f>IF(OR(Q420=VLOOKUP("lignite_state_1", Keys!$B:$C, 2, FALSE),Q420=VLOOKUP("lignite_state_2", Keys!$B:$C, 2, FALSE),Q420=VLOOKUP("lignite_state_3", Keys!$B:$C, 2, FALSE),Q420=VLOOKUP("lignite_state_4", Keys!$B:$C, 2, FALSE)),VLOOKUP("lignite_label", Keys!$B:$C, 2, FALSE),VLOOKUP("hard_coal_label", Keys!$B:$C, 2, FALSE))</f>
        <v>hard_coal</v>
      </c>
    </row>
    <row r="421" spans="1:18" x14ac:dyDescent="0.25">
      <c r="A421" s="14">
        <v>2024</v>
      </c>
      <c r="B421" s="14">
        <v>4102840</v>
      </c>
      <c r="C421" s="14" t="s">
        <v>1800</v>
      </c>
      <c r="D421" s="14" t="s">
        <v>423</v>
      </c>
      <c r="E421" s="14" t="s">
        <v>1801</v>
      </c>
      <c r="F421" s="14" t="s">
        <v>822</v>
      </c>
      <c r="G421" s="14" t="s">
        <v>814</v>
      </c>
      <c r="H421" s="14" t="s">
        <v>829</v>
      </c>
      <c r="I421" s="14" t="s">
        <v>816</v>
      </c>
      <c r="J421" s="14" t="s">
        <v>1802</v>
      </c>
      <c r="K421" s="14" t="s">
        <v>1803</v>
      </c>
      <c r="L421" s="14"/>
      <c r="M421" s="14" t="s">
        <v>779</v>
      </c>
      <c r="N421" s="15">
        <v>1596122</v>
      </c>
      <c r="O421" s="15">
        <v>202</v>
      </c>
      <c r="P421" s="15">
        <v>423162</v>
      </c>
      <c r="Q421" t="str">
        <f>IFERROR(LEFT(D421, FIND(VLOOKUP("state_name_split_token", Keys!$B:$C, 2, FALSE), D421)-1), D421)</f>
        <v>Texas</v>
      </c>
      <c r="R421" t="str">
        <f>IF(OR(Q421=VLOOKUP("lignite_state_1", Keys!$B:$C, 2, FALSE),Q421=VLOOKUP("lignite_state_2", Keys!$B:$C, 2, FALSE),Q421=VLOOKUP("lignite_state_3", Keys!$B:$C, 2, FALSE),Q421=VLOOKUP("lignite_state_4", Keys!$B:$C, 2, FALSE)),VLOOKUP("lignite_label", Keys!$B:$C, 2, FALSE),VLOOKUP("hard_coal_label", Keys!$B:$C, 2, FALSE))</f>
        <v>lignite</v>
      </c>
    </row>
    <row r="422" spans="1:18" x14ac:dyDescent="0.25">
      <c r="A422" s="14">
        <v>2024</v>
      </c>
      <c r="B422" s="14">
        <v>4104586</v>
      </c>
      <c r="C422" s="14" t="s">
        <v>1804</v>
      </c>
      <c r="D422" s="14" t="s">
        <v>423</v>
      </c>
      <c r="E422" s="14" t="s">
        <v>1805</v>
      </c>
      <c r="F422" s="14" t="s">
        <v>822</v>
      </c>
      <c r="G422" s="14" t="s">
        <v>814</v>
      </c>
      <c r="H422" s="14" t="s">
        <v>829</v>
      </c>
      <c r="I422" s="14" t="s">
        <v>816</v>
      </c>
      <c r="J422" s="14" t="s">
        <v>1806</v>
      </c>
      <c r="K422" s="14" t="s">
        <v>1807</v>
      </c>
      <c r="L422" s="14" t="s">
        <v>1430</v>
      </c>
      <c r="M422" s="14" t="s">
        <v>779</v>
      </c>
      <c r="N422" s="15">
        <v>8916988</v>
      </c>
      <c r="O422" s="15">
        <v>361</v>
      </c>
      <c r="P422" s="15">
        <v>851025</v>
      </c>
      <c r="Q422" t="str">
        <f>IFERROR(LEFT(D422, FIND(VLOOKUP("state_name_split_token", Keys!$B:$C, 2, FALSE), D422)-1), D422)</f>
        <v>Texas</v>
      </c>
      <c r="R422" t="str">
        <f>IF(OR(Q422=VLOOKUP("lignite_state_1", Keys!$B:$C, 2, FALSE),Q422=VLOOKUP("lignite_state_2", Keys!$B:$C, 2, FALSE),Q422=VLOOKUP("lignite_state_3", Keys!$B:$C, 2, FALSE),Q422=VLOOKUP("lignite_state_4", Keys!$B:$C, 2, FALSE)),VLOOKUP("lignite_label", Keys!$B:$C, 2, FALSE),VLOOKUP("hard_coal_label", Keys!$B:$C, 2, FALSE))</f>
        <v>lignite</v>
      </c>
    </row>
    <row r="423" spans="1:18" x14ac:dyDescent="0.25">
      <c r="A423" s="14">
        <v>2024</v>
      </c>
      <c r="B423" s="14">
        <v>4103428</v>
      </c>
      <c r="C423" s="14" t="s">
        <v>1808</v>
      </c>
      <c r="D423" s="14" t="s">
        <v>423</v>
      </c>
      <c r="E423" s="14" t="s">
        <v>1809</v>
      </c>
      <c r="F423" s="14" t="s">
        <v>822</v>
      </c>
      <c r="G423" s="14" t="s">
        <v>814</v>
      </c>
      <c r="H423" s="14" t="s">
        <v>829</v>
      </c>
      <c r="I423" s="14" t="s">
        <v>816</v>
      </c>
      <c r="J423" s="14" t="s">
        <v>1810</v>
      </c>
      <c r="K423" s="14" t="s">
        <v>1811</v>
      </c>
      <c r="L423" s="14"/>
      <c r="M423" s="14" t="s">
        <v>779</v>
      </c>
      <c r="N423" s="15">
        <v>1783404</v>
      </c>
      <c r="O423" s="15">
        <v>88</v>
      </c>
      <c r="P423" s="15">
        <v>181602</v>
      </c>
      <c r="Q423" t="str">
        <f>IFERROR(LEFT(D423, FIND(VLOOKUP("state_name_split_token", Keys!$B:$C, 2, FALSE), D423)-1), D423)</f>
        <v>Texas</v>
      </c>
      <c r="R423" t="str">
        <f>IF(OR(Q423=VLOOKUP("lignite_state_1", Keys!$B:$C, 2, FALSE),Q423=VLOOKUP("lignite_state_2", Keys!$B:$C, 2, FALSE),Q423=VLOOKUP("lignite_state_3", Keys!$B:$C, 2, FALSE),Q423=VLOOKUP("lignite_state_4", Keys!$B:$C, 2, FALSE)),VLOOKUP("lignite_label", Keys!$B:$C, 2, FALSE),VLOOKUP("hard_coal_label", Keys!$B:$C, 2, FALSE))</f>
        <v>lignite</v>
      </c>
    </row>
    <row r="424" spans="1:18" x14ac:dyDescent="0.25">
      <c r="A424" s="14">
        <v>2024</v>
      </c>
      <c r="B424" s="14">
        <v>4201444</v>
      </c>
      <c r="C424" s="14" t="s">
        <v>1812</v>
      </c>
      <c r="D424" s="14" t="s">
        <v>426</v>
      </c>
      <c r="E424" s="14" t="s">
        <v>1493</v>
      </c>
      <c r="F424" s="14" t="s">
        <v>822</v>
      </c>
      <c r="G424" s="14" t="s">
        <v>814</v>
      </c>
      <c r="H424" s="14" t="s">
        <v>815</v>
      </c>
      <c r="I424" s="14" t="s">
        <v>823</v>
      </c>
      <c r="J424" s="14" t="s">
        <v>1813</v>
      </c>
      <c r="K424" s="14" t="s">
        <v>1814</v>
      </c>
      <c r="L424" s="14"/>
      <c r="M424" s="14" t="s">
        <v>903</v>
      </c>
      <c r="N424" s="15">
        <v>0</v>
      </c>
      <c r="O424" s="15">
        <v>10</v>
      </c>
      <c r="P424" s="15">
        <v>20392</v>
      </c>
      <c r="Q424" t="str">
        <f>IFERROR(LEFT(D424, FIND(VLOOKUP("state_name_split_token", Keys!$B:$C, 2, FALSE), D424)-1), D424)</f>
        <v>Utah</v>
      </c>
      <c r="R424" t="str">
        <f>IF(OR(Q424=VLOOKUP("lignite_state_1", Keys!$B:$C, 2, FALSE),Q424=VLOOKUP("lignite_state_2", Keys!$B:$C, 2, FALSE),Q424=VLOOKUP("lignite_state_3", Keys!$B:$C, 2, FALSE),Q424=VLOOKUP("lignite_state_4", Keys!$B:$C, 2, FALSE)),VLOOKUP("lignite_label", Keys!$B:$C, 2, FALSE),VLOOKUP("hard_coal_label", Keys!$B:$C, 2, FALSE))</f>
        <v>hard_coal</v>
      </c>
    </row>
    <row r="425" spans="1:18" x14ac:dyDescent="0.25">
      <c r="A425" s="14">
        <v>2024</v>
      </c>
      <c r="B425" s="14">
        <v>4201444</v>
      </c>
      <c r="C425" s="14" t="s">
        <v>1812</v>
      </c>
      <c r="D425" s="14" t="s">
        <v>426</v>
      </c>
      <c r="E425" s="14" t="s">
        <v>1493</v>
      </c>
      <c r="F425" s="14" t="s">
        <v>822</v>
      </c>
      <c r="G425" s="14" t="s">
        <v>828</v>
      </c>
      <c r="H425" s="14" t="s">
        <v>815</v>
      </c>
      <c r="I425" s="14" t="s">
        <v>823</v>
      </c>
      <c r="J425" s="14" t="s">
        <v>1813</v>
      </c>
      <c r="K425" s="14" t="s">
        <v>1814</v>
      </c>
      <c r="L425" s="14"/>
      <c r="M425" s="14" t="s">
        <v>903</v>
      </c>
      <c r="N425" s="15">
        <v>0</v>
      </c>
      <c r="O425" s="15">
        <v>9</v>
      </c>
      <c r="P425" s="15">
        <v>20391</v>
      </c>
      <c r="Q425" t="str">
        <f>IFERROR(LEFT(D425, FIND(VLOOKUP("state_name_split_token", Keys!$B:$C, 2, FALSE), D425)-1), D425)</f>
        <v>Utah</v>
      </c>
      <c r="R425" t="str">
        <f>IF(OR(Q425=VLOOKUP("lignite_state_1", Keys!$B:$C, 2, FALSE),Q425=VLOOKUP("lignite_state_2", Keys!$B:$C, 2, FALSE),Q425=VLOOKUP("lignite_state_3", Keys!$B:$C, 2, FALSE),Q425=VLOOKUP("lignite_state_4", Keys!$B:$C, 2, FALSE)),VLOOKUP("lignite_label", Keys!$B:$C, 2, FALSE),VLOOKUP("hard_coal_label", Keys!$B:$C, 2, FALSE))</f>
        <v>hard_coal</v>
      </c>
    </row>
    <row r="426" spans="1:18" x14ac:dyDescent="0.25">
      <c r="A426" s="14">
        <v>2024</v>
      </c>
      <c r="B426" s="14">
        <v>4201566</v>
      </c>
      <c r="C426" s="14" t="s">
        <v>1815</v>
      </c>
      <c r="D426" s="14" t="s">
        <v>426</v>
      </c>
      <c r="E426" s="14" t="s">
        <v>1493</v>
      </c>
      <c r="F426" s="14" t="s">
        <v>822</v>
      </c>
      <c r="G426" s="14" t="s">
        <v>828</v>
      </c>
      <c r="H426" s="14" t="s">
        <v>829</v>
      </c>
      <c r="I426" s="14" t="s">
        <v>816</v>
      </c>
      <c r="J426" s="14" t="s">
        <v>1816</v>
      </c>
      <c r="K426" s="14" t="s">
        <v>1817</v>
      </c>
      <c r="L426" s="14"/>
      <c r="M426" s="14" t="s">
        <v>903</v>
      </c>
      <c r="N426" s="15">
        <v>2963808</v>
      </c>
      <c r="O426" s="15">
        <v>414</v>
      </c>
      <c r="P426" s="15">
        <v>876795</v>
      </c>
      <c r="Q426" t="str">
        <f>IFERROR(LEFT(D426, FIND(VLOOKUP("state_name_split_token", Keys!$B:$C, 2, FALSE), D426)-1), D426)</f>
        <v>Utah</v>
      </c>
      <c r="R426" t="str">
        <f>IF(OR(Q426=VLOOKUP("lignite_state_1", Keys!$B:$C, 2, FALSE),Q426=VLOOKUP("lignite_state_2", Keys!$B:$C, 2, FALSE),Q426=VLOOKUP("lignite_state_3", Keys!$B:$C, 2, FALSE),Q426=VLOOKUP("lignite_state_4", Keys!$B:$C, 2, FALSE)),VLOOKUP("lignite_label", Keys!$B:$C, 2, FALSE),VLOOKUP("hard_coal_label", Keys!$B:$C, 2, FALSE))</f>
        <v>hard_coal</v>
      </c>
    </row>
    <row r="427" spans="1:18" x14ac:dyDescent="0.25">
      <c r="A427" s="14">
        <v>2024</v>
      </c>
      <c r="B427" s="14">
        <v>4202093</v>
      </c>
      <c r="C427" s="14" t="s">
        <v>1818</v>
      </c>
      <c r="D427" s="14" t="s">
        <v>426</v>
      </c>
      <c r="E427" s="14" t="s">
        <v>1493</v>
      </c>
      <c r="F427" s="14" t="s">
        <v>822</v>
      </c>
      <c r="G427" s="14" t="s">
        <v>814</v>
      </c>
      <c r="H427" s="14" t="s">
        <v>829</v>
      </c>
      <c r="I427" s="14" t="s">
        <v>823</v>
      </c>
      <c r="J427" s="14" t="s">
        <v>1819</v>
      </c>
      <c r="K427" s="14" t="s">
        <v>1820</v>
      </c>
      <c r="L427" s="14"/>
      <c r="M427" s="14" t="s">
        <v>903</v>
      </c>
      <c r="N427" s="15">
        <v>0</v>
      </c>
      <c r="O427" s="15">
        <v>11</v>
      </c>
      <c r="P427" s="15">
        <v>21164</v>
      </c>
      <c r="Q427" t="str">
        <f>IFERROR(LEFT(D427, FIND(VLOOKUP("state_name_split_token", Keys!$B:$C, 2, FALSE), D427)-1), D427)</f>
        <v>Utah</v>
      </c>
      <c r="R427" t="str">
        <f>IF(OR(Q427=VLOOKUP("lignite_state_1", Keys!$B:$C, 2, FALSE),Q427=VLOOKUP("lignite_state_2", Keys!$B:$C, 2, FALSE),Q427=VLOOKUP("lignite_state_3", Keys!$B:$C, 2, FALSE),Q427=VLOOKUP("lignite_state_4", Keys!$B:$C, 2, FALSE)),VLOOKUP("lignite_label", Keys!$B:$C, 2, FALSE),VLOOKUP("hard_coal_label", Keys!$B:$C, 2, FALSE))</f>
        <v>hard_coal</v>
      </c>
    </row>
    <row r="428" spans="1:18" x14ac:dyDescent="0.25">
      <c r="A428" s="14">
        <v>2024</v>
      </c>
      <c r="B428" s="14">
        <v>4202455</v>
      </c>
      <c r="C428" s="14" t="s">
        <v>1821</v>
      </c>
      <c r="D428" s="14" t="s">
        <v>426</v>
      </c>
      <c r="E428" s="14" t="s">
        <v>1493</v>
      </c>
      <c r="F428" s="14" t="s">
        <v>822</v>
      </c>
      <c r="G428" s="14" t="s">
        <v>828</v>
      </c>
      <c r="H428" s="14" t="s">
        <v>829</v>
      </c>
      <c r="I428" s="14" t="s">
        <v>823</v>
      </c>
      <c r="J428" s="14" t="s">
        <v>1816</v>
      </c>
      <c r="K428" s="14" t="s">
        <v>1822</v>
      </c>
      <c r="L428" s="14"/>
      <c r="M428" s="14" t="s">
        <v>903</v>
      </c>
      <c r="N428" s="15">
        <v>0</v>
      </c>
      <c r="O428" s="15">
        <v>8</v>
      </c>
      <c r="P428" s="15">
        <v>14548</v>
      </c>
      <c r="Q428" t="str">
        <f>IFERROR(LEFT(D428, FIND(VLOOKUP("state_name_split_token", Keys!$B:$C, 2, FALSE), D428)-1), D428)</f>
        <v>Utah</v>
      </c>
      <c r="R428" t="str">
        <f>IF(OR(Q428=VLOOKUP("lignite_state_1", Keys!$B:$C, 2, FALSE),Q428=VLOOKUP("lignite_state_2", Keys!$B:$C, 2, FALSE),Q428=VLOOKUP("lignite_state_3", Keys!$B:$C, 2, FALSE),Q428=VLOOKUP("lignite_state_4", Keys!$B:$C, 2, FALSE)),VLOOKUP("lignite_label", Keys!$B:$C, 2, FALSE),VLOOKUP("hard_coal_label", Keys!$B:$C, 2, FALSE))</f>
        <v>hard_coal</v>
      </c>
    </row>
    <row r="429" spans="1:18" x14ac:dyDescent="0.25">
      <c r="A429" s="14">
        <v>2024</v>
      </c>
      <c r="B429" s="14">
        <v>4200079</v>
      </c>
      <c r="C429" s="14" t="s">
        <v>1823</v>
      </c>
      <c r="D429" s="14" t="s">
        <v>426</v>
      </c>
      <c r="E429" s="14" t="s">
        <v>1824</v>
      </c>
      <c r="F429" s="14" t="s">
        <v>822</v>
      </c>
      <c r="G429" s="14" t="s">
        <v>828</v>
      </c>
      <c r="H429" s="14" t="s">
        <v>815</v>
      </c>
      <c r="I429" s="14" t="s">
        <v>816</v>
      </c>
      <c r="J429" s="14" t="s">
        <v>1825</v>
      </c>
      <c r="K429" s="14" t="s">
        <v>1826</v>
      </c>
      <c r="L429" s="14"/>
      <c r="M429" s="14" t="s">
        <v>903</v>
      </c>
      <c r="N429" s="15">
        <v>1064605</v>
      </c>
      <c r="O429" s="15">
        <v>226</v>
      </c>
      <c r="P429" s="15">
        <v>505103</v>
      </c>
      <c r="Q429" t="str">
        <f>IFERROR(LEFT(D429, FIND(VLOOKUP("state_name_split_token", Keys!$B:$C, 2, FALSE), D429)-1), D429)</f>
        <v>Utah</v>
      </c>
      <c r="R429" t="str">
        <f>IF(OR(Q429=VLOOKUP("lignite_state_1", Keys!$B:$C, 2, FALSE),Q429=VLOOKUP("lignite_state_2", Keys!$B:$C, 2, FALSE),Q429=VLOOKUP("lignite_state_3", Keys!$B:$C, 2, FALSE),Q429=VLOOKUP("lignite_state_4", Keys!$B:$C, 2, FALSE)),VLOOKUP("lignite_label", Keys!$B:$C, 2, FALSE),VLOOKUP("hard_coal_label", Keys!$B:$C, 2, FALSE))</f>
        <v>hard_coal</v>
      </c>
    </row>
    <row r="430" spans="1:18" x14ac:dyDescent="0.25">
      <c r="A430" s="14">
        <v>2024</v>
      </c>
      <c r="B430" s="14">
        <v>4202052</v>
      </c>
      <c r="C430" s="14" t="s">
        <v>1827</v>
      </c>
      <c r="D430" s="14" t="s">
        <v>426</v>
      </c>
      <c r="E430" s="14" t="s">
        <v>1824</v>
      </c>
      <c r="F430" s="14" t="s">
        <v>822</v>
      </c>
      <c r="G430" s="14" t="s">
        <v>814</v>
      </c>
      <c r="H430" s="14" t="s">
        <v>829</v>
      </c>
      <c r="I430" s="14" t="s">
        <v>823</v>
      </c>
      <c r="J430" s="14" t="s">
        <v>1828</v>
      </c>
      <c r="K430" s="14" t="s">
        <v>1829</v>
      </c>
      <c r="L430" s="14"/>
      <c r="M430" s="14" t="s">
        <v>903</v>
      </c>
      <c r="N430" s="15">
        <v>0</v>
      </c>
      <c r="O430" s="15">
        <v>8</v>
      </c>
      <c r="P430" s="15">
        <v>15721</v>
      </c>
      <c r="Q430" t="str">
        <f>IFERROR(LEFT(D430, FIND(VLOOKUP("state_name_split_token", Keys!$B:$C, 2, FALSE), D430)-1), D430)</f>
        <v>Utah</v>
      </c>
      <c r="R430" t="str">
        <f>IF(OR(Q430=VLOOKUP("lignite_state_1", Keys!$B:$C, 2, FALSE),Q430=VLOOKUP("lignite_state_2", Keys!$B:$C, 2, FALSE),Q430=VLOOKUP("lignite_state_3", Keys!$B:$C, 2, FALSE),Q430=VLOOKUP("lignite_state_4", Keys!$B:$C, 2, FALSE)),VLOOKUP("lignite_label", Keys!$B:$C, 2, FALSE),VLOOKUP("hard_coal_label", Keys!$B:$C, 2, FALSE))</f>
        <v>hard_coal</v>
      </c>
    </row>
    <row r="431" spans="1:18" x14ac:dyDescent="0.25">
      <c r="A431" s="14">
        <v>2024</v>
      </c>
      <c r="B431" s="14">
        <v>4202052</v>
      </c>
      <c r="C431" s="14" t="s">
        <v>1827</v>
      </c>
      <c r="D431" s="14" t="s">
        <v>426</v>
      </c>
      <c r="E431" s="14" t="s">
        <v>1824</v>
      </c>
      <c r="F431" s="14" t="s">
        <v>822</v>
      </c>
      <c r="G431" s="14" t="s">
        <v>828</v>
      </c>
      <c r="H431" s="14" t="s">
        <v>829</v>
      </c>
      <c r="I431" s="14" t="s">
        <v>823</v>
      </c>
      <c r="J431" s="14" t="s">
        <v>1828</v>
      </c>
      <c r="K431" s="14" t="s">
        <v>1829</v>
      </c>
      <c r="L431" s="14"/>
      <c r="M431" s="14" t="s">
        <v>903</v>
      </c>
      <c r="N431" s="15">
        <v>0</v>
      </c>
      <c r="O431" s="15">
        <v>7</v>
      </c>
      <c r="P431" s="15">
        <v>15721</v>
      </c>
      <c r="Q431" t="str">
        <f>IFERROR(LEFT(D431, FIND(VLOOKUP("state_name_split_token", Keys!$B:$C, 2, FALSE), D431)-1), D431)</f>
        <v>Utah</v>
      </c>
      <c r="R431" t="str">
        <f>IF(OR(Q431=VLOOKUP("lignite_state_1", Keys!$B:$C, 2, FALSE),Q431=VLOOKUP("lignite_state_2", Keys!$B:$C, 2, FALSE),Q431=VLOOKUP("lignite_state_3", Keys!$B:$C, 2, FALSE),Q431=VLOOKUP("lignite_state_4", Keys!$B:$C, 2, FALSE)),VLOOKUP("lignite_label", Keys!$B:$C, 2, FALSE),VLOOKUP("hard_coal_label", Keys!$B:$C, 2, FALSE))</f>
        <v>hard_coal</v>
      </c>
    </row>
    <row r="432" spans="1:18" x14ac:dyDescent="0.25">
      <c r="A432" s="14">
        <v>2024</v>
      </c>
      <c r="B432" s="14">
        <v>4202263</v>
      </c>
      <c r="C432" s="14" t="s">
        <v>1830</v>
      </c>
      <c r="D432" s="14" t="s">
        <v>426</v>
      </c>
      <c r="E432" s="14" t="s">
        <v>1824</v>
      </c>
      <c r="F432" s="14" t="s">
        <v>822</v>
      </c>
      <c r="G432" s="14" t="s">
        <v>828</v>
      </c>
      <c r="H432" s="14" t="s">
        <v>815</v>
      </c>
      <c r="I432" s="14" t="s">
        <v>816</v>
      </c>
      <c r="J432" s="14" t="s">
        <v>1831</v>
      </c>
      <c r="K432" s="14" t="s">
        <v>1832</v>
      </c>
      <c r="L432" s="14"/>
      <c r="M432" s="14" t="s">
        <v>903</v>
      </c>
      <c r="N432" s="15">
        <v>292122</v>
      </c>
      <c r="O432" s="15">
        <v>152</v>
      </c>
      <c r="P432" s="15">
        <v>334040</v>
      </c>
      <c r="Q432" t="str">
        <f>IFERROR(LEFT(D432, FIND(VLOOKUP("state_name_split_token", Keys!$B:$C, 2, FALSE), D432)-1), D432)</f>
        <v>Utah</v>
      </c>
      <c r="R432" t="str">
        <f>IF(OR(Q432=VLOOKUP("lignite_state_1", Keys!$B:$C, 2, FALSE),Q432=VLOOKUP("lignite_state_2", Keys!$B:$C, 2, FALSE),Q432=VLOOKUP("lignite_state_3", Keys!$B:$C, 2, FALSE),Q432=VLOOKUP("lignite_state_4", Keys!$B:$C, 2, FALSE)),VLOOKUP("lignite_label", Keys!$B:$C, 2, FALSE),VLOOKUP("hard_coal_label", Keys!$B:$C, 2, FALSE))</f>
        <v>hard_coal</v>
      </c>
    </row>
    <row r="433" spans="1:18" x14ac:dyDescent="0.25">
      <c r="A433" s="14">
        <v>2024</v>
      </c>
      <c r="B433" s="14">
        <v>4200089</v>
      </c>
      <c r="C433" s="14" t="s">
        <v>1833</v>
      </c>
      <c r="D433" s="14" t="s">
        <v>426</v>
      </c>
      <c r="E433" s="14" t="s">
        <v>1834</v>
      </c>
      <c r="F433" s="14" t="s">
        <v>822</v>
      </c>
      <c r="G433" s="14" t="s">
        <v>828</v>
      </c>
      <c r="H433" s="14" t="s">
        <v>829</v>
      </c>
      <c r="I433" s="14" t="s">
        <v>816</v>
      </c>
      <c r="J433" s="14" t="s">
        <v>1816</v>
      </c>
      <c r="K433" s="14" t="s">
        <v>1835</v>
      </c>
      <c r="L433" s="14"/>
      <c r="M433" s="14" t="s">
        <v>903</v>
      </c>
      <c r="N433" s="15">
        <v>3099164</v>
      </c>
      <c r="O433" s="15">
        <v>438</v>
      </c>
      <c r="P433" s="15">
        <v>865964</v>
      </c>
      <c r="Q433" t="str">
        <f>IFERROR(LEFT(D433, FIND(VLOOKUP("state_name_split_token", Keys!$B:$C, 2, FALSE), D433)-1), D433)</f>
        <v>Utah</v>
      </c>
      <c r="R433" t="str">
        <f>IF(OR(Q433=VLOOKUP("lignite_state_1", Keys!$B:$C, 2, FALSE),Q433=VLOOKUP("lignite_state_2", Keys!$B:$C, 2, FALSE),Q433=VLOOKUP("lignite_state_3", Keys!$B:$C, 2, FALSE),Q433=VLOOKUP("lignite_state_4", Keys!$B:$C, 2, FALSE)),VLOOKUP("lignite_label", Keys!$B:$C, 2, FALSE),VLOOKUP("hard_coal_label", Keys!$B:$C, 2, FALSE))</f>
        <v>hard_coal</v>
      </c>
    </row>
    <row r="434" spans="1:18" x14ac:dyDescent="0.25">
      <c r="A434" s="14">
        <v>2024</v>
      </c>
      <c r="B434" s="14">
        <v>1518713</v>
      </c>
      <c r="C434" s="14" t="s">
        <v>1836</v>
      </c>
      <c r="D434" s="14" t="s">
        <v>432</v>
      </c>
      <c r="E434" s="14" t="s">
        <v>1837</v>
      </c>
      <c r="F434" s="14" t="s">
        <v>822</v>
      </c>
      <c r="G434" s="14" t="s">
        <v>814</v>
      </c>
      <c r="H434" s="14" t="s">
        <v>815</v>
      </c>
      <c r="I434" s="14" t="s">
        <v>816</v>
      </c>
      <c r="J434" s="14" t="s">
        <v>1263</v>
      </c>
      <c r="K434" s="14" t="s">
        <v>1838</v>
      </c>
      <c r="L434" s="14"/>
      <c r="M434" s="14" t="s">
        <v>1037</v>
      </c>
      <c r="N434" s="15">
        <v>87900</v>
      </c>
      <c r="O434" s="15">
        <v>12</v>
      </c>
      <c r="P434" s="15">
        <v>31206</v>
      </c>
      <c r="Q434" t="str">
        <f>IFERROR(LEFT(D434, FIND(VLOOKUP("state_name_split_token", Keys!$B:$C, 2, FALSE), D434)-1), D434)</f>
        <v>Virginia</v>
      </c>
      <c r="R434" t="str">
        <f>IF(OR(Q434=VLOOKUP("lignite_state_1", Keys!$B:$C, 2, FALSE),Q434=VLOOKUP("lignite_state_2", Keys!$B:$C, 2, FALSE),Q434=VLOOKUP("lignite_state_3", Keys!$B:$C, 2, FALSE),Q434=VLOOKUP("lignite_state_4", Keys!$B:$C, 2, FALSE)),VLOOKUP("lignite_label", Keys!$B:$C, 2, FALSE),VLOOKUP("hard_coal_label", Keys!$B:$C, 2, FALSE))</f>
        <v>hard_coal</v>
      </c>
    </row>
    <row r="435" spans="1:18" x14ac:dyDescent="0.25">
      <c r="A435" s="14">
        <v>2024</v>
      </c>
      <c r="B435" s="14">
        <v>4400649</v>
      </c>
      <c r="C435" s="14" t="s">
        <v>1839</v>
      </c>
      <c r="D435" s="14" t="s">
        <v>432</v>
      </c>
      <c r="E435" s="14" t="s">
        <v>1837</v>
      </c>
      <c r="F435" s="14" t="s">
        <v>822</v>
      </c>
      <c r="G435" s="14" t="s">
        <v>814</v>
      </c>
      <c r="H435" s="14" t="s">
        <v>815</v>
      </c>
      <c r="I435" s="14" t="s">
        <v>823</v>
      </c>
      <c r="J435" s="14" t="s">
        <v>1840</v>
      </c>
      <c r="K435" s="14" t="s">
        <v>1841</v>
      </c>
      <c r="L435" s="14"/>
      <c r="M435" s="14" t="s">
        <v>1037</v>
      </c>
      <c r="N435" s="15">
        <v>0</v>
      </c>
      <c r="O435" s="15">
        <v>6</v>
      </c>
      <c r="P435" s="15">
        <v>15422</v>
      </c>
      <c r="Q435" t="str">
        <f>IFERROR(LEFT(D435, FIND(VLOOKUP("state_name_split_token", Keys!$B:$C, 2, FALSE), D435)-1), D435)</f>
        <v>Virginia</v>
      </c>
      <c r="R435" t="str">
        <f>IF(OR(Q435=VLOOKUP("lignite_state_1", Keys!$B:$C, 2, FALSE),Q435=VLOOKUP("lignite_state_2", Keys!$B:$C, 2, FALSE),Q435=VLOOKUP("lignite_state_3", Keys!$B:$C, 2, FALSE),Q435=VLOOKUP("lignite_state_4", Keys!$B:$C, 2, FALSE)),VLOOKUP("lignite_label", Keys!$B:$C, 2, FALSE),VLOOKUP("hard_coal_label", Keys!$B:$C, 2, FALSE))</f>
        <v>hard_coal</v>
      </c>
    </row>
    <row r="436" spans="1:18" x14ac:dyDescent="0.25">
      <c r="A436" s="14">
        <v>2024</v>
      </c>
      <c r="B436" s="14">
        <v>4400649</v>
      </c>
      <c r="C436" s="14" t="s">
        <v>1839</v>
      </c>
      <c r="D436" s="14" t="s">
        <v>432</v>
      </c>
      <c r="E436" s="14" t="s">
        <v>1837</v>
      </c>
      <c r="F436" s="14" t="s">
        <v>822</v>
      </c>
      <c r="G436" s="14" t="s">
        <v>828</v>
      </c>
      <c r="H436" s="14" t="s">
        <v>815</v>
      </c>
      <c r="I436" s="14" t="s">
        <v>823</v>
      </c>
      <c r="J436" s="14" t="s">
        <v>1840</v>
      </c>
      <c r="K436" s="14" t="s">
        <v>1841</v>
      </c>
      <c r="L436" s="14"/>
      <c r="M436" s="14" t="s">
        <v>1037</v>
      </c>
      <c r="N436" s="15">
        <v>0</v>
      </c>
      <c r="O436" s="15">
        <v>5</v>
      </c>
      <c r="P436" s="15">
        <v>15421</v>
      </c>
      <c r="Q436" t="str">
        <f>IFERROR(LEFT(D436, FIND(VLOOKUP("state_name_split_token", Keys!$B:$C, 2, FALSE), D436)-1), D436)</f>
        <v>Virginia</v>
      </c>
      <c r="R436" t="str">
        <f>IF(OR(Q436=VLOOKUP("lignite_state_1", Keys!$B:$C, 2, FALSE),Q436=VLOOKUP("lignite_state_2", Keys!$B:$C, 2, FALSE),Q436=VLOOKUP("lignite_state_3", Keys!$B:$C, 2, FALSE),Q436=VLOOKUP("lignite_state_4", Keys!$B:$C, 2, FALSE)),VLOOKUP("lignite_label", Keys!$B:$C, 2, FALSE),VLOOKUP("hard_coal_label", Keys!$B:$C, 2, FALSE))</f>
        <v>hard_coal</v>
      </c>
    </row>
    <row r="437" spans="1:18" x14ac:dyDescent="0.25">
      <c r="A437" s="14">
        <v>2024</v>
      </c>
      <c r="B437" s="14">
        <v>4403010</v>
      </c>
      <c r="C437" s="14" t="s">
        <v>1842</v>
      </c>
      <c r="D437" s="14" t="s">
        <v>432</v>
      </c>
      <c r="E437" s="14" t="s">
        <v>1837</v>
      </c>
      <c r="F437" s="14" t="s">
        <v>822</v>
      </c>
      <c r="G437" s="14" t="s">
        <v>814</v>
      </c>
      <c r="H437" s="14" t="s">
        <v>815</v>
      </c>
      <c r="I437" s="14" t="s">
        <v>823</v>
      </c>
      <c r="J437" s="14" t="s">
        <v>1263</v>
      </c>
      <c r="K437" s="14" t="s">
        <v>1843</v>
      </c>
      <c r="L437" s="14"/>
      <c r="M437" s="14" t="s">
        <v>1037</v>
      </c>
      <c r="N437" s="15">
        <v>0</v>
      </c>
      <c r="O437" s="15">
        <v>56</v>
      </c>
      <c r="P437" s="15">
        <v>138914</v>
      </c>
      <c r="Q437" t="str">
        <f>IFERROR(LEFT(D437, FIND(VLOOKUP("state_name_split_token", Keys!$B:$C, 2, FALSE), D437)-1), D437)</f>
        <v>Virginia</v>
      </c>
      <c r="R437" t="str">
        <f>IF(OR(Q437=VLOOKUP("lignite_state_1", Keys!$B:$C, 2, FALSE),Q437=VLOOKUP("lignite_state_2", Keys!$B:$C, 2, FALSE),Q437=VLOOKUP("lignite_state_3", Keys!$B:$C, 2, FALSE),Q437=VLOOKUP("lignite_state_4", Keys!$B:$C, 2, FALSE)),VLOOKUP("lignite_label", Keys!$B:$C, 2, FALSE),VLOOKUP("hard_coal_label", Keys!$B:$C, 2, FALSE))</f>
        <v>hard_coal</v>
      </c>
    </row>
    <row r="438" spans="1:18" x14ac:dyDescent="0.25">
      <c r="A438" s="14">
        <v>2024</v>
      </c>
      <c r="B438" s="14">
        <v>4404212</v>
      </c>
      <c r="C438" s="14" t="s">
        <v>1844</v>
      </c>
      <c r="D438" s="14" t="s">
        <v>432</v>
      </c>
      <c r="E438" s="14" t="s">
        <v>1837</v>
      </c>
      <c r="F438" s="14" t="s">
        <v>822</v>
      </c>
      <c r="G438" s="14" t="s">
        <v>814</v>
      </c>
      <c r="H438" s="14" t="s">
        <v>829</v>
      </c>
      <c r="I438" s="14" t="s">
        <v>823</v>
      </c>
      <c r="J438" s="14" t="s">
        <v>1845</v>
      </c>
      <c r="K438" s="14" t="s">
        <v>1306</v>
      </c>
      <c r="L438" s="14"/>
      <c r="M438" s="14" t="s">
        <v>1037</v>
      </c>
      <c r="N438" s="15">
        <v>0</v>
      </c>
      <c r="O438" s="15">
        <v>1</v>
      </c>
      <c r="P438" s="15">
        <v>3542</v>
      </c>
      <c r="Q438" t="str">
        <f>IFERROR(LEFT(D438, FIND(VLOOKUP("state_name_split_token", Keys!$B:$C, 2, FALSE), D438)-1), D438)</f>
        <v>Virginia</v>
      </c>
      <c r="R438" t="str">
        <f>IF(OR(Q438=VLOOKUP("lignite_state_1", Keys!$B:$C, 2, FALSE),Q438=VLOOKUP("lignite_state_2", Keys!$B:$C, 2, FALSE),Q438=VLOOKUP("lignite_state_3", Keys!$B:$C, 2, FALSE),Q438=VLOOKUP("lignite_state_4", Keys!$B:$C, 2, FALSE)),VLOOKUP("lignite_label", Keys!$B:$C, 2, FALSE),VLOOKUP("hard_coal_label", Keys!$B:$C, 2, FALSE))</f>
        <v>hard_coal</v>
      </c>
    </row>
    <row r="439" spans="1:18" x14ac:dyDescent="0.25">
      <c r="A439" s="14">
        <v>2024</v>
      </c>
      <c r="B439" s="14">
        <v>4404212</v>
      </c>
      <c r="C439" s="14" t="s">
        <v>1844</v>
      </c>
      <c r="D439" s="14" t="s">
        <v>432</v>
      </c>
      <c r="E439" s="14" t="s">
        <v>1837</v>
      </c>
      <c r="F439" s="14" t="s">
        <v>822</v>
      </c>
      <c r="G439" s="14" t="s">
        <v>828</v>
      </c>
      <c r="H439" s="14" t="s">
        <v>829</v>
      </c>
      <c r="I439" s="14" t="s">
        <v>823</v>
      </c>
      <c r="J439" s="14" t="s">
        <v>1845</v>
      </c>
      <c r="K439" s="14" t="s">
        <v>1306</v>
      </c>
      <c r="L439" s="14"/>
      <c r="M439" s="14" t="s">
        <v>1037</v>
      </c>
      <c r="N439" s="15">
        <v>0</v>
      </c>
      <c r="O439" s="15">
        <v>2</v>
      </c>
      <c r="P439" s="15">
        <v>3543</v>
      </c>
      <c r="Q439" t="str">
        <f>IFERROR(LEFT(D439, FIND(VLOOKUP("state_name_split_token", Keys!$B:$C, 2, FALSE), D439)-1), D439)</f>
        <v>Virginia</v>
      </c>
      <c r="R439" t="str">
        <f>IF(OR(Q439=VLOOKUP("lignite_state_1", Keys!$B:$C, 2, FALSE),Q439=VLOOKUP("lignite_state_2", Keys!$B:$C, 2, FALSE),Q439=VLOOKUP("lignite_state_3", Keys!$B:$C, 2, FALSE),Q439=VLOOKUP("lignite_state_4", Keys!$B:$C, 2, FALSE)),VLOOKUP("lignite_label", Keys!$B:$C, 2, FALSE),VLOOKUP("hard_coal_label", Keys!$B:$C, 2, FALSE))</f>
        <v>hard_coal</v>
      </c>
    </row>
    <row r="440" spans="1:18" x14ac:dyDescent="0.25">
      <c r="A440" s="14">
        <v>2024</v>
      </c>
      <c r="B440" s="14">
        <v>4404856</v>
      </c>
      <c r="C440" s="14" t="s">
        <v>1846</v>
      </c>
      <c r="D440" s="14" t="s">
        <v>432</v>
      </c>
      <c r="E440" s="14" t="s">
        <v>1837</v>
      </c>
      <c r="F440" s="14" t="s">
        <v>822</v>
      </c>
      <c r="G440" s="14" t="s">
        <v>828</v>
      </c>
      <c r="H440" s="14" t="s">
        <v>829</v>
      </c>
      <c r="I440" s="14" t="s">
        <v>836</v>
      </c>
      <c r="J440" s="14" t="s">
        <v>1847</v>
      </c>
      <c r="K440" s="14" t="s">
        <v>1848</v>
      </c>
      <c r="L440" s="14"/>
      <c r="M440" s="14" t="s">
        <v>1037</v>
      </c>
      <c r="N440" s="15">
        <v>3874816</v>
      </c>
      <c r="O440" s="15">
        <v>702</v>
      </c>
      <c r="P440" s="15">
        <v>1604174</v>
      </c>
      <c r="Q440" t="str">
        <f>IFERROR(LEFT(D440, FIND(VLOOKUP("state_name_split_token", Keys!$B:$C, 2, FALSE), D440)-1), D440)</f>
        <v>Virginia</v>
      </c>
      <c r="R440" t="str">
        <f>IF(OR(Q440=VLOOKUP("lignite_state_1", Keys!$B:$C, 2, FALSE),Q440=VLOOKUP("lignite_state_2", Keys!$B:$C, 2, FALSE),Q440=VLOOKUP("lignite_state_3", Keys!$B:$C, 2, FALSE),Q440=VLOOKUP("lignite_state_4", Keys!$B:$C, 2, FALSE)),VLOOKUP("lignite_label", Keys!$B:$C, 2, FALSE),VLOOKUP("hard_coal_label", Keys!$B:$C, 2, FALSE))</f>
        <v>hard_coal</v>
      </c>
    </row>
    <row r="441" spans="1:18" x14ac:dyDescent="0.25">
      <c r="A441" s="14">
        <v>2024</v>
      </c>
      <c r="B441" s="14">
        <v>4404982</v>
      </c>
      <c r="C441" s="14" t="s">
        <v>1849</v>
      </c>
      <c r="D441" s="14" t="s">
        <v>432</v>
      </c>
      <c r="E441" s="14" t="s">
        <v>1837</v>
      </c>
      <c r="F441" s="14" t="s">
        <v>822</v>
      </c>
      <c r="G441" s="14" t="s">
        <v>814</v>
      </c>
      <c r="H441" s="14" t="s">
        <v>829</v>
      </c>
      <c r="I441" s="14" t="s">
        <v>823</v>
      </c>
      <c r="J441" s="14" t="s">
        <v>1850</v>
      </c>
      <c r="K441" s="14" t="s">
        <v>1306</v>
      </c>
      <c r="L441" s="14"/>
      <c r="M441" s="14" t="s">
        <v>1037</v>
      </c>
      <c r="N441" s="15">
        <v>0</v>
      </c>
      <c r="O441" s="15">
        <v>19</v>
      </c>
      <c r="P441" s="15">
        <v>44121</v>
      </c>
      <c r="Q441" t="str">
        <f>IFERROR(LEFT(D441, FIND(VLOOKUP("state_name_split_token", Keys!$B:$C, 2, FALSE), D441)-1), D441)</f>
        <v>Virginia</v>
      </c>
      <c r="R441" t="str">
        <f>IF(OR(Q441=VLOOKUP("lignite_state_1", Keys!$B:$C, 2, FALSE),Q441=VLOOKUP("lignite_state_2", Keys!$B:$C, 2, FALSE),Q441=VLOOKUP("lignite_state_3", Keys!$B:$C, 2, FALSE),Q441=VLOOKUP("lignite_state_4", Keys!$B:$C, 2, FALSE)),VLOOKUP("lignite_label", Keys!$B:$C, 2, FALSE),VLOOKUP("hard_coal_label", Keys!$B:$C, 2, FALSE))</f>
        <v>hard_coal</v>
      </c>
    </row>
    <row r="442" spans="1:18" x14ac:dyDescent="0.25">
      <c r="A442" s="14">
        <v>2024</v>
      </c>
      <c r="B442" s="14">
        <v>4404982</v>
      </c>
      <c r="C442" s="14" t="s">
        <v>1849</v>
      </c>
      <c r="D442" s="14" t="s">
        <v>432</v>
      </c>
      <c r="E442" s="14" t="s">
        <v>1837</v>
      </c>
      <c r="F442" s="14" t="s">
        <v>822</v>
      </c>
      <c r="G442" s="14" t="s">
        <v>828</v>
      </c>
      <c r="H442" s="14" t="s">
        <v>829</v>
      </c>
      <c r="I442" s="14" t="s">
        <v>823</v>
      </c>
      <c r="J442" s="14" t="s">
        <v>1850</v>
      </c>
      <c r="K442" s="14" t="s">
        <v>1306</v>
      </c>
      <c r="L442" s="14"/>
      <c r="M442" s="14" t="s">
        <v>1037</v>
      </c>
      <c r="N442" s="15">
        <v>0</v>
      </c>
      <c r="O442" s="15">
        <v>23</v>
      </c>
      <c r="P442" s="15">
        <v>51795</v>
      </c>
      <c r="Q442" t="str">
        <f>IFERROR(LEFT(D442, FIND(VLOOKUP("state_name_split_token", Keys!$B:$C, 2, FALSE), D442)-1), D442)</f>
        <v>Virginia</v>
      </c>
      <c r="R442" t="str">
        <f>IF(OR(Q442=VLOOKUP("lignite_state_1", Keys!$B:$C, 2, FALSE),Q442=VLOOKUP("lignite_state_2", Keys!$B:$C, 2, FALSE),Q442=VLOOKUP("lignite_state_3", Keys!$B:$C, 2, FALSE),Q442=VLOOKUP("lignite_state_4", Keys!$B:$C, 2, FALSE)),VLOOKUP("lignite_label", Keys!$B:$C, 2, FALSE),VLOOKUP("hard_coal_label", Keys!$B:$C, 2, FALSE))</f>
        <v>hard_coal</v>
      </c>
    </row>
    <row r="443" spans="1:18" x14ac:dyDescent="0.25">
      <c r="A443" s="14">
        <v>2024</v>
      </c>
      <c r="B443" s="14">
        <v>4407199</v>
      </c>
      <c r="C443" s="14" t="s">
        <v>1851</v>
      </c>
      <c r="D443" s="14" t="s">
        <v>432</v>
      </c>
      <c r="E443" s="14" t="s">
        <v>1837</v>
      </c>
      <c r="F443" s="14" t="s">
        <v>822</v>
      </c>
      <c r="G443" s="14" t="s">
        <v>814</v>
      </c>
      <c r="H443" s="14" t="s">
        <v>829</v>
      </c>
      <c r="I443" s="14" t="s">
        <v>816</v>
      </c>
      <c r="J443" s="14" t="s">
        <v>1263</v>
      </c>
      <c r="K443" s="14" t="s">
        <v>1852</v>
      </c>
      <c r="L443" s="14"/>
      <c r="M443" s="14" t="s">
        <v>1037</v>
      </c>
      <c r="N443" s="15">
        <v>430047</v>
      </c>
      <c r="O443" s="15">
        <v>121</v>
      </c>
      <c r="P443" s="15">
        <v>286958</v>
      </c>
      <c r="Q443" t="str">
        <f>IFERROR(LEFT(D443, FIND(VLOOKUP("state_name_split_token", Keys!$B:$C, 2, FALSE), D443)-1), D443)</f>
        <v>Virginia</v>
      </c>
      <c r="R443" t="str">
        <f>IF(OR(Q443=VLOOKUP("lignite_state_1", Keys!$B:$C, 2, FALSE),Q443=VLOOKUP("lignite_state_2", Keys!$B:$C, 2, FALSE),Q443=VLOOKUP("lignite_state_3", Keys!$B:$C, 2, FALSE),Q443=VLOOKUP("lignite_state_4", Keys!$B:$C, 2, FALSE)),VLOOKUP("lignite_label", Keys!$B:$C, 2, FALSE),VLOOKUP("hard_coal_label", Keys!$B:$C, 2, FALSE))</f>
        <v>hard_coal</v>
      </c>
    </row>
    <row r="444" spans="1:18" x14ac:dyDescent="0.25">
      <c r="A444" s="14">
        <v>2024</v>
      </c>
      <c r="B444" s="14">
        <v>4407355</v>
      </c>
      <c r="C444" s="14" t="s">
        <v>1853</v>
      </c>
      <c r="D444" s="14" t="s">
        <v>432</v>
      </c>
      <c r="E444" s="14" t="s">
        <v>1837</v>
      </c>
      <c r="F444" s="14" t="s">
        <v>822</v>
      </c>
      <c r="G444" s="14" t="s">
        <v>814</v>
      </c>
      <c r="H444" s="14" t="s">
        <v>815</v>
      </c>
      <c r="I444" s="14" t="s">
        <v>816</v>
      </c>
      <c r="J444" s="14" t="s">
        <v>1854</v>
      </c>
      <c r="K444" s="14" t="s">
        <v>1306</v>
      </c>
      <c r="L444" s="14"/>
      <c r="M444" s="14" t="s">
        <v>1037</v>
      </c>
      <c r="N444" s="15">
        <v>130994</v>
      </c>
      <c r="O444" s="15">
        <v>27</v>
      </c>
      <c r="P444" s="15">
        <v>58571</v>
      </c>
      <c r="Q444" t="str">
        <f>IFERROR(LEFT(D444, FIND(VLOOKUP("state_name_split_token", Keys!$B:$C, 2, FALSE), D444)-1), D444)</f>
        <v>Virginia</v>
      </c>
      <c r="R444" t="str">
        <f>IF(OR(Q444=VLOOKUP("lignite_state_1", Keys!$B:$C, 2, FALSE),Q444=VLOOKUP("lignite_state_2", Keys!$B:$C, 2, FALSE),Q444=VLOOKUP("lignite_state_3", Keys!$B:$C, 2, FALSE),Q444=VLOOKUP("lignite_state_4", Keys!$B:$C, 2, FALSE)),VLOOKUP("lignite_label", Keys!$B:$C, 2, FALSE),VLOOKUP("hard_coal_label", Keys!$B:$C, 2, FALSE))</f>
        <v>hard_coal</v>
      </c>
    </row>
    <row r="445" spans="1:18" x14ac:dyDescent="0.25">
      <c r="A445" s="14">
        <v>2024</v>
      </c>
      <c r="B445" s="14">
        <v>4407392</v>
      </c>
      <c r="C445" s="14" t="s">
        <v>1855</v>
      </c>
      <c r="D445" s="14" t="s">
        <v>432</v>
      </c>
      <c r="E445" s="14" t="s">
        <v>1837</v>
      </c>
      <c r="F445" s="14" t="s">
        <v>822</v>
      </c>
      <c r="G445" s="14" t="s">
        <v>814</v>
      </c>
      <c r="H445" s="14" t="s">
        <v>829</v>
      </c>
      <c r="I445" s="14" t="s">
        <v>816</v>
      </c>
      <c r="J445" s="14" t="s">
        <v>1854</v>
      </c>
      <c r="K445" s="14" t="s">
        <v>1306</v>
      </c>
      <c r="L445" s="14"/>
      <c r="M445" s="14" t="s">
        <v>1037</v>
      </c>
      <c r="N445" s="15">
        <v>186089</v>
      </c>
      <c r="O445" s="15">
        <v>26</v>
      </c>
      <c r="P445" s="15">
        <v>56829</v>
      </c>
      <c r="Q445" t="str">
        <f>IFERROR(LEFT(D445, FIND(VLOOKUP("state_name_split_token", Keys!$B:$C, 2, FALSE), D445)-1), D445)</f>
        <v>Virginia</v>
      </c>
      <c r="R445" t="str">
        <f>IF(OR(Q445=VLOOKUP("lignite_state_1", Keys!$B:$C, 2, FALSE),Q445=VLOOKUP("lignite_state_2", Keys!$B:$C, 2, FALSE),Q445=VLOOKUP("lignite_state_3", Keys!$B:$C, 2, FALSE),Q445=VLOOKUP("lignite_state_4", Keys!$B:$C, 2, FALSE)),VLOOKUP("lignite_label", Keys!$B:$C, 2, FALSE),VLOOKUP("hard_coal_label", Keys!$B:$C, 2, FALSE))</f>
        <v>hard_coal</v>
      </c>
    </row>
    <row r="446" spans="1:18" x14ac:dyDescent="0.25">
      <c r="A446" s="14">
        <v>2024</v>
      </c>
      <c r="B446" s="14">
        <v>4407401</v>
      </c>
      <c r="C446" s="14" t="s">
        <v>1856</v>
      </c>
      <c r="D446" s="14" t="s">
        <v>432</v>
      </c>
      <c r="E446" s="14" t="s">
        <v>1837</v>
      </c>
      <c r="F446" s="14" t="s">
        <v>822</v>
      </c>
      <c r="G446" s="14" t="s">
        <v>828</v>
      </c>
      <c r="H446" s="14" t="s">
        <v>829</v>
      </c>
      <c r="I446" s="14" t="s">
        <v>816</v>
      </c>
      <c r="J446" s="14" t="s">
        <v>1857</v>
      </c>
      <c r="K446" s="14" t="s">
        <v>1858</v>
      </c>
      <c r="L446" s="14"/>
      <c r="M446" s="14" t="s">
        <v>1037</v>
      </c>
      <c r="N446" s="15">
        <v>376308</v>
      </c>
      <c r="O446" s="15">
        <v>96</v>
      </c>
      <c r="P446" s="15">
        <v>236175</v>
      </c>
      <c r="Q446" t="str">
        <f>IFERROR(LEFT(D446, FIND(VLOOKUP("state_name_split_token", Keys!$B:$C, 2, FALSE), D446)-1), D446)</f>
        <v>Virginia</v>
      </c>
      <c r="R446" t="str">
        <f>IF(OR(Q446=VLOOKUP("lignite_state_1", Keys!$B:$C, 2, FALSE),Q446=VLOOKUP("lignite_state_2", Keys!$B:$C, 2, FALSE),Q446=VLOOKUP("lignite_state_3", Keys!$B:$C, 2, FALSE),Q446=VLOOKUP("lignite_state_4", Keys!$B:$C, 2, FALSE)),VLOOKUP("lignite_label", Keys!$B:$C, 2, FALSE),VLOOKUP("hard_coal_label", Keys!$B:$C, 2, FALSE))</f>
        <v>hard_coal</v>
      </c>
    </row>
    <row r="447" spans="1:18" x14ac:dyDescent="0.25">
      <c r="A447" s="14">
        <v>2024</v>
      </c>
      <c r="B447" s="14">
        <v>4407423</v>
      </c>
      <c r="C447" s="14" t="s">
        <v>1859</v>
      </c>
      <c r="D447" s="14" t="s">
        <v>432</v>
      </c>
      <c r="E447" s="14" t="s">
        <v>1837</v>
      </c>
      <c r="F447" s="14" t="s">
        <v>1008</v>
      </c>
      <c r="G447" s="14" t="s">
        <v>814</v>
      </c>
      <c r="H447" s="14" t="s">
        <v>815</v>
      </c>
      <c r="I447" s="14" t="s">
        <v>816</v>
      </c>
      <c r="J447" s="14" t="s">
        <v>1860</v>
      </c>
      <c r="K447" s="14" t="s">
        <v>1296</v>
      </c>
      <c r="L447" s="14"/>
      <c r="M447" s="14" t="s">
        <v>1037</v>
      </c>
      <c r="N447" s="15">
        <v>5601</v>
      </c>
      <c r="O447" s="15">
        <v>2</v>
      </c>
      <c r="P447" s="15">
        <v>1446</v>
      </c>
      <c r="Q447" t="str">
        <f>IFERROR(LEFT(D447, FIND(VLOOKUP("state_name_split_token", Keys!$B:$C, 2, FALSE), D447)-1), D447)</f>
        <v>Virginia</v>
      </c>
      <c r="R447" t="str">
        <f>IF(OR(Q447=VLOOKUP("lignite_state_1", Keys!$B:$C, 2, FALSE),Q447=VLOOKUP("lignite_state_2", Keys!$B:$C, 2, FALSE),Q447=VLOOKUP("lignite_state_3", Keys!$B:$C, 2, FALSE),Q447=VLOOKUP("lignite_state_4", Keys!$B:$C, 2, FALSE)),VLOOKUP("lignite_label", Keys!$B:$C, 2, FALSE),VLOOKUP("hard_coal_label", Keys!$B:$C, 2, FALSE))</f>
        <v>hard_coal</v>
      </c>
    </row>
    <row r="448" spans="1:18" x14ac:dyDescent="0.25">
      <c r="A448" s="14">
        <v>2024</v>
      </c>
      <c r="B448" s="14">
        <v>4405311</v>
      </c>
      <c r="C448" s="14" t="s">
        <v>1861</v>
      </c>
      <c r="D448" s="14" t="s">
        <v>432</v>
      </c>
      <c r="E448" s="14" t="s">
        <v>1862</v>
      </c>
      <c r="F448" s="14" t="s">
        <v>822</v>
      </c>
      <c r="G448" s="14" t="s">
        <v>828</v>
      </c>
      <c r="H448" s="14" t="s">
        <v>829</v>
      </c>
      <c r="I448" s="14" t="s">
        <v>823</v>
      </c>
      <c r="J448" s="14" t="s">
        <v>1863</v>
      </c>
      <c r="K448" s="14" t="s">
        <v>1864</v>
      </c>
      <c r="L448" s="14" t="s">
        <v>832</v>
      </c>
      <c r="M448" s="14" t="s">
        <v>1037</v>
      </c>
      <c r="N448" s="15">
        <v>0</v>
      </c>
      <c r="O448" s="15">
        <v>75</v>
      </c>
      <c r="P448" s="15">
        <v>178813</v>
      </c>
      <c r="Q448" t="str">
        <f>IFERROR(LEFT(D448, FIND(VLOOKUP("state_name_split_token", Keys!$B:$C, 2, FALSE), D448)-1), D448)</f>
        <v>Virginia</v>
      </c>
      <c r="R448" t="str">
        <f>IF(OR(Q448=VLOOKUP("lignite_state_1", Keys!$B:$C, 2, FALSE),Q448=VLOOKUP("lignite_state_2", Keys!$B:$C, 2, FALSE),Q448=VLOOKUP("lignite_state_3", Keys!$B:$C, 2, FALSE),Q448=VLOOKUP("lignite_state_4", Keys!$B:$C, 2, FALSE)),VLOOKUP("lignite_label", Keys!$B:$C, 2, FALSE),VLOOKUP("hard_coal_label", Keys!$B:$C, 2, FALSE))</f>
        <v>hard_coal</v>
      </c>
    </row>
    <row r="449" spans="1:18" x14ac:dyDescent="0.25">
      <c r="A449" s="14">
        <v>2024</v>
      </c>
      <c r="B449" s="14">
        <v>4407019</v>
      </c>
      <c r="C449" s="14" t="s">
        <v>1865</v>
      </c>
      <c r="D449" s="14" t="s">
        <v>432</v>
      </c>
      <c r="E449" s="14" t="s">
        <v>1862</v>
      </c>
      <c r="F449" s="14" t="s">
        <v>822</v>
      </c>
      <c r="G449" s="14" t="s">
        <v>814</v>
      </c>
      <c r="H449" s="14" t="s">
        <v>815</v>
      </c>
      <c r="I449" s="14" t="s">
        <v>816</v>
      </c>
      <c r="J449" s="14" t="s">
        <v>1866</v>
      </c>
      <c r="K449" s="14" t="s">
        <v>1867</v>
      </c>
      <c r="L449" s="14"/>
      <c r="M449" s="14" t="s">
        <v>1037</v>
      </c>
      <c r="N449" s="15">
        <v>9410</v>
      </c>
      <c r="O449" s="15">
        <v>5</v>
      </c>
      <c r="P449" s="15">
        <v>7687</v>
      </c>
      <c r="Q449" t="str">
        <f>IFERROR(LEFT(D449, FIND(VLOOKUP("state_name_split_token", Keys!$B:$C, 2, FALSE), D449)-1), D449)</f>
        <v>Virginia</v>
      </c>
      <c r="R449" t="str">
        <f>IF(OR(Q449=VLOOKUP("lignite_state_1", Keys!$B:$C, 2, FALSE),Q449=VLOOKUP("lignite_state_2", Keys!$B:$C, 2, FALSE),Q449=VLOOKUP("lignite_state_3", Keys!$B:$C, 2, FALSE),Q449=VLOOKUP("lignite_state_4", Keys!$B:$C, 2, FALSE)),VLOOKUP("lignite_label", Keys!$B:$C, 2, FALSE),VLOOKUP("hard_coal_label", Keys!$B:$C, 2, FALSE))</f>
        <v>hard_coal</v>
      </c>
    </row>
    <row r="450" spans="1:18" x14ac:dyDescent="0.25">
      <c r="A450" s="14">
        <v>2024</v>
      </c>
      <c r="B450" s="14">
        <v>4407163</v>
      </c>
      <c r="C450" s="14" t="s">
        <v>1868</v>
      </c>
      <c r="D450" s="14" t="s">
        <v>432</v>
      </c>
      <c r="E450" s="14" t="s">
        <v>1862</v>
      </c>
      <c r="F450" s="14" t="s">
        <v>822</v>
      </c>
      <c r="G450" s="14" t="s">
        <v>814</v>
      </c>
      <c r="H450" s="14" t="s">
        <v>829</v>
      </c>
      <c r="I450" s="14" t="s">
        <v>816</v>
      </c>
      <c r="J450" s="14" t="s">
        <v>1869</v>
      </c>
      <c r="K450" s="14" t="s">
        <v>1870</v>
      </c>
      <c r="L450" s="14"/>
      <c r="M450" s="14" t="s">
        <v>1037</v>
      </c>
      <c r="N450" s="15">
        <v>365710</v>
      </c>
      <c r="O450" s="15">
        <v>139</v>
      </c>
      <c r="P450" s="15">
        <v>324075</v>
      </c>
      <c r="Q450" t="str">
        <f>IFERROR(LEFT(D450, FIND(VLOOKUP("state_name_split_token", Keys!$B:$C, 2, FALSE), D450)-1), D450)</f>
        <v>Virginia</v>
      </c>
      <c r="R450" t="str">
        <f>IF(OR(Q450=VLOOKUP("lignite_state_1", Keys!$B:$C, 2, FALSE),Q450=VLOOKUP("lignite_state_2", Keys!$B:$C, 2, FALSE),Q450=VLOOKUP("lignite_state_3", Keys!$B:$C, 2, FALSE),Q450=VLOOKUP("lignite_state_4", Keys!$B:$C, 2, FALSE)),VLOOKUP("lignite_label", Keys!$B:$C, 2, FALSE),VLOOKUP("hard_coal_label", Keys!$B:$C, 2, FALSE))</f>
        <v>hard_coal</v>
      </c>
    </row>
    <row r="451" spans="1:18" x14ac:dyDescent="0.25">
      <c r="A451" s="14">
        <v>2024</v>
      </c>
      <c r="B451" s="14">
        <v>4407217</v>
      </c>
      <c r="C451" s="14" t="s">
        <v>1871</v>
      </c>
      <c r="D451" s="14" t="s">
        <v>432</v>
      </c>
      <c r="E451" s="14" t="s">
        <v>1862</v>
      </c>
      <c r="F451" s="14" t="s">
        <v>822</v>
      </c>
      <c r="G451" s="14" t="s">
        <v>828</v>
      </c>
      <c r="H451" s="14" t="s">
        <v>815</v>
      </c>
      <c r="I451" s="14" t="s">
        <v>816</v>
      </c>
      <c r="J451" s="14" t="s">
        <v>1872</v>
      </c>
      <c r="K451" s="14" t="s">
        <v>1873</v>
      </c>
      <c r="L451" s="14"/>
      <c r="M451" s="14" t="s">
        <v>1037</v>
      </c>
      <c r="N451" s="15">
        <v>57591</v>
      </c>
      <c r="O451" s="15">
        <v>20</v>
      </c>
      <c r="P451" s="15">
        <v>45363</v>
      </c>
      <c r="Q451" t="str">
        <f>IFERROR(LEFT(D451, FIND(VLOOKUP("state_name_split_token", Keys!$B:$C, 2, FALSE), D451)-1), D451)</f>
        <v>Virginia</v>
      </c>
      <c r="R451" t="str">
        <f>IF(OR(Q451=VLOOKUP("lignite_state_1", Keys!$B:$C, 2, FALSE),Q451=VLOOKUP("lignite_state_2", Keys!$B:$C, 2, FALSE),Q451=VLOOKUP("lignite_state_3", Keys!$B:$C, 2, FALSE),Q451=VLOOKUP("lignite_state_4", Keys!$B:$C, 2, FALSE)),VLOOKUP("lignite_label", Keys!$B:$C, 2, FALSE),VLOOKUP("hard_coal_label", Keys!$B:$C, 2, FALSE))</f>
        <v>hard_coal</v>
      </c>
    </row>
    <row r="452" spans="1:18" x14ac:dyDescent="0.25">
      <c r="A452" s="14">
        <v>2024</v>
      </c>
      <c r="B452" s="14">
        <v>4407223</v>
      </c>
      <c r="C452" s="14" t="s">
        <v>1874</v>
      </c>
      <c r="D452" s="14" t="s">
        <v>432</v>
      </c>
      <c r="E452" s="14" t="s">
        <v>1862</v>
      </c>
      <c r="F452" s="14" t="s">
        <v>822</v>
      </c>
      <c r="G452" s="14" t="s">
        <v>828</v>
      </c>
      <c r="H452" s="14" t="s">
        <v>829</v>
      </c>
      <c r="I452" s="14" t="s">
        <v>816</v>
      </c>
      <c r="J452" s="14" t="s">
        <v>1869</v>
      </c>
      <c r="K452" s="14" t="s">
        <v>1870</v>
      </c>
      <c r="L452" s="14"/>
      <c r="M452" s="14" t="s">
        <v>1037</v>
      </c>
      <c r="N452" s="15">
        <v>2384072</v>
      </c>
      <c r="O452" s="15">
        <v>416</v>
      </c>
      <c r="P452" s="15">
        <v>950809</v>
      </c>
      <c r="Q452" t="str">
        <f>IFERROR(LEFT(D452, FIND(VLOOKUP("state_name_split_token", Keys!$B:$C, 2, FALSE), D452)-1), D452)</f>
        <v>Virginia</v>
      </c>
      <c r="R452" t="str">
        <f>IF(OR(Q452=VLOOKUP("lignite_state_1", Keys!$B:$C, 2, FALSE),Q452=VLOOKUP("lignite_state_2", Keys!$B:$C, 2, FALSE),Q452=VLOOKUP("lignite_state_3", Keys!$B:$C, 2, FALSE),Q452=VLOOKUP("lignite_state_4", Keys!$B:$C, 2, FALSE)),VLOOKUP("lignite_label", Keys!$B:$C, 2, FALSE),VLOOKUP("hard_coal_label", Keys!$B:$C, 2, FALSE))</f>
        <v>hard_coal</v>
      </c>
    </row>
    <row r="453" spans="1:18" x14ac:dyDescent="0.25">
      <c r="A453" s="14">
        <v>2024</v>
      </c>
      <c r="B453" s="14">
        <v>4407308</v>
      </c>
      <c r="C453" s="14" t="s">
        <v>1875</v>
      </c>
      <c r="D453" s="14" t="s">
        <v>432</v>
      </c>
      <c r="E453" s="14" t="s">
        <v>1862</v>
      </c>
      <c r="F453" s="14" t="s">
        <v>822</v>
      </c>
      <c r="G453" s="14" t="s">
        <v>828</v>
      </c>
      <c r="H453" s="14" t="s">
        <v>829</v>
      </c>
      <c r="I453" s="14" t="s">
        <v>816</v>
      </c>
      <c r="J453" s="14" t="s">
        <v>1869</v>
      </c>
      <c r="K453" s="14" t="s">
        <v>1870</v>
      </c>
      <c r="L453" s="14"/>
      <c r="M453" s="14" t="s">
        <v>1037</v>
      </c>
      <c r="N453" s="15">
        <v>434197</v>
      </c>
      <c r="O453" s="15">
        <v>119</v>
      </c>
      <c r="P453" s="15">
        <v>285825</v>
      </c>
      <c r="Q453" t="str">
        <f>IFERROR(LEFT(D453, FIND(VLOOKUP("state_name_split_token", Keys!$B:$C, 2, FALSE), D453)-1), D453)</f>
        <v>Virginia</v>
      </c>
      <c r="R453" t="str">
        <f>IF(OR(Q453=VLOOKUP("lignite_state_1", Keys!$B:$C, 2, FALSE),Q453=VLOOKUP("lignite_state_2", Keys!$B:$C, 2, FALSE),Q453=VLOOKUP("lignite_state_3", Keys!$B:$C, 2, FALSE),Q453=VLOOKUP("lignite_state_4", Keys!$B:$C, 2, FALSE)),VLOOKUP("lignite_label", Keys!$B:$C, 2, FALSE),VLOOKUP("hard_coal_label", Keys!$B:$C, 2, FALSE))</f>
        <v>hard_coal</v>
      </c>
    </row>
    <row r="454" spans="1:18" x14ac:dyDescent="0.25">
      <c r="A454" s="14">
        <v>2024</v>
      </c>
      <c r="B454" s="14">
        <v>4407381</v>
      </c>
      <c r="C454" s="14" t="s">
        <v>1876</v>
      </c>
      <c r="D454" s="14" t="s">
        <v>432</v>
      </c>
      <c r="E454" s="14" t="s">
        <v>1862</v>
      </c>
      <c r="F454" s="14" t="s">
        <v>852</v>
      </c>
      <c r="G454" s="14" t="s">
        <v>814</v>
      </c>
      <c r="H454" s="14" t="s">
        <v>829</v>
      </c>
      <c r="I454" s="14" t="s">
        <v>816</v>
      </c>
      <c r="J454" s="14" t="s">
        <v>1869</v>
      </c>
      <c r="K454" s="14" t="s">
        <v>1870</v>
      </c>
      <c r="L454" s="14"/>
      <c r="M454" s="14" t="s">
        <v>1037</v>
      </c>
      <c r="N454" s="15">
        <v>166847</v>
      </c>
      <c r="O454" s="15">
        <v>44</v>
      </c>
      <c r="P454" s="15">
        <v>94408</v>
      </c>
      <c r="Q454" t="str">
        <f>IFERROR(LEFT(D454, FIND(VLOOKUP("state_name_split_token", Keys!$B:$C, 2, FALSE), D454)-1), D454)</f>
        <v>Virginia</v>
      </c>
      <c r="R454" t="str">
        <f>IF(OR(Q454=VLOOKUP("lignite_state_1", Keys!$B:$C, 2, FALSE),Q454=VLOOKUP("lignite_state_2", Keys!$B:$C, 2, FALSE),Q454=VLOOKUP("lignite_state_3", Keys!$B:$C, 2, FALSE),Q454=VLOOKUP("lignite_state_4", Keys!$B:$C, 2, FALSE)),VLOOKUP("lignite_label", Keys!$B:$C, 2, FALSE),VLOOKUP("hard_coal_label", Keys!$B:$C, 2, FALSE))</f>
        <v>hard_coal</v>
      </c>
    </row>
    <row r="455" spans="1:18" x14ac:dyDescent="0.25">
      <c r="A455" s="14">
        <v>2024</v>
      </c>
      <c r="B455" s="14">
        <v>4407417</v>
      </c>
      <c r="C455" s="14" t="s">
        <v>1877</v>
      </c>
      <c r="D455" s="14" t="s">
        <v>432</v>
      </c>
      <c r="E455" s="14" t="s">
        <v>1862</v>
      </c>
      <c r="F455" s="14" t="s">
        <v>1008</v>
      </c>
      <c r="G455" s="14" t="s">
        <v>814</v>
      </c>
      <c r="H455" s="14" t="s">
        <v>815</v>
      </c>
      <c r="I455" s="14" t="s">
        <v>816</v>
      </c>
      <c r="J455" s="14" t="s">
        <v>1878</v>
      </c>
      <c r="K455" s="14" t="s">
        <v>1879</v>
      </c>
      <c r="L455" s="14"/>
      <c r="M455" s="14" t="s">
        <v>1037</v>
      </c>
      <c r="N455" s="15">
        <v>1300</v>
      </c>
      <c r="O455" s="15">
        <v>9</v>
      </c>
      <c r="P455" s="15">
        <v>9042</v>
      </c>
      <c r="Q455" t="str">
        <f>IFERROR(LEFT(D455, FIND(VLOOKUP("state_name_split_token", Keys!$B:$C, 2, FALSE), D455)-1), D455)</f>
        <v>Virginia</v>
      </c>
      <c r="R455" t="str">
        <f>IF(OR(Q455=VLOOKUP("lignite_state_1", Keys!$B:$C, 2, FALSE),Q455=VLOOKUP("lignite_state_2", Keys!$B:$C, 2, FALSE),Q455=VLOOKUP("lignite_state_3", Keys!$B:$C, 2, FALSE),Q455=VLOOKUP("lignite_state_4", Keys!$B:$C, 2, FALSE)),VLOOKUP("lignite_label", Keys!$B:$C, 2, FALSE),VLOOKUP("hard_coal_label", Keys!$B:$C, 2, FALSE))</f>
        <v>hard_coal</v>
      </c>
    </row>
    <row r="456" spans="1:18" x14ac:dyDescent="0.25">
      <c r="A456" s="14">
        <v>2024</v>
      </c>
      <c r="B456" s="14">
        <v>4407426</v>
      </c>
      <c r="C456" s="14" t="s">
        <v>1880</v>
      </c>
      <c r="D456" s="14" t="s">
        <v>432</v>
      </c>
      <c r="E456" s="14" t="s">
        <v>1862</v>
      </c>
      <c r="F456" s="14" t="s">
        <v>813</v>
      </c>
      <c r="G456" s="14" t="s">
        <v>814</v>
      </c>
      <c r="H456" s="14" t="s">
        <v>815</v>
      </c>
      <c r="I456" s="14" t="s">
        <v>816</v>
      </c>
      <c r="J456" s="14" t="s">
        <v>1881</v>
      </c>
      <c r="K456" s="14" t="s">
        <v>1879</v>
      </c>
      <c r="L456" s="14"/>
      <c r="M456" s="14" t="s">
        <v>1037</v>
      </c>
      <c r="N456" s="15">
        <v>54695</v>
      </c>
      <c r="O456" s="15">
        <v>41</v>
      </c>
      <c r="P456" s="15">
        <v>32915</v>
      </c>
      <c r="Q456" t="str">
        <f>IFERROR(LEFT(D456, FIND(VLOOKUP("state_name_split_token", Keys!$B:$C, 2, FALSE), D456)-1), D456)</f>
        <v>Virginia</v>
      </c>
      <c r="R456" t="str">
        <f>IF(OR(Q456=VLOOKUP("lignite_state_1", Keys!$B:$C, 2, FALSE),Q456=VLOOKUP("lignite_state_2", Keys!$B:$C, 2, FALSE),Q456=VLOOKUP("lignite_state_3", Keys!$B:$C, 2, FALSE),Q456=VLOOKUP("lignite_state_4", Keys!$B:$C, 2, FALSE)),VLOOKUP("lignite_label", Keys!$B:$C, 2, FALSE),VLOOKUP("hard_coal_label", Keys!$B:$C, 2, FALSE))</f>
        <v>hard_coal</v>
      </c>
    </row>
    <row r="457" spans="1:18" x14ac:dyDescent="0.25">
      <c r="A457" s="14">
        <v>2024</v>
      </c>
      <c r="B457" s="14">
        <v>4405605</v>
      </c>
      <c r="C457" s="14" t="s">
        <v>1882</v>
      </c>
      <c r="D457" s="14" t="s">
        <v>432</v>
      </c>
      <c r="E457" s="14" t="s">
        <v>1883</v>
      </c>
      <c r="F457" s="14" t="s">
        <v>822</v>
      </c>
      <c r="G457" s="14" t="s">
        <v>814</v>
      </c>
      <c r="H457" s="14" t="s">
        <v>815</v>
      </c>
      <c r="I457" s="14" t="s">
        <v>823</v>
      </c>
      <c r="J457" s="14" t="s">
        <v>1042</v>
      </c>
      <c r="K457" s="14" t="s">
        <v>1045</v>
      </c>
      <c r="L457" s="14"/>
      <c r="M457" s="14" t="s">
        <v>1037</v>
      </c>
      <c r="N457" s="15">
        <v>0</v>
      </c>
      <c r="O457" s="15">
        <v>5</v>
      </c>
      <c r="P457" s="15">
        <v>13957</v>
      </c>
      <c r="Q457" t="str">
        <f>IFERROR(LEFT(D457, FIND(VLOOKUP("state_name_split_token", Keys!$B:$C, 2, FALSE), D457)-1), D457)</f>
        <v>Virginia</v>
      </c>
      <c r="R457" t="str">
        <f>IF(OR(Q457=VLOOKUP("lignite_state_1", Keys!$B:$C, 2, FALSE),Q457=VLOOKUP("lignite_state_2", Keys!$B:$C, 2, FALSE),Q457=VLOOKUP("lignite_state_3", Keys!$B:$C, 2, FALSE),Q457=VLOOKUP("lignite_state_4", Keys!$B:$C, 2, FALSE)),VLOOKUP("lignite_label", Keys!$B:$C, 2, FALSE),VLOOKUP("hard_coal_label", Keys!$B:$C, 2, FALSE))</f>
        <v>hard_coal</v>
      </c>
    </row>
    <row r="458" spans="1:18" x14ac:dyDescent="0.25">
      <c r="A458" s="14">
        <v>2024</v>
      </c>
      <c r="B458" s="14">
        <v>4405898</v>
      </c>
      <c r="C458" s="14" t="s">
        <v>1884</v>
      </c>
      <c r="D458" s="14" t="s">
        <v>432</v>
      </c>
      <c r="E458" s="14" t="s">
        <v>1883</v>
      </c>
      <c r="F458" s="14" t="s">
        <v>822</v>
      </c>
      <c r="G458" s="14" t="s">
        <v>814</v>
      </c>
      <c r="H458" s="14" t="s">
        <v>815</v>
      </c>
      <c r="I458" s="14" t="s">
        <v>823</v>
      </c>
      <c r="J458" s="14" t="s">
        <v>1885</v>
      </c>
      <c r="K458" s="14" t="s">
        <v>1886</v>
      </c>
      <c r="L458" s="14"/>
      <c r="M458" s="14" t="s">
        <v>1037</v>
      </c>
      <c r="N458" s="15">
        <v>0</v>
      </c>
      <c r="O458" s="15">
        <v>4</v>
      </c>
      <c r="P458" s="15">
        <v>8025</v>
      </c>
      <c r="Q458" t="str">
        <f>IFERROR(LEFT(D458, FIND(VLOOKUP("state_name_split_token", Keys!$B:$C, 2, FALSE), D458)-1), D458)</f>
        <v>Virginia</v>
      </c>
      <c r="R458" t="str">
        <f>IF(OR(Q458=VLOOKUP("lignite_state_1", Keys!$B:$C, 2, FALSE),Q458=VLOOKUP("lignite_state_2", Keys!$B:$C, 2, FALSE),Q458=VLOOKUP("lignite_state_3", Keys!$B:$C, 2, FALSE),Q458=VLOOKUP("lignite_state_4", Keys!$B:$C, 2, FALSE)),VLOOKUP("lignite_label", Keys!$B:$C, 2, FALSE),VLOOKUP("hard_coal_label", Keys!$B:$C, 2, FALSE))</f>
        <v>hard_coal</v>
      </c>
    </row>
    <row r="459" spans="1:18" x14ac:dyDescent="0.25">
      <c r="A459" s="14">
        <v>2024</v>
      </c>
      <c r="B459" s="14">
        <v>4405898</v>
      </c>
      <c r="C459" s="14" t="s">
        <v>1884</v>
      </c>
      <c r="D459" s="14" t="s">
        <v>432</v>
      </c>
      <c r="E459" s="14" t="s">
        <v>1883</v>
      </c>
      <c r="F459" s="14" t="s">
        <v>822</v>
      </c>
      <c r="G459" s="14" t="s">
        <v>828</v>
      </c>
      <c r="H459" s="14" t="s">
        <v>815</v>
      </c>
      <c r="I459" s="14" t="s">
        <v>823</v>
      </c>
      <c r="J459" s="14" t="s">
        <v>1885</v>
      </c>
      <c r="K459" s="14" t="s">
        <v>1886</v>
      </c>
      <c r="L459" s="14"/>
      <c r="M459" s="14" t="s">
        <v>1037</v>
      </c>
      <c r="N459" s="15">
        <v>0</v>
      </c>
      <c r="O459" s="15">
        <v>4</v>
      </c>
      <c r="P459" s="15">
        <v>8024</v>
      </c>
      <c r="Q459" t="str">
        <f>IFERROR(LEFT(D459, FIND(VLOOKUP("state_name_split_token", Keys!$B:$C, 2, FALSE), D459)-1), D459)</f>
        <v>Virginia</v>
      </c>
      <c r="R459" t="str">
        <f>IF(OR(Q459=VLOOKUP("lignite_state_1", Keys!$B:$C, 2, FALSE),Q459=VLOOKUP("lignite_state_2", Keys!$B:$C, 2, FALSE),Q459=VLOOKUP("lignite_state_3", Keys!$B:$C, 2, FALSE),Q459=VLOOKUP("lignite_state_4", Keys!$B:$C, 2, FALSE)),VLOOKUP("lignite_label", Keys!$B:$C, 2, FALSE),VLOOKUP("hard_coal_label", Keys!$B:$C, 2, FALSE))</f>
        <v>hard_coal</v>
      </c>
    </row>
    <row r="460" spans="1:18" x14ac:dyDescent="0.25">
      <c r="A460" s="14">
        <v>2024</v>
      </c>
      <c r="B460" s="14">
        <v>4402277</v>
      </c>
      <c r="C460" s="14" t="s">
        <v>1887</v>
      </c>
      <c r="D460" s="14" t="s">
        <v>432</v>
      </c>
      <c r="E460" s="14" t="s">
        <v>1888</v>
      </c>
      <c r="F460" s="14" t="s">
        <v>822</v>
      </c>
      <c r="G460" s="14" t="s">
        <v>814</v>
      </c>
      <c r="H460" s="14" t="s">
        <v>815</v>
      </c>
      <c r="I460" s="14" t="s">
        <v>816</v>
      </c>
      <c r="J460" s="14" t="s">
        <v>1889</v>
      </c>
      <c r="K460" s="14" t="s">
        <v>1890</v>
      </c>
      <c r="L460" s="14"/>
      <c r="M460" s="14" t="s">
        <v>1037</v>
      </c>
      <c r="N460" s="15">
        <v>34451</v>
      </c>
      <c r="O460" s="15">
        <v>17</v>
      </c>
      <c r="P460" s="15">
        <v>35184</v>
      </c>
      <c r="Q460" t="str">
        <f>IFERROR(LEFT(D460, FIND(VLOOKUP("state_name_split_token", Keys!$B:$C, 2, FALSE), D460)-1), D460)</f>
        <v>Virginia</v>
      </c>
      <c r="R460" t="str">
        <f>IF(OR(Q460=VLOOKUP("lignite_state_1", Keys!$B:$C, 2, FALSE),Q460=VLOOKUP("lignite_state_2", Keys!$B:$C, 2, FALSE),Q460=VLOOKUP("lignite_state_3", Keys!$B:$C, 2, FALSE),Q460=VLOOKUP("lignite_state_4", Keys!$B:$C, 2, FALSE)),VLOOKUP("lignite_label", Keys!$B:$C, 2, FALSE),VLOOKUP("hard_coal_label", Keys!$B:$C, 2, FALSE))</f>
        <v>hard_coal</v>
      </c>
    </row>
    <row r="461" spans="1:18" x14ac:dyDescent="0.25">
      <c r="A461" s="14">
        <v>2024</v>
      </c>
      <c r="B461" s="14">
        <v>4407430</v>
      </c>
      <c r="C461" s="14" t="s">
        <v>1891</v>
      </c>
      <c r="D461" s="14" t="s">
        <v>432</v>
      </c>
      <c r="E461" s="14" t="s">
        <v>1888</v>
      </c>
      <c r="F461" s="14" t="s">
        <v>813</v>
      </c>
      <c r="G461" s="14" t="s">
        <v>814</v>
      </c>
      <c r="H461" s="14" t="s">
        <v>815</v>
      </c>
      <c r="I461" s="14" t="s">
        <v>816</v>
      </c>
      <c r="J461" s="14" t="s">
        <v>1892</v>
      </c>
      <c r="K461" s="14" t="s">
        <v>1893</v>
      </c>
      <c r="L461" s="14"/>
      <c r="M461" s="14" t="s">
        <v>1037</v>
      </c>
      <c r="N461" s="15">
        <v>66104</v>
      </c>
      <c r="O461" s="15">
        <v>4</v>
      </c>
      <c r="P461" s="15">
        <v>4583</v>
      </c>
      <c r="Q461" t="str">
        <f>IFERROR(LEFT(D461, FIND(VLOOKUP("state_name_split_token", Keys!$B:$C, 2, FALSE), D461)-1), D461)</f>
        <v>Virginia</v>
      </c>
      <c r="R461" t="str">
        <f>IF(OR(Q461=VLOOKUP("lignite_state_1", Keys!$B:$C, 2, FALSE),Q461=VLOOKUP("lignite_state_2", Keys!$B:$C, 2, FALSE),Q461=VLOOKUP("lignite_state_3", Keys!$B:$C, 2, FALSE),Q461=VLOOKUP("lignite_state_4", Keys!$B:$C, 2, FALSE)),VLOOKUP("lignite_label", Keys!$B:$C, 2, FALSE),VLOOKUP("hard_coal_label", Keys!$B:$C, 2, FALSE))</f>
        <v>hard_coal</v>
      </c>
    </row>
    <row r="462" spans="1:18" x14ac:dyDescent="0.25">
      <c r="A462" s="14">
        <v>2024</v>
      </c>
      <c r="B462" s="14">
        <v>4609548</v>
      </c>
      <c r="C462" s="14" t="s">
        <v>1894</v>
      </c>
      <c r="D462" s="14" t="s">
        <v>432</v>
      </c>
      <c r="E462" s="14" t="s">
        <v>1888</v>
      </c>
      <c r="F462" s="14" t="s">
        <v>852</v>
      </c>
      <c r="G462" s="14" t="s">
        <v>814</v>
      </c>
      <c r="H462" s="14" t="s">
        <v>815</v>
      </c>
      <c r="I462" s="14" t="s">
        <v>816</v>
      </c>
      <c r="J462" s="14" t="s">
        <v>1895</v>
      </c>
      <c r="K462" s="14" t="s">
        <v>1896</v>
      </c>
      <c r="L462" s="14"/>
      <c r="M462" s="14" t="s">
        <v>1037</v>
      </c>
      <c r="N462" s="15">
        <v>5569</v>
      </c>
      <c r="O462" s="15">
        <v>2</v>
      </c>
      <c r="P462" s="15">
        <v>512</v>
      </c>
      <c r="Q462" t="str">
        <f>IFERROR(LEFT(D462, FIND(VLOOKUP("state_name_split_token", Keys!$B:$C, 2, FALSE), D462)-1), D462)</f>
        <v>Virginia</v>
      </c>
      <c r="R462" t="str">
        <f>IF(OR(Q462=VLOOKUP("lignite_state_1", Keys!$B:$C, 2, FALSE),Q462=VLOOKUP("lignite_state_2", Keys!$B:$C, 2, FALSE),Q462=VLOOKUP("lignite_state_3", Keys!$B:$C, 2, FALSE),Q462=VLOOKUP("lignite_state_4", Keys!$B:$C, 2, FALSE)),VLOOKUP("lignite_label", Keys!$B:$C, 2, FALSE),VLOOKUP("hard_coal_label", Keys!$B:$C, 2, FALSE))</f>
        <v>hard_coal</v>
      </c>
    </row>
    <row r="463" spans="1:18" x14ac:dyDescent="0.25">
      <c r="A463" s="14">
        <v>2024</v>
      </c>
      <c r="B463" s="14">
        <v>1518737</v>
      </c>
      <c r="C463" s="14" t="s">
        <v>1897</v>
      </c>
      <c r="D463" s="14" t="s">
        <v>432</v>
      </c>
      <c r="E463" s="14" t="s">
        <v>1898</v>
      </c>
      <c r="F463" s="14" t="s">
        <v>822</v>
      </c>
      <c r="G463" s="14" t="s">
        <v>814</v>
      </c>
      <c r="H463" s="14" t="s">
        <v>815</v>
      </c>
      <c r="I463" s="14" t="s">
        <v>816</v>
      </c>
      <c r="J463" s="14" t="s">
        <v>1899</v>
      </c>
      <c r="K463" s="14" t="s">
        <v>1900</v>
      </c>
      <c r="L463" s="14"/>
      <c r="M463" s="14" t="s">
        <v>1037</v>
      </c>
      <c r="N463" s="15">
        <v>31111</v>
      </c>
      <c r="O463" s="15">
        <v>2</v>
      </c>
      <c r="P463" s="15">
        <v>2757</v>
      </c>
      <c r="Q463" t="str">
        <f>IFERROR(LEFT(D463, FIND(VLOOKUP("state_name_split_token", Keys!$B:$C, 2, FALSE), D463)-1), D463)</f>
        <v>Virginia</v>
      </c>
      <c r="R463" t="str">
        <f>IF(OR(Q463=VLOOKUP("lignite_state_1", Keys!$B:$C, 2, FALSE),Q463=VLOOKUP("lignite_state_2", Keys!$B:$C, 2, FALSE),Q463=VLOOKUP("lignite_state_3", Keys!$B:$C, 2, FALSE),Q463=VLOOKUP("lignite_state_4", Keys!$B:$C, 2, FALSE)),VLOOKUP("lignite_label", Keys!$B:$C, 2, FALSE),VLOOKUP("hard_coal_label", Keys!$B:$C, 2, FALSE))</f>
        <v>hard_coal</v>
      </c>
    </row>
    <row r="464" spans="1:18" x14ac:dyDescent="0.25">
      <c r="A464" s="14">
        <v>2024</v>
      </c>
      <c r="B464" s="14">
        <v>4405236</v>
      </c>
      <c r="C464" s="14" t="s">
        <v>1901</v>
      </c>
      <c r="D464" s="14" t="s">
        <v>432</v>
      </c>
      <c r="E464" s="14" t="s">
        <v>1898</v>
      </c>
      <c r="F464" s="14" t="s">
        <v>822</v>
      </c>
      <c r="G464" s="14" t="s">
        <v>814</v>
      </c>
      <c r="H464" s="14" t="s">
        <v>829</v>
      </c>
      <c r="I464" s="14" t="s">
        <v>823</v>
      </c>
      <c r="J464" s="14" t="s">
        <v>1902</v>
      </c>
      <c r="K464" s="14" t="s">
        <v>1903</v>
      </c>
      <c r="L464" s="14"/>
      <c r="M464" s="14" t="s">
        <v>1037</v>
      </c>
      <c r="N464" s="15">
        <v>0</v>
      </c>
      <c r="O464" s="15">
        <v>10</v>
      </c>
      <c r="P464" s="15">
        <v>27771</v>
      </c>
      <c r="Q464" t="str">
        <f>IFERROR(LEFT(D464, FIND(VLOOKUP("state_name_split_token", Keys!$B:$C, 2, FALSE), D464)-1), D464)</f>
        <v>Virginia</v>
      </c>
      <c r="R464" t="str">
        <f>IF(OR(Q464=VLOOKUP("lignite_state_1", Keys!$B:$C, 2, FALSE),Q464=VLOOKUP("lignite_state_2", Keys!$B:$C, 2, FALSE),Q464=VLOOKUP("lignite_state_3", Keys!$B:$C, 2, FALSE),Q464=VLOOKUP("lignite_state_4", Keys!$B:$C, 2, FALSE)),VLOOKUP("lignite_label", Keys!$B:$C, 2, FALSE),VLOOKUP("hard_coal_label", Keys!$B:$C, 2, FALSE))</f>
        <v>hard_coal</v>
      </c>
    </row>
    <row r="465" spans="1:18" x14ac:dyDescent="0.25">
      <c r="A465" s="14">
        <v>2024</v>
      </c>
      <c r="B465" s="14">
        <v>4405236</v>
      </c>
      <c r="C465" s="14" t="s">
        <v>1901</v>
      </c>
      <c r="D465" s="14" t="s">
        <v>432</v>
      </c>
      <c r="E465" s="14" t="s">
        <v>1898</v>
      </c>
      <c r="F465" s="14" t="s">
        <v>822</v>
      </c>
      <c r="G465" s="14" t="s">
        <v>828</v>
      </c>
      <c r="H465" s="14" t="s">
        <v>829</v>
      </c>
      <c r="I465" s="14" t="s">
        <v>823</v>
      </c>
      <c r="J465" s="14" t="s">
        <v>1902</v>
      </c>
      <c r="K465" s="14" t="s">
        <v>1903</v>
      </c>
      <c r="L465" s="14"/>
      <c r="M465" s="14" t="s">
        <v>1037</v>
      </c>
      <c r="N465" s="15">
        <v>0</v>
      </c>
      <c r="O465" s="15">
        <v>7</v>
      </c>
      <c r="P465" s="15">
        <v>18514</v>
      </c>
      <c r="Q465" t="str">
        <f>IFERROR(LEFT(D465, FIND(VLOOKUP("state_name_split_token", Keys!$B:$C, 2, FALSE), D465)-1), D465)</f>
        <v>Virginia</v>
      </c>
      <c r="R465" t="str">
        <f>IF(OR(Q465=VLOOKUP("lignite_state_1", Keys!$B:$C, 2, FALSE),Q465=VLOOKUP("lignite_state_2", Keys!$B:$C, 2, FALSE),Q465=VLOOKUP("lignite_state_3", Keys!$B:$C, 2, FALSE),Q465=VLOOKUP("lignite_state_4", Keys!$B:$C, 2, FALSE)),VLOOKUP("lignite_label", Keys!$B:$C, 2, FALSE),VLOOKUP("hard_coal_label", Keys!$B:$C, 2, FALSE))</f>
        <v>hard_coal</v>
      </c>
    </row>
    <row r="466" spans="1:18" x14ac:dyDescent="0.25">
      <c r="A466" s="14">
        <v>2024</v>
      </c>
      <c r="B466" s="14">
        <v>4407089</v>
      </c>
      <c r="C466" s="14" t="s">
        <v>1904</v>
      </c>
      <c r="D466" s="14" t="s">
        <v>432</v>
      </c>
      <c r="E466" s="14" t="s">
        <v>1898</v>
      </c>
      <c r="F466" s="14" t="s">
        <v>822</v>
      </c>
      <c r="G466" s="14" t="s">
        <v>814</v>
      </c>
      <c r="H466" s="14" t="s">
        <v>815</v>
      </c>
      <c r="I466" s="14" t="s">
        <v>816</v>
      </c>
      <c r="J466" s="14" t="s">
        <v>1905</v>
      </c>
      <c r="K466" s="14" t="s">
        <v>1906</v>
      </c>
      <c r="L466" s="14"/>
      <c r="M466" s="14" t="s">
        <v>1037</v>
      </c>
      <c r="N466" s="15">
        <v>8168</v>
      </c>
      <c r="O466" s="15">
        <v>2</v>
      </c>
      <c r="P466" s="15">
        <v>2201</v>
      </c>
      <c r="Q466" t="str">
        <f>IFERROR(LEFT(D466, FIND(VLOOKUP("state_name_split_token", Keys!$B:$C, 2, FALSE), D466)-1), D466)</f>
        <v>Virginia</v>
      </c>
      <c r="R466" t="str">
        <f>IF(OR(Q466=VLOOKUP("lignite_state_1", Keys!$B:$C, 2, FALSE),Q466=VLOOKUP("lignite_state_2", Keys!$B:$C, 2, FALSE),Q466=VLOOKUP("lignite_state_3", Keys!$B:$C, 2, FALSE),Q466=VLOOKUP("lignite_state_4", Keys!$B:$C, 2, FALSE)),VLOOKUP("lignite_label", Keys!$B:$C, 2, FALSE),VLOOKUP("hard_coal_label", Keys!$B:$C, 2, FALSE))</f>
        <v>hard_coal</v>
      </c>
    </row>
    <row r="467" spans="1:18" x14ac:dyDescent="0.25">
      <c r="A467" s="14">
        <v>2024</v>
      </c>
      <c r="B467" s="14">
        <v>4407162</v>
      </c>
      <c r="C467" s="14" t="s">
        <v>1907</v>
      </c>
      <c r="D467" s="14" t="s">
        <v>432</v>
      </c>
      <c r="E467" s="14" t="s">
        <v>1898</v>
      </c>
      <c r="F467" s="14" t="s">
        <v>822</v>
      </c>
      <c r="G467" s="14" t="s">
        <v>814</v>
      </c>
      <c r="H467" s="14" t="s">
        <v>815</v>
      </c>
      <c r="I467" s="14" t="s">
        <v>816</v>
      </c>
      <c r="J467" s="14" t="s">
        <v>1902</v>
      </c>
      <c r="K467" s="14" t="s">
        <v>1908</v>
      </c>
      <c r="L467" s="14"/>
      <c r="M467" s="14" t="s">
        <v>1037</v>
      </c>
      <c r="N467" s="15">
        <v>159052</v>
      </c>
      <c r="O467" s="15">
        <v>43</v>
      </c>
      <c r="P467" s="15">
        <v>112887</v>
      </c>
      <c r="Q467" t="str">
        <f>IFERROR(LEFT(D467, FIND(VLOOKUP("state_name_split_token", Keys!$B:$C, 2, FALSE), D467)-1), D467)</f>
        <v>Virginia</v>
      </c>
      <c r="R467" t="str">
        <f>IF(OR(Q467=VLOOKUP("lignite_state_1", Keys!$B:$C, 2, FALSE),Q467=VLOOKUP("lignite_state_2", Keys!$B:$C, 2, FALSE),Q467=VLOOKUP("lignite_state_3", Keys!$B:$C, 2, FALSE),Q467=VLOOKUP("lignite_state_4", Keys!$B:$C, 2, FALSE)),VLOOKUP("lignite_label", Keys!$B:$C, 2, FALSE),VLOOKUP("hard_coal_label", Keys!$B:$C, 2, FALSE))</f>
        <v>hard_coal</v>
      </c>
    </row>
    <row r="468" spans="1:18" x14ac:dyDescent="0.25">
      <c r="A468" s="14">
        <v>2024</v>
      </c>
      <c r="B468" s="14">
        <v>4407172</v>
      </c>
      <c r="C468" s="14" t="s">
        <v>1909</v>
      </c>
      <c r="D468" s="14" t="s">
        <v>432</v>
      </c>
      <c r="E468" s="14" t="s">
        <v>1898</v>
      </c>
      <c r="F468" s="14" t="s">
        <v>822</v>
      </c>
      <c r="G468" s="14" t="s">
        <v>814</v>
      </c>
      <c r="H468" s="14" t="s">
        <v>829</v>
      </c>
      <c r="I468" s="14" t="s">
        <v>816</v>
      </c>
      <c r="J468" s="14" t="s">
        <v>1910</v>
      </c>
      <c r="K468" s="14" t="s">
        <v>1911</v>
      </c>
      <c r="L468" s="14"/>
      <c r="M468" s="14" t="s">
        <v>1037</v>
      </c>
      <c r="N468" s="15">
        <v>196293</v>
      </c>
      <c r="O468" s="15">
        <v>47</v>
      </c>
      <c r="P468" s="15">
        <v>114076</v>
      </c>
      <c r="Q468" t="str">
        <f>IFERROR(LEFT(D468, FIND(VLOOKUP("state_name_split_token", Keys!$B:$C, 2, FALSE), D468)-1), D468)</f>
        <v>Virginia</v>
      </c>
      <c r="R468" t="str">
        <f>IF(OR(Q468=VLOOKUP("lignite_state_1", Keys!$B:$C, 2, FALSE),Q468=VLOOKUP("lignite_state_2", Keys!$B:$C, 2, FALSE),Q468=VLOOKUP("lignite_state_3", Keys!$B:$C, 2, FALSE),Q468=VLOOKUP("lignite_state_4", Keys!$B:$C, 2, FALSE)),VLOOKUP("lignite_label", Keys!$B:$C, 2, FALSE),VLOOKUP("hard_coal_label", Keys!$B:$C, 2, FALSE))</f>
        <v>hard_coal</v>
      </c>
    </row>
    <row r="469" spans="1:18" x14ac:dyDescent="0.25">
      <c r="A469" s="14">
        <v>2024</v>
      </c>
      <c r="B469" s="14">
        <v>4407369</v>
      </c>
      <c r="C469" s="14" t="s">
        <v>934</v>
      </c>
      <c r="D469" s="14" t="s">
        <v>432</v>
      </c>
      <c r="E469" s="14" t="s">
        <v>1898</v>
      </c>
      <c r="F469" s="14" t="s">
        <v>813</v>
      </c>
      <c r="G469" s="14" t="s">
        <v>828</v>
      </c>
      <c r="H469" s="14" t="s">
        <v>815</v>
      </c>
      <c r="I469" s="14" t="s">
        <v>816</v>
      </c>
      <c r="J469" s="14" t="s">
        <v>1902</v>
      </c>
      <c r="K469" s="14" t="s">
        <v>1912</v>
      </c>
      <c r="L469" s="14"/>
      <c r="M469" s="14" t="s">
        <v>1037</v>
      </c>
      <c r="N469" s="15">
        <v>138712</v>
      </c>
      <c r="O469" s="15">
        <v>40</v>
      </c>
      <c r="P469" s="15">
        <v>118498</v>
      </c>
      <c r="Q469" t="str">
        <f>IFERROR(LEFT(D469, FIND(VLOOKUP("state_name_split_token", Keys!$B:$C, 2, FALSE), D469)-1), D469)</f>
        <v>Virginia</v>
      </c>
      <c r="R469" t="str">
        <f>IF(OR(Q469=VLOOKUP("lignite_state_1", Keys!$B:$C, 2, FALSE),Q469=VLOOKUP("lignite_state_2", Keys!$B:$C, 2, FALSE),Q469=VLOOKUP("lignite_state_3", Keys!$B:$C, 2, FALSE),Q469=VLOOKUP("lignite_state_4", Keys!$B:$C, 2, FALSE)),VLOOKUP("lignite_label", Keys!$B:$C, 2, FALSE),VLOOKUP("hard_coal_label", Keys!$B:$C, 2, FALSE))</f>
        <v>hard_coal</v>
      </c>
    </row>
    <row r="470" spans="1:18" x14ac:dyDescent="0.25">
      <c r="A470" s="14">
        <v>2024</v>
      </c>
      <c r="B470" s="14">
        <v>4407408</v>
      </c>
      <c r="C470" s="14" t="s">
        <v>1913</v>
      </c>
      <c r="D470" s="14" t="s">
        <v>432</v>
      </c>
      <c r="E470" s="14" t="s">
        <v>1898</v>
      </c>
      <c r="F470" s="14" t="s">
        <v>822</v>
      </c>
      <c r="G470" s="14" t="s">
        <v>814</v>
      </c>
      <c r="H470" s="14" t="s">
        <v>1009</v>
      </c>
      <c r="I470" s="14" t="s">
        <v>816</v>
      </c>
      <c r="J470" s="14" t="s">
        <v>1905</v>
      </c>
      <c r="K470" s="14" t="s">
        <v>1914</v>
      </c>
      <c r="L470" s="14"/>
      <c r="M470" s="14" t="s">
        <v>1037</v>
      </c>
      <c r="N470" s="15">
        <v>83518</v>
      </c>
      <c r="O470" s="15">
        <v>19</v>
      </c>
      <c r="P470" s="15">
        <v>52411</v>
      </c>
      <c r="Q470" t="str">
        <f>IFERROR(LEFT(D470, FIND(VLOOKUP("state_name_split_token", Keys!$B:$C, 2, FALSE), D470)-1), D470)</f>
        <v>Virginia</v>
      </c>
      <c r="R470" t="str">
        <f>IF(OR(Q470=VLOOKUP("lignite_state_1", Keys!$B:$C, 2, FALSE),Q470=VLOOKUP("lignite_state_2", Keys!$B:$C, 2, FALSE),Q470=VLOOKUP("lignite_state_3", Keys!$B:$C, 2, FALSE),Q470=VLOOKUP("lignite_state_4", Keys!$B:$C, 2, FALSE)),VLOOKUP("lignite_label", Keys!$B:$C, 2, FALSE),VLOOKUP("hard_coal_label", Keys!$B:$C, 2, FALSE))</f>
        <v>hard_coal</v>
      </c>
    </row>
    <row r="471" spans="1:18" x14ac:dyDescent="0.25">
      <c r="A471" s="14">
        <v>2024</v>
      </c>
      <c r="B471" s="14">
        <v>4609182</v>
      </c>
      <c r="C471" s="14" t="s">
        <v>1915</v>
      </c>
      <c r="D471" s="14" t="s">
        <v>432</v>
      </c>
      <c r="E471" s="14" t="s">
        <v>1898</v>
      </c>
      <c r="F471" s="14" t="s">
        <v>852</v>
      </c>
      <c r="G471" s="14" t="s">
        <v>814</v>
      </c>
      <c r="H471" s="14" t="s">
        <v>829</v>
      </c>
      <c r="I471" s="14" t="s">
        <v>816</v>
      </c>
      <c r="J471" s="14" t="s">
        <v>1916</v>
      </c>
      <c r="K471" s="14" t="s">
        <v>1917</v>
      </c>
      <c r="L471" s="14"/>
      <c r="M471" s="14" t="s">
        <v>1037</v>
      </c>
      <c r="N471" s="15">
        <v>55140</v>
      </c>
      <c r="O471" s="15">
        <v>5</v>
      </c>
      <c r="P471" s="15">
        <v>9720</v>
      </c>
      <c r="Q471" t="str">
        <f>IFERROR(LEFT(D471, FIND(VLOOKUP("state_name_split_token", Keys!$B:$C, 2, FALSE), D471)-1), D471)</f>
        <v>Virginia</v>
      </c>
      <c r="R471" t="str">
        <f>IF(OR(Q471=VLOOKUP("lignite_state_1", Keys!$B:$C, 2, FALSE),Q471=VLOOKUP("lignite_state_2", Keys!$B:$C, 2, FALSE),Q471=VLOOKUP("lignite_state_3", Keys!$B:$C, 2, FALSE),Q471=VLOOKUP("lignite_state_4", Keys!$B:$C, 2, FALSE)),VLOOKUP("lignite_label", Keys!$B:$C, 2, FALSE),VLOOKUP("hard_coal_label", Keys!$B:$C, 2, FALSE))</f>
        <v>hard_coal</v>
      </c>
    </row>
    <row r="472" spans="1:18" x14ac:dyDescent="0.25">
      <c r="A472" s="14">
        <v>2024</v>
      </c>
      <c r="B472" s="14">
        <v>1518914</v>
      </c>
      <c r="C472" s="14" t="s">
        <v>1915</v>
      </c>
      <c r="D472" s="14" t="s">
        <v>432</v>
      </c>
      <c r="E472" s="14" t="s">
        <v>1918</v>
      </c>
      <c r="F472" s="14" t="s">
        <v>822</v>
      </c>
      <c r="G472" s="14" t="s">
        <v>814</v>
      </c>
      <c r="H472" s="14" t="s">
        <v>815</v>
      </c>
      <c r="I472" s="14" t="s">
        <v>816</v>
      </c>
      <c r="J472" s="14" t="s">
        <v>1919</v>
      </c>
      <c r="K472" s="14" t="s">
        <v>1054</v>
      </c>
      <c r="L472" s="14"/>
      <c r="M472" s="14" t="s">
        <v>1037</v>
      </c>
      <c r="N472" s="15">
        <v>26071</v>
      </c>
      <c r="O472" s="15">
        <v>5</v>
      </c>
      <c r="P472" s="15">
        <v>9137</v>
      </c>
      <c r="Q472" t="str">
        <f>IFERROR(LEFT(D472, FIND(VLOOKUP("state_name_split_token", Keys!$B:$C, 2, FALSE), D472)-1), D472)</f>
        <v>Virginia</v>
      </c>
      <c r="R472" t="str">
        <f>IF(OR(Q472=VLOOKUP("lignite_state_1", Keys!$B:$C, 2, FALSE),Q472=VLOOKUP("lignite_state_2", Keys!$B:$C, 2, FALSE),Q472=VLOOKUP("lignite_state_3", Keys!$B:$C, 2, FALSE),Q472=VLOOKUP("lignite_state_4", Keys!$B:$C, 2, FALSE)),VLOOKUP("lignite_label", Keys!$B:$C, 2, FALSE),VLOOKUP("hard_coal_label", Keys!$B:$C, 2, FALSE))</f>
        <v>hard_coal</v>
      </c>
    </row>
    <row r="473" spans="1:18" x14ac:dyDescent="0.25">
      <c r="A473" s="14">
        <v>2024</v>
      </c>
      <c r="B473" s="14">
        <v>1519809</v>
      </c>
      <c r="C473" s="14" t="s">
        <v>1920</v>
      </c>
      <c r="D473" s="14" t="s">
        <v>432</v>
      </c>
      <c r="E473" s="14" t="s">
        <v>1918</v>
      </c>
      <c r="F473" s="14" t="s">
        <v>822</v>
      </c>
      <c r="G473" s="14" t="s">
        <v>814</v>
      </c>
      <c r="H473" s="14" t="s">
        <v>815</v>
      </c>
      <c r="I473" s="14" t="s">
        <v>816</v>
      </c>
      <c r="J473" s="14" t="s">
        <v>917</v>
      </c>
      <c r="K473" s="14" t="s">
        <v>1028</v>
      </c>
      <c r="L473" s="14"/>
      <c r="M473" s="14" t="s">
        <v>1037</v>
      </c>
      <c r="N473" s="15">
        <v>54079</v>
      </c>
      <c r="O473" s="15">
        <v>16</v>
      </c>
      <c r="P473" s="15">
        <v>10498</v>
      </c>
      <c r="Q473" t="str">
        <f>IFERROR(LEFT(D473, FIND(VLOOKUP("state_name_split_token", Keys!$B:$C, 2, FALSE), D473)-1), D473)</f>
        <v>Virginia</v>
      </c>
      <c r="R473" t="str">
        <f>IF(OR(Q473=VLOOKUP("lignite_state_1", Keys!$B:$C, 2, FALSE),Q473=VLOOKUP("lignite_state_2", Keys!$B:$C, 2, FALSE),Q473=VLOOKUP("lignite_state_3", Keys!$B:$C, 2, FALSE),Q473=VLOOKUP("lignite_state_4", Keys!$B:$C, 2, FALSE)),VLOOKUP("lignite_label", Keys!$B:$C, 2, FALSE),VLOOKUP("hard_coal_label", Keys!$B:$C, 2, FALSE))</f>
        <v>hard_coal</v>
      </c>
    </row>
    <row r="474" spans="1:18" x14ac:dyDescent="0.25">
      <c r="A474" s="14">
        <v>2024</v>
      </c>
      <c r="B474" s="14">
        <v>4403088</v>
      </c>
      <c r="C474" s="14" t="s">
        <v>1921</v>
      </c>
      <c r="D474" s="14" t="s">
        <v>432</v>
      </c>
      <c r="E474" s="14" t="s">
        <v>1918</v>
      </c>
      <c r="F474" s="14" t="s">
        <v>852</v>
      </c>
      <c r="G474" s="14" t="s">
        <v>814</v>
      </c>
      <c r="H474" s="14" t="s">
        <v>815</v>
      </c>
      <c r="I474" s="14" t="s">
        <v>823</v>
      </c>
      <c r="J474" s="14" t="s">
        <v>1204</v>
      </c>
      <c r="K474" s="14" t="s">
        <v>1205</v>
      </c>
      <c r="L474" s="14"/>
      <c r="M474" s="14" t="s">
        <v>1037</v>
      </c>
      <c r="N474" s="15">
        <v>0</v>
      </c>
      <c r="O474" s="15">
        <v>9</v>
      </c>
      <c r="P474" s="15">
        <v>18706</v>
      </c>
      <c r="Q474" t="str">
        <f>IFERROR(LEFT(D474, FIND(VLOOKUP("state_name_split_token", Keys!$B:$C, 2, FALSE), D474)-1), D474)</f>
        <v>Virginia</v>
      </c>
      <c r="R474" t="str">
        <f>IF(OR(Q474=VLOOKUP("lignite_state_1", Keys!$B:$C, 2, FALSE),Q474=VLOOKUP("lignite_state_2", Keys!$B:$C, 2, FALSE),Q474=VLOOKUP("lignite_state_3", Keys!$B:$C, 2, FALSE),Q474=VLOOKUP("lignite_state_4", Keys!$B:$C, 2, FALSE)),VLOOKUP("lignite_label", Keys!$B:$C, 2, FALSE),VLOOKUP("hard_coal_label", Keys!$B:$C, 2, FALSE))</f>
        <v>hard_coal</v>
      </c>
    </row>
    <row r="475" spans="1:18" x14ac:dyDescent="0.25">
      <c r="A475" s="14">
        <v>2024</v>
      </c>
      <c r="B475" s="14">
        <v>4403472</v>
      </c>
      <c r="C475" s="14" t="s">
        <v>1922</v>
      </c>
      <c r="D475" s="14" t="s">
        <v>432</v>
      </c>
      <c r="E475" s="14" t="s">
        <v>1918</v>
      </c>
      <c r="F475" s="14" t="s">
        <v>822</v>
      </c>
      <c r="G475" s="14" t="s">
        <v>814</v>
      </c>
      <c r="H475" s="14" t="s">
        <v>815</v>
      </c>
      <c r="I475" s="14" t="s">
        <v>823</v>
      </c>
      <c r="J475" s="14" t="s">
        <v>1923</v>
      </c>
      <c r="K475" s="14" t="s">
        <v>1924</v>
      </c>
      <c r="L475" s="14"/>
      <c r="M475" s="14" t="s">
        <v>1037</v>
      </c>
      <c r="N475" s="15">
        <v>0</v>
      </c>
      <c r="O475" s="15">
        <v>2</v>
      </c>
      <c r="P475" s="15">
        <v>4763</v>
      </c>
      <c r="Q475" t="str">
        <f>IFERROR(LEFT(D475, FIND(VLOOKUP("state_name_split_token", Keys!$B:$C, 2, FALSE), D475)-1), D475)</f>
        <v>Virginia</v>
      </c>
      <c r="R475" t="str">
        <f>IF(OR(Q475=VLOOKUP("lignite_state_1", Keys!$B:$C, 2, FALSE),Q475=VLOOKUP("lignite_state_2", Keys!$B:$C, 2, FALSE),Q475=VLOOKUP("lignite_state_3", Keys!$B:$C, 2, FALSE),Q475=VLOOKUP("lignite_state_4", Keys!$B:$C, 2, FALSE)),VLOOKUP("lignite_label", Keys!$B:$C, 2, FALSE),VLOOKUP("hard_coal_label", Keys!$B:$C, 2, FALSE))</f>
        <v>hard_coal</v>
      </c>
    </row>
    <row r="476" spans="1:18" x14ac:dyDescent="0.25">
      <c r="A476" s="14">
        <v>2024</v>
      </c>
      <c r="B476" s="14">
        <v>4403472</v>
      </c>
      <c r="C476" s="14" t="s">
        <v>1922</v>
      </c>
      <c r="D476" s="14" t="s">
        <v>432</v>
      </c>
      <c r="E476" s="14" t="s">
        <v>1918</v>
      </c>
      <c r="F476" s="14" t="s">
        <v>822</v>
      </c>
      <c r="G476" s="14" t="s">
        <v>828</v>
      </c>
      <c r="H476" s="14" t="s">
        <v>815</v>
      </c>
      <c r="I476" s="14" t="s">
        <v>823</v>
      </c>
      <c r="J476" s="14" t="s">
        <v>1923</v>
      </c>
      <c r="K476" s="14" t="s">
        <v>1924</v>
      </c>
      <c r="L476" s="14"/>
      <c r="M476" s="14" t="s">
        <v>1037</v>
      </c>
      <c r="N476" s="15">
        <v>0</v>
      </c>
      <c r="O476" s="15">
        <v>2</v>
      </c>
      <c r="P476" s="15">
        <v>4762</v>
      </c>
      <c r="Q476" t="str">
        <f>IFERROR(LEFT(D476, FIND(VLOOKUP("state_name_split_token", Keys!$B:$C, 2, FALSE), D476)-1), D476)</f>
        <v>Virginia</v>
      </c>
      <c r="R476" t="str">
        <f>IF(OR(Q476=VLOOKUP("lignite_state_1", Keys!$B:$C, 2, FALSE),Q476=VLOOKUP("lignite_state_2", Keys!$B:$C, 2, FALSE),Q476=VLOOKUP("lignite_state_3", Keys!$B:$C, 2, FALSE),Q476=VLOOKUP("lignite_state_4", Keys!$B:$C, 2, FALSE)),VLOOKUP("lignite_label", Keys!$B:$C, 2, FALSE),VLOOKUP("hard_coal_label", Keys!$B:$C, 2, FALSE))</f>
        <v>hard_coal</v>
      </c>
    </row>
    <row r="477" spans="1:18" x14ac:dyDescent="0.25">
      <c r="A477" s="14">
        <v>2024</v>
      </c>
      <c r="B477" s="14">
        <v>4405014</v>
      </c>
      <c r="C477" s="14" t="s">
        <v>1925</v>
      </c>
      <c r="D477" s="14" t="s">
        <v>432</v>
      </c>
      <c r="E477" s="14" t="s">
        <v>1918</v>
      </c>
      <c r="F477" s="14" t="s">
        <v>852</v>
      </c>
      <c r="G477" s="14" t="s">
        <v>814</v>
      </c>
      <c r="H477" s="14" t="s">
        <v>815</v>
      </c>
      <c r="I477" s="14" t="s">
        <v>823</v>
      </c>
      <c r="J477" s="14" t="s">
        <v>1204</v>
      </c>
      <c r="K477" s="14" t="s">
        <v>1926</v>
      </c>
      <c r="L477" s="14"/>
      <c r="M477" s="14" t="s">
        <v>1037</v>
      </c>
      <c r="N477" s="15">
        <v>0</v>
      </c>
      <c r="O477" s="15">
        <v>3</v>
      </c>
      <c r="P477" s="15">
        <v>7364</v>
      </c>
      <c r="Q477" t="str">
        <f>IFERROR(LEFT(D477, FIND(VLOOKUP("state_name_split_token", Keys!$B:$C, 2, FALSE), D477)-1), D477)</f>
        <v>Virginia</v>
      </c>
      <c r="R477" t="str">
        <f>IF(OR(Q477=VLOOKUP("lignite_state_1", Keys!$B:$C, 2, FALSE),Q477=VLOOKUP("lignite_state_2", Keys!$B:$C, 2, FALSE),Q477=VLOOKUP("lignite_state_3", Keys!$B:$C, 2, FALSE),Q477=VLOOKUP("lignite_state_4", Keys!$B:$C, 2, FALSE)),VLOOKUP("lignite_label", Keys!$B:$C, 2, FALSE),VLOOKUP("hard_coal_label", Keys!$B:$C, 2, FALSE))</f>
        <v>hard_coal</v>
      </c>
    </row>
    <row r="478" spans="1:18" x14ac:dyDescent="0.25">
      <c r="A478" s="14">
        <v>2024</v>
      </c>
      <c r="B478" s="14">
        <v>4405014</v>
      </c>
      <c r="C478" s="14" t="s">
        <v>1925</v>
      </c>
      <c r="D478" s="14" t="s">
        <v>432</v>
      </c>
      <c r="E478" s="14" t="s">
        <v>1918</v>
      </c>
      <c r="F478" s="14" t="s">
        <v>852</v>
      </c>
      <c r="G478" s="14" t="s">
        <v>828</v>
      </c>
      <c r="H478" s="14" t="s">
        <v>815</v>
      </c>
      <c r="I478" s="14" t="s">
        <v>823</v>
      </c>
      <c r="J478" s="14" t="s">
        <v>1204</v>
      </c>
      <c r="K478" s="14" t="s">
        <v>1926</v>
      </c>
      <c r="L478" s="14"/>
      <c r="M478" s="14" t="s">
        <v>1037</v>
      </c>
      <c r="N478" s="15">
        <v>0</v>
      </c>
      <c r="O478" s="15">
        <v>17</v>
      </c>
      <c r="P478" s="15">
        <v>35955</v>
      </c>
      <c r="Q478" t="str">
        <f>IFERROR(LEFT(D478, FIND(VLOOKUP("state_name_split_token", Keys!$B:$C, 2, FALSE), D478)-1), D478)</f>
        <v>Virginia</v>
      </c>
      <c r="R478" t="str">
        <f>IF(OR(Q478=VLOOKUP("lignite_state_1", Keys!$B:$C, 2, FALSE),Q478=VLOOKUP("lignite_state_2", Keys!$B:$C, 2, FALSE),Q478=VLOOKUP("lignite_state_3", Keys!$B:$C, 2, FALSE),Q478=VLOOKUP("lignite_state_4", Keys!$B:$C, 2, FALSE)),VLOOKUP("lignite_label", Keys!$B:$C, 2, FALSE),VLOOKUP("hard_coal_label", Keys!$B:$C, 2, FALSE))</f>
        <v>hard_coal</v>
      </c>
    </row>
    <row r="479" spans="1:18" x14ac:dyDescent="0.25">
      <c r="A479" s="14">
        <v>2024</v>
      </c>
      <c r="B479" s="14">
        <v>4405270</v>
      </c>
      <c r="C479" s="14" t="s">
        <v>1927</v>
      </c>
      <c r="D479" s="14" t="s">
        <v>432</v>
      </c>
      <c r="E479" s="14" t="s">
        <v>1918</v>
      </c>
      <c r="F479" s="14" t="s">
        <v>822</v>
      </c>
      <c r="G479" s="14" t="s">
        <v>814</v>
      </c>
      <c r="H479" s="14" t="s">
        <v>829</v>
      </c>
      <c r="I479" s="14" t="s">
        <v>823</v>
      </c>
      <c r="J479" s="14" t="s">
        <v>1869</v>
      </c>
      <c r="K479" s="14" t="s">
        <v>1870</v>
      </c>
      <c r="L479" s="14"/>
      <c r="M479" s="14" t="s">
        <v>1037</v>
      </c>
      <c r="N479" s="15">
        <v>0</v>
      </c>
      <c r="O479" s="15">
        <v>21</v>
      </c>
      <c r="P479" s="15">
        <v>44878</v>
      </c>
      <c r="Q479" t="str">
        <f>IFERROR(LEFT(D479, FIND(VLOOKUP("state_name_split_token", Keys!$B:$C, 2, FALSE), D479)-1), D479)</f>
        <v>Virginia</v>
      </c>
      <c r="R479" t="str">
        <f>IF(OR(Q479=VLOOKUP("lignite_state_1", Keys!$B:$C, 2, FALSE),Q479=VLOOKUP("lignite_state_2", Keys!$B:$C, 2, FALSE),Q479=VLOOKUP("lignite_state_3", Keys!$B:$C, 2, FALSE),Q479=VLOOKUP("lignite_state_4", Keys!$B:$C, 2, FALSE)),VLOOKUP("lignite_label", Keys!$B:$C, 2, FALSE),VLOOKUP("hard_coal_label", Keys!$B:$C, 2, FALSE))</f>
        <v>hard_coal</v>
      </c>
    </row>
    <row r="480" spans="1:18" x14ac:dyDescent="0.25">
      <c r="A480" s="14">
        <v>2024</v>
      </c>
      <c r="B480" s="14">
        <v>4405270</v>
      </c>
      <c r="C480" s="14" t="s">
        <v>1927</v>
      </c>
      <c r="D480" s="14" t="s">
        <v>432</v>
      </c>
      <c r="E480" s="14" t="s">
        <v>1918</v>
      </c>
      <c r="F480" s="14" t="s">
        <v>822</v>
      </c>
      <c r="G480" s="14" t="s">
        <v>828</v>
      </c>
      <c r="H480" s="14" t="s">
        <v>829</v>
      </c>
      <c r="I480" s="14" t="s">
        <v>823</v>
      </c>
      <c r="J480" s="14" t="s">
        <v>1869</v>
      </c>
      <c r="K480" s="14" t="s">
        <v>1870</v>
      </c>
      <c r="L480" s="14"/>
      <c r="M480" s="14" t="s">
        <v>1037</v>
      </c>
      <c r="N480" s="15">
        <v>0</v>
      </c>
      <c r="O480" s="15">
        <v>20</v>
      </c>
      <c r="P480" s="15">
        <v>41426</v>
      </c>
      <c r="Q480" t="str">
        <f>IFERROR(LEFT(D480, FIND(VLOOKUP("state_name_split_token", Keys!$B:$C, 2, FALSE), D480)-1), D480)</f>
        <v>Virginia</v>
      </c>
      <c r="R480" t="str">
        <f>IF(OR(Q480=VLOOKUP("lignite_state_1", Keys!$B:$C, 2, FALSE),Q480=VLOOKUP("lignite_state_2", Keys!$B:$C, 2, FALSE),Q480=VLOOKUP("lignite_state_3", Keys!$B:$C, 2, FALSE),Q480=VLOOKUP("lignite_state_4", Keys!$B:$C, 2, FALSE)),VLOOKUP("lignite_label", Keys!$B:$C, 2, FALSE),VLOOKUP("hard_coal_label", Keys!$B:$C, 2, FALSE))</f>
        <v>hard_coal</v>
      </c>
    </row>
    <row r="481" spans="1:18" x14ac:dyDescent="0.25">
      <c r="A481" s="14">
        <v>2024</v>
      </c>
      <c r="B481" s="14">
        <v>4406199</v>
      </c>
      <c r="C481" s="14" t="s">
        <v>1928</v>
      </c>
      <c r="D481" s="14" t="s">
        <v>432</v>
      </c>
      <c r="E481" s="14" t="s">
        <v>1918</v>
      </c>
      <c r="F481" s="14" t="s">
        <v>822</v>
      </c>
      <c r="G481" s="14" t="s">
        <v>814</v>
      </c>
      <c r="H481" s="14" t="s">
        <v>815</v>
      </c>
      <c r="I481" s="14" t="s">
        <v>823</v>
      </c>
      <c r="J481" s="14" t="s">
        <v>1929</v>
      </c>
      <c r="K481" s="14" t="s">
        <v>1930</v>
      </c>
      <c r="L481" s="14"/>
      <c r="M481" s="14" t="s">
        <v>1037</v>
      </c>
      <c r="N481" s="15">
        <v>0</v>
      </c>
      <c r="O481" s="15">
        <v>6</v>
      </c>
      <c r="P481" s="15">
        <v>10680</v>
      </c>
      <c r="Q481" t="str">
        <f>IFERROR(LEFT(D481, FIND(VLOOKUP("state_name_split_token", Keys!$B:$C, 2, FALSE), D481)-1), D481)</f>
        <v>Virginia</v>
      </c>
      <c r="R481" t="str">
        <f>IF(OR(Q481=VLOOKUP("lignite_state_1", Keys!$B:$C, 2, FALSE),Q481=VLOOKUP("lignite_state_2", Keys!$B:$C, 2, FALSE),Q481=VLOOKUP("lignite_state_3", Keys!$B:$C, 2, FALSE),Q481=VLOOKUP("lignite_state_4", Keys!$B:$C, 2, FALSE)),VLOOKUP("lignite_label", Keys!$B:$C, 2, FALSE),VLOOKUP("hard_coal_label", Keys!$B:$C, 2, FALSE))</f>
        <v>hard_coal</v>
      </c>
    </row>
    <row r="482" spans="1:18" x14ac:dyDescent="0.25">
      <c r="A482" s="14">
        <v>2024</v>
      </c>
      <c r="B482" s="14">
        <v>4406199</v>
      </c>
      <c r="C482" s="14" t="s">
        <v>1928</v>
      </c>
      <c r="D482" s="14" t="s">
        <v>432</v>
      </c>
      <c r="E482" s="14" t="s">
        <v>1918</v>
      </c>
      <c r="F482" s="14" t="s">
        <v>822</v>
      </c>
      <c r="G482" s="14" t="s">
        <v>828</v>
      </c>
      <c r="H482" s="14" t="s">
        <v>815</v>
      </c>
      <c r="I482" s="14" t="s">
        <v>823</v>
      </c>
      <c r="J482" s="14" t="s">
        <v>1929</v>
      </c>
      <c r="K482" s="14" t="s">
        <v>1930</v>
      </c>
      <c r="L482" s="14"/>
      <c r="M482" s="14" t="s">
        <v>1037</v>
      </c>
      <c r="N482" s="15">
        <v>0</v>
      </c>
      <c r="O482" s="15">
        <v>11</v>
      </c>
      <c r="P482" s="15">
        <v>19834</v>
      </c>
      <c r="Q482" t="str">
        <f>IFERROR(LEFT(D482, FIND(VLOOKUP("state_name_split_token", Keys!$B:$C, 2, FALSE), D482)-1), D482)</f>
        <v>Virginia</v>
      </c>
      <c r="R482" t="str">
        <f>IF(OR(Q482=VLOOKUP("lignite_state_1", Keys!$B:$C, 2, FALSE),Q482=VLOOKUP("lignite_state_2", Keys!$B:$C, 2, FALSE),Q482=VLOOKUP("lignite_state_3", Keys!$B:$C, 2, FALSE),Q482=VLOOKUP("lignite_state_4", Keys!$B:$C, 2, FALSE)),VLOOKUP("lignite_label", Keys!$B:$C, 2, FALSE),VLOOKUP("hard_coal_label", Keys!$B:$C, 2, FALSE))</f>
        <v>hard_coal</v>
      </c>
    </row>
    <row r="483" spans="1:18" x14ac:dyDescent="0.25">
      <c r="A483" s="14">
        <v>2024</v>
      </c>
      <c r="B483" s="14">
        <v>4406943</v>
      </c>
      <c r="C483" s="14" t="s">
        <v>1931</v>
      </c>
      <c r="D483" s="14" t="s">
        <v>432</v>
      </c>
      <c r="E483" s="14" t="s">
        <v>1918</v>
      </c>
      <c r="F483" s="14" t="s">
        <v>822</v>
      </c>
      <c r="G483" s="14" t="s">
        <v>814</v>
      </c>
      <c r="H483" s="14" t="s">
        <v>815</v>
      </c>
      <c r="I483" s="14" t="s">
        <v>823</v>
      </c>
      <c r="J483" s="14" t="s">
        <v>1932</v>
      </c>
      <c r="K483" s="14" t="s">
        <v>1127</v>
      </c>
      <c r="L483" s="14"/>
      <c r="M483" s="14" t="s">
        <v>1037</v>
      </c>
      <c r="N483" s="15">
        <v>0</v>
      </c>
      <c r="O483" s="15">
        <v>2</v>
      </c>
      <c r="P483" s="15">
        <v>4130</v>
      </c>
      <c r="Q483" t="str">
        <f>IFERROR(LEFT(D483, FIND(VLOOKUP("state_name_split_token", Keys!$B:$C, 2, FALSE), D483)-1), D483)</f>
        <v>Virginia</v>
      </c>
      <c r="R483" t="str">
        <f>IF(OR(Q483=VLOOKUP("lignite_state_1", Keys!$B:$C, 2, FALSE),Q483=VLOOKUP("lignite_state_2", Keys!$B:$C, 2, FALSE),Q483=VLOOKUP("lignite_state_3", Keys!$B:$C, 2, FALSE),Q483=VLOOKUP("lignite_state_4", Keys!$B:$C, 2, FALSE)),VLOOKUP("lignite_label", Keys!$B:$C, 2, FALSE),VLOOKUP("hard_coal_label", Keys!$B:$C, 2, FALSE))</f>
        <v>hard_coal</v>
      </c>
    </row>
    <row r="484" spans="1:18" x14ac:dyDescent="0.25">
      <c r="A484" s="14">
        <v>2024</v>
      </c>
      <c r="B484" s="14">
        <v>4406943</v>
      </c>
      <c r="C484" s="14" t="s">
        <v>1931</v>
      </c>
      <c r="D484" s="14" t="s">
        <v>432</v>
      </c>
      <c r="E484" s="14" t="s">
        <v>1918</v>
      </c>
      <c r="F484" s="14" t="s">
        <v>822</v>
      </c>
      <c r="G484" s="14" t="s">
        <v>828</v>
      </c>
      <c r="H484" s="14" t="s">
        <v>815</v>
      </c>
      <c r="I484" s="14" t="s">
        <v>823</v>
      </c>
      <c r="J484" s="14" t="s">
        <v>1932</v>
      </c>
      <c r="K484" s="14" t="s">
        <v>1127</v>
      </c>
      <c r="L484" s="14"/>
      <c r="M484" s="14" t="s">
        <v>1037</v>
      </c>
      <c r="N484" s="15">
        <v>0</v>
      </c>
      <c r="O484" s="15">
        <v>1</v>
      </c>
      <c r="P484" s="15">
        <v>4130</v>
      </c>
      <c r="Q484" t="str">
        <f>IFERROR(LEFT(D484, FIND(VLOOKUP("state_name_split_token", Keys!$B:$C, 2, FALSE), D484)-1), D484)</f>
        <v>Virginia</v>
      </c>
      <c r="R484" t="str">
        <f>IF(OR(Q484=VLOOKUP("lignite_state_1", Keys!$B:$C, 2, FALSE),Q484=VLOOKUP("lignite_state_2", Keys!$B:$C, 2, FALSE),Q484=VLOOKUP("lignite_state_3", Keys!$B:$C, 2, FALSE),Q484=VLOOKUP("lignite_state_4", Keys!$B:$C, 2, FALSE)),VLOOKUP("lignite_label", Keys!$B:$C, 2, FALSE),VLOOKUP("hard_coal_label", Keys!$B:$C, 2, FALSE))</f>
        <v>hard_coal</v>
      </c>
    </row>
    <row r="485" spans="1:18" x14ac:dyDescent="0.25">
      <c r="A485" s="14">
        <v>2024</v>
      </c>
      <c r="B485" s="14">
        <v>4407124</v>
      </c>
      <c r="C485" s="14" t="s">
        <v>1933</v>
      </c>
      <c r="D485" s="14" t="s">
        <v>432</v>
      </c>
      <c r="E485" s="14" t="s">
        <v>1918</v>
      </c>
      <c r="F485" s="14" t="s">
        <v>1008</v>
      </c>
      <c r="G485" s="14" t="s">
        <v>814</v>
      </c>
      <c r="H485" s="14" t="s">
        <v>815</v>
      </c>
      <c r="I485" s="14" t="s">
        <v>816</v>
      </c>
      <c r="J485" s="14" t="s">
        <v>1934</v>
      </c>
      <c r="K485" s="14" t="s">
        <v>1935</v>
      </c>
      <c r="L485" s="14"/>
      <c r="M485" s="14" t="s">
        <v>1037</v>
      </c>
      <c r="N485" s="15">
        <v>15161</v>
      </c>
      <c r="O485" s="15">
        <v>11</v>
      </c>
      <c r="P485" s="15">
        <v>11405</v>
      </c>
      <c r="Q485" t="str">
        <f>IFERROR(LEFT(D485, FIND(VLOOKUP("state_name_split_token", Keys!$B:$C, 2, FALSE), D485)-1), D485)</f>
        <v>Virginia</v>
      </c>
      <c r="R485" t="str">
        <f>IF(OR(Q485=VLOOKUP("lignite_state_1", Keys!$B:$C, 2, FALSE),Q485=VLOOKUP("lignite_state_2", Keys!$B:$C, 2, FALSE),Q485=VLOOKUP("lignite_state_3", Keys!$B:$C, 2, FALSE),Q485=VLOOKUP("lignite_state_4", Keys!$B:$C, 2, FALSE)),VLOOKUP("lignite_label", Keys!$B:$C, 2, FALSE),VLOOKUP("hard_coal_label", Keys!$B:$C, 2, FALSE))</f>
        <v>hard_coal</v>
      </c>
    </row>
    <row r="486" spans="1:18" x14ac:dyDescent="0.25">
      <c r="A486" s="14">
        <v>2024</v>
      </c>
      <c r="B486" s="14">
        <v>4407133</v>
      </c>
      <c r="C486" s="14" t="s">
        <v>1936</v>
      </c>
      <c r="D486" s="14" t="s">
        <v>432</v>
      </c>
      <c r="E486" s="14" t="s">
        <v>1918</v>
      </c>
      <c r="F486" s="14" t="s">
        <v>813</v>
      </c>
      <c r="G486" s="14" t="s">
        <v>814</v>
      </c>
      <c r="H486" s="14" t="s">
        <v>815</v>
      </c>
      <c r="I486" s="14" t="s">
        <v>816</v>
      </c>
      <c r="J486" s="14" t="s">
        <v>1937</v>
      </c>
      <c r="K486" s="14" t="s">
        <v>1930</v>
      </c>
      <c r="L486" s="14"/>
      <c r="M486" s="14" t="s">
        <v>1037</v>
      </c>
      <c r="N486" s="15">
        <v>33099</v>
      </c>
      <c r="O486" s="15">
        <v>12</v>
      </c>
      <c r="P486" s="15">
        <v>11906</v>
      </c>
      <c r="Q486" t="str">
        <f>IFERROR(LEFT(D486, FIND(VLOOKUP("state_name_split_token", Keys!$B:$C, 2, FALSE), D486)-1), D486)</f>
        <v>Virginia</v>
      </c>
      <c r="R486" t="str">
        <f>IF(OR(Q486=VLOOKUP("lignite_state_1", Keys!$B:$C, 2, FALSE),Q486=VLOOKUP("lignite_state_2", Keys!$B:$C, 2, FALSE),Q486=VLOOKUP("lignite_state_3", Keys!$B:$C, 2, FALSE),Q486=VLOOKUP("lignite_state_4", Keys!$B:$C, 2, FALSE)),VLOOKUP("lignite_label", Keys!$B:$C, 2, FALSE),VLOOKUP("hard_coal_label", Keys!$B:$C, 2, FALSE))</f>
        <v>hard_coal</v>
      </c>
    </row>
    <row r="487" spans="1:18" x14ac:dyDescent="0.25">
      <c r="A487" s="14">
        <v>2024</v>
      </c>
      <c r="B487" s="14">
        <v>4407137</v>
      </c>
      <c r="C487" s="14" t="s">
        <v>1938</v>
      </c>
      <c r="D487" s="14" t="s">
        <v>432</v>
      </c>
      <c r="E487" s="14" t="s">
        <v>1918</v>
      </c>
      <c r="F487" s="14" t="s">
        <v>813</v>
      </c>
      <c r="G487" s="14" t="s">
        <v>828</v>
      </c>
      <c r="H487" s="14" t="s">
        <v>815</v>
      </c>
      <c r="I487" s="14" t="s">
        <v>816</v>
      </c>
      <c r="J487" s="14" t="s">
        <v>1939</v>
      </c>
      <c r="K487" s="14" t="s">
        <v>1940</v>
      </c>
      <c r="L487" s="14"/>
      <c r="M487" s="14" t="s">
        <v>1037</v>
      </c>
      <c r="N487" s="15">
        <v>15422</v>
      </c>
      <c r="O487" s="15">
        <v>17</v>
      </c>
      <c r="P487" s="15">
        <v>9685</v>
      </c>
      <c r="Q487" t="str">
        <f>IFERROR(LEFT(D487, FIND(VLOOKUP("state_name_split_token", Keys!$B:$C, 2, FALSE), D487)-1), D487)</f>
        <v>Virginia</v>
      </c>
      <c r="R487" t="str">
        <f>IF(OR(Q487=VLOOKUP("lignite_state_1", Keys!$B:$C, 2, FALSE),Q487=VLOOKUP("lignite_state_2", Keys!$B:$C, 2, FALSE),Q487=VLOOKUP("lignite_state_3", Keys!$B:$C, 2, FALSE),Q487=VLOOKUP("lignite_state_4", Keys!$B:$C, 2, FALSE)),VLOOKUP("lignite_label", Keys!$B:$C, 2, FALSE),VLOOKUP("hard_coal_label", Keys!$B:$C, 2, FALSE))</f>
        <v>hard_coal</v>
      </c>
    </row>
    <row r="488" spans="1:18" x14ac:dyDescent="0.25">
      <c r="A488" s="14">
        <v>2024</v>
      </c>
      <c r="B488" s="14">
        <v>4407150</v>
      </c>
      <c r="C488" s="14" t="s">
        <v>1941</v>
      </c>
      <c r="D488" s="14" t="s">
        <v>432</v>
      </c>
      <c r="E488" s="14" t="s">
        <v>1918</v>
      </c>
      <c r="F488" s="14" t="s">
        <v>852</v>
      </c>
      <c r="G488" s="14" t="s">
        <v>828</v>
      </c>
      <c r="H488" s="14" t="s">
        <v>815</v>
      </c>
      <c r="I488" s="14" t="s">
        <v>816</v>
      </c>
      <c r="J488" s="14" t="s">
        <v>1204</v>
      </c>
      <c r="K488" s="14" t="s">
        <v>1942</v>
      </c>
      <c r="L488" s="14"/>
      <c r="M488" s="14" t="s">
        <v>1037</v>
      </c>
      <c r="N488" s="15">
        <v>41489</v>
      </c>
      <c r="O488" s="15">
        <v>43</v>
      </c>
      <c r="P488" s="15">
        <v>101417</v>
      </c>
      <c r="Q488" t="str">
        <f>IFERROR(LEFT(D488, FIND(VLOOKUP("state_name_split_token", Keys!$B:$C, 2, FALSE), D488)-1), D488)</f>
        <v>Virginia</v>
      </c>
      <c r="R488" t="str">
        <f>IF(OR(Q488=VLOOKUP("lignite_state_1", Keys!$B:$C, 2, FALSE),Q488=VLOOKUP("lignite_state_2", Keys!$B:$C, 2, FALSE),Q488=VLOOKUP("lignite_state_3", Keys!$B:$C, 2, FALSE),Q488=VLOOKUP("lignite_state_4", Keys!$B:$C, 2, FALSE)),VLOOKUP("lignite_label", Keys!$B:$C, 2, FALSE),VLOOKUP("hard_coal_label", Keys!$B:$C, 2, FALSE))</f>
        <v>hard_coal</v>
      </c>
    </row>
    <row r="489" spans="1:18" x14ac:dyDescent="0.25">
      <c r="A489" s="14">
        <v>2024</v>
      </c>
      <c r="B489" s="14">
        <v>4407160</v>
      </c>
      <c r="C489" s="14" t="s">
        <v>1943</v>
      </c>
      <c r="D489" s="14" t="s">
        <v>432</v>
      </c>
      <c r="E489" s="14" t="s">
        <v>1918</v>
      </c>
      <c r="F489" s="14" t="s">
        <v>852</v>
      </c>
      <c r="G489" s="14" t="s">
        <v>814</v>
      </c>
      <c r="H489" s="14" t="s">
        <v>815</v>
      </c>
      <c r="I489" s="14" t="s">
        <v>816</v>
      </c>
      <c r="J489" s="14" t="s">
        <v>1944</v>
      </c>
      <c r="K489" s="14" t="s">
        <v>1945</v>
      </c>
      <c r="L489" s="14"/>
      <c r="M489" s="14" t="s">
        <v>1037</v>
      </c>
      <c r="N489" s="15">
        <v>15405</v>
      </c>
      <c r="O489" s="15">
        <v>5</v>
      </c>
      <c r="P489" s="15">
        <v>9432</v>
      </c>
      <c r="Q489" t="str">
        <f>IFERROR(LEFT(D489, FIND(VLOOKUP("state_name_split_token", Keys!$B:$C, 2, FALSE), D489)-1), D489)</f>
        <v>Virginia</v>
      </c>
      <c r="R489" t="str">
        <f>IF(OR(Q489=VLOOKUP("lignite_state_1", Keys!$B:$C, 2, FALSE),Q489=VLOOKUP("lignite_state_2", Keys!$B:$C, 2, FALSE),Q489=VLOOKUP("lignite_state_3", Keys!$B:$C, 2, FALSE),Q489=VLOOKUP("lignite_state_4", Keys!$B:$C, 2, FALSE)),VLOOKUP("lignite_label", Keys!$B:$C, 2, FALSE),VLOOKUP("hard_coal_label", Keys!$B:$C, 2, FALSE))</f>
        <v>hard_coal</v>
      </c>
    </row>
    <row r="490" spans="1:18" x14ac:dyDescent="0.25">
      <c r="A490" s="14">
        <v>2024</v>
      </c>
      <c r="B490" s="14">
        <v>4407256</v>
      </c>
      <c r="C490" s="14" t="s">
        <v>1946</v>
      </c>
      <c r="D490" s="14" t="s">
        <v>432</v>
      </c>
      <c r="E490" s="14" t="s">
        <v>1918</v>
      </c>
      <c r="F490" s="14" t="s">
        <v>852</v>
      </c>
      <c r="G490" s="14" t="s">
        <v>814</v>
      </c>
      <c r="H490" s="14" t="s">
        <v>815</v>
      </c>
      <c r="I490" s="14" t="s">
        <v>816</v>
      </c>
      <c r="J490" s="14" t="s">
        <v>1947</v>
      </c>
      <c r="K490" s="14" t="s">
        <v>1948</v>
      </c>
      <c r="L490" s="14"/>
      <c r="M490" s="14" t="s">
        <v>1037</v>
      </c>
      <c r="N490" s="15">
        <v>77871</v>
      </c>
      <c r="O490" s="15">
        <v>15</v>
      </c>
      <c r="P490" s="15">
        <v>32575</v>
      </c>
      <c r="Q490" t="str">
        <f>IFERROR(LEFT(D490, FIND(VLOOKUP("state_name_split_token", Keys!$B:$C, 2, FALSE), D490)-1), D490)</f>
        <v>Virginia</v>
      </c>
      <c r="R490" t="str">
        <f>IF(OR(Q490=VLOOKUP("lignite_state_1", Keys!$B:$C, 2, FALSE),Q490=VLOOKUP("lignite_state_2", Keys!$B:$C, 2, FALSE),Q490=VLOOKUP("lignite_state_3", Keys!$B:$C, 2, FALSE),Q490=VLOOKUP("lignite_state_4", Keys!$B:$C, 2, FALSE)),VLOOKUP("lignite_label", Keys!$B:$C, 2, FALSE),VLOOKUP("hard_coal_label", Keys!$B:$C, 2, FALSE))</f>
        <v>hard_coal</v>
      </c>
    </row>
    <row r="491" spans="1:18" x14ac:dyDescent="0.25">
      <c r="A491" s="14">
        <v>2024</v>
      </c>
      <c r="B491" s="14">
        <v>4407303</v>
      </c>
      <c r="C491" s="14" t="s">
        <v>1949</v>
      </c>
      <c r="D491" s="14" t="s">
        <v>432</v>
      </c>
      <c r="E491" s="14" t="s">
        <v>1918</v>
      </c>
      <c r="F491" s="14" t="s">
        <v>822</v>
      </c>
      <c r="G491" s="14" t="s">
        <v>814</v>
      </c>
      <c r="H491" s="14" t="s">
        <v>815</v>
      </c>
      <c r="I491" s="14" t="s">
        <v>823</v>
      </c>
      <c r="J491" s="14" t="s">
        <v>1950</v>
      </c>
      <c r="K491" s="14" t="s">
        <v>1951</v>
      </c>
      <c r="L491" s="14"/>
      <c r="M491" s="14" t="s">
        <v>1037</v>
      </c>
      <c r="N491" s="15">
        <v>0</v>
      </c>
      <c r="O491" s="15">
        <v>6</v>
      </c>
      <c r="P491" s="15">
        <v>13708</v>
      </c>
      <c r="Q491" t="str">
        <f>IFERROR(LEFT(D491, FIND(VLOOKUP("state_name_split_token", Keys!$B:$C, 2, FALSE), D491)-1), D491)</f>
        <v>Virginia</v>
      </c>
      <c r="R491" t="str">
        <f>IF(OR(Q491=VLOOKUP("lignite_state_1", Keys!$B:$C, 2, FALSE),Q491=VLOOKUP("lignite_state_2", Keys!$B:$C, 2, FALSE),Q491=VLOOKUP("lignite_state_3", Keys!$B:$C, 2, FALSE),Q491=VLOOKUP("lignite_state_4", Keys!$B:$C, 2, FALSE)),VLOOKUP("lignite_label", Keys!$B:$C, 2, FALSE),VLOOKUP("hard_coal_label", Keys!$B:$C, 2, FALSE))</f>
        <v>hard_coal</v>
      </c>
    </row>
    <row r="492" spans="1:18" x14ac:dyDescent="0.25">
      <c r="A492" s="14">
        <v>2024</v>
      </c>
      <c r="B492" s="14">
        <v>4407303</v>
      </c>
      <c r="C492" s="14" t="s">
        <v>1949</v>
      </c>
      <c r="D492" s="14" t="s">
        <v>432</v>
      </c>
      <c r="E492" s="14" t="s">
        <v>1918</v>
      </c>
      <c r="F492" s="14" t="s">
        <v>822</v>
      </c>
      <c r="G492" s="14" t="s">
        <v>828</v>
      </c>
      <c r="H492" s="14" t="s">
        <v>815</v>
      </c>
      <c r="I492" s="14" t="s">
        <v>823</v>
      </c>
      <c r="J492" s="14" t="s">
        <v>1950</v>
      </c>
      <c r="K492" s="14" t="s">
        <v>1951</v>
      </c>
      <c r="L492" s="14"/>
      <c r="M492" s="14" t="s">
        <v>1037</v>
      </c>
      <c r="N492" s="15">
        <v>0</v>
      </c>
      <c r="O492" s="15">
        <v>6</v>
      </c>
      <c r="P492" s="15">
        <v>13708</v>
      </c>
      <c r="Q492" t="str">
        <f>IFERROR(LEFT(D492, FIND(VLOOKUP("state_name_split_token", Keys!$B:$C, 2, FALSE), D492)-1), D492)</f>
        <v>Virginia</v>
      </c>
      <c r="R492" t="str">
        <f>IF(OR(Q492=VLOOKUP("lignite_state_1", Keys!$B:$C, 2, FALSE),Q492=VLOOKUP("lignite_state_2", Keys!$B:$C, 2, FALSE),Q492=VLOOKUP("lignite_state_3", Keys!$B:$C, 2, FALSE),Q492=VLOOKUP("lignite_state_4", Keys!$B:$C, 2, FALSE)),VLOOKUP("lignite_label", Keys!$B:$C, 2, FALSE),VLOOKUP("hard_coal_label", Keys!$B:$C, 2, FALSE))</f>
        <v>hard_coal</v>
      </c>
    </row>
    <row r="493" spans="1:18" x14ac:dyDescent="0.25">
      <c r="A493" s="14">
        <v>2024</v>
      </c>
      <c r="B493" s="14">
        <v>4407409</v>
      </c>
      <c r="C493" s="14" t="s">
        <v>1952</v>
      </c>
      <c r="D493" s="14" t="s">
        <v>432</v>
      </c>
      <c r="E493" s="14" t="s">
        <v>1918</v>
      </c>
      <c r="F493" s="14" t="s">
        <v>1008</v>
      </c>
      <c r="G493" s="14" t="s">
        <v>814</v>
      </c>
      <c r="H493" s="14" t="s">
        <v>815</v>
      </c>
      <c r="I493" s="14" t="s">
        <v>816</v>
      </c>
      <c r="J493" s="14" t="s">
        <v>1947</v>
      </c>
      <c r="K493" s="14" t="s">
        <v>1953</v>
      </c>
      <c r="L493" s="14"/>
      <c r="M493" s="14" t="s">
        <v>1037</v>
      </c>
      <c r="N493" s="15">
        <v>18731</v>
      </c>
      <c r="O493" s="15">
        <v>22</v>
      </c>
      <c r="P493" s="15">
        <v>36651</v>
      </c>
      <c r="Q493" t="str">
        <f>IFERROR(LEFT(D493, FIND(VLOOKUP("state_name_split_token", Keys!$B:$C, 2, FALSE), D493)-1), D493)</f>
        <v>Virginia</v>
      </c>
      <c r="R493" t="str">
        <f>IF(OR(Q493=VLOOKUP("lignite_state_1", Keys!$B:$C, 2, FALSE),Q493=VLOOKUP("lignite_state_2", Keys!$B:$C, 2, FALSE),Q493=VLOOKUP("lignite_state_3", Keys!$B:$C, 2, FALSE),Q493=VLOOKUP("lignite_state_4", Keys!$B:$C, 2, FALSE)),VLOOKUP("lignite_label", Keys!$B:$C, 2, FALSE),VLOOKUP("hard_coal_label", Keys!$B:$C, 2, FALSE))</f>
        <v>hard_coal</v>
      </c>
    </row>
    <row r="494" spans="1:18" x14ac:dyDescent="0.25">
      <c r="A494" s="14">
        <v>2024</v>
      </c>
      <c r="B494" s="14">
        <v>4407418</v>
      </c>
      <c r="C494" s="14" t="s">
        <v>1954</v>
      </c>
      <c r="D494" s="14" t="s">
        <v>432</v>
      </c>
      <c r="E494" s="14" t="s">
        <v>1918</v>
      </c>
      <c r="F494" s="14" t="s">
        <v>852</v>
      </c>
      <c r="G494" s="14" t="s">
        <v>828</v>
      </c>
      <c r="H494" s="14" t="s">
        <v>815</v>
      </c>
      <c r="I494" s="14" t="s">
        <v>816</v>
      </c>
      <c r="J494" s="14" t="s">
        <v>1955</v>
      </c>
      <c r="K494" s="14" t="s">
        <v>1956</v>
      </c>
      <c r="L494" s="14"/>
      <c r="M494" s="14" t="s">
        <v>1037</v>
      </c>
      <c r="N494" s="15">
        <v>57716</v>
      </c>
      <c r="O494" s="15">
        <v>27</v>
      </c>
      <c r="P494" s="15">
        <v>60280</v>
      </c>
      <c r="Q494" t="str">
        <f>IFERROR(LEFT(D494, FIND(VLOOKUP("state_name_split_token", Keys!$B:$C, 2, FALSE), D494)-1), D494)</f>
        <v>Virginia</v>
      </c>
      <c r="R494" t="str">
        <f>IF(OR(Q494=VLOOKUP("lignite_state_1", Keys!$B:$C, 2, FALSE),Q494=VLOOKUP("lignite_state_2", Keys!$B:$C, 2, FALSE),Q494=VLOOKUP("lignite_state_3", Keys!$B:$C, 2, FALSE),Q494=VLOOKUP("lignite_state_4", Keys!$B:$C, 2, FALSE)),VLOOKUP("lignite_label", Keys!$B:$C, 2, FALSE),VLOOKUP("hard_coal_label", Keys!$B:$C, 2, FALSE))</f>
        <v>hard_coal</v>
      </c>
    </row>
    <row r="495" spans="1:18" x14ac:dyDescent="0.25">
      <c r="A495" s="14">
        <v>2024</v>
      </c>
      <c r="B495" s="14">
        <v>4407422</v>
      </c>
      <c r="C495" s="14" t="s">
        <v>1957</v>
      </c>
      <c r="D495" s="14" t="s">
        <v>432</v>
      </c>
      <c r="E495" s="14" t="s">
        <v>1918</v>
      </c>
      <c r="F495" s="14" t="s">
        <v>822</v>
      </c>
      <c r="G495" s="14" t="s">
        <v>814</v>
      </c>
      <c r="H495" s="14" t="s">
        <v>815</v>
      </c>
      <c r="I495" s="14" t="s">
        <v>816</v>
      </c>
      <c r="J495" s="14" t="s">
        <v>1958</v>
      </c>
      <c r="K495" s="14" t="s">
        <v>1953</v>
      </c>
      <c r="L495" s="14"/>
      <c r="M495" s="14" t="s">
        <v>1037</v>
      </c>
      <c r="N495" s="15">
        <v>51119</v>
      </c>
      <c r="O495" s="15">
        <v>15</v>
      </c>
      <c r="P495" s="15">
        <v>37273</v>
      </c>
      <c r="Q495" t="str">
        <f>IFERROR(LEFT(D495, FIND(VLOOKUP("state_name_split_token", Keys!$B:$C, 2, FALSE), D495)-1), D495)</f>
        <v>Virginia</v>
      </c>
      <c r="R495" t="str">
        <f>IF(OR(Q495=VLOOKUP("lignite_state_1", Keys!$B:$C, 2, FALSE),Q495=VLOOKUP("lignite_state_2", Keys!$B:$C, 2, FALSE),Q495=VLOOKUP("lignite_state_3", Keys!$B:$C, 2, FALSE),Q495=VLOOKUP("lignite_state_4", Keys!$B:$C, 2, FALSE)),VLOOKUP("lignite_label", Keys!$B:$C, 2, FALSE),VLOOKUP("hard_coal_label", Keys!$B:$C, 2, FALSE))</f>
        <v>hard_coal</v>
      </c>
    </row>
    <row r="496" spans="1:18" x14ac:dyDescent="0.25">
      <c r="A496" s="14">
        <v>2024</v>
      </c>
      <c r="B496" s="14">
        <v>4604168</v>
      </c>
      <c r="C496" s="14" t="s">
        <v>1959</v>
      </c>
      <c r="D496" s="14" t="s">
        <v>1960</v>
      </c>
      <c r="E496" s="14" t="s">
        <v>1961</v>
      </c>
      <c r="F496" s="14" t="s">
        <v>822</v>
      </c>
      <c r="G496" s="14" t="s">
        <v>828</v>
      </c>
      <c r="H496" s="14" t="s">
        <v>829</v>
      </c>
      <c r="I496" s="14" t="s">
        <v>816</v>
      </c>
      <c r="J496" s="14" t="s">
        <v>1962</v>
      </c>
      <c r="K496" s="14" t="s">
        <v>1963</v>
      </c>
      <c r="L496" s="14"/>
      <c r="M496" s="14" t="s">
        <v>1343</v>
      </c>
      <c r="N496" s="15">
        <v>2556403</v>
      </c>
      <c r="O496" s="15">
        <v>554</v>
      </c>
      <c r="P496" s="15">
        <v>1419009</v>
      </c>
      <c r="Q496" t="str">
        <f>IFERROR(LEFT(D496, FIND(VLOOKUP("state_name_split_token", Keys!$B:$C, 2, FALSE), D496)-1), D496)</f>
        <v>West Virginia</v>
      </c>
      <c r="R496" t="str">
        <f>IF(OR(Q496=VLOOKUP("lignite_state_1", Keys!$B:$C, 2, FALSE),Q496=VLOOKUP("lignite_state_2", Keys!$B:$C, 2, FALSE),Q496=VLOOKUP("lignite_state_3", Keys!$B:$C, 2, FALSE),Q496=VLOOKUP("lignite_state_4", Keys!$B:$C, 2, FALSE)),VLOOKUP("lignite_label", Keys!$B:$C, 2, FALSE),VLOOKUP("hard_coal_label", Keys!$B:$C, 2, FALSE))</f>
        <v>hard_coal</v>
      </c>
    </row>
    <row r="497" spans="1:18" x14ac:dyDescent="0.25">
      <c r="A497" s="14">
        <v>2024</v>
      </c>
      <c r="B497" s="14">
        <v>4608777</v>
      </c>
      <c r="C497" s="14" t="s">
        <v>1964</v>
      </c>
      <c r="D497" s="14" t="s">
        <v>1960</v>
      </c>
      <c r="E497" s="14" t="s">
        <v>1961</v>
      </c>
      <c r="F497" s="14" t="s">
        <v>822</v>
      </c>
      <c r="G497" s="14" t="s">
        <v>828</v>
      </c>
      <c r="H497" s="14" t="s">
        <v>829</v>
      </c>
      <c r="I497" s="14" t="s">
        <v>823</v>
      </c>
      <c r="J497" s="14" t="s">
        <v>1962</v>
      </c>
      <c r="K497" s="14" t="s">
        <v>1963</v>
      </c>
      <c r="L497" s="14"/>
      <c r="M497" s="14" t="s">
        <v>1343</v>
      </c>
      <c r="N497" s="15">
        <v>0</v>
      </c>
      <c r="O497" s="15">
        <v>58</v>
      </c>
      <c r="P497" s="15">
        <v>138077</v>
      </c>
      <c r="Q497" t="str">
        <f>IFERROR(LEFT(D497, FIND(VLOOKUP("state_name_split_token", Keys!$B:$C, 2, FALSE), D497)-1), D497)</f>
        <v>West Virginia</v>
      </c>
      <c r="R497" t="str">
        <f>IF(OR(Q497=VLOOKUP("lignite_state_1", Keys!$B:$C, 2, FALSE),Q497=VLOOKUP("lignite_state_2", Keys!$B:$C, 2, FALSE),Q497=VLOOKUP("lignite_state_3", Keys!$B:$C, 2, FALSE),Q497=VLOOKUP("lignite_state_4", Keys!$B:$C, 2, FALSE)),VLOOKUP("lignite_label", Keys!$B:$C, 2, FALSE),VLOOKUP("hard_coal_label", Keys!$B:$C, 2, FALSE))</f>
        <v>hard_coal</v>
      </c>
    </row>
    <row r="498" spans="1:18" x14ac:dyDescent="0.25">
      <c r="A498" s="14">
        <v>2024</v>
      </c>
      <c r="B498" s="14">
        <v>4609447</v>
      </c>
      <c r="C498" s="14" t="s">
        <v>1965</v>
      </c>
      <c r="D498" s="14" t="s">
        <v>1960</v>
      </c>
      <c r="E498" s="14" t="s">
        <v>1961</v>
      </c>
      <c r="F498" s="14" t="s">
        <v>822</v>
      </c>
      <c r="G498" s="14" t="s">
        <v>828</v>
      </c>
      <c r="H498" s="14" t="s">
        <v>829</v>
      </c>
      <c r="I498" s="14" t="s">
        <v>836</v>
      </c>
      <c r="J498" s="14" t="s">
        <v>1966</v>
      </c>
      <c r="K498" s="14" t="s">
        <v>1967</v>
      </c>
      <c r="L498" s="14"/>
      <c r="M498" s="14" t="s">
        <v>1343</v>
      </c>
      <c r="N498" s="15">
        <v>887273</v>
      </c>
      <c r="O498" s="15">
        <v>326</v>
      </c>
      <c r="P498" s="15">
        <v>654040</v>
      </c>
      <c r="Q498" t="str">
        <f>IFERROR(LEFT(D498, FIND(VLOOKUP("state_name_split_token", Keys!$B:$C, 2, FALSE), D498)-1), D498)</f>
        <v>West Virginia</v>
      </c>
      <c r="R498" t="str">
        <f>IF(OR(Q498=VLOOKUP("lignite_state_1", Keys!$B:$C, 2, FALSE),Q498=VLOOKUP("lignite_state_2", Keys!$B:$C, 2, FALSE),Q498=VLOOKUP("lignite_state_3", Keys!$B:$C, 2, FALSE),Q498=VLOOKUP("lignite_state_4", Keys!$B:$C, 2, FALSE)),VLOOKUP("lignite_label", Keys!$B:$C, 2, FALSE),VLOOKUP("hard_coal_label", Keys!$B:$C, 2, FALSE))</f>
        <v>hard_coal</v>
      </c>
    </row>
    <row r="499" spans="1:18" x14ac:dyDescent="0.25">
      <c r="A499" s="14">
        <v>2024</v>
      </c>
      <c r="B499" s="14">
        <v>4609657</v>
      </c>
      <c r="C499" s="14" t="s">
        <v>1968</v>
      </c>
      <c r="D499" s="14" t="s">
        <v>1960</v>
      </c>
      <c r="E499" s="14" t="s">
        <v>1961</v>
      </c>
      <c r="F499" s="14" t="s">
        <v>822</v>
      </c>
      <c r="G499" s="14" t="s">
        <v>814</v>
      </c>
      <c r="H499" s="14" t="s">
        <v>815</v>
      </c>
      <c r="I499" s="14" t="s">
        <v>823</v>
      </c>
      <c r="J499" s="14" t="s">
        <v>1969</v>
      </c>
      <c r="K499" s="14" t="s">
        <v>1970</v>
      </c>
      <c r="L499" s="14"/>
      <c r="M499" s="14" t="s">
        <v>1343</v>
      </c>
      <c r="N499" s="15">
        <v>0</v>
      </c>
      <c r="O499" s="15">
        <v>51</v>
      </c>
      <c r="P499" s="15">
        <v>84232</v>
      </c>
      <c r="Q499" t="str">
        <f>IFERROR(LEFT(D499, FIND(VLOOKUP("state_name_split_token", Keys!$B:$C, 2, FALSE), D499)-1), D499)</f>
        <v>West Virginia</v>
      </c>
      <c r="R499" t="str">
        <f>IF(OR(Q499=VLOOKUP("lignite_state_1", Keys!$B:$C, 2, FALSE),Q499=VLOOKUP("lignite_state_2", Keys!$B:$C, 2, FALSE),Q499=VLOOKUP("lignite_state_3", Keys!$B:$C, 2, FALSE),Q499=VLOOKUP("lignite_state_4", Keys!$B:$C, 2, FALSE)),VLOOKUP("lignite_label", Keys!$B:$C, 2, FALSE),VLOOKUP("hard_coal_label", Keys!$B:$C, 2, FALSE))</f>
        <v>hard_coal</v>
      </c>
    </row>
    <row r="500" spans="1:18" x14ac:dyDescent="0.25">
      <c r="A500" s="14">
        <v>2024</v>
      </c>
      <c r="B500" s="14">
        <v>1518978</v>
      </c>
      <c r="C500" s="14" t="s">
        <v>1971</v>
      </c>
      <c r="D500" s="14" t="s">
        <v>1972</v>
      </c>
      <c r="E500" s="14" t="s">
        <v>1973</v>
      </c>
      <c r="F500" s="14" t="s">
        <v>822</v>
      </c>
      <c r="G500" s="14" t="s">
        <v>814</v>
      </c>
      <c r="H500" s="14" t="s">
        <v>815</v>
      </c>
      <c r="I500" s="14" t="s">
        <v>816</v>
      </c>
      <c r="J500" s="14" t="s">
        <v>1974</v>
      </c>
      <c r="K500" s="14" t="s">
        <v>1975</v>
      </c>
      <c r="L500" s="14"/>
      <c r="M500" s="14" t="s">
        <v>1037</v>
      </c>
      <c r="N500" s="15">
        <v>23310</v>
      </c>
      <c r="O500" s="15">
        <v>10</v>
      </c>
      <c r="P500" s="15">
        <v>6068</v>
      </c>
      <c r="Q500" t="str">
        <f>IFERROR(LEFT(D500, FIND(VLOOKUP("state_name_split_token", Keys!$B:$C, 2, FALSE), D500)-1), D500)</f>
        <v>West Virginia</v>
      </c>
      <c r="R500" t="str">
        <f>IF(OR(Q500=VLOOKUP("lignite_state_1", Keys!$B:$C, 2, FALSE),Q500=VLOOKUP("lignite_state_2", Keys!$B:$C, 2, FALSE),Q500=VLOOKUP("lignite_state_3", Keys!$B:$C, 2, FALSE),Q500=VLOOKUP("lignite_state_4", Keys!$B:$C, 2, FALSE)),VLOOKUP("lignite_label", Keys!$B:$C, 2, FALSE),VLOOKUP("hard_coal_label", Keys!$B:$C, 2, FALSE))</f>
        <v>hard_coal</v>
      </c>
    </row>
    <row r="501" spans="1:18" x14ac:dyDescent="0.25">
      <c r="A501" s="14">
        <v>2024</v>
      </c>
      <c r="B501" s="14">
        <v>4603135</v>
      </c>
      <c r="C501" s="14" t="s">
        <v>1976</v>
      </c>
      <c r="D501" s="14" t="s">
        <v>1972</v>
      </c>
      <c r="E501" s="14" t="s">
        <v>1973</v>
      </c>
      <c r="F501" s="14" t="s">
        <v>852</v>
      </c>
      <c r="G501" s="14" t="s">
        <v>814</v>
      </c>
      <c r="H501" s="14" t="s">
        <v>815</v>
      </c>
      <c r="I501" s="14" t="s">
        <v>823</v>
      </c>
      <c r="J501" s="14" t="s">
        <v>1977</v>
      </c>
      <c r="K501" s="14" t="s">
        <v>1978</v>
      </c>
      <c r="L501" s="14"/>
      <c r="M501" s="14" t="s">
        <v>1037</v>
      </c>
      <c r="N501" s="15">
        <v>0</v>
      </c>
      <c r="O501" s="15">
        <v>1</v>
      </c>
      <c r="P501" s="15">
        <v>3418</v>
      </c>
      <c r="Q501" t="str">
        <f>IFERROR(LEFT(D501, FIND(VLOOKUP("state_name_split_token", Keys!$B:$C, 2, FALSE), D501)-1), D501)</f>
        <v>West Virginia</v>
      </c>
      <c r="R501" t="str">
        <f>IF(OR(Q501=VLOOKUP("lignite_state_1", Keys!$B:$C, 2, FALSE),Q501=VLOOKUP("lignite_state_2", Keys!$B:$C, 2, FALSE),Q501=VLOOKUP("lignite_state_3", Keys!$B:$C, 2, FALSE),Q501=VLOOKUP("lignite_state_4", Keys!$B:$C, 2, FALSE)),VLOOKUP("lignite_label", Keys!$B:$C, 2, FALSE),VLOOKUP("hard_coal_label", Keys!$B:$C, 2, FALSE))</f>
        <v>hard_coal</v>
      </c>
    </row>
    <row r="502" spans="1:18" x14ac:dyDescent="0.25">
      <c r="A502" s="14">
        <v>2024</v>
      </c>
      <c r="B502" s="14">
        <v>4603135</v>
      </c>
      <c r="C502" s="14" t="s">
        <v>1976</v>
      </c>
      <c r="D502" s="14" t="s">
        <v>1972</v>
      </c>
      <c r="E502" s="14" t="s">
        <v>1973</v>
      </c>
      <c r="F502" s="14" t="s">
        <v>852</v>
      </c>
      <c r="G502" s="14" t="s">
        <v>828</v>
      </c>
      <c r="H502" s="14" t="s">
        <v>815</v>
      </c>
      <c r="I502" s="14" t="s">
        <v>823</v>
      </c>
      <c r="J502" s="14" t="s">
        <v>1977</v>
      </c>
      <c r="K502" s="14" t="s">
        <v>1978</v>
      </c>
      <c r="L502" s="14"/>
      <c r="M502" s="14" t="s">
        <v>1037</v>
      </c>
      <c r="N502" s="15">
        <v>0</v>
      </c>
      <c r="O502" s="15">
        <v>1</v>
      </c>
      <c r="P502" s="15">
        <v>3418</v>
      </c>
      <c r="Q502" t="str">
        <f>IFERROR(LEFT(D502, FIND(VLOOKUP("state_name_split_token", Keys!$B:$C, 2, FALSE), D502)-1), D502)</f>
        <v>West Virginia</v>
      </c>
      <c r="R502" t="str">
        <f>IF(OR(Q502=VLOOKUP("lignite_state_1", Keys!$B:$C, 2, FALSE),Q502=VLOOKUP("lignite_state_2", Keys!$B:$C, 2, FALSE),Q502=VLOOKUP("lignite_state_3", Keys!$B:$C, 2, FALSE),Q502=VLOOKUP("lignite_state_4", Keys!$B:$C, 2, FALSE)),VLOOKUP("lignite_label", Keys!$B:$C, 2, FALSE),VLOOKUP("hard_coal_label", Keys!$B:$C, 2, FALSE))</f>
        <v>hard_coal</v>
      </c>
    </row>
    <row r="503" spans="1:18" x14ac:dyDescent="0.25">
      <c r="A503" s="14">
        <v>2024</v>
      </c>
      <c r="B503" s="14">
        <v>4605295</v>
      </c>
      <c r="C503" s="14" t="s">
        <v>1979</v>
      </c>
      <c r="D503" s="14" t="s">
        <v>1972</v>
      </c>
      <c r="E503" s="14" t="s">
        <v>1973</v>
      </c>
      <c r="F503" s="14" t="s">
        <v>822</v>
      </c>
      <c r="G503" s="14" t="s">
        <v>814</v>
      </c>
      <c r="H503" s="14" t="s">
        <v>829</v>
      </c>
      <c r="I503" s="14" t="s">
        <v>823</v>
      </c>
      <c r="J503" s="14" t="s">
        <v>1977</v>
      </c>
      <c r="K503" s="14" t="s">
        <v>1978</v>
      </c>
      <c r="L503" s="14" t="s">
        <v>832</v>
      </c>
      <c r="M503" s="14" t="s">
        <v>1037</v>
      </c>
      <c r="N503" s="15">
        <v>0</v>
      </c>
      <c r="O503" s="15">
        <v>5</v>
      </c>
      <c r="P503" s="15">
        <v>14268</v>
      </c>
      <c r="Q503" t="str">
        <f>IFERROR(LEFT(D503, FIND(VLOOKUP("state_name_split_token", Keys!$B:$C, 2, FALSE), D503)-1), D503)</f>
        <v>West Virginia</v>
      </c>
      <c r="R503" t="str">
        <f>IF(OR(Q503=VLOOKUP("lignite_state_1", Keys!$B:$C, 2, FALSE),Q503=VLOOKUP("lignite_state_2", Keys!$B:$C, 2, FALSE),Q503=VLOOKUP("lignite_state_3", Keys!$B:$C, 2, FALSE),Q503=VLOOKUP("lignite_state_4", Keys!$B:$C, 2, FALSE)),VLOOKUP("lignite_label", Keys!$B:$C, 2, FALSE),VLOOKUP("hard_coal_label", Keys!$B:$C, 2, FALSE))</f>
        <v>hard_coal</v>
      </c>
    </row>
    <row r="504" spans="1:18" x14ac:dyDescent="0.25">
      <c r="A504" s="14">
        <v>2024</v>
      </c>
      <c r="B504" s="14">
        <v>4606188</v>
      </c>
      <c r="C504" s="14" t="s">
        <v>1980</v>
      </c>
      <c r="D504" s="14" t="s">
        <v>1972</v>
      </c>
      <c r="E504" s="14" t="s">
        <v>1973</v>
      </c>
      <c r="F504" s="14" t="s">
        <v>852</v>
      </c>
      <c r="G504" s="14" t="s">
        <v>828</v>
      </c>
      <c r="H504" s="14" t="s">
        <v>829</v>
      </c>
      <c r="I504" s="14" t="s">
        <v>823</v>
      </c>
      <c r="J504" s="14" t="s">
        <v>1981</v>
      </c>
      <c r="K504" s="14" t="s">
        <v>1982</v>
      </c>
      <c r="L504" s="14"/>
      <c r="M504" s="14" t="s">
        <v>1037</v>
      </c>
      <c r="N504" s="15">
        <v>0</v>
      </c>
      <c r="O504" s="15">
        <v>26</v>
      </c>
      <c r="P504" s="15">
        <v>72491</v>
      </c>
      <c r="Q504" t="str">
        <f>IFERROR(LEFT(D504, FIND(VLOOKUP("state_name_split_token", Keys!$B:$C, 2, FALSE), D504)-1), D504)</f>
        <v>West Virginia</v>
      </c>
      <c r="R504" t="str">
        <f>IF(OR(Q504=VLOOKUP("lignite_state_1", Keys!$B:$C, 2, FALSE),Q504=VLOOKUP("lignite_state_2", Keys!$B:$C, 2, FALSE),Q504=VLOOKUP("lignite_state_3", Keys!$B:$C, 2, FALSE),Q504=VLOOKUP("lignite_state_4", Keys!$B:$C, 2, FALSE)),VLOOKUP("lignite_label", Keys!$B:$C, 2, FALSE),VLOOKUP("hard_coal_label", Keys!$B:$C, 2, FALSE))</f>
        <v>hard_coal</v>
      </c>
    </row>
    <row r="505" spans="1:18" x14ac:dyDescent="0.25">
      <c r="A505" s="14">
        <v>2024</v>
      </c>
      <c r="B505" s="14">
        <v>4606448</v>
      </c>
      <c r="C505" s="14" t="s">
        <v>1983</v>
      </c>
      <c r="D505" s="14" t="s">
        <v>1972</v>
      </c>
      <c r="E505" s="14" t="s">
        <v>1973</v>
      </c>
      <c r="F505" s="14" t="s">
        <v>822</v>
      </c>
      <c r="G505" s="14" t="s">
        <v>814</v>
      </c>
      <c r="H505" s="14" t="s">
        <v>829</v>
      </c>
      <c r="I505" s="14" t="s">
        <v>823</v>
      </c>
      <c r="J505" s="14" t="s">
        <v>1977</v>
      </c>
      <c r="K505" s="14" t="s">
        <v>1978</v>
      </c>
      <c r="L505" s="14" t="s">
        <v>832</v>
      </c>
      <c r="M505" s="14" t="s">
        <v>1037</v>
      </c>
      <c r="N505" s="15">
        <v>0</v>
      </c>
      <c r="O505" s="15">
        <v>3</v>
      </c>
      <c r="P505" s="15">
        <v>6756</v>
      </c>
      <c r="Q505" t="str">
        <f>IFERROR(LEFT(D505, FIND(VLOOKUP("state_name_split_token", Keys!$B:$C, 2, FALSE), D505)-1), D505)</f>
        <v>West Virginia</v>
      </c>
      <c r="R505" t="str">
        <f>IF(OR(Q505=VLOOKUP("lignite_state_1", Keys!$B:$C, 2, FALSE),Q505=VLOOKUP("lignite_state_2", Keys!$B:$C, 2, FALSE),Q505=VLOOKUP("lignite_state_3", Keys!$B:$C, 2, FALSE),Q505=VLOOKUP("lignite_state_4", Keys!$B:$C, 2, FALSE)),VLOOKUP("lignite_label", Keys!$B:$C, 2, FALSE),VLOOKUP("hard_coal_label", Keys!$B:$C, 2, FALSE))</f>
        <v>hard_coal</v>
      </c>
    </row>
    <row r="506" spans="1:18" x14ac:dyDescent="0.25">
      <c r="A506" s="14">
        <v>2024</v>
      </c>
      <c r="B506" s="14">
        <v>4606448</v>
      </c>
      <c r="C506" s="14" t="s">
        <v>1983</v>
      </c>
      <c r="D506" s="14" t="s">
        <v>1972</v>
      </c>
      <c r="E506" s="14" t="s">
        <v>1973</v>
      </c>
      <c r="F506" s="14" t="s">
        <v>822</v>
      </c>
      <c r="G506" s="14" t="s">
        <v>828</v>
      </c>
      <c r="H506" s="14" t="s">
        <v>829</v>
      </c>
      <c r="I506" s="14" t="s">
        <v>823</v>
      </c>
      <c r="J506" s="14" t="s">
        <v>1977</v>
      </c>
      <c r="K506" s="14" t="s">
        <v>1978</v>
      </c>
      <c r="L506" s="14" t="s">
        <v>832</v>
      </c>
      <c r="M506" s="14" t="s">
        <v>1037</v>
      </c>
      <c r="N506" s="15">
        <v>0</v>
      </c>
      <c r="O506" s="15">
        <v>41</v>
      </c>
      <c r="P506" s="15">
        <v>105850</v>
      </c>
      <c r="Q506" t="str">
        <f>IFERROR(LEFT(D506, FIND(VLOOKUP("state_name_split_token", Keys!$B:$C, 2, FALSE), D506)-1), D506)</f>
        <v>West Virginia</v>
      </c>
      <c r="R506" t="str">
        <f>IF(OR(Q506=VLOOKUP("lignite_state_1", Keys!$B:$C, 2, FALSE),Q506=VLOOKUP("lignite_state_2", Keys!$B:$C, 2, FALSE),Q506=VLOOKUP("lignite_state_3", Keys!$B:$C, 2, FALSE),Q506=VLOOKUP("lignite_state_4", Keys!$B:$C, 2, FALSE)),VLOOKUP("lignite_label", Keys!$B:$C, 2, FALSE),VLOOKUP("hard_coal_label", Keys!$B:$C, 2, FALSE))</f>
        <v>hard_coal</v>
      </c>
    </row>
    <row r="507" spans="1:18" x14ac:dyDescent="0.25">
      <c r="A507" s="14">
        <v>2024</v>
      </c>
      <c r="B507" s="14">
        <v>4606618</v>
      </c>
      <c r="C507" s="14" t="s">
        <v>1984</v>
      </c>
      <c r="D507" s="14" t="s">
        <v>1972</v>
      </c>
      <c r="E507" s="14" t="s">
        <v>1973</v>
      </c>
      <c r="F507" s="14" t="s">
        <v>1008</v>
      </c>
      <c r="G507" s="14" t="s">
        <v>828</v>
      </c>
      <c r="H507" s="14" t="s">
        <v>829</v>
      </c>
      <c r="I507" s="14" t="s">
        <v>816</v>
      </c>
      <c r="J507" s="14" t="s">
        <v>1977</v>
      </c>
      <c r="K507" s="14" t="s">
        <v>1985</v>
      </c>
      <c r="L507" s="14" t="s">
        <v>832</v>
      </c>
      <c r="M507" s="14" t="s">
        <v>1037</v>
      </c>
      <c r="N507" s="15">
        <v>158655</v>
      </c>
      <c r="O507" s="15">
        <v>63</v>
      </c>
      <c r="P507" s="15">
        <v>148579</v>
      </c>
      <c r="Q507" t="str">
        <f>IFERROR(LEFT(D507, FIND(VLOOKUP("state_name_split_token", Keys!$B:$C, 2, FALSE), D507)-1), D507)</f>
        <v>West Virginia</v>
      </c>
      <c r="R507" t="str">
        <f>IF(OR(Q507=VLOOKUP("lignite_state_1", Keys!$B:$C, 2, FALSE),Q507=VLOOKUP("lignite_state_2", Keys!$B:$C, 2, FALSE),Q507=VLOOKUP("lignite_state_3", Keys!$B:$C, 2, FALSE),Q507=VLOOKUP("lignite_state_4", Keys!$B:$C, 2, FALSE)),VLOOKUP("lignite_label", Keys!$B:$C, 2, FALSE),VLOOKUP("hard_coal_label", Keys!$B:$C, 2, FALSE))</f>
        <v>hard_coal</v>
      </c>
    </row>
    <row r="508" spans="1:18" x14ac:dyDescent="0.25">
      <c r="A508" s="14">
        <v>2024</v>
      </c>
      <c r="B508" s="14">
        <v>4607938</v>
      </c>
      <c r="C508" s="14" t="s">
        <v>1986</v>
      </c>
      <c r="D508" s="14" t="s">
        <v>1972</v>
      </c>
      <c r="E508" s="14" t="s">
        <v>1973</v>
      </c>
      <c r="F508" s="14" t="s">
        <v>822</v>
      </c>
      <c r="G508" s="14" t="s">
        <v>814</v>
      </c>
      <c r="H508" s="14" t="s">
        <v>815</v>
      </c>
      <c r="I508" s="14" t="s">
        <v>816</v>
      </c>
      <c r="J508" s="14" t="s">
        <v>1986</v>
      </c>
      <c r="K508" s="14" t="s">
        <v>1987</v>
      </c>
      <c r="L508" s="14"/>
      <c r="M508" s="14" t="s">
        <v>1037</v>
      </c>
      <c r="N508" s="15">
        <v>47751</v>
      </c>
      <c r="O508" s="15">
        <v>19</v>
      </c>
      <c r="P508" s="15">
        <v>42288</v>
      </c>
      <c r="Q508" t="str">
        <f>IFERROR(LEFT(D508, FIND(VLOOKUP("state_name_split_token", Keys!$B:$C, 2, FALSE), D508)-1), D508)</f>
        <v>West Virginia</v>
      </c>
      <c r="R508" t="str">
        <f>IF(OR(Q508=VLOOKUP("lignite_state_1", Keys!$B:$C, 2, FALSE),Q508=VLOOKUP("lignite_state_2", Keys!$B:$C, 2, FALSE),Q508=VLOOKUP("lignite_state_3", Keys!$B:$C, 2, FALSE),Q508=VLOOKUP("lignite_state_4", Keys!$B:$C, 2, FALSE)),VLOOKUP("lignite_label", Keys!$B:$C, 2, FALSE),VLOOKUP("hard_coal_label", Keys!$B:$C, 2, FALSE))</f>
        <v>hard_coal</v>
      </c>
    </row>
    <row r="509" spans="1:18" x14ac:dyDescent="0.25">
      <c r="A509" s="14">
        <v>2024</v>
      </c>
      <c r="B509" s="14">
        <v>4608645</v>
      </c>
      <c r="C509" s="14" t="s">
        <v>1988</v>
      </c>
      <c r="D509" s="14" t="s">
        <v>1972</v>
      </c>
      <c r="E509" s="14" t="s">
        <v>1973</v>
      </c>
      <c r="F509" s="14" t="s">
        <v>822</v>
      </c>
      <c r="G509" s="14" t="s">
        <v>814</v>
      </c>
      <c r="H509" s="14" t="s">
        <v>815</v>
      </c>
      <c r="I509" s="14" t="s">
        <v>816</v>
      </c>
      <c r="J509" s="14" t="s">
        <v>1989</v>
      </c>
      <c r="K509" s="14" t="s">
        <v>1990</v>
      </c>
      <c r="L509" s="14"/>
      <c r="M509" s="14" t="s">
        <v>1037</v>
      </c>
      <c r="N509" s="15">
        <v>91957</v>
      </c>
      <c r="O509" s="15">
        <v>20</v>
      </c>
      <c r="P509" s="15">
        <v>47598</v>
      </c>
      <c r="Q509" t="str">
        <f>IFERROR(LEFT(D509, FIND(VLOOKUP("state_name_split_token", Keys!$B:$C, 2, FALSE), D509)-1), D509)</f>
        <v>West Virginia</v>
      </c>
      <c r="R509" t="str">
        <f>IF(OR(Q509=VLOOKUP("lignite_state_1", Keys!$B:$C, 2, FALSE),Q509=VLOOKUP("lignite_state_2", Keys!$B:$C, 2, FALSE),Q509=VLOOKUP("lignite_state_3", Keys!$B:$C, 2, FALSE),Q509=VLOOKUP("lignite_state_4", Keys!$B:$C, 2, FALSE)),VLOOKUP("lignite_label", Keys!$B:$C, 2, FALSE),VLOOKUP("hard_coal_label", Keys!$B:$C, 2, FALSE))</f>
        <v>hard_coal</v>
      </c>
    </row>
    <row r="510" spans="1:18" x14ac:dyDescent="0.25">
      <c r="A510" s="14">
        <v>2024</v>
      </c>
      <c r="B510" s="14">
        <v>4608759</v>
      </c>
      <c r="C510" s="14" t="s">
        <v>1991</v>
      </c>
      <c r="D510" s="14" t="s">
        <v>1972</v>
      </c>
      <c r="E510" s="14" t="s">
        <v>1973</v>
      </c>
      <c r="F510" s="14" t="s">
        <v>822</v>
      </c>
      <c r="G510" s="14" t="s">
        <v>828</v>
      </c>
      <c r="H510" s="14" t="s">
        <v>829</v>
      </c>
      <c r="I510" s="14" t="s">
        <v>816</v>
      </c>
      <c r="J510" s="14" t="s">
        <v>1992</v>
      </c>
      <c r="K510" s="14" t="s">
        <v>1993</v>
      </c>
      <c r="L510" s="14"/>
      <c r="M510" s="14" t="s">
        <v>1037</v>
      </c>
      <c r="N510" s="15">
        <v>772997</v>
      </c>
      <c r="O510" s="15">
        <v>136</v>
      </c>
      <c r="P510" s="15">
        <v>327311</v>
      </c>
      <c r="Q510" t="str">
        <f>IFERROR(LEFT(D510, FIND(VLOOKUP("state_name_split_token", Keys!$B:$C, 2, FALSE), D510)-1), D510)</f>
        <v>West Virginia</v>
      </c>
      <c r="R510" t="str">
        <f>IF(OR(Q510=VLOOKUP("lignite_state_1", Keys!$B:$C, 2, FALSE),Q510=VLOOKUP("lignite_state_2", Keys!$B:$C, 2, FALSE),Q510=VLOOKUP("lignite_state_3", Keys!$B:$C, 2, FALSE),Q510=VLOOKUP("lignite_state_4", Keys!$B:$C, 2, FALSE)),VLOOKUP("lignite_label", Keys!$B:$C, 2, FALSE),VLOOKUP("hard_coal_label", Keys!$B:$C, 2, FALSE))</f>
        <v>hard_coal</v>
      </c>
    </row>
    <row r="511" spans="1:18" x14ac:dyDescent="0.25">
      <c r="A511" s="14">
        <v>2024</v>
      </c>
      <c r="B511" s="14">
        <v>4608940</v>
      </c>
      <c r="C511" s="14" t="s">
        <v>1994</v>
      </c>
      <c r="D511" s="14" t="s">
        <v>1972</v>
      </c>
      <c r="E511" s="14" t="s">
        <v>1973</v>
      </c>
      <c r="F511" s="14" t="s">
        <v>822</v>
      </c>
      <c r="G511" s="14" t="s">
        <v>814</v>
      </c>
      <c r="H511" s="14" t="s">
        <v>815</v>
      </c>
      <c r="I511" s="14" t="s">
        <v>823</v>
      </c>
      <c r="J511" s="14" t="s">
        <v>1995</v>
      </c>
      <c r="K511" s="14" t="s">
        <v>1996</v>
      </c>
      <c r="L511" s="14"/>
      <c r="M511" s="14" t="s">
        <v>1037</v>
      </c>
      <c r="N511" s="15">
        <v>0</v>
      </c>
      <c r="O511" s="15">
        <v>8</v>
      </c>
      <c r="P511" s="15">
        <v>7353</v>
      </c>
      <c r="Q511" t="str">
        <f>IFERROR(LEFT(D511, FIND(VLOOKUP("state_name_split_token", Keys!$B:$C, 2, FALSE), D511)-1), D511)</f>
        <v>West Virginia</v>
      </c>
      <c r="R511" t="str">
        <f>IF(OR(Q511=VLOOKUP("lignite_state_1", Keys!$B:$C, 2, FALSE),Q511=VLOOKUP("lignite_state_2", Keys!$B:$C, 2, FALSE),Q511=VLOOKUP("lignite_state_3", Keys!$B:$C, 2, FALSE),Q511=VLOOKUP("lignite_state_4", Keys!$B:$C, 2, FALSE)),VLOOKUP("lignite_label", Keys!$B:$C, 2, FALSE),VLOOKUP("hard_coal_label", Keys!$B:$C, 2, FALSE))</f>
        <v>hard_coal</v>
      </c>
    </row>
    <row r="512" spans="1:18" x14ac:dyDescent="0.25">
      <c r="A512" s="14">
        <v>2024</v>
      </c>
      <c r="B512" s="14">
        <v>4609070</v>
      </c>
      <c r="C512" s="14" t="s">
        <v>1997</v>
      </c>
      <c r="D512" s="14" t="s">
        <v>1972</v>
      </c>
      <c r="E512" s="14" t="s">
        <v>1973</v>
      </c>
      <c r="F512" s="14" t="s">
        <v>822</v>
      </c>
      <c r="G512" s="14" t="s">
        <v>814</v>
      </c>
      <c r="H512" s="14" t="s">
        <v>829</v>
      </c>
      <c r="I512" s="14" t="s">
        <v>816</v>
      </c>
      <c r="J512" s="14" t="s">
        <v>1995</v>
      </c>
      <c r="K512" s="14" t="s">
        <v>1996</v>
      </c>
      <c r="L512" s="14"/>
      <c r="M512" s="14" t="s">
        <v>1037</v>
      </c>
      <c r="N512" s="15">
        <v>133590</v>
      </c>
      <c r="O512" s="15">
        <v>51</v>
      </c>
      <c r="P512" s="15">
        <v>55709</v>
      </c>
      <c r="Q512" t="str">
        <f>IFERROR(LEFT(D512, FIND(VLOOKUP("state_name_split_token", Keys!$B:$C, 2, FALSE), D512)-1), D512)</f>
        <v>West Virginia</v>
      </c>
      <c r="R512" t="str">
        <f>IF(OR(Q512=VLOOKUP("lignite_state_1", Keys!$B:$C, 2, FALSE),Q512=VLOOKUP("lignite_state_2", Keys!$B:$C, 2, FALSE),Q512=VLOOKUP("lignite_state_3", Keys!$B:$C, 2, FALSE),Q512=VLOOKUP("lignite_state_4", Keys!$B:$C, 2, FALSE)),VLOOKUP("lignite_label", Keys!$B:$C, 2, FALSE),VLOOKUP("hard_coal_label", Keys!$B:$C, 2, FALSE))</f>
        <v>hard_coal</v>
      </c>
    </row>
    <row r="513" spans="1:18" x14ac:dyDescent="0.25">
      <c r="A513" s="14">
        <v>2024</v>
      </c>
      <c r="B513" s="14">
        <v>4609258</v>
      </c>
      <c r="C513" s="14" t="s">
        <v>1998</v>
      </c>
      <c r="D513" s="14" t="s">
        <v>1972</v>
      </c>
      <c r="E513" s="14" t="s">
        <v>1973</v>
      </c>
      <c r="F513" s="14" t="s">
        <v>822</v>
      </c>
      <c r="G513" s="14" t="s">
        <v>828</v>
      </c>
      <c r="H513" s="14" t="s">
        <v>829</v>
      </c>
      <c r="I513" s="14" t="s">
        <v>816</v>
      </c>
      <c r="J513" s="14" t="s">
        <v>1992</v>
      </c>
      <c r="K513" s="14" t="s">
        <v>1999</v>
      </c>
      <c r="L513" s="14"/>
      <c r="M513" s="14" t="s">
        <v>1037</v>
      </c>
      <c r="N513" s="15">
        <v>766938</v>
      </c>
      <c r="O513" s="15">
        <v>135</v>
      </c>
      <c r="P513" s="15">
        <v>323848</v>
      </c>
      <c r="Q513" t="str">
        <f>IFERROR(LEFT(D513, FIND(VLOOKUP("state_name_split_token", Keys!$B:$C, 2, FALSE), D513)-1), D513)</f>
        <v>West Virginia</v>
      </c>
      <c r="R513" t="str">
        <f>IF(OR(Q513=VLOOKUP("lignite_state_1", Keys!$B:$C, 2, FALSE),Q513=VLOOKUP("lignite_state_2", Keys!$B:$C, 2, FALSE),Q513=VLOOKUP("lignite_state_3", Keys!$B:$C, 2, FALSE),Q513=VLOOKUP("lignite_state_4", Keys!$B:$C, 2, FALSE)),VLOOKUP("lignite_label", Keys!$B:$C, 2, FALSE),VLOOKUP("hard_coal_label", Keys!$B:$C, 2, FALSE))</f>
        <v>hard_coal</v>
      </c>
    </row>
    <row r="514" spans="1:18" x14ac:dyDescent="0.25">
      <c r="A514" s="14">
        <v>2024</v>
      </c>
      <c r="B514" s="14">
        <v>4609286</v>
      </c>
      <c r="C514" s="14" t="s">
        <v>2000</v>
      </c>
      <c r="D514" s="14" t="s">
        <v>1972</v>
      </c>
      <c r="E514" s="14" t="s">
        <v>1973</v>
      </c>
      <c r="F514" s="14" t="s">
        <v>852</v>
      </c>
      <c r="G514" s="14" t="s">
        <v>814</v>
      </c>
      <c r="H514" s="14" t="s">
        <v>815</v>
      </c>
      <c r="I514" s="14" t="s">
        <v>816</v>
      </c>
      <c r="J514" s="14" t="s">
        <v>2001</v>
      </c>
      <c r="K514" s="14" t="s">
        <v>2002</v>
      </c>
      <c r="L514" s="14"/>
      <c r="M514" s="14" t="s">
        <v>1037</v>
      </c>
      <c r="N514" s="15">
        <v>368215</v>
      </c>
      <c r="O514" s="15">
        <v>35</v>
      </c>
      <c r="P514" s="15">
        <v>72327</v>
      </c>
      <c r="Q514" t="str">
        <f>IFERROR(LEFT(D514, FIND(VLOOKUP("state_name_split_token", Keys!$B:$C, 2, FALSE), D514)-1), D514)</f>
        <v>West Virginia</v>
      </c>
      <c r="R514" t="str">
        <f>IF(OR(Q514=VLOOKUP("lignite_state_1", Keys!$B:$C, 2, FALSE),Q514=VLOOKUP("lignite_state_2", Keys!$B:$C, 2, FALSE),Q514=VLOOKUP("lignite_state_3", Keys!$B:$C, 2, FALSE),Q514=VLOOKUP("lignite_state_4", Keys!$B:$C, 2, FALSE)),VLOOKUP("lignite_label", Keys!$B:$C, 2, FALSE),VLOOKUP("hard_coal_label", Keys!$B:$C, 2, FALSE))</f>
        <v>hard_coal</v>
      </c>
    </row>
    <row r="515" spans="1:18" x14ac:dyDescent="0.25">
      <c r="A515" s="14">
        <v>2024</v>
      </c>
      <c r="B515" s="14">
        <v>4609588</v>
      </c>
      <c r="C515" s="14" t="s">
        <v>2003</v>
      </c>
      <c r="D515" s="14" t="s">
        <v>1972</v>
      </c>
      <c r="E515" s="14" t="s">
        <v>1973</v>
      </c>
      <c r="F515" s="14" t="s">
        <v>822</v>
      </c>
      <c r="G515" s="14" t="s">
        <v>828</v>
      </c>
      <c r="H515" s="14" t="s">
        <v>829</v>
      </c>
      <c r="I515" s="14" t="s">
        <v>816</v>
      </c>
      <c r="J515" s="14" t="s">
        <v>1977</v>
      </c>
      <c r="K515" s="14" t="s">
        <v>2004</v>
      </c>
      <c r="L515" s="14"/>
      <c r="M515" s="14" t="s">
        <v>1037</v>
      </c>
      <c r="N515" s="15">
        <v>281637</v>
      </c>
      <c r="O515" s="15">
        <v>67</v>
      </c>
      <c r="P515" s="15">
        <v>164239</v>
      </c>
      <c r="Q515" t="str">
        <f>IFERROR(LEFT(D515, FIND(VLOOKUP("state_name_split_token", Keys!$B:$C, 2, FALSE), D515)-1), D515)</f>
        <v>West Virginia</v>
      </c>
      <c r="R515" t="str">
        <f>IF(OR(Q515=VLOOKUP("lignite_state_1", Keys!$B:$C, 2, FALSE),Q515=VLOOKUP("lignite_state_2", Keys!$B:$C, 2, FALSE),Q515=VLOOKUP("lignite_state_3", Keys!$B:$C, 2, FALSE),Q515=VLOOKUP("lignite_state_4", Keys!$B:$C, 2, FALSE)),VLOOKUP("lignite_label", Keys!$B:$C, 2, FALSE),VLOOKUP("hard_coal_label", Keys!$B:$C, 2, FALSE))</f>
        <v>hard_coal</v>
      </c>
    </row>
    <row r="516" spans="1:18" x14ac:dyDescent="0.25">
      <c r="A516" s="14">
        <v>2024</v>
      </c>
      <c r="B516" s="14">
        <v>4609640</v>
      </c>
      <c r="C516" s="14" t="s">
        <v>2005</v>
      </c>
      <c r="D516" s="14" t="s">
        <v>1972</v>
      </c>
      <c r="E516" s="14" t="s">
        <v>1973</v>
      </c>
      <c r="F516" s="14" t="s">
        <v>852</v>
      </c>
      <c r="G516" s="14" t="s">
        <v>828</v>
      </c>
      <c r="H516" s="14" t="s">
        <v>815</v>
      </c>
      <c r="I516" s="14" t="s">
        <v>816</v>
      </c>
      <c r="J516" s="14" t="s">
        <v>1981</v>
      </c>
      <c r="K516" s="14" t="s">
        <v>2006</v>
      </c>
      <c r="L516" s="14"/>
      <c r="M516" s="14" t="s">
        <v>1037</v>
      </c>
      <c r="N516" s="15">
        <v>179885</v>
      </c>
      <c r="O516" s="15">
        <v>88</v>
      </c>
      <c r="P516" s="15">
        <v>187803</v>
      </c>
      <c r="Q516" t="str">
        <f>IFERROR(LEFT(D516, FIND(VLOOKUP("state_name_split_token", Keys!$B:$C, 2, FALSE), D516)-1), D516)</f>
        <v>West Virginia</v>
      </c>
      <c r="R516" t="str">
        <f>IF(OR(Q516=VLOOKUP("lignite_state_1", Keys!$B:$C, 2, FALSE),Q516=VLOOKUP("lignite_state_2", Keys!$B:$C, 2, FALSE),Q516=VLOOKUP("lignite_state_3", Keys!$B:$C, 2, FALSE),Q516=VLOOKUP("lignite_state_4", Keys!$B:$C, 2, FALSE)),VLOOKUP("lignite_label", Keys!$B:$C, 2, FALSE),VLOOKUP("hard_coal_label", Keys!$B:$C, 2, FALSE))</f>
        <v>hard_coal</v>
      </c>
    </row>
    <row r="517" spans="1:18" x14ac:dyDescent="0.25">
      <c r="A517" s="14">
        <v>2024</v>
      </c>
      <c r="B517" s="14">
        <v>4609650</v>
      </c>
      <c r="C517" s="14" t="s">
        <v>2007</v>
      </c>
      <c r="D517" s="14" t="s">
        <v>1972</v>
      </c>
      <c r="E517" s="14" t="s">
        <v>1973</v>
      </c>
      <c r="F517" s="14" t="s">
        <v>822</v>
      </c>
      <c r="G517" s="14" t="s">
        <v>814</v>
      </c>
      <c r="H517" s="14" t="s">
        <v>815</v>
      </c>
      <c r="I517" s="14" t="s">
        <v>816</v>
      </c>
      <c r="J517" s="14" t="s">
        <v>1995</v>
      </c>
      <c r="K517" s="14" t="s">
        <v>2008</v>
      </c>
      <c r="L517" s="14"/>
      <c r="M517" s="14" t="s">
        <v>1037</v>
      </c>
      <c r="N517" s="15">
        <v>127922</v>
      </c>
      <c r="O517" s="15">
        <v>9</v>
      </c>
      <c r="P517" s="15">
        <v>12532</v>
      </c>
      <c r="Q517" t="str">
        <f>IFERROR(LEFT(D517, FIND(VLOOKUP("state_name_split_token", Keys!$B:$C, 2, FALSE), D517)-1), D517)</f>
        <v>West Virginia</v>
      </c>
      <c r="R517" t="str">
        <f>IF(OR(Q517=VLOOKUP("lignite_state_1", Keys!$B:$C, 2, FALSE),Q517=VLOOKUP("lignite_state_2", Keys!$B:$C, 2, FALSE),Q517=VLOOKUP("lignite_state_3", Keys!$B:$C, 2, FALSE),Q517=VLOOKUP("lignite_state_4", Keys!$B:$C, 2, FALSE)),VLOOKUP("lignite_label", Keys!$B:$C, 2, FALSE),VLOOKUP("hard_coal_label", Keys!$B:$C, 2, FALSE))</f>
        <v>hard_coal</v>
      </c>
    </row>
    <row r="518" spans="1:18" x14ac:dyDescent="0.25">
      <c r="A518" s="14">
        <v>2024</v>
      </c>
      <c r="B518" s="14">
        <v>4608376</v>
      </c>
      <c r="C518" s="14" t="s">
        <v>2009</v>
      </c>
      <c r="D518" s="14" t="s">
        <v>1972</v>
      </c>
      <c r="E518" s="14" t="s">
        <v>1074</v>
      </c>
      <c r="F518" s="14" t="s">
        <v>822</v>
      </c>
      <c r="G518" s="14" t="s">
        <v>814</v>
      </c>
      <c r="H518" s="14" t="s">
        <v>815</v>
      </c>
      <c r="I518" s="14" t="s">
        <v>823</v>
      </c>
      <c r="J518" s="14" t="s">
        <v>2010</v>
      </c>
      <c r="K518" s="14" t="s">
        <v>2011</v>
      </c>
      <c r="L518" s="14"/>
      <c r="M518" s="14" t="s">
        <v>1037</v>
      </c>
      <c r="N518" s="15">
        <v>0</v>
      </c>
      <c r="O518" s="15">
        <v>2</v>
      </c>
      <c r="P518" s="15">
        <v>3515</v>
      </c>
      <c r="Q518" t="str">
        <f>IFERROR(LEFT(D518, FIND(VLOOKUP("state_name_split_token", Keys!$B:$C, 2, FALSE), D518)-1), D518)</f>
        <v>West Virginia</v>
      </c>
      <c r="R518" t="str">
        <f>IF(OR(Q518=VLOOKUP("lignite_state_1", Keys!$B:$C, 2, FALSE),Q518=VLOOKUP("lignite_state_2", Keys!$B:$C, 2, FALSE),Q518=VLOOKUP("lignite_state_3", Keys!$B:$C, 2, FALSE),Q518=VLOOKUP("lignite_state_4", Keys!$B:$C, 2, FALSE)),VLOOKUP("lignite_label", Keys!$B:$C, 2, FALSE),VLOOKUP("hard_coal_label", Keys!$B:$C, 2, FALSE))</f>
        <v>hard_coal</v>
      </c>
    </row>
    <row r="519" spans="1:18" x14ac:dyDescent="0.25">
      <c r="A519" s="14">
        <v>2024</v>
      </c>
      <c r="B519" s="14">
        <v>4608376</v>
      </c>
      <c r="C519" s="14" t="s">
        <v>2009</v>
      </c>
      <c r="D519" s="14" t="s">
        <v>1972</v>
      </c>
      <c r="E519" s="14" t="s">
        <v>1074</v>
      </c>
      <c r="F519" s="14" t="s">
        <v>822</v>
      </c>
      <c r="G519" s="14" t="s">
        <v>828</v>
      </c>
      <c r="H519" s="14" t="s">
        <v>815</v>
      </c>
      <c r="I519" s="14" t="s">
        <v>823</v>
      </c>
      <c r="J519" s="14" t="s">
        <v>2010</v>
      </c>
      <c r="K519" s="14" t="s">
        <v>2011</v>
      </c>
      <c r="L519" s="14"/>
      <c r="M519" s="14" t="s">
        <v>1037</v>
      </c>
      <c r="N519" s="15">
        <v>0</v>
      </c>
      <c r="O519" s="15">
        <v>17</v>
      </c>
      <c r="P519" s="15">
        <v>40422</v>
      </c>
      <c r="Q519" t="str">
        <f>IFERROR(LEFT(D519, FIND(VLOOKUP("state_name_split_token", Keys!$B:$C, 2, FALSE), D519)-1), D519)</f>
        <v>West Virginia</v>
      </c>
      <c r="R519" t="str">
        <f>IF(OR(Q519=VLOOKUP("lignite_state_1", Keys!$B:$C, 2, FALSE),Q519=VLOOKUP("lignite_state_2", Keys!$B:$C, 2, FALSE),Q519=VLOOKUP("lignite_state_3", Keys!$B:$C, 2, FALSE),Q519=VLOOKUP("lignite_state_4", Keys!$B:$C, 2, FALSE)),VLOOKUP("lignite_label", Keys!$B:$C, 2, FALSE),VLOOKUP("hard_coal_label", Keys!$B:$C, 2, FALSE))</f>
        <v>hard_coal</v>
      </c>
    </row>
    <row r="520" spans="1:18" x14ac:dyDescent="0.25">
      <c r="A520" s="14">
        <v>2024</v>
      </c>
      <c r="B520" s="14">
        <v>4608377</v>
      </c>
      <c r="C520" s="14" t="s">
        <v>2012</v>
      </c>
      <c r="D520" s="14" t="s">
        <v>1972</v>
      </c>
      <c r="E520" s="14" t="s">
        <v>1074</v>
      </c>
      <c r="F520" s="14" t="s">
        <v>822</v>
      </c>
      <c r="G520" s="14" t="s">
        <v>814</v>
      </c>
      <c r="H520" s="14" t="s">
        <v>815</v>
      </c>
      <c r="I520" s="14" t="s">
        <v>816</v>
      </c>
      <c r="J520" s="14" t="s">
        <v>2013</v>
      </c>
      <c r="K520" s="14" t="s">
        <v>2014</v>
      </c>
      <c r="L520" s="14"/>
      <c r="M520" s="14" t="s">
        <v>1037</v>
      </c>
      <c r="N520" s="15">
        <v>78132</v>
      </c>
      <c r="O520" s="15">
        <v>11</v>
      </c>
      <c r="P520" s="15">
        <v>14707</v>
      </c>
      <c r="Q520" t="str">
        <f>IFERROR(LEFT(D520, FIND(VLOOKUP("state_name_split_token", Keys!$B:$C, 2, FALSE), D520)-1), D520)</f>
        <v>West Virginia</v>
      </c>
      <c r="R520" t="str">
        <f>IF(OR(Q520=VLOOKUP("lignite_state_1", Keys!$B:$C, 2, FALSE),Q520=VLOOKUP("lignite_state_2", Keys!$B:$C, 2, FALSE),Q520=VLOOKUP("lignite_state_3", Keys!$B:$C, 2, FALSE),Q520=VLOOKUP("lignite_state_4", Keys!$B:$C, 2, FALSE)),VLOOKUP("lignite_label", Keys!$B:$C, 2, FALSE),VLOOKUP("hard_coal_label", Keys!$B:$C, 2, FALSE))</f>
        <v>hard_coal</v>
      </c>
    </row>
    <row r="521" spans="1:18" x14ac:dyDescent="0.25">
      <c r="A521" s="14">
        <v>2024</v>
      </c>
      <c r="B521" s="14">
        <v>4608560</v>
      </c>
      <c r="C521" s="14" t="s">
        <v>2015</v>
      </c>
      <c r="D521" s="14" t="s">
        <v>1972</v>
      </c>
      <c r="E521" s="14" t="s">
        <v>1074</v>
      </c>
      <c r="F521" s="14" t="s">
        <v>852</v>
      </c>
      <c r="G521" s="14" t="s">
        <v>828</v>
      </c>
      <c r="H521" s="14" t="s">
        <v>815</v>
      </c>
      <c r="I521" s="14" t="s">
        <v>816</v>
      </c>
      <c r="J521" s="14" t="s">
        <v>2010</v>
      </c>
      <c r="K521" s="14" t="s">
        <v>2011</v>
      </c>
      <c r="L521" s="14"/>
      <c r="M521" s="14" t="s">
        <v>1037</v>
      </c>
      <c r="N521" s="15">
        <v>66357</v>
      </c>
      <c r="O521" s="15">
        <v>50</v>
      </c>
      <c r="P521" s="15">
        <v>108338</v>
      </c>
      <c r="Q521" t="str">
        <f>IFERROR(LEFT(D521, FIND(VLOOKUP("state_name_split_token", Keys!$B:$C, 2, FALSE), D521)-1), D521)</f>
        <v>West Virginia</v>
      </c>
      <c r="R521" t="str">
        <f>IF(OR(Q521=VLOOKUP("lignite_state_1", Keys!$B:$C, 2, FALSE),Q521=VLOOKUP("lignite_state_2", Keys!$B:$C, 2, FALSE),Q521=VLOOKUP("lignite_state_3", Keys!$B:$C, 2, FALSE),Q521=VLOOKUP("lignite_state_4", Keys!$B:$C, 2, FALSE)),VLOOKUP("lignite_label", Keys!$B:$C, 2, FALSE),VLOOKUP("hard_coal_label", Keys!$B:$C, 2, FALSE))</f>
        <v>hard_coal</v>
      </c>
    </row>
    <row r="522" spans="1:18" x14ac:dyDescent="0.25">
      <c r="A522" s="14">
        <v>2024</v>
      </c>
      <c r="B522" s="14">
        <v>4609415</v>
      </c>
      <c r="C522" s="14" t="s">
        <v>2016</v>
      </c>
      <c r="D522" s="14" t="s">
        <v>1972</v>
      </c>
      <c r="E522" s="14" t="s">
        <v>1074</v>
      </c>
      <c r="F522" s="14" t="s">
        <v>822</v>
      </c>
      <c r="G522" s="14" t="s">
        <v>814</v>
      </c>
      <c r="H522" s="14" t="s">
        <v>815</v>
      </c>
      <c r="I522" s="14" t="s">
        <v>816</v>
      </c>
      <c r="J522" s="14" t="s">
        <v>2017</v>
      </c>
      <c r="K522" s="14" t="s">
        <v>2018</v>
      </c>
      <c r="L522" s="14"/>
      <c r="M522" s="14" t="s">
        <v>1037</v>
      </c>
      <c r="N522" s="15">
        <v>62556</v>
      </c>
      <c r="O522" s="15">
        <v>6</v>
      </c>
      <c r="P522" s="15">
        <v>13133</v>
      </c>
      <c r="Q522" t="str">
        <f>IFERROR(LEFT(D522, FIND(VLOOKUP("state_name_split_token", Keys!$B:$C, 2, FALSE), D522)-1), D522)</f>
        <v>West Virginia</v>
      </c>
      <c r="R522" t="str">
        <f>IF(OR(Q522=VLOOKUP("lignite_state_1", Keys!$B:$C, 2, FALSE),Q522=VLOOKUP("lignite_state_2", Keys!$B:$C, 2, FALSE),Q522=VLOOKUP("lignite_state_3", Keys!$B:$C, 2, FALSE),Q522=VLOOKUP("lignite_state_4", Keys!$B:$C, 2, FALSE)),VLOOKUP("lignite_label", Keys!$B:$C, 2, FALSE),VLOOKUP("hard_coal_label", Keys!$B:$C, 2, FALSE))</f>
        <v>hard_coal</v>
      </c>
    </row>
    <row r="523" spans="1:18" x14ac:dyDescent="0.25">
      <c r="A523" s="14">
        <v>2024</v>
      </c>
      <c r="B523" s="14">
        <v>3609183</v>
      </c>
      <c r="C523" s="14" t="s">
        <v>2019</v>
      </c>
      <c r="D523" s="14" t="s">
        <v>1972</v>
      </c>
      <c r="E523" s="14" t="s">
        <v>1556</v>
      </c>
      <c r="F523" s="14" t="s">
        <v>813</v>
      </c>
      <c r="G523" s="14" t="s">
        <v>814</v>
      </c>
      <c r="H523" s="14" t="s">
        <v>815</v>
      </c>
      <c r="I523" s="14" t="s">
        <v>816</v>
      </c>
      <c r="J523" s="14" t="s">
        <v>2020</v>
      </c>
      <c r="K523" s="14" t="s">
        <v>2021</v>
      </c>
      <c r="L523" s="14"/>
      <c r="M523" s="14" t="s">
        <v>1037</v>
      </c>
      <c r="N523" s="15">
        <v>1127</v>
      </c>
      <c r="O523" s="15">
        <v>2</v>
      </c>
      <c r="P523" s="15">
        <v>553</v>
      </c>
      <c r="Q523" t="str">
        <f>IFERROR(LEFT(D523, FIND(VLOOKUP("state_name_split_token", Keys!$B:$C, 2, FALSE), D523)-1), D523)</f>
        <v>West Virginia</v>
      </c>
      <c r="R523" t="str">
        <f>IF(OR(Q523=VLOOKUP("lignite_state_1", Keys!$B:$C, 2, FALSE),Q523=VLOOKUP("lignite_state_2", Keys!$B:$C, 2, FALSE),Q523=VLOOKUP("lignite_state_3", Keys!$B:$C, 2, FALSE),Q523=VLOOKUP("lignite_state_4", Keys!$B:$C, 2, FALSE)),VLOOKUP("lignite_label", Keys!$B:$C, 2, FALSE),VLOOKUP("hard_coal_label", Keys!$B:$C, 2, FALSE))</f>
        <v>hard_coal</v>
      </c>
    </row>
    <row r="524" spans="1:18" x14ac:dyDescent="0.25">
      <c r="A524" s="14">
        <v>2024</v>
      </c>
      <c r="B524" s="14">
        <v>4003353</v>
      </c>
      <c r="C524" s="14" t="s">
        <v>2022</v>
      </c>
      <c r="D524" s="14" t="s">
        <v>1972</v>
      </c>
      <c r="E524" s="14" t="s">
        <v>1556</v>
      </c>
      <c r="F524" s="14" t="s">
        <v>822</v>
      </c>
      <c r="G524" s="14" t="s">
        <v>814</v>
      </c>
      <c r="H524" s="14" t="s">
        <v>815</v>
      </c>
      <c r="I524" s="14" t="s">
        <v>816</v>
      </c>
      <c r="J524" s="14" t="s">
        <v>2023</v>
      </c>
      <c r="K524" s="14" t="s">
        <v>2024</v>
      </c>
      <c r="L524" s="14"/>
      <c r="M524" s="14" t="s">
        <v>1037</v>
      </c>
      <c r="N524" s="15">
        <v>114043</v>
      </c>
      <c r="O524" s="15">
        <v>6</v>
      </c>
      <c r="P524" s="15">
        <v>18869</v>
      </c>
      <c r="Q524" t="str">
        <f>IFERROR(LEFT(D524, FIND(VLOOKUP("state_name_split_token", Keys!$B:$C, 2, FALSE), D524)-1), D524)</f>
        <v>West Virginia</v>
      </c>
      <c r="R524" t="str">
        <f>IF(OR(Q524=VLOOKUP("lignite_state_1", Keys!$B:$C, 2, FALSE),Q524=VLOOKUP("lignite_state_2", Keys!$B:$C, 2, FALSE),Q524=VLOOKUP("lignite_state_3", Keys!$B:$C, 2, FALSE),Q524=VLOOKUP("lignite_state_4", Keys!$B:$C, 2, FALSE)),VLOOKUP("lignite_label", Keys!$B:$C, 2, FALSE),VLOOKUP("hard_coal_label", Keys!$B:$C, 2, FALSE))</f>
        <v>hard_coal</v>
      </c>
    </row>
    <row r="525" spans="1:18" x14ac:dyDescent="0.25">
      <c r="A525" s="14">
        <v>2024</v>
      </c>
      <c r="B525" s="14">
        <v>4003398</v>
      </c>
      <c r="C525" s="14" t="s">
        <v>2025</v>
      </c>
      <c r="D525" s="14" t="s">
        <v>1972</v>
      </c>
      <c r="E525" s="14" t="s">
        <v>1556</v>
      </c>
      <c r="F525" s="14" t="s">
        <v>852</v>
      </c>
      <c r="G525" s="14" t="s">
        <v>814</v>
      </c>
      <c r="H525" s="14" t="s">
        <v>815</v>
      </c>
      <c r="I525" s="14" t="s">
        <v>816</v>
      </c>
      <c r="J525" s="14" t="s">
        <v>2026</v>
      </c>
      <c r="K525" s="14" t="s">
        <v>1231</v>
      </c>
      <c r="L525" s="14"/>
      <c r="M525" s="14" t="s">
        <v>1037</v>
      </c>
      <c r="N525" s="15">
        <v>99182</v>
      </c>
      <c r="O525" s="15">
        <v>12</v>
      </c>
      <c r="P525" s="15">
        <v>25589</v>
      </c>
      <c r="Q525" t="str">
        <f>IFERROR(LEFT(D525, FIND(VLOOKUP("state_name_split_token", Keys!$B:$C, 2, FALSE), D525)-1), D525)</f>
        <v>West Virginia</v>
      </c>
      <c r="R525" t="str">
        <f>IF(OR(Q525=VLOOKUP("lignite_state_1", Keys!$B:$C, 2, FALSE),Q525=VLOOKUP("lignite_state_2", Keys!$B:$C, 2, FALSE),Q525=VLOOKUP("lignite_state_3", Keys!$B:$C, 2, FALSE),Q525=VLOOKUP("lignite_state_4", Keys!$B:$C, 2, FALSE)),VLOOKUP("lignite_label", Keys!$B:$C, 2, FALSE),VLOOKUP("hard_coal_label", Keys!$B:$C, 2, FALSE))</f>
        <v>hard_coal</v>
      </c>
    </row>
    <row r="526" spans="1:18" x14ac:dyDescent="0.25">
      <c r="A526" s="14">
        <v>2024</v>
      </c>
      <c r="B526" s="14">
        <v>4604236</v>
      </c>
      <c r="C526" s="14" t="s">
        <v>2027</v>
      </c>
      <c r="D526" s="14" t="s">
        <v>1972</v>
      </c>
      <c r="E526" s="14" t="s">
        <v>1556</v>
      </c>
      <c r="F526" s="14" t="s">
        <v>822</v>
      </c>
      <c r="G526" s="14" t="s">
        <v>828</v>
      </c>
      <c r="H526" s="14" t="s">
        <v>829</v>
      </c>
      <c r="I526" s="14" t="s">
        <v>816</v>
      </c>
      <c r="J526" s="14" t="s">
        <v>2026</v>
      </c>
      <c r="K526" s="14" t="s">
        <v>2028</v>
      </c>
      <c r="L526" s="14"/>
      <c r="M526" s="14" t="s">
        <v>1037</v>
      </c>
      <c r="N526" s="15">
        <v>400254</v>
      </c>
      <c r="O526" s="15">
        <v>115</v>
      </c>
      <c r="P526" s="15">
        <v>281936</v>
      </c>
      <c r="Q526" t="str">
        <f>IFERROR(LEFT(D526, FIND(VLOOKUP("state_name_split_token", Keys!$B:$C, 2, FALSE), D526)-1), D526)</f>
        <v>West Virginia</v>
      </c>
      <c r="R526" t="str">
        <f>IF(OR(Q526=VLOOKUP("lignite_state_1", Keys!$B:$C, 2, FALSE),Q526=VLOOKUP("lignite_state_2", Keys!$B:$C, 2, FALSE),Q526=VLOOKUP("lignite_state_3", Keys!$B:$C, 2, FALSE),Q526=VLOOKUP("lignite_state_4", Keys!$B:$C, 2, FALSE)),VLOOKUP("lignite_label", Keys!$B:$C, 2, FALSE),VLOOKUP("hard_coal_label", Keys!$B:$C, 2, FALSE))</f>
        <v>hard_coal</v>
      </c>
    </row>
    <row r="527" spans="1:18" x14ac:dyDescent="0.25">
      <c r="A527" s="14">
        <v>2024</v>
      </c>
      <c r="B527" s="14">
        <v>4604343</v>
      </c>
      <c r="C527" s="14" t="s">
        <v>2029</v>
      </c>
      <c r="D527" s="14" t="s">
        <v>1972</v>
      </c>
      <c r="E527" s="14" t="s">
        <v>1556</v>
      </c>
      <c r="F527" s="14" t="s">
        <v>822</v>
      </c>
      <c r="G527" s="14" t="s">
        <v>814</v>
      </c>
      <c r="H527" s="14" t="s">
        <v>829</v>
      </c>
      <c r="I527" s="14" t="s">
        <v>823</v>
      </c>
      <c r="J527" s="14" t="s">
        <v>2030</v>
      </c>
      <c r="K527" s="14" t="s">
        <v>2031</v>
      </c>
      <c r="L527" s="14"/>
      <c r="M527" s="14" t="s">
        <v>1037</v>
      </c>
      <c r="N527" s="15">
        <v>0</v>
      </c>
      <c r="O527" s="15">
        <v>15</v>
      </c>
      <c r="P527" s="15">
        <v>33561</v>
      </c>
      <c r="Q527" t="str">
        <f>IFERROR(LEFT(D527, FIND(VLOOKUP("state_name_split_token", Keys!$B:$C, 2, FALSE), D527)-1), D527)</f>
        <v>West Virginia</v>
      </c>
      <c r="R527" t="str">
        <f>IF(OR(Q527=VLOOKUP("lignite_state_1", Keys!$B:$C, 2, FALSE),Q527=VLOOKUP("lignite_state_2", Keys!$B:$C, 2, FALSE),Q527=VLOOKUP("lignite_state_3", Keys!$B:$C, 2, FALSE),Q527=VLOOKUP("lignite_state_4", Keys!$B:$C, 2, FALSE)),VLOOKUP("lignite_label", Keys!$B:$C, 2, FALSE),VLOOKUP("hard_coal_label", Keys!$B:$C, 2, FALSE))</f>
        <v>hard_coal</v>
      </c>
    </row>
    <row r="528" spans="1:18" x14ac:dyDescent="0.25">
      <c r="A528" s="14">
        <v>2024</v>
      </c>
      <c r="B528" s="14">
        <v>4604343</v>
      </c>
      <c r="C528" s="14" t="s">
        <v>2029</v>
      </c>
      <c r="D528" s="14" t="s">
        <v>1972</v>
      </c>
      <c r="E528" s="14" t="s">
        <v>1556</v>
      </c>
      <c r="F528" s="14" t="s">
        <v>822</v>
      </c>
      <c r="G528" s="14" t="s">
        <v>828</v>
      </c>
      <c r="H528" s="14" t="s">
        <v>829</v>
      </c>
      <c r="I528" s="14" t="s">
        <v>823</v>
      </c>
      <c r="J528" s="14" t="s">
        <v>2030</v>
      </c>
      <c r="K528" s="14" t="s">
        <v>2031</v>
      </c>
      <c r="L528" s="14"/>
      <c r="M528" s="14" t="s">
        <v>1037</v>
      </c>
      <c r="N528" s="15">
        <v>0</v>
      </c>
      <c r="O528" s="15">
        <v>30</v>
      </c>
      <c r="P528" s="15">
        <v>65147</v>
      </c>
      <c r="Q528" t="str">
        <f>IFERROR(LEFT(D528, FIND(VLOOKUP("state_name_split_token", Keys!$B:$C, 2, FALSE), D528)-1), D528)</f>
        <v>West Virginia</v>
      </c>
      <c r="R528" t="str">
        <f>IF(OR(Q528=VLOOKUP("lignite_state_1", Keys!$B:$C, 2, FALSE),Q528=VLOOKUP("lignite_state_2", Keys!$B:$C, 2, FALSE),Q528=VLOOKUP("lignite_state_3", Keys!$B:$C, 2, FALSE),Q528=VLOOKUP("lignite_state_4", Keys!$B:$C, 2, FALSE)),VLOOKUP("lignite_label", Keys!$B:$C, 2, FALSE),VLOOKUP("hard_coal_label", Keys!$B:$C, 2, FALSE))</f>
        <v>hard_coal</v>
      </c>
    </row>
    <row r="529" spans="1:18" x14ac:dyDescent="0.25">
      <c r="A529" s="14">
        <v>2024</v>
      </c>
      <c r="B529" s="14">
        <v>4605145</v>
      </c>
      <c r="C529" s="14" t="s">
        <v>2032</v>
      </c>
      <c r="D529" s="14" t="s">
        <v>1972</v>
      </c>
      <c r="E529" s="14" t="s">
        <v>1556</v>
      </c>
      <c r="F529" s="14" t="s">
        <v>822</v>
      </c>
      <c r="G529" s="14" t="s">
        <v>814</v>
      </c>
      <c r="H529" s="14" t="s">
        <v>829</v>
      </c>
      <c r="I529" s="14" t="s">
        <v>823</v>
      </c>
      <c r="J529" s="14" t="s">
        <v>2026</v>
      </c>
      <c r="K529" s="14" t="s">
        <v>2028</v>
      </c>
      <c r="L529" s="14"/>
      <c r="M529" s="14" t="s">
        <v>1037</v>
      </c>
      <c r="N529" s="15">
        <v>0</v>
      </c>
      <c r="O529" s="15">
        <v>12</v>
      </c>
      <c r="P529" s="15">
        <v>28156</v>
      </c>
      <c r="Q529" t="str">
        <f>IFERROR(LEFT(D529, FIND(VLOOKUP("state_name_split_token", Keys!$B:$C, 2, FALSE), D529)-1), D529)</f>
        <v>West Virginia</v>
      </c>
      <c r="R529" t="str">
        <f>IF(OR(Q529=VLOOKUP("lignite_state_1", Keys!$B:$C, 2, FALSE),Q529=VLOOKUP("lignite_state_2", Keys!$B:$C, 2, FALSE),Q529=VLOOKUP("lignite_state_3", Keys!$B:$C, 2, FALSE),Q529=VLOOKUP("lignite_state_4", Keys!$B:$C, 2, FALSE)),VLOOKUP("lignite_label", Keys!$B:$C, 2, FALSE),VLOOKUP("hard_coal_label", Keys!$B:$C, 2, FALSE))</f>
        <v>hard_coal</v>
      </c>
    </row>
    <row r="530" spans="1:18" x14ac:dyDescent="0.25">
      <c r="A530" s="14">
        <v>2024</v>
      </c>
      <c r="B530" s="14">
        <v>4605145</v>
      </c>
      <c r="C530" s="14" t="s">
        <v>2032</v>
      </c>
      <c r="D530" s="14" t="s">
        <v>1972</v>
      </c>
      <c r="E530" s="14" t="s">
        <v>1556</v>
      </c>
      <c r="F530" s="14" t="s">
        <v>822</v>
      </c>
      <c r="G530" s="14" t="s">
        <v>828</v>
      </c>
      <c r="H530" s="14" t="s">
        <v>829</v>
      </c>
      <c r="I530" s="14" t="s">
        <v>823</v>
      </c>
      <c r="J530" s="14" t="s">
        <v>2026</v>
      </c>
      <c r="K530" s="14" t="s">
        <v>2028</v>
      </c>
      <c r="L530" s="14"/>
      <c r="M530" s="14" t="s">
        <v>1037</v>
      </c>
      <c r="N530" s="15">
        <v>0</v>
      </c>
      <c r="O530" s="15">
        <v>15</v>
      </c>
      <c r="P530" s="15">
        <v>34414</v>
      </c>
      <c r="Q530" t="str">
        <f>IFERROR(LEFT(D530, FIND(VLOOKUP("state_name_split_token", Keys!$B:$C, 2, FALSE), D530)-1), D530)</f>
        <v>West Virginia</v>
      </c>
      <c r="R530" t="str">
        <f>IF(OR(Q530=VLOOKUP("lignite_state_1", Keys!$B:$C, 2, FALSE),Q530=VLOOKUP("lignite_state_2", Keys!$B:$C, 2, FALSE),Q530=VLOOKUP("lignite_state_3", Keys!$B:$C, 2, FALSE),Q530=VLOOKUP("lignite_state_4", Keys!$B:$C, 2, FALSE)),VLOOKUP("lignite_label", Keys!$B:$C, 2, FALSE),VLOOKUP("hard_coal_label", Keys!$B:$C, 2, FALSE))</f>
        <v>hard_coal</v>
      </c>
    </row>
    <row r="531" spans="1:18" x14ac:dyDescent="0.25">
      <c r="A531" s="14">
        <v>2024</v>
      </c>
      <c r="B531" s="14">
        <v>4607058</v>
      </c>
      <c r="C531" s="14" t="s">
        <v>2033</v>
      </c>
      <c r="D531" s="14" t="s">
        <v>1972</v>
      </c>
      <c r="E531" s="14" t="s">
        <v>1556</v>
      </c>
      <c r="F531" s="14" t="s">
        <v>822</v>
      </c>
      <c r="G531" s="14" t="s">
        <v>814</v>
      </c>
      <c r="H531" s="14" t="s">
        <v>829</v>
      </c>
      <c r="I531" s="14" t="s">
        <v>816</v>
      </c>
      <c r="J531" s="14" t="s">
        <v>2026</v>
      </c>
      <c r="K531" s="14" t="s">
        <v>2028</v>
      </c>
      <c r="L531" s="14"/>
      <c r="M531" s="14" t="s">
        <v>1037</v>
      </c>
      <c r="N531" s="15">
        <v>226761</v>
      </c>
      <c r="O531" s="15">
        <v>47</v>
      </c>
      <c r="P531" s="15">
        <v>125558</v>
      </c>
      <c r="Q531" t="str">
        <f>IFERROR(LEFT(D531, FIND(VLOOKUP("state_name_split_token", Keys!$B:$C, 2, FALSE), D531)-1), D531)</f>
        <v>West Virginia</v>
      </c>
      <c r="R531" t="str">
        <f>IF(OR(Q531=VLOOKUP("lignite_state_1", Keys!$B:$C, 2, FALSE),Q531=VLOOKUP("lignite_state_2", Keys!$B:$C, 2, FALSE),Q531=VLOOKUP("lignite_state_3", Keys!$B:$C, 2, FALSE),Q531=VLOOKUP("lignite_state_4", Keys!$B:$C, 2, FALSE)),VLOOKUP("lignite_label", Keys!$B:$C, 2, FALSE),VLOOKUP("hard_coal_label", Keys!$B:$C, 2, FALSE))</f>
        <v>hard_coal</v>
      </c>
    </row>
    <row r="532" spans="1:18" x14ac:dyDescent="0.25">
      <c r="A532" s="14">
        <v>2024</v>
      </c>
      <c r="B532" s="14">
        <v>4607491</v>
      </c>
      <c r="C532" s="14" t="s">
        <v>2034</v>
      </c>
      <c r="D532" s="14" t="s">
        <v>1972</v>
      </c>
      <c r="E532" s="14" t="s">
        <v>1556</v>
      </c>
      <c r="F532" s="14" t="s">
        <v>822</v>
      </c>
      <c r="G532" s="14" t="s">
        <v>814</v>
      </c>
      <c r="H532" s="14" t="s">
        <v>829</v>
      </c>
      <c r="I532" s="14" t="s">
        <v>816</v>
      </c>
      <c r="J532" s="14" t="s">
        <v>2035</v>
      </c>
      <c r="K532" s="14" t="s">
        <v>2031</v>
      </c>
      <c r="L532" s="14"/>
      <c r="M532" s="14" t="s">
        <v>1037</v>
      </c>
      <c r="N532" s="15">
        <v>514131</v>
      </c>
      <c r="O532" s="15">
        <v>74</v>
      </c>
      <c r="P532" s="15">
        <v>186686</v>
      </c>
      <c r="Q532" t="str">
        <f>IFERROR(LEFT(D532, FIND(VLOOKUP("state_name_split_token", Keys!$B:$C, 2, FALSE), D532)-1), D532)</f>
        <v>West Virginia</v>
      </c>
      <c r="R532" t="str">
        <f>IF(OR(Q532=VLOOKUP("lignite_state_1", Keys!$B:$C, 2, FALSE),Q532=VLOOKUP("lignite_state_2", Keys!$B:$C, 2, FALSE),Q532=VLOOKUP("lignite_state_3", Keys!$B:$C, 2, FALSE),Q532=VLOOKUP("lignite_state_4", Keys!$B:$C, 2, FALSE)),VLOOKUP("lignite_label", Keys!$B:$C, 2, FALSE),VLOOKUP("hard_coal_label", Keys!$B:$C, 2, FALSE))</f>
        <v>hard_coal</v>
      </c>
    </row>
    <row r="533" spans="1:18" x14ac:dyDescent="0.25">
      <c r="A533" s="14">
        <v>2024</v>
      </c>
      <c r="B533" s="14">
        <v>4608932</v>
      </c>
      <c r="C533" s="14" t="s">
        <v>2036</v>
      </c>
      <c r="D533" s="14" t="s">
        <v>1972</v>
      </c>
      <c r="E533" s="14" t="s">
        <v>1556</v>
      </c>
      <c r="F533" s="14" t="s">
        <v>822</v>
      </c>
      <c r="G533" s="14" t="s">
        <v>828</v>
      </c>
      <c r="H533" s="14" t="s">
        <v>829</v>
      </c>
      <c r="I533" s="14" t="s">
        <v>816</v>
      </c>
      <c r="J533" s="14" t="s">
        <v>2037</v>
      </c>
      <c r="K533" s="14" t="s">
        <v>2031</v>
      </c>
      <c r="L533" s="14"/>
      <c r="M533" s="14" t="s">
        <v>1037</v>
      </c>
      <c r="N533" s="15">
        <v>404741</v>
      </c>
      <c r="O533" s="15">
        <v>126</v>
      </c>
      <c r="P533" s="15">
        <v>288624</v>
      </c>
      <c r="Q533" t="str">
        <f>IFERROR(LEFT(D533, FIND(VLOOKUP("state_name_split_token", Keys!$B:$C, 2, FALSE), D533)-1), D533)</f>
        <v>West Virginia</v>
      </c>
      <c r="R533" t="str">
        <f>IF(OR(Q533=VLOOKUP("lignite_state_1", Keys!$B:$C, 2, FALSE),Q533=VLOOKUP("lignite_state_2", Keys!$B:$C, 2, FALSE),Q533=VLOOKUP("lignite_state_3", Keys!$B:$C, 2, FALSE),Q533=VLOOKUP("lignite_state_4", Keys!$B:$C, 2, FALSE)),VLOOKUP("lignite_label", Keys!$B:$C, 2, FALSE),VLOOKUP("hard_coal_label", Keys!$B:$C, 2, FALSE))</f>
        <v>hard_coal</v>
      </c>
    </row>
    <row r="534" spans="1:18" x14ac:dyDescent="0.25">
      <c r="A534" s="14">
        <v>2024</v>
      </c>
      <c r="B534" s="14">
        <v>4609054</v>
      </c>
      <c r="C534" s="14" t="s">
        <v>2038</v>
      </c>
      <c r="D534" s="14" t="s">
        <v>1972</v>
      </c>
      <c r="E534" s="14" t="s">
        <v>1556</v>
      </c>
      <c r="F534" s="14" t="s">
        <v>822</v>
      </c>
      <c r="G534" s="14" t="s">
        <v>814</v>
      </c>
      <c r="H534" s="14" t="s">
        <v>829</v>
      </c>
      <c r="I534" s="14" t="s">
        <v>816</v>
      </c>
      <c r="J534" s="14" t="s">
        <v>2039</v>
      </c>
      <c r="K534" s="14" t="s">
        <v>2031</v>
      </c>
      <c r="L534" s="14"/>
      <c r="M534" s="14" t="s">
        <v>1037</v>
      </c>
      <c r="N534" s="15">
        <v>690397</v>
      </c>
      <c r="O534" s="15">
        <v>112</v>
      </c>
      <c r="P534" s="15">
        <v>272836</v>
      </c>
      <c r="Q534" t="str">
        <f>IFERROR(LEFT(D534, FIND(VLOOKUP("state_name_split_token", Keys!$B:$C, 2, FALSE), D534)-1), D534)</f>
        <v>West Virginia</v>
      </c>
      <c r="R534" t="str">
        <f>IF(OR(Q534=VLOOKUP("lignite_state_1", Keys!$B:$C, 2, FALSE),Q534=VLOOKUP("lignite_state_2", Keys!$B:$C, 2, FALSE),Q534=VLOOKUP("lignite_state_3", Keys!$B:$C, 2, FALSE),Q534=VLOOKUP("lignite_state_4", Keys!$B:$C, 2, FALSE)),VLOOKUP("lignite_label", Keys!$B:$C, 2, FALSE),VLOOKUP("hard_coal_label", Keys!$B:$C, 2, FALSE))</f>
        <v>hard_coal</v>
      </c>
    </row>
    <row r="535" spans="1:18" x14ac:dyDescent="0.25">
      <c r="A535" s="14">
        <v>2024</v>
      </c>
      <c r="B535" s="14">
        <v>4609105</v>
      </c>
      <c r="C535" s="14" t="s">
        <v>2040</v>
      </c>
      <c r="D535" s="14" t="s">
        <v>1972</v>
      </c>
      <c r="E535" s="14" t="s">
        <v>1556</v>
      </c>
      <c r="F535" s="14" t="s">
        <v>822</v>
      </c>
      <c r="G535" s="14" t="s">
        <v>814</v>
      </c>
      <c r="H535" s="14" t="s">
        <v>815</v>
      </c>
      <c r="I535" s="14" t="s">
        <v>816</v>
      </c>
      <c r="J535" s="14" t="s">
        <v>2023</v>
      </c>
      <c r="K535" s="14" t="s">
        <v>2024</v>
      </c>
      <c r="L535" s="14"/>
      <c r="M535" s="14" t="s">
        <v>1037</v>
      </c>
      <c r="N535" s="15">
        <v>399883</v>
      </c>
      <c r="O535" s="15">
        <v>116</v>
      </c>
      <c r="P535" s="15">
        <v>270178</v>
      </c>
      <c r="Q535" t="str">
        <f>IFERROR(LEFT(D535, FIND(VLOOKUP("state_name_split_token", Keys!$B:$C, 2, FALSE), D535)-1), D535)</f>
        <v>West Virginia</v>
      </c>
      <c r="R535" t="str">
        <f>IF(OR(Q535=VLOOKUP("lignite_state_1", Keys!$B:$C, 2, FALSE),Q535=VLOOKUP("lignite_state_2", Keys!$B:$C, 2, FALSE),Q535=VLOOKUP("lignite_state_3", Keys!$B:$C, 2, FALSE),Q535=VLOOKUP("lignite_state_4", Keys!$B:$C, 2, FALSE)),VLOOKUP("lignite_label", Keys!$B:$C, 2, FALSE),VLOOKUP("hard_coal_label", Keys!$B:$C, 2, FALSE))</f>
        <v>hard_coal</v>
      </c>
    </row>
    <row r="536" spans="1:18" x14ac:dyDescent="0.25">
      <c r="A536" s="14">
        <v>2024</v>
      </c>
      <c r="B536" s="14">
        <v>4609114</v>
      </c>
      <c r="C536" s="14" t="s">
        <v>2041</v>
      </c>
      <c r="D536" s="14" t="s">
        <v>1972</v>
      </c>
      <c r="E536" s="14" t="s">
        <v>1556</v>
      </c>
      <c r="F536" s="14" t="s">
        <v>822</v>
      </c>
      <c r="G536" s="14" t="s">
        <v>814</v>
      </c>
      <c r="H536" s="14" t="s">
        <v>829</v>
      </c>
      <c r="I536" s="14" t="s">
        <v>823</v>
      </c>
      <c r="J536" s="14" t="s">
        <v>2039</v>
      </c>
      <c r="K536" s="14" t="s">
        <v>2031</v>
      </c>
      <c r="L536" s="14"/>
      <c r="M536" s="14" t="s">
        <v>1037</v>
      </c>
      <c r="N536" s="15">
        <v>0</v>
      </c>
      <c r="O536" s="15">
        <v>6</v>
      </c>
      <c r="P536" s="15">
        <v>15516</v>
      </c>
      <c r="Q536" t="str">
        <f>IFERROR(LEFT(D536, FIND(VLOOKUP("state_name_split_token", Keys!$B:$C, 2, FALSE), D536)-1), D536)</f>
        <v>West Virginia</v>
      </c>
      <c r="R536" t="str">
        <f>IF(OR(Q536=VLOOKUP("lignite_state_1", Keys!$B:$C, 2, FALSE),Q536=VLOOKUP("lignite_state_2", Keys!$B:$C, 2, FALSE),Q536=VLOOKUP("lignite_state_3", Keys!$B:$C, 2, FALSE),Q536=VLOOKUP("lignite_state_4", Keys!$B:$C, 2, FALSE)),VLOOKUP("lignite_label", Keys!$B:$C, 2, FALSE),VLOOKUP("hard_coal_label", Keys!$B:$C, 2, FALSE))</f>
        <v>hard_coal</v>
      </c>
    </row>
    <row r="537" spans="1:18" x14ac:dyDescent="0.25">
      <c r="A537" s="14">
        <v>2024</v>
      </c>
      <c r="B537" s="14">
        <v>4609114</v>
      </c>
      <c r="C537" s="14" t="s">
        <v>2041</v>
      </c>
      <c r="D537" s="14" t="s">
        <v>1972</v>
      </c>
      <c r="E537" s="14" t="s">
        <v>1556</v>
      </c>
      <c r="F537" s="14" t="s">
        <v>822</v>
      </c>
      <c r="G537" s="14" t="s">
        <v>828</v>
      </c>
      <c r="H537" s="14" t="s">
        <v>829</v>
      </c>
      <c r="I537" s="14" t="s">
        <v>823</v>
      </c>
      <c r="J537" s="14" t="s">
        <v>2039</v>
      </c>
      <c r="K537" s="14" t="s">
        <v>2031</v>
      </c>
      <c r="L537" s="14"/>
      <c r="M537" s="14" t="s">
        <v>1037</v>
      </c>
      <c r="N537" s="15">
        <v>0</v>
      </c>
      <c r="O537" s="15">
        <v>6</v>
      </c>
      <c r="P537" s="15">
        <v>15515</v>
      </c>
      <c r="Q537" t="str">
        <f>IFERROR(LEFT(D537, FIND(VLOOKUP("state_name_split_token", Keys!$B:$C, 2, FALSE), D537)-1), D537)</f>
        <v>West Virginia</v>
      </c>
      <c r="R537" t="str">
        <f>IF(OR(Q537=VLOOKUP("lignite_state_1", Keys!$B:$C, 2, FALSE),Q537=VLOOKUP("lignite_state_2", Keys!$B:$C, 2, FALSE),Q537=VLOOKUP("lignite_state_3", Keys!$B:$C, 2, FALSE),Q537=VLOOKUP("lignite_state_4", Keys!$B:$C, 2, FALSE)),VLOOKUP("lignite_label", Keys!$B:$C, 2, FALSE),VLOOKUP("hard_coal_label", Keys!$B:$C, 2, FALSE))</f>
        <v>hard_coal</v>
      </c>
    </row>
    <row r="538" spans="1:18" x14ac:dyDescent="0.25">
      <c r="A538" s="14">
        <v>2024</v>
      </c>
      <c r="B538" s="14">
        <v>4609162</v>
      </c>
      <c r="C538" s="14" t="s">
        <v>2042</v>
      </c>
      <c r="D538" s="14" t="s">
        <v>1972</v>
      </c>
      <c r="E538" s="14" t="s">
        <v>1556</v>
      </c>
      <c r="F538" s="14" t="s">
        <v>822</v>
      </c>
      <c r="G538" s="14" t="s">
        <v>814</v>
      </c>
      <c r="H538" s="14" t="s">
        <v>815</v>
      </c>
      <c r="I538" s="14" t="s">
        <v>823</v>
      </c>
      <c r="J538" s="14" t="s">
        <v>2023</v>
      </c>
      <c r="K538" s="14" t="s">
        <v>2024</v>
      </c>
      <c r="L538" s="14"/>
      <c r="M538" s="14" t="s">
        <v>1037</v>
      </c>
      <c r="N538" s="15">
        <v>0</v>
      </c>
      <c r="O538" s="15">
        <v>21</v>
      </c>
      <c r="P538" s="15">
        <v>44765</v>
      </c>
      <c r="Q538" t="str">
        <f>IFERROR(LEFT(D538, FIND(VLOOKUP("state_name_split_token", Keys!$B:$C, 2, FALSE), D538)-1), D538)</f>
        <v>West Virginia</v>
      </c>
      <c r="R538" t="str">
        <f>IF(OR(Q538=VLOOKUP("lignite_state_1", Keys!$B:$C, 2, FALSE),Q538=VLOOKUP("lignite_state_2", Keys!$B:$C, 2, FALSE),Q538=VLOOKUP("lignite_state_3", Keys!$B:$C, 2, FALSE),Q538=VLOOKUP("lignite_state_4", Keys!$B:$C, 2, FALSE)),VLOOKUP("lignite_label", Keys!$B:$C, 2, FALSE),VLOOKUP("hard_coal_label", Keys!$B:$C, 2, FALSE))</f>
        <v>hard_coal</v>
      </c>
    </row>
    <row r="539" spans="1:18" x14ac:dyDescent="0.25">
      <c r="A539" s="14">
        <v>2024</v>
      </c>
      <c r="B539" s="14">
        <v>4609162</v>
      </c>
      <c r="C539" s="14" t="s">
        <v>2042</v>
      </c>
      <c r="D539" s="14" t="s">
        <v>1972</v>
      </c>
      <c r="E539" s="14" t="s">
        <v>1556</v>
      </c>
      <c r="F539" s="14" t="s">
        <v>822</v>
      </c>
      <c r="G539" s="14" t="s">
        <v>828</v>
      </c>
      <c r="H539" s="14" t="s">
        <v>815</v>
      </c>
      <c r="I539" s="14" t="s">
        <v>823</v>
      </c>
      <c r="J539" s="14" t="s">
        <v>2023</v>
      </c>
      <c r="K539" s="14" t="s">
        <v>2024</v>
      </c>
      <c r="L539" s="14"/>
      <c r="M539" s="14" t="s">
        <v>1037</v>
      </c>
      <c r="N539" s="15">
        <v>0</v>
      </c>
      <c r="O539" s="15">
        <v>2</v>
      </c>
      <c r="P539" s="15">
        <v>3369</v>
      </c>
      <c r="Q539" t="str">
        <f>IFERROR(LEFT(D539, FIND(VLOOKUP("state_name_split_token", Keys!$B:$C, 2, FALSE), D539)-1), D539)</f>
        <v>West Virginia</v>
      </c>
      <c r="R539" t="str">
        <f>IF(OR(Q539=VLOOKUP("lignite_state_1", Keys!$B:$C, 2, FALSE),Q539=VLOOKUP("lignite_state_2", Keys!$B:$C, 2, FALSE),Q539=VLOOKUP("lignite_state_3", Keys!$B:$C, 2, FALSE),Q539=VLOOKUP("lignite_state_4", Keys!$B:$C, 2, FALSE)),VLOOKUP("lignite_label", Keys!$B:$C, 2, FALSE),VLOOKUP("hard_coal_label", Keys!$B:$C, 2, FALSE))</f>
        <v>hard_coal</v>
      </c>
    </row>
    <row r="540" spans="1:18" x14ac:dyDescent="0.25">
      <c r="A540" s="14">
        <v>2024</v>
      </c>
      <c r="B540" s="14">
        <v>4609218</v>
      </c>
      <c r="C540" s="14" t="s">
        <v>2043</v>
      </c>
      <c r="D540" s="14" t="s">
        <v>1972</v>
      </c>
      <c r="E540" s="14" t="s">
        <v>1556</v>
      </c>
      <c r="F540" s="14" t="s">
        <v>822</v>
      </c>
      <c r="G540" s="14" t="s">
        <v>814</v>
      </c>
      <c r="H540" s="14" t="s">
        <v>815</v>
      </c>
      <c r="I540" s="14" t="s">
        <v>823</v>
      </c>
      <c r="J540" s="14" t="s">
        <v>2023</v>
      </c>
      <c r="K540" s="14" t="s">
        <v>2024</v>
      </c>
      <c r="L540" s="14"/>
      <c r="M540" s="14" t="s">
        <v>1037</v>
      </c>
      <c r="N540" s="15">
        <v>0</v>
      </c>
      <c r="O540" s="15">
        <v>4</v>
      </c>
      <c r="P540" s="15">
        <v>2772</v>
      </c>
      <c r="Q540" t="str">
        <f>IFERROR(LEFT(D540, FIND(VLOOKUP("state_name_split_token", Keys!$B:$C, 2, FALSE), D540)-1), D540)</f>
        <v>West Virginia</v>
      </c>
      <c r="R540" t="str">
        <f>IF(OR(Q540=VLOOKUP("lignite_state_1", Keys!$B:$C, 2, FALSE),Q540=VLOOKUP("lignite_state_2", Keys!$B:$C, 2, FALSE),Q540=VLOOKUP("lignite_state_3", Keys!$B:$C, 2, FALSE),Q540=VLOOKUP("lignite_state_4", Keys!$B:$C, 2, FALSE)),VLOOKUP("lignite_label", Keys!$B:$C, 2, FALSE),VLOOKUP("hard_coal_label", Keys!$B:$C, 2, FALSE))</f>
        <v>hard_coal</v>
      </c>
    </row>
    <row r="541" spans="1:18" x14ac:dyDescent="0.25">
      <c r="A541" s="14">
        <v>2024</v>
      </c>
      <c r="B541" s="14">
        <v>4609218</v>
      </c>
      <c r="C541" s="14" t="s">
        <v>2043</v>
      </c>
      <c r="D541" s="14" t="s">
        <v>1972</v>
      </c>
      <c r="E541" s="14" t="s">
        <v>1556</v>
      </c>
      <c r="F541" s="14" t="s">
        <v>822</v>
      </c>
      <c r="G541" s="14" t="s">
        <v>828</v>
      </c>
      <c r="H541" s="14" t="s">
        <v>815</v>
      </c>
      <c r="I541" s="14" t="s">
        <v>823</v>
      </c>
      <c r="J541" s="14" t="s">
        <v>2023</v>
      </c>
      <c r="K541" s="14" t="s">
        <v>2024</v>
      </c>
      <c r="L541" s="14"/>
      <c r="M541" s="14" t="s">
        <v>1037</v>
      </c>
      <c r="N541" s="15">
        <v>0</v>
      </c>
      <c r="O541" s="15">
        <v>4</v>
      </c>
      <c r="P541" s="15">
        <v>2772</v>
      </c>
      <c r="Q541" t="str">
        <f>IFERROR(LEFT(D541, FIND(VLOOKUP("state_name_split_token", Keys!$B:$C, 2, FALSE), D541)-1), D541)</f>
        <v>West Virginia</v>
      </c>
      <c r="R541" t="str">
        <f>IF(OR(Q541=VLOOKUP("lignite_state_1", Keys!$B:$C, 2, FALSE),Q541=VLOOKUP("lignite_state_2", Keys!$B:$C, 2, FALSE),Q541=VLOOKUP("lignite_state_3", Keys!$B:$C, 2, FALSE),Q541=VLOOKUP("lignite_state_4", Keys!$B:$C, 2, FALSE)),VLOOKUP("lignite_label", Keys!$B:$C, 2, FALSE),VLOOKUP("hard_coal_label", Keys!$B:$C, 2, FALSE))</f>
        <v>hard_coal</v>
      </c>
    </row>
    <row r="542" spans="1:18" x14ac:dyDescent="0.25">
      <c r="A542" s="14">
        <v>2024</v>
      </c>
      <c r="B542" s="14">
        <v>4609425</v>
      </c>
      <c r="C542" s="14" t="s">
        <v>2044</v>
      </c>
      <c r="D542" s="14" t="s">
        <v>1972</v>
      </c>
      <c r="E542" s="14" t="s">
        <v>1556</v>
      </c>
      <c r="F542" s="14" t="s">
        <v>822</v>
      </c>
      <c r="G542" s="14" t="s">
        <v>828</v>
      </c>
      <c r="H542" s="14" t="s">
        <v>815</v>
      </c>
      <c r="I542" s="14" t="s">
        <v>816</v>
      </c>
      <c r="J542" s="14" t="s">
        <v>2045</v>
      </c>
      <c r="K542" s="14" t="s">
        <v>2046</v>
      </c>
      <c r="L542" s="14"/>
      <c r="M542" s="14" t="s">
        <v>1037</v>
      </c>
      <c r="N542" s="15">
        <v>22172</v>
      </c>
      <c r="O542" s="15">
        <v>12</v>
      </c>
      <c r="P542" s="15">
        <v>9504</v>
      </c>
      <c r="Q542" t="str">
        <f>IFERROR(LEFT(D542, FIND(VLOOKUP("state_name_split_token", Keys!$B:$C, 2, FALSE), D542)-1), D542)</f>
        <v>West Virginia</v>
      </c>
      <c r="R542" t="str">
        <f>IF(OR(Q542=VLOOKUP("lignite_state_1", Keys!$B:$C, 2, FALSE),Q542=VLOOKUP("lignite_state_2", Keys!$B:$C, 2, FALSE),Q542=VLOOKUP("lignite_state_3", Keys!$B:$C, 2, FALSE),Q542=VLOOKUP("lignite_state_4", Keys!$B:$C, 2, FALSE)),VLOOKUP("lignite_label", Keys!$B:$C, 2, FALSE),VLOOKUP("hard_coal_label", Keys!$B:$C, 2, FALSE))</f>
        <v>hard_coal</v>
      </c>
    </row>
    <row r="543" spans="1:18" x14ac:dyDescent="0.25">
      <c r="A543" s="14">
        <v>2024</v>
      </c>
      <c r="B543" s="14">
        <v>4609646</v>
      </c>
      <c r="C543" s="14" t="s">
        <v>2047</v>
      </c>
      <c r="D543" s="14" t="s">
        <v>1972</v>
      </c>
      <c r="E543" s="14" t="s">
        <v>1556</v>
      </c>
      <c r="F543" s="14" t="s">
        <v>852</v>
      </c>
      <c r="G543" s="14" t="s">
        <v>814</v>
      </c>
      <c r="H543" s="14" t="s">
        <v>815</v>
      </c>
      <c r="I543" s="14" t="s">
        <v>816</v>
      </c>
      <c r="J543" s="14" t="s">
        <v>2048</v>
      </c>
      <c r="K543" s="14" t="s">
        <v>2049</v>
      </c>
      <c r="L543" s="14"/>
      <c r="M543" s="14" t="s">
        <v>1037</v>
      </c>
      <c r="N543" s="15">
        <v>54751</v>
      </c>
      <c r="O543" s="15">
        <v>8</v>
      </c>
      <c r="P543" s="15">
        <v>20936</v>
      </c>
      <c r="Q543" t="str">
        <f>IFERROR(LEFT(D543, FIND(VLOOKUP("state_name_split_token", Keys!$B:$C, 2, FALSE), D543)-1), D543)</f>
        <v>West Virginia</v>
      </c>
      <c r="R543" t="str">
        <f>IF(OR(Q543=VLOOKUP("lignite_state_1", Keys!$B:$C, 2, FALSE),Q543=VLOOKUP("lignite_state_2", Keys!$B:$C, 2, FALSE),Q543=VLOOKUP("lignite_state_3", Keys!$B:$C, 2, FALSE),Q543=VLOOKUP("lignite_state_4", Keys!$B:$C, 2, FALSE)),VLOOKUP("lignite_label", Keys!$B:$C, 2, FALSE),VLOOKUP("hard_coal_label", Keys!$B:$C, 2, FALSE))</f>
        <v>hard_coal</v>
      </c>
    </row>
    <row r="544" spans="1:18" x14ac:dyDescent="0.25">
      <c r="A544" s="14">
        <v>2024</v>
      </c>
      <c r="B544" s="14">
        <v>4609647</v>
      </c>
      <c r="C544" s="14" t="s">
        <v>2050</v>
      </c>
      <c r="D544" s="14" t="s">
        <v>1972</v>
      </c>
      <c r="E544" s="14" t="s">
        <v>1556</v>
      </c>
      <c r="F544" s="14" t="s">
        <v>852</v>
      </c>
      <c r="G544" s="14" t="s">
        <v>814</v>
      </c>
      <c r="H544" s="14" t="s">
        <v>815</v>
      </c>
      <c r="I544" s="14" t="s">
        <v>816</v>
      </c>
      <c r="J544" s="14" t="s">
        <v>2051</v>
      </c>
      <c r="K544" s="14" t="s">
        <v>2052</v>
      </c>
      <c r="L544" s="14"/>
      <c r="M544" s="14" t="s">
        <v>1037</v>
      </c>
      <c r="N544" s="15">
        <v>6031</v>
      </c>
      <c r="O544" s="15">
        <v>3</v>
      </c>
      <c r="P544" s="15">
        <v>2005</v>
      </c>
      <c r="Q544" t="str">
        <f>IFERROR(LEFT(D544, FIND(VLOOKUP("state_name_split_token", Keys!$B:$C, 2, FALSE), D544)-1), D544)</f>
        <v>West Virginia</v>
      </c>
      <c r="R544" t="str">
        <f>IF(OR(Q544=VLOOKUP("lignite_state_1", Keys!$B:$C, 2, FALSE),Q544=VLOOKUP("lignite_state_2", Keys!$B:$C, 2, FALSE),Q544=VLOOKUP("lignite_state_3", Keys!$B:$C, 2, FALSE),Q544=VLOOKUP("lignite_state_4", Keys!$B:$C, 2, FALSE)),VLOOKUP("lignite_label", Keys!$B:$C, 2, FALSE),VLOOKUP("hard_coal_label", Keys!$B:$C, 2, FALSE))</f>
        <v>hard_coal</v>
      </c>
    </row>
    <row r="545" spans="1:18" x14ac:dyDescent="0.25">
      <c r="A545" s="14">
        <v>2024</v>
      </c>
      <c r="B545" s="14">
        <v>4609577</v>
      </c>
      <c r="C545" s="14" t="s">
        <v>2053</v>
      </c>
      <c r="D545" s="14" t="s">
        <v>1960</v>
      </c>
      <c r="E545" s="14" t="s">
        <v>2054</v>
      </c>
      <c r="F545" s="14" t="s">
        <v>822</v>
      </c>
      <c r="G545" s="14" t="s">
        <v>814</v>
      </c>
      <c r="H545" s="14" t="s">
        <v>815</v>
      </c>
      <c r="I545" s="14" t="s">
        <v>816</v>
      </c>
      <c r="J545" s="14" t="s">
        <v>2055</v>
      </c>
      <c r="K545" s="14" t="s">
        <v>2056</v>
      </c>
      <c r="L545" s="14"/>
      <c r="M545" s="14" t="s">
        <v>1343</v>
      </c>
      <c r="N545" s="15">
        <v>81291</v>
      </c>
      <c r="O545" s="15">
        <v>10</v>
      </c>
      <c r="P545" s="15">
        <v>23378</v>
      </c>
      <c r="Q545" t="str">
        <f>IFERROR(LEFT(D545, FIND(VLOOKUP("state_name_split_token", Keys!$B:$C, 2, FALSE), D545)-1), D545)</f>
        <v>West Virginia</v>
      </c>
      <c r="R545" t="str">
        <f>IF(OR(Q545=VLOOKUP("lignite_state_1", Keys!$B:$C, 2, FALSE),Q545=VLOOKUP("lignite_state_2", Keys!$B:$C, 2, FALSE),Q545=VLOOKUP("lignite_state_3", Keys!$B:$C, 2, FALSE),Q545=VLOOKUP("lignite_state_4", Keys!$B:$C, 2, FALSE)),VLOOKUP("lignite_label", Keys!$B:$C, 2, FALSE),VLOOKUP("hard_coal_label", Keys!$B:$C, 2, FALSE))</f>
        <v>hard_coal</v>
      </c>
    </row>
    <row r="546" spans="1:18" x14ac:dyDescent="0.25">
      <c r="A546" s="14">
        <v>2024</v>
      </c>
      <c r="B546" s="14">
        <v>4609125</v>
      </c>
      <c r="C546" s="14" t="s">
        <v>2057</v>
      </c>
      <c r="D546" s="14" t="s">
        <v>1972</v>
      </c>
      <c r="E546" s="14" t="s">
        <v>2058</v>
      </c>
      <c r="F546" s="14" t="s">
        <v>822</v>
      </c>
      <c r="G546" s="14" t="s">
        <v>814</v>
      </c>
      <c r="H546" s="14" t="s">
        <v>829</v>
      </c>
      <c r="I546" s="14" t="s">
        <v>823</v>
      </c>
      <c r="J546" s="14" t="s">
        <v>2059</v>
      </c>
      <c r="K546" s="14" t="s">
        <v>2060</v>
      </c>
      <c r="L546" s="14"/>
      <c r="M546" s="14" t="s">
        <v>1037</v>
      </c>
      <c r="N546" s="15">
        <v>0</v>
      </c>
      <c r="O546" s="15">
        <v>6</v>
      </c>
      <c r="P546" s="15">
        <v>13493</v>
      </c>
      <c r="Q546" t="str">
        <f>IFERROR(LEFT(D546, FIND(VLOOKUP("state_name_split_token", Keys!$B:$C, 2, FALSE), D546)-1), D546)</f>
        <v>West Virginia</v>
      </c>
      <c r="R546" t="str">
        <f>IF(OR(Q546=VLOOKUP("lignite_state_1", Keys!$B:$C, 2, FALSE),Q546=VLOOKUP("lignite_state_2", Keys!$B:$C, 2, FALSE),Q546=VLOOKUP("lignite_state_3", Keys!$B:$C, 2, FALSE),Q546=VLOOKUP("lignite_state_4", Keys!$B:$C, 2, FALSE)),VLOOKUP("lignite_label", Keys!$B:$C, 2, FALSE),VLOOKUP("hard_coal_label", Keys!$B:$C, 2, FALSE))</f>
        <v>hard_coal</v>
      </c>
    </row>
    <row r="547" spans="1:18" x14ac:dyDescent="0.25">
      <c r="A547" s="14">
        <v>2024</v>
      </c>
      <c r="B547" s="14">
        <v>4609462</v>
      </c>
      <c r="C547" s="14" t="s">
        <v>2061</v>
      </c>
      <c r="D547" s="14" t="s">
        <v>1972</v>
      </c>
      <c r="E547" s="14" t="s">
        <v>2058</v>
      </c>
      <c r="F547" s="14" t="s">
        <v>822</v>
      </c>
      <c r="G547" s="14" t="s">
        <v>814</v>
      </c>
      <c r="H547" s="14" t="s">
        <v>815</v>
      </c>
      <c r="I547" s="14" t="s">
        <v>823</v>
      </c>
      <c r="J547" s="14" t="s">
        <v>2062</v>
      </c>
      <c r="K547" s="14" t="s">
        <v>1996</v>
      </c>
      <c r="L547" s="14"/>
      <c r="M547" s="14" t="s">
        <v>1037</v>
      </c>
      <c r="N547" s="15">
        <v>0</v>
      </c>
      <c r="O547" s="15">
        <v>8</v>
      </c>
      <c r="P547" s="15">
        <v>11926</v>
      </c>
      <c r="Q547" t="str">
        <f>IFERROR(LEFT(D547, FIND(VLOOKUP("state_name_split_token", Keys!$B:$C, 2, FALSE), D547)-1), D547)</f>
        <v>West Virginia</v>
      </c>
      <c r="R547" t="str">
        <f>IF(OR(Q547=VLOOKUP("lignite_state_1", Keys!$B:$C, 2, FALSE),Q547=VLOOKUP("lignite_state_2", Keys!$B:$C, 2, FALSE),Q547=VLOOKUP("lignite_state_3", Keys!$B:$C, 2, FALSE),Q547=VLOOKUP("lignite_state_4", Keys!$B:$C, 2, FALSE)),VLOOKUP("lignite_label", Keys!$B:$C, 2, FALSE),VLOOKUP("hard_coal_label", Keys!$B:$C, 2, FALSE))</f>
        <v>hard_coal</v>
      </c>
    </row>
    <row r="548" spans="1:18" x14ac:dyDescent="0.25">
      <c r="A548" s="14">
        <v>2024</v>
      </c>
      <c r="B548" s="14">
        <v>4609473</v>
      </c>
      <c r="C548" s="14" t="s">
        <v>2063</v>
      </c>
      <c r="D548" s="14" t="s">
        <v>1972</v>
      </c>
      <c r="E548" s="14" t="s">
        <v>2058</v>
      </c>
      <c r="F548" s="14" t="s">
        <v>822</v>
      </c>
      <c r="G548" s="14" t="s">
        <v>814</v>
      </c>
      <c r="H548" s="14" t="s">
        <v>815</v>
      </c>
      <c r="I548" s="14" t="s">
        <v>816</v>
      </c>
      <c r="J548" s="14" t="s">
        <v>2064</v>
      </c>
      <c r="K548" s="14" t="s">
        <v>2065</v>
      </c>
      <c r="L548" s="14"/>
      <c r="M548" s="14" t="s">
        <v>1037</v>
      </c>
      <c r="N548" s="15">
        <v>29305</v>
      </c>
      <c r="O548" s="15">
        <v>12</v>
      </c>
      <c r="P548" s="15">
        <v>25724</v>
      </c>
      <c r="Q548" t="str">
        <f>IFERROR(LEFT(D548, FIND(VLOOKUP("state_name_split_token", Keys!$B:$C, 2, FALSE), D548)-1), D548)</f>
        <v>West Virginia</v>
      </c>
      <c r="R548" t="str">
        <f>IF(OR(Q548=VLOOKUP("lignite_state_1", Keys!$B:$C, 2, FALSE),Q548=VLOOKUP("lignite_state_2", Keys!$B:$C, 2, FALSE),Q548=VLOOKUP("lignite_state_3", Keys!$B:$C, 2, FALSE),Q548=VLOOKUP("lignite_state_4", Keys!$B:$C, 2, FALSE)),VLOOKUP("lignite_label", Keys!$B:$C, 2, FALSE),VLOOKUP("hard_coal_label", Keys!$B:$C, 2, FALSE))</f>
        <v>hard_coal</v>
      </c>
    </row>
    <row r="549" spans="1:18" x14ac:dyDescent="0.25">
      <c r="A549" s="14">
        <v>2024</v>
      </c>
      <c r="B549" s="14">
        <v>4609597</v>
      </c>
      <c r="C549" s="14" t="s">
        <v>2066</v>
      </c>
      <c r="D549" s="14" t="s">
        <v>1972</v>
      </c>
      <c r="E549" s="14" t="s">
        <v>2058</v>
      </c>
      <c r="F549" s="14" t="s">
        <v>822</v>
      </c>
      <c r="G549" s="14" t="s">
        <v>814</v>
      </c>
      <c r="H549" s="14" t="s">
        <v>815</v>
      </c>
      <c r="I549" s="14" t="s">
        <v>816</v>
      </c>
      <c r="J549" s="14" t="s">
        <v>2062</v>
      </c>
      <c r="K549" s="14" t="s">
        <v>1996</v>
      </c>
      <c r="L549" s="14"/>
      <c r="M549" s="14" t="s">
        <v>1037</v>
      </c>
      <c r="N549" s="15">
        <v>76198</v>
      </c>
      <c r="O549" s="15">
        <v>44</v>
      </c>
      <c r="P549" s="15">
        <v>72931</v>
      </c>
      <c r="Q549" t="str">
        <f>IFERROR(LEFT(D549, FIND(VLOOKUP("state_name_split_token", Keys!$B:$C, 2, FALSE), D549)-1), D549)</f>
        <v>West Virginia</v>
      </c>
      <c r="R549" t="str">
        <f>IF(OR(Q549=VLOOKUP("lignite_state_1", Keys!$B:$C, 2, FALSE),Q549=VLOOKUP("lignite_state_2", Keys!$B:$C, 2, FALSE),Q549=VLOOKUP("lignite_state_3", Keys!$B:$C, 2, FALSE),Q549=VLOOKUP("lignite_state_4", Keys!$B:$C, 2, FALSE)),VLOOKUP("lignite_label", Keys!$B:$C, 2, FALSE),VLOOKUP("hard_coal_label", Keys!$B:$C, 2, FALSE))</f>
        <v>hard_coal</v>
      </c>
    </row>
    <row r="550" spans="1:18" x14ac:dyDescent="0.25">
      <c r="A550" s="14">
        <v>2024</v>
      </c>
      <c r="B550" s="14">
        <v>4603085</v>
      </c>
      <c r="C550" s="14" t="s">
        <v>2067</v>
      </c>
      <c r="D550" s="14" t="s">
        <v>1972</v>
      </c>
      <c r="E550" s="14" t="s">
        <v>2068</v>
      </c>
      <c r="F550" s="14" t="s">
        <v>822</v>
      </c>
      <c r="G550" s="14" t="s">
        <v>828</v>
      </c>
      <c r="H550" s="14" t="s">
        <v>829</v>
      </c>
      <c r="I550" s="14" t="s">
        <v>823</v>
      </c>
      <c r="J550" s="14" t="s">
        <v>1992</v>
      </c>
      <c r="K550" s="14" t="s">
        <v>1993</v>
      </c>
      <c r="L550" s="14"/>
      <c r="M550" s="14" t="s">
        <v>1037</v>
      </c>
      <c r="N550" s="15">
        <v>0</v>
      </c>
      <c r="O550" s="15">
        <v>50</v>
      </c>
      <c r="P550" s="15">
        <v>113551</v>
      </c>
      <c r="Q550" t="str">
        <f>IFERROR(LEFT(D550, FIND(VLOOKUP("state_name_split_token", Keys!$B:$C, 2, FALSE), D550)-1), D550)</f>
        <v>West Virginia</v>
      </c>
      <c r="R550" t="str">
        <f>IF(OR(Q550=VLOOKUP("lignite_state_1", Keys!$B:$C, 2, FALSE),Q550=VLOOKUP("lignite_state_2", Keys!$B:$C, 2, FALSE),Q550=VLOOKUP("lignite_state_3", Keys!$B:$C, 2, FALSE),Q550=VLOOKUP("lignite_state_4", Keys!$B:$C, 2, FALSE)),VLOOKUP("lignite_label", Keys!$B:$C, 2, FALSE),VLOOKUP("hard_coal_label", Keys!$B:$C, 2, FALSE))</f>
        <v>hard_coal</v>
      </c>
    </row>
    <row r="551" spans="1:18" x14ac:dyDescent="0.25">
      <c r="A551" s="14">
        <v>2024</v>
      </c>
      <c r="B551" s="14">
        <v>4603317</v>
      </c>
      <c r="C551" s="14" t="s">
        <v>2069</v>
      </c>
      <c r="D551" s="14" t="s">
        <v>1972</v>
      </c>
      <c r="E551" s="14" t="s">
        <v>2068</v>
      </c>
      <c r="F551" s="14" t="s">
        <v>822</v>
      </c>
      <c r="G551" s="14" t="s">
        <v>814</v>
      </c>
      <c r="H551" s="14" t="s">
        <v>829</v>
      </c>
      <c r="I551" s="14" t="s">
        <v>823</v>
      </c>
      <c r="J551" s="14" t="s">
        <v>2070</v>
      </c>
      <c r="K551" s="14" t="s">
        <v>2071</v>
      </c>
      <c r="L551" s="14"/>
      <c r="M551" s="14" t="s">
        <v>1037</v>
      </c>
      <c r="N551" s="15">
        <v>0</v>
      </c>
      <c r="O551" s="15">
        <v>4</v>
      </c>
      <c r="P551" s="15">
        <v>8040</v>
      </c>
      <c r="Q551" t="str">
        <f>IFERROR(LEFT(D551, FIND(VLOOKUP("state_name_split_token", Keys!$B:$C, 2, FALSE), D551)-1), D551)</f>
        <v>West Virginia</v>
      </c>
      <c r="R551" t="str">
        <f>IF(OR(Q551=VLOOKUP("lignite_state_1", Keys!$B:$C, 2, FALSE),Q551=VLOOKUP("lignite_state_2", Keys!$B:$C, 2, FALSE),Q551=VLOOKUP("lignite_state_3", Keys!$B:$C, 2, FALSE),Q551=VLOOKUP("lignite_state_4", Keys!$B:$C, 2, FALSE)),VLOOKUP("lignite_label", Keys!$B:$C, 2, FALSE),VLOOKUP("hard_coal_label", Keys!$B:$C, 2, FALSE))</f>
        <v>hard_coal</v>
      </c>
    </row>
    <row r="552" spans="1:18" x14ac:dyDescent="0.25">
      <c r="A552" s="14">
        <v>2024</v>
      </c>
      <c r="B552" s="14">
        <v>4603317</v>
      </c>
      <c r="C552" s="14" t="s">
        <v>2069</v>
      </c>
      <c r="D552" s="14" t="s">
        <v>1972</v>
      </c>
      <c r="E552" s="14" t="s">
        <v>2068</v>
      </c>
      <c r="F552" s="14" t="s">
        <v>822</v>
      </c>
      <c r="G552" s="14" t="s">
        <v>828</v>
      </c>
      <c r="H552" s="14" t="s">
        <v>829</v>
      </c>
      <c r="I552" s="14" t="s">
        <v>823</v>
      </c>
      <c r="J552" s="14" t="s">
        <v>2070</v>
      </c>
      <c r="K552" s="14" t="s">
        <v>2071</v>
      </c>
      <c r="L552" s="14"/>
      <c r="M552" s="14" t="s">
        <v>1037</v>
      </c>
      <c r="N552" s="15">
        <v>0</v>
      </c>
      <c r="O552" s="15">
        <v>24</v>
      </c>
      <c r="P552" s="15">
        <v>53803</v>
      </c>
      <c r="Q552" t="str">
        <f>IFERROR(LEFT(D552, FIND(VLOOKUP("state_name_split_token", Keys!$B:$C, 2, FALSE), D552)-1), D552)</f>
        <v>West Virginia</v>
      </c>
      <c r="R552" t="str">
        <f>IF(OR(Q552=VLOOKUP("lignite_state_1", Keys!$B:$C, 2, FALSE),Q552=VLOOKUP("lignite_state_2", Keys!$B:$C, 2, FALSE),Q552=VLOOKUP("lignite_state_3", Keys!$B:$C, 2, FALSE),Q552=VLOOKUP("lignite_state_4", Keys!$B:$C, 2, FALSE)),VLOOKUP("lignite_label", Keys!$B:$C, 2, FALSE),VLOOKUP("hard_coal_label", Keys!$B:$C, 2, FALSE))</f>
        <v>hard_coal</v>
      </c>
    </row>
    <row r="553" spans="1:18" x14ac:dyDescent="0.25">
      <c r="A553" s="14">
        <v>2024</v>
      </c>
      <c r="B553" s="14">
        <v>4605437</v>
      </c>
      <c r="C553" s="14" t="s">
        <v>2072</v>
      </c>
      <c r="D553" s="14" t="s">
        <v>1972</v>
      </c>
      <c r="E553" s="14" t="s">
        <v>2068</v>
      </c>
      <c r="F553" s="14" t="s">
        <v>822</v>
      </c>
      <c r="G553" s="14" t="s">
        <v>828</v>
      </c>
      <c r="H553" s="14" t="s">
        <v>829</v>
      </c>
      <c r="I553" s="14" t="s">
        <v>816</v>
      </c>
      <c r="J553" s="14" t="s">
        <v>2026</v>
      </c>
      <c r="K553" s="14" t="s">
        <v>1231</v>
      </c>
      <c r="L553" s="14"/>
      <c r="M553" s="14" t="s">
        <v>1037</v>
      </c>
      <c r="N553" s="15">
        <v>572373</v>
      </c>
      <c r="O553" s="15">
        <v>162</v>
      </c>
      <c r="P553" s="15">
        <v>397251</v>
      </c>
      <c r="Q553" t="str">
        <f>IFERROR(LEFT(D553, FIND(VLOOKUP("state_name_split_token", Keys!$B:$C, 2, FALSE), D553)-1), D553)</f>
        <v>West Virginia</v>
      </c>
      <c r="R553" t="str">
        <f>IF(OR(Q553=VLOOKUP("lignite_state_1", Keys!$B:$C, 2, FALSE),Q553=VLOOKUP("lignite_state_2", Keys!$B:$C, 2, FALSE),Q553=VLOOKUP("lignite_state_3", Keys!$B:$C, 2, FALSE),Q553=VLOOKUP("lignite_state_4", Keys!$B:$C, 2, FALSE)),VLOOKUP("lignite_label", Keys!$B:$C, 2, FALSE),VLOOKUP("hard_coal_label", Keys!$B:$C, 2, FALSE))</f>
        <v>hard_coal</v>
      </c>
    </row>
    <row r="554" spans="1:18" x14ac:dyDescent="0.25">
      <c r="A554" s="14">
        <v>2024</v>
      </c>
      <c r="B554" s="14">
        <v>4607178</v>
      </c>
      <c r="C554" s="14" t="s">
        <v>2073</v>
      </c>
      <c r="D554" s="14" t="s">
        <v>1972</v>
      </c>
      <c r="E554" s="14" t="s">
        <v>2068</v>
      </c>
      <c r="F554" s="14" t="s">
        <v>822</v>
      </c>
      <c r="G554" s="14" t="s">
        <v>814</v>
      </c>
      <c r="H554" s="14" t="s">
        <v>829</v>
      </c>
      <c r="I554" s="14" t="s">
        <v>816</v>
      </c>
      <c r="J554" s="14" t="s">
        <v>2026</v>
      </c>
      <c r="K554" s="14" t="s">
        <v>2074</v>
      </c>
      <c r="L554" s="14"/>
      <c r="M554" s="14" t="s">
        <v>1037</v>
      </c>
      <c r="N554" s="15">
        <v>743569</v>
      </c>
      <c r="O554" s="15">
        <v>102</v>
      </c>
      <c r="P554" s="15">
        <v>256133</v>
      </c>
      <c r="Q554" t="str">
        <f>IFERROR(LEFT(D554, FIND(VLOOKUP("state_name_split_token", Keys!$B:$C, 2, FALSE), D554)-1), D554)</f>
        <v>West Virginia</v>
      </c>
      <c r="R554" t="str">
        <f>IF(OR(Q554=VLOOKUP("lignite_state_1", Keys!$B:$C, 2, FALSE),Q554=VLOOKUP("lignite_state_2", Keys!$B:$C, 2, FALSE),Q554=VLOOKUP("lignite_state_3", Keys!$B:$C, 2, FALSE),Q554=VLOOKUP("lignite_state_4", Keys!$B:$C, 2, FALSE)),VLOOKUP("lignite_label", Keys!$B:$C, 2, FALSE),VLOOKUP("hard_coal_label", Keys!$B:$C, 2, FALSE))</f>
        <v>hard_coal</v>
      </c>
    </row>
    <row r="555" spans="1:18" x14ac:dyDescent="0.25">
      <c r="A555" s="14">
        <v>2024</v>
      </c>
      <c r="B555" s="14">
        <v>4608465</v>
      </c>
      <c r="C555" s="14" t="s">
        <v>2075</v>
      </c>
      <c r="D555" s="14" t="s">
        <v>1972</v>
      </c>
      <c r="E555" s="14" t="s">
        <v>2068</v>
      </c>
      <c r="F555" s="14" t="s">
        <v>822</v>
      </c>
      <c r="G555" s="14" t="s">
        <v>814</v>
      </c>
      <c r="H555" s="14" t="s">
        <v>829</v>
      </c>
      <c r="I555" s="14" t="s">
        <v>823</v>
      </c>
      <c r="J555" s="14" t="s">
        <v>2026</v>
      </c>
      <c r="K555" s="14" t="s">
        <v>2074</v>
      </c>
      <c r="L555" s="14"/>
      <c r="M555" s="14" t="s">
        <v>1037</v>
      </c>
      <c r="N555" s="15">
        <v>0</v>
      </c>
      <c r="O555" s="15">
        <v>13</v>
      </c>
      <c r="P555" s="15">
        <v>32575</v>
      </c>
      <c r="Q555" t="str">
        <f>IFERROR(LEFT(D555, FIND(VLOOKUP("state_name_split_token", Keys!$B:$C, 2, FALSE), D555)-1), D555)</f>
        <v>West Virginia</v>
      </c>
      <c r="R555" t="str">
        <f>IF(OR(Q555=VLOOKUP("lignite_state_1", Keys!$B:$C, 2, FALSE),Q555=VLOOKUP("lignite_state_2", Keys!$B:$C, 2, FALSE),Q555=VLOOKUP("lignite_state_3", Keys!$B:$C, 2, FALSE),Q555=VLOOKUP("lignite_state_4", Keys!$B:$C, 2, FALSE)),VLOOKUP("lignite_label", Keys!$B:$C, 2, FALSE),VLOOKUP("hard_coal_label", Keys!$B:$C, 2, FALSE))</f>
        <v>hard_coal</v>
      </c>
    </row>
    <row r="556" spans="1:18" x14ac:dyDescent="0.25">
      <c r="A556" s="14">
        <v>2024</v>
      </c>
      <c r="B556" s="14">
        <v>4608465</v>
      </c>
      <c r="C556" s="14" t="s">
        <v>2075</v>
      </c>
      <c r="D556" s="14" t="s">
        <v>1972</v>
      </c>
      <c r="E556" s="14" t="s">
        <v>2068</v>
      </c>
      <c r="F556" s="14" t="s">
        <v>822</v>
      </c>
      <c r="G556" s="14" t="s">
        <v>828</v>
      </c>
      <c r="H556" s="14" t="s">
        <v>829</v>
      </c>
      <c r="I556" s="14" t="s">
        <v>823</v>
      </c>
      <c r="J556" s="14" t="s">
        <v>2026</v>
      </c>
      <c r="K556" s="14" t="s">
        <v>2074</v>
      </c>
      <c r="L556" s="14"/>
      <c r="M556" s="14" t="s">
        <v>1037</v>
      </c>
      <c r="N556" s="15">
        <v>0</v>
      </c>
      <c r="O556" s="15">
        <v>1</v>
      </c>
      <c r="P556" s="15">
        <v>1715</v>
      </c>
      <c r="Q556" t="str">
        <f>IFERROR(LEFT(D556, FIND(VLOOKUP("state_name_split_token", Keys!$B:$C, 2, FALSE), D556)-1), D556)</f>
        <v>West Virginia</v>
      </c>
      <c r="R556" t="str">
        <f>IF(OR(Q556=VLOOKUP("lignite_state_1", Keys!$B:$C, 2, FALSE),Q556=VLOOKUP("lignite_state_2", Keys!$B:$C, 2, FALSE),Q556=VLOOKUP("lignite_state_3", Keys!$B:$C, 2, FALSE),Q556=VLOOKUP("lignite_state_4", Keys!$B:$C, 2, FALSE)),VLOOKUP("lignite_label", Keys!$B:$C, 2, FALSE),VLOOKUP("hard_coal_label", Keys!$B:$C, 2, FALSE))</f>
        <v>hard_coal</v>
      </c>
    </row>
    <row r="557" spans="1:18" x14ac:dyDescent="0.25">
      <c r="A557" s="14">
        <v>2024</v>
      </c>
      <c r="B557" s="14">
        <v>4608571</v>
      </c>
      <c r="C557" s="14" t="s">
        <v>2076</v>
      </c>
      <c r="D557" s="14" t="s">
        <v>1972</v>
      </c>
      <c r="E557" s="14" t="s">
        <v>2068</v>
      </c>
      <c r="F557" s="14" t="s">
        <v>822</v>
      </c>
      <c r="G557" s="14" t="s">
        <v>828</v>
      </c>
      <c r="H557" s="14" t="s">
        <v>829</v>
      </c>
      <c r="I557" s="14" t="s">
        <v>823</v>
      </c>
      <c r="J557" s="14" t="s">
        <v>2026</v>
      </c>
      <c r="K557" s="14" t="s">
        <v>2077</v>
      </c>
      <c r="L557" s="14"/>
      <c r="M557" s="14" t="s">
        <v>1037</v>
      </c>
      <c r="N557" s="15">
        <v>0</v>
      </c>
      <c r="O557" s="15">
        <v>39</v>
      </c>
      <c r="P557" s="15">
        <v>105697</v>
      </c>
      <c r="Q557" t="str">
        <f>IFERROR(LEFT(D557, FIND(VLOOKUP("state_name_split_token", Keys!$B:$C, 2, FALSE), D557)-1), D557)</f>
        <v>West Virginia</v>
      </c>
      <c r="R557" t="str">
        <f>IF(OR(Q557=VLOOKUP("lignite_state_1", Keys!$B:$C, 2, FALSE),Q557=VLOOKUP("lignite_state_2", Keys!$B:$C, 2, FALSE),Q557=VLOOKUP("lignite_state_3", Keys!$B:$C, 2, FALSE),Q557=VLOOKUP("lignite_state_4", Keys!$B:$C, 2, FALSE)),VLOOKUP("lignite_label", Keys!$B:$C, 2, FALSE),VLOOKUP("hard_coal_label", Keys!$B:$C, 2, FALSE))</f>
        <v>hard_coal</v>
      </c>
    </row>
    <row r="558" spans="1:18" x14ac:dyDescent="0.25">
      <c r="A558" s="14">
        <v>2024</v>
      </c>
      <c r="B558" s="14">
        <v>4608961</v>
      </c>
      <c r="C558" s="14" t="s">
        <v>2078</v>
      </c>
      <c r="D558" s="14" t="s">
        <v>1972</v>
      </c>
      <c r="E558" s="14" t="s">
        <v>2068</v>
      </c>
      <c r="F558" s="14" t="s">
        <v>822</v>
      </c>
      <c r="G558" s="14" t="s">
        <v>814</v>
      </c>
      <c r="H558" s="14" t="s">
        <v>829</v>
      </c>
      <c r="I558" s="14" t="s">
        <v>823</v>
      </c>
      <c r="J558" s="14" t="s">
        <v>2079</v>
      </c>
      <c r="K558" s="14" t="s">
        <v>1982</v>
      </c>
      <c r="L558" s="14"/>
      <c r="M558" s="14" t="s">
        <v>1037</v>
      </c>
      <c r="N558" s="15">
        <v>0</v>
      </c>
      <c r="O558" s="15">
        <v>6</v>
      </c>
      <c r="P558" s="15">
        <v>10417</v>
      </c>
      <c r="Q558" t="str">
        <f>IFERROR(LEFT(D558, FIND(VLOOKUP("state_name_split_token", Keys!$B:$C, 2, FALSE), D558)-1), D558)</f>
        <v>West Virginia</v>
      </c>
      <c r="R558" t="str">
        <f>IF(OR(Q558=VLOOKUP("lignite_state_1", Keys!$B:$C, 2, FALSE),Q558=VLOOKUP("lignite_state_2", Keys!$B:$C, 2, FALSE),Q558=VLOOKUP("lignite_state_3", Keys!$B:$C, 2, FALSE),Q558=VLOOKUP("lignite_state_4", Keys!$B:$C, 2, FALSE)),VLOOKUP("lignite_label", Keys!$B:$C, 2, FALSE),VLOOKUP("hard_coal_label", Keys!$B:$C, 2, FALSE))</f>
        <v>hard_coal</v>
      </c>
    </row>
    <row r="559" spans="1:18" x14ac:dyDescent="0.25">
      <c r="A559" s="14">
        <v>2024</v>
      </c>
      <c r="B559" s="14">
        <v>4608961</v>
      </c>
      <c r="C559" s="14" t="s">
        <v>2078</v>
      </c>
      <c r="D559" s="14" t="s">
        <v>1972</v>
      </c>
      <c r="E559" s="14" t="s">
        <v>2068</v>
      </c>
      <c r="F559" s="14" t="s">
        <v>822</v>
      </c>
      <c r="G559" s="14" t="s">
        <v>828</v>
      </c>
      <c r="H559" s="14" t="s">
        <v>829</v>
      </c>
      <c r="I559" s="14" t="s">
        <v>823</v>
      </c>
      <c r="J559" s="14" t="s">
        <v>2079</v>
      </c>
      <c r="K559" s="14" t="s">
        <v>1982</v>
      </c>
      <c r="L559" s="14"/>
      <c r="M559" s="14" t="s">
        <v>1037</v>
      </c>
      <c r="N559" s="15">
        <v>0</v>
      </c>
      <c r="O559" s="15">
        <v>5</v>
      </c>
      <c r="P559" s="15">
        <v>10417</v>
      </c>
      <c r="Q559" t="str">
        <f>IFERROR(LEFT(D559, FIND(VLOOKUP("state_name_split_token", Keys!$B:$C, 2, FALSE), D559)-1), D559)</f>
        <v>West Virginia</v>
      </c>
      <c r="R559" t="str">
        <f>IF(OR(Q559=VLOOKUP("lignite_state_1", Keys!$B:$C, 2, FALSE),Q559=VLOOKUP("lignite_state_2", Keys!$B:$C, 2, FALSE),Q559=VLOOKUP("lignite_state_3", Keys!$B:$C, 2, FALSE),Q559=VLOOKUP("lignite_state_4", Keys!$B:$C, 2, FALSE)),VLOOKUP("lignite_label", Keys!$B:$C, 2, FALSE),VLOOKUP("hard_coal_label", Keys!$B:$C, 2, FALSE))</f>
        <v>hard_coal</v>
      </c>
    </row>
    <row r="560" spans="1:18" x14ac:dyDescent="0.25">
      <c r="A560" s="14">
        <v>2024</v>
      </c>
      <c r="B560" s="14">
        <v>4609153</v>
      </c>
      <c r="C560" s="14" t="s">
        <v>2080</v>
      </c>
      <c r="D560" s="14" t="s">
        <v>1972</v>
      </c>
      <c r="E560" s="14" t="s">
        <v>2068</v>
      </c>
      <c r="F560" s="14" t="s">
        <v>852</v>
      </c>
      <c r="G560" s="14" t="s">
        <v>814</v>
      </c>
      <c r="H560" s="14" t="s">
        <v>815</v>
      </c>
      <c r="I560" s="14" t="s">
        <v>816</v>
      </c>
      <c r="J560" s="14" t="s">
        <v>2026</v>
      </c>
      <c r="K560" s="14" t="s">
        <v>2074</v>
      </c>
      <c r="L560" s="14"/>
      <c r="M560" s="14" t="s">
        <v>1037</v>
      </c>
      <c r="N560" s="15">
        <v>31798</v>
      </c>
      <c r="O560" s="15">
        <v>12</v>
      </c>
      <c r="P560" s="15">
        <v>23076</v>
      </c>
      <c r="Q560" t="str">
        <f>IFERROR(LEFT(D560, FIND(VLOOKUP("state_name_split_token", Keys!$B:$C, 2, FALSE), D560)-1), D560)</f>
        <v>West Virginia</v>
      </c>
      <c r="R560" t="str">
        <f>IF(OR(Q560=VLOOKUP("lignite_state_1", Keys!$B:$C, 2, FALSE),Q560=VLOOKUP("lignite_state_2", Keys!$B:$C, 2, FALSE),Q560=VLOOKUP("lignite_state_3", Keys!$B:$C, 2, FALSE),Q560=VLOOKUP("lignite_state_4", Keys!$B:$C, 2, FALSE)),VLOOKUP("lignite_label", Keys!$B:$C, 2, FALSE),VLOOKUP("hard_coal_label", Keys!$B:$C, 2, FALSE))</f>
        <v>hard_coal</v>
      </c>
    </row>
    <row r="561" spans="1:18" x14ac:dyDescent="0.25">
      <c r="A561" s="14">
        <v>2024</v>
      </c>
      <c r="B561" s="14">
        <v>4609221</v>
      </c>
      <c r="C561" s="14" t="s">
        <v>2081</v>
      </c>
      <c r="D561" s="14" t="s">
        <v>1972</v>
      </c>
      <c r="E561" s="14" t="s">
        <v>2068</v>
      </c>
      <c r="F561" s="14" t="s">
        <v>813</v>
      </c>
      <c r="G561" s="14" t="s">
        <v>828</v>
      </c>
      <c r="H561" s="14" t="s">
        <v>815</v>
      </c>
      <c r="I561" s="14" t="s">
        <v>816</v>
      </c>
      <c r="J561" s="14" t="s">
        <v>2082</v>
      </c>
      <c r="K561" s="14" t="s">
        <v>1982</v>
      </c>
      <c r="L561" s="14"/>
      <c r="M561" s="14" t="s">
        <v>1037</v>
      </c>
      <c r="N561" s="15">
        <v>622</v>
      </c>
      <c r="O561" s="15">
        <v>25</v>
      </c>
      <c r="P561" s="15">
        <v>12977</v>
      </c>
      <c r="Q561" t="str">
        <f>IFERROR(LEFT(D561, FIND(VLOOKUP("state_name_split_token", Keys!$B:$C, 2, FALSE), D561)-1), D561)</f>
        <v>West Virginia</v>
      </c>
      <c r="R561" t="str">
        <f>IF(OR(Q561=VLOOKUP("lignite_state_1", Keys!$B:$C, 2, FALSE),Q561=VLOOKUP("lignite_state_2", Keys!$B:$C, 2, FALSE),Q561=VLOOKUP("lignite_state_3", Keys!$B:$C, 2, FALSE),Q561=VLOOKUP("lignite_state_4", Keys!$B:$C, 2, FALSE)),VLOOKUP("lignite_label", Keys!$B:$C, 2, FALSE),VLOOKUP("hard_coal_label", Keys!$B:$C, 2, FALSE))</f>
        <v>hard_coal</v>
      </c>
    </row>
    <row r="562" spans="1:18" x14ac:dyDescent="0.25">
      <c r="A562" s="14">
        <v>2024</v>
      </c>
      <c r="B562" s="14">
        <v>4609226</v>
      </c>
      <c r="C562" s="14" t="s">
        <v>2083</v>
      </c>
      <c r="D562" s="14" t="s">
        <v>1972</v>
      </c>
      <c r="E562" s="14" t="s">
        <v>2068</v>
      </c>
      <c r="F562" s="14" t="s">
        <v>822</v>
      </c>
      <c r="G562" s="14" t="s">
        <v>828</v>
      </c>
      <c r="H562" s="14" t="s">
        <v>829</v>
      </c>
      <c r="I562" s="14" t="s">
        <v>823</v>
      </c>
      <c r="J562" s="14" t="s">
        <v>2084</v>
      </c>
      <c r="K562" s="14" t="s">
        <v>2085</v>
      </c>
      <c r="L562" s="14"/>
      <c r="M562" s="14" t="s">
        <v>1037</v>
      </c>
      <c r="N562" s="15">
        <v>0</v>
      </c>
      <c r="O562" s="15">
        <v>21</v>
      </c>
      <c r="P562" s="15">
        <v>40693</v>
      </c>
      <c r="Q562" t="str">
        <f>IFERROR(LEFT(D562, FIND(VLOOKUP("state_name_split_token", Keys!$B:$C, 2, FALSE), D562)-1), D562)</f>
        <v>West Virginia</v>
      </c>
      <c r="R562" t="str">
        <f>IF(OR(Q562=VLOOKUP("lignite_state_1", Keys!$B:$C, 2, FALSE),Q562=VLOOKUP("lignite_state_2", Keys!$B:$C, 2, FALSE),Q562=VLOOKUP("lignite_state_3", Keys!$B:$C, 2, FALSE),Q562=VLOOKUP("lignite_state_4", Keys!$B:$C, 2, FALSE)),VLOOKUP("lignite_label", Keys!$B:$C, 2, FALSE),VLOOKUP("hard_coal_label", Keys!$B:$C, 2, FALSE))</f>
        <v>hard_coal</v>
      </c>
    </row>
    <row r="563" spans="1:18" x14ac:dyDescent="0.25">
      <c r="A563" s="14">
        <v>2024</v>
      </c>
      <c r="B563" s="14">
        <v>4609297</v>
      </c>
      <c r="C563" s="14" t="s">
        <v>2086</v>
      </c>
      <c r="D563" s="14" t="s">
        <v>1972</v>
      </c>
      <c r="E563" s="14" t="s">
        <v>2068</v>
      </c>
      <c r="F563" s="14" t="s">
        <v>822</v>
      </c>
      <c r="G563" s="14" t="s">
        <v>828</v>
      </c>
      <c r="H563" s="14" t="s">
        <v>829</v>
      </c>
      <c r="I563" s="14" t="s">
        <v>816</v>
      </c>
      <c r="J563" s="14" t="s">
        <v>2084</v>
      </c>
      <c r="K563" s="14" t="s">
        <v>2085</v>
      </c>
      <c r="L563" s="14"/>
      <c r="M563" s="14" t="s">
        <v>1037</v>
      </c>
      <c r="N563" s="15">
        <v>1210980</v>
      </c>
      <c r="O563" s="15">
        <v>120</v>
      </c>
      <c r="P563" s="15">
        <v>278058</v>
      </c>
      <c r="Q563" t="str">
        <f>IFERROR(LEFT(D563, FIND(VLOOKUP("state_name_split_token", Keys!$B:$C, 2, FALSE), D563)-1), D563)</f>
        <v>West Virginia</v>
      </c>
      <c r="R563" t="str">
        <f>IF(OR(Q563=VLOOKUP("lignite_state_1", Keys!$B:$C, 2, FALSE),Q563=VLOOKUP("lignite_state_2", Keys!$B:$C, 2, FALSE),Q563=VLOOKUP("lignite_state_3", Keys!$B:$C, 2, FALSE),Q563=VLOOKUP("lignite_state_4", Keys!$B:$C, 2, FALSE)),VLOOKUP("lignite_label", Keys!$B:$C, 2, FALSE),VLOOKUP("hard_coal_label", Keys!$B:$C, 2, FALSE))</f>
        <v>hard_coal</v>
      </c>
    </row>
    <row r="564" spans="1:18" x14ac:dyDescent="0.25">
      <c r="A564" s="14">
        <v>2024</v>
      </c>
      <c r="B564" s="14">
        <v>4609341</v>
      </c>
      <c r="C564" s="14" t="s">
        <v>2087</v>
      </c>
      <c r="D564" s="14" t="s">
        <v>1972</v>
      </c>
      <c r="E564" s="14" t="s">
        <v>2068</v>
      </c>
      <c r="F564" s="14" t="s">
        <v>822</v>
      </c>
      <c r="G564" s="14" t="s">
        <v>814</v>
      </c>
      <c r="H564" s="14" t="s">
        <v>815</v>
      </c>
      <c r="I564" s="14" t="s">
        <v>816</v>
      </c>
      <c r="J564" s="14" t="s">
        <v>2088</v>
      </c>
      <c r="K564" s="14" t="s">
        <v>2089</v>
      </c>
      <c r="L564" s="14"/>
      <c r="M564" s="14" t="s">
        <v>1037</v>
      </c>
      <c r="N564" s="15">
        <v>140210</v>
      </c>
      <c r="O564" s="15">
        <v>44</v>
      </c>
      <c r="P564" s="15">
        <v>108787</v>
      </c>
      <c r="Q564" t="str">
        <f>IFERROR(LEFT(D564, FIND(VLOOKUP("state_name_split_token", Keys!$B:$C, 2, FALSE), D564)-1), D564)</f>
        <v>West Virginia</v>
      </c>
      <c r="R564" t="str">
        <f>IF(OR(Q564=VLOOKUP("lignite_state_1", Keys!$B:$C, 2, FALSE),Q564=VLOOKUP("lignite_state_2", Keys!$B:$C, 2, FALSE),Q564=VLOOKUP("lignite_state_3", Keys!$B:$C, 2, FALSE),Q564=VLOOKUP("lignite_state_4", Keys!$B:$C, 2, FALSE)),VLOOKUP("lignite_label", Keys!$B:$C, 2, FALSE),VLOOKUP("hard_coal_label", Keys!$B:$C, 2, FALSE))</f>
        <v>hard_coal</v>
      </c>
    </row>
    <row r="565" spans="1:18" x14ac:dyDescent="0.25">
      <c r="A565" s="14">
        <v>2024</v>
      </c>
      <c r="B565" s="14">
        <v>4609615</v>
      </c>
      <c r="C565" s="14" t="s">
        <v>2090</v>
      </c>
      <c r="D565" s="14" t="s">
        <v>1972</v>
      </c>
      <c r="E565" s="14" t="s">
        <v>2068</v>
      </c>
      <c r="F565" s="14" t="s">
        <v>822</v>
      </c>
      <c r="G565" s="14" t="s">
        <v>828</v>
      </c>
      <c r="H565" s="14" t="s">
        <v>829</v>
      </c>
      <c r="I565" s="14" t="s">
        <v>816</v>
      </c>
      <c r="J565" s="14" t="s">
        <v>2026</v>
      </c>
      <c r="K565" s="14" t="s">
        <v>1993</v>
      </c>
      <c r="L565" s="14"/>
      <c r="M565" s="14" t="s">
        <v>1037</v>
      </c>
      <c r="N565" s="15">
        <v>240317</v>
      </c>
      <c r="O565" s="15">
        <v>48</v>
      </c>
      <c r="P565" s="15">
        <v>113534</v>
      </c>
      <c r="Q565" t="str">
        <f>IFERROR(LEFT(D565, FIND(VLOOKUP("state_name_split_token", Keys!$B:$C, 2, FALSE), D565)-1), D565)</f>
        <v>West Virginia</v>
      </c>
      <c r="R565" t="str">
        <f>IF(OR(Q565=VLOOKUP("lignite_state_1", Keys!$B:$C, 2, FALSE),Q565=VLOOKUP("lignite_state_2", Keys!$B:$C, 2, FALSE),Q565=VLOOKUP("lignite_state_3", Keys!$B:$C, 2, FALSE),Q565=VLOOKUP("lignite_state_4", Keys!$B:$C, 2, FALSE)),VLOOKUP("lignite_label", Keys!$B:$C, 2, FALSE),VLOOKUP("hard_coal_label", Keys!$B:$C, 2, FALSE))</f>
        <v>hard_coal</v>
      </c>
    </row>
    <row r="566" spans="1:18" x14ac:dyDescent="0.25">
      <c r="A566" s="14">
        <v>2024</v>
      </c>
      <c r="B566" s="14">
        <v>4608752</v>
      </c>
      <c r="C566" s="14" t="s">
        <v>2091</v>
      </c>
      <c r="D566" s="14" t="s">
        <v>1972</v>
      </c>
      <c r="E566" s="14" t="s">
        <v>2092</v>
      </c>
      <c r="F566" s="14" t="s">
        <v>822</v>
      </c>
      <c r="G566" s="14" t="s">
        <v>814</v>
      </c>
      <c r="H566" s="14" t="s">
        <v>829</v>
      </c>
      <c r="I566" s="14" t="s">
        <v>823</v>
      </c>
      <c r="J566" s="14" t="s">
        <v>1989</v>
      </c>
      <c r="K566" s="14" t="s">
        <v>1990</v>
      </c>
      <c r="L566" s="14"/>
      <c r="M566" s="14" t="s">
        <v>1037</v>
      </c>
      <c r="N566" s="15">
        <v>0</v>
      </c>
      <c r="O566" s="15">
        <v>5</v>
      </c>
      <c r="P566" s="15">
        <v>12794</v>
      </c>
      <c r="Q566" t="str">
        <f>IFERROR(LEFT(D566, FIND(VLOOKUP("state_name_split_token", Keys!$B:$C, 2, FALSE), D566)-1), D566)</f>
        <v>West Virginia</v>
      </c>
      <c r="R566" t="str">
        <f>IF(OR(Q566=VLOOKUP("lignite_state_1", Keys!$B:$C, 2, FALSE),Q566=VLOOKUP("lignite_state_2", Keys!$B:$C, 2, FALSE),Q566=VLOOKUP("lignite_state_3", Keys!$B:$C, 2, FALSE),Q566=VLOOKUP("lignite_state_4", Keys!$B:$C, 2, FALSE)),VLOOKUP("lignite_label", Keys!$B:$C, 2, FALSE),VLOOKUP("hard_coal_label", Keys!$B:$C, 2, FALSE))</f>
        <v>hard_coal</v>
      </c>
    </row>
    <row r="567" spans="1:18" x14ac:dyDescent="0.25">
      <c r="A567" s="14">
        <v>2024</v>
      </c>
      <c r="B567" s="14">
        <v>4608752</v>
      </c>
      <c r="C567" s="14" t="s">
        <v>2091</v>
      </c>
      <c r="D567" s="14" t="s">
        <v>1972</v>
      </c>
      <c r="E567" s="14" t="s">
        <v>2092</v>
      </c>
      <c r="F567" s="14" t="s">
        <v>822</v>
      </c>
      <c r="G567" s="14" t="s">
        <v>828</v>
      </c>
      <c r="H567" s="14" t="s">
        <v>829</v>
      </c>
      <c r="I567" s="14" t="s">
        <v>823</v>
      </c>
      <c r="J567" s="14" t="s">
        <v>1989</v>
      </c>
      <c r="K567" s="14" t="s">
        <v>1990</v>
      </c>
      <c r="L567" s="14"/>
      <c r="M567" s="14" t="s">
        <v>1037</v>
      </c>
      <c r="N567" s="15">
        <v>0</v>
      </c>
      <c r="O567" s="15">
        <v>5</v>
      </c>
      <c r="P567" s="15">
        <v>12794</v>
      </c>
      <c r="Q567" t="str">
        <f>IFERROR(LEFT(D567, FIND(VLOOKUP("state_name_split_token", Keys!$B:$C, 2, FALSE), D567)-1), D567)</f>
        <v>West Virginia</v>
      </c>
      <c r="R567" t="str">
        <f>IF(OR(Q567=VLOOKUP("lignite_state_1", Keys!$B:$C, 2, FALSE),Q567=VLOOKUP("lignite_state_2", Keys!$B:$C, 2, FALSE),Q567=VLOOKUP("lignite_state_3", Keys!$B:$C, 2, FALSE),Q567=VLOOKUP("lignite_state_4", Keys!$B:$C, 2, FALSE)),VLOOKUP("lignite_label", Keys!$B:$C, 2, FALSE),VLOOKUP("hard_coal_label", Keys!$B:$C, 2, FALSE))</f>
        <v>hard_coal</v>
      </c>
    </row>
    <row r="568" spans="1:18" x14ac:dyDescent="0.25">
      <c r="A568" s="14">
        <v>2024</v>
      </c>
      <c r="B568" s="14">
        <v>103533</v>
      </c>
      <c r="C568" s="14" t="s">
        <v>2093</v>
      </c>
      <c r="D568" s="14" t="s">
        <v>1972</v>
      </c>
      <c r="E568" s="14" t="s">
        <v>2094</v>
      </c>
      <c r="F568" s="14" t="s">
        <v>852</v>
      </c>
      <c r="G568" s="14" t="s">
        <v>814</v>
      </c>
      <c r="H568" s="14" t="s">
        <v>815</v>
      </c>
      <c r="I568" s="14" t="s">
        <v>816</v>
      </c>
      <c r="J568" s="14" t="s">
        <v>917</v>
      </c>
      <c r="K568" s="14" t="s">
        <v>1028</v>
      </c>
      <c r="L568" s="14"/>
      <c r="M568" s="14" t="s">
        <v>1037</v>
      </c>
      <c r="N568" s="15">
        <v>154193</v>
      </c>
      <c r="O568" s="15">
        <v>6</v>
      </c>
      <c r="P568" s="15">
        <v>12980</v>
      </c>
      <c r="Q568" t="str">
        <f>IFERROR(LEFT(D568, FIND(VLOOKUP("state_name_split_token", Keys!$B:$C, 2, FALSE), D568)-1), D568)</f>
        <v>West Virginia</v>
      </c>
      <c r="R568" t="str">
        <f>IF(OR(Q568=VLOOKUP("lignite_state_1", Keys!$B:$C, 2, FALSE),Q568=VLOOKUP("lignite_state_2", Keys!$B:$C, 2, FALSE),Q568=VLOOKUP("lignite_state_3", Keys!$B:$C, 2, FALSE),Q568=VLOOKUP("lignite_state_4", Keys!$B:$C, 2, FALSE)),VLOOKUP("lignite_label", Keys!$B:$C, 2, FALSE),VLOOKUP("hard_coal_label", Keys!$B:$C, 2, FALSE))</f>
        <v>hard_coal</v>
      </c>
    </row>
    <row r="569" spans="1:18" x14ac:dyDescent="0.25">
      <c r="A569" s="14">
        <v>2024</v>
      </c>
      <c r="B569" s="14">
        <v>1519291</v>
      </c>
      <c r="C569" s="14" t="s">
        <v>2095</v>
      </c>
      <c r="D569" s="14" t="s">
        <v>1972</v>
      </c>
      <c r="E569" s="14" t="s">
        <v>2094</v>
      </c>
      <c r="F569" s="14" t="s">
        <v>852</v>
      </c>
      <c r="G569" s="14" t="s">
        <v>814</v>
      </c>
      <c r="H569" s="14" t="s">
        <v>815</v>
      </c>
      <c r="I569" s="14" t="s">
        <v>816</v>
      </c>
      <c r="J569" s="14" t="s">
        <v>2096</v>
      </c>
      <c r="K569" s="14" t="s">
        <v>2049</v>
      </c>
      <c r="L569" s="14"/>
      <c r="M569" s="14" t="s">
        <v>1037</v>
      </c>
      <c r="N569" s="15">
        <v>76038</v>
      </c>
      <c r="O569" s="15">
        <v>4</v>
      </c>
      <c r="P569" s="15">
        <v>10043</v>
      </c>
      <c r="Q569" t="str">
        <f>IFERROR(LEFT(D569, FIND(VLOOKUP("state_name_split_token", Keys!$B:$C, 2, FALSE), D569)-1), D569)</f>
        <v>West Virginia</v>
      </c>
      <c r="R569" t="str">
        <f>IF(OR(Q569=VLOOKUP("lignite_state_1", Keys!$B:$C, 2, FALSE),Q569=VLOOKUP("lignite_state_2", Keys!$B:$C, 2, FALSE),Q569=VLOOKUP("lignite_state_3", Keys!$B:$C, 2, FALSE),Q569=VLOOKUP("lignite_state_4", Keys!$B:$C, 2, FALSE)),VLOOKUP("lignite_label", Keys!$B:$C, 2, FALSE),VLOOKUP("hard_coal_label", Keys!$B:$C, 2, FALSE))</f>
        <v>hard_coal</v>
      </c>
    </row>
    <row r="570" spans="1:18" x14ac:dyDescent="0.25">
      <c r="A570" s="14">
        <v>2024</v>
      </c>
      <c r="B570" s="14">
        <v>3304566</v>
      </c>
      <c r="C570" s="14" t="s">
        <v>2097</v>
      </c>
      <c r="D570" s="14" t="s">
        <v>1972</v>
      </c>
      <c r="E570" s="14" t="s">
        <v>2094</v>
      </c>
      <c r="F570" s="14" t="s">
        <v>1008</v>
      </c>
      <c r="G570" s="14" t="s">
        <v>814</v>
      </c>
      <c r="H570" s="14" t="s">
        <v>815</v>
      </c>
      <c r="I570" s="14" t="s">
        <v>816</v>
      </c>
      <c r="J570" s="14" t="s">
        <v>2098</v>
      </c>
      <c r="K570" s="14" t="s">
        <v>2099</v>
      </c>
      <c r="L570" s="14"/>
      <c r="M570" s="14" t="s">
        <v>1037</v>
      </c>
      <c r="N570" s="15">
        <v>47184</v>
      </c>
      <c r="O570" s="15">
        <v>4</v>
      </c>
      <c r="P570" s="15">
        <v>7509</v>
      </c>
      <c r="Q570" t="str">
        <f>IFERROR(LEFT(D570, FIND(VLOOKUP("state_name_split_token", Keys!$B:$C, 2, FALSE), D570)-1), D570)</f>
        <v>West Virginia</v>
      </c>
      <c r="R570" t="str">
        <f>IF(OR(Q570=VLOOKUP("lignite_state_1", Keys!$B:$C, 2, FALSE),Q570=VLOOKUP("lignite_state_2", Keys!$B:$C, 2, FALSE),Q570=VLOOKUP("lignite_state_3", Keys!$B:$C, 2, FALSE),Q570=VLOOKUP("lignite_state_4", Keys!$B:$C, 2, FALSE)),VLOOKUP("lignite_label", Keys!$B:$C, 2, FALSE),VLOOKUP("hard_coal_label", Keys!$B:$C, 2, FALSE))</f>
        <v>hard_coal</v>
      </c>
    </row>
    <row r="571" spans="1:18" x14ac:dyDescent="0.25">
      <c r="A571" s="14">
        <v>2024</v>
      </c>
      <c r="B571" s="14">
        <v>3609199</v>
      </c>
      <c r="C571" s="14" t="s">
        <v>2100</v>
      </c>
      <c r="D571" s="14" t="s">
        <v>1972</v>
      </c>
      <c r="E571" s="14" t="s">
        <v>2094</v>
      </c>
      <c r="F571" s="14" t="s">
        <v>1008</v>
      </c>
      <c r="G571" s="14" t="s">
        <v>814</v>
      </c>
      <c r="H571" s="14" t="s">
        <v>815</v>
      </c>
      <c r="I571" s="14" t="s">
        <v>816</v>
      </c>
      <c r="J571" s="14" t="s">
        <v>2101</v>
      </c>
      <c r="K571" s="14" t="s">
        <v>2018</v>
      </c>
      <c r="L571" s="14"/>
      <c r="M571" s="14" t="s">
        <v>1037</v>
      </c>
      <c r="N571" s="15">
        <v>2031</v>
      </c>
      <c r="O571" s="15">
        <v>3</v>
      </c>
      <c r="P571" s="15">
        <v>589</v>
      </c>
      <c r="Q571" t="str">
        <f>IFERROR(LEFT(D571, FIND(VLOOKUP("state_name_split_token", Keys!$B:$C, 2, FALSE), D571)-1), D571)</f>
        <v>West Virginia</v>
      </c>
      <c r="R571" t="str">
        <f>IF(OR(Q571=VLOOKUP("lignite_state_1", Keys!$B:$C, 2, FALSE),Q571=VLOOKUP("lignite_state_2", Keys!$B:$C, 2, FALSE),Q571=VLOOKUP("lignite_state_3", Keys!$B:$C, 2, FALSE),Q571=VLOOKUP("lignite_state_4", Keys!$B:$C, 2, FALSE)),VLOOKUP("lignite_label", Keys!$B:$C, 2, FALSE),VLOOKUP("hard_coal_label", Keys!$B:$C, 2, FALSE))</f>
        <v>hard_coal</v>
      </c>
    </row>
    <row r="572" spans="1:18" x14ac:dyDescent="0.25">
      <c r="A572" s="14">
        <v>2024</v>
      </c>
      <c r="B572" s="14">
        <v>4407041</v>
      </c>
      <c r="C572" s="14" t="s">
        <v>2102</v>
      </c>
      <c r="D572" s="14" t="s">
        <v>1972</v>
      </c>
      <c r="E572" s="14" t="s">
        <v>2094</v>
      </c>
      <c r="F572" s="14" t="s">
        <v>822</v>
      </c>
      <c r="G572" s="14" t="s">
        <v>814</v>
      </c>
      <c r="H572" s="14" t="s">
        <v>815</v>
      </c>
      <c r="I572" s="14" t="s">
        <v>816</v>
      </c>
      <c r="J572" s="14" t="s">
        <v>2103</v>
      </c>
      <c r="K572" s="14" t="s">
        <v>2104</v>
      </c>
      <c r="L572" s="14"/>
      <c r="M572" s="14" t="s">
        <v>1037</v>
      </c>
      <c r="N572" s="15">
        <v>101414</v>
      </c>
      <c r="O572" s="15">
        <v>4</v>
      </c>
      <c r="P572" s="15">
        <v>8274</v>
      </c>
      <c r="Q572" t="str">
        <f>IFERROR(LEFT(D572, FIND(VLOOKUP("state_name_split_token", Keys!$B:$C, 2, FALSE), D572)-1), D572)</f>
        <v>West Virginia</v>
      </c>
      <c r="R572" t="str">
        <f>IF(OR(Q572=VLOOKUP("lignite_state_1", Keys!$B:$C, 2, FALSE),Q572=VLOOKUP("lignite_state_2", Keys!$B:$C, 2, FALSE),Q572=VLOOKUP("lignite_state_3", Keys!$B:$C, 2, FALSE),Q572=VLOOKUP("lignite_state_4", Keys!$B:$C, 2, FALSE)),VLOOKUP("lignite_label", Keys!$B:$C, 2, FALSE),VLOOKUP("hard_coal_label", Keys!$B:$C, 2, FALSE))</f>
        <v>hard_coal</v>
      </c>
    </row>
    <row r="573" spans="1:18" x14ac:dyDescent="0.25">
      <c r="A573" s="14">
        <v>2024</v>
      </c>
      <c r="B573" s="14">
        <v>4602140</v>
      </c>
      <c r="C573" s="14" t="s">
        <v>2105</v>
      </c>
      <c r="D573" s="14" t="s">
        <v>1972</v>
      </c>
      <c r="E573" s="14" t="s">
        <v>2094</v>
      </c>
      <c r="F573" s="14" t="s">
        <v>822</v>
      </c>
      <c r="G573" s="14" t="s">
        <v>814</v>
      </c>
      <c r="H573" s="14" t="s">
        <v>829</v>
      </c>
      <c r="I573" s="14" t="s">
        <v>823</v>
      </c>
      <c r="J573" s="14" t="s">
        <v>2106</v>
      </c>
      <c r="K573" s="14" t="s">
        <v>2107</v>
      </c>
      <c r="L573" s="14"/>
      <c r="M573" s="14" t="s">
        <v>1037</v>
      </c>
      <c r="N573" s="15">
        <v>0</v>
      </c>
      <c r="O573" s="15">
        <v>2</v>
      </c>
      <c r="P573" s="15">
        <v>4288</v>
      </c>
      <c r="Q573" t="str">
        <f>IFERROR(LEFT(D573, FIND(VLOOKUP("state_name_split_token", Keys!$B:$C, 2, FALSE), D573)-1), D573)</f>
        <v>West Virginia</v>
      </c>
      <c r="R573" t="str">
        <f>IF(OR(Q573=VLOOKUP("lignite_state_1", Keys!$B:$C, 2, FALSE),Q573=VLOOKUP("lignite_state_2", Keys!$B:$C, 2, FALSE),Q573=VLOOKUP("lignite_state_3", Keys!$B:$C, 2, FALSE),Q573=VLOOKUP("lignite_state_4", Keys!$B:$C, 2, FALSE)),VLOOKUP("lignite_label", Keys!$B:$C, 2, FALSE),VLOOKUP("hard_coal_label", Keys!$B:$C, 2, FALSE))</f>
        <v>hard_coal</v>
      </c>
    </row>
    <row r="574" spans="1:18" x14ac:dyDescent="0.25">
      <c r="A574" s="14">
        <v>2024</v>
      </c>
      <c r="B574" s="14">
        <v>4602140</v>
      </c>
      <c r="C574" s="14" t="s">
        <v>2105</v>
      </c>
      <c r="D574" s="14" t="s">
        <v>1972</v>
      </c>
      <c r="E574" s="14" t="s">
        <v>2094</v>
      </c>
      <c r="F574" s="14" t="s">
        <v>822</v>
      </c>
      <c r="G574" s="14" t="s">
        <v>828</v>
      </c>
      <c r="H574" s="14" t="s">
        <v>829</v>
      </c>
      <c r="I574" s="14" t="s">
        <v>823</v>
      </c>
      <c r="J574" s="14" t="s">
        <v>2106</v>
      </c>
      <c r="K574" s="14" t="s">
        <v>2107</v>
      </c>
      <c r="L574" s="14"/>
      <c r="M574" s="14" t="s">
        <v>1037</v>
      </c>
      <c r="N574" s="15">
        <v>0</v>
      </c>
      <c r="O574" s="15">
        <v>58</v>
      </c>
      <c r="P574" s="15">
        <v>138634</v>
      </c>
      <c r="Q574" t="str">
        <f>IFERROR(LEFT(D574, FIND(VLOOKUP("state_name_split_token", Keys!$B:$C, 2, FALSE), D574)-1), D574)</f>
        <v>West Virginia</v>
      </c>
      <c r="R574" t="str">
        <f>IF(OR(Q574=VLOOKUP("lignite_state_1", Keys!$B:$C, 2, FALSE),Q574=VLOOKUP("lignite_state_2", Keys!$B:$C, 2, FALSE),Q574=VLOOKUP("lignite_state_3", Keys!$B:$C, 2, FALSE),Q574=VLOOKUP("lignite_state_4", Keys!$B:$C, 2, FALSE)),VLOOKUP("lignite_label", Keys!$B:$C, 2, FALSE),VLOOKUP("hard_coal_label", Keys!$B:$C, 2, FALSE))</f>
        <v>hard_coal</v>
      </c>
    </row>
    <row r="575" spans="1:18" x14ac:dyDescent="0.25">
      <c r="A575" s="14">
        <v>2024</v>
      </c>
      <c r="B575" s="14">
        <v>4602444</v>
      </c>
      <c r="C575" s="14" t="s">
        <v>2108</v>
      </c>
      <c r="D575" s="14" t="s">
        <v>1972</v>
      </c>
      <c r="E575" s="14" t="s">
        <v>2094</v>
      </c>
      <c r="F575" s="14" t="s">
        <v>822</v>
      </c>
      <c r="G575" s="14" t="s">
        <v>814</v>
      </c>
      <c r="H575" s="14" t="s">
        <v>829</v>
      </c>
      <c r="I575" s="14" t="s">
        <v>823</v>
      </c>
      <c r="J575" s="14" t="s">
        <v>2109</v>
      </c>
      <c r="K575" s="14" t="s">
        <v>1908</v>
      </c>
      <c r="L575" s="14"/>
      <c r="M575" s="14" t="s">
        <v>1037</v>
      </c>
      <c r="N575" s="15">
        <v>0</v>
      </c>
      <c r="O575" s="15">
        <v>30</v>
      </c>
      <c r="P575" s="15">
        <v>69451</v>
      </c>
      <c r="Q575" t="str">
        <f>IFERROR(LEFT(D575, FIND(VLOOKUP("state_name_split_token", Keys!$B:$C, 2, FALSE), D575)-1), D575)</f>
        <v>West Virginia</v>
      </c>
      <c r="R575" t="str">
        <f>IF(OR(Q575=VLOOKUP("lignite_state_1", Keys!$B:$C, 2, FALSE),Q575=VLOOKUP("lignite_state_2", Keys!$B:$C, 2, FALSE),Q575=VLOOKUP("lignite_state_3", Keys!$B:$C, 2, FALSE),Q575=VLOOKUP("lignite_state_4", Keys!$B:$C, 2, FALSE)),VLOOKUP("lignite_label", Keys!$B:$C, 2, FALSE),VLOOKUP("hard_coal_label", Keys!$B:$C, 2, FALSE))</f>
        <v>hard_coal</v>
      </c>
    </row>
    <row r="576" spans="1:18" x14ac:dyDescent="0.25">
      <c r="A576" s="14">
        <v>2024</v>
      </c>
      <c r="B576" s="14">
        <v>4602444</v>
      </c>
      <c r="C576" s="14" t="s">
        <v>2108</v>
      </c>
      <c r="D576" s="14" t="s">
        <v>1972</v>
      </c>
      <c r="E576" s="14" t="s">
        <v>2094</v>
      </c>
      <c r="F576" s="14" t="s">
        <v>822</v>
      </c>
      <c r="G576" s="14" t="s">
        <v>828</v>
      </c>
      <c r="H576" s="14" t="s">
        <v>829</v>
      </c>
      <c r="I576" s="14" t="s">
        <v>823</v>
      </c>
      <c r="J576" s="14" t="s">
        <v>2109</v>
      </c>
      <c r="K576" s="14" t="s">
        <v>1908</v>
      </c>
      <c r="L576" s="14"/>
      <c r="M576" s="14" t="s">
        <v>1037</v>
      </c>
      <c r="N576" s="15">
        <v>0</v>
      </c>
      <c r="O576" s="15">
        <v>71</v>
      </c>
      <c r="P576" s="15">
        <v>162054</v>
      </c>
      <c r="Q576" t="str">
        <f>IFERROR(LEFT(D576, FIND(VLOOKUP("state_name_split_token", Keys!$B:$C, 2, FALSE), D576)-1), D576)</f>
        <v>West Virginia</v>
      </c>
      <c r="R576" t="str">
        <f>IF(OR(Q576=VLOOKUP("lignite_state_1", Keys!$B:$C, 2, FALSE),Q576=VLOOKUP("lignite_state_2", Keys!$B:$C, 2, FALSE),Q576=VLOOKUP("lignite_state_3", Keys!$B:$C, 2, FALSE),Q576=VLOOKUP("lignite_state_4", Keys!$B:$C, 2, FALSE)),VLOOKUP("lignite_label", Keys!$B:$C, 2, FALSE),VLOOKUP("hard_coal_label", Keys!$B:$C, 2, FALSE))</f>
        <v>hard_coal</v>
      </c>
    </row>
    <row r="577" spans="1:18" x14ac:dyDescent="0.25">
      <c r="A577" s="14">
        <v>2024</v>
      </c>
      <c r="B577" s="14">
        <v>4604315</v>
      </c>
      <c r="C577" s="14" t="s">
        <v>2110</v>
      </c>
      <c r="D577" s="14" t="s">
        <v>1972</v>
      </c>
      <c r="E577" s="14" t="s">
        <v>2094</v>
      </c>
      <c r="F577" s="14" t="s">
        <v>822</v>
      </c>
      <c r="G577" s="14" t="s">
        <v>814</v>
      </c>
      <c r="H577" s="14" t="s">
        <v>829</v>
      </c>
      <c r="I577" s="14" t="s">
        <v>823</v>
      </c>
      <c r="J577" s="14" t="s">
        <v>2106</v>
      </c>
      <c r="K577" s="14" t="s">
        <v>2107</v>
      </c>
      <c r="L577" s="14"/>
      <c r="M577" s="14" t="s">
        <v>1037</v>
      </c>
      <c r="N577" s="15">
        <v>0</v>
      </c>
      <c r="O577" s="15">
        <v>1</v>
      </c>
      <c r="P577" s="15">
        <v>1622</v>
      </c>
      <c r="Q577" t="str">
        <f>IFERROR(LEFT(D577, FIND(VLOOKUP("state_name_split_token", Keys!$B:$C, 2, FALSE), D577)-1), D577)</f>
        <v>West Virginia</v>
      </c>
      <c r="R577" t="str">
        <f>IF(OR(Q577=VLOOKUP("lignite_state_1", Keys!$B:$C, 2, FALSE),Q577=VLOOKUP("lignite_state_2", Keys!$B:$C, 2, FALSE),Q577=VLOOKUP("lignite_state_3", Keys!$B:$C, 2, FALSE),Q577=VLOOKUP("lignite_state_4", Keys!$B:$C, 2, FALSE)),VLOOKUP("lignite_label", Keys!$B:$C, 2, FALSE),VLOOKUP("hard_coal_label", Keys!$B:$C, 2, FALSE))</f>
        <v>hard_coal</v>
      </c>
    </row>
    <row r="578" spans="1:18" x14ac:dyDescent="0.25">
      <c r="A578" s="14">
        <v>2024</v>
      </c>
      <c r="B578" s="14">
        <v>4604315</v>
      </c>
      <c r="C578" s="14" t="s">
        <v>2110</v>
      </c>
      <c r="D578" s="14" t="s">
        <v>1972</v>
      </c>
      <c r="E578" s="14" t="s">
        <v>2094</v>
      </c>
      <c r="F578" s="14" t="s">
        <v>822</v>
      </c>
      <c r="G578" s="14" t="s">
        <v>828</v>
      </c>
      <c r="H578" s="14" t="s">
        <v>829</v>
      </c>
      <c r="I578" s="14" t="s">
        <v>823</v>
      </c>
      <c r="J578" s="14" t="s">
        <v>2106</v>
      </c>
      <c r="K578" s="14" t="s">
        <v>2107</v>
      </c>
      <c r="L578" s="14"/>
      <c r="M578" s="14" t="s">
        <v>1037</v>
      </c>
      <c r="N578" s="15">
        <v>0</v>
      </c>
      <c r="O578" s="15">
        <v>23</v>
      </c>
      <c r="P578" s="15">
        <v>52437</v>
      </c>
      <c r="Q578" t="str">
        <f>IFERROR(LEFT(D578, FIND(VLOOKUP("state_name_split_token", Keys!$B:$C, 2, FALSE), D578)-1), D578)</f>
        <v>West Virginia</v>
      </c>
      <c r="R578" t="str">
        <f>IF(OR(Q578=VLOOKUP("lignite_state_1", Keys!$B:$C, 2, FALSE),Q578=VLOOKUP("lignite_state_2", Keys!$B:$C, 2, FALSE),Q578=VLOOKUP("lignite_state_3", Keys!$B:$C, 2, FALSE),Q578=VLOOKUP("lignite_state_4", Keys!$B:$C, 2, FALSE)),VLOOKUP("lignite_label", Keys!$B:$C, 2, FALSE),VLOOKUP("hard_coal_label", Keys!$B:$C, 2, FALSE))</f>
        <v>hard_coal</v>
      </c>
    </row>
    <row r="579" spans="1:18" x14ac:dyDescent="0.25">
      <c r="A579" s="14">
        <v>2024</v>
      </c>
      <c r="B579" s="14">
        <v>4604669</v>
      </c>
      <c r="C579" s="14" t="s">
        <v>2111</v>
      </c>
      <c r="D579" s="14" t="s">
        <v>1972</v>
      </c>
      <c r="E579" s="14" t="s">
        <v>2094</v>
      </c>
      <c r="F579" s="14" t="s">
        <v>822</v>
      </c>
      <c r="G579" s="14" t="s">
        <v>828</v>
      </c>
      <c r="H579" s="14" t="s">
        <v>829</v>
      </c>
      <c r="I579" s="14" t="s">
        <v>823</v>
      </c>
      <c r="J579" s="14" t="s">
        <v>2112</v>
      </c>
      <c r="K579" s="14" t="s">
        <v>2113</v>
      </c>
      <c r="L579" s="14"/>
      <c r="M579" s="14" t="s">
        <v>1037</v>
      </c>
      <c r="N579" s="15">
        <v>0</v>
      </c>
      <c r="O579" s="15">
        <v>8</v>
      </c>
      <c r="P579" s="15">
        <v>19242</v>
      </c>
      <c r="Q579" t="str">
        <f>IFERROR(LEFT(D579, FIND(VLOOKUP("state_name_split_token", Keys!$B:$C, 2, FALSE), D579)-1), D579)</f>
        <v>West Virginia</v>
      </c>
      <c r="R579" t="str">
        <f>IF(OR(Q579=VLOOKUP("lignite_state_1", Keys!$B:$C, 2, FALSE),Q579=VLOOKUP("lignite_state_2", Keys!$B:$C, 2, FALSE),Q579=VLOOKUP("lignite_state_3", Keys!$B:$C, 2, FALSE),Q579=VLOOKUP("lignite_state_4", Keys!$B:$C, 2, FALSE)),VLOOKUP("lignite_label", Keys!$B:$C, 2, FALSE),VLOOKUP("hard_coal_label", Keys!$B:$C, 2, FALSE))</f>
        <v>hard_coal</v>
      </c>
    </row>
    <row r="580" spans="1:18" x14ac:dyDescent="0.25">
      <c r="A580" s="14">
        <v>2024</v>
      </c>
      <c r="B580" s="14">
        <v>4605086</v>
      </c>
      <c r="C580" s="14" t="s">
        <v>2114</v>
      </c>
      <c r="D580" s="14" t="s">
        <v>1972</v>
      </c>
      <c r="E580" s="14" t="s">
        <v>2094</v>
      </c>
      <c r="F580" s="14" t="s">
        <v>822</v>
      </c>
      <c r="G580" s="14" t="s">
        <v>828</v>
      </c>
      <c r="H580" s="14" t="s">
        <v>829</v>
      </c>
      <c r="I580" s="14" t="s">
        <v>823</v>
      </c>
      <c r="J580" s="14" t="s">
        <v>2115</v>
      </c>
      <c r="K580" s="14" t="s">
        <v>2116</v>
      </c>
      <c r="L580" s="14" t="s">
        <v>832</v>
      </c>
      <c r="M580" s="14" t="s">
        <v>1037</v>
      </c>
      <c r="N580" s="15">
        <v>0</v>
      </c>
      <c r="O580" s="15">
        <v>68</v>
      </c>
      <c r="P580" s="15">
        <v>158414</v>
      </c>
      <c r="Q580" t="str">
        <f>IFERROR(LEFT(D580, FIND(VLOOKUP("state_name_split_token", Keys!$B:$C, 2, FALSE), D580)-1), D580)</f>
        <v>West Virginia</v>
      </c>
      <c r="R580" t="str">
        <f>IF(OR(Q580=VLOOKUP("lignite_state_1", Keys!$B:$C, 2, FALSE),Q580=VLOOKUP("lignite_state_2", Keys!$B:$C, 2, FALSE),Q580=VLOOKUP("lignite_state_3", Keys!$B:$C, 2, FALSE),Q580=VLOOKUP("lignite_state_4", Keys!$B:$C, 2, FALSE)),VLOOKUP("lignite_label", Keys!$B:$C, 2, FALSE),VLOOKUP("hard_coal_label", Keys!$B:$C, 2, FALSE))</f>
        <v>hard_coal</v>
      </c>
    </row>
    <row r="581" spans="1:18" x14ac:dyDescent="0.25">
      <c r="A581" s="14">
        <v>2024</v>
      </c>
      <c r="B581" s="14">
        <v>4605909</v>
      </c>
      <c r="C581" s="14" t="s">
        <v>2117</v>
      </c>
      <c r="D581" s="14" t="s">
        <v>1972</v>
      </c>
      <c r="E581" s="14" t="s">
        <v>2094</v>
      </c>
      <c r="F581" s="14" t="s">
        <v>822</v>
      </c>
      <c r="G581" s="14" t="s">
        <v>814</v>
      </c>
      <c r="H581" s="14" t="s">
        <v>829</v>
      </c>
      <c r="I581" s="14" t="s">
        <v>823</v>
      </c>
      <c r="J581" s="14" t="s">
        <v>2096</v>
      </c>
      <c r="K581" s="14" t="s">
        <v>2118</v>
      </c>
      <c r="L581" s="14"/>
      <c r="M581" s="14" t="s">
        <v>1037</v>
      </c>
      <c r="N581" s="15">
        <v>0</v>
      </c>
      <c r="O581" s="15">
        <v>21</v>
      </c>
      <c r="P581" s="15">
        <v>50804</v>
      </c>
      <c r="Q581" t="str">
        <f>IFERROR(LEFT(D581, FIND(VLOOKUP("state_name_split_token", Keys!$B:$C, 2, FALSE), D581)-1), D581)</f>
        <v>West Virginia</v>
      </c>
      <c r="R581" t="str">
        <f>IF(OR(Q581=VLOOKUP("lignite_state_1", Keys!$B:$C, 2, FALSE),Q581=VLOOKUP("lignite_state_2", Keys!$B:$C, 2, FALSE),Q581=VLOOKUP("lignite_state_3", Keys!$B:$C, 2, FALSE),Q581=VLOOKUP("lignite_state_4", Keys!$B:$C, 2, FALSE)),VLOOKUP("lignite_label", Keys!$B:$C, 2, FALSE),VLOOKUP("hard_coal_label", Keys!$B:$C, 2, FALSE))</f>
        <v>hard_coal</v>
      </c>
    </row>
    <row r="582" spans="1:18" x14ac:dyDescent="0.25">
      <c r="A582" s="14">
        <v>2024</v>
      </c>
      <c r="B582" s="14">
        <v>4605909</v>
      </c>
      <c r="C582" s="14" t="s">
        <v>2117</v>
      </c>
      <c r="D582" s="14" t="s">
        <v>1972</v>
      </c>
      <c r="E582" s="14" t="s">
        <v>2094</v>
      </c>
      <c r="F582" s="14" t="s">
        <v>822</v>
      </c>
      <c r="G582" s="14" t="s">
        <v>828</v>
      </c>
      <c r="H582" s="14" t="s">
        <v>829</v>
      </c>
      <c r="I582" s="14" t="s">
        <v>823</v>
      </c>
      <c r="J582" s="14" t="s">
        <v>2096</v>
      </c>
      <c r="K582" s="14" t="s">
        <v>2118</v>
      </c>
      <c r="L582" s="14"/>
      <c r="M582" s="14" t="s">
        <v>1037</v>
      </c>
      <c r="N582" s="15">
        <v>0</v>
      </c>
      <c r="O582" s="15">
        <v>4</v>
      </c>
      <c r="P582" s="15">
        <v>8270</v>
      </c>
      <c r="Q582" t="str">
        <f>IFERROR(LEFT(D582, FIND(VLOOKUP("state_name_split_token", Keys!$B:$C, 2, FALSE), D582)-1), D582)</f>
        <v>West Virginia</v>
      </c>
      <c r="R582" t="str">
        <f>IF(OR(Q582=VLOOKUP("lignite_state_1", Keys!$B:$C, 2, FALSE),Q582=VLOOKUP("lignite_state_2", Keys!$B:$C, 2, FALSE),Q582=VLOOKUP("lignite_state_3", Keys!$B:$C, 2, FALSE),Q582=VLOOKUP("lignite_state_4", Keys!$B:$C, 2, FALSE)),VLOOKUP("lignite_label", Keys!$B:$C, 2, FALSE),VLOOKUP("hard_coal_label", Keys!$B:$C, 2, FALSE))</f>
        <v>hard_coal</v>
      </c>
    </row>
    <row r="583" spans="1:18" x14ac:dyDescent="0.25">
      <c r="A583" s="14">
        <v>2024</v>
      </c>
      <c r="B583" s="14">
        <v>4608249</v>
      </c>
      <c r="C583" s="14" t="s">
        <v>2119</v>
      </c>
      <c r="D583" s="14" t="s">
        <v>1972</v>
      </c>
      <c r="E583" s="14" t="s">
        <v>2094</v>
      </c>
      <c r="F583" s="14" t="s">
        <v>822</v>
      </c>
      <c r="G583" s="14" t="s">
        <v>814</v>
      </c>
      <c r="H583" s="14" t="s">
        <v>815</v>
      </c>
      <c r="I583" s="14" t="s">
        <v>816</v>
      </c>
      <c r="J583" s="14" t="s">
        <v>2096</v>
      </c>
      <c r="K583" s="14" t="s">
        <v>2118</v>
      </c>
      <c r="L583" s="14"/>
      <c r="M583" s="14" t="s">
        <v>1037</v>
      </c>
      <c r="N583" s="15">
        <v>500749</v>
      </c>
      <c r="O583" s="15">
        <v>61</v>
      </c>
      <c r="P583" s="15">
        <v>163585</v>
      </c>
      <c r="Q583" t="str">
        <f>IFERROR(LEFT(D583, FIND(VLOOKUP("state_name_split_token", Keys!$B:$C, 2, FALSE), D583)-1), D583)</f>
        <v>West Virginia</v>
      </c>
      <c r="R583" t="str">
        <f>IF(OR(Q583=VLOOKUP("lignite_state_1", Keys!$B:$C, 2, FALSE),Q583=VLOOKUP("lignite_state_2", Keys!$B:$C, 2, FALSE),Q583=VLOOKUP("lignite_state_3", Keys!$B:$C, 2, FALSE),Q583=VLOOKUP("lignite_state_4", Keys!$B:$C, 2, FALSE)),VLOOKUP("lignite_label", Keys!$B:$C, 2, FALSE),VLOOKUP("hard_coal_label", Keys!$B:$C, 2, FALSE))</f>
        <v>hard_coal</v>
      </c>
    </row>
    <row r="584" spans="1:18" x14ac:dyDescent="0.25">
      <c r="A584" s="14">
        <v>2024</v>
      </c>
      <c r="B584" s="14">
        <v>4608663</v>
      </c>
      <c r="C584" s="14" t="s">
        <v>2120</v>
      </c>
      <c r="D584" s="14" t="s">
        <v>1972</v>
      </c>
      <c r="E584" s="14" t="s">
        <v>2094</v>
      </c>
      <c r="F584" s="14" t="s">
        <v>822</v>
      </c>
      <c r="G584" s="14" t="s">
        <v>828</v>
      </c>
      <c r="H584" s="14" t="s">
        <v>829</v>
      </c>
      <c r="I584" s="14" t="s">
        <v>816</v>
      </c>
      <c r="J584" s="14" t="s">
        <v>2109</v>
      </c>
      <c r="K584" s="14" t="s">
        <v>1908</v>
      </c>
      <c r="L584" s="14"/>
      <c r="M584" s="14" t="s">
        <v>1037</v>
      </c>
      <c r="N584" s="15">
        <v>602208</v>
      </c>
      <c r="O584" s="15">
        <v>119</v>
      </c>
      <c r="P584" s="15">
        <v>291498</v>
      </c>
      <c r="Q584" t="str">
        <f>IFERROR(LEFT(D584, FIND(VLOOKUP("state_name_split_token", Keys!$B:$C, 2, FALSE), D584)-1), D584)</f>
        <v>West Virginia</v>
      </c>
      <c r="R584" t="str">
        <f>IF(OR(Q584=VLOOKUP("lignite_state_1", Keys!$B:$C, 2, FALSE),Q584=VLOOKUP("lignite_state_2", Keys!$B:$C, 2, FALSE),Q584=VLOOKUP("lignite_state_3", Keys!$B:$C, 2, FALSE),Q584=VLOOKUP("lignite_state_4", Keys!$B:$C, 2, FALSE)),VLOOKUP("lignite_label", Keys!$B:$C, 2, FALSE),VLOOKUP("hard_coal_label", Keys!$B:$C, 2, FALSE))</f>
        <v>hard_coal</v>
      </c>
    </row>
    <row r="585" spans="1:18" x14ac:dyDescent="0.25">
      <c r="A585" s="14">
        <v>2024</v>
      </c>
      <c r="B585" s="14">
        <v>4608917</v>
      </c>
      <c r="C585" s="14" t="s">
        <v>2121</v>
      </c>
      <c r="D585" s="14" t="s">
        <v>1972</v>
      </c>
      <c r="E585" s="14" t="s">
        <v>2094</v>
      </c>
      <c r="F585" s="14" t="s">
        <v>813</v>
      </c>
      <c r="G585" s="14" t="s">
        <v>814</v>
      </c>
      <c r="H585" s="14" t="s">
        <v>815</v>
      </c>
      <c r="I585" s="14" t="s">
        <v>816</v>
      </c>
      <c r="J585" s="14" t="s">
        <v>2122</v>
      </c>
      <c r="K585" s="14" t="s">
        <v>2011</v>
      </c>
      <c r="L585" s="14"/>
      <c r="M585" s="14" t="s">
        <v>1037</v>
      </c>
      <c r="N585" s="15">
        <v>34168</v>
      </c>
      <c r="O585" s="15">
        <v>14</v>
      </c>
      <c r="P585" s="15">
        <v>9246</v>
      </c>
      <c r="Q585" t="str">
        <f>IFERROR(LEFT(D585, FIND(VLOOKUP("state_name_split_token", Keys!$B:$C, 2, FALSE), D585)-1), D585)</f>
        <v>West Virginia</v>
      </c>
      <c r="R585" t="str">
        <f>IF(OR(Q585=VLOOKUP("lignite_state_1", Keys!$B:$C, 2, FALSE),Q585=VLOOKUP("lignite_state_2", Keys!$B:$C, 2, FALSE),Q585=VLOOKUP("lignite_state_3", Keys!$B:$C, 2, FALSE),Q585=VLOOKUP("lignite_state_4", Keys!$B:$C, 2, FALSE)),VLOOKUP("lignite_label", Keys!$B:$C, 2, FALSE),VLOOKUP("hard_coal_label", Keys!$B:$C, 2, FALSE))</f>
        <v>hard_coal</v>
      </c>
    </row>
    <row r="586" spans="1:18" x14ac:dyDescent="0.25">
      <c r="A586" s="14">
        <v>2024</v>
      </c>
      <c r="B586" s="14">
        <v>4608918</v>
      </c>
      <c r="C586" s="14" t="s">
        <v>2123</v>
      </c>
      <c r="D586" s="14" t="s">
        <v>1972</v>
      </c>
      <c r="E586" s="14" t="s">
        <v>2094</v>
      </c>
      <c r="F586" s="14" t="s">
        <v>852</v>
      </c>
      <c r="G586" s="14" t="s">
        <v>814</v>
      </c>
      <c r="H586" s="14" t="s">
        <v>815</v>
      </c>
      <c r="I586" s="14" t="s">
        <v>823</v>
      </c>
      <c r="J586" s="14" t="s">
        <v>2096</v>
      </c>
      <c r="K586" s="14" t="s">
        <v>2118</v>
      </c>
      <c r="L586" s="14"/>
      <c r="M586" s="14" t="s">
        <v>1037</v>
      </c>
      <c r="N586" s="15">
        <v>0</v>
      </c>
      <c r="O586" s="15">
        <v>6</v>
      </c>
      <c r="P586" s="15">
        <v>12300</v>
      </c>
      <c r="Q586" t="str">
        <f>IFERROR(LEFT(D586, FIND(VLOOKUP("state_name_split_token", Keys!$B:$C, 2, FALSE), D586)-1), D586)</f>
        <v>West Virginia</v>
      </c>
      <c r="R586" t="str">
        <f>IF(OR(Q586=VLOOKUP("lignite_state_1", Keys!$B:$C, 2, FALSE),Q586=VLOOKUP("lignite_state_2", Keys!$B:$C, 2, FALSE),Q586=VLOOKUP("lignite_state_3", Keys!$B:$C, 2, FALSE),Q586=VLOOKUP("lignite_state_4", Keys!$B:$C, 2, FALSE)),VLOOKUP("lignite_label", Keys!$B:$C, 2, FALSE),VLOOKUP("hard_coal_label", Keys!$B:$C, 2, FALSE))</f>
        <v>hard_coal</v>
      </c>
    </row>
    <row r="587" spans="1:18" x14ac:dyDescent="0.25">
      <c r="A587" s="14">
        <v>2024</v>
      </c>
      <c r="B587" s="14">
        <v>4608984</v>
      </c>
      <c r="C587" s="14" t="s">
        <v>2124</v>
      </c>
      <c r="D587" s="14" t="s">
        <v>1972</v>
      </c>
      <c r="E587" s="14" t="s">
        <v>2094</v>
      </c>
      <c r="F587" s="14" t="s">
        <v>822</v>
      </c>
      <c r="G587" s="14" t="s">
        <v>814</v>
      </c>
      <c r="H587" s="14" t="s">
        <v>829</v>
      </c>
      <c r="I587" s="14" t="s">
        <v>816</v>
      </c>
      <c r="J587" s="14" t="s">
        <v>2096</v>
      </c>
      <c r="K587" s="14" t="s">
        <v>2118</v>
      </c>
      <c r="L587" s="14"/>
      <c r="M587" s="14" t="s">
        <v>1037</v>
      </c>
      <c r="N587" s="15">
        <v>779224</v>
      </c>
      <c r="O587" s="15">
        <v>104</v>
      </c>
      <c r="P587" s="15">
        <v>255832</v>
      </c>
      <c r="Q587" t="str">
        <f>IFERROR(LEFT(D587, FIND(VLOOKUP("state_name_split_token", Keys!$B:$C, 2, FALSE), D587)-1), D587)</f>
        <v>West Virginia</v>
      </c>
      <c r="R587" t="str">
        <f>IF(OR(Q587=VLOOKUP("lignite_state_1", Keys!$B:$C, 2, FALSE),Q587=VLOOKUP("lignite_state_2", Keys!$B:$C, 2, FALSE),Q587=VLOOKUP("lignite_state_3", Keys!$B:$C, 2, FALSE),Q587=VLOOKUP("lignite_state_4", Keys!$B:$C, 2, FALSE)),VLOOKUP("lignite_label", Keys!$B:$C, 2, FALSE),VLOOKUP("hard_coal_label", Keys!$B:$C, 2, FALSE))</f>
        <v>hard_coal</v>
      </c>
    </row>
    <row r="588" spans="1:18" x14ac:dyDescent="0.25">
      <c r="A588" s="14">
        <v>2024</v>
      </c>
      <c r="B588" s="14">
        <v>4609029</v>
      </c>
      <c r="C588" s="14" t="s">
        <v>2125</v>
      </c>
      <c r="D588" s="14" t="s">
        <v>1972</v>
      </c>
      <c r="E588" s="14" t="s">
        <v>2094</v>
      </c>
      <c r="F588" s="14" t="s">
        <v>822</v>
      </c>
      <c r="G588" s="14" t="s">
        <v>828</v>
      </c>
      <c r="H588" s="14" t="s">
        <v>829</v>
      </c>
      <c r="I588" s="14" t="s">
        <v>816</v>
      </c>
      <c r="J588" s="14" t="s">
        <v>2126</v>
      </c>
      <c r="K588" s="14" t="s">
        <v>2127</v>
      </c>
      <c r="L588" s="14"/>
      <c r="M588" s="14" t="s">
        <v>1037</v>
      </c>
      <c r="N588" s="15">
        <v>1102478</v>
      </c>
      <c r="O588" s="15">
        <v>349</v>
      </c>
      <c r="P588" s="15">
        <v>828735</v>
      </c>
      <c r="Q588" t="str">
        <f>IFERROR(LEFT(D588, FIND(VLOOKUP("state_name_split_token", Keys!$B:$C, 2, FALSE), D588)-1), D588)</f>
        <v>West Virginia</v>
      </c>
      <c r="R588" t="str">
        <f>IF(OR(Q588=VLOOKUP("lignite_state_1", Keys!$B:$C, 2, FALSE),Q588=VLOOKUP("lignite_state_2", Keys!$B:$C, 2, FALSE),Q588=VLOOKUP("lignite_state_3", Keys!$B:$C, 2, FALSE),Q588=VLOOKUP("lignite_state_4", Keys!$B:$C, 2, FALSE)),VLOOKUP("lignite_label", Keys!$B:$C, 2, FALSE),VLOOKUP("hard_coal_label", Keys!$B:$C, 2, FALSE))</f>
        <v>hard_coal</v>
      </c>
    </row>
    <row r="589" spans="1:18" x14ac:dyDescent="0.25">
      <c r="A589" s="14">
        <v>2024</v>
      </c>
      <c r="B589" s="14">
        <v>4609046</v>
      </c>
      <c r="C589" s="14" t="s">
        <v>2128</v>
      </c>
      <c r="D589" s="14" t="s">
        <v>1972</v>
      </c>
      <c r="E589" s="14" t="s">
        <v>2094</v>
      </c>
      <c r="F589" s="14" t="s">
        <v>822</v>
      </c>
      <c r="G589" s="14" t="s">
        <v>814</v>
      </c>
      <c r="H589" s="14" t="s">
        <v>829</v>
      </c>
      <c r="I589" s="14" t="s">
        <v>823</v>
      </c>
      <c r="J589" s="14" t="s">
        <v>2126</v>
      </c>
      <c r="K589" s="14" t="s">
        <v>2127</v>
      </c>
      <c r="L589" s="14"/>
      <c r="M589" s="14" t="s">
        <v>1037</v>
      </c>
      <c r="N589" s="15">
        <v>0</v>
      </c>
      <c r="O589" s="15">
        <v>3</v>
      </c>
      <c r="P589" s="15">
        <v>6283</v>
      </c>
      <c r="Q589" t="str">
        <f>IFERROR(LEFT(D589, FIND(VLOOKUP("state_name_split_token", Keys!$B:$C, 2, FALSE), D589)-1), D589)</f>
        <v>West Virginia</v>
      </c>
      <c r="R589" t="str">
        <f>IF(OR(Q589=VLOOKUP("lignite_state_1", Keys!$B:$C, 2, FALSE),Q589=VLOOKUP("lignite_state_2", Keys!$B:$C, 2, FALSE),Q589=VLOOKUP("lignite_state_3", Keys!$B:$C, 2, FALSE),Q589=VLOOKUP("lignite_state_4", Keys!$B:$C, 2, FALSE)),VLOOKUP("lignite_label", Keys!$B:$C, 2, FALSE),VLOOKUP("hard_coal_label", Keys!$B:$C, 2, FALSE))</f>
        <v>hard_coal</v>
      </c>
    </row>
    <row r="590" spans="1:18" x14ac:dyDescent="0.25">
      <c r="A590" s="14">
        <v>2024</v>
      </c>
      <c r="B590" s="14">
        <v>4609046</v>
      </c>
      <c r="C590" s="14" t="s">
        <v>2128</v>
      </c>
      <c r="D590" s="14" t="s">
        <v>1972</v>
      </c>
      <c r="E590" s="14" t="s">
        <v>2094</v>
      </c>
      <c r="F590" s="14" t="s">
        <v>822</v>
      </c>
      <c r="G590" s="14" t="s">
        <v>828</v>
      </c>
      <c r="H590" s="14" t="s">
        <v>829</v>
      </c>
      <c r="I590" s="14" t="s">
        <v>823</v>
      </c>
      <c r="J590" s="14" t="s">
        <v>2126</v>
      </c>
      <c r="K590" s="14" t="s">
        <v>2127</v>
      </c>
      <c r="L590" s="14"/>
      <c r="M590" s="14" t="s">
        <v>1037</v>
      </c>
      <c r="N590" s="15">
        <v>0</v>
      </c>
      <c r="O590" s="15">
        <v>24</v>
      </c>
      <c r="P590" s="15">
        <v>56544</v>
      </c>
      <c r="Q590" t="str">
        <f>IFERROR(LEFT(D590, FIND(VLOOKUP("state_name_split_token", Keys!$B:$C, 2, FALSE), D590)-1), D590)</f>
        <v>West Virginia</v>
      </c>
      <c r="R590" t="str">
        <f>IF(OR(Q590=VLOOKUP("lignite_state_1", Keys!$B:$C, 2, FALSE),Q590=VLOOKUP("lignite_state_2", Keys!$B:$C, 2, FALSE),Q590=VLOOKUP("lignite_state_3", Keys!$B:$C, 2, FALSE),Q590=VLOOKUP("lignite_state_4", Keys!$B:$C, 2, FALSE)),VLOOKUP("lignite_label", Keys!$B:$C, 2, FALSE),VLOOKUP("hard_coal_label", Keys!$B:$C, 2, FALSE))</f>
        <v>hard_coal</v>
      </c>
    </row>
    <row r="591" spans="1:18" x14ac:dyDescent="0.25">
      <c r="A591" s="14">
        <v>2024</v>
      </c>
      <c r="B591" s="14">
        <v>4609101</v>
      </c>
      <c r="C591" s="14" t="s">
        <v>2129</v>
      </c>
      <c r="D591" s="14" t="s">
        <v>1972</v>
      </c>
      <c r="E591" s="14" t="s">
        <v>2094</v>
      </c>
      <c r="F591" s="14" t="s">
        <v>852</v>
      </c>
      <c r="G591" s="14" t="s">
        <v>814</v>
      </c>
      <c r="H591" s="14" t="s">
        <v>815</v>
      </c>
      <c r="I591" s="14" t="s">
        <v>816</v>
      </c>
      <c r="J591" s="14" t="s">
        <v>2106</v>
      </c>
      <c r="K591" s="14" t="s">
        <v>2107</v>
      </c>
      <c r="L591" s="14"/>
      <c r="M591" s="14" t="s">
        <v>1037</v>
      </c>
      <c r="N591" s="15">
        <v>12895</v>
      </c>
      <c r="O591" s="15">
        <v>8</v>
      </c>
      <c r="P591" s="15">
        <v>21308</v>
      </c>
      <c r="Q591" t="str">
        <f>IFERROR(LEFT(D591, FIND(VLOOKUP("state_name_split_token", Keys!$B:$C, 2, FALSE), D591)-1), D591)</f>
        <v>West Virginia</v>
      </c>
      <c r="R591" t="str">
        <f>IF(OR(Q591=VLOOKUP("lignite_state_1", Keys!$B:$C, 2, FALSE),Q591=VLOOKUP("lignite_state_2", Keys!$B:$C, 2, FALSE),Q591=VLOOKUP("lignite_state_3", Keys!$B:$C, 2, FALSE),Q591=VLOOKUP("lignite_state_4", Keys!$B:$C, 2, FALSE)),VLOOKUP("lignite_label", Keys!$B:$C, 2, FALSE),VLOOKUP("hard_coal_label", Keys!$B:$C, 2, FALSE))</f>
        <v>hard_coal</v>
      </c>
    </row>
    <row r="592" spans="1:18" x14ac:dyDescent="0.25">
      <c r="A592" s="14">
        <v>2024</v>
      </c>
      <c r="B592" s="14">
        <v>4609174</v>
      </c>
      <c r="C592" s="14" t="s">
        <v>2130</v>
      </c>
      <c r="D592" s="14" t="s">
        <v>1972</v>
      </c>
      <c r="E592" s="14" t="s">
        <v>2094</v>
      </c>
      <c r="F592" s="14" t="s">
        <v>822</v>
      </c>
      <c r="G592" s="14" t="s">
        <v>814</v>
      </c>
      <c r="H592" s="14" t="s">
        <v>815</v>
      </c>
      <c r="I592" s="14" t="s">
        <v>816</v>
      </c>
      <c r="J592" s="14" t="s">
        <v>2096</v>
      </c>
      <c r="K592" s="14" t="s">
        <v>2011</v>
      </c>
      <c r="L592" s="14"/>
      <c r="M592" s="14" t="s">
        <v>1037</v>
      </c>
      <c r="N592" s="15">
        <v>252998</v>
      </c>
      <c r="O592" s="15">
        <v>40</v>
      </c>
      <c r="P592" s="15">
        <v>108400</v>
      </c>
      <c r="Q592" t="str">
        <f>IFERROR(LEFT(D592, FIND(VLOOKUP("state_name_split_token", Keys!$B:$C, 2, FALSE), D592)-1), D592)</f>
        <v>West Virginia</v>
      </c>
      <c r="R592" t="str">
        <f>IF(OR(Q592=VLOOKUP("lignite_state_1", Keys!$B:$C, 2, FALSE),Q592=VLOOKUP("lignite_state_2", Keys!$B:$C, 2, FALSE),Q592=VLOOKUP("lignite_state_3", Keys!$B:$C, 2, FALSE),Q592=VLOOKUP("lignite_state_4", Keys!$B:$C, 2, FALSE)),VLOOKUP("lignite_label", Keys!$B:$C, 2, FALSE),VLOOKUP("hard_coal_label", Keys!$B:$C, 2, FALSE))</f>
        <v>hard_coal</v>
      </c>
    </row>
    <row r="593" spans="1:18" x14ac:dyDescent="0.25">
      <c r="A593" s="14">
        <v>2024</v>
      </c>
      <c r="B593" s="14">
        <v>4609204</v>
      </c>
      <c r="C593" s="14" t="s">
        <v>2131</v>
      </c>
      <c r="D593" s="14" t="s">
        <v>1972</v>
      </c>
      <c r="E593" s="14" t="s">
        <v>2094</v>
      </c>
      <c r="F593" s="14" t="s">
        <v>852</v>
      </c>
      <c r="G593" s="14" t="s">
        <v>814</v>
      </c>
      <c r="H593" s="14" t="s">
        <v>815</v>
      </c>
      <c r="I593" s="14" t="s">
        <v>816</v>
      </c>
      <c r="J593" s="14" t="s">
        <v>2132</v>
      </c>
      <c r="K593" s="14" t="s">
        <v>2133</v>
      </c>
      <c r="L593" s="14"/>
      <c r="M593" s="14" t="s">
        <v>1037</v>
      </c>
      <c r="N593" s="15">
        <v>21813</v>
      </c>
      <c r="O593" s="15">
        <v>2</v>
      </c>
      <c r="P593" s="15">
        <v>3790</v>
      </c>
      <c r="Q593" t="str">
        <f>IFERROR(LEFT(D593, FIND(VLOOKUP("state_name_split_token", Keys!$B:$C, 2, FALSE), D593)-1), D593)</f>
        <v>West Virginia</v>
      </c>
      <c r="R593" t="str">
        <f>IF(OR(Q593=VLOOKUP("lignite_state_1", Keys!$B:$C, 2, FALSE),Q593=VLOOKUP("lignite_state_2", Keys!$B:$C, 2, FALSE),Q593=VLOOKUP("lignite_state_3", Keys!$B:$C, 2, FALSE),Q593=VLOOKUP("lignite_state_4", Keys!$B:$C, 2, FALSE)),VLOOKUP("lignite_label", Keys!$B:$C, 2, FALSE),VLOOKUP("hard_coal_label", Keys!$B:$C, 2, FALSE))</f>
        <v>hard_coal</v>
      </c>
    </row>
    <row r="594" spans="1:18" x14ac:dyDescent="0.25">
      <c r="A594" s="14">
        <v>2024</v>
      </c>
      <c r="B594" s="14">
        <v>4609217</v>
      </c>
      <c r="C594" s="14" t="s">
        <v>2134</v>
      </c>
      <c r="D594" s="14" t="s">
        <v>1972</v>
      </c>
      <c r="E594" s="14" t="s">
        <v>2094</v>
      </c>
      <c r="F594" s="14" t="s">
        <v>822</v>
      </c>
      <c r="G594" s="14" t="s">
        <v>828</v>
      </c>
      <c r="H594" s="14" t="s">
        <v>815</v>
      </c>
      <c r="I594" s="14" t="s">
        <v>816</v>
      </c>
      <c r="J594" s="14" t="s">
        <v>2106</v>
      </c>
      <c r="K594" s="14" t="s">
        <v>2107</v>
      </c>
      <c r="L594" s="14"/>
      <c r="M594" s="14" t="s">
        <v>1037</v>
      </c>
      <c r="N594" s="15">
        <v>117440</v>
      </c>
      <c r="O594" s="15">
        <v>47</v>
      </c>
      <c r="P594" s="15">
        <v>125994</v>
      </c>
      <c r="Q594" t="str">
        <f>IFERROR(LEFT(D594, FIND(VLOOKUP("state_name_split_token", Keys!$B:$C, 2, FALSE), D594)-1), D594)</f>
        <v>West Virginia</v>
      </c>
      <c r="R594" t="str">
        <f>IF(OR(Q594=VLOOKUP("lignite_state_1", Keys!$B:$C, 2, FALSE),Q594=VLOOKUP("lignite_state_2", Keys!$B:$C, 2, FALSE),Q594=VLOOKUP("lignite_state_3", Keys!$B:$C, 2, FALSE),Q594=VLOOKUP("lignite_state_4", Keys!$B:$C, 2, FALSE)),VLOOKUP("lignite_label", Keys!$B:$C, 2, FALSE),VLOOKUP("hard_coal_label", Keys!$B:$C, 2, FALSE))</f>
        <v>hard_coal</v>
      </c>
    </row>
    <row r="595" spans="1:18" x14ac:dyDescent="0.25">
      <c r="A595" s="14">
        <v>2024</v>
      </c>
      <c r="B595" s="14">
        <v>4609219</v>
      </c>
      <c r="C595" s="14" t="s">
        <v>2135</v>
      </c>
      <c r="D595" s="14" t="s">
        <v>1972</v>
      </c>
      <c r="E595" s="14" t="s">
        <v>2094</v>
      </c>
      <c r="F595" s="14" t="s">
        <v>822</v>
      </c>
      <c r="G595" s="14" t="s">
        <v>814</v>
      </c>
      <c r="H595" s="14" t="s">
        <v>829</v>
      </c>
      <c r="I595" s="14" t="s">
        <v>816</v>
      </c>
      <c r="J595" s="14" t="s">
        <v>2109</v>
      </c>
      <c r="K595" s="14" t="s">
        <v>1908</v>
      </c>
      <c r="L595" s="14"/>
      <c r="M595" s="14" t="s">
        <v>1037</v>
      </c>
      <c r="N595" s="15">
        <v>212636</v>
      </c>
      <c r="O595" s="15">
        <v>14</v>
      </c>
      <c r="P595" s="15">
        <v>36367</v>
      </c>
      <c r="Q595" t="str">
        <f>IFERROR(LEFT(D595, FIND(VLOOKUP("state_name_split_token", Keys!$B:$C, 2, FALSE), D595)-1), D595)</f>
        <v>West Virginia</v>
      </c>
      <c r="R595" t="str">
        <f>IF(OR(Q595=VLOOKUP("lignite_state_1", Keys!$B:$C, 2, FALSE),Q595=VLOOKUP("lignite_state_2", Keys!$B:$C, 2, FALSE),Q595=VLOOKUP("lignite_state_3", Keys!$B:$C, 2, FALSE),Q595=VLOOKUP("lignite_state_4", Keys!$B:$C, 2, FALSE)),VLOOKUP("lignite_label", Keys!$B:$C, 2, FALSE),VLOOKUP("hard_coal_label", Keys!$B:$C, 2, FALSE))</f>
        <v>hard_coal</v>
      </c>
    </row>
    <row r="596" spans="1:18" x14ac:dyDescent="0.25">
      <c r="A596" s="14">
        <v>2024</v>
      </c>
      <c r="B596" s="14">
        <v>4609410</v>
      </c>
      <c r="C596" s="14" t="s">
        <v>2136</v>
      </c>
      <c r="D596" s="14" t="s">
        <v>1972</v>
      </c>
      <c r="E596" s="14" t="s">
        <v>2094</v>
      </c>
      <c r="F596" s="14" t="s">
        <v>852</v>
      </c>
      <c r="G596" s="14" t="s">
        <v>814</v>
      </c>
      <c r="H596" s="14" t="s">
        <v>815</v>
      </c>
      <c r="I596" s="14" t="s">
        <v>816</v>
      </c>
      <c r="J596" s="14" t="s">
        <v>2137</v>
      </c>
      <c r="K596" s="14" t="s">
        <v>2138</v>
      </c>
      <c r="L596" s="14"/>
      <c r="M596" s="14" t="s">
        <v>1037</v>
      </c>
      <c r="N596" s="15">
        <v>374</v>
      </c>
      <c r="O596" s="15">
        <v>2</v>
      </c>
      <c r="P596" s="15">
        <v>32</v>
      </c>
      <c r="Q596" t="str">
        <f>IFERROR(LEFT(D596, FIND(VLOOKUP("state_name_split_token", Keys!$B:$C, 2, FALSE), D596)-1), D596)</f>
        <v>West Virginia</v>
      </c>
      <c r="R596" t="str">
        <f>IF(OR(Q596=VLOOKUP("lignite_state_1", Keys!$B:$C, 2, FALSE),Q596=VLOOKUP("lignite_state_2", Keys!$B:$C, 2, FALSE),Q596=VLOOKUP("lignite_state_3", Keys!$B:$C, 2, FALSE),Q596=VLOOKUP("lignite_state_4", Keys!$B:$C, 2, FALSE)),VLOOKUP("lignite_label", Keys!$B:$C, 2, FALSE),VLOOKUP("hard_coal_label", Keys!$B:$C, 2, FALSE))</f>
        <v>hard_coal</v>
      </c>
    </row>
    <row r="597" spans="1:18" x14ac:dyDescent="0.25">
      <c r="A597" s="14">
        <v>2024</v>
      </c>
      <c r="B597" s="14">
        <v>4609439</v>
      </c>
      <c r="C597" s="14" t="s">
        <v>2139</v>
      </c>
      <c r="D597" s="14" t="s">
        <v>1972</v>
      </c>
      <c r="E597" s="14" t="s">
        <v>2094</v>
      </c>
      <c r="F597" s="14" t="s">
        <v>1008</v>
      </c>
      <c r="G597" s="14" t="s">
        <v>814</v>
      </c>
      <c r="H597" s="14" t="s">
        <v>1009</v>
      </c>
      <c r="I597" s="14" t="s">
        <v>816</v>
      </c>
      <c r="J597" s="14" t="s">
        <v>2098</v>
      </c>
      <c r="K597" s="14" t="s">
        <v>2099</v>
      </c>
      <c r="L597" s="14"/>
      <c r="M597" s="14" t="s">
        <v>1037</v>
      </c>
      <c r="N597" s="15">
        <v>103708</v>
      </c>
      <c r="O597" s="15">
        <v>4</v>
      </c>
      <c r="P597" s="15">
        <v>14057</v>
      </c>
      <c r="Q597" t="str">
        <f>IFERROR(LEFT(D597, FIND(VLOOKUP("state_name_split_token", Keys!$B:$C, 2, FALSE), D597)-1), D597)</f>
        <v>West Virginia</v>
      </c>
      <c r="R597" t="str">
        <f>IF(OR(Q597=VLOOKUP("lignite_state_1", Keys!$B:$C, 2, FALSE),Q597=VLOOKUP("lignite_state_2", Keys!$B:$C, 2, FALSE),Q597=VLOOKUP("lignite_state_3", Keys!$B:$C, 2, FALSE),Q597=VLOOKUP("lignite_state_4", Keys!$B:$C, 2, FALSE)),VLOOKUP("lignite_label", Keys!$B:$C, 2, FALSE),VLOOKUP("hard_coal_label", Keys!$B:$C, 2, FALSE))</f>
        <v>hard_coal</v>
      </c>
    </row>
    <row r="598" spans="1:18" x14ac:dyDescent="0.25">
      <c r="A598" s="14">
        <v>2024</v>
      </c>
      <c r="B598" s="14">
        <v>4609495</v>
      </c>
      <c r="C598" s="14" t="s">
        <v>2140</v>
      </c>
      <c r="D598" s="14" t="s">
        <v>1972</v>
      </c>
      <c r="E598" s="14" t="s">
        <v>2094</v>
      </c>
      <c r="F598" s="14" t="s">
        <v>852</v>
      </c>
      <c r="G598" s="14" t="s">
        <v>828</v>
      </c>
      <c r="H598" s="14" t="s">
        <v>829</v>
      </c>
      <c r="I598" s="14" t="s">
        <v>816</v>
      </c>
      <c r="J598" s="14" t="s">
        <v>2109</v>
      </c>
      <c r="K598" s="14" t="s">
        <v>1908</v>
      </c>
      <c r="L598" s="14"/>
      <c r="M598" s="14" t="s">
        <v>1037</v>
      </c>
      <c r="N598" s="15">
        <v>228611</v>
      </c>
      <c r="O598" s="15">
        <v>53</v>
      </c>
      <c r="P598" s="15">
        <v>149954</v>
      </c>
      <c r="Q598" t="str">
        <f>IFERROR(LEFT(D598, FIND(VLOOKUP("state_name_split_token", Keys!$B:$C, 2, FALSE), D598)-1), D598)</f>
        <v>West Virginia</v>
      </c>
      <c r="R598" t="str">
        <f>IF(OR(Q598=VLOOKUP("lignite_state_1", Keys!$B:$C, 2, FALSE),Q598=VLOOKUP("lignite_state_2", Keys!$B:$C, 2, FALSE),Q598=VLOOKUP("lignite_state_3", Keys!$B:$C, 2, FALSE),Q598=VLOOKUP("lignite_state_4", Keys!$B:$C, 2, FALSE)),VLOOKUP("lignite_label", Keys!$B:$C, 2, FALSE),VLOOKUP("hard_coal_label", Keys!$B:$C, 2, FALSE))</f>
        <v>hard_coal</v>
      </c>
    </row>
    <row r="599" spans="1:18" x14ac:dyDescent="0.25">
      <c r="A599" s="14">
        <v>2024</v>
      </c>
      <c r="B599" s="14">
        <v>4609514</v>
      </c>
      <c r="C599" s="14" t="s">
        <v>2141</v>
      </c>
      <c r="D599" s="14" t="s">
        <v>1972</v>
      </c>
      <c r="E599" s="14" t="s">
        <v>2094</v>
      </c>
      <c r="F599" s="14" t="s">
        <v>822</v>
      </c>
      <c r="G599" s="14" t="s">
        <v>828</v>
      </c>
      <c r="H599" s="14" t="s">
        <v>829</v>
      </c>
      <c r="I599" s="14" t="s">
        <v>816</v>
      </c>
      <c r="J599" s="14" t="s">
        <v>2106</v>
      </c>
      <c r="K599" s="14" t="s">
        <v>2107</v>
      </c>
      <c r="L599" s="14"/>
      <c r="M599" s="14" t="s">
        <v>1037</v>
      </c>
      <c r="N599" s="15">
        <v>555617</v>
      </c>
      <c r="O599" s="15">
        <v>117</v>
      </c>
      <c r="P599" s="15">
        <v>302652</v>
      </c>
      <c r="Q599" t="str">
        <f>IFERROR(LEFT(D599, FIND(VLOOKUP("state_name_split_token", Keys!$B:$C, 2, FALSE), D599)-1), D599)</f>
        <v>West Virginia</v>
      </c>
      <c r="R599" t="str">
        <f>IF(OR(Q599=VLOOKUP("lignite_state_1", Keys!$B:$C, 2, FALSE),Q599=VLOOKUP("lignite_state_2", Keys!$B:$C, 2, FALSE),Q599=VLOOKUP("lignite_state_3", Keys!$B:$C, 2, FALSE),Q599=VLOOKUP("lignite_state_4", Keys!$B:$C, 2, FALSE)),VLOOKUP("lignite_label", Keys!$B:$C, 2, FALSE),VLOOKUP("hard_coal_label", Keys!$B:$C, 2, FALSE))</f>
        <v>hard_coal</v>
      </c>
    </row>
    <row r="600" spans="1:18" x14ac:dyDescent="0.25">
      <c r="A600" s="14">
        <v>2024</v>
      </c>
      <c r="B600" s="14">
        <v>4609537</v>
      </c>
      <c r="C600" s="14" t="s">
        <v>2142</v>
      </c>
      <c r="D600" s="14" t="s">
        <v>1972</v>
      </c>
      <c r="E600" s="14" t="s">
        <v>2094</v>
      </c>
      <c r="F600" s="14" t="s">
        <v>822</v>
      </c>
      <c r="G600" s="14" t="s">
        <v>814</v>
      </c>
      <c r="H600" s="14" t="s">
        <v>829</v>
      </c>
      <c r="I600" s="14" t="s">
        <v>816</v>
      </c>
      <c r="J600" s="14" t="s">
        <v>2109</v>
      </c>
      <c r="K600" s="14" t="s">
        <v>1908</v>
      </c>
      <c r="L600" s="14"/>
      <c r="M600" s="14" t="s">
        <v>1037</v>
      </c>
      <c r="N600" s="15">
        <v>134722</v>
      </c>
      <c r="O600" s="15">
        <v>39</v>
      </c>
      <c r="P600" s="15">
        <v>116086</v>
      </c>
      <c r="Q600" t="str">
        <f>IFERROR(LEFT(D600, FIND(VLOOKUP("state_name_split_token", Keys!$B:$C, 2, FALSE), D600)-1), D600)</f>
        <v>West Virginia</v>
      </c>
      <c r="R600" t="str">
        <f>IF(OR(Q600=VLOOKUP("lignite_state_1", Keys!$B:$C, 2, FALSE),Q600=VLOOKUP("lignite_state_2", Keys!$B:$C, 2, FALSE),Q600=VLOOKUP("lignite_state_3", Keys!$B:$C, 2, FALSE),Q600=VLOOKUP("lignite_state_4", Keys!$B:$C, 2, FALSE)),VLOOKUP("lignite_label", Keys!$B:$C, 2, FALSE),VLOOKUP("hard_coal_label", Keys!$B:$C, 2, FALSE))</f>
        <v>hard_coal</v>
      </c>
    </row>
    <row r="601" spans="1:18" x14ac:dyDescent="0.25">
      <c r="A601" s="14">
        <v>2024</v>
      </c>
      <c r="B601" s="14">
        <v>4609541</v>
      </c>
      <c r="C601" s="14" t="s">
        <v>2143</v>
      </c>
      <c r="D601" s="14" t="s">
        <v>1972</v>
      </c>
      <c r="E601" s="14" t="s">
        <v>2094</v>
      </c>
      <c r="F601" s="14" t="s">
        <v>822</v>
      </c>
      <c r="G601" s="14" t="s">
        <v>828</v>
      </c>
      <c r="H601" s="14" t="s">
        <v>829</v>
      </c>
      <c r="I601" s="14" t="s">
        <v>816</v>
      </c>
      <c r="J601" s="14" t="s">
        <v>2109</v>
      </c>
      <c r="K601" s="14" t="s">
        <v>1908</v>
      </c>
      <c r="L601" s="14"/>
      <c r="M601" s="14" t="s">
        <v>1037</v>
      </c>
      <c r="N601" s="15">
        <v>496493</v>
      </c>
      <c r="O601" s="15">
        <v>98</v>
      </c>
      <c r="P601" s="15">
        <v>237132</v>
      </c>
      <c r="Q601" t="str">
        <f>IFERROR(LEFT(D601, FIND(VLOOKUP("state_name_split_token", Keys!$B:$C, 2, FALSE), D601)-1), D601)</f>
        <v>West Virginia</v>
      </c>
      <c r="R601" t="str">
        <f>IF(OR(Q601=VLOOKUP("lignite_state_1", Keys!$B:$C, 2, FALSE),Q601=VLOOKUP("lignite_state_2", Keys!$B:$C, 2, FALSE),Q601=VLOOKUP("lignite_state_3", Keys!$B:$C, 2, FALSE),Q601=VLOOKUP("lignite_state_4", Keys!$B:$C, 2, FALSE)),VLOOKUP("lignite_label", Keys!$B:$C, 2, FALSE),VLOOKUP("hard_coal_label", Keys!$B:$C, 2, FALSE))</f>
        <v>hard_coal</v>
      </c>
    </row>
    <row r="602" spans="1:18" x14ac:dyDescent="0.25">
      <c r="A602" s="14">
        <v>2024</v>
      </c>
      <c r="B602" s="14">
        <v>4609558</v>
      </c>
      <c r="C602" s="14" t="s">
        <v>2144</v>
      </c>
      <c r="D602" s="14" t="s">
        <v>1972</v>
      </c>
      <c r="E602" s="14" t="s">
        <v>2094</v>
      </c>
      <c r="F602" s="14" t="s">
        <v>1008</v>
      </c>
      <c r="G602" s="14" t="s">
        <v>814</v>
      </c>
      <c r="H602" s="14" t="s">
        <v>815</v>
      </c>
      <c r="I602" s="14" t="s">
        <v>816</v>
      </c>
      <c r="J602" s="14" t="s">
        <v>2145</v>
      </c>
      <c r="K602" s="14" t="s">
        <v>2138</v>
      </c>
      <c r="L602" s="14"/>
      <c r="M602" s="14" t="s">
        <v>1037</v>
      </c>
      <c r="N602" s="15">
        <v>5228</v>
      </c>
      <c r="O602" s="15">
        <v>3</v>
      </c>
      <c r="P602" s="15">
        <v>1659</v>
      </c>
      <c r="Q602" t="str">
        <f>IFERROR(LEFT(D602, FIND(VLOOKUP("state_name_split_token", Keys!$B:$C, 2, FALSE), D602)-1), D602)</f>
        <v>West Virginia</v>
      </c>
      <c r="R602" t="str">
        <f>IF(OR(Q602=VLOOKUP("lignite_state_1", Keys!$B:$C, 2, FALSE),Q602=VLOOKUP("lignite_state_2", Keys!$B:$C, 2, FALSE),Q602=VLOOKUP("lignite_state_3", Keys!$B:$C, 2, FALSE),Q602=VLOOKUP("lignite_state_4", Keys!$B:$C, 2, FALSE)),VLOOKUP("lignite_label", Keys!$B:$C, 2, FALSE),VLOOKUP("hard_coal_label", Keys!$B:$C, 2, FALSE))</f>
        <v>hard_coal</v>
      </c>
    </row>
    <row r="603" spans="1:18" x14ac:dyDescent="0.25">
      <c r="A603" s="14">
        <v>2024</v>
      </c>
      <c r="B603" s="14">
        <v>4609560</v>
      </c>
      <c r="C603" s="14" t="s">
        <v>2146</v>
      </c>
      <c r="D603" s="14" t="s">
        <v>1972</v>
      </c>
      <c r="E603" s="14" t="s">
        <v>2094</v>
      </c>
      <c r="F603" s="14" t="s">
        <v>852</v>
      </c>
      <c r="G603" s="14" t="s">
        <v>814</v>
      </c>
      <c r="H603" s="14" t="s">
        <v>815</v>
      </c>
      <c r="I603" s="14" t="s">
        <v>816</v>
      </c>
      <c r="J603" s="14" t="s">
        <v>2106</v>
      </c>
      <c r="K603" s="14" t="s">
        <v>2147</v>
      </c>
      <c r="L603" s="14"/>
      <c r="M603" s="14" t="s">
        <v>1037</v>
      </c>
      <c r="N603" s="15">
        <v>10448</v>
      </c>
      <c r="O603" s="15">
        <v>2</v>
      </c>
      <c r="P603" s="15">
        <v>1503</v>
      </c>
      <c r="Q603" t="str">
        <f>IFERROR(LEFT(D603, FIND(VLOOKUP("state_name_split_token", Keys!$B:$C, 2, FALSE), D603)-1), D603)</f>
        <v>West Virginia</v>
      </c>
      <c r="R603" t="str">
        <f>IF(OR(Q603=VLOOKUP("lignite_state_1", Keys!$B:$C, 2, FALSE),Q603=VLOOKUP("lignite_state_2", Keys!$B:$C, 2, FALSE),Q603=VLOOKUP("lignite_state_3", Keys!$B:$C, 2, FALSE),Q603=VLOOKUP("lignite_state_4", Keys!$B:$C, 2, FALSE)),VLOOKUP("lignite_label", Keys!$B:$C, 2, FALSE),VLOOKUP("hard_coal_label", Keys!$B:$C, 2, FALSE))</f>
        <v>hard_coal</v>
      </c>
    </row>
    <row r="604" spans="1:18" x14ac:dyDescent="0.25">
      <c r="A604" s="14">
        <v>2024</v>
      </c>
      <c r="B604" s="14">
        <v>4609563</v>
      </c>
      <c r="C604" s="14" t="s">
        <v>2148</v>
      </c>
      <c r="D604" s="14" t="s">
        <v>1972</v>
      </c>
      <c r="E604" s="14" t="s">
        <v>2094</v>
      </c>
      <c r="F604" s="14" t="s">
        <v>822</v>
      </c>
      <c r="G604" s="14" t="s">
        <v>828</v>
      </c>
      <c r="H604" s="14" t="s">
        <v>829</v>
      </c>
      <c r="I604" s="14" t="s">
        <v>816</v>
      </c>
      <c r="J604" s="14" t="s">
        <v>2106</v>
      </c>
      <c r="K604" s="14" t="s">
        <v>2107</v>
      </c>
      <c r="L604" s="14"/>
      <c r="M604" s="14" t="s">
        <v>1037</v>
      </c>
      <c r="N604" s="15">
        <v>775092</v>
      </c>
      <c r="O604" s="15">
        <v>170</v>
      </c>
      <c r="P604" s="15">
        <v>421331</v>
      </c>
      <c r="Q604" t="str">
        <f>IFERROR(LEFT(D604, FIND(VLOOKUP("state_name_split_token", Keys!$B:$C, 2, FALSE), D604)-1), D604)</f>
        <v>West Virginia</v>
      </c>
      <c r="R604" t="str">
        <f>IF(OR(Q604=VLOOKUP("lignite_state_1", Keys!$B:$C, 2, FALSE),Q604=VLOOKUP("lignite_state_2", Keys!$B:$C, 2, FALSE),Q604=VLOOKUP("lignite_state_3", Keys!$B:$C, 2, FALSE),Q604=VLOOKUP("lignite_state_4", Keys!$B:$C, 2, FALSE)),VLOOKUP("lignite_label", Keys!$B:$C, 2, FALSE),VLOOKUP("hard_coal_label", Keys!$B:$C, 2, FALSE))</f>
        <v>hard_coal</v>
      </c>
    </row>
    <row r="605" spans="1:18" x14ac:dyDescent="0.25">
      <c r="A605" s="14">
        <v>2024</v>
      </c>
      <c r="B605" s="14">
        <v>4609564</v>
      </c>
      <c r="C605" s="14" t="s">
        <v>2149</v>
      </c>
      <c r="D605" s="14" t="s">
        <v>1972</v>
      </c>
      <c r="E605" s="14" t="s">
        <v>2094</v>
      </c>
      <c r="F605" s="14" t="s">
        <v>822</v>
      </c>
      <c r="G605" s="14" t="s">
        <v>814</v>
      </c>
      <c r="H605" s="14" t="s">
        <v>829</v>
      </c>
      <c r="I605" s="14" t="s">
        <v>816</v>
      </c>
      <c r="J605" s="14" t="s">
        <v>2106</v>
      </c>
      <c r="K605" s="14" t="s">
        <v>2107</v>
      </c>
      <c r="L605" s="14"/>
      <c r="M605" s="14" t="s">
        <v>1037</v>
      </c>
      <c r="N605" s="15">
        <v>227289</v>
      </c>
      <c r="O605" s="15">
        <v>29</v>
      </c>
      <c r="P605" s="15">
        <v>89137</v>
      </c>
      <c r="Q605" t="str">
        <f>IFERROR(LEFT(D605, FIND(VLOOKUP("state_name_split_token", Keys!$B:$C, 2, FALSE), D605)-1), D605)</f>
        <v>West Virginia</v>
      </c>
      <c r="R605" t="str">
        <f>IF(OR(Q605=VLOOKUP("lignite_state_1", Keys!$B:$C, 2, FALSE),Q605=VLOOKUP("lignite_state_2", Keys!$B:$C, 2, FALSE),Q605=VLOOKUP("lignite_state_3", Keys!$B:$C, 2, FALSE),Q605=VLOOKUP("lignite_state_4", Keys!$B:$C, 2, FALSE)),VLOOKUP("lignite_label", Keys!$B:$C, 2, FALSE),VLOOKUP("hard_coal_label", Keys!$B:$C, 2, FALSE))</f>
        <v>hard_coal</v>
      </c>
    </row>
    <row r="606" spans="1:18" x14ac:dyDescent="0.25">
      <c r="A606" s="14">
        <v>2024</v>
      </c>
      <c r="B606" s="14">
        <v>4609574</v>
      </c>
      <c r="C606" s="14" t="s">
        <v>2150</v>
      </c>
      <c r="D606" s="14" t="s">
        <v>1972</v>
      </c>
      <c r="E606" s="14" t="s">
        <v>2094</v>
      </c>
      <c r="F606" s="14" t="s">
        <v>822</v>
      </c>
      <c r="G606" s="14" t="s">
        <v>828</v>
      </c>
      <c r="H606" s="14" t="s">
        <v>829</v>
      </c>
      <c r="I606" s="14" t="s">
        <v>816</v>
      </c>
      <c r="J606" s="14" t="s">
        <v>2151</v>
      </c>
      <c r="K606" s="14" t="s">
        <v>2133</v>
      </c>
      <c r="L606" s="14"/>
      <c r="M606" s="14" t="s">
        <v>1037</v>
      </c>
      <c r="N606" s="15">
        <v>804301</v>
      </c>
      <c r="O606" s="15">
        <v>119</v>
      </c>
      <c r="P606" s="15">
        <v>296391</v>
      </c>
      <c r="Q606" t="str">
        <f>IFERROR(LEFT(D606, FIND(VLOOKUP("state_name_split_token", Keys!$B:$C, 2, FALSE), D606)-1), D606)</f>
        <v>West Virginia</v>
      </c>
      <c r="R606" t="str">
        <f>IF(OR(Q606=VLOOKUP("lignite_state_1", Keys!$B:$C, 2, FALSE),Q606=VLOOKUP("lignite_state_2", Keys!$B:$C, 2, FALSE),Q606=VLOOKUP("lignite_state_3", Keys!$B:$C, 2, FALSE),Q606=VLOOKUP("lignite_state_4", Keys!$B:$C, 2, FALSE)),VLOOKUP("lignite_label", Keys!$B:$C, 2, FALSE),VLOOKUP("hard_coal_label", Keys!$B:$C, 2, FALSE))</f>
        <v>hard_coal</v>
      </c>
    </row>
    <row r="607" spans="1:18" x14ac:dyDescent="0.25">
      <c r="A607" s="14">
        <v>2024</v>
      </c>
      <c r="B607" s="14">
        <v>4609575</v>
      </c>
      <c r="C607" s="14" t="s">
        <v>2152</v>
      </c>
      <c r="D607" s="14" t="s">
        <v>1972</v>
      </c>
      <c r="E607" s="14" t="s">
        <v>2094</v>
      </c>
      <c r="F607" s="14" t="s">
        <v>822</v>
      </c>
      <c r="G607" s="14" t="s">
        <v>828</v>
      </c>
      <c r="H607" s="14" t="s">
        <v>829</v>
      </c>
      <c r="I607" s="14" t="s">
        <v>816</v>
      </c>
      <c r="J607" s="14" t="s">
        <v>2153</v>
      </c>
      <c r="K607" s="14" t="s">
        <v>2133</v>
      </c>
      <c r="L607" s="14"/>
      <c r="M607" s="14" t="s">
        <v>1037</v>
      </c>
      <c r="N607" s="15">
        <v>1213109</v>
      </c>
      <c r="O607" s="15">
        <v>214</v>
      </c>
      <c r="P607" s="15">
        <v>540006</v>
      </c>
      <c r="Q607" t="str">
        <f>IFERROR(LEFT(D607, FIND(VLOOKUP("state_name_split_token", Keys!$B:$C, 2, FALSE), D607)-1), D607)</f>
        <v>West Virginia</v>
      </c>
      <c r="R607" t="str">
        <f>IF(OR(Q607=VLOOKUP("lignite_state_1", Keys!$B:$C, 2, FALSE),Q607=VLOOKUP("lignite_state_2", Keys!$B:$C, 2, FALSE),Q607=VLOOKUP("lignite_state_3", Keys!$B:$C, 2, FALSE),Q607=VLOOKUP("lignite_state_4", Keys!$B:$C, 2, FALSE)),VLOOKUP("lignite_label", Keys!$B:$C, 2, FALSE),VLOOKUP("hard_coal_label", Keys!$B:$C, 2, FALSE))</f>
        <v>hard_coal</v>
      </c>
    </row>
    <row r="608" spans="1:18" x14ac:dyDescent="0.25">
      <c r="A608" s="14">
        <v>2024</v>
      </c>
      <c r="B608" s="14">
        <v>4609602</v>
      </c>
      <c r="C608" s="14" t="s">
        <v>2154</v>
      </c>
      <c r="D608" s="14" t="s">
        <v>1972</v>
      </c>
      <c r="E608" s="14" t="s">
        <v>2094</v>
      </c>
      <c r="F608" s="14" t="s">
        <v>822</v>
      </c>
      <c r="G608" s="14" t="s">
        <v>828</v>
      </c>
      <c r="H608" s="14" t="s">
        <v>815</v>
      </c>
      <c r="I608" s="14" t="s">
        <v>816</v>
      </c>
      <c r="J608" s="14" t="s">
        <v>2109</v>
      </c>
      <c r="K608" s="14" t="s">
        <v>1908</v>
      </c>
      <c r="L608" s="14"/>
      <c r="M608" s="14" t="s">
        <v>1037</v>
      </c>
      <c r="N608" s="15">
        <v>176750</v>
      </c>
      <c r="O608" s="15">
        <v>43</v>
      </c>
      <c r="P608" s="15">
        <v>117531</v>
      </c>
      <c r="Q608" t="str">
        <f>IFERROR(LEFT(D608, FIND(VLOOKUP("state_name_split_token", Keys!$B:$C, 2, FALSE), D608)-1), D608)</f>
        <v>West Virginia</v>
      </c>
      <c r="R608" t="str">
        <f>IF(OR(Q608=VLOOKUP("lignite_state_1", Keys!$B:$C, 2, FALSE),Q608=VLOOKUP("lignite_state_2", Keys!$B:$C, 2, FALSE),Q608=VLOOKUP("lignite_state_3", Keys!$B:$C, 2, FALSE),Q608=VLOOKUP("lignite_state_4", Keys!$B:$C, 2, FALSE)),VLOOKUP("lignite_label", Keys!$B:$C, 2, FALSE),VLOOKUP("hard_coal_label", Keys!$B:$C, 2, FALSE))</f>
        <v>hard_coal</v>
      </c>
    </row>
    <row r="609" spans="1:18" x14ac:dyDescent="0.25">
      <c r="A609" s="14">
        <v>2024</v>
      </c>
      <c r="B609" s="14">
        <v>4609611</v>
      </c>
      <c r="C609" s="14" t="s">
        <v>2155</v>
      </c>
      <c r="D609" s="14" t="s">
        <v>1972</v>
      </c>
      <c r="E609" s="14" t="s">
        <v>2094</v>
      </c>
      <c r="F609" s="14" t="s">
        <v>822</v>
      </c>
      <c r="G609" s="14" t="s">
        <v>828</v>
      </c>
      <c r="H609" s="14" t="s">
        <v>829</v>
      </c>
      <c r="I609" s="14" t="s">
        <v>816</v>
      </c>
      <c r="J609" s="14" t="s">
        <v>2156</v>
      </c>
      <c r="K609" s="14" t="s">
        <v>2133</v>
      </c>
      <c r="L609" s="14"/>
      <c r="M609" s="14" t="s">
        <v>1037</v>
      </c>
      <c r="N609" s="15">
        <v>567734</v>
      </c>
      <c r="O609" s="15">
        <v>77</v>
      </c>
      <c r="P609" s="15">
        <v>178671</v>
      </c>
      <c r="Q609" t="str">
        <f>IFERROR(LEFT(D609, FIND(VLOOKUP("state_name_split_token", Keys!$B:$C, 2, FALSE), D609)-1), D609)</f>
        <v>West Virginia</v>
      </c>
      <c r="R609" t="str">
        <f>IF(OR(Q609=VLOOKUP("lignite_state_1", Keys!$B:$C, 2, FALSE),Q609=VLOOKUP("lignite_state_2", Keys!$B:$C, 2, FALSE),Q609=VLOOKUP("lignite_state_3", Keys!$B:$C, 2, FALSE),Q609=VLOOKUP("lignite_state_4", Keys!$B:$C, 2, FALSE)),VLOOKUP("lignite_label", Keys!$B:$C, 2, FALSE),VLOOKUP("hard_coal_label", Keys!$B:$C, 2, FALSE))</f>
        <v>hard_coal</v>
      </c>
    </row>
    <row r="610" spans="1:18" x14ac:dyDescent="0.25">
      <c r="A610" s="14">
        <v>2024</v>
      </c>
      <c r="B610" s="14">
        <v>4609614</v>
      </c>
      <c r="C610" s="14" t="s">
        <v>2157</v>
      </c>
      <c r="D610" s="14" t="s">
        <v>1972</v>
      </c>
      <c r="E610" s="14" t="s">
        <v>2094</v>
      </c>
      <c r="F610" s="14" t="s">
        <v>822</v>
      </c>
      <c r="G610" s="14" t="s">
        <v>828</v>
      </c>
      <c r="H610" s="14" t="s">
        <v>815</v>
      </c>
      <c r="I610" s="14" t="s">
        <v>816</v>
      </c>
      <c r="J610" s="14" t="s">
        <v>2109</v>
      </c>
      <c r="K610" s="14" t="s">
        <v>1908</v>
      </c>
      <c r="L610" s="14"/>
      <c r="M610" s="14" t="s">
        <v>1037</v>
      </c>
      <c r="N610" s="15">
        <v>273155</v>
      </c>
      <c r="O610" s="15">
        <v>53</v>
      </c>
      <c r="P610" s="15">
        <v>125882</v>
      </c>
      <c r="Q610" t="str">
        <f>IFERROR(LEFT(D610, FIND(VLOOKUP("state_name_split_token", Keys!$B:$C, 2, FALSE), D610)-1), D610)</f>
        <v>West Virginia</v>
      </c>
      <c r="R610" t="str">
        <f>IF(OR(Q610=VLOOKUP("lignite_state_1", Keys!$B:$C, 2, FALSE),Q610=VLOOKUP("lignite_state_2", Keys!$B:$C, 2, FALSE),Q610=VLOOKUP("lignite_state_3", Keys!$B:$C, 2, FALSE),Q610=VLOOKUP("lignite_state_4", Keys!$B:$C, 2, FALSE)),VLOOKUP("lignite_label", Keys!$B:$C, 2, FALSE),VLOOKUP("hard_coal_label", Keys!$B:$C, 2, FALSE))</f>
        <v>hard_coal</v>
      </c>
    </row>
    <row r="611" spans="1:18" x14ac:dyDescent="0.25">
      <c r="A611" s="14">
        <v>2024</v>
      </c>
      <c r="B611" s="14">
        <v>4609639</v>
      </c>
      <c r="C611" s="14" t="s">
        <v>2158</v>
      </c>
      <c r="D611" s="14" t="s">
        <v>1972</v>
      </c>
      <c r="E611" s="14" t="s">
        <v>2094</v>
      </c>
      <c r="F611" s="14" t="s">
        <v>822</v>
      </c>
      <c r="G611" s="14" t="s">
        <v>814</v>
      </c>
      <c r="H611" s="14" t="s">
        <v>815</v>
      </c>
      <c r="I611" s="14" t="s">
        <v>816</v>
      </c>
      <c r="J611" s="14" t="s">
        <v>2159</v>
      </c>
      <c r="K611" s="14" t="s">
        <v>2160</v>
      </c>
      <c r="L611" s="14"/>
      <c r="M611" s="14" t="s">
        <v>1037</v>
      </c>
      <c r="N611" s="15">
        <v>12794</v>
      </c>
      <c r="O611" s="15">
        <v>8</v>
      </c>
      <c r="P611" s="15">
        <v>28177</v>
      </c>
      <c r="Q611" t="str">
        <f>IFERROR(LEFT(D611, FIND(VLOOKUP("state_name_split_token", Keys!$B:$C, 2, FALSE), D611)-1), D611)</f>
        <v>West Virginia</v>
      </c>
      <c r="R611" t="str">
        <f>IF(OR(Q611=VLOOKUP("lignite_state_1", Keys!$B:$C, 2, FALSE),Q611=VLOOKUP("lignite_state_2", Keys!$B:$C, 2, FALSE),Q611=VLOOKUP("lignite_state_3", Keys!$B:$C, 2, FALSE),Q611=VLOOKUP("lignite_state_4", Keys!$B:$C, 2, FALSE)),VLOOKUP("lignite_label", Keys!$B:$C, 2, FALSE),VLOOKUP("hard_coal_label", Keys!$B:$C, 2, FALSE))</f>
        <v>hard_coal</v>
      </c>
    </row>
    <row r="612" spans="1:18" x14ac:dyDescent="0.25">
      <c r="A612" s="14">
        <v>2024</v>
      </c>
      <c r="B612" s="14">
        <v>4609645</v>
      </c>
      <c r="C612" s="14" t="s">
        <v>2161</v>
      </c>
      <c r="D612" s="14" t="s">
        <v>1972</v>
      </c>
      <c r="E612" s="14" t="s">
        <v>2094</v>
      </c>
      <c r="F612" s="14" t="s">
        <v>822</v>
      </c>
      <c r="G612" s="14" t="s">
        <v>814</v>
      </c>
      <c r="H612" s="14" t="s">
        <v>815</v>
      </c>
      <c r="I612" s="14" t="s">
        <v>816</v>
      </c>
      <c r="J612" s="14" t="s">
        <v>2106</v>
      </c>
      <c r="K612" s="14" t="s">
        <v>2107</v>
      </c>
      <c r="L612" s="14"/>
      <c r="M612" s="14" t="s">
        <v>1037</v>
      </c>
      <c r="N612" s="15">
        <v>91882</v>
      </c>
      <c r="O612" s="15">
        <v>17</v>
      </c>
      <c r="P612" s="15">
        <v>49709</v>
      </c>
      <c r="Q612" t="str">
        <f>IFERROR(LEFT(D612, FIND(VLOOKUP("state_name_split_token", Keys!$B:$C, 2, FALSE), D612)-1), D612)</f>
        <v>West Virginia</v>
      </c>
      <c r="R612" t="str">
        <f>IF(OR(Q612=VLOOKUP("lignite_state_1", Keys!$B:$C, 2, FALSE),Q612=VLOOKUP("lignite_state_2", Keys!$B:$C, 2, FALSE),Q612=VLOOKUP("lignite_state_3", Keys!$B:$C, 2, FALSE),Q612=VLOOKUP("lignite_state_4", Keys!$B:$C, 2, FALSE)),VLOOKUP("lignite_label", Keys!$B:$C, 2, FALSE),VLOOKUP("hard_coal_label", Keys!$B:$C, 2, FALSE))</f>
        <v>hard_coal</v>
      </c>
    </row>
    <row r="613" spans="1:18" x14ac:dyDescent="0.25">
      <c r="A613" s="14">
        <v>2024</v>
      </c>
      <c r="B613" s="14">
        <v>4609649</v>
      </c>
      <c r="C613" s="14" t="s">
        <v>2162</v>
      </c>
      <c r="D613" s="14" t="s">
        <v>1972</v>
      </c>
      <c r="E613" s="14" t="s">
        <v>2094</v>
      </c>
      <c r="F613" s="14" t="s">
        <v>822</v>
      </c>
      <c r="G613" s="14" t="s">
        <v>828</v>
      </c>
      <c r="H613" s="14" t="s">
        <v>815</v>
      </c>
      <c r="I613" s="14" t="s">
        <v>816</v>
      </c>
      <c r="J613" s="14" t="s">
        <v>2163</v>
      </c>
      <c r="K613" s="14" t="s">
        <v>2024</v>
      </c>
      <c r="L613" s="14"/>
      <c r="M613" s="14" t="s">
        <v>1037</v>
      </c>
      <c r="N613" s="15">
        <v>199074</v>
      </c>
      <c r="O613" s="15">
        <v>53</v>
      </c>
      <c r="P613" s="15">
        <v>71864</v>
      </c>
      <c r="Q613" t="str">
        <f>IFERROR(LEFT(D613, FIND(VLOOKUP("state_name_split_token", Keys!$B:$C, 2, FALSE), D613)-1), D613)</f>
        <v>West Virginia</v>
      </c>
      <c r="R613" t="str">
        <f>IF(OR(Q613=VLOOKUP("lignite_state_1", Keys!$B:$C, 2, FALSE),Q613=VLOOKUP("lignite_state_2", Keys!$B:$C, 2, FALSE),Q613=VLOOKUP("lignite_state_3", Keys!$B:$C, 2, FALSE),Q613=VLOOKUP("lignite_state_4", Keys!$B:$C, 2, FALSE)),VLOOKUP("lignite_label", Keys!$B:$C, 2, FALSE),VLOOKUP("hard_coal_label", Keys!$B:$C, 2, FALSE))</f>
        <v>hard_coal</v>
      </c>
    </row>
    <row r="614" spans="1:18" x14ac:dyDescent="0.25">
      <c r="A614" s="14">
        <v>2024</v>
      </c>
      <c r="B614" s="14">
        <v>4602380</v>
      </c>
      <c r="C614" s="14" t="s">
        <v>2164</v>
      </c>
      <c r="D614" s="14" t="s">
        <v>1972</v>
      </c>
      <c r="E614" s="14" t="s">
        <v>2165</v>
      </c>
      <c r="F614" s="14" t="s">
        <v>822</v>
      </c>
      <c r="G614" s="14" t="s">
        <v>814</v>
      </c>
      <c r="H614" s="14" t="s">
        <v>815</v>
      </c>
      <c r="I614" s="14" t="s">
        <v>836</v>
      </c>
      <c r="J614" s="14" t="s">
        <v>2166</v>
      </c>
      <c r="K614" s="14" t="s">
        <v>2167</v>
      </c>
      <c r="L614" s="14"/>
      <c r="M614" s="14" t="s">
        <v>1037</v>
      </c>
      <c r="N614" s="15">
        <v>7475</v>
      </c>
      <c r="O614" s="15">
        <v>22</v>
      </c>
      <c r="P614" s="15">
        <v>23851</v>
      </c>
      <c r="Q614" t="str">
        <f>IFERROR(LEFT(D614, FIND(VLOOKUP("state_name_split_token", Keys!$B:$C, 2, FALSE), D614)-1), D614)</f>
        <v>West Virginia</v>
      </c>
      <c r="R614" t="str">
        <f>IF(OR(Q614=VLOOKUP("lignite_state_1", Keys!$B:$C, 2, FALSE),Q614=VLOOKUP("lignite_state_2", Keys!$B:$C, 2, FALSE),Q614=VLOOKUP("lignite_state_3", Keys!$B:$C, 2, FALSE),Q614=VLOOKUP("lignite_state_4", Keys!$B:$C, 2, FALSE)),VLOOKUP("lignite_label", Keys!$B:$C, 2, FALSE),VLOOKUP("hard_coal_label", Keys!$B:$C, 2, FALSE))</f>
        <v>hard_coal</v>
      </c>
    </row>
    <row r="615" spans="1:18" x14ac:dyDescent="0.25">
      <c r="A615" s="14">
        <v>2024</v>
      </c>
      <c r="B615" s="14">
        <v>4603303</v>
      </c>
      <c r="C615" s="14" t="s">
        <v>2168</v>
      </c>
      <c r="D615" s="14" t="s">
        <v>1972</v>
      </c>
      <c r="E615" s="14" t="s">
        <v>2165</v>
      </c>
      <c r="F615" s="14" t="s">
        <v>822</v>
      </c>
      <c r="G615" s="14" t="s">
        <v>814</v>
      </c>
      <c r="H615" s="14" t="s">
        <v>1009</v>
      </c>
      <c r="I615" s="14" t="s">
        <v>823</v>
      </c>
      <c r="J615" s="14" t="s">
        <v>2169</v>
      </c>
      <c r="K615" s="14" t="s">
        <v>2170</v>
      </c>
      <c r="L615" s="14"/>
      <c r="M615" s="14" t="s">
        <v>1037</v>
      </c>
      <c r="N615" s="15">
        <v>0</v>
      </c>
      <c r="O615" s="15">
        <v>2</v>
      </c>
      <c r="P615" s="15">
        <v>3591</v>
      </c>
      <c r="Q615" t="str">
        <f>IFERROR(LEFT(D615, FIND(VLOOKUP("state_name_split_token", Keys!$B:$C, 2, FALSE), D615)-1), D615)</f>
        <v>West Virginia</v>
      </c>
      <c r="R615" t="str">
        <f>IF(OR(Q615=VLOOKUP("lignite_state_1", Keys!$B:$C, 2, FALSE),Q615=VLOOKUP("lignite_state_2", Keys!$B:$C, 2, FALSE),Q615=VLOOKUP("lignite_state_3", Keys!$B:$C, 2, FALSE),Q615=VLOOKUP("lignite_state_4", Keys!$B:$C, 2, FALSE)),VLOOKUP("lignite_label", Keys!$B:$C, 2, FALSE),VLOOKUP("hard_coal_label", Keys!$B:$C, 2, FALSE))</f>
        <v>hard_coal</v>
      </c>
    </row>
    <row r="616" spans="1:18" x14ac:dyDescent="0.25">
      <c r="A616" s="14">
        <v>2024</v>
      </c>
      <c r="B616" s="14">
        <v>4603303</v>
      </c>
      <c r="C616" s="14" t="s">
        <v>2168</v>
      </c>
      <c r="D616" s="14" t="s">
        <v>1972</v>
      </c>
      <c r="E616" s="14" t="s">
        <v>2165</v>
      </c>
      <c r="F616" s="14" t="s">
        <v>822</v>
      </c>
      <c r="G616" s="14" t="s">
        <v>828</v>
      </c>
      <c r="H616" s="14" t="s">
        <v>1009</v>
      </c>
      <c r="I616" s="14" t="s">
        <v>823</v>
      </c>
      <c r="J616" s="14" t="s">
        <v>2169</v>
      </c>
      <c r="K616" s="14" t="s">
        <v>2170</v>
      </c>
      <c r="L616" s="14"/>
      <c r="M616" s="14" t="s">
        <v>1037</v>
      </c>
      <c r="N616" s="15">
        <v>0</v>
      </c>
      <c r="O616" s="15">
        <v>15</v>
      </c>
      <c r="P616" s="15">
        <v>36304</v>
      </c>
      <c r="Q616" t="str">
        <f>IFERROR(LEFT(D616, FIND(VLOOKUP("state_name_split_token", Keys!$B:$C, 2, FALSE), D616)-1), D616)</f>
        <v>West Virginia</v>
      </c>
      <c r="R616" t="str">
        <f>IF(OR(Q616=VLOOKUP("lignite_state_1", Keys!$B:$C, 2, FALSE),Q616=VLOOKUP("lignite_state_2", Keys!$B:$C, 2, FALSE),Q616=VLOOKUP("lignite_state_3", Keys!$B:$C, 2, FALSE),Q616=VLOOKUP("lignite_state_4", Keys!$B:$C, 2, FALSE)),VLOOKUP("lignite_label", Keys!$B:$C, 2, FALSE),VLOOKUP("hard_coal_label", Keys!$B:$C, 2, FALSE))</f>
        <v>hard_coal</v>
      </c>
    </row>
    <row r="617" spans="1:18" x14ac:dyDescent="0.25">
      <c r="A617" s="14">
        <v>2024</v>
      </c>
      <c r="B617" s="14">
        <v>4603404</v>
      </c>
      <c r="C617" s="14" t="s">
        <v>2171</v>
      </c>
      <c r="D617" s="14" t="s">
        <v>1972</v>
      </c>
      <c r="E617" s="14" t="s">
        <v>2165</v>
      </c>
      <c r="F617" s="14" t="s">
        <v>852</v>
      </c>
      <c r="G617" s="14" t="s">
        <v>814</v>
      </c>
      <c r="H617" s="14" t="s">
        <v>815</v>
      </c>
      <c r="I617" s="14" t="s">
        <v>816</v>
      </c>
      <c r="J617" s="14" t="s">
        <v>2172</v>
      </c>
      <c r="K617" s="14" t="s">
        <v>2173</v>
      </c>
      <c r="L617" s="14"/>
      <c r="M617" s="14" t="s">
        <v>1037</v>
      </c>
      <c r="N617" s="15">
        <v>44831</v>
      </c>
      <c r="O617" s="15">
        <v>24</v>
      </c>
      <c r="P617" s="15">
        <v>38767</v>
      </c>
      <c r="Q617" t="str">
        <f>IFERROR(LEFT(D617, FIND(VLOOKUP("state_name_split_token", Keys!$B:$C, 2, FALSE), D617)-1), D617)</f>
        <v>West Virginia</v>
      </c>
      <c r="R617" t="str">
        <f>IF(OR(Q617=VLOOKUP("lignite_state_1", Keys!$B:$C, 2, FALSE),Q617=VLOOKUP("lignite_state_2", Keys!$B:$C, 2, FALSE),Q617=VLOOKUP("lignite_state_3", Keys!$B:$C, 2, FALSE),Q617=VLOOKUP("lignite_state_4", Keys!$B:$C, 2, FALSE)),VLOOKUP("lignite_label", Keys!$B:$C, 2, FALSE),VLOOKUP("hard_coal_label", Keys!$B:$C, 2, FALSE))</f>
        <v>hard_coal</v>
      </c>
    </row>
    <row r="618" spans="1:18" x14ac:dyDescent="0.25">
      <c r="A618" s="14">
        <v>2024</v>
      </c>
      <c r="B618" s="14">
        <v>4605449</v>
      </c>
      <c r="C618" s="14" t="s">
        <v>2174</v>
      </c>
      <c r="D618" s="14" t="s">
        <v>1972</v>
      </c>
      <c r="E618" s="14" t="s">
        <v>2165</v>
      </c>
      <c r="F618" s="14" t="s">
        <v>822</v>
      </c>
      <c r="G618" s="14" t="s">
        <v>814</v>
      </c>
      <c r="H618" s="14" t="s">
        <v>815</v>
      </c>
      <c r="I618" s="14" t="s">
        <v>823</v>
      </c>
      <c r="J618" s="14" t="s">
        <v>2109</v>
      </c>
      <c r="K618" s="14" t="s">
        <v>1908</v>
      </c>
      <c r="L618" s="14"/>
      <c r="M618" s="14" t="s">
        <v>1037</v>
      </c>
      <c r="N618" s="15">
        <v>0</v>
      </c>
      <c r="O618" s="15">
        <v>14</v>
      </c>
      <c r="P618" s="15">
        <v>32968</v>
      </c>
      <c r="Q618" t="str">
        <f>IFERROR(LEFT(D618, FIND(VLOOKUP("state_name_split_token", Keys!$B:$C, 2, FALSE), D618)-1), D618)</f>
        <v>West Virginia</v>
      </c>
      <c r="R618" t="str">
        <f>IF(OR(Q618=VLOOKUP("lignite_state_1", Keys!$B:$C, 2, FALSE),Q618=VLOOKUP("lignite_state_2", Keys!$B:$C, 2, FALSE),Q618=VLOOKUP("lignite_state_3", Keys!$B:$C, 2, FALSE),Q618=VLOOKUP("lignite_state_4", Keys!$B:$C, 2, FALSE)),VLOOKUP("lignite_label", Keys!$B:$C, 2, FALSE),VLOOKUP("hard_coal_label", Keys!$B:$C, 2, FALSE))</f>
        <v>hard_coal</v>
      </c>
    </row>
    <row r="619" spans="1:18" x14ac:dyDescent="0.25">
      <c r="A619" s="14">
        <v>2024</v>
      </c>
      <c r="B619" s="14">
        <v>4605449</v>
      </c>
      <c r="C619" s="14" t="s">
        <v>2174</v>
      </c>
      <c r="D619" s="14" t="s">
        <v>1972</v>
      </c>
      <c r="E619" s="14" t="s">
        <v>2165</v>
      </c>
      <c r="F619" s="14" t="s">
        <v>822</v>
      </c>
      <c r="G619" s="14" t="s">
        <v>828</v>
      </c>
      <c r="H619" s="14" t="s">
        <v>815</v>
      </c>
      <c r="I619" s="14" t="s">
        <v>823</v>
      </c>
      <c r="J619" s="14" t="s">
        <v>2109</v>
      </c>
      <c r="K619" s="14" t="s">
        <v>1908</v>
      </c>
      <c r="L619" s="14"/>
      <c r="M619" s="14" t="s">
        <v>1037</v>
      </c>
      <c r="N619" s="15">
        <v>0</v>
      </c>
      <c r="O619" s="15">
        <v>25</v>
      </c>
      <c r="P619" s="15">
        <v>61226</v>
      </c>
      <c r="Q619" t="str">
        <f>IFERROR(LEFT(D619, FIND(VLOOKUP("state_name_split_token", Keys!$B:$C, 2, FALSE), D619)-1), D619)</f>
        <v>West Virginia</v>
      </c>
      <c r="R619" t="str">
        <f>IF(OR(Q619=VLOOKUP("lignite_state_1", Keys!$B:$C, 2, FALSE),Q619=VLOOKUP("lignite_state_2", Keys!$B:$C, 2, FALSE),Q619=VLOOKUP("lignite_state_3", Keys!$B:$C, 2, FALSE),Q619=VLOOKUP("lignite_state_4", Keys!$B:$C, 2, FALSE)),VLOOKUP("lignite_label", Keys!$B:$C, 2, FALSE),VLOOKUP("hard_coal_label", Keys!$B:$C, 2, FALSE))</f>
        <v>hard_coal</v>
      </c>
    </row>
    <row r="620" spans="1:18" x14ac:dyDescent="0.25">
      <c r="A620" s="14">
        <v>2024</v>
      </c>
      <c r="B620" s="14">
        <v>4605741</v>
      </c>
      <c r="C620" s="14" t="s">
        <v>2175</v>
      </c>
      <c r="D620" s="14" t="s">
        <v>1972</v>
      </c>
      <c r="E620" s="14" t="s">
        <v>2165</v>
      </c>
      <c r="F620" s="14" t="s">
        <v>852</v>
      </c>
      <c r="G620" s="14" t="s">
        <v>814</v>
      </c>
      <c r="H620" s="14" t="s">
        <v>815</v>
      </c>
      <c r="I620" s="14" t="s">
        <v>816</v>
      </c>
      <c r="J620" s="14" t="s">
        <v>1910</v>
      </c>
      <c r="K620" s="14" t="s">
        <v>1917</v>
      </c>
      <c r="L620" s="14"/>
      <c r="M620" s="14" t="s">
        <v>1037</v>
      </c>
      <c r="N620" s="15">
        <v>2546</v>
      </c>
      <c r="O620" s="15">
        <v>3</v>
      </c>
      <c r="P620" s="15">
        <v>1452</v>
      </c>
      <c r="Q620" t="str">
        <f>IFERROR(LEFT(D620, FIND(VLOOKUP("state_name_split_token", Keys!$B:$C, 2, FALSE), D620)-1), D620)</f>
        <v>West Virginia</v>
      </c>
      <c r="R620" t="str">
        <f>IF(OR(Q620=VLOOKUP("lignite_state_1", Keys!$B:$C, 2, FALSE),Q620=VLOOKUP("lignite_state_2", Keys!$B:$C, 2, FALSE),Q620=VLOOKUP("lignite_state_3", Keys!$B:$C, 2, FALSE),Q620=VLOOKUP("lignite_state_4", Keys!$B:$C, 2, FALSE)),VLOOKUP("lignite_label", Keys!$B:$C, 2, FALSE),VLOOKUP("hard_coal_label", Keys!$B:$C, 2, FALSE))</f>
        <v>hard_coal</v>
      </c>
    </row>
    <row r="621" spans="1:18" x14ac:dyDescent="0.25">
      <c r="A621" s="14">
        <v>2024</v>
      </c>
      <c r="B621" s="14">
        <v>4606265</v>
      </c>
      <c r="C621" s="14" t="s">
        <v>2176</v>
      </c>
      <c r="D621" s="14" t="s">
        <v>1972</v>
      </c>
      <c r="E621" s="14" t="s">
        <v>2165</v>
      </c>
      <c r="F621" s="14" t="s">
        <v>822</v>
      </c>
      <c r="G621" s="14" t="s">
        <v>828</v>
      </c>
      <c r="H621" s="14" t="s">
        <v>815</v>
      </c>
      <c r="I621" s="14" t="s">
        <v>816</v>
      </c>
      <c r="J621" s="14" t="s">
        <v>2177</v>
      </c>
      <c r="K621" s="14" t="s">
        <v>2178</v>
      </c>
      <c r="L621" s="14"/>
      <c r="M621" s="14" t="s">
        <v>1037</v>
      </c>
      <c r="N621" s="15">
        <v>58051</v>
      </c>
      <c r="O621" s="15">
        <v>30</v>
      </c>
      <c r="P621" s="15">
        <v>62211</v>
      </c>
      <c r="Q621" t="str">
        <f>IFERROR(LEFT(D621, FIND(VLOOKUP("state_name_split_token", Keys!$B:$C, 2, FALSE), D621)-1), D621)</f>
        <v>West Virginia</v>
      </c>
      <c r="R621" t="str">
        <f>IF(OR(Q621=VLOOKUP("lignite_state_1", Keys!$B:$C, 2, FALSE),Q621=VLOOKUP("lignite_state_2", Keys!$B:$C, 2, FALSE),Q621=VLOOKUP("lignite_state_3", Keys!$B:$C, 2, FALSE),Q621=VLOOKUP("lignite_state_4", Keys!$B:$C, 2, FALSE)),VLOOKUP("lignite_label", Keys!$B:$C, 2, FALSE),VLOOKUP("hard_coal_label", Keys!$B:$C, 2, FALSE))</f>
        <v>hard_coal</v>
      </c>
    </row>
    <row r="622" spans="1:18" x14ac:dyDescent="0.25">
      <c r="A622" s="14">
        <v>2024</v>
      </c>
      <c r="B622" s="14">
        <v>4607366</v>
      </c>
      <c r="C622" s="14" t="s">
        <v>2179</v>
      </c>
      <c r="D622" s="14" t="s">
        <v>1972</v>
      </c>
      <c r="E622" s="14" t="s">
        <v>2165</v>
      </c>
      <c r="F622" s="14" t="s">
        <v>852</v>
      </c>
      <c r="G622" s="14" t="s">
        <v>828</v>
      </c>
      <c r="H622" s="14" t="s">
        <v>815</v>
      </c>
      <c r="I622" s="14" t="s">
        <v>816</v>
      </c>
      <c r="J622" s="14" t="s">
        <v>2180</v>
      </c>
      <c r="K622" s="14" t="s">
        <v>2181</v>
      </c>
      <c r="L622" s="14"/>
      <c r="M622" s="14" t="s">
        <v>1037</v>
      </c>
      <c r="N622" s="15">
        <v>20397</v>
      </c>
      <c r="O622" s="15">
        <v>15</v>
      </c>
      <c r="P622" s="15">
        <v>33132</v>
      </c>
      <c r="Q622" t="str">
        <f>IFERROR(LEFT(D622, FIND(VLOOKUP("state_name_split_token", Keys!$B:$C, 2, FALSE), D622)-1), D622)</f>
        <v>West Virginia</v>
      </c>
      <c r="R622" t="str">
        <f>IF(OR(Q622=VLOOKUP("lignite_state_1", Keys!$B:$C, 2, FALSE),Q622=VLOOKUP("lignite_state_2", Keys!$B:$C, 2, FALSE),Q622=VLOOKUP("lignite_state_3", Keys!$B:$C, 2, FALSE),Q622=VLOOKUP("lignite_state_4", Keys!$B:$C, 2, FALSE)),VLOOKUP("lignite_label", Keys!$B:$C, 2, FALSE),VLOOKUP("hard_coal_label", Keys!$B:$C, 2, FALSE))</f>
        <v>hard_coal</v>
      </c>
    </row>
    <row r="623" spans="1:18" x14ac:dyDescent="0.25">
      <c r="A623" s="14">
        <v>2024</v>
      </c>
      <c r="B623" s="14">
        <v>4607852</v>
      </c>
      <c r="C623" s="14" t="s">
        <v>2182</v>
      </c>
      <c r="D623" s="14" t="s">
        <v>1972</v>
      </c>
      <c r="E623" s="14" t="s">
        <v>2165</v>
      </c>
      <c r="F623" s="14" t="s">
        <v>822</v>
      </c>
      <c r="G623" s="14" t="s">
        <v>814</v>
      </c>
      <c r="H623" s="14" t="s">
        <v>1009</v>
      </c>
      <c r="I623" s="14" t="s">
        <v>823</v>
      </c>
      <c r="J623" s="14" t="s">
        <v>2183</v>
      </c>
      <c r="K623" s="14" t="s">
        <v>2184</v>
      </c>
      <c r="L623" s="14"/>
      <c r="M623" s="14" t="s">
        <v>1037</v>
      </c>
      <c r="N623" s="15">
        <v>0</v>
      </c>
      <c r="O623" s="15">
        <v>11</v>
      </c>
      <c r="P623" s="15">
        <v>22488</v>
      </c>
      <c r="Q623" t="str">
        <f>IFERROR(LEFT(D623, FIND(VLOOKUP("state_name_split_token", Keys!$B:$C, 2, FALSE), D623)-1), D623)</f>
        <v>West Virginia</v>
      </c>
      <c r="R623" t="str">
        <f>IF(OR(Q623=VLOOKUP("lignite_state_1", Keys!$B:$C, 2, FALSE),Q623=VLOOKUP("lignite_state_2", Keys!$B:$C, 2, FALSE),Q623=VLOOKUP("lignite_state_3", Keys!$B:$C, 2, FALSE),Q623=VLOOKUP("lignite_state_4", Keys!$B:$C, 2, FALSE)),VLOOKUP("lignite_label", Keys!$B:$C, 2, FALSE),VLOOKUP("hard_coal_label", Keys!$B:$C, 2, FALSE))</f>
        <v>hard_coal</v>
      </c>
    </row>
    <row r="624" spans="1:18" x14ac:dyDescent="0.25">
      <c r="A624" s="14">
        <v>2024</v>
      </c>
      <c r="B624" s="14">
        <v>4608554</v>
      </c>
      <c r="C624" s="14" t="s">
        <v>2185</v>
      </c>
      <c r="D624" s="14" t="s">
        <v>1972</v>
      </c>
      <c r="E624" s="14" t="s">
        <v>2165</v>
      </c>
      <c r="F624" s="14" t="s">
        <v>852</v>
      </c>
      <c r="G624" s="14" t="s">
        <v>814</v>
      </c>
      <c r="H624" s="14" t="s">
        <v>815</v>
      </c>
      <c r="I624" s="14" t="s">
        <v>823</v>
      </c>
      <c r="J624" s="14" t="s">
        <v>2186</v>
      </c>
      <c r="K624" s="14" t="s">
        <v>1917</v>
      </c>
      <c r="L624" s="14"/>
      <c r="M624" s="14" t="s">
        <v>1037</v>
      </c>
      <c r="N624" s="15">
        <v>0</v>
      </c>
      <c r="O624" s="15">
        <v>7</v>
      </c>
      <c r="P624" s="15">
        <v>17052</v>
      </c>
      <c r="Q624" t="str">
        <f>IFERROR(LEFT(D624, FIND(VLOOKUP("state_name_split_token", Keys!$B:$C, 2, FALSE), D624)-1), D624)</f>
        <v>West Virginia</v>
      </c>
      <c r="R624" t="str">
        <f>IF(OR(Q624=VLOOKUP("lignite_state_1", Keys!$B:$C, 2, FALSE),Q624=VLOOKUP("lignite_state_2", Keys!$B:$C, 2, FALSE),Q624=VLOOKUP("lignite_state_3", Keys!$B:$C, 2, FALSE),Q624=VLOOKUP("lignite_state_4", Keys!$B:$C, 2, FALSE)),VLOOKUP("lignite_label", Keys!$B:$C, 2, FALSE),VLOOKUP("hard_coal_label", Keys!$B:$C, 2, FALSE))</f>
        <v>hard_coal</v>
      </c>
    </row>
    <row r="625" spans="1:18" x14ac:dyDescent="0.25">
      <c r="A625" s="14">
        <v>2024</v>
      </c>
      <c r="B625" s="14">
        <v>4608554</v>
      </c>
      <c r="C625" s="14" t="s">
        <v>2185</v>
      </c>
      <c r="D625" s="14" t="s">
        <v>1972</v>
      </c>
      <c r="E625" s="14" t="s">
        <v>2165</v>
      </c>
      <c r="F625" s="14" t="s">
        <v>852</v>
      </c>
      <c r="G625" s="14" t="s">
        <v>828</v>
      </c>
      <c r="H625" s="14" t="s">
        <v>815</v>
      </c>
      <c r="I625" s="14" t="s">
        <v>823</v>
      </c>
      <c r="J625" s="14" t="s">
        <v>2186</v>
      </c>
      <c r="K625" s="14" t="s">
        <v>1917</v>
      </c>
      <c r="L625" s="14"/>
      <c r="M625" s="14" t="s">
        <v>1037</v>
      </c>
      <c r="N625" s="15">
        <v>0</v>
      </c>
      <c r="O625" s="15">
        <v>7</v>
      </c>
      <c r="P625" s="15">
        <v>17051</v>
      </c>
      <c r="Q625" t="str">
        <f>IFERROR(LEFT(D625, FIND(VLOOKUP("state_name_split_token", Keys!$B:$C, 2, FALSE), D625)-1), D625)</f>
        <v>West Virginia</v>
      </c>
      <c r="R625" t="str">
        <f>IF(OR(Q625=VLOOKUP("lignite_state_1", Keys!$B:$C, 2, FALSE),Q625=VLOOKUP("lignite_state_2", Keys!$B:$C, 2, FALSE),Q625=VLOOKUP("lignite_state_3", Keys!$B:$C, 2, FALSE),Q625=VLOOKUP("lignite_state_4", Keys!$B:$C, 2, FALSE)),VLOOKUP("lignite_label", Keys!$B:$C, 2, FALSE),VLOOKUP("hard_coal_label", Keys!$B:$C, 2, FALSE))</f>
        <v>hard_coal</v>
      </c>
    </row>
    <row r="626" spans="1:18" x14ac:dyDescent="0.25">
      <c r="A626" s="14">
        <v>2024</v>
      </c>
      <c r="B626" s="14">
        <v>4608647</v>
      </c>
      <c r="C626" s="14" t="s">
        <v>2187</v>
      </c>
      <c r="D626" s="14" t="s">
        <v>1972</v>
      </c>
      <c r="E626" s="14" t="s">
        <v>2165</v>
      </c>
      <c r="F626" s="14" t="s">
        <v>822</v>
      </c>
      <c r="G626" s="14" t="s">
        <v>814</v>
      </c>
      <c r="H626" s="14" t="s">
        <v>829</v>
      </c>
      <c r="I626" s="14" t="s">
        <v>816</v>
      </c>
      <c r="J626" s="14" t="s">
        <v>1910</v>
      </c>
      <c r="K626" s="14" t="s">
        <v>2188</v>
      </c>
      <c r="L626" s="14"/>
      <c r="M626" s="14" t="s">
        <v>1037</v>
      </c>
      <c r="N626" s="15">
        <v>207946</v>
      </c>
      <c r="O626" s="15">
        <v>68</v>
      </c>
      <c r="P626" s="15">
        <v>164548</v>
      </c>
      <c r="Q626" t="str">
        <f>IFERROR(LEFT(D626, FIND(VLOOKUP("state_name_split_token", Keys!$B:$C, 2, FALSE), D626)-1), D626)</f>
        <v>West Virginia</v>
      </c>
      <c r="R626" t="str">
        <f>IF(OR(Q626=VLOOKUP("lignite_state_1", Keys!$B:$C, 2, FALSE),Q626=VLOOKUP("lignite_state_2", Keys!$B:$C, 2, FALSE),Q626=VLOOKUP("lignite_state_3", Keys!$B:$C, 2, FALSE),Q626=VLOOKUP("lignite_state_4", Keys!$B:$C, 2, FALSE)),VLOOKUP("lignite_label", Keys!$B:$C, 2, FALSE),VLOOKUP("hard_coal_label", Keys!$B:$C, 2, FALSE))</f>
        <v>hard_coal</v>
      </c>
    </row>
    <row r="627" spans="1:18" x14ac:dyDescent="0.25">
      <c r="A627" s="14">
        <v>2024</v>
      </c>
      <c r="B627" s="14">
        <v>4608659</v>
      </c>
      <c r="C627" s="14" t="s">
        <v>2189</v>
      </c>
      <c r="D627" s="14" t="s">
        <v>1972</v>
      </c>
      <c r="E627" s="14" t="s">
        <v>2165</v>
      </c>
      <c r="F627" s="14" t="s">
        <v>822</v>
      </c>
      <c r="G627" s="14" t="s">
        <v>828</v>
      </c>
      <c r="H627" s="14" t="s">
        <v>815</v>
      </c>
      <c r="I627" s="14" t="s">
        <v>816</v>
      </c>
      <c r="J627" s="14" t="s">
        <v>2190</v>
      </c>
      <c r="K627" s="14" t="s">
        <v>2191</v>
      </c>
      <c r="L627" s="14"/>
      <c r="M627" s="14" t="s">
        <v>1037</v>
      </c>
      <c r="N627" s="15">
        <v>45769</v>
      </c>
      <c r="O627" s="15">
        <v>30</v>
      </c>
      <c r="P627" s="15">
        <v>43955</v>
      </c>
      <c r="Q627" t="str">
        <f>IFERROR(LEFT(D627, FIND(VLOOKUP("state_name_split_token", Keys!$B:$C, 2, FALSE), D627)-1), D627)</f>
        <v>West Virginia</v>
      </c>
      <c r="R627" t="str">
        <f>IF(OR(Q627=VLOOKUP("lignite_state_1", Keys!$B:$C, 2, FALSE),Q627=VLOOKUP("lignite_state_2", Keys!$B:$C, 2, FALSE),Q627=VLOOKUP("lignite_state_3", Keys!$B:$C, 2, FALSE),Q627=VLOOKUP("lignite_state_4", Keys!$B:$C, 2, FALSE)),VLOOKUP("lignite_label", Keys!$B:$C, 2, FALSE),VLOOKUP("hard_coal_label", Keys!$B:$C, 2, FALSE))</f>
        <v>hard_coal</v>
      </c>
    </row>
    <row r="628" spans="1:18" x14ac:dyDescent="0.25">
      <c r="A628" s="14">
        <v>2024</v>
      </c>
      <c r="B628" s="14">
        <v>4609084</v>
      </c>
      <c r="C628" s="14" t="s">
        <v>2192</v>
      </c>
      <c r="D628" s="14" t="s">
        <v>1972</v>
      </c>
      <c r="E628" s="14" t="s">
        <v>2165</v>
      </c>
      <c r="F628" s="14" t="s">
        <v>822</v>
      </c>
      <c r="G628" s="14" t="s">
        <v>828</v>
      </c>
      <c r="H628" s="14" t="s">
        <v>815</v>
      </c>
      <c r="I628" s="14" t="s">
        <v>816</v>
      </c>
      <c r="J628" s="14" t="s">
        <v>2109</v>
      </c>
      <c r="K628" s="14" t="s">
        <v>1908</v>
      </c>
      <c r="L628" s="14"/>
      <c r="M628" s="14" t="s">
        <v>1037</v>
      </c>
      <c r="N628" s="15">
        <v>171019</v>
      </c>
      <c r="O628" s="15">
        <v>52</v>
      </c>
      <c r="P628" s="15">
        <v>142829</v>
      </c>
      <c r="Q628" t="str">
        <f>IFERROR(LEFT(D628, FIND(VLOOKUP("state_name_split_token", Keys!$B:$C, 2, FALSE), D628)-1), D628)</f>
        <v>West Virginia</v>
      </c>
      <c r="R628" t="str">
        <f>IF(OR(Q628=VLOOKUP("lignite_state_1", Keys!$B:$C, 2, FALSE),Q628=VLOOKUP("lignite_state_2", Keys!$B:$C, 2, FALSE),Q628=VLOOKUP("lignite_state_3", Keys!$B:$C, 2, FALSE),Q628=VLOOKUP("lignite_state_4", Keys!$B:$C, 2, FALSE)),VLOOKUP("lignite_label", Keys!$B:$C, 2, FALSE),VLOOKUP("hard_coal_label", Keys!$B:$C, 2, FALSE))</f>
        <v>hard_coal</v>
      </c>
    </row>
    <row r="629" spans="1:18" x14ac:dyDescent="0.25">
      <c r="A629" s="14">
        <v>2024</v>
      </c>
      <c r="B629" s="14">
        <v>4609198</v>
      </c>
      <c r="C629" s="14" t="s">
        <v>2193</v>
      </c>
      <c r="D629" s="14" t="s">
        <v>1972</v>
      </c>
      <c r="E629" s="14" t="s">
        <v>2165</v>
      </c>
      <c r="F629" s="14" t="s">
        <v>852</v>
      </c>
      <c r="G629" s="14" t="s">
        <v>828</v>
      </c>
      <c r="H629" s="14" t="s">
        <v>815</v>
      </c>
      <c r="I629" s="14" t="s">
        <v>816</v>
      </c>
      <c r="J629" s="14" t="s">
        <v>2194</v>
      </c>
      <c r="K629" s="14" t="s">
        <v>2195</v>
      </c>
      <c r="L629" s="14"/>
      <c r="M629" s="14" t="s">
        <v>1037</v>
      </c>
      <c r="N629" s="15">
        <v>62792</v>
      </c>
      <c r="O629" s="15">
        <v>23</v>
      </c>
      <c r="P629" s="15">
        <v>42772</v>
      </c>
      <c r="Q629" t="str">
        <f>IFERROR(LEFT(D629, FIND(VLOOKUP("state_name_split_token", Keys!$B:$C, 2, FALSE), D629)-1), D629)</f>
        <v>West Virginia</v>
      </c>
      <c r="R629" t="str">
        <f>IF(OR(Q629=VLOOKUP("lignite_state_1", Keys!$B:$C, 2, FALSE),Q629=VLOOKUP("lignite_state_2", Keys!$B:$C, 2, FALSE),Q629=VLOOKUP("lignite_state_3", Keys!$B:$C, 2, FALSE),Q629=VLOOKUP("lignite_state_4", Keys!$B:$C, 2, FALSE)),VLOOKUP("lignite_label", Keys!$B:$C, 2, FALSE),VLOOKUP("hard_coal_label", Keys!$B:$C, 2, FALSE))</f>
        <v>hard_coal</v>
      </c>
    </row>
    <row r="630" spans="1:18" x14ac:dyDescent="0.25">
      <c r="A630" s="14">
        <v>2024</v>
      </c>
      <c r="B630" s="14">
        <v>4609207</v>
      </c>
      <c r="C630" s="14" t="s">
        <v>2196</v>
      </c>
      <c r="D630" s="14" t="s">
        <v>1972</v>
      </c>
      <c r="E630" s="14" t="s">
        <v>2165</v>
      </c>
      <c r="F630" s="14" t="s">
        <v>852</v>
      </c>
      <c r="G630" s="14" t="s">
        <v>828</v>
      </c>
      <c r="H630" s="14" t="s">
        <v>815</v>
      </c>
      <c r="I630" s="14" t="s">
        <v>816</v>
      </c>
      <c r="J630" s="14" t="s">
        <v>2197</v>
      </c>
      <c r="K630" s="14" t="s">
        <v>2198</v>
      </c>
      <c r="L630" s="14"/>
      <c r="M630" s="14" t="s">
        <v>1037</v>
      </c>
      <c r="N630" s="15">
        <v>121926</v>
      </c>
      <c r="O630" s="15">
        <v>21</v>
      </c>
      <c r="P630" s="15">
        <v>44378</v>
      </c>
      <c r="Q630" t="str">
        <f>IFERROR(LEFT(D630, FIND(VLOOKUP("state_name_split_token", Keys!$B:$C, 2, FALSE), D630)-1), D630)</f>
        <v>West Virginia</v>
      </c>
      <c r="R630" t="str">
        <f>IF(OR(Q630=VLOOKUP("lignite_state_1", Keys!$B:$C, 2, FALSE),Q630=VLOOKUP("lignite_state_2", Keys!$B:$C, 2, FALSE),Q630=VLOOKUP("lignite_state_3", Keys!$B:$C, 2, FALSE),Q630=VLOOKUP("lignite_state_4", Keys!$B:$C, 2, FALSE)),VLOOKUP("lignite_label", Keys!$B:$C, 2, FALSE),VLOOKUP("hard_coal_label", Keys!$B:$C, 2, FALSE))</f>
        <v>hard_coal</v>
      </c>
    </row>
    <row r="631" spans="1:18" x14ac:dyDescent="0.25">
      <c r="A631" s="14">
        <v>2024</v>
      </c>
      <c r="B631" s="14">
        <v>4609261</v>
      </c>
      <c r="C631" s="14" t="s">
        <v>2199</v>
      </c>
      <c r="D631" s="14" t="s">
        <v>1972</v>
      </c>
      <c r="E631" s="14" t="s">
        <v>2165</v>
      </c>
      <c r="F631" s="14" t="s">
        <v>813</v>
      </c>
      <c r="G631" s="14" t="s">
        <v>828</v>
      </c>
      <c r="H631" s="14" t="s">
        <v>815</v>
      </c>
      <c r="I631" s="14" t="s">
        <v>816</v>
      </c>
      <c r="J631" s="14" t="s">
        <v>2200</v>
      </c>
      <c r="K631" s="14" t="s">
        <v>1917</v>
      </c>
      <c r="L631" s="14"/>
      <c r="M631" s="14" t="s">
        <v>1037</v>
      </c>
      <c r="N631" s="15">
        <v>130</v>
      </c>
      <c r="O631" s="15">
        <v>9</v>
      </c>
      <c r="P631" s="15">
        <v>13216</v>
      </c>
      <c r="Q631" t="str">
        <f>IFERROR(LEFT(D631, FIND(VLOOKUP("state_name_split_token", Keys!$B:$C, 2, FALSE), D631)-1), D631)</f>
        <v>West Virginia</v>
      </c>
      <c r="R631" t="str">
        <f>IF(OR(Q631=VLOOKUP("lignite_state_1", Keys!$B:$C, 2, FALSE),Q631=VLOOKUP("lignite_state_2", Keys!$B:$C, 2, FALSE),Q631=VLOOKUP("lignite_state_3", Keys!$B:$C, 2, FALSE),Q631=VLOOKUP("lignite_state_4", Keys!$B:$C, 2, FALSE)),VLOOKUP("lignite_label", Keys!$B:$C, 2, FALSE),VLOOKUP("hard_coal_label", Keys!$B:$C, 2, FALSE))</f>
        <v>hard_coal</v>
      </c>
    </row>
    <row r="632" spans="1:18" x14ac:dyDescent="0.25">
      <c r="A632" s="14">
        <v>2024</v>
      </c>
      <c r="B632" s="14">
        <v>4609357</v>
      </c>
      <c r="C632" s="14" t="s">
        <v>2201</v>
      </c>
      <c r="D632" s="14" t="s">
        <v>1972</v>
      </c>
      <c r="E632" s="14" t="s">
        <v>2165</v>
      </c>
      <c r="F632" s="14" t="s">
        <v>822</v>
      </c>
      <c r="G632" s="14" t="s">
        <v>814</v>
      </c>
      <c r="H632" s="14" t="s">
        <v>829</v>
      </c>
      <c r="I632" s="14" t="s">
        <v>823</v>
      </c>
      <c r="J632" s="14" t="s">
        <v>2202</v>
      </c>
      <c r="K632" s="14" t="s">
        <v>1911</v>
      </c>
      <c r="L632" s="14"/>
      <c r="M632" s="14" t="s">
        <v>1037</v>
      </c>
      <c r="N632" s="15">
        <v>0</v>
      </c>
      <c r="O632" s="15">
        <v>29</v>
      </c>
      <c r="P632" s="15">
        <v>69426</v>
      </c>
      <c r="Q632" t="str">
        <f>IFERROR(LEFT(D632, FIND(VLOOKUP("state_name_split_token", Keys!$B:$C, 2, FALSE), D632)-1), D632)</f>
        <v>West Virginia</v>
      </c>
      <c r="R632" t="str">
        <f>IF(OR(Q632=VLOOKUP("lignite_state_1", Keys!$B:$C, 2, FALSE),Q632=VLOOKUP("lignite_state_2", Keys!$B:$C, 2, FALSE),Q632=VLOOKUP("lignite_state_3", Keys!$B:$C, 2, FALSE),Q632=VLOOKUP("lignite_state_4", Keys!$B:$C, 2, FALSE)),VLOOKUP("lignite_label", Keys!$B:$C, 2, FALSE),VLOOKUP("hard_coal_label", Keys!$B:$C, 2, FALSE))</f>
        <v>hard_coal</v>
      </c>
    </row>
    <row r="633" spans="1:18" x14ac:dyDescent="0.25">
      <c r="A633" s="14">
        <v>2024</v>
      </c>
      <c r="B633" s="14">
        <v>4609357</v>
      </c>
      <c r="C633" s="14" t="s">
        <v>2201</v>
      </c>
      <c r="D633" s="14" t="s">
        <v>1972</v>
      </c>
      <c r="E633" s="14" t="s">
        <v>2165</v>
      </c>
      <c r="F633" s="14" t="s">
        <v>822</v>
      </c>
      <c r="G633" s="14" t="s">
        <v>828</v>
      </c>
      <c r="H633" s="14" t="s">
        <v>829</v>
      </c>
      <c r="I633" s="14" t="s">
        <v>823</v>
      </c>
      <c r="J633" s="14" t="s">
        <v>2202</v>
      </c>
      <c r="K633" s="14" t="s">
        <v>1911</v>
      </c>
      <c r="L633" s="14"/>
      <c r="M633" s="14" t="s">
        <v>1037</v>
      </c>
      <c r="N633" s="15">
        <v>0</v>
      </c>
      <c r="O633" s="15">
        <v>36</v>
      </c>
      <c r="P633" s="15">
        <v>84855</v>
      </c>
      <c r="Q633" t="str">
        <f>IFERROR(LEFT(D633, FIND(VLOOKUP("state_name_split_token", Keys!$B:$C, 2, FALSE), D633)-1), D633)</f>
        <v>West Virginia</v>
      </c>
      <c r="R633" t="str">
        <f>IF(OR(Q633=VLOOKUP("lignite_state_1", Keys!$B:$C, 2, FALSE),Q633=VLOOKUP("lignite_state_2", Keys!$B:$C, 2, FALSE),Q633=VLOOKUP("lignite_state_3", Keys!$B:$C, 2, FALSE),Q633=VLOOKUP("lignite_state_4", Keys!$B:$C, 2, FALSE)),VLOOKUP("lignite_label", Keys!$B:$C, 2, FALSE),VLOOKUP("hard_coal_label", Keys!$B:$C, 2, FALSE))</f>
        <v>hard_coal</v>
      </c>
    </row>
    <row r="634" spans="1:18" x14ac:dyDescent="0.25">
      <c r="A634" s="14">
        <v>2024</v>
      </c>
      <c r="B634" s="14">
        <v>4609374</v>
      </c>
      <c r="C634" s="14" t="s">
        <v>2203</v>
      </c>
      <c r="D634" s="14" t="s">
        <v>1972</v>
      </c>
      <c r="E634" s="14" t="s">
        <v>2165</v>
      </c>
      <c r="F634" s="14" t="s">
        <v>822</v>
      </c>
      <c r="G634" s="14" t="s">
        <v>814</v>
      </c>
      <c r="H634" s="14" t="s">
        <v>815</v>
      </c>
      <c r="I634" s="14" t="s">
        <v>816</v>
      </c>
      <c r="J634" s="14" t="s">
        <v>2204</v>
      </c>
      <c r="K634" s="14" t="s">
        <v>2205</v>
      </c>
      <c r="L634" s="14"/>
      <c r="M634" s="14" t="s">
        <v>1037</v>
      </c>
      <c r="N634" s="15">
        <v>69746</v>
      </c>
      <c r="O634" s="15">
        <v>6</v>
      </c>
      <c r="P634" s="15">
        <v>15637</v>
      </c>
      <c r="Q634" t="str">
        <f>IFERROR(LEFT(D634, FIND(VLOOKUP("state_name_split_token", Keys!$B:$C, 2, FALSE), D634)-1), D634)</f>
        <v>West Virginia</v>
      </c>
      <c r="R634" t="str">
        <f>IF(OR(Q634=VLOOKUP("lignite_state_1", Keys!$B:$C, 2, FALSE),Q634=VLOOKUP("lignite_state_2", Keys!$B:$C, 2, FALSE),Q634=VLOOKUP("lignite_state_3", Keys!$B:$C, 2, FALSE),Q634=VLOOKUP("lignite_state_4", Keys!$B:$C, 2, FALSE)),VLOOKUP("lignite_label", Keys!$B:$C, 2, FALSE),VLOOKUP("hard_coal_label", Keys!$B:$C, 2, FALSE))</f>
        <v>hard_coal</v>
      </c>
    </row>
    <row r="635" spans="1:18" x14ac:dyDescent="0.25">
      <c r="A635" s="14">
        <v>2024</v>
      </c>
      <c r="B635" s="14">
        <v>4609386</v>
      </c>
      <c r="C635" s="14" t="s">
        <v>2206</v>
      </c>
      <c r="D635" s="14" t="s">
        <v>1972</v>
      </c>
      <c r="E635" s="14" t="s">
        <v>2165</v>
      </c>
      <c r="F635" s="14" t="s">
        <v>822</v>
      </c>
      <c r="G635" s="14" t="s">
        <v>814</v>
      </c>
      <c r="H635" s="14" t="s">
        <v>815</v>
      </c>
      <c r="I635" s="14" t="s">
        <v>816</v>
      </c>
      <c r="J635" s="14" t="s">
        <v>2207</v>
      </c>
      <c r="K635" s="14" t="s">
        <v>2208</v>
      </c>
      <c r="L635" s="14"/>
      <c r="M635" s="14" t="s">
        <v>1037</v>
      </c>
      <c r="N635" s="15">
        <v>4596</v>
      </c>
      <c r="O635" s="15">
        <v>8</v>
      </c>
      <c r="P635" s="15">
        <v>17291</v>
      </c>
      <c r="Q635" t="str">
        <f>IFERROR(LEFT(D635, FIND(VLOOKUP("state_name_split_token", Keys!$B:$C, 2, FALSE), D635)-1), D635)</f>
        <v>West Virginia</v>
      </c>
      <c r="R635" t="str">
        <f>IF(OR(Q635=VLOOKUP("lignite_state_1", Keys!$B:$C, 2, FALSE),Q635=VLOOKUP("lignite_state_2", Keys!$B:$C, 2, FALSE),Q635=VLOOKUP("lignite_state_3", Keys!$B:$C, 2, FALSE),Q635=VLOOKUP("lignite_state_4", Keys!$B:$C, 2, FALSE)),VLOOKUP("lignite_label", Keys!$B:$C, 2, FALSE),VLOOKUP("hard_coal_label", Keys!$B:$C, 2, FALSE))</f>
        <v>hard_coal</v>
      </c>
    </row>
    <row r="636" spans="1:18" x14ac:dyDescent="0.25">
      <c r="A636" s="14">
        <v>2024</v>
      </c>
      <c r="B636" s="14">
        <v>4609395</v>
      </c>
      <c r="C636" s="14" t="s">
        <v>2209</v>
      </c>
      <c r="D636" s="14" t="s">
        <v>1972</v>
      </c>
      <c r="E636" s="14" t="s">
        <v>2165</v>
      </c>
      <c r="F636" s="14" t="s">
        <v>822</v>
      </c>
      <c r="G636" s="14" t="s">
        <v>814</v>
      </c>
      <c r="H636" s="14" t="s">
        <v>829</v>
      </c>
      <c r="I636" s="14" t="s">
        <v>816</v>
      </c>
      <c r="J636" s="14" t="s">
        <v>1910</v>
      </c>
      <c r="K636" s="14" t="s">
        <v>2210</v>
      </c>
      <c r="L636" s="14"/>
      <c r="M636" s="14" t="s">
        <v>1037</v>
      </c>
      <c r="N636" s="15">
        <v>279715</v>
      </c>
      <c r="O636" s="15">
        <v>95</v>
      </c>
      <c r="P636" s="15">
        <v>209889</v>
      </c>
      <c r="Q636" t="str">
        <f>IFERROR(LEFT(D636, FIND(VLOOKUP("state_name_split_token", Keys!$B:$C, 2, FALSE), D636)-1), D636)</f>
        <v>West Virginia</v>
      </c>
      <c r="R636" t="str">
        <f>IF(OR(Q636=VLOOKUP("lignite_state_1", Keys!$B:$C, 2, FALSE),Q636=VLOOKUP("lignite_state_2", Keys!$B:$C, 2, FALSE),Q636=VLOOKUP("lignite_state_3", Keys!$B:$C, 2, FALSE),Q636=VLOOKUP("lignite_state_4", Keys!$B:$C, 2, FALSE)),VLOOKUP("lignite_label", Keys!$B:$C, 2, FALSE),VLOOKUP("hard_coal_label", Keys!$B:$C, 2, FALSE))</f>
        <v>hard_coal</v>
      </c>
    </row>
    <row r="637" spans="1:18" x14ac:dyDescent="0.25">
      <c r="A637" s="14">
        <v>2024</v>
      </c>
      <c r="B637" s="14">
        <v>4609441</v>
      </c>
      <c r="C637" s="14" t="s">
        <v>2211</v>
      </c>
      <c r="D637" s="14" t="s">
        <v>1972</v>
      </c>
      <c r="E637" s="14" t="s">
        <v>2165</v>
      </c>
      <c r="F637" s="14" t="s">
        <v>822</v>
      </c>
      <c r="G637" s="14" t="s">
        <v>814</v>
      </c>
      <c r="H637" s="14" t="s">
        <v>815</v>
      </c>
      <c r="I637" s="14" t="s">
        <v>823</v>
      </c>
      <c r="J637" s="14" t="s">
        <v>2204</v>
      </c>
      <c r="K637" s="14" t="s">
        <v>2212</v>
      </c>
      <c r="L637" s="14"/>
      <c r="M637" s="14" t="s">
        <v>1037</v>
      </c>
      <c r="N637" s="15">
        <v>0</v>
      </c>
      <c r="O637" s="15">
        <v>3</v>
      </c>
      <c r="P637" s="15">
        <v>7730</v>
      </c>
      <c r="Q637" t="str">
        <f>IFERROR(LEFT(D637, FIND(VLOOKUP("state_name_split_token", Keys!$B:$C, 2, FALSE), D637)-1), D637)</f>
        <v>West Virginia</v>
      </c>
      <c r="R637" t="str">
        <f>IF(OR(Q637=VLOOKUP("lignite_state_1", Keys!$B:$C, 2, FALSE),Q637=VLOOKUP("lignite_state_2", Keys!$B:$C, 2, FALSE),Q637=VLOOKUP("lignite_state_3", Keys!$B:$C, 2, FALSE),Q637=VLOOKUP("lignite_state_4", Keys!$B:$C, 2, FALSE)),VLOOKUP("lignite_label", Keys!$B:$C, 2, FALSE),VLOOKUP("hard_coal_label", Keys!$B:$C, 2, FALSE))</f>
        <v>hard_coal</v>
      </c>
    </row>
    <row r="638" spans="1:18" x14ac:dyDescent="0.25">
      <c r="A638" s="14">
        <v>2024</v>
      </c>
      <c r="B638" s="14">
        <v>4609441</v>
      </c>
      <c r="C638" s="14" t="s">
        <v>2211</v>
      </c>
      <c r="D638" s="14" t="s">
        <v>1972</v>
      </c>
      <c r="E638" s="14" t="s">
        <v>2165</v>
      </c>
      <c r="F638" s="14" t="s">
        <v>822</v>
      </c>
      <c r="G638" s="14" t="s">
        <v>828</v>
      </c>
      <c r="H638" s="14" t="s">
        <v>815</v>
      </c>
      <c r="I638" s="14" t="s">
        <v>823</v>
      </c>
      <c r="J638" s="14" t="s">
        <v>2204</v>
      </c>
      <c r="K638" s="14" t="s">
        <v>2212</v>
      </c>
      <c r="L638" s="14"/>
      <c r="M638" s="14" t="s">
        <v>1037</v>
      </c>
      <c r="N638" s="15">
        <v>0</v>
      </c>
      <c r="O638" s="15">
        <v>1</v>
      </c>
      <c r="P638" s="15">
        <v>1932</v>
      </c>
      <c r="Q638" t="str">
        <f>IFERROR(LEFT(D638, FIND(VLOOKUP("state_name_split_token", Keys!$B:$C, 2, FALSE), D638)-1), D638)</f>
        <v>West Virginia</v>
      </c>
      <c r="R638" t="str">
        <f>IF(OR(Q638=VLOOKUP("lignite_state_1", Keys!$B:$C, 2, FALSE),Q638=VLOOKUP("lignite_state_2", Keys!$B:$C, 2, FALSE),Q638=VLOOKUP("lignite_state_3", Keys!$B:$C, 2, FALSE),Q638=VLOOKUP("lignite_state_4", Keys!$B:$C, 2, FALSE)),VLOOKUP("lignite_label", Keys!$B:$C, 2, FALSE),VLOOKUP("hard_coal_label", Keys!$B:$C, 2, FALSE))</f>
        <v>hard_coal</v>
      </c>
    </row>
    <row r="639" spans="1:18" x14ac:dyDescent="0.25">
      <c r="A639" s="14">
        <v>2024</v>
      </c>
      <c r="B639" s="14">
        <v>4609455</v>
      </c>
      <c r="C639" s="14" t="s">
        <v>2213</v>
      </c>
      <c r="D639" s="14" t="s">
        <v>1972</v>
      </c>
      <c r="E639" s="14" t="s">
        <v>2165</v>
      </c>
      <c r="F639" s="14" t="s">
        <v>852</v>
      </c>
      <c r="G639" s="14" t="s">
        <v>828</v>
      </c>
      <c r="H639" s="14" t="s">
        <v>815</v>
      </c>
      <c r="I639" s="14" t="s">
        <v>816</v>
      </c>
      <c r="J639" s="14" t="s">
        <v>2177</v>
      </c>
      <c r="K639" s="14" t="s">
        <v>2214</v>
      </c>
      <c r="L639" s="14"/>
      <c r="M639" s="14" t="s">
        <v>1037</v>
      </c>
      <c r="N639" s="15">
        <v>91502</v>
      </c>
      <c r="O639" s="15">
        <v>15</v>
      </c>
      <c r="P639" s="15">
        <v>41489</v>
      </c>
      <c r="Q639" t="str">
        <f>IFERROR(LEFT(D639, FIND(VLOOKUP("state_name_split_token", Keys!$B:$C, 2, FALSE), D639)-1), D639)</f>
        <v>West Virginia</v>
      </c>
      <c r="R639" t="str">
        <f>IF(OR(Q639=VLOOKUP("lignite_state_1", Keys!$B:$C, 2, FALSE),Q639=VLOOKUP("lignite_state_2", Keys!$B:$C, 2, FALSE),Q639=VLOOKUP("lignite_state_3", Keys!$B:$C, 2, FALSE),Q639=VLOOKUP("lignite_state_4", Keys!$B:$C, 2, FALSE)),VLOOKUP("lignite_label", Keys!$B:$C, 2, FALSE),VLOOKUP("hard_coal_label", Keys!$B:$C, 2, FALSE))</f>
        <v>hard_coal</v>
      </c>
    </row>
    <row r="640" spans="1:18" x14ac:dyDescent="0.25">
      <c r="A640" s="14">
        <v>2024</v>
      </c>
      <c r="B640" s="14">
        <v>4609480</v>
      </c>
      <c r="C640" s="14" t="s">
        <v>2215</v>
      </c>
      <c r="D640" s="14" t="s">
        <v>1972</v>
      </c>
      <c r="E640" s="14" t="s">
        <v>2165</v>
      </c>
      <c r="F640" s="14" t="s">
        <v>822</v>
      </c>
      <c r="G640" s="14" t="s">
        <v>814</v>
      </c>
      <c r="H640" s="14" t="s">
        <v>815</v>
      </c>
      <c r="I640" s="14" t="s">
        <v>816</v>
      </c>
      <c r="J640" s="14" t="s">
        <v>2216</v>
      </c>
      <c r="K640" s="14" t="s">
        <v>2217</v>
      </c>
      <c r="L640" s="14"/>
      <c r="M640" s="14" t="s">
        <v>1037</v>
      </c>
      <c r="N640" s="15">
        <v>24000</v>
      </c>
      <c r="O640" s="15">
        <v>12</v>
      </c>
      <c r="P640" s="15">
        <v>23051</v>
      </c>
      <c r="Q640" t="str">
        <f>IFERROR(LEFT(D640, FIND(VLOOKUP("state_name_split_token", Keys!$B:$C, 2, FALSE), D640)-1), D640)</f>
        <v>West Virginia</v>
      </c>
      <c r="R640" t="str">
        <f>IF(OR(Q640=VLOOKUP("lignite_state_1", Keys!$B:$C, 2, FALSE),Q640=VLOOKUP("lignite_state_2", Keys!$B:$C, 2, FALSE),Q640=VLOOKUP("lignite_state_3", Keys!$B:$C, 2, FALSE),Q640=VLOOKUP("lignite_state_4", Keys!$B:$C, 2, FALSE)),VLOOKUP("lignite_label", Keys!$B:$C, 2, FALSE),VLOOKUP("hard_coal_label", Keys!$B:$C, 2, FALSE))</f>
        <v>hard_coal</v>
      </c>
    </row>
    <row r="641" spans="1:18" x14ac:dyDescent="0.25">
      <c r="A641" s="14">
        <v>2024</v>
      </c>
      <c r="B641" s="14">
        <v>4609484</v>
      </c>
      <c r="C641" s="14" t="s">
        <v>2218</v>
      </c>
      <c r="D641" s="14" t="s">
        <v>1972</v>
      </c>
      <c r="E641" s="14" t="s">
        <v>2165</v>
      </c>
      <c r="F641" s="14" t="s">
        <v>852</v>
      </c>
      <c r="G641" s="14" t="s">
        <v>814</v>
      </c>
      <c r="H641" s="14" t="s">
        <v>815</v>
      </c>
      <c r="I641" s="14" t="s">
        <v>816</v>
      </c>
      <c r="J641" s="14" t="s">
        <v>2219</v>
      </c>
      <c r="K641" s="14" t="s">
        <v>2220</v>
      </c>
      <c r="L641" s="14"/>
      <c r="M641" s="14" t="s">
        <v>1037</v>
      </c>
      <c r="N641" s="15">
        <v>31327</v>
      </c>
      <c r="O641" s="15">
        <v>6</v>
      </c>
      <c r="P641" s="15">
        <v>14513</v>
      </c>
      <c r="Q641" t="str">
        <f>IFERROR(LEFT(D641, FIND(VLOOKUP("state_name_split_token", Keys!$B:$C, 2, FALSE), D641)-1), D641)</f>
        <v>West Virginia</v>
      </c>
      <c r="R641" t="str">
        <f>IF(OR(Q641=VLOOKUP("lignite_state_1", Keys!$B:$C, 2, FALSE),Q641=VLOOKUP("lignite_state_2", Keys!$B:$C, 2, FALSE),Q641=VLOOKUP("lignite_state_3", Keys!$B:$C, 2, FALSE),Q641=VLOOKUP("lignite_state_4", Keys!$B:$C, 2, FALSE)),VLOOKUP("lignite_label", Keys!$B:$C, 2, FALSE),VLOOKUP("hard_coal_label", Keys!$B:$C, 2, FALSE))</f>
        <v>hard_coal</v>
      </c>
    </row>
    <row r="642" spans="1:18" x14ac:dyDescent="0.25">
      <c r="A642" s="14">
        <v>2024</v>
      </c>
      <c r="B642" s="14">
        <v>4609505</v>
      </c>
      <c r="C642" s="14" t="s">
        <v>2221</v>
      </c>
      <c r="D642" s="14" t="s">
        <v>1972</v>
      </c>
      <c r="E642" s="14" t="s">
        <v>2165</v>
      </c>
      <c r="F642" s="14" t="s">
        <v>822</v>
      </c>
      <c r="G642" s="14" t="s">
        <v>814</v>
      </c>
      <c r="H642" s="14" t="s">
        <v>815</v>
      </c>
      <c r="I642" s="14" t="s">
        <v>816</v>
      </c>
      <c r="J642" s="14" t="s">
        <v>2222</v>
      </c>
      <c r="K642" s="14" t="s">
        <v>2223</v>
      </c>
      <c r="L642" s="14"/>
      <c r="M642" s="14" t="s">
        <v>1037</v>
      </c>
      <c r="N642" s="15">
        <v>17633</v>
      </c>
      <c r="O642" s="15">
        <v>5</v>
      </c>
      <c r="P642" s="15">
        <v>1414</v>
      </c>
      <c r="Q642" t="str">
        <f>IFERROR(LEFT(D642, FIND(VLOOKUP("state_name_split_token", Keys!$B:$C, 2, FALSE), D642)-1), D642)</f>
        <v>West Virginia</v>
      </c>
      <c r="R642" t="str">
        <f>IF(OR(Q642=VLOOKUP("lignite_state_1", Keys!$B:$C, 2, FALSE),Q642=VLOOKUP("lignite_state_2", Keys!$B:$C, 2, FALSE),Q642=VLOOKUP("lignite_state_3", Keys!$B:$C, 2, FALSE),Q642=VLOOKUP("lignite_state_4", Keys!$B:$C, 2, FALSE)),VLOOKUP("lignite_label", Keys!$B:$C, 2, FALSE),VLOOKUP("hard_coal_label", Keys!$B:$C, 2, FALSE))</f>
        <v>hard_coal</v>
      </c>
    </row>
    <row r="643" spans="1:18" x14ac:dyDescent="0.25">
      <c r="A643" s="14">
        <v>2024</v>
      </c>
      <c r="B643" s="14">
        <v>4609507</v>
      </c>
      <c r="C643" s="14" t="s">
        <v>2224</v>
      </c>
      <c r="D643" s="14" t="s">
        <v>1972</v>
      </c>
      <c r="E643" s="14" t="s">
        <v>2165</v>
      </c>
      <c r="F643" s="14" t="s">
        <v>852</v>
      </c>
      <c r="G643" s="14" t="s">
        <v>828</v>
      </c>
      <c r="H643" s="14" t="s">
        <v>815</v>
      </c>
      <c r="I643" s="14" t="s">
        <v>816</v>
      </c>
      <c r="J643" s="14" t="s">
        <v>2225</v>
      </c>
      <c r="K643" s="14" t="s">
        <v>2214</v>
      </c>
      <c r="L643" s="14"/>
      <c r="M643" s="14" t="s">
        <v>1037</v>
      </c>
      <c r="N643" s="15">
        <v>21116</v>
      </c>
      <c r="O643" s="15">
        <v>14</v>
      </c>
      <c r="P643" s="15">
        <v>31572</v>
      </c>
      <c r="Q643" t="str">
        <f>IFERROR(LEFT(D643, FIND(VLOOKUP("state_name_split_token", Keys!$B:$C, 2, FALSE), D643)-1), D643)</f>
        <v>West Virginia</v>
      </c>
      <c r="R643" t="str">
        <f>IF(OR(Q643=VLOOKUP("lignite_state_1", Keys!$B:$C, 2, FALSE),Q643=VLOOKUP("lignite_state_2", Keys!$B:$C, 2, FALSE),Q643=VLOOKUP("lignite_state_3", Keys!$B:$C, 2, FALSE),Q643=VLOOKUP("lignite_state_4", Keys!$B:$C, 2, FALSE)),VLOOKUP("lignite_label", Keys!$B:$C, 2, FALSE),VLOOKUP("hard_coal_label", Keys!$B:$C, 2, FALSE))</f>
        <v>hard_coal</v>
      </c>
    </row>
    <row r="644" spans="1:18" x14ac:dyDescent="0.25">
      <c r="A644" s="14">
        <v>2024</v>
      </c>
      <c r="B644" s="14">
        <v>4609516</v>
      </c>
      <c r="C644" s="14" t="s">
        <v>2226</v>
      </c>
      <c r="D644" s="14" t="s">
        <v>1972</v>
      </c>
      <c r="E644" s="14" t="s">
        <v>2165</v>
      </c>
      <c r="F644" s="14" t="s">
        <v>813</v>
      </c>
      <c r="G644" s="14" t="s">
        <v>828</v>
      </c>
      <c r="H644" s="14" t="s">
        <v>815</v>
      </c>
      <c r="I644" s="14" t="s">
        <v>816</v>
      </c>
      <c r="J644" s="14" t="s">
        <v>2227</v>
      </c>
      <c r="K644" s="14" t="s">
        <v>2228</v>
      </c>
      <c r="L644" s="14"/>
      <c r="M644" s="14" t="s">
        <v>1037</v>
      </c>
      <c r="N644" s="15">
        <v>18522</v>
      </c>
      <c r="O644" s="15">
        <v>16</v>
      </c>
      <c r="P644" s="15">
        <v>17592</v>
      </c>
      <c r="Q644" t="str">
        <f>IFERROR(LEFT(D644, FIND(VLOOKUP("state_name_split_token", Keys!$B:$C, 2, FALSE), D644)-1), D644)</f>
        <v>West Virginia</v>
      </c>
      <c r="R644" t="str">
        <f>IF(OR(Q644=VLOOKUP("lignite_state_1", Keys!$B:$C, 2, FALSE),Q644=VLOOKUP("lignite_state_2", Keys!$B:$C, 2, FALSE),Q644=VLOOKUP("lignite_state_3", Keys!$B:$C, 2, FALSE),Q644=VLOOKUP("lignite_state_4", Keys!$B:$C, 2, FALSE)),VLOOKUP("lignite_label", Keys!$B:$C, 2, FALSE),VLOOKUP("hard_coal_label", Keys!$B:$C, 2, FALSE))</f>
        <v>hard_coal</v>
      </c>
    </row>
    <row r="645" spans="1:18" x14ac:dyDescent="0.25">
      <c r="A645" s="14">
        <v>2024</v>
      </c>
      <c r="B645" s="14">
        <v>4609523</v>
      </c>
      <c r="C645" s="14" t="s">
        <v>2229</v>
      </c>
      <c r="D645" s="14" t="s">
        <v>1972</v>
      </c>
      <c r="E645" s="14" t="s">
        <v>2165</v>
      </c>
      <c r="F645" s="14" t="s">
        <v>822</v>
      </c>
      <c r="G645" s="14" t="s">
        <v>828</v>
      </c>
      <c r="H645" s="14" t="s">
        <v>829</v>
      </c>
      <c r="I645" s="14" t="s">
        <v>816</v>
      </c>
      <c r="J645" s="14" t="s">
        <v>2200</v>
      </c>
      <c r="K645" s="14" t="s">
        <v>2230</v>
      </c>
      <c r="L645" s="14"/>
      <c r="M645" s="14" t="s">
        <v>1037</v>
      </c>
      <c r="N645" s="15">
        <v>237341</v>
      </c>
      <c r="O645" s="15">
        <v>121</v>
      </c>
      <c r="P645" s="15">
        <v>274083</v>
      </c>
      <c r="Q645" t="str">
        <f>IFERROR(LEFT(D645, FIND(VLOOKUP("state_name_split_token", Keys!$B:$C, 2, FALSE), D645)-1), D645)</f>
        <v>West Virginia</v>
      </c>
      <c r="R645" t="str">
        <f>IF(OR(Q645=VLOOKUP("lignite_state_1", Keys!$B:$C, 2, FALSE),Q645=VLOOKUP("lignite_state_2", Keys!$B:$C, 2, FALSE),Q645=VLOOKUP("lignite_state_3", Keys!$B:$C, 2, FALSE),Q645=VLOOKUP("lignite_state_4", Keys!$B:$C, 2, FALSE)),VLOOKUP("lignite_label", Keys!$B:$C, 2, FALSE),VLOOKUP("hard_coal_label", Keys!$B:$C, 2, FALSE))</f>
        <v>hard_coal</v>
      </c>
    </row>
    <row r="646" spans="1:18" x14ac:dyDescent="0.25">
      <c r="A646" s="14">
        <v>2024</v>
      </c>
      <c r="B646" s="14">
        <v>4609533</v>
      </c>
      <c r="C646" s="14" t="s">
        <v>2231</v>
      </c>
      <c r="D646" s="14" t="s">
        <v>1972</v>
      </c>
      <c r="E646" s="14" t="s">
        <v>2165</v>
      </c>
      <c r="F646" s="14" t="s">
        <v>822</v>
      </c>
      <c r="G646" s="14" t="s">
        <v>828</v>
      </c>
      <c r="H646" s="14" t="s">
        <v>815</v>
      </c>
      <c r="I646" s="14" t="s">
        <v>816</v>
      </c>
      <c r="J646" s="14" t="s">
        <v>2109</v>
      </c>
      <c r="K646" s="14" t="s">
        <v>1908</v>
      </c>
      <c r="L646" s="14"/>
      <c r="M646" s="14" t="s">
        <v>1037</v>
      </c>
      <c r="N646" s="15">
        <v>598680</v>
      </c>
      <c r="O646" s="15">
        <v>133</v>
      </c>
      <c r="P646" s="15">
        <v>316014</v>
      </c>
      <c r="Q646" t="str">
        <f>IFERROR(LEFT(D646, FIND(VLOOKUP("state_name_split_token", Keys!$B:$C, 2, FALSE), D646)-1), D646)</f>
        <v>West Virginia</v>
      </c>
      <c r="R646" t="str">
        <f>IF(OR(Q646=VLOOKUP("lignite_state_1", Keys!$B:$C, 2, FALSE),Q646=VLOOKUP("lignite_state_2", Keys!$B:$C, 2, FALSE),Q646=VLOOKUP("lignite_state_3", Keys!$B:$C, 2, FALSE),Q646=VLOOKUP("lignite_state_4", Keys!$B:$C, 2, FALSE)),VLOOKUP("lignite_label", Keys!$B:$C, 2, FALSE),VLOOKUP("hard_coal_label", Keys!$B:$C, 2, FALSE))</f>
        <v>hard_coal</v>
      </c>
    </row>
    <row r="647" spans="1:18" x14ac:dyDescent="0.25">
      <c r="A647" s="14">
        <v>2024</v>
      </c>
      <c r="B647" s="14">
        <v>4609606</v>
      </c>
      <c r="C647" s="14" t="s">
        <v>2232</v>
      </c>
      <c r="D647" s="14" t="s">
        <v>1972</v>
      </c>
      <c r="E647" s="14" t="s">
        <v>2165</v>
      </c>
      <c r="F647" s="14" t="s">
        <v>822</v>
      </c>
      <c r="G647" s="14" t="s">
        <v>814</v>
      </c>
      <c r="H647" s="14" t="s">
        <v>815</v>
      </c>
      <c r="I647" s="14" t="s">
        <v>816</v>
      </c>
      <c r="J647" s="14" t="s">
        <v>2216</v>
      </c>
      <c r="K647" s="14" t="s">
        <v>2170</v>
      </c>
      <c r="L647" s="14"/>
      <c r="M647" s="14" t="s">
        <v>1037</v>
      </c>
      <c r="N647" s="15">
        <v>22747</v>
      </c>
      <c r="O647" s="15">
        <v>13</v>
      </c>
      <c r="P647" s="15">
        <v>22351</v>
      </c>
      <c r="Q647" t="str">
        <f>IFERROR(LEFT(D647, FIND(VLOOKUP("state_name_split_token", Keys!$B:$C, 2, FALSE), D647)-1), D647)</f>
        <v>West Virginia</v>
      </c>
      <c r="R647" t="str">
        <f>IF(OR(Q647=VLOOKUP("lignite_state_1", Keys!$B:$C, 2, FALSE),Q647=VLOOKUP("lignite_state_2", Keys!$B:$C, 2, FALSE),Q647=VLOOKUP("lignite_state_3", Keys!$B:$C, 2, FALSE),Q647=VLOOKUP("lignite_state_4", Keys!$B:$C, 2, FALSE)),VLOOKUP("lignite_label", Keys!$B:$C, 2, FALSE),VLOOKUP("hard_coal_label", Keys!$B:$C, 2, FALSE))</f>
        <v>hard_coal</v>
      </c>
    </row>
    <row r="648" spans="1:18" x14ac:dyDescent="0.25">
      <c r="A648" s="14">
        <v>2024</v>
      </c>
      <c r="B648" s="14">
        <v>4609624</v>
      </c>
      <c r="C648" s="14" t="s">
        <v>2233</v>
      </c>
      <c r="D648" s="14" t="s">
        <v>1972</v>
      </c>
      <c r="E648" s="14" t="s">
        <v>2165</v>
      </c>
      <c r="F648" s="14" t="s">
        <v>852</v>
      </c>
      <c r="G648" s="14" t="s">
        <v>814</v>
      </c>
      <c r="H648" s="14" t="s">
        <v>815</v>
      </c>
      <c r="I648" s="14" t="s">
        <v>816</v>
      </c>
      <c r="J648" s="14" t="s">
        <v>2216</v>
      </c>
      <c r="K648" s="14" t="s">
        <v>2181</v>
      </c>
      <c r="L648" s="14"/>
      <c r="M648" s="14" t="s">
        <v>1037</v>
      </c>
      <c r="N648" s="15">
        <v>22457</v>
      </c>
      <c r="O648" s="15">
        <v>8</v>
      </c>
      <c r="P648" s="15">
        <v>23835</v>
      </c>
      <c r="Q648" t="str">
        <f>IFERROR(LEFT(D648, FIND(VLOOKUP("state_name_split_token", Keys!$B:$C, 2, FALSE), D648)-1), D648)</f>
        <v>West Virginia</v>
      </c>
      <c r="R648" t="str">
        <f>IF(OR(Q648=VLOOKUP("lignite_state_1", Keys!$B:$C, 2, FALSE),Q648=VLOOKUP("lignite_state_2", Keys!$B:$C, 2, FALSE),Q648=VLOOKUP("lignite_state_3", Keys!$B:$C, 2, FALSE),Q648=VLOOKUP("lignite_state_4", Keys!$B:$C, 2, FALSE)),VLOOKUP("lignite_label", Keys!$B:$C, 2, FALSE),VLOOKUP("hard_coal_label", Keys!$B:$C, 2, FALSE))</f>
        <v>hard_coal</v>
      </c>
    </row>
    <row r="649" spans="1:18" x14ac:dyDescent="0.25">
      <c r="A649" s="14">
        <v>2024</v>
      </c>
      <c r="B649" s="14">
        <v>4609628</v>
      </c>
      <c r="C649" s="14" t="s">
        <v>2234</v>
      </c>
      <c r="D649" s="14" t="s">
        <v>1972</v>
      </c>
      <c r="E649" s="14" t="s">
        <v>2165</v>
      </c>
      <c r="F649" s="14" t="s">
        <v>813</v>
      </c>
      <c r="G649" s="14" t="s">
        <v>828</v>
      </c>
      <c r="H649" s="14" t="s">
        <v>815</v>
      </c>
      <c r="I649" s="14" t="s">
        <v>816</v>
      </c>
      <c r="J649" s="14" t="s">
        <v>2109</v>
      </c>
      <c r="K649" s="14" t="s">
        <v>2235</v>
      </c>
      <c r="L649" s="14"/>
      <c r="M649" s="14" t="s">
        <v>1037</v>
      </c>
      <c r="N649" s="15">
        <v>27208</v>
      </c>
      <c r="O649" s="15">
        <v>30</v>
      </c>
      <c r="P649" s="15">
        <v>25870</v>
      </c>
      <c r="Q649" t="str">
        <f>IFERROR(LEFT(D649, FIND(VLOOKUP("state_name_split_token", Keys!$B:$C, 2, FALSE), D649)-1), D649)</f>
        <v>West Virginia</v>
      </c>
      <c r="R649" t="str">
        <f>IF(OR(Q649=VLOOKUP("lignite_state_1", Keys!$B:$C, 2, FALSE),Q649=VLOOKUP("lignite_state_2", Keys!$B:$C, 2, FALSE),Q649=VLOOKUP("lignite_state_3", Keys!$B:$C, 2, FALSE),Q649=VLOOKUP("lignite_state_4", Keys!$B:$C, 2, FALSE)),VLOOKUP("lignite_label", Keys!$B:$C, 2, FALSE),VLOOKUP("hard_coal_label", Keys!$B:$C, 2, FALSE))</f>
        <v>hard_coal</v>
      </c>
    </row>
    <row r="650" spans="1:18" x14ac:dyDescent="0.25">
      <c r="A650" s="14">
        <v>2024</v>
      </c>
      <c r="B650" s="14">
        <v>4609656</v>
      </c>
      <c r="C650" s="14" t="s">
        <v>2236</v>
      </c>
      <c r="D650" s="14" t="s">
        <v>1972</v>
      </c>
      <c r="E650" s="14" t="s">
        <v>2165</v>
      </c>
      <c r="F650" s="14" t="s">
        <v>822</v>
      </c>
      <c r="G650" s="14" t="s">
        <v>814</v>
      </c>
      <c r="H650" s="14" t="s">
        <v>815</v>
      </c>
      <c r="I650" s="14" t="s">
        <v>816</v>
      </c>
      <c r="J650" s="14" t="s">
        <v>2237</v>
      </c>
      <c r="K650" s="14" t="s">
        <v>2238</v>
      </c>
      <c r="L650" s="14"/>
      <c r="M650" s="14" t="s">
        <v>1037</v>
      </c>
      <c r="N650" s="15">
        <v>2028</v>
      </c>
      <c r="O650" s="15">
        <v>7</v>
      </c>
      <c r="P650" s="15">
        <v>3645</v>
      </c>
      <c r="Q650" t="str">
        <f>IFERROR(LEFT(D650, FIND(VLOOKUP("state_name_split_token", Keys!$B:$C, 2, FALSE), D650)-1), D650)</f>
        <v>West Virginia</v>
      </c>
      <c r="R650" t="str">
        <f>IF(OR(Q650=VLOOKUP("lignite_state_1", Keys!$B:$C, 2, FALSE),Q650=VLOOKUP("lignite_state_2", Keys!$B:$C, 2, FALSE),Q650=VLOOKUP("lignite_state_3", Keys!$B:$C, 2, FALSE),Q650=VLOOKUP("lignite_state_4", Keys!$B:$C, 2, FALSE)),VLOOKUP("lignite_label", Keys!$B:$C, 2, FALSE),VLOOKUP("hard_coal_label", Keys!$B:$C, 2, FALSE))</f>
        <v>hard_coal</v>
      </c>
    </row>
    <row r="651" spans="1:18" x14ac:dyDescent="0.25">
      <c r="A651" s="14">
        <v>2024</v>
      </c>
      <c r="B651" s="14">
        <v>4601433</v>
      </c>
      <c r="C651" s="14" t="s">
        <v>2239</v>
      </c>
      <c r="D651" s="14" t="s">
        <v>1960</v>
      </c>
      <c r="E651" s="14" t="s">
        <v>2240</v>
      </c>
      <c r="F651" s="14" t="s">
        <v>822</v>
      </c>
      <c r="G651" s="14" t="s">
        <v>828</v>
      </c>
      <c r="H651" s="14" t="s">
        <v>829</v>
      </c>
      <c r="I651" s="14" t="s">
        <v>836</v>
      </c>
      <c r="J651" s="14" t="s">
        <v>2241</v>
      </c>
      <c r="K651" s="14" t="s">
        <v>2242</v>
      </c>
      <c r="L651" s="14" t="s">
        <v>832</v>
      </c>
      <c r="M651" s="14" t="s">
        <v>1343</v>
      </c>
      <c r="N651" s="15">
        <v>5645400</v>
      </c>
      <c r="O651" s="15">
        <v>521</v>
      </c>
      <c r="P651" s="15">
        <v>1170349</v>
      </c>
      <c r="Q651" t="str">
        <f>IFERROR(LEFT(D651, FIND(VLOOKUP("state_name_split_token", Keys!$B:$C, 2, FALSE), D651)-1), D651)</f>
        <v>West Virginia</v>
      </c>
      <c r="R651" t="str">
        <f>IF(OR(Q651=VLOOKUP("lignite_state_1", Keys!$B:$C, 2, FALSE),Q651=VLOOKUP("lignite_state_2", Keys!$B:$C, 2, FALSE),Q651=VLOOKUP("lignite_state_3", Keys!$B:$C, 2, FALSE),Q651=VLOOKUP("lignite_state_4", Keys!$B:$C, 2, FALSE)),VLOOKUP("lignite_label", Keys!$B:$C, 2, FALSE),VLOOKUP("hard_coal_label", Keys!$B:$C, 2, FALSE))</f>
        <v>hard_coal</v>
      </c>
    </row>
    <row r="652" spans="1:18" x14ac:dyDescent="0.25">
      <c r="A652" s="14">
        <v>2024</v>
      </c>
      <c r="B652" s="14">
        <v>4608264</v>
      </c>
      <c r="C652" s="14" t="s">
        <v>2243</v>
      </c>
      <c r="D652" s="14" t="s">
        <v>1960</v>
      </c>
      <c r="E652" s="14" t="s">
        <v>2240</v>
      </c>
      <c r="F652" s="14" t="s">
        <v>822</v>
      </c>
      <c r="G652" s="14" t="s">
        <v>814</v>
      </c>
      <c r="H652" s="14" t="s">
        <v>815</v>
      </c>
      <c r="I652" s="14" t="s">
        <v>823</v>
      </c>
      <c r="J652" s="14" t="s">
        <v>2244</v>
      </c>
      <c r="K652" s="14" t="s">
        <v>2245</v>
      </c>
      <c r="L652" s="14"/>
      <c r="M652" s="14" t="s">
        <v>1343</v>
      </c>
      <c r="N652" s="15">
        <v>0</v>
      </c>
      <c r="O652" s="15">
        <v>14</v>
      </c>
      <c r="P652" s="15">
        <v>14232</v>
      </c>
      <c r="Q652" t="str">
        <f>IFERROR(LEFT(D652, FIND(VLOOKUP("state_name_split_token", Keys!$B:$C, 2, FALSE), D652)-1), D652)</f>
        <v>West Virginia</v>
      </c>
      <c r="R652" t="str">
        <f>IF(OR(Q652=VLOOKUP("lignite_state_1", Keys!$B:$C, 2, FALSE),Q652=VLOOKUP("lignite_state_2", Keys!$B:$C, 2, FALSE),Q652=VLOOKUP("lignite_state_3", Keys!$B:$C, 2, FALSE),Q652=VLOOKUP("lignite_state_4", Keys!$B:$C, 2, FALSE)),VLOOKUP("lignite_label", Keys!$B:$C, 2, FALSE),VLOOKUP("hard_coal_label", Keys!$B:$C, 2, FALSE))</f>
        <v>hard_coal</v>
      </c>
    </row>
    <row r="653" spans="1:18" x14ac:dyDescent="0.25">
      <c r="A653" s="14">
        <v>2024</v>
      </c>
      <c r="B653" s="14">
        <v>4609050</v>
      </c>
      <c r="C653" s="14" t="s">
        <v>2246</v>
      </c>
      <c r="D653" s="14" t="s">
        <v>1960</v>
      </c>
      <c r="E653" s="14" t="s">
        <v>2240</v>
      </c>
      <c r="F653" s="14" t="s">
        <v>822</v>
      </c>
      <c r="G653" s="14" t="s">
        <v>814</v>
      </c>
      <c r="H653" s="14" t="s">
        <v>815</v>
      </c>
      <c r="I653" s="14" t="s">
        <v>816</v>
      </c>
      <c r="J653" s="14" t="s">
        <v>2247</v>
      </c>
      <c r="K653" s="14" t="s">
        <v>2248</v>
      </c>
      <c r="L653" s="14"/>
      <c r="M653" s="14" t="s">
        <v>1343</v>
      </c>
      <c r="N653" s="15">
        <v>166506</v>
      </c>
      <c r="O653" s="15">
        <v>15</v>
      </c>
      <c r="P653" s="15">
        <v>33594</v>
      </c>
      <c r="Q653" t="str">
        <f>IFERROR(LEFT(D653, FIND(VLOOKUP("state_name_split_token", Keys!$B:$C, 2, FALSE), D653)-1), D653)</f>
        <v>West Virginia</v>
      </c>
      <c r="R653" t="str">
        <f>IF(OR(Q653=VLOOKUP("lignite_state_1", Keys!$B:$C, 2, FALSE),Q653=VLOOKUP("lignite_state_2", Keys!$B:$C, 2, FALSE),Q653=VLOOKUP("lignite_state_3", Keys!$B:$C, 2, FALSE),Q653=VLOOKUP("lignite_state_4", Keys!$B:$C, 2, FALSE)),VLOOKUP("lignite_label", Keys!$B:$C, 2, FALSE),VLOOKUP("hard_coal_label", Keys!$B:$C, 2, FALSE))</f>
        <v>hard_coal</v>
      </c>
    </row>
    <row r="654" spans="1:18" x14ac:dyDescent="0.25">
      <c r="A654" s="14">
        <v>2024</v>
      </c>
      <c r="B654" s="14">
        <v>4601436</v>
      </c>
      <c r="C654" s="14" t="s">
        <v>2249</v>
      </c>
      <c r="D654" s="14" t="s">
        <v>1960</v>
      </c>
      <c r="E654" s="14" t="s">
        <v>2250</v>
      </c>
      <c r="F654" s="14" t="s">
        <v>822</v>
      </c>
      <c r="G654" s="14" t="s">
        <v>828</v>
      </c>
      <c r="H654" s="14" t="s">
        <v>829</v>
      </c>
      <c r="I654" s="14" t="s">
        <v>836</v>
      </c>
      <c r="J654" s="14" t="s">
        <v>2251</v>
      </c>
      <c r="K654" s="14" t="s">
        <v>2252</v>
      </c>
      <c r="L654" s="14" t="s">
        <v>832</v>
      </c>
      <c r="M654" s="14" t="s">
        <v>1343</v>
      </c>
      <c r="N654" s="15">
        <v>5558609</v>
      </c>
      <c r="O654" s="15">
        <v>432</v>
      </c>
      <c r="P654" s="15">
        <v>1055730</v>
      </c>
      <c r="Q654" t="str">
        <f>IFERROR(LEFT(D654, FIND(VLOOKUP("state_name_split_token", Keys!$B:$C, 2, FALSE), D654)-1), D654)</f>
        <v>West Virginia</v>
      </c>
      <c r="R654" t="str">
        <f>IF(OR(Q654=VLOOKUP("lignite_state_1", Keys!$B:$C, 2, FALSE),Q654=VLOOKUP("lignite_state_2", Keys!$B:$C, 2, FALSE),Q654=VLOOKUP("lignite_state_3", Keys!$B:$C, 2, FALSE),Q654=VLOOKUP("lignite_state_4", Keys!$B:$C, 2, FALSE)),VLOOKUP("lignite_label", Keys!$B:$C, 2, FALSE),VLOOKUP("hard_coal_label", Keys!$B:$C, 2, FALSE))</f>
        <v>hard_coal</v>
      </c>
    </row>
    <row r="655" spans="1:18" x14ac:dyDescent="0.25">
      <c r="A655" s="14">
        <v>2024</v>
      </c>
      <c r="B655" s="14">
        <v>4601437</v>
      </c>
      <c r="C655" s="14" t="s">
        <v>2253</v>
      </c>
      <c r="D655" s="14" t="s">
        <v>1960</v>
      </c>
      <c r="E655" s="14" t="s">
        <v>2250</v>
      </c>
      <c r="F655" s="14" t="s">
        <v>822</v>
      </c>
      <c r="G655" s="14" t="s">
        <v>828</v>
      </c>
      <c r="H655" s="14" t="s">
        <v>829</v>
      </c>
      <c r="I655" s="14" t="s">
        <v>836</v>
      </c>
      <c r="J655" s="14" t="s">
        <v>2254</v>
      </c>
      <c r="K655" s="14" t="s">
        <v>2255</v>
      </c>
      <c r="L655" s="14" t="s">
        <v>832</v>
      </c>
      <c r="M655" s="14" t="s">
        <v>1343</v>
      </c>
      <c r="N655" s="15">
        <v>9000360</v>
      </c>
      <c r="O655" s="15">
        <v>848</v>
      </c>
      <c r="P655" s="15">
        <v>2093351</v>
      </c>
      <c r="Q655" t="str">
        <f>IFERROR(LEFT(D655, FIND(VLOOKUP("state_name_split_token", Keys!$B:$C, 2, FALSE), D655)-1), D655)</f>
        <v>West Virginia</v>
      </c>
      <c r="R655" t="str">
        <f>IF(OR(Q655=VLOOKUP("lignite_state_1", Keys!$B:$C, 2, FALSE),Q655=VLOOKUP("lignite_state_2", Keys!$B:$C, 2, FALSE),Q655=VLOOKUP("lignite_state_3", Keys!$B:$C, 2, FALSE),Q655=VLOOKUP("lignite_state_4", Keys!$B:$C, 2, FALSE)),VLOOKUP("lignite_label", Keys!$B:$C, 2, FALSE),VLOOKUP("hard_coal_label", Keys!$B:$C, 2, FALSE))</f>
        <v>hard_coal</v>
      </c>
    </row>
    <row r="656" spans="1:18" x14ac:dyDescent="0.25">
      <c r="A656" s="14">
        <v>2024</v>
      </c>
      <c r="B656" s="14">
        <v>4601438</v>
      </c>
      <c r="C656" s="14" t="s">
        <v>2256</v>
      </c>
      <c r="D656" s="14" t="s">
        <v>1960</v>
      </c>
      <c r="E656" s="14" t="s">
        <v>2250</v>
      </c>
      <c r="F656" s="14" t="s">
        <v>822</v>
      </c>
      <c r="G656" s="14" t="s">
        <v>828</v>
      </c>
      <c r="H656" s="14" t="s">
        <v>829</v>
      </c>
      <c r="I656" s="14" t="s">
        <v>823</v>
      </c>
      <c r="J656" s="14" t="s">
        <v>2254</v>
      </c>
      <c r="K656" s="14" t="s">
        <v>2257</v>
      </c>
      <c r="L656" s="14" t="s">
        <v>832</v>
      </c>
      <c r="M656" s="14" t="s">
        <v>1343</v>
      </c>
      <c r="N656" s="15">
        <v>0</v>
      </c>
      <c r="O656" s="15">
        <v>9</v>
      </c>
      <c r="P656" s="15">
        <v>22225</v>
      </c>
      <c r="Q656" t="str">
        <f>IFERROR(LEFT(D656, FIND(VLOOKUP("state_name_split_token", Keys!$B:$C, 2, FALSE), D656)-1), D656)</f>
        <v>West Virginia</v>
      </c>
      <c r="R656" t="str">
        <f>IF(OR(Q656=VLOOKUP("lignite_state_1", Keys!$B:$C, 2, FALSE),Q656=VLOOKUP("lignite_state_2", Keys!$B:$C, 2, FALSE),Q656=VLOOKUP("lignite_state_3", Keys!$B:$C, 2, FALSE),Q656=VLOOKUP("lignite_state_4", Keys!$B:$C, 2, FALSE)),VLOOKUP("lignite_label", Keys!$B:$C, 2, FALSE),VLOOKUP("hard_coal_label", Keys!$B:$C, 2, FALSE))</f>
        <v>hard_coal</v>
      </c>
    </row>
    <row r="657" spans="1:18" x14ac:dyDescent="0.25">
      <c r="A657" s="14">
        <v>2024</v>
      </c>
      <c r="B657" s="14">
        <v>4609311</v>
      </c>
      <c r="C657" s="14" t="s">
        <v>934</v>
      </c>
      <c r="D657" s="14" t="s">
        <v>1972</v>
      </c>
      <c r="E657" s="14" t="s">
        <v>1420</v>
      </c>
      <c r="F657" s="14" t="s">
        <v>822</v>
      </c>
      <c r="G657" s="14" t="s">
        <v>814</v>
      </c>
      <c r="H657" s="14" t="s">
        <v>815</v>
      </c>
      <c r="I657" s="14" t="s">
        <v>816</v>
      </c>
      <c r="J657" s="14" t="s">
        <v>2204</v>
      </c>
      <c r="K657" s="14" t="s">
        <v>2212</v>
      </c>
      <c r="L657" s="14"/>
      <c r="M657" s="14" t="s">
        <v>1037</v>
      </c>
      <c r="N657" s="15">
        <v>69696</v>
      </c>
      <c r="O657" s="15">
        <v>23</v>
      </c>
      <c r="P657" s="15">
        <v>65868</v>
      </c>
      <c r="Q657" t="str">
        <f>IFERROR(LEFT(D657, FIND(VLOOKUP("state_name_split_token", Keys!$B:$C, 2, FALSE), D657)-1), D657)</f>
        <v>West Virginia</v>
      </c>
      <c r="R657" t="str">
        <f>IF(OR(Q657=VLOOKUP("lignite_state_1", Keys!$B:$C, 2, FALSE),Q657=VLOOKUP("lignite_state_2", Keys!$B:$C, 2, FALSE),Q657=VLOOKUP("lignite_state_3", Keys!$B:$C, 2, FALSE),Q657=VLOOKUP("lignite_state_4", Keys!$B:$C, 2, FALSE)),VLOOKUP("lignite_label", Keys!$B:$C, 2, FALSE),VLOOKUP("hard_coal_label", Keys!$B:$C, 2, FALSE))</f>
        <v>hard_coal</v>
      </c>
    </row>
    <row r="658" spans="1:18" x14ac:dyDescent="0.25">
      <c r="A658" s="14">
        <v>2024</v>
      </c>
      <c r="B658" s="14">
        <v>4609556</v>
      </c>
      <c r="C658" s="14" t="s">
        <v>2258</v>
      </c>
      <c r="D658" s="14" t="s">
        <v>1972</v>
      </c>
      <c r="E658" s="14" t="s">
        <v>1420</v>
      </c>
      <c r="F658" s="14" t="s">
        <v>822</v>
      </c>
      <c r="G658" s="14" t="s">
        <v>814</v>
      </c>
      <c r="H658" s="14" t="s">
        <v>815</v>
      </c>
      <c r="I658" s="14" t="s">
        <v>823</v>
      </c>
      <c r="J658" s="14" t="s">
        <v>2204</v>
      </c>
      <c r="K658" s="14" t="s">
        <v>2259</v>
      </c>
      <c r="L658" s="14"/>
      <c r="M658" s="14" t="s">
        <v>1037</v>
      </c>
      <c r="N658" s="15">
        <v>0</v>
      </c>
      <c r="O658" s="15">
        <v>18</v>
      </c>
      <c r="P658" s="15">
        <v>53171</v>
      </c>
      <c r="Q658" t="str">
        <f>IFERROR(LEFT(D658, FIND(VLOOKUP("state_name_split_token", Keys!$B:$C, 2, FALSE), D658)-1), D658)</f>
        <v>West Virginia</v>
      </c>
      <c r="R658" t="str">
        <f>IF(OR(Q658=VLOOKUP("lignite_state_1", Keys!$B:$C, 2, FALSE),Q658=VLOOKUP("lignite_state_2", Keys!$B:$C, 2, FALSE),Q658=VLOOKUP("lignite_state_3", Keys!$B:$C, 2, FALSE),Q658=VLOOKUP("lignite_state_4", Keys!$B:$C, 2, FALSE)),VLOOKUP("lignite_label", Keys!$B:$C, 2, FALSE),VLOOKUP("hard_coal_label", Keys!$B:$C, 2, FALSE))</f>
        <v>hard_coal</v>
      </c>
    </row>
    <row r="659" spans="1:18" x14ac:dyDescent="0.25">
      <c r="A659" s="14">
        <v>2024</v>
      </c>
      <c r="B659" s="14">
        <v>4609556</v>
      </c>
      <c r="C659" s="14" t="s">
        <v>2258</v>
      </c>
      <c r="D659" s="14" t="s">
        <v>1972</v>
      </c>
      <c r="E659" s="14" t="s">
        <v>1420</v>
      </c>
      <c r="F659" s="14" t="s">
        <v>822</v>
      </c>
      <c r="G659" s="14" t="s">
        <v>828</v>
      </c>
      <c r="H659" s="14" t="s">
        <v>815</v>
      </c>
      <c r="I659" s="14" t="s">
        <v>823</v>
      </c>
      <c r="J659" s="14" t="s">
        <v>2204</v>
      </c>
      <c r="K659" s="14" t="s">
        <v>2259</v>
      </c>
      <c r="L659" s="14"/>
      <c r="M659" s="14" t="s">
        <v>1037</v>
      </c>
      <c r="N659" s="15">
        <v>0</v>
      </c>
      <c r="O659" s="15">
        <v>5</v>
      </c>
      <c r="P659" s="15">
        <v>13293</v>
      </c>
      <c r="Q659" t="str">
        <f>IFERROR(LEFT(D659, FIND(VLOOKUP("state_name_split_token", Keys!$B:$C, 2, FALSE), D659)-1), D659)</f>
        <v>West Virginia</v>
      </c>
      <c r="R659" t="str">
        <f>IF(OR(Q659=VLOOKUP("lignite_state_1", Keys!$B:$C, 2, FALSE),Q659=VLOOKUP("lignite_state_2", Keys!$B:$C, 2, FALSE),Q659=VLOOKUP("lignite_state_3", Keys!$B:$C, 2, FALSE),Q659=VLOOKUP("lignite_state_4", Keys!$B:$C, 2, FALSE)),VLOOKUP("lignite_label", Keys!$B:$C, 2, FALSE),VLOOKUP("hard_coal_label", Keys!$B:$C, 2, FALSE))</f>
        <v>hard_coal</v>
      </c>
    </row>
    <row r="660" spans="1:18" x14ac:dyDescent="0.25">
      <c r="A660" s="14">
        <v>2024</v>
      </c>
      <c r="B660" s="14">
        <v>4609568</v>
      </c>
      <c r="C660" s="14" t="s">
        <v>2260</v>
      </c>
      <c r="D660" s="14" t="s">
        <v>1972</v>
      </c>
      <c r="E660" s="14" t="s">
        <v>1420</v>
      </c>
      <c r="F660" s="14" t="s">
        <v>822</v>
      </c>
      <c r="G660" s="14" t="s">
        <v>814</v>
      </c>
      <c r="H660" s="14" t="s">
        <v>815</v>
      </c>
      <c r="I660" s="14" t="s">
        <v>816</v>
      </c>
      <c r="J660" s="14" t="s">
        <v>2204</v>
      </c>
      <c r="K660" s="14" t="s">
        <v>2212</v>
      </c>
      <c r="L660" s="14"/>
      <c r="M660" s="14" t="s">
        <v>1037</v>
      </c>
      <c r="N660" s="15">
        <v>148024</v>
      </c>
      <c r="O660" s="15">
        <v>42</v>
      </c>
      <c r="P660" s="15">
        <v>120280</v>
      </c>
      <c r="Q660" t="str">
        <f>IFERROR(LEFT(D660, FIND(VLOOKUP("state_name_split_token", Keys!$B:$C, 2, FALSE), D660)-1), D660)</f>
        <v>West Virginia</v>
      </c>
      <c r="R660" t="str">
        <f>IF(OR(Q660=VLOOKUP("lignite_state_1", Keys!$B:$C, 2, FALSE),Q660=VLOOKUP("lignite_state_2", Keys!$B:$C, 2, FALSE),Q660=VLOOKUP("lignite_state_3", Keys!$B:$C, 2, FALSE),Q660=VLOOKUP("lignite_state_4", Keys!$B:$C, 2, FALSE)),VLOOKUP("lignite_label", Keys!$B:$C, 2, FALSE),VLOOKUP("hard_coal_label", Keys!$B:$C, 2, FALSE))</f>
        <v>hard_coal</v>
      </c>
    </row>
    <row r="661" spans="1:18" x14ac:dyDescent="0.25">
      <c r="A661" s="14">
        <v>2024</v>
      </c>
      <c r="B661" s="14">
        <v>4609572</v>
      </c>
      <c r="C661" s="14" t="s">
        <v>2261</v>
      </c>
      <c r="D661" s="14" t="s">
        <v>1972</v>
      </c>
      <c r="E661" s="14" t="s">
        <v>1420</v>
      </c>
      <c r="F661" s="14" t="s">
        <v>852</v>
      </c>
      <c r="G661" s="14" t="s">
        <v>828</v>
      </c>
      <c r="H661" s="14" t="s">
        <v>815</v>
      </c>
      <c r="I661" s="14" t="s">
        <v>816</v>
      </c>
      <c r="J661" s="14" t="s">
        <v>2262</v>
      </c>
      <c r="K661" s="14" t="s">
        <v>2263</v>
      </c>
      <c r="L661" s="14"/>
      <c r="M661" s="14" t="s">
        <v>1037</v>
      </c>
      <c r="N661" s="15">
        <v>89775</v>
      </c>
      <c r="O661" s="15">
        <v>49</v>
      </c>
      <c r="P661" s="15">
        <v>94637</v>
      </c>
      <c r="Q661" t="str">
        <f>IFERROR(LEFT(D661, FIND(VLOOKUP("state_name_split_token", Keys!$B:$C, 2, FALSE), D661)-1), D661)</f>
        <v>West Virginia</v>
      </c>
      <c r="R661" t="str">
        <f>IF(OR(Q661=VLOOKUP("lignite_state_1", Keys!$B:$C, 2, FALSE),Q661=VLOOKUP("lignite_state_2", Keys!$B:$C, 2, FALSE),Q661=VLOOKUP("lignite_state_3", Keys!$B:$C, 2, FALSE),Q661=VLOOKUP("lignite_state_4", Keys!$B:$C, 2, FALSE)),VLOOKUP("lignite_label", Keys!$B:$C, 2, FALSE),VLOOKUP("hard_coal_label", Keys!$B:$C, 2, FALSE))</f>
        <v>hard_coal</v>
      </c>
    </row>
    <row r="662" spans="1:18" x14ac:dyDescent="0.25">
      <c r="A662" s="14">
        <v>2024</v>
      </c>
      <c r="B662" s="14">
        <v>4609612</v>
      </c>
      <c r="C662" s="14" t="s">
        <v>2264</v>
      </c>
      <c r="D662" s="14" t="s">
        <v>1972</v>
      </c>
      <c r="E662" s="14" t="s">
        <v>1420</v>
      </c>
      <c r="F662" s="14" t="s">
        <v>822</v>
      </c>
      <c r="G662" s="14" t="s">
        <v>814</v>
      </c>
      <c r="H662" s="14" t="s">
        <v>815</v>
      </c>
      <c r="I662" s="14" t="s">
        <v>816</v>
      </c>
      <c r="J662" s="14" t="s">
        <v>2265</v>
      </c>
      <c r="K662" s="14" t="s">
        <v>2266</v>
      </c>
      <c r="L662" s="14"/>
      <c r="M662" s="14" t="s">
        <v>1037</v>
      </c>
      <c r="N662" s="15">
        <v>18985</v>
      </c>
      <c r="O662" s="15">
        <v>11</v>
      </c>
      <c r="P662" s="15">
        <v>2057</v>
      </c>
      <c r="Q662" t="str">
        <f>IFERROR(LEFT(D662, FIND(VLOOKUP("state_name_split_token", Keys!$B:$C, 2, FALSE), D662)-1), D662)</f>
        <v>West Virginia</v>
      </c>
      <c r="R662" t="str">
        <f>IF(OR(Q662=VLOOKUP("lignite_state_1", Keys!$B:$C, 2, FALSE),Q662=VLOOKUP("lignite_state_2", Keys!$B:$C, 2, FALSE),Q662=VLOOKUP("lignite_state_3", Keys!$B:$C, 2, FALSE),Q662=VLOOKUP("lignite_state_4", Keys!$B:$C, 2, FALSE)),VLOOKUP("lignite_label", Keys!$B:$C, 2, FALSE),VLOOKUP("hard_coal_label", Keys!$B:$C, 2, FALSE))</f>
        <v>hard_coal</v>
      </c>
    </row>
    <row r="663" spans="1:18" x14ac:dyDescent="0.25">
      <c r="A663" s="14">
        <v>2024</v>
      </c>
      <c r="B663" s="14">
        <v>4407313</v>
      </c>
      <c r="C663" s="14" t="s">
        <v>2267</v>
      </c>
      <c r="D663" s="14" t="s">
        <v>1972</v>
      </c>
      <c r="E663" s="14" t="s">
        <v>2268</v>
      </c>
      <c r="F663" s="14" t="s">
        <v>822</v>
      </c>
      <c r="G663" s="14" t="s">
        <v>814</v>
      </c>
      <c r="H663" s="14" t="s">
        <v>815</v>
      </c>
      <c r="I663" s="14" t="s">
        <v>816</v>
      </c>
      <c r="J663" s="14" t="s">
        <v>917</v>
      </c>
      <c r="K663" s="14" t="s">
        <v>1028</v>
      </c>
      <c r="L663" s="14"/>
      <c r="M663" s="14" t="s">
        <v>1037</v>
      </c>
      <c r="N663" s="15">
        <v>115415</v>
      </c>
      <c r="O663" s="15">
        <v>9</v>
      </c>
      <c r="P663" s="15">
        <v>13997</v>
      </c>
      <c r="Q663" t="str">
        <f>IFERROR(LEFT(D663, FIND(VLOOKUP("state_name_split_token", Keys!$B:$C, 2, FALSE), D663)-1), D663)</f>
        <v>West Virginia</v>
      </c>
      <c r="R663" t="str">
        <f>IF(OR(Q663=VLOOKUP("lignite_state_1", Keys!$B:$C, 2, FALSE),Q663=VLOOKUP("lignite_state_2", Keys!$B:$C, 2, FALSE),Q663=VLOOKUP("lignite_state_3", Keys!$B:$C, 2, FALSE),Q663=VLOOKUP("lignite_state_4", Keys!$B:$C, 2, FALSE)),VLOOKUP("lignite_label", Keys!$B:$C, 2, FALSE),VLOOKUP("hard_coal_label", Keys!$B:$C, 2, FALSE))</f>
        <v>hard_coal</v>
      </c>
    </row>
    <row r="664" spans="1:18" x14ac:dyDescent="0.25">
      <c r="A664" s="14">
        <v>2024</v>
      </c>
      <c r="B664" s="14">
        <v>4605649</v>
      </c>
      <c r="C664" s="14" t="s">
        <v>2269</v>
      </c>
      <c r="D664" s="14" t="s">
        <v>1972</v>
      </c>
      <c r="E664" s="14" t="s">
        <v>2268</v>
      </c>
      <c r="F664" s="14" t="s">
        <v>822</v>
      </c>
      <c r="G664" s="14" t="s">
        <v>814</v>
      </c>
      <c r="H664" s="14" t="s">
        <v>815</v>
      </c>
      <c r="I664" s="14" t="s">
        <v>823</v>
      </c>
      <c r="J664" s="14" t="s">
        <v>2270</v>
      </c>
      <c r="K664" s="14" t="s">
        <v>2118</v>
      </c>
      <c r="L664" s="14"/>
      <c r="M664" s="14" t="s">
        <v>1037</v>
      </c>
      <c r="N664" s="15">
        <v>0</v>
      </c>
      <c r="O664" s="15">
        <v>9</v>
      </c>
      <c r="P664" s="15">
        <v>21033</v>
      </c>
      <c r="Q664" t="str">
        <f>IFERROR(LEFT(D664, FIND(VLOOKUP("state_name_split_token", Keys!$B:$C, 2, FALSE), D664)-1), D664)</f>
        <v>West Virginia</v>
      </c>
      <c r="R664" t="str">
        <f>IF(OR(Q664=VLOOKUP("lignite_state_1", Keys!$B:$C, 2, FALSE),Q664=VLOOKUP("lignite_state_2", Keys!$B:$C, 2, FALSE),Q664=VLOOKUP("lignite_state_3", Keys!$B:$C, 2, FALSE),Q664=VLOOKUP("lignite_state_4", Keys!$B:$C, 2, FALSE)),VLOOKUP("lignite_label", Keys!$B:$C, 2, FALSE),VLOOKUP("hard_coal_label", Keys!$B:$C, 2, FALSE))</f>
        <v>hard_coal</v>
      </c>
    </row>
    <row r="665" spans="1:18" x14ac:dyDescent="0.25">
      <c r="A665" s="14">
        <v>2024</v>
      </c>
      <c r="B665" s="14">
        <v>4605649</v>
      </c>
      <c r="C665" s="14" t="s">
        <v>2269</v>
      </c>
      <c r="D665" s="14" t="s">
        <v>1972</v>
      </c>
      <c r="E665" s="14" t="s">
        <v>2268</v>
      </c>
      <c r="F665" s="14" t="s">
        <v>822</v>
      </c>
      <c r="G665" s="14" t="s">
        <v>828</v>
      </c>
      <c r="H665" s="14" t="s">
        <v>815</v>
      </c>
      <c r="I665" s="14" t="s">
        <v>823</v>
      </c>
      <c r="J665" s="14" t="s">
        <v>2270</v>
      </c>
      <c r="K665" s="14" t="s">
        <v>2118</v>
      </c>
      <c r="L665" s="14"/>
      <c r="M665" s="14" t="s">
        <v>1037</v>
      </c>
      <c r="N665" s="15">
        <v>0</v>
      </c>
      <c r="O665" s="15">
        <v>9</v>
      </c>
      <c r="P665" s="15">
        <v>21034</v>
      </c>
      <c r="Q665" t="str">
        <f>IFERROR(LEFT(D665, FIND(VLOOKUP("state_name_split_token", Keys!$B:$C, 2, FALSE), D665)-1), D665)</f>
        <v>West Virginia</v>
      </c>
      <c r="R665" t="str">
        <f>IF(OR(Q665=VLOOKUP("lignite_state_1", Keys!$B:$C, 2, FALSE),Q665=VLOOKUP("lignite_state_2", Keys!$B:$C, 2, FALSE),Q665=VLOOKUP("lignite_state_3", Keys!$B:$C, 2, FALSE),Q665=VLOOKUP("lignite_state_4", Keys!$B:$C, 2, FALSE)),VLOOKUP("lignite_label", Keys!$B:$C, 2, FALSE),VLOOKUP("hard_coal_label", Keys!$B:$C, 2, FALSE))</f>
        <v>hard_coal</v>
      </c>
    </row>
    <row r="666" spans="1:18" x14ac:dyDescent="0.25">
      <c r="A666" s="14">
        <v>2024</v>
      </c>
      <c r="B666" s="14">
        <v>4607406</v>
      </c>
      <c r="C666" s="14" t="s">
        <v>2271</v>
      </c>
      <c r="D666" s="14" t="s">
        <v>1972</v>
      </c>
      <c r="E666" s="14" t="s">
        <v>2268</v>
      </c>
      <c r="F666" s="14" t="s">
        <v>822</v>
      </c>
      <c r="G666" s="14" t="s">
        <v>814</v>
      </c>
      <c r="H666" s="14" t="s">
        <v>815</v>
      </c>
      <c r="I666" s="14" t="s">
        <v>823</v>
      </c>
      <c r="J666" s="14" t="s">
        <v>2272</v>
      </c>
      <c r="K666" s="14" t="s">
        <v>2273</v>
      </c>
      <c r="L666" s="14"/>
      <c r="M666" s="14" t="s">
        <v>1037</v>
      </c>
      <c r="N666" s="15">
        <v>0</v>
      </c>
      <c r="O666" s="15">
        <v>7</v>
      </c>
      <c r="P666" s="15">
        <v>18420</v>
      </c>
      <c r="Q666" t="str">
        <f>IFERROR(LEFT(D666, FIND(VLOOKUP("state_name_split_token", Keys!$B:$C, 2, FALSE), D666)-1), D666)</f>
        <v>West Virginia</v>
      </c>
      <c r="R666" t="str">
        <f>IF(OR(Q666=VLOOKUP("lignite_state_1", Keys!$B:$C, 2, FALSE),Q666=VLOOKUP("lignite_state_2", Keys!$B:$C, 2, FALSE),Q666=VLOOKUP("lignite_state_3", Keys!$B:$C, 2, FALSE),Q666=VLOOKUP("lignite_state_4", Keys!$B:$C, 2, FALSE)),VLOOKUP("lignite_label", Keys!$B:$C, 2, FALSE),VLOOKUP("hard_coal_label", Keys!$B:$C, 2, FALSE))</f>
        <v>hard_coal</v>
      </c>
    </row>
    <row r="667" spans="1:18" x14ac:dyDescent="0.25">
      <c r="A667" s="14">
        <v>2024</v>
      </c>
      <c r="B667" s="14">
        <v>4607406</v>
      </c>
      <c r="C667" s="14" t="s">
        <v>2271</v>
      </c>
      <c r="D667" s="14" t="s">
        <v>1972</v>
      </c>
      <c r="E667" s="14" t="s">
        <v>2268</v>
      </c>
      <c r="F667" s="14" t="s">
        <v>822</v>
      </c>
      <c r="G667" s="14" t="s">
        <v>828</v>
      </c>
      <c r="H667" s="14" t="s">
        <v>815</v>
      </c>
      <c r="I667" s="14" t="s">
        <v>823</v>
      </c>
      <c r="J667" s="14" t="s">
        <v>2272</v>
      </c>
      <c r="K667" s="14" t="s">
        <v>2273</v>
      </c>
      <c r="L667" s="14"/>
      <c r="M667" s="14" t="s">
        <v>1037</v>
      </c>
      <c r="N667" s="15">
        <v>0</v>
      </c>
      <c r="O667" s="15">
        <v>7</v>
      </c>
      <c r="P667" s="15">
        <v>18420</v>
      </c>
      <c r="Q667" t="str">
        <f>IFERROR(LEFT(D667, FIND(VLOOKUP("state_name_split_token", Keys!$B:$C, 2, FALSE), D667)-1), D667)</f>
        <v>West Virginia</v>
      </c>
      <c r="R667" t="str">
        <f>IF(OR(Q667=VLOOKUP("lignite_state_1", Keys!$B:$C, 2, FALSE),Q667=VLOOKUP("lignite_state_2", Keys!$B:$C, 2, FALSE),Q667=VLOOKUP("lignite_state_3", Keys!$B:$C, 2, FALSE),Q667=VLOOKUP("lignite_state_4", Keys!$B:$C, 2, FALSE)),VLOOKUP("lignite_label", Keys!$B:$C, 2, FALSE),VLOOKUP("hard_coal_label", Keys!$B:$C, 2, FALSE))</f>
        <v>hard_coal</v>
      </c>
    </row>
    <row r="668" spans="1:18" x14ac:dyDescent="0.25">
      <c r="A668" s="14">
        <v>2024</v>
      </c>
      <c r="B668" s="14">
        <v>4607695</v>
      </c>
      <c r="C668" s="14" t="s">
        <v>2274</v>
      </c>
      <c r="D668" s="14" t="s">
        <v>1972</v>
      </c>
      <c r="E668" s="14" t="s">
        <v>2268</v>
      </c>
      <c r="F668" s="14" t="s">
        <v>852</v>
      </c>
      <c r="G668" s="14" t="s">
        <v>814</v>
      </c>
      <c r="H668" s="14" t="s">
        <v>815</v>
      </c>
      <c r="I668" s="14" t="s">
        <v>816</v>
      </c>
      <c r="J668" s="14" t="s">
        <v>2275</v>
      </c>
      <c r="K668" s="14" t="s">
        <v>2276</v>
      </c>
      <c r="L668" s="14"/>
      <c r="M668" s="14" t="s">
        <v>1037</v>
      </c>
      <c r="N668" s="15">
        <v>199568</v>
      </c>
      <c r="O668" s="15">
        <v>27</v>
      </c>
      <c r="P668" s="15">
        <v>75230</v>
      </c>
      <c r="Q668" t="str">
        <f>IFERROR(LEFT(D668, FIND(VLOOKUP("state_name_split_token", Keys!$B:$C, 2, FALSE), D668)-1), D668)</f>
        <v>West Virginia</v>
      </c>
      <c r="R668" t="str">
        <f>IF(OR(Q668=VLOOKUP("lignite_state_1", Keys!$B:$C, 2, FALSE),Q668=VLOOKUP("lignite_state_2", Keys!$B:$C, 2, FALSE),Q668=VLOOKUP("lignite_state_3", Keys!$B:$C, 2, FALSE),Q668=VLOOKUP("lignite_state_4", Keys!$B:$C, 2, FALSE)),VLOOKUP("lignite_label", Keys!$B:$C, 2, FALSE),VLOOKUP("hard_coal_label", Keys!$B:$C, 2, FALSE))</f>
        <v>hard_coal</v>
      </c>
    </row>
    <row r="669" spans="1:18" x14ac:dyDescent="0.25">
      <c r="A669" s="14">
        <v>2024</v>
      </c>
      <c r="B669" s="14">
        <v>4608122</v>
      </c>
      <c r="C669" s="14" t="s">
        <v>2277</v>
      </c>
      <c r="D669" s="14" t="s">
        <v>1972</v>
      </c>
      <c r="E669" s="14" t="s">
        <v>2268</v>
      </c>
      <c r="F669" s="14" t="s">
        <v>822</v>
      </c>
      <c r="G669" s="14" t="s">
        <v>814</v>
      </c>
      <c r="H669" s="14" t="s">
        <v>815</v>
      </c>
      <c r="I669" s="14" t="s">
        <v>823</v>
      </c>
      <c r="J669" s="14" t="s">
        <v>1030</v>
      </c>
      <c r="K669" s="14" t="s">
        <v>1031</v>
      </c>
      <c r="L669" s="14"/>
      <c r="M669" s="14" t="s">
        <v>1037</v>
      </c>
      <c r="N669" s="15">
        <v>0</v>
      </c>
      <c r="O669" s="15">
        <v>8</v>
      </c>
      <c r="P669" s="15">
        <v>13307</v>
      </c>
      <c r="Q669" t="str">
        <f>IFERROR(LEFT(D669, FIND(VLOOKUP("state_name_split_token", Keys!$B:$C, 2, FALSE), D669)-1), D669)</f>
        <v>West Virginia</v>
      </c>
      <c r="R669" t="str">
        <f>IF(OR(Q669=VLOOKUP("lignite_state_1", Keys!$B:$C, 2, FALSE),Q669=VLOOKUP("lignite_state_2", Keys!$B:$C, 2, FALSE),Q669=VLOOKUP("lignite_state_3", Keys!$B:$C, 2, FALSE),Q669=VLOOKUP("lignite_state_4", Keys!$B:$C, 2, FALSE)),VLOOKUP("lignite_label", Keys!$B:$C, 2, FALSE),VLOOKUP("hard_coal_label", Keys!$B:$C, 2, FALSE))</f>
        <v>hard_coal</v>
      </c>
    </row>
    <row r="670" spans="1:18" x14ac:dyDescent="0.25">
      <c r="A670" s="14">
        <v>2024</v>
      </c>
      <c r="B670" s="14">
        <v>4608122</v>
      </c>
      <c r="C670" s="14" t="s">
        <v>2277</v>
      </c>
      <c r="D670" s="14" t="s">
        <v>1972</v>
      </c>
      <c r="E670" s="14" t="s">
        <v>2268</v>
      </c>
      <c r="F670" s="14" t="s">
        <v>822</v>
      </c>
      <c r="G670" s="14" t="s">
        <v>828</v>
      </c>
      <c r="H670" s="14" t="s">
        <v>815</v>
      </c>
      <c r="I670" s="14" t="s">
        <v>823</v>
      </c>
      <c r="J670" s="14" t="s">
        <v>1030</v>
      </c>
      <c r="K670" s="14" t="s">
        <v>1031</v>
      </c>
      <c r="L670" s="14"/>
      <c r="M670" s="14" t="s">
        <v>1037</v>
      </c>
      <c r="N670" s="15">
        <v>0</v>
      </c>
      <c r="O670" s="15">
        <v>4</v>
      </c>
      <c r="P670" s="15">
        <v>5703</v>
      </c>
      <c r="Q670" t="str">
        <f>IFERROR(LEFT(D670, FIND(VLOOKUP("state_name_split_token", Keys!$B:$C, 2, FALSE), D670)-1), D670)</f>
        <v>West Virginia</v>
      </c>
      <c r="R670" t="str">
        <f>IF(OR(Q670=VLOOKUP("lignite_state_1", Keys!$B:$C, 2, FALSE),Q670=VLOOKUP("lignite_state_2", Keys!$B:$C, 2, FALSE),Q670=VLOOKUP("lignite_state_3", Keys!$B:$C, 2, FALSE),Q670=VLOOKUP("lignite_state_4", Keys!$B:$C, 2, FALSE)),VLOOKUP("lignite_label", Keys!$B:$C, 2, FALSE),VLOOKUP("hard_coal_label", Keys!$B:$C, 2, FALSE))</f>
        <v>hard_coal</v>
      </c>
    </row>
    <row r="671" spans="1:18" x14ac:dyDescent="0.25">
      <c r="A671" s="14">
        <v>2024</v>
      </c>
      <c r="B671" s="14">
        <v>4608563</v>
      </c>
      <c r="C671" s="14" t="s">
        <v>2278</v>
      </c>
      <c r="D671" s="14" t="s">
        <v>1972</v>
      </c>
      <c r="E671" s="14" t="s">
        <v>2268</v>
      </c>
      <c r="F671" s="14" t="s">
        <v>822</v>
      </c>
      <c r="G671" s="14" t="s">
        <v>814</v>
      </c>
      <c r="H671" s="14" t="s">
        <v>829</v>
      </c>
      <c r="I671" s="14" t="s">
        <v>823</v>
      </c>
      <c r="J671" s="14" t="s">
        <v>2096</v>
      </c>
      <c r="K671" s="14" t="s">
        <v>2118</v>
      </c>
      <c r="L671" s="14"/>
      <c r="M671" s="14" t="s">
        <v>1037</v>
      </c>
      <c r="N671" s="15">
        <v>0</v>
      </c>
      <c r="O671" s="15">
        <v>18</v>
      </c>
      <c r="P671" s="15">
        <v>51318</v>
      </c>
      <c r="Q671" t="str">
        <f>IFERROR(LEFT(D671, FIND(VLOOKUP("state_name_split_token", Keys!$B:$C, 2, FALSE), D671)-1), D671)</f>
        <v>West Virginia</v>
      </c>
      <c r="R671" t="str">
        <f>IF(OR(Q671=VLOOKUP("lignite_state_1", Keys!$B:$C, 2, FALSE),Q671=VLOOKUP("lignite_state_2", Keys!$B:$C, 2, FALSE),Q671=VLOOKUP("lignite_state_3", Keys!$B:$C, 2, FALSE),Q671=VLOOKUP("lignite_state_4", Keys!$B:$C, 2, FALSE)),VLOOKUP("lignite_label", Keys!$B:$C, 2, FALSE),VLOOKUP("hard_coal_label", Keys!$B:$C, 2, FALSE))</f>
        <v>hard_coal</v>
      </c>
    </row>
    <row r="672" spans="1:18" x14ac:dyDescent="0.25">
      <c r="A672" s="14">
        <v>2024</v>
      </c>
      <c r="B672" s="14">
        <v>4608626</v>
      </c>
      <c r="C672" s="14" t="s">
        <v>2279</v>
      </c>
      <c r="D672" s="14" t="s">
        <v>1972</v>
      </c>
      <c r="E672" s="14" t="s">
        <v>2268</v>
      </c>
      <c r="F672" s="14" t="s">
        <v>822</v>
      </c>
      <c r="G672" s="14" t="s">
        <v>814</v>
      </c>
      <c r="H672" s="14" t="s">
        <v>829</v>
      </c>
      <c r="I672" s="14" t="s">
        <v>823</v>
      </c>
      <c r="J672" s="14" t="s">
        <v>2280</v>
      </c>
      <c r="K672" s="14" t="s">
        <v>1256</v>
      </c>
      <c r="L672" s="14"/>
      <c r="M672" s="14" t="s">
        <v>1037</v>
      </c>
      <c r="N672" s="15">
        <v>0</v>
      </c>
      <c r="O672" s="15">
        <v>10</v>
      </c>
      <c r="P672" s="15">
        <v>29611</v>
      </c>
      <c r="Q672" t="str">
        <f>IFERROR(LEFT(D672, FIND(VLOOKUP("state_name_split_token", Keys!$B:$C, 2, FALSE), D672)-1), D672)</f>
        <v>West Virginia</v>
      </c>
      <c r="R672" t="str">
        <f>IF(OR(Q672=VLOOKUP("lignite_state_1", Keys!$B:$C, 2, FALSE),Q672=VLOOKUP("lignite_state_2", Keys!$B:$C, 2, FALSE),Q672=VLOOKUP("lignite_state_3", Keys!$B:$C, 2, FALSE),Q672=VLOOKUP("lignite_state_4", Keys!$B:$C, 2, FALSE)),VLOOKUP("lignite_label", Keys!$B:$C, 2, FALSE),VLOOKUP("hard_coal_label", Keys!$B:$C, 2, FALSE))</f>
        <v>hard_coal</v>
      </c>
    </row>
    <row r="673" spans="1:18" x14ac:dyDescent="0.25">
      <c r="A673" s="14">
        <v>2024</v>
      </c>
      <c r="B673" s="14">
        <v>4608715</v>
      </c>
      <c r="C673" s="14" t="s">
        <v>2281</v>
      </c>
      <c r="D673" s="14" t="s">
        <v>1972</v>
      </c>
      <c r="E673" s="14" t="s">
        <v>2268</v>
      </c>
      <c r="F673" s="14" t="s">
        <v>1008</v>
      </c>
      <c r="G673" s="14" t="s">
        <v>828</v>
      </c>
      <c r="H673" s="14" t="s">
        <v>815</v>
      </c>
      <c r="I673" s="14" t="s">
        <v>816</v>
      </c>
      <c r="J673" s="14" t="s">
        <v>1030</v>
      </c>
      <c r="K673" s="14" t="s">
        <v>1031</v>
      </c>
      <c r="L673" s="14"/>
      <c r="M673" s="14" t="s">
        <v>1037</v>
      </c>
      <c r="N673" s="15">
        <v>17331</v>
      </c>
      <c r="O673" s="15">
        <v>13</v>
      </c>
      <c r="P673" s="15">
        <v>22810</v>
      </c>
      <c r="Q673" t="str">
        <f>IFERROR(LEFT(D673, FIND(VLOOKUP("state_name_split_token", Keys!$B:$C, 2, FALSE), D673)-1), D673)</f>
        <v>West Virginia</v>
      </c>
      <c r="R673" t="str">
        <f>IF(OR(Q673=VLOOKUP("lignite_state_1", Keys!$B:$C, 2, FALSE),Q673=VLOOKUP("lignite_state_2", Keys!$B:$C, 2, FALSE),Q673=VLOOKUP("lignite_state_3", Keys!$B:$C, 2, FALSE),Q673=VLOOKUP("lignite_state_4", Keys!$B:$C, 2, FALSE)),VLOOKUP("lignite_label", Keys!$B:$C, 2, FALSE),VLOOKUP("hard_coal_label", Keys!$B:$C, 2, FALSE))</f>
        <v>hard_coal</v>
      </c>
    </row>
    <row r="674" spans="1:18" x14ac:dyDescent="0.25">
      <c r="A674" s="14">
        <v>2024</v>
      </c>
      <c r="B674" s="14">
        <v>4608930</v>
      </c>
      <c r="C674" s="14" t="s">
        <v>2282</v>
      </c>
      <c r="D674" s="14" t="s">
        <v>1972</v>
      </c>
      <c r="E674" s="14" t="s">
        <v>2268</v>
      </c>
      <c r="F674" s="14" t="s">
        <v>822</v>
      </c>
      <c r="G674" s="14" t="s">
        <v>814</v>
      </c>
      <c r="H674" s="14" t="s">
        <v>829</v>
      </c>
      <c r="I674" s="14" t="s">
        <v>816</v>
      </c>
      <c r="J674" s="14" t="s">
        <v>2280</v>
      </c>
      <c r="K674" s="14" t="s">
        <v>1256</v>
      </c>
      <c r="L674" s="14"/>
      <c r="M674" s="14" t="s">
        <v>1037</v>
      </c>
      <c r="N674" s="15">
        <v>259971</v>
      </c>
      <c r="O674" s="15">
        <v>47</v>
      </c>
      <c r="P674" s="15">
        <v>129301</v>
      </c>
      <c r="Q674" t="str">
        <f>IFERROR(LEFT(D674, FIND(VLOOKUP("state_name_split_token", Keys!$B:$C, 2, FALSE), D674)-1), D674)</f>
        <v>West Virginia</v>
      </c>
      <c r="R674" t="str">
        <f>IF(OR(Q674=VLOOKUP("lignite_state_1", Keys!$B:$C, 2, FALSE),Q674=VLOOKUP("lignite_state_2", Keys!$B:$C, 2, FALSE),Q674=VLOOKUP("lignite_state_3", Keys!$B:$C, 2, FALSE),Q674=VLOOKUP("lignite_state_4", Keys!$B:$C, 2, FALSE)),VLOOKUP("lignite_label", Keys!$B:$C, 2, FALSE),VLOOKUP("hard_coal_label", Keys!$B:$C, 2, FALSE))</f>
        <v>hard_coal</v>
      </c>
    </row>
    <row r="675" spans="1:18" x14ac:dyDescent="0.25">
      <c r="A675" s="14">
        <v>2024</v>
      </c>
      <c r="B675" s="14">
        <v>4609075</v>
      </c>
      <c r="C675" s="14" t="s">
        <v>2283</v>
      </c>
      <c r="D675" s="14" t="s">
        <v>1972</v>
      </c>
      <c r="E675" s="14" t="s">
        <v>2268</v>
      </c>
      <c r="F675" s="14" t="s">
        <v>822</v>
      </c>
      <c r="G675" s="14" t="s">
        <v>814</v>
      </c>
      <c r="H675" s="14" t="s">
        <v>815</v>
      </c>
      <c r="I675" s="14" t="s">
        <v>816</v>
      </c>
      <c r="J675" s="14" t="s">
        <v>2284</v>
      </c>
      <c r="K675" s="14" t="s">
        <v>2118</v>
      </c>
      <c r="L675" s="14"/>
      <c r="M675" s="14" t="s">
        <v>1037</v>
      </c>
      <c r="N675" s="15">
        <v>1309132</v>
      </c>
      <c r="O675" s="15">
        <v>148</v>
      </c>
      <c r="P675" s="15">
        <v>412892</v>
      </c>
      <c r="Q675" t="str">
        <f>IFERROR(LEFT(D675, FIND(VLOOKUP("state_name_split_token", Keys!$B:$C, 2, FALSE), D675)-1), D675)</f>
        <v>West Virginia</v>
      </c>
      <c r="R675" t="str">
        <f>IF(OR(Q675=VLOOKUP("lignite_state_1", Keys!$B:$C, 2, FALSE),Q675=VLOOKUP("lignite_state_2", Keys!$B:$C, 2, FALSE),Q675=VLOOKUP("lignite_state_3", Keys!$B:$C, 2, FALSE),Q675=VLOOKUP("lignite_state_4", Keys!$B:$C, 2, FALSE)),VLOOKUP("lignite_label", Keys!$B:$C, 2, FALSE),VLOOKUP("hard_coal_label", Keys!$B:$C, 2, FALSE))</f>
        <v>hard_coal</v>
      </c>
    </row>
    <row r="676" spans="1:18" x14ac:dyDescent="0.25">
      <c r="A676" s="14">
        <v>2024</v>
      </c>
      <c r="B676" s="14">
        <v>4609277</v>
      </c>
      <c r="C676" s="14" t="s">
        <v>2285</v>
      </c>
      <c r="D676" s="14" t="s">
        <v>1972</v>
      </c>
      <c r="E676" s="14" t="s">
        <v>2268</v>
      </c>
      <c r="F676" s="14" t="s">
        <v>1008</v>
      </c>
      <c r="G676" s="14" t="s">
        <v>828</v>
      </c>
      <c r="H676" s="14" t="s">
        <v>815</v>
      </c>
      <c r="I676" s="14" t="s">
        <v>816</v>
      </c>
      <c r="J676" s="14" t="s">
        <v>2286</v>
      </c>
      <c r="K676" s="14" t="s">
        <v>2287</v>
      </c>
      <c r="L676" s="14"/>
      <c r="M676" s="14" t="s">
        <v>1037</v>
      </c>
      <c r="N676" s="15">
        <v>105380</v>
      </c>
      <c r="O676" s="15">
        <v>6</v>
      </c>
      <c r="P676" s="15">
        <v>8900</v>
      </c>
      <c r="Q676" t="str">
        <f>IFERROR(LEFT(D676, FIND(VLOOKUP("state_name_split_token", Keys!$B:$C, 2, FALSE), D676)-1), D676)</f>
        <v>West Virginia</v>
      </c>
      <c r="R676" t="str">
        <f>IF(OR(Q676=VLOOKUP("lignite_state_1", Keys!$B:$C, 2, FALSE),Q676=VLOOKUP("lignite_state_2", Keys!$B:$C, 2, FALSE),Q676=VLOOKUP("lignite_state_3", Keys!$B:$C, 2, FALSE),Q676=VLOOKUP("lignite_state_4", Keys!$B:$C, 2, FALSE)),VLOOKUP("lignite_label", Keys!$B:$C, 2, FALSE),VLOOKUP("hard_coal_label", Keys!$B:$C, 2, FALSE))</f>
        <v>hard_coal</v>
      </c>
    </row>
    <row r="677" spans="1:18" x14ac:dyDescent="0.25">
      <c r="A677" s="14">
        <v>2024</v>
      </c>
      <c r="B677" s="14">
        <v>4609345</v>
      </c>
      <c r="C677" s="14" t="s">
        <v>2288</v>
      </c>
      <c r="D677" s="14" t="s">
        <v>1972</v>
      </c>
      <c r="E677" s="14" t="s">
        <v>2268</v>
      </c>
      <c r="F677" s="14" t="s">
        <v>822</v>
      </c>
      <c r="G677" s="14" t="s">
        <v>814</v>
      </c>
      <c r="H677" s="14" t="s">
        <v>829</v>
      </c>
      <c r="I677" s="14" t="s">
        <v>816</v>
      </c>
      <c r="J677" s="14" t="s">
        <v>2280</v>
      </c>
      <c r="K677" s="14" t="s">
        <v>2289</v>
      </c>
      <c r="L677" s="14"/>
      <c r="M677" s="14" t="s">
        <v>1037</v>
      </c>
      <c r="N677" s="15">
        <v>175678</v>
      </c>
      <c r="O677" s="15">
        <v>29</v>
      </c>
      <c r="P677" s="15">
        <v>76898</v>
      </c>
      <c r="Q677" t="str">
        <f>IFERROR(LEFT(D677, FIND(VLOOKUP("state_name_split_token", Keys!$B:$C, 2, FALSE), D677)-1), D677)</f>
        <v>West Virginia</v>
      </c>
      <c r="R677" t="str">
        <f>IF(OR(Q677=VLOOKUP("lignite_state_1", Keys!$B:$C, 2, FALSE),Q677=VLOOKUP("lignite_state_2", Keys!$B:$C, 2, FALSE),Q677=VLOOKUP("lignite_state_3", Keys!$B:$C, 2, FALSE),Q677=VLOOKUP("lignite_state_4", Keys!$B:$C, 2, FALSE)),VLOOKUP("lignite_label", Keys!$B:$C, 2, FALSE),VLOOKUP("hard_coal_label", Keys!$B:$C, 2, FALSE))</f>
        <v>hard_coal</v>
      </c>
    </row>
    <row r="678" spans="1:18" x14ac:dyDescent="0.25">
      <c r="A678" s="14">
        <v>2024</v>
      </c>
      <c r="B678" s="14">
        <v>4609545</v>
      </c>
      <c r="C678" s="14" t="s">
        <v>2290</v>
      </c>
      <c r="D678" s="14" t="s">
        <v>1972</v>
      </c>
      <c r="E678" s="14" t="s">
        <v>2268</v>
      </c>
      <c r="F678" s="14" t="s">
        <v>822</v>
      </c>
      <c r="G678" s="14" t="s">
        <v>814</v>
      </c>
      <c r="H678" s="14" t="s">
        <v>829</v>
      </c>
      <c r="I678" s="14" t="s">
        <v>816</v>
      </c>
      <c r="J678" s="14" t="s">
        <v>2280</v>
      </c>
      <c r="K678" s="14" t="s">
        <v>1256</v>
      </c>
      <c r="L678" s="14"/>
      <c r="M678" s="14" t="s">
        <v>1037</v>
      </c>
      <c r="N678" s="15">
        <v>82880</v>
      </c>
      <c r="O678" s="15">
        <v>6</v>
      </c>
      <c r="P678" s="15">
        <v>13710</v>
      </c>
      <c r="Q678" t="str">
        <f>IFERROR(LEFT(D678, FIND(VLOOKUP("state_name_split_token", Keys!$B:$C, 2, FALSE), D678)-1), D678)</f>
        <v>West Virginia</v>
      </c>
      <c r="R678" t="str">
        <f>IF(OR(Q678=VLOOKUP("lignite_state_1", Keys!$B:$C, 2, FALSE),Q678=VLOOKUP("lignite_state_2", Keys!$B:$C, 2, FALSE),Q678=VLOOKUP("lignite_state_3", Keys!$B:$C, 2, FALSE),Q678=VLOOKUP("lignite_state_4", Keys!$B:$C, 2, FALSE)),VLOOKUP("lignite_label", Keys!$B:$C, 2, FALSE),VLOOKUP("hard_coal_label", Keys!$B:$C, 2, FALSE))</f>
        <v>hard_coal</v>
      </c>
    </row>
    <row r="679" spans="1:18" x14ac:dyDescent="0.25">
      <c r="A679" s="14">
        <v>2024</v>
      </c>
      <c r="B679" s="14">
        <v>4609616</v>
      </c>
      <c r="C679" s="14" t="s">
        <v>2291</v>
      </c>
      <c r="D679" s="14" t="s">
        <v>1972</v>
      </c>
      <c r="E679" s="14" t="s">
        <v>2268</v>
      </c>
      <c r="F679" s="14" t="s">
        <v>822</v>
      </c>
      <c r="G679" s="14" t="s">
        <v>814</v>
      </c>
      <c r="H679" s="14" t="s">
        <v>815</v>
      </c>
      <c r="I679" s="14" t="s">
        <v>816</v>
      </c>
      <c r="J679" s="14" t="s">
        <v>2275</v>
      </c>
      <c r="K679" s="14" t="s">
        <v>2276</v>
      </c>
      <c r="L679" s="14"/>
      <c r="M679" s="14" t="s">
        <v>1037</v>
      </c>
      <c r="N679" s="15">
        <v>322319</v>
      </c>
      <c r="O679" s="15">
        <v>43</v>
      </c>
      <c r="P679" s="15">
        <v>111236</v>
      </c>
      <c r="Q679" t="str">
        <f>IFERROR(LEFT(D679, FIND(VLOOKUP("state_name_split_token", Keys!$B:$C, 2, FALSE), D679)-1), D679)</f>
        <v>West Virginia</v>
      </c>
      <c r="R679" t="str">
        <f>IF(OR(Q679=VLOOKUP("lignite_state_1", Keys!$B:$C, 2, FALSE),Q679=VLOOKUP("lignite_state_2", Keys!$B:$C, 2, FALSE),Q679=VLOOKUP("lignite_state_3", Keys!$B:$C, 2, FALSE),Q679=VLOOKUP("lignite_state_4", Keys!$B:$C, 2, FALSE)),VLOOKUP("lignite_label", Keys!$B:$C, 2, FALSE),VLOOKUP("hard_coal_label", Keys!$B:$C, 2, FALSE))</f>
        <v>hard_coal</v>
      </c>
    </row>
    <row r="680" spans="1:18" x14ac:dyDescent="0.25">
      <c r="A680" s="14">
        <v>2024</v>
      </c>
      <c r="B680" s="14">
        <v>4609632</v>
      </c>
      <c r="C680" s="14" t="s">
        <v>2292</v>
      </c>
      <c r="D680" s="14" t="s">
        <v>1972</v>
      </c>
      <c r="E680" s="14" t="s">
        <v>2268</v>
      </c>
      <c r="F680" s="14" t="s">
        <v>822</v>
      </c>
      <c r="G680" s="14" t="s">
        <v>814</v>
      </c>
      <c r="H680" s="14" t="s">
        <v>815</v>
      </c>
      <c r="I680" s="14" t="s">
        <v>816</v>
      </c>
      <c r="J680" s="14" t="s">
        <v>1030</v>
      </c>
      <c r="K680" s="14" t="s">
        <v>1028</v>
      </c>
      <c r="L680" s="14"/>
      <c r="M680" s="14" t="s">
        <v>1037</v>
      </c>
      <c r="N680" s="15">
        <v>5280</v>
      </c>
      <c r="O680" s="15">
        <v>26</v>
      </c>
      <c r="P680" s="15">
        <v>40474</v>
      </c>
      <c r="Q680" t="str">
        <f>IFERROR(LEFT(D680, FIND(VLOOKUP("state_name_split_token", Keys!$B:$C, 2, FALSE), D680)-1), D680)</f>
        <v>West Virginia</v>
      </c>
      <c r="R680" t="str">
        <f>IF(OR(Q680=VLOOKUP("lignite_state_1", Keys!$B:$C, 2, FALSE),Q680=VLOOKUP("lignite_state_2", Keys!$B:$C, 2, FALSE),Q680=VLOOKUP("lignite_state_3", Keys!$B:$C, 2, FALSE),Q680=VLOOKUP("lignite_state_4", Keys!$B:$C, 2, FALSE)),VLOOKUP("lignite_label", Keys!$B:$C, 2, FALSE),VLOOKUP("hard_coal_label", Keys!$B:$C, 2, FALSE))</f>
        <v>hard_coal</v>
      </c>
    </row>
    <row r="681" spans="1:18" x14ac:dyDescent="0.25">
      <c r="A681" s="14">
        <v>2024</v>
      </c>
      <c r="B681" s="14">
        <v>4609651</v>
      </c>
      <c r="C681" s="14" t="s">
        <v>2293</v>
      </c>
      <c r="D681" s="14" t="s">
        <v>1972</v>
      </c>
      <c r="E681" s="14" t="s">
        <v>2268</v>
      </c>
      <c r="F681" s="14" t="s">
        <v>822</v>
      </c>
      <c r="G681" s="14" t="s">
        <v>814</v>
      </c>
      <c r="H681" s="14" t="s">
        <v>815</v>
      </c>
      <c r="I681" s="14" t="s">
        <v>816</v>
      </c>
      <c r="J681" s="14" t="s">
        <v>2275</v>
      </c>
      <c r="K681" s="14" t="s">
        <v>2276</v>
      </c>
      <c r="L681" s="14"/>
      <c r="M681" s="14" t="s">
        <v>1037</v>
      </c>
      <c r="N681" s="15">
        <v>19567</v>
      </c>
      <c r="O681" s="15">
        <v>19</v>
      </c>
      <c r="P681" s="15">
        <v>23128</v>
      </c>
      <c r="Q681" t="str">
        <f>IFERROR(LEFT(D681, FIND(VLOOKUP("state_name_split_token", Keys!$B:$C, 2, FALSE), D681)-1), D681)</f>
        <v>West Virginia</v>
      </c>
      <c r="R681" t="str">
        <f>IF(OR(Q681=VLOOKUP("lignite_state_1", Keys!$B:$C, 2, FALSE),Q681=VLOOKUP("lignite_state_2", Keys!$B:$C, 2, FALSE),Q681=VLOOKUP("lignite_state_3", Keys!$B:$C, 2, FALSE),Q681=VLOOKUP("lignite_state_4", Keys!$B:$C, 2, FALSE)),VLOOKUP("lignite_label", Keys!$B:$C, 2, FALSE),VLOOKUP("hard_coal_label", Keys!$B:$C, 2, FALSE))</f>
        <v>hard_coal</v>
      </c>
    </row>
    <row r="682" spans="1:18" x14ac:dyDescent="0.25">
      <c r="A682" s="14">
        <v>2024</v>
      </c>
      <c r="B682" s="14">
        <v>103381</v>
      </c>
      <c r="C682" s="14" t="s">
        <v>2294</v>
      </c>
      <c r="D682" s="14" t="s">
        <v>1972</v>
      </c>
      <c r="E682" s="14" t="s">
        <v>2295</v>
      </c>
      <c r="F682" s="14" t="s">
        <v>822</v>
      </c>
      <c r="G682" s="14" t="s">
        <v>814</v>
      </c>
      <c r="H682" s="14" t="s">
        <v>815</v>
      </c>
      <c r="I682" s="14" t="s">
        <v>816</v>
      </c>
      <c r="J682" s="14" t="s">
        <v>2062</v>
      </c>
      <c r="K682" s="14" t="s">
        <v>1996</v>
      </c>
      <c r="L682" s="14"/>
      <c r="M682" s="14" t="s">
        <v>1037</v>
      </c>
      <c r="N682" s="15">
        <v>240934</v>
      </c>
      <c r="O682" s="15">
        <v>11</v>
      </c>
      <c r="P682" s="15">
        <v>20413</v>
      </c>
      <c r="Q682" t="str">
        <f>IFERROR(LEFT(D682, FIND(VLOOKUP("state_name_split_token", Keys!$B:$C, 2, FALSE), D682)-1), D682)</f>
        <v>West Virginia</v>
      </c>
      <c r="R682" t="str">
        <f>IF(OR(Q682=VLOOKUP("lignite_state_1", Keys!$B:$C, 2, FALSE),Q682=VLOOKUP("lignite_state_2", Keys!$B:$C, 2, FALSE),Q682=VLOOKUP("lignite_state_3", Keys!$B:$C, 2, FALSE),Q682=VLOOKUP("lignite_state_4", Keys!$B:$C, 2, FALSE)),VLOOKUP("lignite_label", Keys!$B:$C, 2, FALSE),VLOOKUP("hard_coal_label", Keys!$B:$C, 2, FALSE))</f>
        <v>hard_coal</v>
      </c>
    </row>
    <row r="683" spans="1:18" x14ac:dyDescent="0.25">
      <c r="A683" s="14">
        <v>2024</v>
      </c>
      <c r="B683" s="14">
        <v>1519868</v>
      </c>
      <c r="C683" s="14" t="s">
        <v>2296</v>
      </c>
      <c r="D683" s="14" t="s">
        <v>1972</v>
      </c>
      <c r="E683" s="14" t="s">
        <v>2295</v>
      </c>
      <c r="F683" s="14" t="s">
        <v>852</v>
      </c>
      <c r="G683" s="14" t="s">
        <v>814</v>
      </c>
      <c r="H683" s="14" t="s">
        <v>815</v>
      </c>
      <c r="I683" s="14" t="s">
        <v>816</v>
      </c>
      <c r="J683" s="14" t="s">
        <v>2048</v>
      </c>
      <c r="K683" s="14" t="s">
        <v>2297</v>
      </c>
      <c r="L683" s="14"/>
      <c r="M683" s="14" t="s">
        <v>1037</v>
      </c>
      <c r="N683" s="15">
        <v>7179</v>
      </c>
      <c r="O683" s="15">
        <v>3</v>
      </c>
      <c r="P683" s="15">
        <v>6223</v>
      </c>
      <c r="Q683" t="str">
        <f>IFERROR(LEFT(D683, FIND(VLOOKUP("state_name_split_token", Keys!$B:$C, 2, FALSE), D683)-1), D683)</f>
        <v>West Virginia</v>
      </c>
      <c r="R683" t="str">
        <f>IF(OR(Q683=VLOOKUP("lignite_state_1", Keys!$B:$C, 2, FALSE),Q683=VLOOKUP("lignite_state_2", Keys!$B:$C, 2, FALSE),Q683=VLOOKUP("lignite_state_3", Keys!$B:$C, 2, FALSE),Q683=VLOOKUP("lignite_state_4", Keys!$B:$C, 2, FALSE)),VLOOKUP("lignite_label", Keys!$B:$C, 2, FALSE),VLOOKUP("hard_coal_label", Keys!$B:$C, 2, FALSE))</f>
        <v>hard_coal</v>
      </c>
    </row>
    <row r="684" spans="1:18" x14ac:dyDescent="0.25">
      <c r="A684" s="14">
        <v>2024</v>
      </c>
      <c r="B684" s="14">
        <v>4606880</v>
      </c>
      <c r="C684" s="14" t="s">
        <v>2298</v>
      </c>
      <c r="D684" s="14" t="s">
        <v>1972</v>
      </c>
      <c r="E684" s="14" t="s">
        <v>2295</v>
      </c>
      <c r="F684" s="14" t="s">
        <v>822</v>
      </c>
      <c r="G684" s="14" t="s">
        <v>828</v>
      </c>
      <c r="H684" s="14" t="s">
        <v>829</v>
      </c>
      <c r="I684" s="14" t="s">
        <v>823</v>
      </c>
      <c r="J684" s="14" t="s">
        <v>2299</v>
      </c>
      <c r="K684" s="14" t="s">
        <v>2300</v>
      </c>
      <c r="L684" s="14" t="s">
        <v>832</v>
      </c>
      <c r="M684" s="14" t="s">
        <v>1037</v>
      </c>
      <c r="N684" s="15">
        <v>0</v>
      </c>
      <c r="O684" s="15">
        <v>31</v>
      </c>
      <c r="P684" s="15">
        <v>65701</v>
      </c>
      <c r="Q684" t="str">
        <f>IFERROR(LEFT(D684, FIND(VLOOKUP("state_name_split_token", Keys!$B:$C, 2, FALSE), D684)-1), D684)</f>
        <v>West Virginia</v>
      </c>
      <c r="R684" t="str">
        <f>IF(OR(Q684=VLOOKUP("lignite_state_1", Keys!$B:$C, 2, FALSE),Q684=VLOOKUP("lignite_state_2", Keys!$B:$C, 2, FALSE),Q684=VLOOKUP("lignite_state_3", Keys!$B:$C, 2, FALSE),Q684=VLOOKUP("lignite_state_4", Keys!$B:$C, 2, FALSE)),VLOOKUP("lignite_label", Keys!$B:$C, 2, FALSE),VLOOKUP("hard_coal_label", Keys!$B:$C, 2, FALSE))</f>
        <v>hard_coal</v>
      </c>
    </row>
    <row r="685" spans="1:18" x14ac:dyDescent="0.25">
      <c r="A685" s="14">
        <v>2024</v>
      </c>
      <c r="B685" s="14">
        <v>4608787</v>
      </c>
      <c r="C685" s="14" t="s">
        <v>2301</v>
      </c>
      <c r="D685" s="14" t="s">
        <v>1972</v>
      </c>
      <c r="E685" s="14" t="s">
        <v>2295</v>
      </c>
      <c r="F685" s="14" t="s">
        <v>822</v>
      </c>
      <c r="G685" s="14" t="s">
        <v>828</v>
      </c>
      <c r="H685" s="14" t="s">
        <v>829</v>
      </c>
      <c r="I685" s="14" t="s">
        <v>816</v>
      </c>
      <c r="J685" s="14" t="s">
        <v>2035</v>
      </c>
      <c r="K685" s="14" t="s">
        <v>2300</v>
      </c>
      <c r="L685" s="14"/>
      <c r="M685" s="14" t="s">
        <v>1037</v>
      </c>
      <c r="N685" s="15">
        <v>663220</v>
      </c>
      <c r="O685" s="15">
        <v>194</v>
      </c>
      <c r="P685" s="15">
        <v>477921</v>
      </c>
      <c r="Q685" t="str">
        <f>IFERROR(LEFT(D685, FIND(VLOOKUP("state_name_split_token", Keys!$B:$C, 2, FALSE), D685)-1), D685)</f>
        <v>West Virginia</v>
      </c>
      <c r="R685" t="str">
        <f>IF(OR(Q685=VLOOKUP("lignite_state_1", Keys!$B:$C, 2, FALSE),Q685=VLOOKUP("lignite_state_2", Keys!$B:$C, 2, FALSE),Q685=VLOOKUP("lignite_state_3", Keys!$B:$C, 2, FALSE),Q685=VLOOKUP("lignite_state_4", Keys!$B:$C, 2, FALSE)),VLOOKUP("lignite_label", Keys!$B:$C, 2, FALSE),VLOOKUP("hard_coal_label", Keys!$B:$C, 2, FALSE))</f>
        <v>hard_coal</v>
      </c>
    </row>
    <row r="686" spans="1:18" x14ac:dyDescent="0.25">
      <c r="A686" s="14">
        <v>2024</v>
      </c>
      <c r="B686" s="14">
        <v>4609052</v>
      </c>
      <c r="C686" s="14" t="s">
        <v>2302</v>
      </c>
      <c r="D686" s="14" t="s">
        <v>1972</v>
      </c>
      <c r="E686" s="14" t="s">
        <v>2295</v>
      </c>
      <c r="F686" s="14" t="s">
        <v>822</v>
      </c>
      <c r="G686" s="14" t="s">
        <v>814</v>
      </c>
      <c r="H686" s="14" t="s">
        <v>815</v>
      </c>
      <c r="I686" s="14" t="s">
        <v>816</v>
      </c>
      <c r="J686" s="14" t="s">
        <v>2101</v>
      </c>
      <c r="K686" s="14" t="s">
        <v>2018</v>
      </c>
      <c r="L686" s="14"/>
      <c r="M686" s="14" t="s">
        <v>1037</v>
      </c>
      <c r="N686" s="15">
        <v>11102</v>
      </c>
      <c r="O686" s="15">
        <v>3</v>
      </c>
      <c r="P686" s="15">
        <v>3436</v>
      </c>
      <c r="Q686" t="str">
        <f>IFERROR(LEFT(D686, FIND(VLOOKUP("state_name_split_token", Keys!$B:$C, 2, FALSE), D686)-1), D686)</f>
        <v>West Virginia</v>
      </c>
      <c r="R686" t="str">
        <f>IF(OR(Q686=VLOOKUP("lignite_state_1", Keys!$B:$C, 2, FALSE),Q686=VLOOKUP("lignite_state_2", Keys!$B:$C, 2, FALSE),Q686=VLOOKUP("lignite_state_3", Keys!$B:$C, 2, FALSE),Q686=VLOOKUP("lignite_state_4", Keys!$B:$C, 2, FALSE)),VLOOKUP("lignite_label", Keys!$B:$C, 2, FALSE),VLOOKUP("hard_coal_label", Keys!$B:$C, 2, FALSE))</f>
        <v>hard_coal</v>
      </c>
    </row>
    <row r="687" spans="1:18" x14ac:dyDescent="0.25">
      <c r="A687" s="14">
        <v>2024</v>
      </c>
      <c r="B687" s="14">
        <v>4609111</v>
      </c>
      <c r="C687" s="14" t="s">
        <v>2303</v>
      </c>
      <c r="D687" s="14" t="s">
        <v>1972</v>
      </c>
      <c r="E687" s="14" t="s">
        <v>2295</v>
      </c>
      <c r="F687" s="14" t="s">
        <v>822</v>
      </c>
      <c r="G687" s="14" t="s">
        <v>828</v>
      </c>
      <c r="H687" s="14" t="s">
        <v>829</v>
      </c>
      <c r="I687" s="14" t="s">
        <v>816</v>
      </c>
      <c r="J687" s="14" t="s">
        <v>2304</v>
      </c>
      <c r="K687" s="14" t="s">
        <v>2305</v>
      </c>
      <c r="L687" s="14"/>
      <c r="M687" s="14" t="s">
        <v>1037</v>
      </c>
      <c r="N687" s="15">
        <v>427100</v>
      </c>
      <c r="O687" s="15">
        <v>67</v>
      </c>
      <c r="P687" s="15">
        <v>157479</v>
      </c>
      <c r="Q687" t="str">
        <f>IFERROR(LEFT(D687, FIND(VLOOKUP("state_name_split_token", Keys!$B:$C, 2, FALSE), D687)-1), D687)</f>
        <v>West Virginia</v>
      </c>
      <c r="R687" t="str">
        <f>IF(OR(Q687=VLOOKUP("lignite_state_1", Keys!$B:$C, 2, FALSE),Q687=VLOOKUP("lignite_state_2", Keys!$B:$C, 2, FALSE),Q687=VLOOKUP("lignite_state_3", Keys!$B:$C, 2, FALSE),Q687=VLOOKUP("lignite_state_4", Keys!$B:$C, 2, FALSE)),VLOOKUP("lignite_label", Keys!$B:$C, 2, FALSE),VLOOKUP("hard_coal_label", Keys!$B:$C, 2, FALSE))</f>
        <v>hard_coal</v>
      </c>
    </row>
    <row r="688" spans="1:18" x14ac:dyDescent="0.25">
      <c r="A688" s="14">
        <v>2024</v>
      </c>
      <c r="B688" s="14">
        <v>4609524</v>
      </c>
      <c r="C688" s="14" t="s">
        <v>2306</v>
      </c>
      <c r="D688" s="14" t="s">
        <v>1972</v>
      </c>
      <c r="E688" s="14" t="s">
        <v>2295</v>
      </c>
      <c r="F688" s="14" t="s">
        <v>1008</v>
      </c>
      <c r="G688" s="14" t="s">
        <v>814</v>
      </c>
      <c r="H688" s="14" t="s">
        <v>815</v>
      </c>
      <c r="I688" s="14" t="s">
        <v>816</v>
      </c>
      <c r="J688" s="14" t="s">
        <v>2307</v>
      </c>
      <c r="K688" s="14" t="s">
        <v>2065</v>
      </c>
      <c r="L688" s="14"/>
      <c r="M688" s="14" t="s">
        <v>1037</v>
      </c>
      <c r="N688" s="15">
        <v>675</v>
      </c>
      <c r="O688" s="15">
        <v>2</v>
      </c>
      <c r="P688" s="15">
        <v>1880</v>
      </c>
      <c r="Q688" t="str">
        <f>IFERROR(LEFT(D688, FIND(VLOOKUP("state_name_split_token", Keys!$B:$C, 2, FALSE), D688)-1), D688)</f>
        <v>West Virginia</v>
      </c>
      <c r="R688" t="str">
        <f>IF(OR(Q688=VLOOKUP("lignite_state_1", Keys!$B:$C, 2, FALSE),Q688=VLOOKUP("lignite_state_2", Keys!$B:$C, 2, FALSE),Q688=VLOOKUP("lignite_state_3", Keys!$B:$C, 2, FALSE),Q688=VLOOKUP("lignite_state_4", Keys!$B:$C, 2, FALSE)),VLOOKUP("lignite_label", Keys!$B:$C, 2, FALSE),VLOOKUP("hard_coal_label", Keys!$B:$C, 2, FALSE))</f>
        <v>hard_coal</v>
      </c>
    </row>
    <row r="689" spans="1:18" x14ac:dyDescent="0.25">
      <c r="A689" s="14">
        <v>2024</v>
      </c>
      <c r="B689" s="14">
        <v>4608864</v>
      </c>
      <c r="C689" s="14" t="s">
        <v>2308</v>
      </c>
      <c r="D689" s="14" t="s">
        <v>1960</v>
      </c>
      <c r="E689" s="14" t="s">
        <v>399</v>
      </c>
      <c r="F689" s="14" t="s">
        <v>822</v>
      </c>
      <c r="G689" s="14" t="s">
        <v>828</v>
      </c>
      <c r="H689" s="14" t="s">
        <v>829</v>
      </c>
      <c r="I689" s="14" t="s">
        <v>836</v>
      </c>
      <c r="J689" s="14" t="s">
        <v>2309</v>
      </c>
      <c r="K689" s="14" t="s">
        <v>2310</v>
      </c>
      <c r="L689" s="14"/>
      <c r="M689" s="14" t="s">
        <v>1343</v>
      </c>
      <c r="N689" s="15">
        <v>6030327</v>
      </c>
      <c r="O689" s="15">
        <v>491</v>
      </c>
      <c r="P689" s="15">
        <v>1177820</v>
      </c>
      <c r="Q689" t="str">
        <f>IFERROR(LEFT(D689, FIND(VLOOKUP("state_name_split_token", Keys!$B:$C, 2, FALSE), D689)-1), D689)</f>
        <v>West Virginia</v>
      </c>
      <c r="R689" t="str">
        <f>IF(OR(Q689=VLOOKUP("lignite_state_1", Keys!$B:$C, 2, FALSE),Q689=VLOOKUP("lignite_state_2", Keys!$B:$C, 2, FALSE),Q689=VLOOKUP("lignite_state_3", Keys!$B:$C, 2, FALSE),Q689=VLOOKUP("lignite_state_4", Keys!$B:$C, 2, FALSE)),VLOOKUP("lignite_label", Keys!$B:$C, 2, FALSE),VLOOKUP("hard_coal_label", Keys!$B:$C, 2, FALSE))</f>
        <v>hard_coal</v>
      </c>
    </row>
    <row r="690" spans="1:18" x14ac:dyDescent="0.25">
      <c r="A690" s="14">
        <v>2024</v>
      </c>
      <c r="B690" s="14">
        <v>4407327</v>
      </c>
      <c r="C690" s="14" t="s">
        <v>2311</v>
      </c>
      <c r="D690" s="14" t="s">
        <v>1972</v>
      </c>
      <c r="E690" s="14" t="s">
        <v>2312</v>
      </c>
      <c r="F690" s="14" t="s">
        <v>822</v>
      </c>
      <c r="G690" s="14" t="s">
        <v>814</v>
      </c>
      <c r="H690" s="14" t="s">
        <v>829</v>
      </c>
      <c r="I690" s="14" t="s">
        <v>816</v>
      </c>
      <c r="J690" s="14" t="s">
        <v>2313</v>
      </c>
      <c r="K690" s="14" t="s">
        <v>2314</v>
      </c>
      <c r="L690" s="14"/>
      <c r="M690" s="14" t="s">
        <v>1037</v>
      </c>
      <c r="N690" s="15">
        <v>111676</v>
      </c>
      <c r="O690" s="15">
        <v>23</v>
      </c>
      <c r="P690" s="15">
        <v>34618</v>
      </c>
      <c r="Q690" t="str">
        <f>IFERROR(LEFT(D690, FIND(VLOOKUP("state_name_split_token", Keys!$B:$C, 2, FALSE), D690)-1), D690)</f>
        <v>West Virginia</v>
      </c>
      <c r="R690" t="str">
        <f>IF(OR(Q690=VLOOKUP("lignite_state_1", Keys!$B:$C, 2, FALSE),Q690=VLOOKUP("lignite_state_2", Keys!$B:$C, 2, FALSE),Q690=VLOOKUP("lignite_state_3", Keys!$B:$C, 2, FALSE),Q690=VLOOKUP("lignite_state_4", Keys!$B:$C, 2, FALSE)),VLOOKUP("lignite_label", Keys!$B:$C, 2, FALSE),VLOOKUP("hard_coal_label", Keys!$B:$C, 2, FALSE))</f>
        <v>hard_coal</v>
      </c>
    </row>
    <row r="691" spans="1:18" x14ac:dyDescent="0.25">
      <c r="A691" s="14">
        <v>2024</v>
      </c>
      <c r="B691" s="14">
        <v>4605252</v>
      </c>
      <c r="C691" s="14" t="s">
        <v>2315</v>
      </c>
      <c r="D691" s="14" t="s">
        <v>1972</v>
      </c>
      <c r="E691" s="14" t="s">
        <v>2312</v>
      </c>
      <c r="F691" s="14" t="s">
        <v>822</v>
      </c>
      <c r="G691" s="14" t="s">
        <v>828</v>
      </c>
      <c r="H691" s="14" t="s">
        <v>815</v>
      </c>
      <c r="I691" s="14" t="s">
        <v>816</v>
      </c>
      <c r="J691" s="14" t="s">
        <v>2316</v>
      </c>
      <c r="K691" s="14" t="s">
        <v>2317</v>
      </c>
      <c r="L691" s="14"/>
      <c r="M691" s="14" t="s">
        <v>1037</v>
      </c>
      <c r="N691" s="15">
        <v>1180158</v>
      </c>
      <c r="O691" s="15">
        <v>381</v>
      </c>
      <c r="P691" s="15">
        <v>887248</v>
      </c>
      <c r="Q691" t="str">
        <f>IFERROR(LEFT(D691, FIND(VLOOKUP("state_name_split_token", Keys!$B:$C, 2, FALSE), D691)-1), D691)</f>
        <v>West Virginia</v>
      </c>
      <c r="R691" t="str">
        <f>IF(OR(Q691=VLOOKUP("lignite_state_1", Keys!$B:$C, 2, FALSE),Q691=VLOOKUP("lignite_state_2", Keys!$B:$C, 2, FALSE),Q691=VLOOKUP("lignite_state_3", Keys!$B:$C, 2, FALSE),Q691=VLOOKUP("lignite_state_4", Keys!$B:$C, 2, FALSE)),VLOOKUP("lignite_label", Keys!$B:$C, 2, FALSE),VLOOKUP("hard_coal_label", Keys!$B:$C, 2, FALSE))</f>
        <v>hard_coal</v>
      </c>
    </row>
    <row r="692" spans="1:18" x14ac:dyDescent="0.25">
      <c r="A692" s="14">
        <v>2024</v>
      </c>
      <c r="B692" s="14">
        <v>4608374</v>
      </c>
      <c r="C692" s="14" t="s">
        <v>2318</v>
      </c>
      <c r="D692" s="14" t="s">
        <v>1972</v>
      </c>
      <c r="E692" s="14" t="s">
        <v>2312</v>
      </c>
      <c r="F692" s="14" t="s">
        <v>822</v>
      </c>
      <c r="G692" s="14" t="s">
        <v>814</v>
      </c>
      <c r="H692" s="14" t="s">
        <v>829</v>
      </c>
      <c r="I692" s="14" t="s">
        <v>823</v>
      </c>
      <c r="J692" s="14" t="s">
        <v>2319</v>
      </c>
      <c r="K692" s="14" t="s">
        <v>1982</v>
      </c>
      <c r="L692" s="14"/>
      <c r="M692" s="14" t="s">
        <v>1037</v>
      </c>
      <c r="N692" s="15">
        <v>0</v>
      </c>
      <c r="O692" s="15">
        <v>15</v>
      </c>
      <c r="P692" s="15">
        <v>29272</v>
      </c>
      <c r="Q692" t="str">
        <f>IFERROR(LEFT(D692, FIND(VLOOKUP("state_name_split_token", Keys!$B:$C, 2, FALSE), D692)-1), D692)</f>
        <v>West Virginia</v>
      </c>
      <c r="R692" t="str">
        <f>IF(OR(Q692=VLOOKUP("lignite_state_1", Keys!$B:$C, 2, FALSE),Q692=VLOOKUP("lignite_state_2", Keys!$B:$C, 2, FALSE),Q692=VLOOKUP("lignite_state_3", Keys!$B:$C, 2, FALSE),Q692=VLOOKUP("lignite_state_4", Keys!$B:$C, 2, FALSE)),VLOOKUP("lignite_label", Keys!$B:$C, 2, FALSE),VLOOKUP("hard_coal_label", Keys!$B:$C, 2, FALSE))</f>
        <v>hard_coal</v>
      </c>
    </row>
    <row r="693" spans="1:18" x14ac:dyDescent="0.25">
      <c r="A693" s="14">
        <v>2024</v>
      </c>
      <c r="B693" s="14">
        <v>4608374</v>
      </c>
      <c r="C693" s="14" t="s">
        <v>2318</v>
      </c>
      <c r="D693" s="14" t="s">
        <v>1972</v>
      </c>
      <c r="E693" s="14" t="s">
        <v>2312</v>
      </c>
      <c r="F693" s="14" t="s">
        <v>822</v>
      </c>
      <c r="G693" s="14" t="s">
        <v>828</v>
      </c>
      <c r="H693" s="14" t="s">
        <v>829</v>
      </c>
      <c r="I693" s="14" t="s">
        <v>823</v>
      </c>
      <c r="J693" s="14" t="s">
        <v>2319</v>
      </c>
      <c r="K693" s="14" t="s">
        <v>1982</v>
      </c>
      <c r="L693" s="14"/>
      <c r="M693" s="14" t="s">
        <v>1037</v>
      </c>
      <c r="N693" s="15">
        <v>0</v>
      </c>
      <c r="O693" s="15">
        <v>118</v>
      </c>
      <c r="P693" s="15">
        <v>236835</v>
      </c>
      <c r="Q693" t="str">
        <f>IFERROR(LEFT(D693, FIND(VLOOKUP("state_name_split_token", Keys!$B:$C, 2, FALSE), D693)-1), D693)</f>
        <v>West Virginia</v>
      </c>
      <c r="R693" t="str">
        <f>IF(OR(Q693=VLOOKUP("lignite_state_1", Keys!$B:$C, 2, FALSE),Q693=VLOOKUP("lignite_state_2", Keys!$B:$C, 2, FALSE),Q693=VLOOKUP("lignite_state_3", Keys!$B:$C, 2, FALSE),Q693=VLOOKUP("lignite_state_4", Keys!$B:$C, 2, FALSE)),VLOOKUP("lignite_label", Keys!$B:$C, 2, FALSE),VLOOKUP("hard_coal_label", Keys!$B:$C, 2, FALSE))</f>
        <v>hard_coal</v>
      </c>
    </row>
    <row r="694" spans="1:18" x14ac:dyDescent="0.25">
      <c r="A694" s="14">
        <v>2024</v>
      </c>
      <c r="B694" s="14">
        <v>4608716</v>
      </c>
      <c r="C694" s="14" t="s">
        <v>2320</v>
      </c>
      <c r="D694" s="14" t="s">
        <v>1972</v>
      </c>
      <c r="E694" s="14" t="s">
        <v>2312</v>
      </c>
      <c r="F694" s="14" t="s">
        <v>822</v>
      </c>
      <c r="G694" s="14" t="s">
        <v>814</v>
      </c>
      <c r="H694" s="14" t="s">
        <v>815</v>
      </c>
      <c r="I694" s="14" t="s">
        <v>816</v>
      </c>
      <c r="J694" s="14" t="s">
        <v>2321</v>
      </c>
      <c r="K694" s="14" t="s">
        <v>2322</v>
      </c>
      <c r="L694" s="14"/>
      <c r="M694" s="14" t="s">
        <v>1037</v>
      </c>
      <c r="N694" s="15">
        <v>3077</v>
      </c>
      <c r="O694" s="15">
        <v>24</v>
      </c>
      <c r="P694" s="15">
        <v>8799</v>
      </c>
      <c r="Q694" t="str">
        <f>IFERROR(LEFT(D694, FIND(VLOOKUP("state_name_split_token", Keys!$B:$C, 2, FALSE), D694)-1), D694)</f>
        <v>West Virginia</v>
      </c>
      <c r="R694" t="str">
        <f>IF(OR(Q694=VLOOKUP("lignite_state_1", Keys!$B:$C, 2, FALSE),Q694=VLOOKUP("lignite_state_2", Keys!$B:$C, 2, FALSE),Q694=VLOOKUP("lignite_state_3", Keys!$B:$C, 2, FALSE),Q694=VLOOKUP("lignite_state_4", Keys!$B:$C, 2, FALSE)),VLOOKUP("lignite_label", Keys!$B:$C, 2, FALSE),VLOOKUP("hard_coal_label", Keys!$B:$C, 2, FALSE))</f>
        <v>hard_coal</v>
      </c>
    </row>
    <row r="695" spans="1:18" x14ac:dyDescent="0.25">
      <c r="A695" s="14">
        <v>2024</v>
      </c>
      <c r="B695" s="14">
        <v>4608878</v>
      </c>
      <c r="C695" s="14" t="s">
        <v>2323</v>
      </c>
      <c r="D695" s="14" t="s">
        <v>1972</v>
      </c>
      <c r="E695" s="14" t="s">
        <v>2312</v>
      </c>
      <c r="F695" s="14" t="s">
        <v>822</v>
      </c>
      <c r="G695" s="14" t="s">
        <v>828</v>
      </c>
      <c r="H695" s="14" t="s">
        <v>829</v>
      </c>
      <c r="I695" s="14" t="s">
        <v>816</v>
      </c>
      <c r="J695" s="14" t="s">
        <v>2324</v>
      </c>
      <c r="K695" s="14" t="s">
        <v>2325</v>
      </c>
      <c r="L695" s="14"/>
      <c r="M695" s="14" t="s">
        <v>1037</v>
      </c>
      <c r="N695" s="15">
        <v>699401</v>
      </c>
      <c r="O695" s="15">
        <v>241</v>
      </c>
      <c r="P695" s="15">
        <v>605878</v>
      </c>
      <c r="Q695" t="str">
        <f>IFERROR(LEFT(D695, FIND(VLOOKUP("state_name_split_token", Keys!$B:$C, 2, FALSE), D695)-1), D695)</f>
        <v>West Virginia</v>
      </c>
      <c r="R695" t="str">
        <f>IF(OR(Q695=VLOOKUP("lignite_state_1", Keys!$B:$C, 2, FALSE),Q695=VLOOKUP("lignite_state_2", Keys!$B:$C, 2, FALSE),Q695=VLOOKUP("lignite_state_3", Keys!$B:$C, 2, FALSE),Q695=VLOOKUP("lignite_state_4", Keys!$B:$C, 2, FALSE)),VLOOKUP("lignite_label", Keys!$B:$C, 2, FALSE),VLOOKUP("hard_coal_label", Keys!$B:$C, 2, FALSE))</f>
        <v>hard_coal</v>
      </c>
    </row>
    <row r="696" spans="1:18" x14ac:dyDescent="0.25">
      <c r="A696" s="14">
        <v>2024</v>
      </c>
      <c r="B696" s="14">
        <v>4608879</v>
      </c>
      <c r="C696" s="14" t="s">
        <v>2326</v>
      </c>
      <c r="D696" s="14" t="s">
        <v>1972</v>
      </c>
      <c r="E696" s="14" t="s">
        <v>2312</v>
      </c>
      <c r="F696" s="14" t="s">
        <v>822</v>
      </c>
      <c r="G696" s="14" t="s">
        <v>814</v>
      </c>
      <c r="H696" s="14" t="s">
        <v>829</v>
      </c>
      <c r="I696" s="14" t="s">
        <v>823</v>
      </c>
      <c r="J696" s="14" t="s">
        <v>2327</v>
      </c>
      <c r="K696" s="14" t="s">
        <v>2325</v>
      </c>
      <c r="L696" s="14"/>
      <c r="M696" s="14" t="s">
        <v>1037</v>
      </c>
      <c r="N696" s="15">
        <v>0</v>
      </c>
      <c r="O696" s="15">
        <v>5</v>
      </c>
      <c r="P696" s="15">
        <v>13228</v>
      </c>
      <c r="Q696" t="str">
        <f>IFERROR(LEFT(D696, FIND(VLOOKUP("state_name_split_token", Keys!$B:$C, 2, FALSE), D696)-1), D696)</f>
        <v>West Virginia</v>
      </c>
      <c r="R696" t="str">
        <f>IF(OR(Q696=VLOOKUP("lignite_state_1", Keys!$B:$C, 2, FALSE),Q696=VLOOKUP("lignite_state_2", Keys!$B:$C, 2, FALSE),Q696=VLOOKUP("lignite_state_3", Keys!$B:$C, 2, FALSE),Q696=VLOOKUP("lignite_state_4", Keys!$B:$C, 2, FALSE)),VLOOKUP("lignite_label", Keys!$B:$C, 2, FALSE),VLOOKUP("hard_coal_label", Keys!$B:$C, 2, FALSE))</f>
        <v>hard_coal</v>
      </c>
    </row>
    <row r="697" spans="1:18" x14ac:dyDescent="0.25">
      <c r="A697" s="14">
        <v>2024</v>
      </c>
      <c r="B697" s="14">
        <v>4608879</v>
      </c>
      <c r="C697" s="14" t="s">
        <v>2326</v>
      </c>
      <c r="D697" s="14" t="s">
        <v>1972</v>
      </c>
      <c r="E697" s="14" t="s">
        <v>2312</v>
      </c>
      <c r="F697" s="14" t="s">
        <v>822</v>
      </c>
      <c r="G697" s="14" t="s">
        <v>828</v>
      </c>
      <c r="H697" s="14" t="s">
        <v>829</v>
      </c>
      <c r="I697" s="14" t="s">
        <v>823</v>
      </c>
      <c r="J697" s="14" t="s">
        <v>2327</v>
      </c>
      <c r="K697" s="14" t="s">
        <v>2325</v>
      </c>
      <c r="L697" s="14"/>
      <c r="M697" s="14" t="s">
        <v>1037</v>
      </c>
      <c r="N697" s="15">
        <v>0</v>
      </c>
      <c r="O697" s="15">
        <v>18</v>
      </c>
      <c r="P697" s="15">
        <v>49763</v>
      </c>
      <c r="Q697" t="str">
        <f>IFERROR(LEFT(D697, FIND(VLOOKUP("state_name_split_token", Keys!$B:$C, 2, FALSE), D697)-1), D697)</f>
        <v>West Virginia</v>
      </c>
      <c r="R697" t="str">
        <f>IF(OR(Q697=VLOOKUP("lignite_state_1", Keys!$B:$C, 2, FALSE),Q697=VLOOKUP("lignite_state_2", Keys!$B:$C, 2, FALSE),Q697=VLOOKUP("lignite_state_3", Keys!$B:$C, 2, FALSE),Q697=VLOOKUP("lignite_state_4", Keys!$B:$C, 2, FALSE)),VLOOKUP("lignite_label", Keys!$B:$C, 2, FALSE),VLOOKUP("hard_coal_label", Keys!$B:$C, 2, FALSE))</f>
        <v>hard_coal</v>
      </c>
    </row>
    <row r="698" spans="1:18" x14ac:dyDescent="0.25">
      <c r="A698" s="14">
        <v>2024</v>
      </c>
      <c r="B698" s="14">
        <v>4608977</v>
      </c>
      <c r="C698" s="14" t="s">
        <v>2328</v>
      </c>
      <c r="D698" s="14" t="s">
        <v>1972</v>
      </c>
      <c r="E698" s="14" t="s">
        <v>2312</v>
      </c>
      <c r="F698" s="14" t="s">
        <v>822</v>
      </c>
      <c r="G698" s="14" t="s">
        <v>814</v>
      </c>
      <c r="H698" s="14" t="s">
        <v>815</v>
      </c>
      <c r="I698" s="14" t="s">
        <v>816</v>
      </c>
      <c r="J698" s="14" t="s">
        <v>2329</v>
      </c>
      <c r="K698" s="14" t="s">
        <v>2330</v>
      </c>
      <c r="L698" s="14"/>
      <c r="M698" s="14" t="s">
        <v>1037</v>
      </c>
      <c r="N698" s="15">
        <v>148962</v>
      </c>
      <c r="O698" s="15">
        <v>30</v>
      </c>
      <c r="P698" s="15">
        <v>80255</v>
      </c>
      <c r="Q698" t="str">
        <f>IFERROR(LEFT(D698, FIND(VLOOKUP("state_name_split_token", Keys!$B:$C, 2, FALSE), D698)-1), D698)</f>
        <v>West Virginia</v>
      </c>
      <c r="R698" t="str">
        <f>IF(OR(Q698=VLOOKUP("lignite_state_1", Keys!$B:$C, 2, FALSE),Q698=VLOOKUP("lignite_state_2", Keys!$B:$C, 2, FALSE),Q698=VLOOKUP("lignite_state_3", Keys!$B:$C, 2, FALSE),Q698=VLOOKUP("lignite_state_4", Keys!$B:$C, 2, FALSE)),VLOOKUP("lignite_label", Keys!$B:$C, 2, FALSE),VLOOKUP("hard_coal_label", Keys!$B:$C, 2, FALSE))</f>
        <v>hard_coal</v>
      </c>
    </row>
    <row r="699" spans="1:18" x14ac:dyDescent="0.25">
      <c r="A699" s="14">
        <v>2024</v>
      </c>
      <c r="B699" s="14">
        <v>4609026</v>
      </c>
      <c r="C699" s="14" t="s">
        <v>2331</v>
      </c>
      <c r="D699" s="14" t="s">
        <v>1972</v>
      </c>
      <c r="E699" s="14" t="s">
        <v>2312</v>
      </c>
      <c r="F699" s="14" t="s">
        <v>822</v>
      </c>
      <c r="G699" s="14" t="s">
        <v>814</v>
      </c>
      <c r="H699" s="14" t="s">
        <v>829</v>
      </c>
      <c r="I699" s="14" t="s">
        <v>816</v>
      </c>
      <c r="J699" s="14" t="s">
        <v>2039</v>
      </c>
      <c r="K699" s="14" t="s">
        <v>2031</v>
      </c>
      <c r="L699" s="14"/>
      <c r="M699" s="14" t="s">
        <v>1037</v>
      </c>
      <c r="N699" s="15">
        <v>364587</v>
      </c>
      <c r="O699" s="15">
        <v>52</v>
      </c>
      <c r="P699" s="15">
        <v>131384</v>
      </c>
      <c r="Q699" t="str">
        <f>IFERROR(LEFT(D699, FIND(VLOOKUP("state_name_split_token", Keys!$B:$C, 2, FALSE), D699)-1), D699)</f>
        <v>West Virginia</v>
      </c>
      <c r="R699" t="str">
        <f>IF(OR(Q699=VLOOKUP("lignite_state_1", Keys!$B:$C, 2, FALSE),Q699=VLOOKUP("lignite_state_2", Keys!$B:$C, 2, FALSE),Q699=VLOOKUP("lignite_state_3", Keys!$B:$C, 2, FALSE),Q699=VLOOKUP("lignite_state_4", Keys!$B:$C, 2, FALSE)),VLOOKUP("lignite_label", Keys!$B:$C, 2, FALSE),VLOOKUP("hard_coal_label", Keys!$B:$C, 2, FALSE))</f>
        <v>hard_coal</v>
      </c>
    </row>
    <row r="700" spans="1:18" x14ac:dyDescent="0.25">
      <c r="A700" s="14">
        <v>2024</v>
      </c>
      <c r="B700" s="14">
        <v>4609091</v>
      </c>
      <c r="C700" s="14" t="s">
        <v>2332</v>
      </c>
      <c r="D700" s="14" t="s">
        <v>1972</v>
      </c>
      <c r="E700" s="14" t="s">
        <v>2312</v>
      </c>
      <c r="F700" s="14" t="s">
        <v>813</v>
      </c>
      <c r="G700" s="14" t="s">
        <v>828</v>
      </c>
      <c r="H700" s="14" t="s">
        <v>829</v>
      </c>
      <c r="I700" s="14" t="s">
        <v>816</v>
      </c>
      <c r="J700" s="14" t="s">
        <v>2319</v>
      </c>
      <c r="K700" s="14" t="s">
        <v>1982</v>
      </c>
      <c r="L700" s="14"/>
      <c r="M700" s="14" t="s">
        <v>1037</v>
      </c>
      <c r="N700" s="15">
        <v>336778</v>
      </c>
      <c r="O700" s="15">
        <v>70</v>
      </c>
      <c r="P700" s="15">
        <v>164827</v>
      </c>
      <c r="Q700" t="str">
        <f>IFERROR(LEFT(D700, FIND(VLOOKUP("state_name_split_token", Keys!$B:$C, 2, FALSE), D700)-1), D700)</f>
        <v>West Virginia</v>
      </c>
      <c r="R700" t="str">
        <f>IF(OR(Q700=VLOOKUP("lignite_state_1", Keys!$B:$C, 2, FALSE),Q700=VLOOKUP("lignite_state_2", Keys!$B:$C, 2, FALSE),Q700=VLOOKUP("lignite_state_3", Keys!$B:$C, 2, FALSE),Q700=VLOOKUP("lignite_state_4", Keys!$B:$C, 2, FALSE)),VLOOKUP("lignite_label", Keys!$B:$C, 2, FALSE),VLOOKUP("hard_coal_label", Keys!$B:$C, 2, FALSE))</f>
        <v>hard_coal</v>
      </c>
    </row>
    <row r="701" spans="1:18" x14ac:dyDescent="0.25">
      <c r="A701" s="14">
        <v>2024</v>
      </c>
      <c r="B701" s="14">
        <v>4609096</v>
      </c>
      <c r="C701" s="14" t="s">
        <v>2333</v>
      </c>
      <c r="D701" s="14" t="s">
        <v>1972</v>
      </c>
      <c r="E701" s="14" t="s">
        <v>2312</v>
      </c>
      <c r="F701" s="14" t="s">
        <v>852</v>
      </c>
      <c r="G701" s="14" t="s">
        <v>814</v>
      </c>
      <c r="H701" s="14" t="s">
        <v>815</v>
      </c>
      <c r="I701" s="14" t="s">
        <v>816</v>
      </c>
      <c r="J701" s="14" t="s">
        <v>2327</v>
      </c>
      <c r="K701" s="14" t="s">
        <v>2334</v>
      </c>
      <c r="L701" s="14"/>
      <c r="M701" s="14" t="s">
        <v>1037</v>
      </c>
      <c r="N701" s="15">
        <v>3250</v>
      </c>
      <c r="O701" s="15">
        <v>7</v>
      </c>
      <c r="P701" s="15">
        <v>9747</v>
      </c>
      <c r="Q701" t="str">
        <f>IFERROR(LEFT(D701, FIND(VLOOKUP("state_name_split_token", Keys!$B:$C, 2, FALSE), D701)-1), D701)</f>
        <v>West Virginia</v>
      </c>
      <c r="R701" t="str">
        <f>IF(OR(Q701=VLOOKUP("lignite_state_1", Keys!$B:$C, 2, FALSE),Q701=VLOOKUP("lignite_state_2", Keys!$B:$C, 2, FALSE),Q701=VLOOKUP("lignite_state_3", Keys!$B:$C, 2, FALSE),Q701=VLOOKUP("lignite_state_4", Keys!$B:$C, 2, FALSE)),VLOOKUP("lignite_label", Keys!$B:$C, 2, FALSE),VLOOKUP("hard_coal_label", Keys!$B:$C, 2, FALSE))</f>
        <v>hard_coal</v>
      </c>
    </row>
    <row r="702" spans="1:18" x14ac:dyDescent="0.25">
      <c r="A702" s="14">
        <v>2024</v>
      </c>
      <c r="B702" s="14">
        <v>4609212</v>
      </c>
      <c r="C702" s="14" t="s">
        <v>2335</v>
      </c>
      <c r="D702" s="14" t="s">
        <v>1972</v>
      </c>
      <c r="E702" s="14" t="s">
        <v>2312</v>
      </c>
      <c r="F702" s="14" t="s">
        <v>822</v>
      </c>
      <c r="G702" s="14" t="s">
        <v>828</v>
      </c>
      <c r="H702" s="14" t="s">
        <v>829</v>
      </c>
      <c r="I702" s="14" t="s">
        <v>816</v>
      </c>
      <c r="J702" s="14" t="s">
        <v>2336</v>
      </c>
      <c r="K702" s="14" t="s">
        <v>1982</v>
      </c>
      <c r="L702" s="14"/>
      <c r="M702" s="14" t="s">
        <v>1037</v>
      </c>
      <c r="N702" s="15">
        <v>568239</v>
      </c>
      <c r="O702" s="15">
        <v>127</v>
      </c>
      <c r="P702" s="15">
        <v>303781</v>
      </c>
      <c r="Q702" t="str">
        <f>IFERROR(LEFT(D702, FIND(VLOOKUP("state_name_split_token", Keys!$B:$C, 2, FALSE), D702)-1), D702)</f>
        <v>West Virginia</v>
      </c>
      <c r="R702" t="str">
        <f>IF(OR(Q702=VLOOKUP("lignite_state_1", Keys!$B:$C, 2, FALSE),Q702=VLOOKUP("lignite_state_2", Keys!$B:$C, 2, FALSE),Q702=VLOOKUP("lignite_state_3", Keys!$B:$C, 2, FALSE),Q702=VLOOKUP("lignite_state_4", Keys!$B:$C, 2, FALSE)),VLOOKUP("lignite_label", Keys!$B:$C, 2, FALSE),VLOOKUP("hard_coal_label", Keys!$B:$C, 2, FALSE))</f>
        <v>hard_coal</v>
      </c>
    </row>
    <row r="703" spans="1:18" x14ac:dyDescent="0.25">
      <c r="A703" s="14">
        <v>2024</v>
      </c>
      <c r="B703" s="14">
        <v>4609216</v>
      </c>
      <c r="C703" s="14" t="s">
        <v>2337</v>
      </c>
      <c r="D703" s="14" t="s">
        <v>1972</v>
      </c>
      <c r="E703" s="14" t="s">
        <v>2312</v>
      </c>
      <c r="F703" s="14" t="s">
        <v>822</v>
      </c>
      <c r="G703" s="14" t="s">
        <v>828</v>
      </c>
      <c r="H703" s="14" t="s">
        <v>815</v>
      </c>
      <c r="I703" s="14" t="s">
        <v>823</v>
      </c>
      <c r="J703" s="14" t="s">
        <v>2316</v>
      </c>
      <c r="K703" s="14" t="s">
        <v>2317</v>
      </c>
      <c r="L703" s="14"/>
      <c r="M703" s="14" t="s">
        <v>1037</v>
      </c>
      <c r="N703" s="15">
        <v>0</v>
      </c>
      <c r="O703" s="15">
        <v>29</v>
      </c>
      <c r="P703" s="15">
        <v>63956</v>
      </c>
      <c r="Q703" t="str">
        <f>IFERROR(LEFT(D703, FIND(VLOOKUP("state_name_split_token", Keys!$B:$C, 2, FALSE), D703)-1), D703)</f>
        <v>West Virginia</v>
      </c>
      <c r="R703" t="str">
        <f>IF(OR(Q703=VLOOKUP("lignite_state_1", Keys!$B:$C, 2, FALSE),Q703=VLOOKUP("lignite_state_2", Keys!$B:$C, 2, FALSE),Q703=VLOOKUP("lignite_state_3", Keys!$B:$C, 2, FALSE),Q703=VLOOKUP("lignite_state_4", Keys!$B:$C, 2, FALSE)),VLOOKUP("lignite_label", Keys!$B:$C, 2, FALSE),VLOOKUP("hard_coal_label", Keys!$B:$C, 2, FALSE))</f>
        <v>hard_coal</v>
      </c>
    </row>
    <row r="704" spans="1:18" x14ac:dyDescent="0.25">
      <c r="A704" s="14">
        <v>2024</v>
      </c>
      <c r="B704" s="14">
        <v>4609375</v>
      </c>
      <c r="C704" s="14" t="s">
        <v>2338</v>
      </c>
      <c r="D704" s="14" t="s">
        <v>1972</v>
      </c>
      <c r="E704" s="14" t="s">
        <v>2312</v>
      </c>
      <c r="F704" s="14" t="s">
        <v>822</v>
      </c>
      <c r="G704" s="14" t="s">
        <v>828</v>
      </c>
      <c r="H704" s="14" t="s">
        <v>829</v>
      </c>
      <c r="I704" s="14" t="s">
        <v>816</v>
      </c>
      <c r="J704" s="14" t="s">
        <v>2319</v>
      </c>
      <c r="K704" s="14" t="s">
        <v>2031</v>
      </c>
      <c r="L704" s="14"/>
      <c r="M704" s="14" t="s">
        <v>1037</v>
      </c>
      <c r="N704" s="15">
        <v>647574</v>
      </c>
      <c r="O704" s="15">
        <v>124</v>
      </c>
      <c r="P704" s="15">
        <v>283539</v>
      </c>
      <c r="Q704" t="str">
        <f>IFERROR(LEFT(D704, FIND(VLOOKUP("state_name_split_token", Keys!$B:$C, 2, FALSE), D704)-1), D704)</f>
        <v>West Virginia</v>
      </c>
      <c r="R704" t="str">
        <f>IF(OR(Q704=VLOOKUP("lignite_state_1", Keys!$B:$C, 2, FALSE),Q704=VLOOKUP("lignite_state_2", Keys!$B:$C, 2, FALSE),Q704=VLOOKUP("lignite_state_3", Keys!$B:$C, 2, FALSE),Q704=VLOOKUP("lignite_state_4", Keys!$B:$C, 2, FALSE)),VLOOKUP("lignite_label", Keys!$B:$C, 2, FALSE),VLOOKUP("hard_coal_label", Keys!$B:$C, 2, FALSE))</f>
        <v>hard_coal</v>
      </c>
    </row>
    <row r="705" spans="1:18" x14ac:dyDescent="0.25">
      <c r="A705" s="14">
        <v>2024</v>
      </c>
      <c r="B705" s="14">
        <v>4609409</v>
      </c>
      <c r="C705" s="14" t="s">
        <v>2339</v>
      </c>
      <c r="D705" s="14" t="s">
        <v>1972</v>
      </c>
      <c r="E705" s="14" t="s">
        <v>2312</v>
      </c>
      <c r="F705" s="14" t="s">
        <v>822</v>
      </c>
      <c r="G705" s="14" t="s">
        <v>814</v>
      </c>
      <c r="H705" s="14" t="s">
        <v>829</v>
      </c>
      <c r="I705" s="14" t="s">
        <v>816</v>
      </c>
      <c r="J705" s="14" t="s">
        <v>2039</v>
      </c>
      <c r="K705" s="14" t="s">
        <v>2031</v>
      </c>
      <c r="L705" s="14"/>
      <c r="M705" s="14" t="s">
        <v>1037</v>
      </c>
      <c r="N705" s="15">
        <v>109768</v>
      </c>
      <c r="O705" s="15">
        <v>13</v>
      </c>
      <c r="P705" s="15">
        <v>30699</v>
      </c>
      <c r="Q705" t="str">
        <f>IFERROR(LEFT(D705, FIND(VLOOKUP("state_name_split_token", Keys!$B:$C, 2, FALSE), D705)-1), D705)</f>
        <v>West Virginia</v>
      </c>
      <c r="R705" t="str">
        <f>IF(OR(Q705=VLOOKUP("lignite_state_1", Keys!$B:$C, 2, FALSE),Q705=VLOOKUP("lignite_state_2", Keys!$B:$C, 2, FALSE),Q705=VLOOKUP("lignite_state_3", Keys!$B:$C, 2, FALSE),Q705=VLOOKUP("lignite_state_4", Keys!$B:$C, 2, FALSE)),VLOOKUP("lignite_label", Keys!$B:$C, 2, FALSE),VLOOKUP("hard_coal_label", Keys!$B:$C, 2, FALSE))</f>
        <v>hard_coal</v>
      </c>
    </row>
    <row r="706" spans="1:18" x14ac:dyDescent="0.25">
      <c r="A706" s="14">
        <v>2024</v>
      </c>
      <c r="B706" s="14">
        <v>4609475</v>
      </c>
      <c r="C706" s="14" t="s">
        <v>2340</v>
      </c>
      <c r="D706" s="14" t="s">
        <v>1972</v>
      </c>
      <c r="E706" s="14" t="s">
        <v>2312</v>
      </c>
      <c r="F706" s="14" t="s">
        <v>822</v>
      </c>
      <c r="G706" s="14" t="s">
        <v>814</v>
      </c>
      <c r="H706" s="14" t="s">
        <v>829</v>
      </c>
      <c r="I706" s="14" t="s">
        <v>816</v>
      </c>
      <c r="J706" s="14" t="s">
        <v>2039</v>
      </c>
      <c r="K706" s="14" t="s">
        <v>2031</v>
      </c>
      <c r="L706" s="14"/>
      <c r="M706" s="14" t="s">
        <v>1037</v>
      </c>
      <c r="N706" s="15">
        <v>1845651</v>
      </c>
      <c r="O706" s="15">
        <v>286</v>
      </c>
      <c r="P706" s="15">
        <v>706337</v>
      </c>
      <c r="Q706" t="str">
        <f>IFERROR(LEFT(D706, FIND(VLOOKUP("state_name_split_token", Keys!$B:$C, 2, FALSE), D706)-1), D706)</f>
        <v>West Virginia</v>
      </c>
      <c r="R706" t="str">
        <f>IF(OR(Q706=VLOOKUP("lignite_state_1", Keys!$B:$C, 2, FALSE),Q706=VLOOKUP("lignite_state_2", Keys!$B:$C, 2, FALSE),Q706=VLOOKUP("lignite_state_3", Keys!$B:$C, 2, FALSE),Q706=VLOOKUP("lignite_state_4", Keys!$B:$C, 2, FALSE)),VLOOKUP("lignite_label", Keys!$B:$C, 2, FALSE),VLOOKUP("hard_coal_label", Keys!$B:$C, 2, FALSE))</f>
        <v>hard_coal</v>
      </c>
    </row>
    <row r="707" spans="1:18" x14ac:dyDescent="0.25">
      <c r="A707" s="14">
        <v>2024</v>
      </c>
      <c r="B707" s="14">
        <v>4609531</v>
      </c>
      <c r="C707" s="14" t="s">
        <v>2341</v>
      </c>
      <c r="D707" s="14" t="s">
        <v>1972</v>
      </c>
      <c r="E707" s="14" t="s">
        <v>2312</v>
      </c>
      <c r="F707" s="14" t="s">
        <v>852</v>
      </c>
      <c r="G707" s="14" t="s">
        <v>814</v>
      </c>
      <c r="H707" s="14" t="s">
        <v>829</v>
      </c>
      <c r="I707" s="14" t="s">
        <v>816</v>
      </c>
      <c r="J707" s="14" t="s">
        <v>2327</v>
      </c>
      <c r="K707" s="14" t="s">
        <v>2018</v>
      </c>
      <c r="L707" s="14"/>
      <c r="M707" s="14" t="s">
        <v>1037</v>
      </c>
      <c r="N707" s="15">
        <v>68872</v>
      </c>
      <c r="O707" s="15">
        <v>21</v>
      </c>
      <c r="P707" s="15">
        <v>20273</v>
      </c>
      <c r="Q707" t="str">
        <f>IFERROR(LEFT(D707, FIND(VLOOKUP("state_name_split_token", Keys!$B:$C, 2, FALSE), D707)-1), D707)</f>
        <v>West Virginia</v>
      </c>
      <c r="R707" t="str">
        <f>IF(OR(Q707=VLOOKUP("lignite_state_1", Keys!$B:$C, 2, FALSE),Q707=VLOOKUP("lignite_state_2", Keys!$B:$C, 2, FALSE),Q707=VLOOKUP("lignite_state_3", Keys!$B:$C, 2, FALSE),Q707=VLOOKUP("lignite_state_4", Keys!$B:$C, 2, FALSE)),VLOOKUP("lignite_label", Keys!$B:$C, 2, FALSE),VLOOKUP("hard_coal_label", Keys!$B:$C, 2, FALSE))</f>
        <v>hard_coal</v>
      </c>
    </row>
    <row r="708" spans="1:18" x14ac:dyDescent="0.25">
      <c r="A708" s="14">
        <v>2024</v>
      </c>
      <c r="B708" s="14">
        <v>4609550</v>
      </c>
      <c r="C708" s="14" t="s">
        <v>2342</v>
      </c>
      <c r="D708" s="14" t="s">
        <v>1972</v>
      </c>
      <c r="E708" s="14" t="s">
        <v>2312</v>
      </c>
      <c r="F708" s="14" t="s">
        <v>822</v>
      </c>
      <c r="G708" s="14" t="s">
        <v>828</v>
      </c>
      <c r="H708" s="14" t="s">
        <v>829</v>
      </c>
      <c r="I708" s="14" t="s">
        <v>816</v>
      </c>
      <c r="J708" s="14" t="s">
        <v>2319</v>
      </c>
      <c r="K708" s="14" t="s">
        <v>1982</v>
      </c>
      <c r="L708" s="14"/>
      <c r="M708" s="14" t="s">
        <v>1037</v>
      </c>
      <c r="N708" s="15">
        <v>987056</v>
      </c>
      <c r="O708" s="15">
        <v>208</v>
      </c>
      <c r="P708" s="15">
        <v>496505</v>
      </c>
      <c r="Q708" t="str">
        <f>IFERROR(LEFT(D708, FIND(VLOOKUP("state_name_split_token", Keys!$B:$C, 2, FALSE), D708)-1), D708)</f>
        <v>West Virginia</v>
      </c>
      <c r="R708" t="str">
        <f>IF(OR(Q708=VLOOKUP("lignite_state_1", Keys!$B:$C, 2, FALSE),Q708=VLOOKUP("lignite_state_2", Keys!$B:$C, 2, FALSE),Q708=VLOOKUP("lignite_state_3", Keys!$B:$C, 2, FALSE),Q708=VLOOKUP("lignite_state_4", Keys!$B:$C, 2, FALSE)),VLOOKUP("lignite_label", Keys!$B:$C, 2, FALSE),VLOOKUP("hard_coal_label", Keys!$B:$C, 2, FALSE))</f>
        <v>hard_coal</v>
      </c>
    </row>
    <row r="709" spans="1:18" x14ac:dyDescent="0.25">
      <c r="A709" s="14">
        <v>2024</v>
      </c>
      <c r="B709" s="14">
        <v>4609667</v>
      </c>
      <c r="C709" s="14" t="s">
        <v>2343</v>
      </c>
      <c r="D709" s="14" t="s">
        <v>1972</v>
      </c>
      <c r="E709" s="14" t="s">
        <v>2312</v>
      </c>
      <c r="F709" s="14" t="s">
        <v>852</v>
      </c>
      <c r="G709" s="14" t="s">
        <v>814</v>
      </c>
      <c r="H709" s="14" t="s">
        <v>815</v>
      </c>
      <c r="I709" s="14" t="s">
        <v>816</v>
      </c>
      <c r="J709" s="14" t="s">
        <v>2344</v>
      </c>
      <c r="K709" s="14" t="s">
        <v>2334</v>
      </c>
      <c r="L709" s="14"/>
      <c r="M709" s="14" t="s">
        <v>1037</v>
      </c>
      <c r="N709" s="15">
        <v>14206</v>
      </c>
      <c r="O709" s="15">
        <v>19</v>
      </c>
      <c r="P709" s="15">
        <v>2410</v>
      </c>
      <c r="Q709" t="str">
        <f>IFERROR(LEFT(D709, FIND(VLOOKUP("state_name_split_token", Keys!$B:$C, 2, FALSE), D709)-1), D709)</f>
        <v>West Virginia</v>
      </c>
      <c r="R709" t="str">
        <f>IF(OR(Q709=VLOOKUP("lignite_state_1", Keys!$B:$C, 2, FALSE),Q709=VLOOKUP("lignite_state_2", Keys!$B:$C, 2, FALSE),Q709=VLOOKUP("lignite_state_3", Keys!$B:$C, 2, FALSE),Q709=VLOOKUP("lignite_state_4", Keys!$B:$C, 2, FALSE)),VLOOKUP("lignite_label", Keys!$B:$C, 2, FALSE),VLOOKUP("hard_coal_label", Keys!$B:$C, 2, FALSE))</f>
        <v>hard_coal</v>
      </c>
    </row>
    <row r="710" spans="1:18" x14ac:dyDescent="0.25">
      <c r="A710" s="14">
        <v>2024</v>
      </c>
      <c r="B710" s="14">
        <v>4606736</v>
      </c>
      <c r="C710" s="14" t="s">
        <v>2345</v>
      </c>
      <c r="D710" s="14" t="s">
        <v>1960</v>
      </c>
      <c r="E710" s="14" t="s">
        <v>953</v>
      </c>
      <c r="F710" s="14" t="s">
        <v>1008</v>
      </c>
      <c r="G710" s="14" t="s">
        <v>814</v>
      </c>
      <c r="H710" s="14" t="s">
        <v>829</v>
      </c>
      <c r="I710" s="14" t="s">
        <v>823</v>
      </c>
      <c r="J710" s="14" t="s">
        <v>2346</v>
      </c>
      <c r="K710" s="14" t="s">
        <v>2347</v>
      </c>
      <c r="L710" s="14"/>
      <c r="M710" s="14" t="s">
        <v>1343</v>
      </c>
      <c r="N710" s="15">
        <v>0</v>
      </c>
      <c r="O710" s="15">
        <v>1</v>
      </c>
      <c r="P710" s="15">
        <v>1963</v>
      </c>
      <c r="Q710" t="str">
        <f>IFERROR(LEFT(D710, FIND(VLOOKUP("state_name_split_token", Keys!$B:$C, 2, FALSE), D710)-1), D710)</f>
        <v>West Virginia</v>
      </c>
      <c r="R710" t="str">
        <f>IF(OR(Q710=VLOOKUP("lignite_state_1", Keys!$B:$C, 2, FALSE),Q710=VLOOKUP("lignite_state_2", Keys!$B:$C, 2, FALSE),Q710=VLOOKUP("lignite_state_3", Keys!$B:$C, 2, FALSE),Q710=VLOOKUP("lignite_state_4", Keys!$B:$C, 2, FALSE)),VLOOKUP("lignite_label", Keys!$B:$C, 2, FALSE),VLOOKUP("hard_coal_label", Keys!$B:$C, 2, FALSE))</f>
        <v>hard_coal</v>
      </c>
    </row>
    <row r="711" spans="1:18" x14ac:dyDescent="0.25">
      <c r="A711" s="14">
        <v>2024</v>
      </c>
      <c r="B711" s="14">
        <v>4606736</v>
      </c>
      <c r="C711" s="14" t="s">
        <v>2345</v>
      </c>
      <c r="D711" s="14" t="s">
        <v>1960</v>
      </c>
      <c r="E711" s="14" t="s">
        <v>953</v>
      </c>
      <c r="F711" s="14" t="s">
        <v>1008</v>
      </c>
      <c r="G711" s="14" t="s">
        <v>828</v>
      </c>
      <c r="H711" s="14" t="s">
        <v>829</v>
      </c>
      <c r="I711" s="14" t="s">
        <v>823</v>
      </c>
      <c r="J711" s="14" t="s">
        <v>2346</v>
      </c>
      <c r="K711" s="14" t="s">
        <v>2347</v>
      </c>
      <c r="L711" s="14"/>
      <c r="M711" s="14" t="s">
        <v>1343</v>
      </c>
      <c r="N711" s="15">
        <v>0</v>
      </c>
      <c r="O711" s="15">
        <v>7</v>
      </c>
      <c r="P711" s="15">
        <v>11126</v>
      </c>
      <c r="Q711" t="str">
        <f>IFERROR(LEFT(D711, FIND(VLOOKUP("state_name_split_token", Keys!$B:$C, 2, FALSE), D711)-1), D711)</f>
        <v>West Virginia</v>
      </c>
      <c r="R711" t="str">
        <f>IF(OR(Q711=VLOOKUP("lignite_state_1", Keys!$B:$C, 2, FALSE),Q711=VLOOKUP("lignite_state_2", Keys!$B:$C, 2, FALSE),Q711=VLOOKUP("lignite_state_3", Keys!$B:$C, 2, FALSE),Q711=VLOOKUP("lignite_state_4", Keys!$B:$C, 2, FALSE)),VLOOKUP("lignite_label", Keys!$B:$C, 2, FALSE),VLOOKUP("hard_coal_label", Keys!$B:$C, 2, FALSE))</f>
        <v>hard_coal</v>
      </c>
    </row>
    <row r="712" spans="1:18" x14ac:dyDescent="0.25">
      <c r="A712" s="14">
        <v>2024</v>
      </c>
      <c r="B712" s="14">
        <v>4609191</v>
      </c>
      <c r="C712" s="14" t="s">
        <v>2348</v>
      </c>
      <c r="D712" s="14" t="s">
        <v>1960</v>
      </c>
      <c r="E712" s="14" t="s">
        <v>2349</v>
      </c>
      <c r="F712" s="14" t="s">
        <v>822</v>
      </c>
      <c r="G712" s="14" t="s">
        <v>828</v>
      </c>
      <c r="H712" s="14" t="s">
        <v>829</v>
      </c>
      <c r="I712" s="14" t="s">
        <v>823</v>
      </c>
      <c r="J712" s="14" t="s">
        <v>2350</v>
      </c>
      <c r="K712" s="14" t="s">
        <v>2351</v>
      </c>
      <c r="L712" s="14"/>
      <c r="M712" s="14" t="s">
        <v>1343</v>
      </c>
      <c r="N712" s="15">
        <v>0</v>
      </c>
      <c r="O712" s="15">
        <v>53</v>
      </c>
      <c r="P712" s="15">
        <v>116106</v>
      </c>
      <c r="Q712" t="str">
        <f>IFERROR(LEFT(D712, FIND(VLOOKUP("state_name_split_token", Keys!$B:$C, 2, FALSE), D712)-1), D712)</f>
        <v>West Virginia</v>
      </c>
      <c r="R712" t="str">
        <f>IF(OR(Q712=VLOOKUP("lignite_state_1", Keys!$B:$C, 2, FALSE),Q712=VLOOKUP("lignite_state_2", Keys!$B:$C, 2, FALSE),Q712=VLOOKUP("lignite_state_3", Keys!$B:$C, 2, FALSE),Q712=VLOOKUP("lignite_state_4", Keys!$B:$C, 2, FALSE)),VLOOKUP("lignite_label", Keys!$B:$C, 2, FALSE),VLOOKUP("hard_coal_label", Keys!$B:$C, 2, FALSE))</f>
        <v>hard_coal</v>
      </c>
    </row>
    <row r="713" spans="1:18" x14ac:dyDescent="0.25">
      <c r="A713" s="14">
        <v>2024</v>
      </c>
      <c r="B713" s="14">
        <v>4609192</v>
      </c>
      <c r="C713" s="14" t="s">
        <v>2352</v>
      </c>
      <c r="D713" s="14" t="s">
        <v>1960</v>
      </c>
      <c r="E713" s="14" t="s">
        <v>2349</v>
      </c>
      <c r="F713" s="14" t="s">
        <v>822</v>
      </c>
      <c r="G713" s="14" t="s">
        <v>828</v>
      </c>
      <c r="H713" s="14" t="s">
        <v>829</v>
      </c>
      <c r="I713" s="14" t="s">
        <v>816</v>
      </c>
      <c r="J713" s="14" t="s">
        <v>2350</v>
      </c>
      <c r="K713" s="14" t="s">
        <v>2351</v>
      </c>
      <c r="L713" s="14"/>
      <c r="M713" s="14" t="s">
        <v>1343</v>
      </c>
      <c r="N713" s="15">
        <v>3650142</v>
      </c>
      <c r="O713" s="15">
        <v>520</v>
      </c>
      <c r="P713" s="15">
        <v>1323744</v>
      </c>
      <c r="Q713" t="str">
        <f>IFERROR(LEFT(D713, FIND(VLOOKUP("state_name_split_token", Keys!$B:$C, 2, FALSE), D713)-1), D713)</f>
        <v>West Virginia</v>
      </c>
      <c r="R713" t="str">
        <f>IF(OR(Q713=VLOOKUP("lignite_state_1", Keys!$B:$C, 2, FALSE),Q713=VLOOKUP("lignite_state_2", Keys!$B:$C, 2, FALSE),Q713=VLOOKUP("lignite_state_3", Keys!$B:$C, 2, FALSE),Q713=VLOOKUP("lignite_state_4", Keys!$B:$C, 2, FALSE)),VLOOKUP("lignite_label", Keys!$B:$C, 2, FALSE),VLOOKUP("hard_coal_label", Keys!$B:$C, 2, FALSE))</f>
        <v>hard_coal</v>
      </c>
    </row>
    <row r="714" spans="1:18" x14ac:dyDescent="0.25">
      <c r="A714" s="14">
        <v>2024</v>
      </c>
      <c r="B714" s="14">
        <v>4609028</v>
      </c>
      <c r="C714" s="14" t="s">
        <v>2353</v>
      </c>
      <c r="D714" s="14" t="s">
        <v>1960</v>
      </c>
      <c r="E714" s="14" t="s">
        <v>2354</v>
      </c>
      <c r="F714" s="14" t="s">
        <v>822</v>
      </c>
      <c r="G714" s="14" t="s">
        <v>828</v>
      </c>
      <c r="H714" s="14" t="s">
        <v>829</v>
      </c>
      <c r="I714" s="14" t="s">
        <v>816</v>
      </c>
      <c r="J714" s="14" t="s">
        <v>2355</v>
      </c>
      <c r="K714" s="14" t="s">
        <v>2356</v>
      </c>
      <c r="L714" s="14"/>
      <c r="M714" s="14" t="s">
        <v>1343</v>
      </c>
      <c r="N714" s="15">
        <v>1082802</v>
      </c>
      <c r="O714" s="15">
        <v>237</v>
      </c>
      <c r="P714" s="15">
        <v>499638</v>
      </c>
      <c r="Q714" t="str">
        <f>IFERROR(LEFT(D714, FIND(VLOOKUP("state_name_split_token", Keys!$B:$C, 2, FALSE), D714)-1), D714)</f>
        <v>West Virginia</v>
      </c>
      <c r="R714" t="str">
        <f>IF(OR(Q714=VLOOKUP("lignite_state_1", Keys!$B:$C, 2, FALSE),Q714=VLOOKUP("lignite_state_2", Keys!$B:$C, 2, FALSE),Q714=VLOOKUP("lignite_state_3", Keys!$B:$C, 2, FALSE),Q714=VLOOKUP("lignite_state_4", Keys!$B:$C, 2, FALSE)),VLOOKUP("lignite_label", Keys!$B:$C, 2, FALSE),VLOOKUP("hard_coal_label", Keys!$B:$C, 2, FALSE))</f>
        <v>hard_coal</v>
      </c>
    </row>
    <row r="715" spans="1:18" x14ac:dyDescent="0.25">
      <c r="A715" s="14">
        <v>2024</v>
      </c>
      <c r="B715" s="14">
        <v>4609051</v>
      </c>
      <c r="C715" s="14" t="s">
        <v>2357</v>
      </c>
      <c r="D715" s="14" t="s">
        <v>1972</v>
      </c>
      <c r="E715" s="14" t="s">
        <v>2358</v>
      </c>
      <c r="F715" s="14" t="s">
        <v>822</v>
      </c>
      <c r="G715" s="14" t="s">
        <v>814</v>
      </c>
      <c r="H715" s="14" t="s">
        <v>815</v>
      </c>
      <c r="I715" s="14" t="s">
        <v>823</v>
      </c>
      <c r="J715" s="14" t="s">
        <v>2359</v>
      </c>
      <c r="K715" s="14" t="s">
        <v>2360</v>
      </c>
      <c r="L715" s="14"/>
      <c r="M715" s="14" t="s">
        <v>1037</v>
      </c>
      <c r="N715" s="15">
        <v>0</v>
      </c>
      <c r="O715" s="15">
        <v>30</v>
      </c>
      <c r="P715" s="15">
        <v>66273</v>
      </c>
      <c r="Q715" t="str">
        <f>IFERROR(LEFT(D715, FIND(VLOOKUP("state_name_split_token", Keys!$B:$C, 2, FALSE), D715)-1), D715)</f>
        <v>West Virginia</v>
      </c>
      <c r="R715" t="str">
        <f>IF(OR(Q715=VLOOKUP("lignite_state_1", Keys!$B:$C, 2, FALSE),Q715=VLOOKUP("lignite_state_2", Keys!$B:$C, 2, FALSE),Q715=VLOOKUP("lignite_state_3", Keys!$B:$C, 2, FALSE),Q715=VLOOKUP("lignite_state_4", Keys!$B:$C, 2, FALSE)),VLOOKUP("lignite_label", Keys!$B:$C, 2, FALSE),VLOOKUP("hard_coal_label", Keys!$B:$C, 2, FALSE))</f>
        <v>hard_coal</v>
      </c>
    </row>
    <row r="716" spans="1:18" x14ac:dyDescent="0.25">
      <c r="A716" s="14">
        <v>2024</v>
      </c>
      <c r="B716" s="14">
        <v>4609051</v>
      </c>
      <c r="C716" s="14" t="s">
        <v>2357</v>
      </c>
      <c r="D716" s="14" t="s">
        <v>1972</v>
      </c>
      <c r="E716" s="14" t="s">
        <v>2358</v>
      </c>
      <c r="F716" s="14" t="s">
        <v>822</v>
      </c>
      <c r="G716" s="14" t="s">
        <v>828</v>
      </c>
      <c r="H716" s="14" t="s">
        <v>815</v>
      </c>
      <c r="I716" s="14" t="s">
        <v>823</v>
      </c>
      <c r="J716" s="14" t="s">
        <v>2359</v>
      </c>
      <c r="K716" s="14" t="s">
        <v>2360</v>
      </c>
      <c r="L716" s="14"/>
      <c r="M716" s="14" t="s">
        <v>1037</v>
      </c>
      <c r="N716" s="15">
        <v>0</v>
      </c>
      <c r="O716" s="15">
        <v>30</v>
      </c>
      <c r="P716" s="15">
        <v>66273</v>
      </c>
      <c r="Q716" t="str">
        <f>IFERROR(LEFT(D716, FIND(VLOOKUP("state_name_split_token", Keys!$B:$C, 2, FALSE), D716)-1), D716)</f>
        <v>West Virginia</v>
      </c>
      <c r="R716" t="str">
        <f>IF(OR(Q716=VLOOKUP("lignite_state_1", Keys!$B:$C, 2, FALSE),Q716=VLOOKUP("lignite_state_2", Keys!$B:$C, 2, FALSE),Q716=VLOOKUP("lignite_state_3", Keys!$B:$C, 2, FALSE),Q716=VLOOKUP("lignite_state_4", Keys!$B:$C, 2, FALSE)),VLOOKUP("lignite_label", Keys!$B:$C, 2, FALSE),VLOOKUP("hard_coal_label", Keys!$B:$C, 2, FALSE))</f>
        <v>hard_coal</v>
      </c>
    </row>
    <row r="717" spans="1:18" x14ac:dyDescent="0.25">
      <c r="A717" s="14">
        <v>2024</v>
      </c>
      <c r="B717" s="14">
        <v>4601318</v>
      </c>
      <c r="C717" s="14" t="s">
        <v>2361</v>
      </c>
      <c r="D717" s="14" t="s">
        <v>1960</v>
      </c>
      <c r="E717" s="14" t="s">
        <v>2362</v>
      </c>
      <c r="F717" s="14" t="s">
        <v>822</v>
      </c>
      <c r="G717" s="14" t="s">
        <v>828</v>
      </c>
      <c r="H717" s="14" t="s">
        <v>829</v>
      </c>
      <c r="I717" s="14" t="s">
        <v>836</v>
      </c>
      <c r="J717" s="14" t="s">
        <v>2363</v>
      </c>
      <c r="K717" s="14" t="s">
        <v>2364</v>
      </c>
      <c r="L717" s="14" t="s">
        <v>832</v>
      </c>
      <c r="M717" s="14" t="s">
        <v>1343</v>
      </c>
      <c r="N717" s="15">
        <v>5579207</v>
      </c>
      <c r="O717" s="15">
        <v>424</v>
      </c>
      <c r="P717" s="15">
        <v>987799</v>
      </c>
      <c r="Q717" t="str">
        <f>IFERROR(LEFT(D717, FIND(VLOOKUP("state_name_split_token", Keys!$B:$C, 2, FALSE), D717)-1), D717)</f>
        <v>West Virginia</v>
      </c>
      <c r="R717" t="str">
        <f>IF(OR(Q717=VLOOKUP("lignite_state_1", Keys!$B:$C, 2, FALSE),Q717=VLOOKUP("lignite_state_2", Keys!$B:$C, 2, FALSE),Q717=VLOOKUP("lignite_state_3", Keys!$B:$C, 2, FALSE),Q717=VLOOKUP("lignite_state_4", Keys!$B:$C, 2, FALSE)),VLOOKUP("lignite_label", Keys!$B:$C, 2, FALSE),VLOOKUP("hard_coal_label", Keys!$B:$C, 2, FALSE))</f>
        <v>hard_coal</v>
      </c>
    </row>
    <row r="718" spans="1:18" x14ac:dyDescent="0.25">
      <c r="A718" s="14">
        <v>2024</v>
      </c>
      <c r="B718" s="14">
        <v>1519557</v>
      </c>
      <c r="C718" s="14" t="s">
        <v>2365</v>
      </c>
      <c r="D718" s="14" t="s">
        <v>1972</v>
      </c>
      <c r="E718" s="14" t="s">
        <v>444</v>
      </c>
      <c r="F718" s="14" t="s">
        <v>822</v>
      </c>
      <c r="G718" s="14" t="s">
        <v>814</v>
      </c>
      <c r="H718" s="14" t="s">
        <v>815</v>
      </c>
      <c r="I718" s="14" t="s">
        <v>816</v>
      </c>
      <c r="J718" s="14" t="s">
        <v>2109</v>
      </c>
      <c r="K718" s="14" t="s">
        <v>1908</v>
      </c>
      <c r="L718" s="14"/>
      <c r="M718" s="14" t="s">
        <v>1037</v>
      </c>
      <c r="N718" s="15">
        <v>106418</v>
      </c>
      <c r="O718" s="15">
        <v>8</v>
      </c>
      <c r="P718" s="15">
        <v>23445</v>
      </c>
      <c r="Q718" t="str">
        <f>IFERROR(LEFT(D718, FIND(VLOOKUP("state_name_split_token", Keys!$B:$C, 2, FALSE), D718)-1), D718)</f>
        <v>West Virginia</v>
      </c>
      <c r="R718" t="str">
        <f>IF(OR(Q718=VLOOKUP("lignite_state_1", Keys!$B:$C, 2, FALSE),Q718=VLOOKUP("lignite_state_2", Keys!$B:$C, 2, FALSE),Q718=VLOOKUP("lignite_state_3", Keys!$B:$C, 2, FALSE),Q718=VLOOKUP("lignite_state_4", Keys!$B:$C, 2, FALSE)),VLOOKUP("lignite_label", Keys!$B:$C, 2, FALSE),VLOOKUP("hard_coal_label", Keys!$B:$C, 2, FALSE))</f>
        <v>hard_coal</v>
      </c>
    </row>
    <row r="719" spans="1:18" x14ac:dyDescent="0.25">
      <c r="A719" s="14">
        <v>2024</v>
      </c>
      <c r="B719" s="14">
        <v>1519597</v>
      </c>
      <c r="C719" s="14" t="s">
        <v>2366</v>
      </c>
      <c r="D719" s="14" t="s">
        <v>1972</v>
      </c>
      <c r="E719" s="14" t="s">
        <v>444</v>
      </c>
      <c r="F719" s="14" t="s">
        <v>822</v>
      </c>
      <c r="G719" s="14" t="s">
        <v>814</v>
      </c>
      <c r="H719" s="14" t="s">
        <v>815</v>
      </c>
      <c r="I719" s="14" t="s">
        <v>816</v>
      </c>
      <c r="J719" s="14" t="s">
        <v>2367</v>
      </c>
      <c r="K719" s="14" t="s">
        <v>2368</v>
      </c>
      <c r="L719" s="14"/>
      <c r="M719" s="14" t="s">
        <v>1037</v>
      </c>
      <c r="N719" s="15">
        <v>1361</v>
      </c>
      <c r="O719" s="15">
        <v>3</v>
      </c>
      <c r="P719" s="15">
        <v>1030</v>
      </c>
      <c r="Q719" t="str">
        <f>IFERROR(LEFT(D719, FIND(VLOOKUP("state_name_split_token", Keys!$B:$C, 2, FALSE), D719)-1), D719)</f>
        <v>West Virginia</v>
      </c>
      <c r="R719" t="str">
        <f>IF(OR(Q719=VLOOKUP("lignite_state_1", Keys!$B:$C, 2, FALSE),Q719=VLOOKUP("lignite_state_2", Keys!$B:$C, 2, FALSE),Q719=VLOOKUP("lignite_state_3", Keys!$B:$C, 2, FALSE),Q719=VLOOKUP("lignite_state_4", Keys!$B:$C, 2, FALSE)),VLOOKUP("lignite_label", Keys!$B:$C, 2, FALSE),VLOOKUP("hard_coal_label", Keys!$B:$C, 2, FALSE))</f>
        <v>hard_coal</v>
      </c>
    </row>
    <row r="720" spans="1:18" x14ac:dyDescent="0.25">
      <c r="A720" s="14">
        <v>2024</v>
      </c>
      <c r="B720" s="14">
        <v>1519839</v>
      </c>
      <c r="C720" s="14" t="s">
        <v>2369</v>
      </c>
      <c r="D720" s="14" t="s">
        <v>1972</v>
      </c>
      <c r="E720" s="14" t="s">
        <v>444</v>
      </c>
      <c r="F720" s="14" t="s">
        <v>822</v>
      </c>
      <c r="G720" s="14" t="s">
        <v>814</v>
      </c>
      <c r="H720" s="14" t="s">
        <v>815</v>
      </c>
      <c r="I720" s="14" t="s">
        <v>816</v>
      </c>
      <c r="J720" s="14" t="s">
        <v>2370</v>
      </c>
      <c r="K720" s="14" t="s">
        <v>2371</v>
      </c>
      <c r="L720" s="14"/>
      <c r="M720" s="14" t="s">
        <v>1037</v>
      </c>
      <c r="N720" s="15">
        <v>7289</v>
      </c>
      <c r="O720" s="15">
        <v>2</v>
      </c>
      <c r="P720" s="15">
        <v>752</v>
      </c>
      <c r="Q720" t="str">
        <f>IFERROR(LEFT(D720, FIND(VLOOKUP("state_name_split_token", Keys!$B:$C, 2, FALSE), D720)-1), D720)</f>
        <v>West Virginia</v>
      </c>
      <c r="R720" t="str">
        <f>IF(OR(Q720=VLOOKUP("lignite_state_1", Keys!$B:$C, 2, FALSE),Q720=VLOOKUP("lignite_state_2", Keys!$B:$C, 2, FALSE),Q720=VLOOKUP("lignite_state_3", Keys!$B:$C, 2, FALSE),Q720=VLOOKUP("lignite_state_4", Keys!$B:$C, 2, FALSE)),VLOOKUP("lignite_label", Keys!$B:$C, 2, FALSE),VLOOKUP("hard_coal_label", Keys!$B:$C, 2, FALSE))</f>
        <v>hard_coal</v>
      </c>
    </row>
    <row r="721" spans="1:18" x14ac:dyDescent="0.25">
      <c r="A721" s="14">
        <v>2024</v>
      </c>
      <c r="B721" s="14">
        <v>4003571</v>
      </c>
      <c r="C721" s="14" t="s">
        <v>2372</v>
      </c>
      <c r="D721" s="14" t="s">
        <v>1972</v>
      </c>
      <c r="E721" s="14" t="s">
        <v>444</v>
      </c>
      <c r="F721" s="14" t="s">
        <v>852</v>
      </c>
      <c r="G721" s="14" t="s">
        <v>814</v>
      </c>
      <c r="H721" s="14" t="s">
        <v>815</v>
      </c>
      <c r="I721" s="14" t="s">
        <v>816</v>
      </c>
      <c r="J721" s="14" t="s">
        <v>1313</v>
      </c>
      <c r="K721" s="14" t="s">
        <v>1098</v>
      </c>
      <c r="L721" s="14"/>
      <c r="M721" s="14" t="s">
        <v>1037</v>
      </c>
      <c r="N721" s="15">
        <v>84278</v>
      </c>
      <c r="O721" s="15">
        <v>5</v>
      </c>
      <c r="P721" s="15">
        <v>10711</v>
      </c>
      <c r="Q721" t="str">
        <f>IFERROR(LEFT(D721, FIND(VLOOKUP("state_name_split_token", Keys!$B:$C, 2, FALSE), D721)-1), D721)</f>
        <v>West Virginia</v>
      </c>
      <c r="R721" t="str">
        <f>IF(OR(Q721=VLOOKUP("lignite_state_1", Keys!$B:$C, 2, FALSE),Q721=VLOOKUP("lignite_state_2", Keys!$B:$C, 2, FALSE),Q721=VLOOKUP("lignite_state_3", Keys!$B:$C, 2, FALSE),Q721=VLOOKUP("lignite_state_4", Keys!$B:$C, 2, FALSE)),VLOOKUP("lignite_label", Keys!$B:$C, 2, FALSE),VLOOKUP("hard_coal_label", Keys!$B:$C, 2, FALSE))</f>
        <v>hard_coal</v>
      </c>
    </row>
    <row r="722" spans="1:18" x14ac:dyDescent="0.25">
      <c r="A722" s="14">
        <v>2024</v>
      </c>
      <c r="B722" s="14">
        <v>4604637</v>
      </c>
      <c r="C722" s="14" t="s">
        <v>2373</v>
      </c>
      <c r="D722" s="14" t="s">
        <v>1972</v>
      </c>
      <c r="E722" s="14" t="s">
        <v>444</v>
      </c>
      <c r="F722" s="14" t="s">
        <v>822</v>
      </c>
      <c r="G722" s="14" t="s">
        <v>828</v>
      </c>
      <c r="H722" s="14" t="s">
        <v>829</v>
      </c>
      <c r="I722" s="14" t="s">
        <v>823</v>
      </c>
      <c r="J722" s="14" t="s">
        <v>2374</v>
      </c>
      <c r="K722" s="14" t="s">
        <v>2375</v>
      </c>
      <c r="L722" s="14" t="s">
        <v>832</v>
      </c>
      <c r="M722" s="14" t="s">
        <v>1037</v>
      </c>
      <c r="N722" s="15">
        <v>0</v>
      </c>
      <c r="O722" s="15">
        <v>11</v>
      </c>
      <c r="P722" s="15">
        <v>25930</v>
      </c>
      <c r="Q722" t="str">
        <f>IFERROR(LEFT(D722, FIND(VLOOKUP("state_name_split_token", Keys!$B:$C, 2, FALSE), D722)-1), D722)</f>
        <v>West Virginia</v>
      </c>
      <c r="R722" t="str">
        <f>IF(OR(Q722=VLOOKUP("lignite_state_1", Keys!$B:$C, 2, FALSE),Q722=VLOOKUP("lignite_state_2", Keys!$B:$C, 2, FALSE),Q722=VLOOKUP("lignite_state_3", Keys!$B:$C, 2, FALSE),Q722=VLOOKUP("lignite_state_4", Keys!$B:$C, 2, FALSE)),VLOOKUP("lignite_label", Keys!$B:$C, 2, FALSE),VLOOKUP("hard_coal_label", Keys!$B:$C, 2, FALSE))</f>
        <v>hard_coal</v>
      </c>
    </row>
    <row r="723" spans="1:18" x14ac:dyDescent="0.25">
      <c r="A723" s="14">
        <v>2024</v>
      </c>
      <c r="B723" s="14">
        <v>4605868</v>
      </c>
      <c r="C723" s="14" t="s">
        <v>2376</v>
      </c>
      <c r="D723" s="14" t="s">
        <v>1972</v>
      </c>
      <c r="E723" s="14" t="s">
        <v>444</v>
      </c>
      <c r="F723" s="14" t="s">
        <v>852</v>
      </c>
      <c r="G723" s="14" t="s">
        <v>814</v>
      </c>
      <c r="H723" s="14" t="s">
        <v>815</v>
      </c>
      <c r="I723" s="14" t="s">
        <v>823</v>
      </c>
      <c r="J723" s="14" t="s">
        <v>2377</v>
      </c>
      <c r="K723" s="14" t="s">
        <v>2378</v>
      </c>
      <c r="L723" s="14"/>
      <c r="M723" s="14" t="s">
        <v>1037</v>
      </c>
      <c r="N723" s="15">
        <v>0</v>
      </c>
      <c r="O723" s="15">
        <v>2</v>
      </c>
      <c r="P723" s="15">
        <v>3746</v>
      </c>
      <c r="Q723" t="str">
        <f>IFERROR(LEFT(D723, FIND(VLOOKUP("state_name_split_token", Keys!$B:$C, 2, FALSE), D723)-1), D723)</f>
        <v>West Virginia</v>
      </c>
      <c r="R723" t="str">
        <f>IF(OR(Q723=VLOOKUP("lignite_state_1", Keys!$B:$C, 2, FALSE),Q723=VLOOKUP("lignite_state_2", Keys!$B:$C, 2, FALSE),Q723=VLOOKUP("lignite_state_3", Keys!$B:$C, 2, FALSE),Q723=VLOOKUP("lignite_state_4", Keys!$B:$C, 2, FALSE)),VLOOKUP("lignite_label", Keys!$B:$C, 2, FALSE),VLOOKUP("hard_coal_label", Keys!$B:$C, 2, FALSE))</f>
        <v>hard_coal</v>
      </c>
    </row>
    <row r="724" spans="1:18" x14ac:dyDescent="0.25">
      <c r="A724" s="14">
        <v>2024</v>
      </c>
      <c r="B724" s="14">
        <v>4605868</v>
      </c>
      <c r="C724" s="14" t="s">
        <v>2376</v>
      </c>
      <c r="D724" s="14" t="s">
        <v>1972</v>
      </c>
      <c r="E724" s="14" t="s">
        <v>444</v>
      </c>
      <c r="F724" s="14" t="s">
        <v>852</v>
      </c>
      <c r="G724" s="14" t="s">
        <v>828</v>
      </c>
      <c r="H724" s="14" t="s">
        <v>815</v>
      </c>
      <c r="I724" s="14" t="s">
        <v>823</v>
      </c>
      <c r="J724" s="14" t="s">
        <v>2377</v>
      </c>
      <c r="K724" s="14" t="s">
        <v>2378</v>
      </c>
      <c r="L724" s="14"/>
      <c r="M724" s="14" t="s">
        <v>1037</v>
      </c>
      <c r="N724" s="15">
        <v>0</v>
      </c>
      <c r="O724" s="15">
        <v>2</v>
      </c>
      <c r="P724" s="15">
        <v>3746</v>
      </c>
      <c r="Q724" t="str">
        <f>IFERROR(LEFT(D724, FIND(VLOOKUP("state_name_split_token", Keys!$B:$C, 2, FALSE), D724)-1), D724)</f>
        <v>West Virginia</v>
      </c>
      <c r="R724" t="str">
        <f>IF(OR(Q724=VLOOKUP("lignite_state_1", Keys!$B:$C, 2, FALSE),Q724=VLOOKUP("lignite_state_2", Keys!$B:$C, 2, FALSE),Q724=VLOOKUP("lignite_state_3", Keys!$B:$C, 2, FALSE),Q724=VLOOKUP("lignite_state_4", Keys!$B:$C, 2, FALSE)),VLOOKUP("lignite_label", Keys!$B:$C, 2, FALSE),VLOOKUP("hard_coal_label", Keys!$B:$C, 2, FALSE))</f>
        <v>hard_coal</v>
      </c>
    </row>
    <row r="725" spans="1:18" x14ac:dyDescent="0.25">
      <c r="A725" s="14">
        <v>2024</v>
      </c>
      <c r="B725" s="14">
        <v>4609007</v>
      </c>
      <c r="C725" s="14" t="s">
        <v>2379</v>
      </c>
      <c r="D725" s="14" t="s">
        <v>1972</v>
      </c>
      <c r="E725" s="14" t="s">
        <v>444</v>
      </c>
      <c r="F725" s="14" t="s">
        <v>822</v>
      </c>
      <c r="G725" s="14" t="s">
        <v>814</v>
      </c>
      <c r="H725" s="14" t="s">
        <v>815</v>
      </c>
      <c r="I725" s="14" t="s">
        <v>816</v>
      </c>
      <c r="J725" s="14" t="s">
        <v>2101</v>
      </c>
      <c r="K725" s="14" t="s">
        <v>2380</v>
      </c>
      <c r="L725" s="14"/>
      <c r="M725" s="14" t="s">
        <v>1037</v>
      </c>
      <c r="N725" s="15">
        <v>104646</v>
      </c>
      <c r="O725" s="15">
        <v>9</v>
      </c>
      <c r="P725" s="15">
        <v>20050</v>
      </c>
      <c r="Q725" t="str">
        <f>IFERROR(LEFT(D725, FIND(VLOOKUP("state_name_split_token", Keys!$B:$C, 2, FALSE), D725)-1), D725)</f>
        <v>West Virginia</v>
      </c>
      <c r="R725" t="str">
        <f>IF(OR(Q725=VLOOKUP("lignite_state_1", Keys!$B:$C, 2, FALSE),Q725=VLOOKUP("lignite_state_2", Keys!$B:$C, 2, FALSE),Q725=VLOOKUP("lignite_state_3", Keys!$B:$C, 2, FALSE),Q725=VLOOKUP("lignite_state_4", Keys!$B:$C, 2, FALSE)),VLOOKUP("lignite_label", Keys!$B:$C, 2, FALSE),VLOOKUP("hard_coal_label", Keys!$B:$C, 2, FALSE))</f>
        <v>hard_coal</v>
      </c>
    </row>
    <row r="726" spans="1:18" x14ac:dyDescent="0.25">
      <c r="A726" s="14">
        <v>2024</v>
      </c>
      <c r="B726" s="14">
        <v>4609062</v>
      </c>
      <c r="C726" s="14" t="s">
        <v>2381</v>
      </c>
      <c r="D726" s="14" t="s">
        <v>1972</v>
      </c>
      <c r="E726" s="14" t="s">
        <v>444</v>
      </c>
      <c r="F726" s="14" t="s">
        <v>822</v>
      </c>
      <c r="G726" s="14" t="s">
        <v>814</v>
      </c>
      <c r="H726" s="14" t="s">
        <v>829</v>
      </c>
      <c r="I726" s="14" t="s">
        <v>816</v>
      </c>
      <c r="J726" s="14" t="s">
        <v>2382</v>
      </c>
      <c r="K726" s="14" t="s">
        <v>2276</v>
      </c>
      <c r="L726" s="14" t="s">
        <v>832</v>
      </c>
      <c r="M726" s="14" t="s">
        <v>1037</v>
      </c>
      <c r="N726" s="15">
        <v>932364</v>
      </c>
      <c r="O726" s="15">
        <v>15</v>
      </c>
      <c r="P726" s="15">
        <v>31469</v>
      </c>
      <c r="Q726" t="str">
        <f>IFERROR(LEFT(D726, FIND(VLOOKUP("state_name_split_token", Keys!$B:$C, 2, FALSE), D726)-1), D726)</f>
        <v>West Virginia</v>
      </c>
      <c r="R726" t="str">
        <f>IF(OR(Q726=VLOOKUP("lignite_state_1", Keys!$B:$C, 2, FALSE),Q726=VLOOKUP("lignite_state_2", Keys!$B:$C, 2, FALSE),Q726=VLOOKUP("lignite_state_3", Keys!$B:$C, 2, FALSE),Q726=VLOOKUP("lignite_state_4", Keys!$B:$C, 2, FALSE)),VLOOKUP("lignite_label", Keys!$B:$C, 2, FALSE),VLOOKUP("hard_coal_label", Keys!$B:$C, 2, FALSE))</f>
        <v>hard_coal</v>
      </c>
    </row>
    <row r="727" spans="1:18" x14ac:dyDescent="0.25">
      <c r="A727" s="14">
        <v>2024</v>
      </c>
      <c r="B727" s="14">
        <v>4609135</v>
      </c>
      <c r="C727" s="14" t="s">
        <v>2383</v>
      </c>
      <c r="D727" s="14" t="s">
        <v>1972</v>
      </c>
      <c r="E727" s="14" t="s">
        <v>444</v>
      </c>
      <c r="F727" s="14" t="s">
        <v>822</v>
      </c>
      <c r="G727" s="14" t="s">
        <v>814</v>
      </c>
      <c r="H727" s="14" t="s">
        <v>815</v>
      </c>
      <c r="I727" s="14" t="s">
        <v>823</v>
      </c>
      <c r="J727" s="14" t="s">
        <v>2384</v>
      </c>
      <c r="K727" s="14" t="s">
        <v>2276</v>
      </c>
      <c r="L727" s="14"/>
      <c r="M727" s="14" t="s">
        <v>1037</v>
      </c>
      <c r="N727" s="15">
        <v>0</v>
      </c>
      <c r="O727" s="15">
        <v>28</v>
      </c>
      <c r="P727" s="15">
        <v>66900</v>
      </c>
      <c r="Q727" t="str">
        <f>IFERROR(LEFT(D727, FIND(VLOOKUP("state_name_split_token", Keys!$B:$C, 2, FALSE), D727)-1), D727)</f>
        <v>West Virginia</v>
      </c>
      <c r="R727" t="str">
        <f>IF(OR(Q727=VLOOKUP("lignite_state_1", Keys!$B:$C, 2, FALSE),Q727=VLOOKUP("lignite_state_2", Keys!$B:$C, 2, FALSE),Q727=VLOOKUP("lignite_state_3", Keys!$B:$C, 2, FALSE),Q727=VLOOKUP("lignite_state_4", Keys!$B:$C, 2, FALSE)),VLOOKUP("lignite_label", Keys!$B:$C, 2, FALSE),VLOOKUP("hard_coal_label", Keys!$B:$C, 2, FALSE))</f>
        <v>hard_coal</v>
      </c>
    </row>
    <row r="728" spans="1:18" x14ac:dyDescent="0.25">
      <c r="A728" s="14">
        <v>2024</v>
      </c>
      <c r="B728" s="14">
        <v>4609239</v>
      </c>
      <c r="C728" s="14" t="s">
        <v>2385</v>
      </c>
      <c r="D728" s="14" t="s">
        <v>1972</v>
      </c>
      <c r="E728" s="14" t="s">
        <v>444</v>
      </c>
      <c r="F728" s="14" t="s">
        <v>852</v>
      </c>
      <c r="G728" s="14" t="s">
        <v>814</v>
      </c>
      <c r="H728" s="14" t="s">
        <v>815</v>
      </c>
      <c r="I728" s="14" t="s">
        <v>816</v>
      </c>
      <c r="J728" s="14" t="s">
        <v>2386</v>
      </c>
      <c r="K728" s="14" t="s">
        <v>2387</v>
      </c>
      <c r="L728" s="14"/>
      <c r="M728" s="14" t="s">
        <v>1037</v>
      </c>
      <c r="N728" s="15">
        <v>10245</v>
      </c>
      <c r="O728" s="15">
        <v>10</v>
      </c>
      <c r="P728" s="15">
        <v>12855</v>
      </c>
      <c r="Q728" t="str">
        <f>IFERROR(LEFT(D728, FIND(VLOOKUP("state_name_split_token", Keys!$B:$C, 2, FALSE), D728)-1), D728)</f>
        <v>West Virginia</v>
      </c>
      <c r="R728" t="str">
        <f>IF(OR(Q728=VLOOKUP("lignite_state_1", Keys!$B:$C, 2, FALSE),Q728=VLOOKUP("lignite_state_2", Keys!$B:$C, 2, FALSE),Q728=VLOOKUP("lignite_state_3", Keys!$B:$C, 2, FALSE),Q728=VLOOKUP("lignite_state_4", Keys!$B:$C, 2, FALSE)),VLOOKUP("lignite_label", Keys!$B:$C, 2, FALSE),VLOOKUP("hard_coal_label", Keys!$B:$C, 2, FALSE))</f>
        <v>hard_coal</v>
      </c>
    </row>
    <row r="729" spans="1:18" x14ac:dyDescent="0.25">
      <c r="A729" s="14">
        <v>2024</v>
      </c>
      <c r="B729" s="14">
        <v>4609316</v>
      </c>
      <c r="C729" s="14" t="s">
        <v>2388</v>
      </c>
      <c r="D729" s="14" t="s">
        <v>1972</v>
      </c>
      <c r="E729" s="14" t="s">
        <v>444</v>
      </c>
      <c r="F729" s="14" t="s">
        <v>852</v>
      </c>
      <c r="G729" s="14" t="s">
        <v>814</v>
      </c>
      <c r="H729" s="14" t="s">
        <v>815</v>
      </c>
      <c r="I729" s="14" t="s">
        <v>823</v>
      </c>
      <c r="J729" s="14" t="s">
        <v>2389</v>
      </c>
      <c r="K729" s="14" t="s">
        <v>2387</v>
      </c>
      <c r="L729" s="14"/>
      <c r="M729" s="14" t="s">
        <v>1037</v>
      </c>
      <c r="N729" s="15">
        <v>0</v>
      </c>
      <c r="O729" s="15">
        <v>1</v>
      </c>
      <c r="P729" s="15">
        <v>1067</v>
      </c>
      <c r="Q729" t="str">
        <f>IFERROR(LEFT(D729, FIND(VLOOKUP("state_name_split_token", Keys!$B:$C, 2, FALSE), D729)-1), D729)</f>
        <v>West Virginia</v>
      </c>
      <c r="R729" t="str">
        <f>IF(OR(Q729=VLOOKUP("lignite_state_1", Keys!$B:$C, 2, FALSE),Q729=VLOOKUP("lignite_state_2", Keys!$B:$C, 2, FALSE),Q729=VLOOKUP("lignite_state_3", Keys!$B:$C, 2, FALSE),Q729=VLOOKUP("lignite_state_4", Keys!$B:$C, 2, FALSE)),VLOOKUP("lignite_label", Keys!$B:$C, 2, FALSE),VLOOKUP("hard_coal_label", Keys!$B:$C, 2, FALSE))</f>
        <v>hard_coal</v>
      </c>
    </row>
    <row r="730" spans="1:18" x14ac:dyDescent="0.25">
      <c r="A730" s="14">
        <v>2024</v>
      </c>
      <c r="B730" s="14">
        <v>4609316</v>
      </c>
      <c r="C730" s="14" t="s">
        <v>2388</v>
      </c>
      <c r="D730" s="14" t="s">
        <v>1972</v>
      </c>
      <c r="E730" s="14" t="s">
        <v>444</v>
      </c>
      <c r="F730" s="14" t="s">
        <v>852</v>
      </c>
      <c r="G730" s="14" t="s">
        <v>828</v>
      </c>
      <c r="H730" s="14" t="s">
        <v>815</v>
      </c>
      <c r="I730" s="14" t="s">
        <v>823</v>
      </c>
      <c r="J730" s="14" t="s">
        <v>2389</v>
      </c>
      <c r="K730" s="14" t="s">
        <v>2387</v>
      </c>
      <c r="L730" s="14"/>
      <c r="M730" s="14" t="s">
        <v>1037</v>
      </c>
      <c r="N730" s="15">
        <v>0</v>
      </c>
      <c r="O730" s="15">
        <v>6</v>
      </c>
      <c r="P730" s="15">
        <v>10784</v>
      </c>
      <c r="Q730" t="str">
        <f>IFERROR(LEFT(D730, FIND(VLOOKUP("state_name_split_token", Keys!$B:$C, 2, FALSE), D730)-1), D730)</f>
        <v>West Virginia</v>
      </c>
      <c r="R730" t="str">
        <f>IF(OR(Q730=VLOOKUP("lignite_state_1", Keys!$B:$C, 2, FALSE),Q730=VLOOKUP("lignite_state_2", Keys!$B:$C, 2, FALSE),Q730=VLOOKUP("lignite_state_3", Keys!$B:$C, 2, FALSE),Q730=VLOOKUP("lignite_state_4", Keys!$B:$C, 2, FALSE)),VLOOKUP("lignite_label", Keys!$B:$C, 2, FALSE),VLOOKUP("hard_coal_label", Keys!$B:$C, 2, FALSE))</f>
        <v>hard_coal</v>
      </c>
    </row>
    <row r="731" spans="1:18" x14ac:dyDescent="0.25">
      <c r="A731" s="14">
        <v>2024</v>
      </c>
      <c r="B731" s="14">
        <v>4609319</v>
      </c>
      <c r="C731" s="14" t="s">
        <v>2390</v>
      </c>
      <c r="D731" s="14" t="s">
        <v>1972</v>
      </c>
      <c r="E731" s="14" t="s">
        <v>444</v>
      </c>
      <c r="F731" s="14" t="s">
        <v>822</v>
      </c>
      <c r="G731" s="14" t="s">
        <v>828</v>
      </c>
      <c r="H731" s="14" t="s">
        <v>829</v>
      </c>
      <c r="I731" s="14" t="s">
        <v>816</v>
      </c>
      <c r="J731" s="14" t="s">
        <v>2106</v>
      </c>
      <c r="K731" s="14" t="s">
        <v>2107</v>
      </c>
      <c r="L731" s="14"/>
      <c r="M731" s="14" t="s">
        <v>1037</v>
      </c>
      <c r="N731" s="15">
        <v>497425</v>
      </c>
      <c r="O731" s="15">
        <v>168</v>
      </c>
      <c r="P731" s="15">
        <v>425237</v>
      </c>
      <c r="Q731" t="str">
        <f>IFERROR(LEFT(D731, FIND(VLOOKUP("state_name_split_token", Keys!$B:$C, 2, FALSE), D731)-1), D731)</f>
        <v>West Virginia</v>
      </c>
      <c r="R731" t="str">
        <f>IF(OR(Q731=VLOOKUP("lignite_state_1", Keys!$B:$C, 2, FALSE),Q731=VLOOKUP("lignite_state_2", Keys!$B:$C, 2, FALSE),Q731=VLOOKUP("lignite_state_3", Keys!$B:$C, 2, FALSE),Q731=VLOOKUP("lignite_state_4", Keys!$B:$C, 2, FALSE)),VLOOKUP("lignite_label", Keys!$B:$C, 2, FALSE),VLOOKUP("hard_coal_label", Keys!$B:$C, 2, FALSE))</f>
        <v>hard_coal</v>
      </c>
    </row>
    <row r="732" spans="1:18" x14ac:dyDescent="0.25">
      <c r="A732" s="14">
        <v>2024</v>
      </c>
      <c r="B732" s="14">
        <v>4609377</v>
      </c>
      <c r="C732" s="14" t="s">
        <v>2391</v>
      </c>
      <c r="D732" s="14" t="s">
        <v>1972</v>
      </c>
      <c r="E732" s="14" t="s">
        <v>444</v>
      </c>
      <c r="F732" s="14" t="s">
        <v>822</v>
      </c>
      <c r="G732" s="14" t="s">
        <v>814</v>
      </c>
      <c r="H732" s="14" t="s">
        <v>829</v>
      </c>
      <c r="I732" s="14" t="s">
        <v>816</v>
      </c>
      <c r="J732" s="14" t="s">
        <v>1977</v>
      </c>
      <c r="K732" s="14" t="s">
        <v>1231</v>
      </c>
      <c r="L732" s="14"/>
      <c r="M732" s="14" t="s">
        <v>1037</v>
      </c>
      <c r="N732" s="15">
        <v>761574</v>
      </c>
      <c r="O732" s="15">
        <v>110</v>
      </c>
      <c r="P732" s="15">
        <v>278236</v>
      </c>
      <c r="Q732" t="str">
        <f>IFERROR(LEFT(D732, FIND(VLOOKUP("state_name_split_token", Keys!$B:$C, 2, FALSE), D732)-1), D732)</f>
        <v>West Virginia</v>
      </c>
      <c r="R732" t="str">
        <f>IF(OR(Q732=VLOOKUP("lignite_state_1", Keys!$B:$C, 2, FALSE),Q732=VLOOKUP("lignite_state_2", Keys!$B:$C, 2, FALSE),Q732=VLOOKUP("lignite_state_3", Keys!$B:$C, 2, FALSE),Q732=VLOOKUP("lignite_state_4", Keys!$B:$C, 2, FALSE)),VLOOKUP("lignite_label", Keys!$B:$C, 2, FALSE),VLOOKUP("hard_coal_label", Keys!$B:$C, 2, FALSE))</f>
        <v>hard_coal</v>
      </c>
    </row>
    <row r="733" spans="1:18" x14ac:dyDescent="0.25">
      <c r="A733" s="14">
        <v>2024</v>
      </c>
      <c r="B733" s="14">
        <v>4609427</v>
      </c>
      <c r="C733" s="14" t="s">
        <v>2392</v>
      </c>
      <c r="D733" s="14" t="s">
        <v>1972</v>
      </c>
      <c r="E733" s="14" t="s">
        <v>444</v>
      </c>
      <c r="F733" s="14" t="s">
        <v>822</v>
      </c>
      <c r="G733" s="14" t="s">
        <v>828</v>
      </c>
      <c r="H733" s="14" t="s">
        <v>829</v>
      </c>
      <c r="I733" s="14" t="s">
        <v>816</v>
      </c>
      <c r="J733" s="14" t="s">
        <v>1974</v>
      </c>
      <c r="K733" s="14" t="s">
        <v>1978</v>
      </c>
      <c r="L733" s="14"/>
      <c r="M733" s="14" t="s">
        <v>1037</v>
      </c>
      <c r="N733" s="15">
        <v>308798</v>
      </c>
      <c r="O733" s="15">
        <v>64</v>
      </c>
      <c r="P733" s="15">
        <v>167444</v>
      </c>
      <c r="Q733" t="str">
        <f>IFERROR(LEFT(D733, FIND(VLOOKUP("state_name_split_token", Keys!$B:$C, 2, FALSE), D733)-1), D733)</f>
        <v>West Virginia</v>
      </c>
      <c r="R733" t="str">
        <f>IF(OR(Q733=VLOOKUP("lignite_state_1", Keys!$B:$C, 2, FALSE),Q733=VLOOKUP("lignite_state_2", Keys!$B:$C, 2, FALSE),Q733=VLOOKUP("lignite_state_3", Keys!$B:$C, 2, FALSE),Q733=VLOOKUP("lignite_state_4", Keys!$B:$C, 2, FALSE)),VLOOKUP("lignite_label", Keys!$B:$C, 2, FALSE),VLOOKUP("hard_coal_label", Keys!$B:$C, 2, FALSE))</f>
        <v>hard_coal</v>
      </c>
    </row>
    <row r="734" spans="1:18" x14ac:dyDescent="0.25">
      <c r="A734" s="14">
        <v>2024</v>
      </c>
      <c r="B734" s="14">
        <v>4609471</v>
      </c>
      <c r="C734" s="14" t="s">
        <v>2393</v>
      </c>
      <c r="D734" s="14" t="s">
        <v>1972</v>
      </c>
      <c r="E734" s="14" t="s">
        <v>444</v>
      </c>
      <c r="F734" s="14" t="s">
        <v>822</v>
      </c>
      <c r="G734" s="14" t="s">
        <v>828</v>
      </c>
      <c r="H734" s="14" t="s">
        <v>829</v>
      </c>
      <c r="I734" s="14" t="s">
        <v>816</v>
      </c>
      <c r="J734" s="14" t="s">
        <v>1977</v>
      </c>
      <c r="K734" s="14" t="s">
        <v>2004</v>
      </c>
      <c r="L734" s="14"/>
      <c r="M734" s="14" t="s">
        <v>1037</v>
      </c>
      <c r="N734" s="15">
        <v>253053</v>
      </c>
      <c r="O734" s="15">
        <v>62</v>
      </c>
      <c r="P734" s="15">
        <v>159652</v>
      </c>
      <c r="Q734" t="str">
        <f>IFERROR(LEFT(D734, FIND(VLOOKUP("state_name_split_token", Keys!$B:$C, 2, FALSE), D734)-1), D734)</f>
        <v>West Virginia</v>
      </c>
      <c r="R734" t="str">
        <f>IF(OR(Q734=VLOOKUP("lignite_state_1", Keys!$B:$C, 2, FALSE),Q734=VLOOKUP("lignite_state_2", Keys!$B:$C, 2, FALSE),Q734=VLOOKUP("lignite_state_3", Keys!$B:$C, 2, FALSE),Q734=VLOOKUP("lignite_state_4", Keys!$B:$C, 2, FALSE)),VLOOKUP("lignite_label", Keys!$B:$C, 2, FALSE),VLOOKUP("hard_coal_label", Keys!$B:$C, 2, FALSE))</f>
        <v>hard_coal</v>
      </c>
    </row>
    <row r="735" spans="1:18" x14ac:dyDescent="0.25">
      <c r="A735" s="14">
        <v>2024</v>
      </c>
      <c r="B735" s="14">
        <v>4609474</v>
      </c>
      <c r="C735" s="14" t="s">
        <v>2394</v>
      </c>
      <c r="D735" s="14" t="s">
        <v>1972</v>
      </c>
      <c r="E735" s="14" t="s">
        <v>444</v>
      </c>
      <c r="F735" s="14" t="s">
        <v>822</v>
      </c>
      <c r="G735" s="14" t="s">
        <v>828</v>
      </c>
      <c r="H735" s="14" t="s">
        <v>829</v>
      </c>
      <c r="I735" s="14" t="s">
        <v>816</v>
      </c>
      <c r="J735" s="14" t="s">
        <v>2395</v>
      </c>
      <c r="K735" s="14" t="s">
        <v>2173</v>
      </c>
      <c r="L735" s="14"/>
      <c r="M735" s="14" t="s">
        <v>1037</v>
      </c>
      <c r="N735" s="15">
        <v>87127</v>
      </c>
      <c r="O735" s="15">
        <v>43</v>
      </c>
      <c r="P735" s="15">
        <v>87071</v>
      </c>
      <c r="Q735" t="str">
        <f>IFERROR(LEFT(D735, FIND(VLOOKUP("state_name_split_token", Keys!$B:$C, 2, FALSE), D735)-1), D735)</f>
        <v>West Virginia</v>
      </c>
      <c r="R735" t="str">
        <f>IF(OR(Q735=VLOOKUP("lignite_state_1", Keys!$B:$C, 2, FALSE),Q735=VLOOKUP("lignite_state_2", Keys!$B:$C, 2, FALSE),Q735=VLOOKUP("lignite_state_3", Keys!$B:$C, 2, FALSE),Q735=VLOOKUP("lignite_state_4", Keys!$B:$C, 2, FALSE)),VLOOKUP("lignite_label", Keys!$B:$C, 2, FALSE),VLOOKUP("hard_coal_label", Keys!$B:$C, 2, FALSE))</f>
        <v>hard_coal</v>
      </c>
    </row>
    <row r="736" spans="1:18" x14ac:dyDescent="0.25">
      <c r="A736" s="14">
        <v>2024</v>
      </c>
      <c r="B736" s="14">
        <v>4609522</v>
      </c>
      <c r="C736" s="14" t="s">
        <v>2396</v>
      </c>
      <c r="D736" s="14" t="s">
        <v>1972</v>
      </c>
      <c r="E736" s="14" t="s">
        <v>444</v>
      </c>
      <c r="F736" s="14" t="s">
        <v>822</v>
      </c>
      <c r="G736" s="14" t="s">
        <v>828</v>
      </c>
      <c r="H736" s="14" t="s">
        <v>829</v>
      </c>
      <c r="I736" s="14" t="s">
        <v>816</v>
      </c>
      <c r="J736" s="14" t="s">
        <v>2397</v>
      </c>
      <c r="K736" s="14" t="s">
        <v>2398</v>
      </c>
      <c r="L736" s="14"/>
      <c r="M736" s="14" t="s">
        <v>1037</v>
      </c>
      <c r="N736" s="15">
        <v>1772725</v>
      </c>
      <c r="O736" s="15">
        <v>330</v>
      </c>
      <c r="P736" s="15">
        <v>802306</v>
      </c>
      <c r="Q736" t="str">
        <f>IFERROR(LEFT(D736, FIND(VLOOKUP("state_name_split_token", Keys!$B:$C, 2, FALSE), D736)-1), D736)</f>
        <v>West Virginia</v>
      </c>
      <c r="R736" t="str">
        <f>IF(OR(Q736=VLOOKUP("lignite_state_1", Keys!$B:$C, 2, FALSE),Q736=VLOOKUP("lignite_state_2", Keys!$B:$C, 2, FALSE),Q736=VLOOKUP("lignite_state_3", Keys!$B:$C, 2, FALSE),Q736=VLOOKUP("lignite_state_4", Keys!$B:$C, 2, FALSE)),VLOOKUP("lignite_label", Keys!$B:$C, 2, FALSE),VLOOKUP("hard_coal_label", Keys!$B:$C, 2, FALSE))</f>
        <v>hard_coal</v>
      </c>
    </row>
    <row r="737" spans="1:18" x14ac:dyDescent="0.25">
      <c r="A737" s="14">
        <v>2024</v>
      </c>
      <c r="B737" s="14">
        <v>4609569</v>
      </c>
      <c r="C737" s="14" t="s">
        <v>2399</v>
      </c>
      <c r="D737" s="14" t="s">
        <v>1972</v>
      </c>
      <c r="E737" s="14" t="s">
        <v>444</v>
      </c>
      <c r="F737" s="14" t="s">
        <v>822</v>
      </c>
      <c r="G737" s="14" t="s">
        <v>828</v>
      </c>
      <c r="H737" s="14" t="s">
        <v>829</v>
      </c>
      <c r="I737" s="14" t="s">
        <v>816</v>
      </c>
      <c r="J737" s="14" t="s">
        <v>2400</v>
      </c>
      <c r="K737" s="14" t="s">
        <v>2401</v>
      </c>
      <c r="L737" s="14"/>
      <c r="M737" s="14" t="s">
        <v>1037</v>
      </c>
      <c r="N737" s="15">
        <v>397470</v>
      </c>
      <c r="O737" s="15">
        <v>175</v>
      </c>
      <c r="P737" s="15">
        <v>381313</v>
      </c>
      <c r="Q737" t="str">
        <f>IFERROR(LEFT(D737, FIND(VLOOKUP("state_name_split_token", Keys!$B:$C, 2, FALSE), D737)-1), D737)</f>
        <v>West Virginia</v>
      </c>
      <c r="R737" t="str">
        <f>IF(OR(Q737=VLOOKUP("lignite_state_1", Keys!$B:$C, 2, FALSE),Q737=VLOOKUP("lignite_state_2", Keys!$B:$C, 2, FALSE),Q737=VLOOKUP("lignite_state_3", Keys!$B:$C, 2, FALSE),Q737=VLOOKUP("lignite_state_4", Keys!$B:$C, 2, FALSE)),VLOOKUP("lignite_label", Keys!$B:$C, 2, FALSE),VLOOKUP("hard_coal_label", Keys!$B:$C, 2, FALSE))</f>
        <v>hard_coal</v>
      </c>
    </row>
    <row r="738" spans="1:18" x14ac:dyDescent="0.25">
      <c r="A738" s="14">
        <v>2024</v>
      </c>
      <c r="B738" s="14">
        <v>4609578</v>
      </c>
      <c r="C738" s="14" t="s">
        <v>2402</v>
      </c>
      <c r="D738" s="14" t="s">
        <v>1972</v>
      </c>
      <c r="E738" s="14" t="s">
        <v>444</v>
      </c>
      <c r="F738" s="14" t="s">
        <v>822</v>
      </c>
      <c r="G738" s="14" t="s">
        <v>814</v>
      </c>
      <c r="H738" s="14" t="s">
        <v>815</v>
      </c>
      <c r="I738" s="14" t="s">
        <v>816</v>
      </c>
      <c r="J738" s="14" t="s">
        <v>2109</v>
      </c>
      <c r="K738" s="14" t="s">
        <v>1908</v>
      </c>
      <c r="L738" s="14"/>
      <c r="M738" s="14" t="s">
        <v>1037</v>
      </c>
      <c r="N738" s="15">
        <v>82721</v>
      </c>
      <c r="O738" s="15">
        <v>29</v>
      </c>
      <c r="P738" s="15">
        <v>52291</v>
      </c>
      <c r="Q738" t="str">
        <f>IFERROR(LEFT(D738, FIND(VLOOKUP("state_name_split_token", Keys!$B:$C, 2, FALSE), D738)-1), D738)</f>
        <v>West Virginia</v>
      </c>
      <c r="R738" t="str">
        <f>IF(OR(Q738=VLOOKUP("lignite_state_1", Keys!$B:$C, 2, FALSE),Q738=VLOOKUP("lignite_state_2", Keys!$B:$C, 2, FALSE),Q738=VLOOKUP("lignite_state_3", Keys!$B:$C, 2, FALSE),Q738=VLOOKUP("lignite_state_4", Keys!$B:$C, 2, FALSE)),VLOOKUP("lignite_label", Keys!$B:$C, 2, FALSE),VLOOKUP("hard_coal_label", Keys!$B:$C, 2, FALSE))</f>
        <v>hard_coal</v>
      </c>
    </row>
    <row r="739" spans="1:18" x14ac:dyDescent="0.25">
      <c r="A739" s="14">
        <v>2024</v>
      </c>
      <c r="B739" s="14">
        <v>4609593</v>
      </c>
      <c r="C739" s="14" t="s">
        <v>2403</v>
      </c>
      <c r="D739" s="14" t="s">
        <v>1972</v>
      </c>
      <c r="E739" s="14" t="s">
        <v>444</v>
      </c>
      <c r="F739" s="14" t="s">
        <v>852</v>
      </c>
      <c r="G739" s="14" t="s">
        <v>814</v>
      </c>
      <c r="H739" s="14" t="s">
        <v>815</v>
      </c>
      <c r="I739" s="14" t="s">
        <v>816</v>
      </c>
      <c r="J739" s="14" t="s">
        <v>2404</v>
      </c>
      <c r="K739" s="14" t="s">
        <v>2405</v>
      </c>
      <c r="L739" s="14"/>
      <c r="M739" s="14" t="s">
        <v>1037</v>
      </c>
      <c r="N739" s="15">
        <v>5763</v>
      </c>
      <c r="O739" s="15">
        <v>3</v>
      </c>
      <c r="P739" s="15">
        <v>4310</v>
      </c>
      <c r="Q739" t="str">
        <f>IFERROR(LEFT(D739, FIND(VLOOKUP("state_name_split_token", Keys!$B:$C, 2, FALSE), D739)-1), D739)</f>
        <v>West Virginia</v>
      </c>
      <c r="R739" t="str">
        <f>IF(OR(Q739=VLOOKUP("lignite_state_1", Keys!$B:$C, 2, FALSE),Q739=VLOOKUP("lignite_state_2", Keys!$B:$C, 2, FALSE),Q739=VLOOKUP("lignite_state_3", Keys!$B:$C, 2, FALSE),Q739=VLOOKUP("lignite_state_4", Keys!$B:$C, 2, FALSE)),VLOOKUP("lignite_label", Keys!$B:$C, 2, FALSE),VLOOKUP("hard_coal_label", Keys!$B:$C, 2, FALSE))</f>
        <v>hard_coal</v>
      </c>
    </row>
    <row r="740" spans="1:18" x14ac:dyDescent="0.25">
      <c r="A740" s="14">
        <v>2024</v>
      </c>
      <c r="B740" s="14">
        <v>4609598</v>
      </c>
      <c r="C740" s="14" t="s">
        <v>2406</v>
      </c>
      <c r="D740" s="14" t="s">
        <v>1972</v>
      </c>
      <c r="E740" s="14" t="s">
        <v>444</v>
      </c>
      <c r="F740" s="14" t="s">
        <v>822</v>
      </c>
      <c r="G740" s="14" t="s">
        <v>828</v>
      </c>
      <c r="H740" s="14" t="s">
        <v>829</v>
      </c>
      <c r="I740" s="14" t="s">
        <v>823</v>
      </c>
      <c r="J740" s="14" t="s">
        <v>2400</v>
      </c>
      <c r="K740" s="14" t="s">
        <v>2401</v>
      </c>
      <c r="L740" s="14"/>
      <c r="M740" s="14" t="s">
        <v>1037</v>
      </c>
      <c r="N740" s="15">
        <v>0</v>
      </c>
      <c r="O740" s="15">
        <v>36</v>
      </c>
      <c r="P740" s="15">
        <v>72481</v>
      </c>
      <c r="Q740" t="str">
        <f>IFERROR(LEFT(D740, FIND(VLOOKUP("state_name_split_token", Keys!$B:$C, 2, FALSE), D740)-1), D740)</f>
        <v>West Virginia</v>
      </c>
      <c r="R740" t="str">
        <f>IF(OR(Q740=VLOOKUP("lignite_state_1", Keys!$B:$C, 2, FALSE),Q740=VLOOKUP("lignite_state_2", Keys!$B:$C, 2, FALSE),Q740=VLOOKUP("lignite_state_3", Keys!$B:$C, 2, FALSE),Q740=VLOOKUP("lignite_state_4", Keys!$B:$C, 2, FALSE)),VLOOKUP("lignite_label", Keys!$B:$C, 2, FALSE),VLOOKUP("hard_coal_label", Keys!$B:$C, 2, FALSE))</f>
        <v>hard_coal</v>
      </c>
    </row>
    <row r="741" spans="1:18" x14ac:dyDescent="0.25">
      <c r="A741" s="14">
        <v>2024</v>
      </c>
      <c r="B741" s="14">
        <v>4609608</v>
      </c>
      <c r="C741" s="14" t="s">
        <v>2407</v>
      </c>
      <c r="D741" s="14" t="s">
        <v>1972</v>
      </c>
      <c r="E741" s="14" t="s">
        <v>444</v>
      </c>
      <c r="F741" s="14" t="s">
        <v>813</v>
      </c>
      <c r="G741" s="14" t="s">
        <v>828</v>
      </c>
      <c r="H741" s="14" t="s">
        <v>815</v>
      </c>
      <c r="I741" s="14" t="s">
        <v>816</v>
      </c>
      <c r="J741" s="14" t="s">
        <v>1977</v>
      </c>
      <c r="K741" s="14" t="s">
        <v>1231</v>
      </c>
      <c r="L741" s="14"/>
      <c r="M741" s="14" t="s">
        <v>1037</v>
      </c>
      <c r="N741" s="15">
        <v>33322</v>
      </c>
      <c r="O741" s="15">
        <v>55</v>
      </c>
      <c r="P741" s="15">
        <v>57470</v>
      </c>
      <c r="Q741" t="str">
        <f>IFERROR(LEFT(D741, FIND(VLOOKUP("state_name_split_token", Keys!$B:$C, 2, FALSE), D741)-1), D741)</f>
        <v>West Virginia</v>
      </c>
      <c r="R741" t="str">
        <f>IF(OR(Q741=VLOOKUP("lignite_state_1", Keys!$B:$C, 2, FALSE),Q741=VLOOKUP("lignite_state_2", Keys!$B:$C, 2, FALSE),Q741=VLOOKUP("lignite_state_3", Keys!$B:$C, 2, FALSE),Q741=VLOOKUP("lignite_state_4", Keys!$B:$C, 2, FALSE)),VLOOKUP("lignite_label", Keys!$B:$C, 2, FALSE),VLOOKUP("hard_coal_label", Keys!$B:$C, 2, FALSE))</f>
        <v>hard_coal</v>
      </c>
    </row>
    <row r="742" spans="1:18" x14ac:dyDescent="0.25">
      <c r="A742" s="14">
        <v>2024</v>
      </c>
      <c r="B742" s="14">
        <v>4609609</v>
      </c>
      <c r="C742" s="14" t="s">
        <v>2408</v>
      </c>
      <c r="D742" s="14" t="s">
        <v>1972</v>
      </c>
      <c r="E742" s="14" t="s">
        <v>444</v>
      </c>
      <c r="F742" s="14" t="s">
        <v>822</v>
      </c>
      <c r="G742" s="14" t="s">
        <v>814</v>
      </c>
      <c r="H742" s="14" t="s">
        <v>815</v>
      </c>
      <c r="I742" s="14" t="s">
        <v>816</v>
      </c>
      <c r="J742" s="14" t="s">
        <v>2409</v>
      </c>
      <c r="K742" s="14" t="s">
        <v>2410</v>
      </c>
      <c r="L742" s="14"/>
      <c r="M742" s="14" t="s">
        <v>1037</v>
      </c>
      <c r="N742" s="15">
        <v>503529</v>
      </c>
      <c r="O742" s="15">
        <v>32</v>
      </c>
      <c r="P742" s="15">
        <v>73587</v>
      </c>
      <c r="Q742" t="str">
        <f>IFERROR(LEFT(D742, FIND(VLOOKUP("state_name_split_token", Keys!$B:$C, 2, FALSE), D742)-1), D742)</f>
        <v>West Virginia</v>
      </c>
      <c r="R742" t="str">
        <f>IF(OR(Q742=VLOOKUP("lignite_state_1", Keys!$B:$C, 2, FALSE),Q742=VLOOKUP("lignite_state_2", Keys!$B:$C, 2, FALSE),Q742=VLOOKUP("lignite_state_3", Keys!$B:$C, 2, FALSE),Q742=VLOOKUP("lignite_state_4", Keys!$B:$C, 2, FALSE)),VLOOKUP("lignite_label", Keys!$B:$C, 2, FALSE),VLOOKUP("hard_coal_label", Keys!$B:$C, 2, FALSE))</f>
        <v>hard_coal</v>
      </c>
    </row>
    <row r="743" spans="1:18" x14ac:dyDescent="0.25">
      <c r="A743" s="14">
        <v>2024</v>
      </c>
      <c r="B743" s="14">
        <v>4609627</v>
      </c>
      <c r="C743" s="14" t="s">
        <v>2411</v>
      </c>
      <c r="D743" s="14" t="s">
        <v>1972</v>
      </c>
      <c r="E743" s="14" t="s">
        <v>444</v>
      </c>
      <c r="F743" s="14" t="s">
        <v>822</v>
      </c>
      <c r="G743" s="14" t="s">
        <v>814</v>
      </c>
      <c r="H743" s="14" t="s">
        <v>815</v>
      </c>
      <c r="I743" s="14" t="s">
        <v>816</v>
      </c>
      <c r="J743" s="14" t="s">
        <v>2327</v>
      </c>
      <c r="K743" s="14" t="s">
        <v>2334</v>
      </c>
      <c r="L743" s="14"/>
      <c r="M743" s="14" t="s">
        <v>1037</v>
      </c>
      <c r="N743" s="15">
        <v>224119</v>
      </c>
      <c r="O743" s="15">
        <v>52</v>
      </c>
      <c r="P743" s="15">
        <v>120566</v>
      </c>
      <c r="Q743" t="str">
        <f>IFERROR(LEFT(D743, FIND(VLOOKUP("state_name_split_token", Keys!$B:$C, 2, FALSE), D743)-1), D743)</f>
        <v>West Virginia</v>
      </c>
      <c r="R743" t="str">
        <f>IF(OR(Q743=VLOOKUP("lignite_state_1", Keys!$B:$C, 2, FALSE),Q743=VLOOKUP("lignite_state_2", Keys!$B:$C, 2, FALSE),Q743=VLOOKUP("lignite_state_3", Keys!$B:$C, 2, FALSE),Q743=VLOOKUP("lignite_state_4", Keys!$B:$C, 2, FALSE)),VLOOKUP("lignite_label", Keys!$B:$C, 2, FALSE),VLOOKUP("hard_coal_label", Keys!$B:$C, 2, FALSE))</f>
        <v>hard_coal</v>
      </c>
    </row>
    <row r="744" spans="1:18" x14ac:dyDescent="0.25">
      <c r="A744" s="14">
        <v>2024</v>
      </c>
      <c r="B744" s="14">
        <v>4609637</v>
      </c>
      <c r="C744" s="14" t="s">
        <v>2412</v>
      </c>
      <c r="D744" s="14" t="s">
        <v>1972</v>
      </c>
      <c r="E744" s="14" t="s">
        <v>444</v>
      </c>
      <c r="F744" s="14" t="s">
        <v>822</v>
      </c>
      <c r="G744" s="14" t="s">
        <v>814</v>
      </c>
      <c r="H744" s="14" t="s">
        <v>815</v>
      </c>
      <c r="I744" s="14" t="s">
        <v>816</v>
      </c>
      <c r="J744" s="14" t="s">
        <v>2413</v>
      </c>
      <c r="K744" s="14" t="s">
        <v>1908</v>
      </c>
      <c r="L744" s="14"/>
      <c r="M744" s="14" t="s">
        <v>1037</v>
      </c>
      <c r="N744" s="15">
        <v>52962</v>
      </c>
      <c r="O744" s="15">
        <v>31</v>
      </c>
      <c r="P744" s="15">
        <v>78862</v>
      </c>
      <c r="Q744" t="str">
        <f>IFERROR(LEFT(D744, FIND(VLOOKUP("state_name_split_token", Keys!$B:$C, 2, FALSE), D744)-1), D744)</f>
        <v>West Virginia</v>
      </c>
      <c r="R744" t="str">
        <f>IF(OR(Q744=VLOOKUP("lignite_state_1", Keys!$B:$C, 2, FALSE),Q744=VLOOKUP("lignite_state_2", Keys!$B:$C, 2, FALSE),Q744=VLOOKUP("lignite_state_3", Keys!$B:$C, 2, FALSE),Q744=VLOOKUP("lignite_state_4", Keys!$B:$C, 2, FALSE)),VLOOKUP("lignite_label", Keys!$B:$C, 2, FALSE),VLOOKUP("hard_coal_label", Keys!$B:$C, 2, FALSE))</f>
        <v>hard_coal</v>
      </c>
    </row>
    <row r="745" spans="1:18" x14ac:dyDescent="0.25">
      <c r="A745" s="14">
        <v>2024</v>
      </c>
      <c r="B745" s="14">
        <v>4609638</v>
      </c>
      <c r="C745" s="14" t="s">
        <v>2414</v>
      </c>
      <c r="D745" s="14" t="s">
        <v>1972</v>
      </c>
      <c r="E745" s="14" t="s">
        <v>444</v>
      </c>
      <c r="F745" s="14" t="s">
        <v>822</v>
      </c>
      <c r="G745" s="14" t="s">
        <v>814</v>
      </c>
      <c r="H745" s="14" t="s">
        <v>815</v>
      </c>
      <c r="I745" s="14" t="s">
        <v>816</v>
      </c>
      <c r="J745" s="14" t="s">
        <v>2413</v>
      </c>
      <c r="K745" s="14" t="s">
        <v>1908</v>
      </c>
      <c r="L745" s="14"/>
      <c r="M745" s="14" t="s">
        <v>1037</v>
      </c>
      <c r="N745" s="15">
        <v>212535</v>
      </c>
      <c r="O745" s="15">
        <v>13</v>
      </c>
      <c r="P745" s="15">
        <v>35148</v>
      </c>
      <c r="Q745" t="str">
        <f>IFERROR(LEFT(D745, FIND(VLOOKUP("state_name_split_token", Keys!$B:$C, 2, FALSE), D745)-1), D745)</f>
        <v>West Virginia</v>
      </c>
      <c r="R745" t="str">
        <f>IF(OR(Q745=VLOOKUP("lignite_state_1", Keys!$B:$C, 2, FALSE),Q745=VLOOKUP("lignite_state_2", Keys!$B:$C, 2, FALSE),Q745=VLOOKUP("lignite_state_3", Keys!$B:$C, 2, FALSE),Q745=VLOOKUP("lignite_state_4", Keys!$B:$C, 2, FALSE)),VLOOKUP("lignite_label", Keys!$B:$C, 2, FALSE),VLOOKUP("hard_coal_label", Keys!$B:$C, 2, FALSE))</f>
        <v>hard_coal</v>
      </c>
    </row>
    <row r="746" spans="1:18" x14ac:dyDescent="0.25">
      <c r="A746" s="14">
        <v>2024</v>
      </c>
      <c r="B746" s="14">
        <v>4609641</v>
      </c>
      <c r="C746" s="14" t="s">
        <v>2415</v>
      </c>
      <c r="D746" s="14" t="s">
        <v>1972</v>
      </c>
      <c r="E746" s="14" t="s">
        <v>444</v>
      </c>
      <c r="F746" s="14" t="s">
        <v>852</v>
      </c>
      <c r="G746" s="14" t="s">
        <v>814</v>
      </c>
      <c r="H746" s="14" t="s">
        <v>815</v>
      </c>
      <c r="I746" s="14" t="s">
        <v>816</v>
      </c>
      <c r="J746" s="14" t="s">
        <v>2416</v>
      </c>
      <c r="K746" s="14" t="s">
        <v>2417</v>
      </c>
      <c r="L746" s="14"/>
      <c r="M746" s="14" t="s">
        <v>1037</v>
      </c>
      <c r="N746" s="15">
        <v>93919</v>
      </c>
      <c r="O746" s="15">
        <v>20</v>
      </c>
      <c r="P746" s="15">
        <v>53975</v>
      </c>
      <c r="Q746" t="str">
        <f>IFERROR(LEFT(D746, FIND(VLOOKUP("state_name_split_token", Keys!$B:$C, 2, FALSE), D746)-1), D746)</f>
        <v>West Virginia</v>
      </c>
      <c r="R746" t="str">
        <f>IF(OR(Q746=VLOOKUP("lignite_state_1", Keys!$B:$C, 2, FALSE),Q746=VLOOKUP("lignite_state_2", Keys!$B:$C, 2, FALSE),Q746=VLOOKUP("lignite_state_3", Keys!$B:$C, 2, FALSE),Q746=VLOOKUP("lignite_state_4", Keys!$B:$C, 2, FALSE)),VLOOKUP("lignite_label", Keys!$B:$C, 2, FALSE),VLOOKUP("hard_coal_label", Keys!$B:$C, 2, FALSE))</f>
        <v>hard_coal</v>
      </c>
    </row>
    <row r="747" spans="1:18" x14ac:dyDescent="0.25">
      <c r="A747" s="14">
        <v>2024</v>
      </c>
      <c r="B747" s="14">
        <v>4609662</v>
      </c>
      <c r="C747" s="14" t="s">
        <v>2418</v>
      </c>
      <c r="D747" s="14" t="s">
        <v>1972</v>
      </c>
      <c r="E747" s="14" t="s">
        <v>444</v>
      </c>
      <c r="F747" s="14" t="s">
        <v>822</v>
      </c>
      <c r="G747" s="14" t="s">
        <v>814</v>
      </c>
      <c r="H747" s="14" t="s">
        <v>815</v>
      </c>
      <c r="I747" s="14" t="s">
        <v>823</v>
      </c>
      <c r="J747" s="14" t="s">
        <v>2413</v>
      </c>
      <c r="K747" s="14" t="s">
        <v>1908</v>
      </c>
      <c r="L747" s="14"/>
      <c r="M747" s="14" t="s">
        <v>1037</v>
      </c>
      <c r="N747" s="15">
        <v>0</v>
      </c>
      <c r="O747" s="15">
        <v>7</v>
      </c>
      <c r="P747" s="15">
        <v>2508</v>
      </c>
      <c r="Q747" t="str">
        <f>IFERROR(LEFT(D747, FIND(VLOOKUP("state_name_split_token", Keys!$B:$C, 2, FALSE), D747)-1), D747)</f>
        <v>West Virginia</v>
      </c>
      <c r="R747" t="str">
        <f>IF(OR(Q747=VLOOKUP("lignite_state_1", Keys!$B:$C, 2, FALSE),Q747=VLOOKUP("lignite_state_2", Keys!$B:$C, 2, FALSE),Q747=VLOOKUP("lignite_state_3", Keys!$B:$C, 2, FALSE),Q747=VLOOKUP("lignite_state_4", Keys!$B:$C, 2, FALSE)),VLOOKUP("lignite_label", Keys!$B:$C, 2, FALSE),VLOOKUP("hard_coal_label", Keys!$B:$C, 2, FALSE))</f>
        <v>hard_coal</v>
      </c>
    </row>
    <row r="748" spans="1:18" x14ac:dyDescent="0.25">
      <c r="A748" s="14">
        <v>2024</v>
      </c>
      <c r="B748" s="14">
        <v>4609662</v>
      </c>
      <c r="C748" s="14" t="s">
        <v>2418</v>
      </c>
      <c r="D748" s="14" t="s">
        <v>1972</v>
      </c>
      <c r="E748" s="14" t="s">
        <v>444</v>
      </c>
      <c r="F748" s="14" t="s">
        <v>822</v>
      </c>
      <c r="G748" s="14" t="s">
        <v>828</v>
      </c>
      <c r="H748" s="14" t="s">
        <v>815</v>
      </c>
      <c r="I748" s="14" t="s">
        <v>823</v>
      </c>
      <c r="J748" s="14" t="s">
        <v>2413</v>
      </c>
      <c r="K748" s="14" t="s">
        <v>1908</v>
      </c>
      <c r="L748" s="14"/>
      <c r="M748" s="14" t="s">
        <v>1037</v>
      </c>
      <c r="N748" s="15">
        <v>0</v>
      </c>
      <c r="O748" s="15">
        <v>7</v>
      </c>
      <c r="P748" s="15">
        <v>2507</v>
      </c>
      <c r="Q748" t="str">
        <f>IFERROR(LEFT(D748, FIND(VLOOKUP("state_name_split_token", Keys!$B:$C, 2, FALSE), D748)-1), D748)</f>
        <v>West Virginia</v>
      </c>
      <c r="R748" t="str">
        <f>IF(OR(Q748=VLOOKUP("lignite_state_1", Keys!$B:$C, 2, FALSE),Q748=VLOOKUP("lignite_state_2", Keys!$B:$C, 2, FALSE),Q748=VLOOKUP("lignite_state_3", Keys!$B:$C, 2, FALSE),Q748=VLOOKUP("lignite_state_4", Keys!$B:$C, 2, FALSE)),VLOOKUP("lignite_label", Keys!$B:$C, 2, FALSE),VLOOKUP("hard_coal_label", Keys!$B:$C, 2, FALSE))</f>
        <v>hard_coal</v>
      </c>
    </row>
    <row r="749" spans="1:18" x14ac:dyDescent="0.25">
      <c r="A749" s="14">
        <v>2024</v>
      </c>
      <c r="B749" s="14">
        <v>4609663</v>
      </c>
      <c r="C749" s="14" t="s">
        <v>2419</v>
      </c>
      <c r="D749" s="14" t="s">
        <v>1972</v>
      </c>
      <c r="E749" s="14" t="s">
        <v>444</v>
      </c>
      <c r="F749" s="14" t="s">
        <v>822</v>
      </c>
      <c r="G749" s="14" t="s">
        <v>828</v>
      </c>
      <c r="H749" s="14" t="s">
        <v>815</v>
      </c>
      <c r="I749" s="14" t="s">
        <v>816</v>
      </c>
      <c r="J749" s="14" t="s">
        <v>1974</v>
      </c>
      <c r="K749" s="14" t="s">
        <v>1978</v>
      </c>
      <c r="L749" s="14"/>
      <c r="M749" s="14" t="s">
        <v>1037</v>
      </c>
      <c r="N749" s="15">
        <v>138455</v>
      </c>
      <c r="O749" s="15">
        <v>49</v>
      </c>
      <c r="P749" s="15">
        <v>59122</v>
      </c>
      <c r="Q749" t="str">
        <f>IFERROR(LEFT(D749, FIND(VLOOKUP("state_name_split_token", Keys!$B:$C, 2, FALSE), D749)-1), D749)</f>
        <v>West Virginia</v>
      </c>
      <c r="R749" t="str">
        <f>IF(OR(Q749=VLOOKUP("lignite_state_1", Keys!$B:$C, 2, FALSE),Q749=VLOOKUP("lignite_state_2", Keys!$B:$C, 2, FALSE),Q749=VLOOKUP("lignite_state_3", Keys!$B:$C, 2, FALSE),Q749=VLOOKUP("lignite_state_4", Keys!$B:$C, 2, FALSE)),VLOOKUP("lignite_label", Keys!$B:$C, 2, FALSE),VLOOKUP("hard_coal_label", Keys!$B:$C, 2, FALSE))</f>
        <v>hard_coal</v>
      </c>
    </row>
    <row r="750" spans="1:18" x14ac:dyDescent="0.25">
      <c r="A750" s="14">
        <v>2024</v>
      </c>
      <c r="B750" s="14">
        <v>4800083</v>
      </c>
      <c r="C750" s="14" t="s">
        <v>2420</v>
      </c>
      <c r="D750" s="14" t="s">
        <v>444</v>
      </c>
      <c r="E750" s="14" t="s">
        <v>2421</v>
      </c>
      <c r="F750" s="14" t="s">
        <v>822</v>
      </c>
      <c r="G750" s="14" t="s">
        <v>814</v>
      </c>
      <c r="H750" s="14" t="s">
        <v>829</v>
      </c>
      <c r="I750" s="14" t="s">
        <v>816</v>
      </c>
      <c r="J750" s="14" t="s">
        <v>2422</v>
      </c>
      <c r="K750" s="14" t="s">
        <v>2423</v>
      </c>
      <c r="L750" s="14"/>
      <c r="M750" s="14" t="s">
        <v>1390</v>
      </c>
      <c r="N750" s="15">
        <v>3686049</v>
      </c>
      <c r="O750" s="15">
        <v>53</v>
      </c>
      <c r="P750" s="15">
        <v>88664</v>
      </c>
      <c r="Q750" t="str">
        <f>IFERROR(LEFT(D750, FIND(VLOOKUP("state_name_split_token", Keys!$B:$C, 2, FALSE), D750)-1), D750)</f>
        <v>Wyoming</v>
      </c>
      <c r="R750" t="str">
        <f>IF(OR(Q750=VLOOKUP("lignite_state_1", Keys!$B:$C, 2, FALSE),Q750=VLOOKUP("lignite_state_2", Keys!$B:$C, 2, FALSE),Q750=VLOOKUP("lignite_state_3", Keys!$B:$C, 2, FALSE),Q750=VLOOKUP("lignite_state_4", Keys!$B:$C, 2, FALSE)),VLOOKUP("lignite_label", Keys!$B:$C, 2, FALSE),VLOOKUP("hard_coal_label", Keys!$B:$C, 2, FALSE))</f>
        <v>hard_coal</v>
      </c>
    </row>
    <row r="751" spans="1:18" x14ac:dyDescent="0.25">
      <c r="A751" s="14">
        <v>2024</v>
      </c>
      <c r="B751" s="14">
        <v>4800732</v>
      </c>
      <c r="C751" s="14" t="s">
        <v>2424</v>
      </c>
      <c r="D751" s="14" t="s">
        <v>444</v>
      </c>
      <c r="E751" s="14" t="s">
        <v>2421</v>
      </c>
      <c r="F751" s="14" t="s">
        <v>822</v>
      </c>
      <c r="G751" s="14" t="s">
        <v>814</v>
      </c>
      <c r="H751" s="14" t="s">
        <v>815</v>
      </c>
      <c r="I751" s="14" t="s">
        <v>836</v>
      </c>
      <c r="J751" s="14" t="s">
        <v>2425</v>
      </c>
      <c r="K751" s="14" t="s">
        <v>2426</v>
      </c>
      <c r="L751" s="14"/>
      <c r="M751" s="14" t="s">
        <v>1390</v>
      </c>
      <c r="N751" s="15">
        <v>14628974</v>
      </c>
      <c r="O751" s="15">
        <v>256</v>
      </c>
      <c r="P751" s="15">
        <v>464947</v>
      </c>
      <c r="Q751" t="str">
        <f>IFERROR(LEFT(D751, FIND(VLOOKUP("state_name_split_token", Keys!$B:$C, 2, FALSE), D751)-1), D751)</f>
        <v>Wyoming</v>
      </c>
      <c r="R751" t="str">
        <f>IF(OR(Q751=VLOOKUP("lignite_state_1", Keys!$B:$C, 2, FALSE),Q751=VLOOKUP("lignite_state_2", Keys!$B:$C, 2, FALSE),Q751=VLOOKUP("lignite_state_3", Keys!$B:$C, 2, FALSE),Q751=VLOOKUP("lignite_state_4", Keys!$B:$C, 2, FALSE)),VLOOKUP("lignite_label", Keys!$B:$C, 2, FALSE),VLOOKUP("hard_coal_label", Keys!$B:$C, 2, FALSE))</f>
        <v>hard_coal</v>
      </c>
    </row>
    <row r="752" spans="1:18" x14ac:dyDescent="0.25">
      <c r="A752" s="14">
        <v>2024</v>
      </c>
      <c r="B752" s="14">
        <v>4800977</v>
      </c>
      <c r="C752" s="14" t="s">
        <v>2427</v>
      </c>
      <c r="D752" s="14" t="s">
        <v>444</v>
      </c>
      <c r="E752" s="14" t="s">
        <v>2421</v>
      </c>
      <c r="F752" s="14" t="s">
        <v>822</v>
      </c>
      <c r="G752" s="14" t="s">
        <v>814</v>
      </c>
      <c r="H752" s="14" t="s">
        <v>829</v>
      </c>
      <c r="I752" s="14" t="s">
        <v>836</v>
      </c>
      <c r="J752" s="14" t="s">
        <v>2428</v>
      </c>
      <c r="K752" s="14" t="s">
        <v>2429</v>
      </c>
      <c r="L752" s="14"/>
      <c r="M752" s="14" t="s">
        <v>1390</v>
      </c>
      <c r="N752" s="15">
        <v>44480976</v>
      </c>
      <c r="O752" s="15">
        <v>924</v>
      </c>
      <c r="P752" s="15">
        <v>1836481</v>
      </c>
      <c r="Q752" t="str">
        <f>IFERROR(LEFT(D752, FIND(VLOOKUP("state_name_split_token", Keys!$B:$C, 2, FALSE), D752)-1), D752)</f>
        <v>Wyoming</v>
      </c>
      <c r="R752" t="str">
        <f>IF(OR(Q752=VLOOKUP("lignite_state_1", Keys!$B:$C, 2, FALSE),Q752=VLOOKUP("lignite_state_2", Keys!$B:$C, 2, FALSE),Q752=VLOOKUP("lignite_state_3", Keys!$B:$C, 2, FALSE),Q752=VLOOKUP("lignite_state_4", Keys!$B:$C, 2, FALSE)),VLOOKUP("lignite_label", Keys!$B:$C, 2, FALSE),VLOOKUP("hard_coal_label", Keys!$B:$C, 2, FALSE))</f>
        <v>hard_coal</v>
      </c>
    </row>
    <row r="753" spans="1:18" x14ac:dyDescent="0.25">
      <c r="A753" s="14">
        <v>2024</v>
      </c>
      <c r="B753" s="14">
        <v>4800992</v>
      </c>
      <c r="C753" s="14" t="s">
        <v>2430</v>
      </c>
      <c r="D753" s="14" t="s">
        <v>444</v>
      </c>
      <c r="E753" s="14" t="s">
        <v>2421</v>
      </c>
      <c r="F753" s="14" t="s">
        <v>822</v>
      </c>
      <c r="G753" s="14" t="s">
        <v>814</v>
      </c>
      <c r="H753" s="14" t="s">
        <v>829</v>
      </c>
      <c r="I753" s="14" t="s">
        <v>816</v>
      </c>
      <c r="J753" s="14" t="s">
        <v>1392</v>
      </c>
      <c r="K753" s="14" t="s">
        <v>2431</v>
      </c>
      <c r="L753" s="14"/>
      <c r="M753" s="14" t="s">
        <v>1390</v>
      </c>
      <c r="N753" s="15">
        <v>4314678</v>
      </c>
      <c r="O753" s="15">
        <v>248</v>
      </c>
      <c r="P753" s="15">
        <v>460384</v>
      </c>
      <c r="Q753" t="str">
        <f>IFERROR(LEFT(D753, FIND(VLOOKUP("state_name_split_token", Keys!$B:$C, 2, FALSE), D753)-1), D753)</f>
        <v>Wyoming</v>
      </c>
      <c r="R753" t="str">
        <f>IF(OR(Q753=VLOOKUP("lignite_state_1", Keys!$B:$C, 2, FALSE),Q753=VLOOKUP("lignite_state_2", Keys!$B:$C, 2, FALSE),Q753=VLOOKUP("lignite_state_3", Keys!$B:$C, 2, FALSE),Q753=VLOOKUP("lignite_state_4", Keys!$B:$C, 2, FALSE)),VLOOKUP("lignite_label", Keys!$B:$C, 2, FALSE),VLOOKUP("hard_coal_label", Keys!$B:$C, 2, FALSE))</f>
        <v>hard_coal</v>
      </c>
    </row>
    <row r="754" spans="1:18" x14ac:dyDescent="0.25">
      <c r="A754" s="14">
        <v>2024</v>
      </c>
      <c r="B754" s="14">
        <v>4800993</v>
      </c>
      <c r="C754" s="14" t="s">
        <v>2432</v>
      </c>
      <c r="D754" s="14" t="s">
        <v>444</v>
      </c>
      <c r="E754" s="14" t="s">
        <v>2421</v>
      </c>
      <c r="F754" s="14" t="s">
        <v>822</v>
      </c>
      <c r="G754" s="14" t="s">
        <v>814</v>
      </c>
      <c r="H754" s="14" t="s">
        <v>829</v>
      </c>
      <c r="I754" s="14" t="s">
        <v>836</v>
      </c>
      <c r="J754" s="14" t="s">
        <v>2433</v>
      </c>
      <c r="K754" s="14" t="s">
        <v>2434</v>
      </c>
      <c r="L754" s="14"/>
      <c r="M754" s="14" t="s">
        <v>1390</v>
      </c>
      <c r="N754" s="15">
        <v>9049452</v>
      </c>
      <c r="O754" s="15">
        <v>116</v>
      </c>
      <c r="P754" s="15">
        <v>234946</v>
      </c>
      <c r="Q754" t="str">
        <f>IFERROR(LEFT(D754, FIND(VLOOKUP("state_name_split_token", Keys!$B:$C, 2, FALSE), D754)-1), D754)</f>
        <v>Wyoming</v>
      </c>
      <c r="R754" t="str">
        <f>IF(OR(Q754=VLOOKUP("lignite_state_1", Keys!$B:$C, 2, FALSE),Q754=VLOOKUP("lignite_state_2", Keys!$B:$C, 2, FALSE),Q754=VLOOKUP("lignite_state_3", Keys!$B:$C, 2, FALSE),Q754=VLOOKUP("lignite_state_4", Keys!$B:$C, 2, FALSE)),VLOOKUP("lignite_label", Keys!$B:$C, 2, FALSE),VLOOKUP("hard_coal_label", Keys!$B:$C, 2, FALSE))</f>
        <v>hard_coal</v>
      </c>
    </row>
    <row r="755" spans="1:18" x14ac:dyDescent="0.25">
      <c r="A755" s="14">
        <v>2024</v>
      </c>
      <c r="B755" s="14">
        <v>4801034</v>
      </c>
      <c r="C755" s="14" t="s">
        <v>2435</v>
      </c>
      <c r="D755" s="14" t="s">
        <v>444</v>
      </c>
      <c r="E755" s="14" t="s">
        <v>2421</v>
      </c>
      <c r="F755" s="14" t="s">
        <v>822</v>
      </c>
      <c r="G755" s="14" t="s">
        <v>814</v>
      </c>
      <c r="H755" s="14" t="s">
        <v>829</v>
      </c>
      <c r="I755" s="14" t="s">
        <v>836</v>
      </c>
      <c r="J755" s="14" t="s">
        <v>2433</v>
      </c>
      <c r="K755" s="14" t="s">
        <v>2436</v>
      </c>
      <c r="L755" s="14"/>
      <c r="M755" s="14" t="s">
        <v>1390</v>
      </c>
      <c r="N755" s="15">
        <v>10788438</v>
      </c>
      <c r="O755" s="15">
        <v>172</v>
      </c>
      <c r="P755" s="15">
        <v>363780</v>
      </c>
      <c r="Q755" t="str">
        <f>IFERROR(LEFT(D755, FIND(VLOOKUP("state_name_split_token", Keys!$B:$C, 2, FALSE), D755)-1), D755)</f>
        <v>Wyoming</v>
      </c>
      <c r="R755" t="str">
        <f>IF(OR(Q755=VLOOKUP("lignite_state_1", Keys!$B:$C, 2, FALSE),Q755=VLOOKUP("lignite_state_2", Keys!$B:$C, 2, FALSE),Q755=VLOOKUP("lignite_state_3", Keys!$B:$C, 2, FALSE),Q755=VLOOKUP("lignite_state_4", Keys!$B:$C, 2, FALSE)),VLOOKUP("lignite_label", Keys!$B:$C, 2, FALSE),VLOOKUP("hard_coal_label", Keys!$B:$C, 2, FALSE))</f>
        <v>hard_coal</v>
      </c>
    </row>
    <row r="756" spans="1:18" x14ac:dyDescent="0.25">
      <c r="A756" s="14">
        <v>2024</v>
      </c>
      <c r="B756" s="14">
        <v>4801078</v>
      </c>
      <c r="C756" s="14" t="s">
        <v>2437</v>
      </c>
      <c r="D756" s="14" t="s">
        <v>444</v>
      </c>
      <c r="E756" s="14" t="s">
        <v>2421</v>
      </c>
      <c r="F756" s="14" t="s">
        <v>822</v>
      </c>
      <c r="G756" s="14" t="s">
        <v>814</v>
      </c>
      <c r="H756" s="14" t="s">
        <v>815</v>
      </c>
      <c r="I756" s="14" t="s">
        <v>836</v>
      </c>
      <c r="J756" s="14" t="s">
        <v>2425</v>
      </c>
      <c r="K756" s="14" t="s">
        <v>2438</v>
      </c>
      <c r="L756" s="14"/>
      <c r="M756" s="14" t="s">
        <v>1390</v>
      </c>
      <c r="N756" s="15">
        <v>11035284</v>
      </c>
      <c r="O756" s="15">
        <v>272</v>
      </c>
      <c r="P756" s="15">
        <v>500588</v>
      </c>
      <c r="Q756" t="str">
        <f>IFERROR(LEFT(D756, FIND(VLOOKUP("state_name_split_token", Keys!$B:$C, 2, FALSE), D756)-1), D756)</f>
        <v>Wyoming</v>
      </c>
      <c r="R756" t="str">
        <f>IF(OR(Q756=VLOOKUP("lignite_state_1", Keys!$B:$C, 2, FALSE),Q756=VLOOKUP("lignite_state_2", Keys!$B:$C, 2, FALSE),Q756=VLOOKUP("lignite_state_3", Keys!$B:$C, 2, FALSE),Q756=VLOOKUP("lignite_state_4", Keys!$B:$C, 2, FALSE)),VLOOKUP("lignite_label", Keys!$B:$C, 2, FALSE),VLOOKUP("hard_coal_label", Keys!$B:$C, 2, FALSE))</f>
        <v>hard_coal</v>
      </c>
    </row>
    <row r="757" spans="1:18" x14ac:dyDescent="0.25">
      <c r="A757" s="14">
        <v>2024</v>
      </c>
      <c r="B757" s="14">
        <v>4801200</v>
      </c>
      <c r="C757" s="14" t="s">
        <v>2439</v>
      </c>
      <c r="D757" s="14" t="s">
        <v>444</v>
      </c>
      <c r="E757" s="14" t="s">
        <v>2421</v>
      </c>
      <c r="F757" s="14" t="s">
        <v>822</v>
      </c>
      <c r="G757" s="14" t="s">
        <v>814</v>
      </c>
      <c r="H757" s="14" t="s">
        <v>815</v>
      </c>
      <c r="I757" s="14" t="s">
        <v>836</v>
      </c>
      <c r="J757" s="14" t="s">
        <v>2440</v>
      </c>
      <c r="K757" s="14" t="s">
        <v>2441</v>
      </c>
      <c r="L757" s="14"/>
      <c r="M757" s="14" t="s">
        <v>1390</v>
      </c>
      <c r="N757" s="15">
        <v>6752570</v>
      </c>
      <c r="O757" s="15">
        <v>180</v>
      </c>
      <c r="P757" s="15">
        <v>277580</v>
      </c>
      <c r="Q757" t="str">
        <f>IFERROR(LEFT(D757, FIND(VLOOKUP("state_name_split_token", Keys!$B:$C, 2, FALSE), D757)-1), D757)</f>
        <v>Wyoming</v>
      </c>
      <c r="R757" t="str">
        <f>IF(OR(Q757=VLOOKUP("lignite_state_1", Keys!$B:$C, 2, FALSE),Q757=VLOOKUP("lignite_state_2", Keys!$B:$C, 2, FALSE),Q757=VLOOKUP("lignite_state_3", Keys!$B:$C, 2, FALSE),Q757=VLOOKUP("lignite_state_4", Keys!$B:$C, 2, FALSE)),VLOOKUP("lignite_label", Keys!$B:$C, 2, FALSE),VLOOKUP("hard_coal_label", Keys!$B:$C, 2, FALSE))</f>
        <v>hard_coal</v>
      </c>
    </row>
    <row r="758" spans="1:18" x14ac:dyDescent="0.25">
      <c r="A758" s="14">
        <v>2024</v>
      </c>
      <c r="B758" s="14">
        <v>4801215</v>
      </c>
      <c r="C758" s="14" t="s">
        <v>2442</v>
      </c>
      <c r="D758" s="14" t="s">
        <v>444</v>
      </c>
      <c r="E758" s="14" t="s">
        <v>2421</v>
      </c>
      <c r="F758" s="14" t="s">
        <v>822</v>
      </c>
      <c r="G758" s="14" t="s">
        <v>814</v>
      </c>
      <c r="H758" s="14" t="s">
        <v>829</v>
      </c>
      <c r="I758" s="14" t="s">
        <v>816</v>
      </c>
      <c r="J758" s="14" t="s">
        <v>2428</v>
      </c>
      <c r="K758" s="14" t="s">
        <v>2429</v>
      </c>
      <c r="L758" s="14"/>
      <c r="M758" s="14" t="s">
        <v>1390</v>
      </c>
      <c r="N758" s="15">
        <v>1552309</v>
      </c>
      <c r="O758" s="15">
        <v>40</v>
      </c>
      <c r="P758" s="15">
        <v>81630</v>
      </c>
      <c r="Q758" t="str">
        <f>IFERROR(LEFT(D758, FIND(VLOOKUP("state_name_split_token", Keys!$B:$C, 2, FALSE), D758)-1), D758)</f>
        <v>Wyoming</v>
      </c>
      <c r="R758" t="str">
        <f>IF(OR(Q758=VLOOKUP("lignite_state_1", Keys!$B:$C, 2, FALSE),Q758=VLOOKUP("lignite_state_2", Keys!$B:$C, 2, FALSE),Q758=VLOOKUP("lignite_state_3", Keys!$B:$C, 2, FALSE),Q758=VLOOKUP("lignite_state_4", Keys!$B:$C, 2, FALSE)),VLOOKUP("lignite_label", Keys!$B:$C, 2, FALSE),VLOOKUP("hard_coal_label", Keys!$B:$C, 2, FALSE))</f>
        <v>hard_coal</v>
      </c>
    </row>
    <row r="759" spans="1:18" x14ac:dyDescent="0.25">
      <c r="A759" s="14">
        <v>2024</v>
      </c>
      <c r="B759" s="14">
        <v>4801353</v>
      </c>
      <c r="C759" s="14" t="s">
        <v>2443</v>
      </c>
      <c r="D759" s="14" t="s">
        <v>444</v>
      </c>
      <c r="E759" s="14" t="s">
        <v>2421</v>
      </c>
      <c r="F759" s="14" t="s">
        <v>822</v>
      </c>
      <c r="G759" s="14" t="s">
        <v>814</v>
      </c>
      <c r="H759" s="14" t="s">
        <v>829</v>
      </c>
      <c r="I759" s="14" t="s">
        <v>836</v>
      </c>
      <c r="J759" s="14" t="s">
        <v>2444</v>
      </c>
      <c r="K759" s="14" t="s">
        <v>2445</v>
      </c>
      <c r="L759" s="14"/>
      <c r="M759" s="14" t="s">
        <v>1390</v>
      </c>
      <c r="N759" s="15">
        <v>59793304</v>
      </c>
      <c r="O759" s="15">
        <v>1127</v>
      </c>
      <c r="P759" s="15">
        <v>2347233</v>
      </c>
      <c r="Q759" t="str">
        <f>IFERROR(LEFT(D759, FIND(VLOOKUP("state_name_split_token", Keys!$B:$C, 2, FALSE), D759)-1), D759)</f>
        <v>Wyoming</v>
      </c>
      <c r="R759" t="str">
        <f>IF(OR(Q759=VLOOKUP("lignite_state_1", Keys!$B:$C, 2, FALSE),Q759=VLOOKUP("lignite_state_2", Keys!$B:$C, 2, FALSE),Q759=VLOOKUP("lignite_state_3", Keys!$B:$C, 2, FALSE),Q759=VLOOKUP("lignite_state_4", Keys!$B:$C, 2, FALSE)),VLOOKUP("lignite_label", Keys!$B:$C, 2, FALSE),VLOOKUP("hard_coal_label", Keys!$B:$C, 2, FALSE))</f>
        <v>hard_coal</v>
      </c>
    </row>
    <row r="760" spans="1:18" x14ac:dyDescent="0.25">
      <c r="A760" s="14">
        <v>2024</v>
      </c>
      <c r="B760" s="14">
        <v>4801429</v>
      </c>
      <c r="C760" s="14" t="s">
        <v>2446</v>
      </c>
      <c r="D760" s="14" t="s">
        <v>444</v>
      </c>
      <c r="E760" s="14" t="s">
        <v>2421</v>
      </c>
      <c r="F760" s="14" t="s">
        <v>822</v>
      </c>
      <c r="G760" s="14" t="s">
        <v>814</v>
      </c>
      <c r="H760" s="14" t="s">
        <v>829</v>
      </c>
      <c r="I760" s="14" t="s">
        <v>836</v>
      </c>
      <c r="J760" s="14" t="s">
        <v>2447</v>
      </c>
      <c r="K760" s="14" t="s">
        <v>2448</v>
      </c>
      <c r="L760" s="14"/>
      <c r="M760" s="14" t="s">
        <v>1390</v>
      </c>
      <c r="N760" s="15">
        <v>3962853</v>
      </c>
      <c r="O760" s="15">
        <v>70</v>
      </c>
      <c r="P760" s="15">
        <v>138827</v>
      </c>
      <c r="Q760" t="str">
        <f>IFERROR(LEFT(D760, FIND(VLOOKUP("state_name_split_token", Keys!$B:$C, 2, FALSE), D760)-1), D760)</f>
        <v>Wyoming</v>
      </c>
      <c r="R760" t="str">
        <f>IF(OR(Q760=VLOOKUP("lignite_state_1", Keys!$B:$C, 2, FALSE),Q760=VLOOKUP("lignite_state_2", Keys!$B:$C, 2, FALSE),Q760=VLOOKUP("lignite_state_3", Keys!$B:$C, 2, FALSE),Q760=VLOOKUP("lignite_state_4", Keys!$B:$C, 2, FALSE)),VLOOKUP("lignite_label", Keys!$B:$C, 2, FALSE),VLOOKUP("hard_coal_label", Keys!$B:$C, 2, FALSE))</f>
        <v>hard_coal</v>
      </c>
    </row>
    <row r="761" spans="1:18" x14ac:dyDescent="0.25">
      <c r="A761" s="14">
        <v>2024</v>
      </c>
      <c r="B761" s="14">
        <v>4801337</v>
      </c>
      <c r="C761" s="14" t="s">
        <v>2449</v>
      </c>
      <c r="D761" s="14" t="s">
        <v>444</v>
      </c>
      <c r="E761" s="14" t="s">
        <v>2450</v>
      </c>
      <c r="F761" s="14" t="s">
        <v>822</v>
      </c>
      <c r="G761" s="14" t="s">
        <v>814</v>
      </c>
      <c r="H761" s="14" t="s">
        <v>829</v>
      </c>
      <c r="I761" s="14" t="s">
        <v>816</v>
      </c>
      <c r="J761" s="14" t="s">
        <v>1392</v>
      </c>
      <c r="K761" s="14" t="s">
        <v>2451</v>
      </c>
      <c r="L761" s="14"/>
      <c r="M761" s="14" t="s">
        <v>1390</v>
      </c>
      <c r="N761" s="15">
        <v>14984446</v>
      </c>
      <c r="O761" s="15">
        <v>390</v>
      </c>
      <c r="P761" s="15">
        <v>766248</v>
      </c>
      <c r="Q761" t="str">
        <f>IFERROR(LEFT(D761, FIND(VLOOKUP("state_name_split_token", Keys!$B:$C, 2, FALSE), D761)-1), D761)</f>
        <v>Wyoming</v>
      </c>
      <c r="R761" t="str">
        <f>IF(OR(Q761=VLOOKUP("lignite_state_1", Keys!$B:$C, 2, FALSE),Q761=VLOOKUP("lignite_state_2", Keys!$B:$C, 2, FALSE),Q761=VLOOKUP("lignite_state_3", Keys!$B:$C, 2, FALSE),Q761=VLOOKUP("lignite_state_4", Keys!$B:$C, 2, FALSE)),VLOOKUP("lignite_label", Keys!$B:$C, 2, FALSE),VLOOKUP("hard_coal_label", Keys!$B:$C, 2, FALSE))</f>
        <v>hard_coal</v>
      </c>
    </row>
    <row r="762" spans="1:18" x14ac:dyDescent="0.25">
      <c r="A762" s="14">
        <v>2024</v>
      </c>
      <c r="B762" s="14">
        <v>4800086</v>
      </c>
      <c r="C762" s="14" t="s">
        <v>2452</v>
      </c>
      <c r="D762" s="14" t="s">
        <v>444</v>
      </c>
      <c r="E762" s="14" t="s">
        <v>2092</v>
      </c>
      <c r="F762" s="14" t="s">
        <v>822</v>
      </c>
      <c r="G762" s="14" t="s">
        <v>814</v>
      </c>
      <c r="H762" s="14" t="s">
        <v>829</v>
      </c>
      <c r="I762" s="14" t="s">
        <v>836</v>
      </c>
      <c r="J762" s="14" t="s">
        <v>2453</v>
      </c>
      <c r="K762" s="14" t="s">
        <v>2454</v>
      </c>
      <c r="L762" s="14" t="s">
        <v>832</v>
      </c>
      <c r="M762" s="14" t="s">
        <v>898</v>
      </c>
      <c r="N762" s="15">
        <v>2417282</v>
      </c>
      <c r="O762" s="15">
        <v>223</v>
      </c>
      <c r="P762" s="15">
        <v>393973</v>
      </c>
      <c r="Q762" t="str">
        <f>IFERROR(LEFT(D762, FIND(VLOOKUP("state_name_split_token", Keys!$B:$C, 2, FALSE), D762)-1), D762)</f>
        <v>Wyoming</v>
      </c>
      <c r="R762" t="str">
        <f>IF(OR(Q762=VLOOKUP("lignite_state_1", Keys!$B:$C, 2, FALSE),Q762=VLOOKUP("lignite_state_2", Keys!$B:$C, 2, FALSE),Q762=VLOOKUP("lignite_state_3", Keys!$B:$C, 2, FALSE),Q762=VLOOKUP("lignite_state_4", Keys!$B:$C, 2, FALSE)),VLOOKUP("lignite_label", Keys!$B:$C, 2, FALSE),VLOOKUP("hard_coal_label", Keys!$B:$C, 2, FALSE))</f>
        <v>hard_coal</v>
      </c>
    </row>
    <row r="763" spans="1:18" x14ac:dyDescent="0.25">
      <c r="A763" s="14">
        <v>2024</v>
      </c>
      <c r="B763" s="14">
        <v>4800677</v>
      </c>
      <c r="C763" s="14" t="s">
        <v>2455</v>
      </c>
      <c r="D763" s="14" t="s">
        <v>444</v>
      </c>
      <c r="E763" s="14" t="s">
        <v>2456</v>
      </c>
      <c r="F763" s="14" t="s">
        <v>822</v>
      </c>
      <c r="G763" s="14" t="s">
        <v>814</v>
      </c>
      <c r="H763" s="14" t="s">
        <v>829</v>
      </c>
      <c r="I763" s="14" t="s">
        <v>816</v>
      </c>
      <c r="J763" s="14" t="s">
        <v>2457</v>
      </c>
      <c r="K763" s="14" t="s">
        <v>2458</v>
      </c>
      <c r="L763" s="14" t="s">
        <v>2459</v>
      </c>
      <c r="M763" s="14" t="s">
        <v>898</v>
      </c>
      <c r="N763" s="15">
        <v>2850457</v>
      </c>
      <c r="O763" s="15">
        <v>221</v>
      </c>
      <c r="P763" s="15">
        <v>449937</v>
      </c>
      <c r="Q763" t="str">
        <f>IFERROR(LEFT(D763, FIND(VLOOKUP("state_name_split_token", Keys!$B:$C, 2, FALSE), D763)-1), D763)</f>
        <v>Wyoming</v>
      </c>
      <c r="R763" t="str">
        <f>IF(OR(Q763=VLOOKUP("lignite_state_1", Keys!$B:$C, 2, FALSE),Q763=VLOOKUP("lignite_state_2", Keys!$B:$C, 2, FALSE),Q763=VLOOKUP("lignite_state_3", Keys!$B:$C, 2, FALSE),Q763=VLOOKUP("lignite_state_4", Keys!$B:$C, 2, FALSE)),VLOOKUP("lignite_label", Keys!$B:$C, 2, FALSE),VLOOKUP("hard_coal_label", Keys!$B:$C, 2, FALSE))</f>
        <v>hard_coal</v>
      </c>
    </row>
    <row r="764" spans="1:18" x14ac:dyDescent="0.25">
      <c r="A764" s="14">
        <v>2024</v>
      </c>
      <c r="B764" s="14">
        <v>4801180</v>
      </c>
      <c r="C764" s="14" t="s">
        <v>2460</v>
      </c>
      <c r="D764" s="14" t="s">
        <v>444</v>
      </c>
      <c r="E764" s="14" t="s">
        <v>2456</v>
      </c>
      <c r="F764" s="14" t="s">
        <v>822</v>
      </c>
      <c r="G764" s="14" t="s">
        <v>814</v>
      </c>
      <c r="H764" s="14" t="s">
        <v>829</v>
      </c>
      <c r="I764" s="14" t="s">
        <v>816</v>
      </c>
      <c r="J764" s="14" t="s">
        <v>2461</v>
      </c>
      <c r="K764" s="14" t="s">
        <v>2462</v>
      </c>
      <c r="L764" s="14"/>
      <c r="M764" s="14" t="s">
        <v>898</v>
      </c>
      <c r="N764" s="15">
        <v>433842</v>
      </c>
      <c r="O764" s="15">
        <v>82</v>
      </c>
      <c r="P764" s="15">
        <v>150803</v>
      </c>
      <c r="Q764" t="str">
        <f>IFERROR(LEFT(D764, FIND(VLOOKUP("state_name_split_token", Keys!$B:$C, 2, FALSE), D764)-1), D764)</f>
        <v>Wyoming</v>
      </c>
      <c r="R764" t="str">
        <f>IF(OR(Q764=VLOOKUP("lignite_state_1", Keys!$B:$C, 2, FALSE),Q764=VLOOKUP("lignite_state_2", Keys!$B:$C, 2, FALSE),Q764=VLOOKUP("lignite_state_3", Keys!$B:$C, 2, FALSE),Q764=VLOOKUP("lignite_state_4", Keys!$B:$C, 2, FALSE)),VLOOKUP("lignite_label", Keys!$B:$C, 2, FALSE),VLOOKUP("hard_coal_label", Keys!$B:$C, 2, FALSE))</f>
        <v>hard_coal</v>
      </c>
    </row>
    <row r="765" spans="1:18" x14ac:dyDescent="0.25">
      <c r="A765" s="14">
        <v>2024</v>
      </c>
      <c r="B765" s="14">
        <v>4201211</v>
      </c>
      <c r="C765" s="14" t="s">
        <v>2463</v>
      </c>
      <c r="D765" s="14" t="s">
        <v>2464</v>
      </c>
      <c r="E765" s="14" t="s">
        <v>1824</v>
      </c>
      <c r="F765" s="14" t="s">
        <v>822</v>
      </c>
      <c r="G765" s="14" t="s">
        <v>2465</v>
      </c>
      <c r="H765" s="14" t="s">
        <v>815</v>
      </c>
      <c r="I765" s="14" t="s">
        <v>816</v>
      </c>
      <c r="J765" s="14" t="s">
        <v>2466</v>
      </c>
      <c r="K765" s="14" t="s">
        <v>2467</v>
      </c>
      <c r="L765" s="14"/>
      <c r="M765" s="14" t="s">
        <v>903</v>
      </c>
      <c r="N765" s="15">
        <v>44687</v>
      </c>
      <c r="O765" s="15">
        <v>63</v>
      </c>
      <c r="P765" s="15">
        <v>107144</v>
      </c>
      <c r="Q765" t="str">
        <f>IFERROR(LEFT(D765, FIND(VLOOKUP("state_name_split_token", Keys!$B:$C, 2, FALSE), D765)-1), D765)</f>
        <v>Refuse Recovery</v>
      </c>
      <c r="R765" t="str">
        <f>IF(OR(Q765=VLOOKUP("lignite_state_1", Keys!$B:$C, 2, FALSE),Q765=VLOOKUP("lignite_state_2", Keys!$B:$C, 2, FALSE),Q765=VLOOKUP("lignite_state_3", Keys!$B:$C, 2, FALSE),Q765=VLOOKUP("lignite_state_4", Keys!$B:$C, 2, FALSE)),VLOOKUP("lignite_label", Keys!$B:$C, 2, FALSE),VLOOKUP("hard_coal_label", Keys!$B:$C, 2, FALSE))</f>
        <v>hard_coal</v>
      </c>
    </row>
    <row r="766" spans="1:18" x14ac:dyDescent="0.25">
      <c r="A766" s="14">
        <v>2024</v>
      </c>
      <c r="B766" s="14">
        <v>4407425</v>
      </c>
      <c r="C766" s="14" t="s">
        <v>2468</v>
      </c>
      <c r="D766" s="14" t="s">
        <v>2464</v>
      </c>
      <c r="E766" s="14" t="s">
        <v>1837</v>
      </c>
      <c r="F766" s="14" t="s">
        <v>1008</v>
      </c>
      <c r="G766" s="14" t="s">
        <v>2465</v>
      </c>
      <c r="H766" s="14" t="s">
        <v>815</v>
      </c>
      <c r="I766" s="14" t="s">
        <v>816</v>
      </c>
      <c r="J766" s="14" t="s">
        <v>1263</v>
      </c>
      <c r="K766" s="14" t="s">
        <v>1287</v>
      </c>
      <c r="L766" s="14"/>
      <c r="M766" s="14" t="s">
        <v>1037</v>
      </c>
      <c r="N766" s="15">
        <v>2894</v>
      </c>
      <c r="O766" s="15">
        <v>1</v>
      </c>
      <c r="P766" s="15">
        <v>846</v>
      </c>
      <c r="Q766" t="str">
        <f>IFERROR(LEFT(D766, FIND(VLOOKUP("state_name_split_token", Keys!$B:$C, 2, FALSE), D766)-1), D766)</f>
        <v>Refuse Recovery</v>
      </c>
      <c r="R766" t="str">
        <f>IF(OR(Q766=VLOOKUP("lignite_state_1", Keys!$B:$C, 2, FALSE),Q766=VLOOKUP("lignite_state_2", Keys!$B:$C, 2, FALSE),Q766=VLOOKUP("lignite_state_3", Keys!$B:$C, 2, FALSE),Q766=VLOOKUP("lignite_state_4", Keys!$B:$C, 2, FALSE)),VLOOKUP("lignite_label", Keys!$B:$C, 2, FALSE),VLOOKUP("hard_coal_label", Keys!$B:$C, 2, FALSE))</f>
        <v>hard_coal</v>
      </c>
    </row>
    <row r="767" spans="1:18" x14ac:dyDescent="0.25">
      <c r="A767" s="14">
        <v>2024</v>
      </c>
      <c r="B767" s="14">
        <v>3608871</v>
      </c>
      <c r="C767" s="14" t="s">
        <v>2469</v>
      </c>
      <c r="D767" s="14" t="s">
        <v>2464</v>
      </c>
      <c r="E767" s="14" t="s">
        <v>1546</v>
      </c>
      <c r="F767" s="14" t="s">
        <v>822</v>
      </c>
      <c r="G767" s="14" t="s">
        <v>2465</v>
      </c>
      <c r="H767" s="14" t="s">
        <v>815</v>
      </c>
      <c r="I767" s="14" t="s">
        <v>816</v>
      </c>
      <c r="J767" s="14" t="s">
        <v>2470</v>
      </c>
      <c r="K767" s="14" t="s">
        <v>1650</v>
      </c>
      <c r="L767" s="14"/>
      <c r="M767" s="14" t="s">
        <v>1343</v>
      </c>
      <c r="N767" s="15">
        <v>103796</v>
      </c>
      <c r="O767" s="15">
        <v>11</v>
      </c>
      <c r="P767" s="15">
        <v>21348</v>
      </c>
      <c r="Q767" t="str">
        <f>IFERROR(LEFT(D767, FIND(VLOOKUP("state_name_split_token", Keys!$B:$C, 2, FALSE), D767)-1), D767)</f>
        <v>Refuse Recovery</v>
      </c>
      <c r="R767" t="str">
        <f>IF(OR(Q767=VLOOKUP("lignite_state_1", Keys!$B:$C, 2, FALSE),Q767=VLOOKUP("lignite_state_2", Keys!$B:$C, 2, FALSE),Q767=VLOOKUP("lignite_state_3", Keys!$B:$C, 2, FALSE),Q767=VLOOKUP("lignite_state_4", Keys!$B:$C, 2, FALSE)),VLOOKUP("lignite_label", Keys!$B:$C, 2, FALSE),VLOOKUP("hard_coal_label", Keys!$B:$C, 2, FALSE))</f>
        <v>hard_coal</v>
      </c>
    </row>
    <row r="768" spans="1:18" x14ac:dyDescent="0.25">
      <c r="A768" s="14">
        <v>2024</v>
      </c>
      <c r="B768" s="14">
        <v>4609544</v>
      </c>
      <c r="C768" s="14" t="s">
        <v>2471</v>
      </c>
      <c r="D768" s="14" t="s">
        <v>2464</v>
      </c>
      <c r="E768" s="14" t="s">
        <v>2094</v>
      </c>
      <c r="F768" s="14" t="s">
        <v>852</v>
      </c>
      <c r="G768" s="14" t="s">
        <v>2465</v>
      </c>
      <c r="H768" s="14" t="s">
        <v>815</v>
      </c>
      <c r="I768" s="14" t="s">
        <v>816</v>
      </c>
      <c r="J768" s="14" t="s">
        <v>2472</v>
      </c>
      <c r="K768" s="14" t="s">
        <v>2473</v>
      </c>
      <c r="L768" s="14"/>
      <c r="M768" s="14" t="s">
        <v>1037</v>
      </c>
      <c r="N768" s="15">
        <v>4033</v>
      </c>
      <c r="O768" s="15">
        <v>4</v>
      </c>
      <c r="P768" s="15">
        <v>5700</v>
      </c>
      <c r="Q768" t="str">
        <f>IFERROR(LEFT(D768, FIND(VLOOKUP("state_name_split_token", Keys!$B:$C, 2, FALSE), D768)-1), D768)</f>
        <v>Refuse Recovery</v>
      </c>
      <c r="R768" t="str">
        <f>IF(OR(Q768=VLOOKUP("lignite_state_1", Keys!$B:$C, 2, FALSE),Q768=VLOOKUP("lignite_state_2", Keys!$B:$C, 2, FALSE),Q768=VLOOKUP("lignite_state_3", Keys!$B:$C, 2, FALSE),Q768=VLOOKUP("lignite_state_4", Keys!$B:$C, 2, FALSE)),VLOOKUP("lignite_label", Keys!$B:$C, 2, FALSE),VLOOKUP("hard_coal_label", Keys!$B:$C, 2, FALSE))</f>
        <v>hard_coal</v>
      </c>
    </row>
    <row r="769" spans="1:18" x14ac:dyDescent="0.25">
      <c r="A769" s="14">
        <v>2024</v>
      </c>
      <c r="B769" s="14">
        <v>4608438</v>
      </c>
      <c r="C769" s="14" t="s">
        <v>2474</v>
      </c>
      <c r="D769" s="14" t="s">
        <v>2464</v>
      </c>
      <c r="E769" s="14" t="s">
        <v>2165</v>
      </c>
      <c r="F769" s="14" t="s">
        <v>852</v>
      </c>
      <c r="G769" s="14" t="s">
        <v>2465</v>
      </c>
      <c r="H769" s="14" t="s">
        <v>815</v>
      </c>
      <c r="I769" s="14" t="s">
        <v>816</v>
      </c>
      <c r="J769" s="14" t="s">
        <v>2475</v>
      </c>
      <c r="K769" s="14" t="s">
        <v>2476</v>
      </c>
      <c r="L769" s="14"/>
      <c r="M769" s="14" t="s">
        <v>1037</v>
      </c>
      <c r="N769" s="15">
        <v>229271</v>
      </c>
      <c r="O769" s="15">
        <v>38</v>
      </c>
      <c r="P769" s="15">
        <v>65844</v>
      </c>
      <c r="Q769" t="str">
        <f>IFERROR(LEFT(D769, FIND(VLOOKUP("state_name_split_token", Keys!$B:$C, 2, FALSE), D769)-1), D769)</f>
        <v>Refuse Recovery</v>
      </c>
      <c r="R769" t="str">
        <f>IF(OR(Q769=VLOOKUP("lignite_state_1", Keys!$B:$C, 2, FALSE),Q769=VLOOKUP("lignite_state_2", Keys!$B:$C, 2, FALSE),Q769=VLOOKUP("lignite_state_3", Keys!$B:$C, 2, FALSE),Q769=VLOOKUP("lignite_state_4", Keys!$B:$C, 2, FALSE)),VLOOKUP("lignite_label", Keys!$B:$C, 2, FALSE),VLOOKUP("hard_coal_label", Keys!$B:$C, 2, FALSE))</f>
        <v>hard_coal</v>
      </c>
    </row>
    <row r="770" spans="1:18" x14ac:dyDescent="0.25">
      <c r="A770" s="14">
        <v>2024</v>
      </c>
      <c r="B770" s="14">
        <v>1100588</v>
      </c>
      <c r="C770" s="14" t="s">
        <v>2477</v>
      </c>
      <c r="D770" s="14" t="s">
        <v>2464</v>
      </c>
      <c r="E770" s="14" t="s">
        <v>930</v>
      </c>
      <c r="F770" s="14" t="s">
        <v>822</v>
      </c>
      <c r="G770" s="14" t="s">
        <v>2465</v>
      </c>
      <c r="H770" s="14" t="s">
        <v>829</v>
      </c>
      <c r="I770" s="14" t="s">
        <v>816</v>
      </c>
      <c r="J770" s="14" t="s">
        <v>2478</v>
      </c>
      <c r="K770" s="14" t="s">
        <v>2479</v>
      </c>
      <c r="L770" s="14"/>
      <c r="M770" s="14" t="s">
        <v>933</v>
      </c>
      <c r="N770" s="15">
        <v>142086</v>
      </c>
      <c r="O770" s="15">
        <v>4</v>
      </c>
      <c r="P770" s="15">
        <v>8477</v>
      </c>
      <c r="Q770" t="str">
        <f>IFERROR(LEFT(D770, FIND(VLOOKUP("state_name_split_token", Keys!$B:$C, 2, FALSE), D770)-1), D770)</f>
        <v>Refuse Recovery</v>
      </c>
      <c r="R770" t="str">
        <f>IF(OR(Q770=VLOOKUP("lignite_state_1", Keys!$B:$C, 2, FALSE),Q770=VLOOKUP("lignite_state_2", Keys!$B:$C, 2, FALSE),Q770=VLOOKUP("lignite_state_3", Keys!$B:$C, 2, FALSE),Q770=VLOOKUP("lignite_state_4", Keys!$B:$C, 2, FALSE)),VLOOKUP("lignite_label", Keys!$B:$C, 2, FALSE),VLOOKUP("hard_coal_label", Keys!$B:$C, 2, FALSE))</f>
        <v>hard_coal</v>
      </c>
    </row>
    <row r="771" spans="1:18" x14ac:dyDescent="0.25">
      <c r="A771" s="14">
        <v>2024</v>
      </c>
      <c r="B771" s="14">
        <v>3610422</v>
      </c>
      <c r="C771" s="14" t="s">
        <v>2480</v>
      </c>
      <c r="D771" s="14" t="s">
        <v>2464</v>
      </c>
      <c r="E771" s="14" t="s">
        <v>1598</v>
      </c>
      <c r="F771" s="14" t="s">
        <v>813</v>
      </c>
      <c r="G771" s="14" t="s">
        <v>2465</v>
      </c>
      <c r="H771" s="14" t="s">
        <v>815</v>
      </c>
      <c r="I771" s="14" t="s">
        <v>816</v>
      </c>
      <c r="J771" s="14" t="s">
        <v>1494</v>
      </c>
      <c r="K771" s="14" t="s">
        <v>2481</v>
      </c>
      <c r="L771" s="14"/>
      <c r="M771" s="14" t="s">
        <v>1343</v>
      </c>
      <c r="N771" s="15">
        <v>1240</v>
      </c>
      <c r="O771" s="15">
        <v>2</v>
      </c>
      <c r="P771" s="15">
        <v>490</v>
      </c>
      <c r="Q771" t="str">
        <f>IFERROR(LEFT(D771, FIND(VLOOKUP("state_name_split_token", Keys!$B:$C, 2, FALSE), D771)-1), D771)</f>
        <v>Refuse Recovery</v>
      </c>
      <c r="R771" t="str">
        <f>IF(OR(Q771=VLOOKUP("lignite_state_1", Keys!$B:$C, 2, FALSE),Q771=VLOOKUP("lignite_state_2", Keys!$B:$C, 2, FALSE),Q771=VLOOKUP("lignite_state_3", Keys!$B:$C, 2, FALSE),Q771=VLOOKUP("lignite_state_4", Keys!$B:$C, 2, FALSE)),VLOOKUP("lignite_label", Keys!$B:$C, 2, FALSE),VLOOKUP("hard_coal_label", Keys!$B:$C, 2, FALSE))</f>
        <v>hard_coal</v>
      </c>
    </row>
    <row r="772" spans="1:18" x14ac:dyDescent="0.25">
      <c r="A772" s="14">
        <v>2024</v>
      </c>
      <c r="B772" s="14">
        <v>1103131</v>
      </c>
      <c r="C772" s="14" t="s">
        <v>2482</v>
      </c>
      <c r="D772" s="14" t="s">
        <v>2464</v>
      </c>
      <c r="E772" s="14" t="s">
        <v>945</v>
      </c>
      <c r="F772" s="14" t="s">
        <v>822</v>
      </c>
      <c r="G772" s="14" t="s">
        <v>2465</v>
      </c>
      <c r="H772" s="14" t="s">
        <v>815</v>
      </c>
      <c r="I772" s="14" t="s">
        <v>816</v>
      </c>
      <c r="J772" s="14" t="s">
        <v>2483</v>
      </c>
      <c r="K772" s="14" t="s">
        <v>950</v>
      </c>
      <c r="L772" s="14"/>
      <c r="M772" s="14" t="s">
        <v>933</v>
      </c>
      <c r="N772" s="15">
        <v>56370</v>
      </c>
      <c r="O772" s="15">
        <v>8</v>
      </c>
      <c r="P772" s="15">
        <v>14470</v>
      </c>
      <c r="Q772" t="str">
        <f>IFERROR(LEFT(D772, FIND(VLOOKUP("state_name_split_token", Keys!$B:$C, 2, FALSE), D772)-1), D772)</f>
        <v>Refuse Recovery</v>
      </c>
      <c r="R772" t="str">
        <f>IF(OR(Q772=VLOOKUP("lignite_state_1", Keys!$B:$C, 2, FALSE),Q772=VLOOKUP("lignite_state_2", Keys!$B:$C, 2, FALSE),Q772=VLOOKUP("lignite_state_3", Keys!$B:$C, 2, FALSE),Q772=VLOOKUP("lignite_state_4", Keys!$B:$C, 2, FALSE)),VLOOKUP("lignite_label",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U60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98" max="98" width="22" customWidth="1"/>
    <col min="99" max="99" width="12" customWidth="1"/>
  </cols>
  <sheetData>
    <row r="1" spans="1:99" x14ac:dyDescent="0.25">
      <c r="A1" t="s">
        <v>2484</v>
      </c>
    </row>
    <row r="2" spans="1:99" x14ac:dyDescent="0.25">
      <c r="A2" t="s">
        <v>2485</v>
      </c>
    </row>
    <row r="3" spans="1:99" x14ac:dyDescent="0.25">
      <c r="A3" t="s">
        <v>2486</v>
      </c>
    </row>
    <row r="5" spans="1:99" x14ac:dyDescent="0.25">
      <c r="T5" t="s">
        <v>2487</v>
      </c>
      <c r="AF5" t="s">
        <v>2488</v>
      </c>
      <c r="AR5" t="s">
        <v>2489</v>
      </c>
      <c r="BD5" t="s">
        <v>2490</v>
      </c>
      <c r="BP5" t="s">
        <v>2491</v>
      </c>
      <c r="CB5" t="s">
        <v>2492</v>
      </c>
      <c r="CN5" t="s">
        <v>2493</v>
      </c>
    </row>
    <row r="6" spans="1:99" x14ac:dyDescent="0.25">
      <c r="A6" s="5" t="s">
        <v>2494</v>
      </c>
      <c r="B6" s="5" t="s">
        <v>2495</v>
      </c>
      <c r="C6" s="5" t="s">
        <v>2496</v>
      </c>
      <c r="D6" s="5" t="s">
        <v>2497</v>
      </c>
      <c r="E6" s="5" t="s">
        <v>2498</v>
      </c>
      <c r="F6" s="5" t="s">
        <v>2499</v>
      </c>
      <c r="G6" s="5" t="s">
        <v>2500</v>
      </c>
      <c r="H6" s="5" t="s">
        <v>2501</v>
      </c>
      <c r="I6" s="5" t="s">
        <v>2502</v>
      </c>
      <c r="J6" s="5" t="s">
        <v>2503</v>
      </c>
      <c r="K6" s="5" t="s">
        <v>2504</v>
      </c>
      <c r="L6" s="5" t="s">
        <v>2505</v>
      </c>
      <c r="M6" s="5" t="s">
        <v>2506</v>
      </c>
      <c r="N6" s="5" t="s">
        <v>2507</v>
      </c>
      <c r="O6" s="5" t="s">
        <v>2508</v>
      </c>
      <c r="P6" s="5" t="s">
        <v>2509</v>
      </c>
      <c r="Q6" s="5" t="s">
        <v>2510</v>
      </c>
      <c r="R6" s="5" t="s">
        <v>2511</v>
      </c>
      <c r="S6" s="5" t="s">
        <v>2512</v>
      </c>
      <c r="T6" s="5" t="s">
        <v>2513</v>
      </c>
      <c r="U6" s="5" t="s">
        <v>2514</v>
      </c>
      <c r="V6" s="5" t="s">
        <v>2515</v>
      </c>
      <c r="W6" s="5" t="s">
        <v>2516</v>
      </c>
      <c r="X6" s="5" t="s">
        <v>2517</v>
      </c>
      <c r="Y6" s="5" t="s">
        <v>2518</v>
      </c>
      <c r="Z6" s="5" t="s">
        <v>2519</v>
      </c>
      <c r="AA6" s="5" t="s">
        <v>2520</v>
      </c>
      <c r="AB6" s="5" t="s">
        <v>2521</v>
      </c>
      <c r="AC6" s="5" t="s">
        <v>2522</v>
      </c>
      <c r="AD6" s="5" t="s">
        <v>2523</v>
      </c>
      <c r="AE6" s="5" t="s">
        <v>2524</v>
      </c>
      <c r="AF6" s="5" t="s">
        <v>2525</v>
      </c>
      <c r="AG6" s="5" t="s">
        <v>2526</v>
      </c>
      <c r="AH6" s="5" t="s">
        <v>2527</v>
      </c>
      <c r="AI6" s="5" t="s">
        <v>2528</v>
      </c>
      <c r="AJ6" s="5" t="s">
        <v>2529</v>
      </c>
      <c r="AK6" s="5" t="s">
        <v>2530</v>
      </c>
      <c r="AL6" s="5" t="s">
        <v>2531</v>
      </c>
      <c r="AM6" s="5" t="s">
        <v>2532</v>
      </c>
      <c r="AN6" s="5" t="s">
        <v>2533</v>
      </c>
      <c r="AO6" s="5" t="s">
        <v>2534</v>
      </c>
      <c r="AP6" s="5" t="s">
        <v>2535</v>
      </c>
      <c r="AQ6" s="5" t="s">
        <v>2536</v>
      </c>
      <c r="AR6" s="5" t="s">
        <v>2537</v>
      </c>
      <c r="AS6" s="5" t="s">
        <v>2538</v>
      </c>
      <c r="AT6" s="5" t="s">
        <v>2539</v>
      </c>
      <c r="AU6" s="5" t="s">
        <v>2540</v>
      </c>
      <c r="AV6" s="5" t="s">
        <v>2541</v>
      </c>
      <c r="AW6" s="5" t="s">
        <v>2542</v>
      </c>
      <c r="AX6" s="5" t="s">
        <v>2543</v>
      </c>
      <c r="AY6" s="5" t="s">
        <v>2544</v>
      </c>
      <c r="AZ6" s="5" t="s">
        <v>2545</v>
      </c>
      <c r="BA6" s="5" t="s">
        <v>2546</v>
      </c>
      <c r="BB6" s="5" t="s">
        <v>2547</v>
      </c>
      <c r="BC6" s="5" t="s">
        <v>2548</v>
      </c>
      <c r="BD6" s="5" t="s">
        <v>2549</v>
      </c>
      <c r="BE6" s="5" t="s">
        <v>2550</v>
      </c>
      <c r="BF6" s="5" t="s">
        <v>2551</v>
      </c>
      <c r="BG6" s="5" t="s">
        <v>2552</v>
      </c>
      <c r="BH6" s="5" t="s">
        <v>2553</v>
      </c>
      <c r="BI6" s="5" t="s">
        <v>2554</v>
      </c>
      <c r="BJ6" s="5" t="s">
        <v>2555</v>
      </c>
      <c r="BK6" s="5" t="s">
        <v>2556</v>
      </c>
      <c r="BL6" s="5" t="s">
        <v>2557</v>
      </c>
      <c r="BM6" s="5" t="s">
        <v>2558</v>
      </c>
      <c r="BN6" s="5" t="s">
        <v>2559</v>
      </c>
      <c r="BO6" s="5" t="s">
        <v>2560</v>
      </c>
      <c r="BP6" s="5" t="s">
        <v>2561</v>
      </c>
      <c r="BQ6" s="5" t="s">
        <v>2562</v>
      </c>
      <c r="BR6" s="5" t="s">
        <v>2563</v>
      </c>
      <c r="BS6" s="5" t="s">
        <v>2564</v>
      </c>
      <c r="BT6" s="5" t="s">
        <v>2565</v>
      </c>
      <c r="BU6" s="5" t="s">
        <v>2566</v>
      </c>
      <c r="BV6" s="5" t="s">
        <v>2567</v>
      </c>
      <c r="BW6" s="5" t="s">
        <v>2568</v>
      </c>
      <c r="BX6" s="5" t="s">
        <v>2569</v>
      </c>
      <c r="BY6" s="5" t="s">
        <v>2570</v>
      </c>
      <c r="BZ6" s="5" t="s">
        <v>2571</v>
      </c>
      <c r="CA6" s="5" t="s">
        <v>2572</v>
      </c>
      <c r="CB6" s="5" t="s">
        <v>2573</v>
      </c>
      <c r="CC6" s="5" t="s">
        <v>2574</v>
      </c>
      <c r="CD6" s="5" t="s">
        <v>2575</v>
      </c>
      <c r="CE6" s="5" t="s">
        <v>2576</v>
      </c>
      <c r="CF6" s="5" t="s">
        <v>2577</v>
      </c>
      <c r="CG6" s="5" t="s">
        <v>2578</v>
      </c>
      <c r="CH6" s="5" t="s">
        <v>2579</v>
      </c>
      <c r="CI6" s="5" t="s">
        <v>2580</v>
      </c>
      <c r="CJ6" s="5" t="s">
        <v>2581</v>
      </c>
      <c r="CK6" s="5" t="s">
        <v>2582</v>
      </c>
      <c r="CL6" s="5" t="s">
        <v>2583</v>
      </c>
      <c r="CM6" s="5" t="s">
        <v>2584</v>
      </c>
      <c r="CN6" s="5" t="s">
        <v>2585</v>
      </c>
      <c r="CO6" s="5" t="s">
        <v>2586</v>
      </c>
      <c r="CP6" s="5" t="s">
        <v>2587</v>
      </c>
      <c r="CQ6" s="5" t="s">
        <v>2588</v>
      </c>
      <c r="CR6" s="5" t="s">
        <v>2589</v>
      </c>
      <c r="CS6" s="5" t="s">
        <v>2590</v>
      </c>
      <c r="CT6" s="7" t="s">
        <v>2591</v>
      </c>
      <c r="CU6" s="7" t="s">
        <v>810</v>
      </c>
    </row>
    <row r="7" spans="1:99" x14ac:dyDescent="0.25">
      <c r="A7">
        <v>3</v>
      </c>
      <c r="B7" t="s">
        <v>2592</v>
      </c>
      <c r="C7" t="s">
        <v>2593</v>
      </c>
      <c r="D7" t="s">
        <v>2594</v>
      </c>
      <c r="E7" t="s">
        <v>2595</v>
      </c>
      <c r="F7">
        <v>195</v>
      </c>
      <c r="G7" t="s">
        <v>293</v>
      </c>
      <c r="H7" t="s">
        <v>2596</v>
      </c>
      <c r="I7" t="s">
        <v>2597</v>
      </c>
      <c r="K7">
        <v>22</v>
      </c>
      <c r="L7">
        <v>1</v>
      </c>
      <c r="M7" t="s">
        <v>2598</v>
      </c>
      <c r="N7" t="s">
        <v>2599</v>
      </c>
      <c r="O7" t="s">
        <v>2600</v>
      </c>
      <c r="P7" t="s">
        <v>2601</v>
      </c>
      <c r="Q7" t="s">
        <v>2602</v>
      </c>
      <c r="R7" t="s">
        <v>2603</v>
      </c>
      <c r="S7" t="s">
        <v>2604</v>
      </c>
      <c r="T7">
        <v>44058</v>
      </c>
      <c r="U7">
        <v>0</v>
      </c>
      <c r="V7">
        <v>0</v>
      </c>
      <c r="W7">
        <v>47328</v>
      </c>
      <c r="X7">
        <v>0</v>
      </c>
      <c r="Y7">
        <v>44248</v>
      </c>
      <c r="Z7">
        <v>68612</v>
      </c>
      <c r="AA7">
        <v>0</v>
      </c>
      <c r="AB7">
        <v>15734</v>
      </c>
      <c r="AC7">
        <v>166757</v>
      </c>
      <c r="AD7">
        <v>8885</v>
      </c>
      <c r="AE7">
        <v>0</v>
      </c>
      <c r="AF7">
        <v>44058</v>
      </c>
      <c r="AG7">
        <v>0</v>
      </c>
      <c r="AH7">
        <v>0</v>
      </c>
      <c r="AI7">
        <v>47328</v>
      </c>
      <c r="AJ7">
        <v>0</v>
      </c>
      <c r="AK7">
        <v>44248</v>
      </c>
      <c r="AL7">
        <v>68612</v>
      </c>
      <c r="AM7">
        <v>0</v>
      </c>
      <c r="AN7">
        <v>15734</v>
      </c>
      <c r="AO7">
        <v>166757</v>
      </c>
      <c r="AP7">
        <v>8885</v>
      </c>
      <c r="AQ7">
        <v>0</v>
      </c>
      <c r="AR7">
        <v>19.908000000000001</v>
      </c>
      <c r="AS7">
        <v>0</v>
      </c>
      <c r="AT7">
        <v>0</v>
      </c>
      <c r="AU7">
        <v>19.908000000000001</v>
      </c>
      <c r="AV7">
        <v>0</v>
      </c>
      <c r="AW7">
        <v>19.908000000000001</v>
      </c>
      <c r="AX7">
        <v>19.908000000000001</v>
      </c>
      <c r="AY7">
        <v>0</v>
      </c>
      <c r="AZ7">
        <v>19.242999999999999</v>
      </c>
      <c r="BA7">
        <v>19.603000000000002</v>
      </c>
      <c r="BB7">
        <v>19.484999999999999</v>
      </c>
      <c r="BC7">
        <v>0</v>
      </c>
      <c r="BD7">
        <v>877107</v>
      </c>
      <c r="BE7">
        <v>0</v>
      </c>
      <c r="BF7">
        <v>0</v>
      </c>
      <c r="BG7">
        <v>942206</v>
      </c>
      <c r="BH7">
        <v>0</v>
      </c>
      <c r="BI7">
        <v>880889</v>
      </c>
      <c r="BJ7">
        <v>1365928</v>
      </c>
      <c r="BK7">
        <v>0</v>
      </c>
      <c r="BL7">
        <v>302769</v>
      </c>
      <c r="BM7">
        <v>3268937</v>
      </c>
      <c r="BN7">
        <v>173124</v>
      </c>
      <c r="BO7">
        <v>0</v>
      </c>
      <c r="BP7">
        <v>877107</v>
      </c>
      <c r="BQ7">
        <v>0</v>
      </c>
      <c r="BR7">
        <v>0</v>
      </c>
      <c r="BS7">
        <v>942206</v>
      </c>
      <c r="BT7">
        <v>0</v>
      </c>
      <c r="BU7">
        <v>880889</v>
      </c>
      <c r="BV7">
        <v>1365928</v>
      </c>
      <c r="BW7">
        <v>0</v>
      </c>
      <c r="BX7">
        <v>302769</v>
      </c>
      <c r="BY7">
        <v>3268937</v>
      </c>
      <c r="BZ7">
        <v>173124</v>
      </c>
      <c r="CA7">
        <v>0</v>
      </c>
      <c r="CB7">
        <v>74699.627999999997</v>
      </c>
      <c r="CC7">
        <v>-4538.357</v>
      </c>
      <c r="CD7">
        <v>0</v>
      </c>
      <c r="CE7">
        <v>83997.467000000004</v>
      </c>
      <c r="CF7">
        <v>0</v>
      </c>
      <c r="CG7">
        <v>75098.285000000003</v>
      </c>
      <c r="CH7">
        <v>114680.23</v>
      </c>
      <c r="CI7">
        <v>0</v>
      </c>
      <c r="CJ7">
        <v>20325.047999999999</v>
      </c>
      <c r="CK7">
        <v>322168.46000000002</v>
      </c>
      <c r="CL7">
        <v>11097.797</v>
      </c>
      <c r="CM7">
        <v>0</v>
      </c>
      <c r="CN7">
        <v>395622</v>
      </c>
      <c r="CO7">
        <v>395622</v>
      </c>
      <c r="CP7">
        <v>7810960</v>
      </c>
      <c r="CQ7">
        <v>7810960</v>
      </c>
      <c r="CR7">
        <v>697528.56</v>
      </c>
      <c r="CS7">
        <v>2024</v>
      </c>
      <c r="CT7" t="str">
        <f>IFERROR(INDEX(Geography!C:C, MATCH(G7, Geography!B:B, 0)), G7)</f>
        <v>Alabama</v>
      </c>
      <c r="CU7" t="str">
        <f>IF(O7=VLOOKUP("eia923_lignite_fuel_code", Keys!$B:$C, 2, FALSE), VLOOKUP("lignite_label", Keys!$B:$C, 2, FALSE),VLOOKUP("hard_coal_label", Keys!$B:$C, 2, FALSE))</f>
        <v>hard_coal</v>
      </c>
    </row>
    <row r="8" spans="1:99" x14ac:dyDescent="0.25">
      <c r="A8">
        <v>3</v>
      </c>
      <c r="B8" t="s">
        <v>2592</v>
      </c>
      <c r="C8" t="s">
        <v>2593</v>
      </c>
      <c r="D8" t="s">
        <v>2594</v>
      </c>
      <c r="E8" t="s">
        <v>2595</v>
      </c>
      <c r="F8">
        <v>195</v>
      </c>
      <c r="G8" t="s">
        <v>293</v>
      </c>
      <c r="H8" t="s">
        <v>2596</v>
      </c>
      <c r="I8" t="s">
        <v>2597</v>
      </c>
      <c r="K8">
        <v>22</v>
      </c>
      <c r="L8">
        <v>1</v>
      </c>
      <c r="M8" t="s">
        <v>2598</v>
      </c>
      <c r="N8" t="s">
        <v>2599</v>
      </c>
      <c r="O8" t="s">
        <v>2605</v>
      </c>
      <c r="P8" t="s">
        <v>2601</v>
      </c>
      <c r="Q8" t="s">
        <v>2602</v>
      </c>
      <c r="R8" t="s">
        <v>2603</v>
      </c>
      <c r="S8" t="s">
        <v>2604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2024</v>
      </c>
      <c r="CT8" t="str">
        <f>IFERROR(INDEX(Geography!C:C, MATCH(G8, Geography!B:B, 0)), G8)</f>
        <v>Alabama</v>
      </c>
      <c r="CU8" t="str">
        <f>IF(O8=VLOOKUP("eia923_lignite_fuel_code", Keys!$B:$C, 2, FALSE), VLOOKUP("lignite_label", Keys!$B:$C, 2, FALSE),VLOOKUP("hard_coal_label", Keys!$B:$C, 2, FALSE))</f>
        <v>hard_coal</v>
      </c>
    </row>
    <row r="9" spans="1:99" x14ac:dyDescent="0.25">
      <c r="A9">
        <v>26</v>
      </c>
      <c r="B9" t="s">
        <v>2592</v>
      </c>
      <c r="C9" t="s">
        <v>2593</v>
      </c>
      <c r="D9" t="s">
        <v>2606</v>
      </c>
      <c r="E9" t="s">
        <v>2595</v>
      </c>
      <c r="F9">
        <v>195</v>
      </c>
      <c r="G9" t="s">
        <v>293</v>
      </c>
      <c r="H9" t="s">
        <v>2596</v>
      </c>
      <c r="I9" t="s">
        <v>2597</v>
      </c>
      <c r="K9">
        <v>22</v>
      </c>
      <c r="L9">
        <v>1</v>
      </c>
      <c r="M9" t="s">
        <v>2598</v>
      </c>
      <c r="N9" t="s">
        <v>2599</v>
      </c>
      <c r="O9" t="s">
        <v>2600</v>
      </c>
      <c r="P9" t="s">
        <v>2601</v>
      </c>
      <c r="Q9" t="s">
        <v>2602</v>
      </c>
      <c r="R9" t="s">
        <v>2603</v>
      </c>
      <c r="S9" t="s">
        <v>2604</v>
      </c>
      <c r="T9">
        <v>80186</v>
      </c>
      <c r="U9">
        <v>61119</v>
      </c>
      <c r="V9">
        <v>117757</v>
      </c>
      <c r="W9">
        <v>0</v>
      </c>
      <c r="X9">
        <v>5875</v>
      </c>
      <c r="Y9">
        <v>165313</v>
      </c>
      <c r="Z9">
        <v>118868</v>
      </c>
      <c r="AA9">
        <v>180092</v>
      </c>
      <c r="AB9">
        <v>0</v>
      </c>
      <c r="AC9">
        <v>0</v>
      </c>
      <c r="AD9">
        <v>0</v>
      </c>
      <c r="AE9">
        <v>90857</v>
      </c>
      <c r="AF9">
        <v>80186</v>
      </c>
      <c r="AG9">
        <v>61119</v>
      </c>
      <c r="AH9">
        <v>117757</v>
      </c>
      <c r="AI9">
        <v>0</v>
      </c>
      <c r="AJ9">
        <v>5875</v>
      </c>
      <c r="AK9">
        <v>165313</v>
      </c>
      <c r="AL9">
        <v>118868</v>
      </c>
      <c r="AM9">
        <v>180092</v>
      </c>
      <c r="AN9">
        <v>0</v>
      </c>
      <c r="AO9">
        <v>0</v>
      </c>
      <c r="AP9">
        <v>0</v>
      </c>
      <c r="AQ9">
        <v>90857</v>
      </c>
      <c r="AR9">
        <v>22.416</v>
      </c>
      <c r="AS9">
        <v>23.585999999999999</v>
      </c>
      <c r="AT9">
        <v>23.817</v>
      </c>
      <c r="AU9">
        <v>0</v>
      </c>
      <c r="AV9">
        <v>23.994</v>
      </c>
      <c r="AW9">
        <v>24.036000000000001</v>
      </c>
      <c r="AX9">
        <v>24.14</v>
      </c>
      <c r="AY9">
        <v>24.009</v>
      </c>
      <c r="AZ9">
        <v>0</v>
      </c>
      <c r="BA9">
        <v>0</v>
      </c>
      <c r="BB9">
        <v>0</v>
      </c>
      <c r="BC9">
        <v>23.837</v>
      </c>
      <c r="BD9">
        <v>1797449</v>
      </c>
      <c r="BE9">
        <v>1441553</v>
      </c>
      <c r="BF9">
        <v>2804618</v>
      </c>
      <c r="BG9">
        <v>0</v>
      </c>
      <c r="BH9">
        <v>140965</v>
      </c>
      <c r="BI9">
        <v>3973463</v>
      </c>
      <c r="BJ9">
        <v>2869474</v>
      </c>
      <c r="BK9">
        <v>4323829</v>
      </c>
      <c r="BL9">
        <v>0</v>
      </c>
      <c r="BM9">
        <v>0</v>
      </c>
      <c r="BN9">
        <v>0</v>
      </c>
      <c r="BO9">
        <v>2165758</v>
      </c>
      <c r="BP9">
        <v>1797449</v>
      </c>
      <c r="BQ9">
        <v>1441553</v>
      </c>
      <c r="BR9">
        <v>2804618</v>
      </c>
      <c r="BS9">
        <v>0</v>
      </c>
      <c r="BT9">
        <v>140965</v>
      </c>
      <c r="BU9">
        <v>3973463</v>
      </c>
      <c r="BV9">
        <v>2869474</v>
      </c>
      <c r="BW9">
        <v>4323829</v>
      </c>
      <c r="BX9">
        <v>0</v>
      </c>
      <c r="BY9">
        <v>0</v>
      </c>
      <c r="BZ9">
        <v>0</v>
      </c>
      <c r="CA9">
        <v>2165758</v>
      </c>
      <c r="CB9">
        <v>148090.49</v>
      </c>
      <c r="CC9">
        <v>135973.82</v>
      </c>
      <c r="CD9">
        <v>282019.99</v>
      </c>
      <c r="CE9">
        <v>0</v>
      </c>
      <c r="CF9">
        <v>10581.477999999999</v>
      </c>
      <c r="CG9">
        <v>370578.81</v>
      </c>
      <c r="CH9">
        <v>263675.48</v>
      </c>
      <c r="CI9">
        <v>422833.85</v>
      </c>
      <c r="CJ9">
        <v>0</v>
      </c>
      <c r="CK9">
        <v>0</v>
      </c>
      <c r="CL9">
        <v>0</v>
      </c>
      <c r="CM9">
        <v>192044.63</v>
      </c>
      <c r="CN9">
        <v>820067</v>
      </c>
      <c r="CO9">
        <v>820067</v>
      </c>
      <c r="CP9">
        <v>19517109</v>
      </c>
      <c r="CQ9">
        <v>19517109</v>
      </c>
      <c r="CR9">
        <v>1825798.5</v>
      </c>
      <c r="CS9">
        <v>2024</v>
      </c>
      <c r="CT9" t="str">
        <f>IFERROR(INDEX(Geography!C:C, MATCH(G9, Geography!B:B, 0)), G9)</f>
        <v>Alabama</v>
      </c>
      <c r="CU9" t="str">
        <f>IF(O9=VLOOKUP("eia923_lignite_fuel_code", Keys!$B:$C, 2, FALSE), VLOOKUP("lignite_label", Keys!$B:$C, 2, FALSE),VLOOKUP("hard_coal_label", Keys!$B:$C, 2, FALSE))</f>
        <v>hard_coal</v>
      </c>
    </row>
    <row r="10" spans="1:99" x14ac:dyDescent="0.25">
      <c r="A10">
        <v>59</v>
      </c>
      <c r="B10" t="s">
        <v>2592</v>
      </c>
      <c r="C10" t="s">
        <v>2593</v>
      </c>
      <c r="D10" t="s">
        <v>2607</v>
      </c>
      <c r="E10" t="s">
        <v>2608</v>
      </c>
      <c r="F10">
        <v>40606</v>
      </c>
      <c r="G10" t="s">
        <v>373</v>
      </c>
      <c r="H10" t="s">
        <v>2609</v>
      </c>
      <c r="I10" t="s">
        <v>2610</v>
      </c>
      <c r="K10">
        <v>22</v>
      </c>
      <c r="L10">
        <v>1</v>
      </c>
      <c r="M10" t="s">
        <v>2598</v>
      </c>
      <c r="N10" t="s">
        <v>2599</v>
      </c>
      <c r="O10" t="s">
        <v>2605</v>
      </c>
      <c r="P10" t="s">
        <v>2601</v>
      </c>
      <c r="Q10" t="s">
        <v>2611</v>
      </c>
      <c r="R10" t="s">
        <v>2612</v>
      </c>
      <c r="S10" t="s">
        <v>2604</v>
      </c>
      <c r="T10">
        <v>35233</v>
      </c>
      <c r="U10">
        <v>18781</v>
      </c>
      <c r="V10">
        <v>11229</v>
      </c>
      <c r="W10">
        <v>7299</v>
      </c>
      <c r="X10">
        <v>17626</v>
      </c>
      <c r="Y10">
        <v>30783</v>
      </c>
      <c r="Z10">
        <v>34018</v>
      </c>
      <c r="AA10">
        <v>32614</v>
      </c>
      <c r="AB10">
        <v>7282</v>
      </c>
      <c r="AC10">
        <v>3333</v>
      </c>
      <c r="AD10">
        <v>10038</v>
      </c>
      <c r="AE10">
        <v>30603</v>
      </c>
      <c r="AF10">
        <v>35233</v>
      </c>
      <c r="AG10">
        <v>18781</v>
      </c>
      <c r="AH10">
        <v>11229</v>
      </c>
      <c r="AI10">
        <v>7299</v>
      </c>
      <c r="AJ10">
        <v>17626</v>
      </c>
      <c r="AK10">
        <v>30783</v>
      </c>
      <c r="AL10">
        <v>34018</v>
      </c>
      <c r="AM10">
        <v>32614</v>
      </c>
      <c r="AN10">
        <v>7282</v>
      </c>
      <c r="AO10">
        <v>3333</v>
      </c>
      <c r="AP10">
        <v>10038</v>
      </c>
      <c r="AQ10">
        <v>30603</v>
      </c>
      <c r="AR10">
        <v>17.09</v>
      </c>
      <c r="AS10">
        <v>16.940000000000001</v>
      </c>
      <c r="AT10">
        <v>16.55</v>
      </c>
      <c r="AU10">
        <v>16.55</v>
      </c>
      <c r="AV10">
        <v>16.82</v>
      </c>
      <c r="AW10">
        <v>16.829999999999998</v>
      </c>
      <c r="AX10">
        <v>16.89</v>
      </c>
      <c r="AY10">
        <v>16.95</v>
      </c>
      <c r="AZ10">
        <v>16.920000000000002</v>
      </c>
      <c r="BA10">
        <v>16.91</v>
      </c>
      <c r="BB10">
        <v>16.91</v>
      </c>
      <c r="BC10">
        <v>16.66</v>
      </c>
      <c r="BD10">
        <v>602132</v>
      </c>
      <c r="BE10">
        <v>318150</v>
      </c>
      <c r="BF10">
        <v>185840</v>
      </c>
      <c r="BG10">
        <v>120798</v>
      </c>
      <c r="BH10">
        <v>296469</v>
      </c>
      <c r="BI10">
        <v>518078</v>
      </c>
      <c r="BJ10">
        <v>574564</v>
      </c>
      <c r="BK10">
        <v>552807</v>
      </c>
      <c r="BL10">
        <v>123211</v>
      </c>
      <c r="BM10">
        <v>56361</v>
      </c>
      <c r="BN10">
        <v>169743</v>
      </c>
      <c r="BO10">
        <v>509846</v>
      </c>
      <c r="BP10">
        <v>602132</v>
      </c>
      <c r="BQ10">
        <v>318150</v>
      </c>
      <c r="BR10">
        <v>185840</v>
      </c>
      <c r="BS10">
        <v>120798</v>
      </c>
      <c r="BT10">
        <v>296469</v>
      </c>
      <c r="BU10">
        <v>518078</v>
      </c>
      <c r="BV10">
        <v>574564</v>
      </c>
      <c r="BW10">
        <v>552807</v>
      </c>
      <c r="BX10">
        <v>123211</v>
      </c>
      <c r="BY10">
        <v>56361</v>
      </c>
      <c r="BZ10">
        <v>169743</v>
      </c>
      <c r="CA10">
        <v>509846</v>
      </c>
      <c r="CB10">
        <v>53779</v>
      </c>
      <c r="CC10">
        <v>27955.859</v>
      </c>
      <c r="CD10">
        <v>16786.957999999999</v>
      </c>
      <c r="CE10">
        <v>10573.305</v>
      </c>
      <c r="CF10">
        <v>25727.723000000002</v>
      </c>
      <c r="CG10">
        <v>46009</v>
      </c>
      <c r="CH10">
        <v>51226</v>
      </c>
      <c r="CI10">
        <v>49907</v>
      </c>
      <c r="CJ10">
        <v>10829.491</v>
      </c>
      <c r="CK10">
        <v>4771.1980000000003</v>
      </c>
      <c r="CL10">
        <v>14624.896000000001</v>
      </c>
      <c r="CM10">
        <v>45931</v>
      </c>
      <c r="CN10">
        <v>238839</v>
      </c>
      <c r="CO10">
        <v>238839</v>
      </c>
      <c r="CP10">
        <v>4027999</v>
      </c>
      <c r="CQ10">
        <v>4027999</v>
      </c>
      <c r="CR10">
        <v>358121.43</v>
      </c>
      <c r="CS10">
        <v>2024</v>
      </c>
      <c r="CT10" t="str">
        <f>IFERROR(INDEX(Geography!C:C, MATCH(G10, Geography!B:B, 0)), G10)</f>
        <v>Nebraska</v>
      </c>
      <c r="CU10" t="str">
        <f>IF(O10=VLOOKUP("eia923_lignite_fuel_code", Keys!$B:$C, 2, FALSE), VLOOKUP("lignite_label", Keys!$B:$C, 2, FALSE),VLOOKUP("hard_coal_label", Keys!$B:$C, 2, FALSE))</f>
        <v>hard_coal</v>
      </c>
    </row>
    <row r="11" spans="1:99" x14ac:dyDescent="0.25">
      <c r="A11">
        <v>60</v>
      </c>
      <c r="B11" t="s">
        <v>2592</v>
      </c>
      <c r="C11" t="s">
        <v>2593</v>
      </c>
      <c r="D11" t="s">
        <v>2613</v>
      </c>
      <c r="E11" t="s">
        <v>2614</v>
      </c>
      <c r="F11">
        <v>8245</v>
      </c>
      <c r="G11" t="s">
        <v>373</v>
      </c>
      <c r="H11" t="s">
        <v>2609</v>
      </c>
      <c r="I11" t="s">
        <v>2610</v>
      </c>
      <c r="K11">
        <v>22</v>
      </c>
      <c r="L11">
        <v>1</v>
      </c>
      <c r="M11" t="s">
        <v>2598</v>
      </c>
      <c r="N11" t="s">
        <v>2599</v>
      </c>
      <c r="O11" t="s">
        <v>2615</v>
      </c>
      <c r="P11" t="s">
        <v>2601</v>
      </c>
      <c r="Q11" t="s">
        <v>2611</v>
      </c>
      <c r="R11" t="s">
        <v>2603</v>
      </c>
      <c r="S11" t="s">
        <v>2604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2024</v>
      </c>
      <c r="CT11" t="str">
        <f>IFERROR(INDEX(Geography!C:C, MATCH(G11, Geography!B:B, 0)), G11)</f>
        <v>Nebraska</v>
      </c>
      <c r="CU11" t="str">
        <f>IF(O11=VLOOKUP("eia923_lignite_fuel_code", Keys!$B:$C, 2, FALSE), VLOOKUP("lignite_label", Keys!$B:$C, 2, FALSE),VLOOKUP("hard_coal_label", Keys!$B:$C, 2, FALSE))</f>
        <v>hard_coal</v>
      </c>
    </row>
    <row r="12" spans="1:99" x14ac:dyDescent="0.25">
      <c r="A12">
        <v>60</v>
      </c>
      <c r="B12" t="s">
        <v>2592</v>
      </c>
      <c r="C12" t="s">
        <v>2593</v>
      </c>
      <c r="D12" t="s">
        <v>2613</v>
      </c>
      <c r="E12" t="s">
        <v>2614</v>
      </c>
      <c r="F12">
        <v>8245</v>
      </c>
      <c r="G12" t="s">
        <v>373</v>
      </c>
      <c r="H12" t="s">
        <v>2609</v>
      </c>
      <c r="I12" t="s">
        <v>2610</v>
      </c>
      <c r="K12">
        <v>22</v>
      </c>
      <c r="L12">
        <v>1</v>
      </c>
      <c r="M12" t="s">
        <v>2598</v>
      </c>
      <c r="N12" t="s">
        <v>2599</v>
      </c>
      <c r="O12" t="s">
        <v>2605</v>
      </c>
      <c r="P12" t="s">
        <v>2601</v>
      </c>
      <c r="Q12" t="s">
        <v>2611</v>
      </c>
      <c r="R12" t="s">
        <v>2603</v>
      </c>
      <c r="S12" t="s">
        <v>2604</v>
      </c>
      <c r="T12">
        <v>111074</v>
      </c>
      <c r="U12">
        <v>64243</v>
      </c>
      <c r="V12">
        <v>18333</v>
      </c>
      <c r="W12">
        <v>5822</v>
      </c>
      <c r="X12">
        <v>56674</v>
      </c>
      <c r="Y12">
        <v>66127</v>
      </c>
      <c r="Z12">
        <v>91597</v>
      </c>
      <c r="AA12">
        <v>87535</v>
      </c>
      <c r="AB12">
        <v>84539</v>
      </c>
      <c r="AC12">
        <v>61386</v>
      </c>
      <c r="AD12">
        <v>23137</v>
      </c>
      <c r="AE12">
        <v>99760</v>
      </c>
      <c r="AF12">
        <v>111074</v>
      </c>
      <c r="AG12">
        <v>64243</v>
      </c>
      <c r="AH12">
        <v>18333</v>
      </c>
      <c r="AI12">
        <v>5822</v>
      </c>
      <c r="AJ12">
        <v>56674</v>
      </c>
      <c r="AK12">
        <v>66127</v>
      </c>
      <c r="AL12">
        <v>91597</v>
      </c>
      <c r="AM12">
        <v>87535</v>
      </c>
      <c r="AN12">
        <v>84539</v>
      </c>
      <c r="AO12">
        <v>61386</v>
      </c>
      <c r="AP12">
        <v>23137</v>
      </c>
      <c r="AQ12">
        <v>99760</v>
      </c>
      <c r="AR12">
        <v>16.363</v>
      </c>
      <c r="AS12">
        <v>16.556000000000001</v>
      </c>
      <c r="AT12">
        <v>16.463000000000001</v>
      </c>
      <c r="AU12">
        <v>16.295999999999999</v>
      </c>
      <c r="AV12">
        <v>16.411999999999999</v>
      </c>
      <c r="AW12">
        <v>16.370999999999999</v>
      </c>
      <c r="AX12">
        <v>16.398</v>
      </c>
      <c r="AY12">
        <v>16.562000000000001</v>
      </c>
      <c r="AZ12">
        <v>16.466999999999999</v>
      </c>
      <c r="BA12">
        <v>16.718</v>
      </c>
      <c r="BB12">
        <v>16.292999999999999</v>
      </c>
      <c r="BC12">
        <v>16.289000000000001</v>
      </c>
      <c r="BD12">
        <v>1817504</v>
      </c>
      <c r="BE12">
        <v>1063607</v>
      </c>
      <c r="BF12">
        <v>301816</v>
      </c>
      <c r="BG12">
        <v>94875</v>
      </c>
      <c r="BH12">
        <v>930134</v>
      </c>
      <c r="BI12">
        <v>1082565</v>
      </c>
      <c r="BJ12">
        <v>1502008</v>
      </c>
      <c r="BK12">
        <v>1449755</v>
      </c>
      <c r="BL12">
        <v>1392104</v>
      </c>
      <c r="BM12">
        <v>1026251</v>
      </c>
      <c r="BN12">
        <v>376971</v>
      </c>
      <c r="BO12">
        <v>1624991</v>
      </c>
      <c r="BP12">
        <v>1817504</v>
      </c>
      <c r="BQ12">
        <v>1063607</v>
      </c>
      <c r="BR12">
        <v>301816</v>
      </c>
      <c r="BS12">
        <v>94875</v>
      </c>
      <c r="BT12">
        <v>930134</v>
      </c>
      <c r="BU12">
        <v>1082565</v>
      </c>
      <c r="BV12">
        <v>1502008</v>
      </c>
      <c r="BW12">
        <v>1449755</v>
      </c>
      <c r="BX12">
        <v>1392104</v>
      </c>
      <c r="BY12">
        <v>1026251</v>
      </c>
      <c r="BZ12">
        <v>376971</v>
      </c>
      <c r="CA12">
        <v>1624991</v>
      </c>
      <c r="CB12">
        <v>171614.13</v>
      </c>
      <c r="CC12">
        <v>97789.206999999995</v>
      </c>
      <c r="CD12">
        <v>25884.948</v>
      </c>
      <c r="CE12">
        <v>7338.3770000000004</v>
      </c>
      <c r="CF12">
        <v>84770.3</v>
      </c>
      <c r="CG12">
        <v>101415.02</v>
      </c>
      <c r="CH12">
        <v>140733.82</v>
      </c>
      <c r="CI12">
        <v>134728.53</v>
      </c>
      <c r="CJ12">
        <v>134775.88</v>
      </c>
      <c r="CK12">
        <v>92727.072</v>
      </c>
      <c r="CL12">
        <v>30151.438999999998</v>
      </c>
      <c r="CM12">
        <v>151853.87</v>
      </c>
      <c r="CN12">
        <v>770227</v>
      </c>
      <c r="CO12">
        <v>770227</v>
      </c>
      <c r="CP12">
        <v>12662581</v>
      </c>
      <c r="CQ12">
        <v>12662581</v>
      </c>
      <c r="CR12">
        <v>1173782.6000000001</v>
      </c>
      <c r="CS12">
        <v>2024</v>
      </c>
      <c r="CT12" t="str">
        <f>IFERROR(INDEX(Geography!C:C, MATCH(G12, Geography!B:B, 0)), G12)</f>
        <v>Nebraska</v>
      </c>
      <c r="CU12" t="str">
        <f>IF(O12=VLOOKUP("eia923_lignite_fuel_code", Keys!$B:$C, 2, FALSE), VLOOKUP("lignite_label", Keys!$B:$C, 2, FALSE),VLOOKUP("hard_coal_label", Keys!$B:$C, 2, FALSE))</f>
        <v>hard_coal</v>
      </c>
    </row>
    <row r="13" spans="1:99" x14ac:dyDescent="0.25">
      <c r="A13">
        <v>79</v>
      </c>
      <c r="B13" t="s">
        <v>2616</v>
      </c>
      <c r="C13" t="s">
        <v>2593</v>
      </c>
      <c r="D13" t="s">
        <v>2617</v>
      </c>
      <c r="E13" t="s">
        <v>2618</v>
      </c>
      <c r="F13">
        <v>986</v>
      </c>
      <c r="G13" t="s">
        <v>2619</v>
      </c>
      <c r="H13" t="s">
        <v>2620</v>
      </c>
      <c r="K13">
        <v>22</v>
      </c>
      <c r="L13">
        <v>3</v>
      </c>
      <c r="M13" t="s">
        <v>2621</v>
      </c>
      <c r="N13" t="s">
        <v>2599</v>
      </c>
      <c r="O13" t="s">
        <v>2605</v>
      </c>
      <c r="P13" t="s">
        <v>2601</v>
      </c>
      <c r="R13" t="s">
        <v>2612</v>
      </c>
      <c r="S13" t="s">
        <v>2604</v>
      </c>
      <c r="T13">
        <v>13399</v>
      </c>
      <c r="U13">
        <v>12613</v>
      </c>
      <c r="V13">
        <v>14385</v>
      </c>
      <c r="W13">
        <v>7254</v>
      </c>
      <c r="X13">
        <v>6795</v>
      </c>
      <c r="Y13">
        <v>14109</v>
      </c>
      <c r="Z13">
        <v>15517</v>
      </c>
      <c r="AA13">
        <v>15186</v>
      </c>
      <c r="AB13">
        <v>9995</v>
      </c>
      <c r="AC13">
        <v>11665</v>
      </c>
      <c r="AD13">
        <v>16519</v>
      </c>
      <c r="AE13">
        <v>17585</v>
      </c>
      <c r="AF13">
        <v>7379</v>
      </c>
      <c r="AG13">
        <v>7324</v>
      </c>
      <c r="AH13">
        <v>9328</v>
      </c>
      <c r="AI13">
        <v>3117</v>
      </c>
      <c r="AJ13">
        <v>3386</v>
      </c>
      <c r="AK13">
        <v>10521</v>
      </c>
      <c r="AL13">
        <v>11969</v>
      </c>
      <c r="AM13">
        <v>11400</v>
      </c>
      <c r="AN13">
        <v>6477</v>
      </c>
      <c r="AO13">
        <v>7681</v>
      </c>
      <c r="AP13">
        <v>11859</v>
      </c>
      <c r="AQ13">
        <v>11916</v>
      </c>
      <c r="AR13">
        <v>15.3</v>
      </c>
      <c r="AS13">
        <v>15.1</v>
      </c>
      <c r="AT13">
        <v>15.2</v>
      </c>
      <c r="AU13">
        <v>15.4</v>
      </c>
      <c r="AV13">
        <v>15.4</v>
      </c>
      <c r="AW13">
        <v>15.3</v>
      </c>
      <c r="AX13">
        <v>15.4</v>
      </c>
      <c r="AY13">
        <v>15.1</v>
      </c>
      <c r="AZ13">
        <v>14.8</v>
      </c>
      <c r="BA13">
        <v>14.6</v>
      </c>
      <c r="BB13">
        <v>14.8</v>
      </c>
      <c r="BC13">
        <v>15.1</v>
      </c>
      <c r="BD13">
        <v>205005</v>
      </c>
      <c r="BE13">
        <v>190456</v>
      </c>
      <c r="BF13">
        <v>218652</v>
      </c>
      <c r="BG13">
        <v>111712</v>
      </c>
      <c r="BH13">
        <v>104643</v>
      </c>
      <c r="BI13">
        <v>215868</v>
      </c>
      <c r="BJ13">
        <v>238962</v>
      </c>
      <c r="BK13">
        <v>229309</v>
      </c>
      <c r="BL13">
        <v>147926</v>
      </c>
      <c r="BM13">
        <v>170309</v>
      </c>
      <c r="BN13">
        <v>244481</v>
      </c>
      <c r="BO13">
        <v>265534</v>
      </c>
      <c r="BP13">
        <v>112903</v>
      </c>
      <c r="BQ13">
        <v>110594</v>
      </c>
      <c r="BR13">
        <v>141780</v>
      </c>
      <c r="BS13">
        <v>47995</v>
      </c>
      <c r="BT13">
        <v>52147</v>
      </c>
      <c r="BU13">
        <v>160967</v>
      </c>
      <c r="BV13">
        <v>184316</v>
      </c>
      <c r="BW13">
        <v>172135</v>
      </c>
      <c r="BX13">
        <v>95854</v>
      </c>
      <c r="BY13">
        <v>112141</v>
      </c>
      <c r="BZ13">
        <v>175513</v>
      </c>
      <c r="CA13">
        <v>179926</v>
      </c>
      <c r="CB13">
        <v>8687</v>
      </c>
      <c r="CC13">
        <v>8477</v>
      </c>
      <c r="CD13">
        <v>11157</v>
      </c>
      <c r="CE13">
        <v>3444</v>
      </c>
      <c r="CF13">
        <v>3784</v>
      </c>
      <c r="CG13">
        <v>12806</v>
      </c>
      <c r="CH13">
        <v>14823</v>
      </c>
      <c r="CI13">
        <v>13794</v>
      </c>
      <c r="CJ13">
        <v>7378</v>
      </c>
      <c r="CK13">
        <v>8696</v>
      </c>
      <c r="CL13">
        <v>13960</v>
      </c>
      <c r="CM13">
        <v>14330</v>
      </c>
      <c r="CN13">
        <v>155022</v>
      </c>
      <c r="CO13">
        <v>102357</v>
      </c>
      <c r="CP13">
        <v>2342857</v>
      </c>
      <c r="CQ13">
        <v>1546271</v>
      </c>
      <c r="CR13">
        <v>121336</v>
      </c>
      <c r="CS13">
        <v>2024</v>
      </c>
      <c r="CT13" t="str">
        <f>IFERROR(INDEX(Geography!C:C, MATCH(G13, Geography!B:B, 0)), G13)</f>
        <v>AK</v>
      </c>
      <c r="CU13" t="str">
        <f>IF(O13=VLOOKUP("eia923_lignite_fuel_code", Keys!$B:$C, 2, FALSE), VLOOKUP("lignite_label", Keys!$B:$C, 2, FALSE),VLOOKUP("hard_coal_label", Keys!$B:$C, 2, FALSE))</f>
        <v>hard_coal</v>
      </c>
    </row>
    <row r="14" spans="1:99" x14ac:dyDescent="0.25">
      <c r="A14">
        <v>108</v>
      </c>
      <c r="B14" t="s">
        <v>2592</v>
      </c>
      <c r="C14" t="s">
        <v>2593</v>
      </c>
      <c r="D14" t="s">
        <v>2622</v>
      </c>
      <c r="E14" t="s">
        <v>2623</v>
      </c>
      <c r="F14">
        <v>18315</v>
      </c>
      <c r="G14" t="s">
        <v>340</v>
      </c>
      <c r="H14" t="s">
        <v>2609</v>
      </c>
      <c r="I14" t="s">
        <v>2610</v>
      </c>
      <c r="K14">
        <v>22</v>
      </c>
      <c r="L14">
        <v>1</v>
      </c>
      <c r="M14" t="s">
        <v>2598</v>
      </c>
      <c r="N14" t="s">
        <v>2599</v>
      </c>
      <c r="O14" t="s">
        <v>2605</v>
      </c>
      <c r="P14" t="s">
        <v>2601</v>
      </c>
      <c r="Q14" t="s">
        <v>2611</v>
      </c>
      <c r="R14" t="s">
        <v>2603</v>
      </c>
      <c r="S14" t="s">
        <v>2604</v>
      </c>
      <c r="T14">
        <v>104306</v>
      </c>
      <c r="U14">
        <v>36622</v>
      </c>
      <c r="V14">
        <v>14703</v>
      </c>
      <c r="W14">
        <v>0</v>
      </c>
      <c r="X14">
        <v>15116</v>
      </c>
      <c r="Y14">
        <v>74564</v>
      </c>
      <c r="Z14">
        <v>94387</v>
      </c>
      <c r="AA14">
        <v>94724</v>
      </c>
      <c r="AB14">
        <v>81688</v>
      </c>
      <c r="AC14">
        <v>69391</v>
      </c>
      <c r="AD14">
        <v>59000</v>
      </c>
      <c r="AE14">
        <v>96610</v>
      </c>
      <c r="AF14">
        <v>104306</v>
      </c>
      <c r="AG14">
        <v>36622</v>
      </c>
      <c r="AH14">
        <v>14703</v>
      </c>
      <c r="AI14">
        <v>0</v>
      </c>
      <c r="AJ14">
        <v>15116</v>
      </c>
      <c r="AK14">
        <v>74564</v>
      </c>
      <c r="AL14">
        <v>94387</v>
      </c>
      <c r="AM14">
        <v>94724</v>
      </c>
      <c r="AN14">
        <v>81688</v>
      </c>
      <c r="AO14">
        <v>69391</v>
      </c>
      <c r="AP14">
        <v>59000</v>
      </c>
      <c r="AQ14">
        <v>96610</v>
      </c>
      <c r="AR14">
        <v>17.260000000000002</v>
      </c>
      <c r="AS14">
        <v>17.05</v>
      </c>
      <c r="AT14">
        <v>17.14</v>
      </c>
      <c r="AU14">
        <v>0</v>
      </c>
      <c r="AV14">
        <v>17.602</v>
      </c>
      <c r="AW14">
        <v>17.718</v>
      </c>
      <c r="AX14">
        <v>17.774000000000001</v>
      </c>
      <c r="AY14">
        <v>17.559999999999999</v>
      </c>
      <c r="AZ14">
        <v>17.468</v>
      </c>
      <c r="BA14">
        <v>17.673999999999999</v>
      </c>
      <c r="BB14">
        <v>17.204000000000001</v>
      </c>
      <c r="BC14">
        <v>16.87</v>
      </c>
      <c r="BD14">
        <v>1800322</v>
      </c>
      <c r="BE14">
        <v>624405</v>
      </c>
      <c r="BF14">
        <v>252009</v>
      </c>
      <c r="BG14">
        <v>0</v>
      </c>
      <c r="BH14">
        <v>266072</v>
      </c>
      <c r="BI14">
        <v>1321125</v>
      </c>
      <c r="BJ14">
        <v>1677635</v>
      </c>
      <c r="BK14">
        <v>1663353</v>
      </c>
      <c r="BL14">
        <v>1426926</v>
      </c>
      <c r="BM14">
        <v>1226417</v>
      </c>
      <c r="BN14">
        <v>1015036</v>
      </c>
      <c r="BO14">
        <v>1629811</v>
      </c>
      <c r="BP14">
        <v>1800322</v>
      </c>
      <c r="BQ14">
        <v>624405</v>
      </c>
      <c r="BR14">
        <v>252009</v>
      </c>
      <c r="BS14">
        <v>0</v>
      </c>
      <c r="BT14">
        <v>266072</v>
      </c>
      <c r="BU14">
        <v>1321125</v>
      </c>
      <c r="BV14">
        <v>1677635</v>
      </c>
      <c r="BW14">
        <v>1663353</v>
      </c>
      <c r="BX14">
        <v>1426926</v>
      </c>
      <c r="BY14">
        <v>1226417</v>
      </c>
      <c r="BZ14">
        <v>1015036</v>
      </c>
      <c r="CA14">
        <v>1629811</v>
      </c>
      <c r="CB14">
        <v>164188.81</v>
      </c>
      <c r="CC14">
        <v>48949.078999999998</v>
      </c>
      <c r="CD14">
        <v>18849.403999999999</v>
      </c>
      <c r="CE14">
        <v>-1601.9380000000001</v>
      </c>
      <c r="CF14">
        <v>20238.454000000002</v>
      </c>
      <c r="CG14">
        <v>114998.89</v>
      </c>
      <c r="CH14">
        <v>154882.37</v>
      </c>
      <c r="CI14">
        <v>151871.57</v>
      </c>
      <c r="CJ14">
        <v>130774.37</v>
      </c>
      <c r="CK14">
        <v>108717.45</v>
      </c>
      <c r="CL14">
        <v>87789.331000000006</v>
      </c>
      <c r="CM14">
        <v>149401.28</v>
      </c>
      <c r="CN14">
        <v>741111</v>
      </c>
      <c r="CO14">
        <v>741111</v>
      </c>
      <c r="CP14">
        <v>12903111</v>
      </c>
      <c r="CQ14">
        <v>12903111</v>
      </c>
      <c r="CR14">
        <v>1149059.1000000001</v>
      </c>
      <c r="CS14">
        <v>2024</v>
      </c>
      <c r="CT14" t="str">
        <f>IFERROR(INDEX(Geography!C:C, MATCH(G14, Geography!B:B, 0)), G14)</f>
        <v>Kansas</v>
      </c>
      <c r="CU14" t="str">
        <f>IF(O14=VLOOKUP("eia923_lignite_fuel_code", Keys!$B:$C, 2, FALSE), VLOOKUP("lignite_label", Keys!$B:$C, 2, FALSE),VLOOKUP("hard_coal_label", Keys!$B:$C, 2, FALSE))</f>
        <v>hard_coal</v>
      </c>
    </row>
    <row r="15" spans="1:99" x14ac:dyDescent="0.25">
      <c r="A15">
        <v>113</v>
      </c>
      <c r="B15" t="s">
        <v>2592</v>
      </c>
      <c r="C15" t="s">
        <v>2593</v>
      </c>
      <c r="D15" t="s">
        <v>2624</v>
      </c>
      <c r="E15" t="s">
        <v>2625</v>
      </c>
      <c r="F15">
        <v>803</v>
      </c>
      <c r="G15" t="s">
        <v>296</v>
      </c>
      <c r="H15" t="s">
        <v>2626</v>
      </c>
      <c r="I15" t="s">
        <v>2627</v>
      </c>
      <c r="K15">
        <v>22</v>
      </c>
      <c r="L15">
        <v>1</v>
      </c>
      <c r="M15" t="s">
        <v>2598</v>
      </c>
      <c r="N15" t="s">
        <v>2599</v>
      </c>
      <c r="O15" t="s">
        <v>2600</v>
      </c>
      <c r="P15" t="s">
        <v>2601</v>
      </c>
      <c r="Q15" t="s">
        <v>2628</v>
      </c>
      <c r="R15" t="s">
        <v>2603</v>
      </c>
      <c r="S15" t="s">
        <v>2604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2024</v>
      </c>
      <c r="CT15" t="str">
        <f>IFERROR(INDEX(Geography!C:C, MATCH(G15, Geography!B:B, 0)), G15)</f>
        <v>Arizona</v>
      </c>
      <c r="CU15" t="str">
        <f>IF(O15=VLOOKUP("eia923_lignite_fuel_code", Keys!$B:$C, 2, FALSE), VLOOKUP("lignite_label", Keys!$B:$C, 2, FALSE),VLOOKUP("hard_coal_label", Keys!$B:$C, 2, FALSE))</f>
        <v>hard_coal</v>
      </c>
    </row>
    <row r="16" spans="1:99" x14ac:dyDescent="0.25">
      <c r="A16">
        <v>113</v>
      </c>
      <c r="B16" t="s">
        <v>2592</v>
      </c>
      <c r="C16" t="s">
        <v>2593</v>
      </c>
      <c r="D16" t="s">
        <v>2624</v>
      </c>
      <c r="E16" t="s">
        <v>2625</v>
      </c>
      <c r="F16">
        <v>803</v>
      </c>
      <c r="G16" t="s">
        <v>296</v>
      </c>
      <c r="H16" t="s">
        <v>2626</v>
      </c>
      <c r="I16" t="s">
        <v>2627</v>
      </c>
      <c r="K16">
        <v>22</v>
      </c>
      <c r="L16">
        <v>1</v>
      </c>
      <c r="M16" t="s">
        <v>2598</v>
      </c>
      <c r="N16" t="s">
        <v>2599</v>
      </c>
      <c r="O16" t="s">
        <v>2605</v>
      </c>
      <c r="P16" t="s">
        <v>2601</v>
      </c>
      <c r="Q16" t="s">
        <v>2628</v>
      </c>
      <c r="R16" t="s">
        <v>2603</v>
      </c>
      <c r="S16" t="s">
        <v>2604</v>
      </c>
      <c r="T16">
        <v>135583</v>
      </c>
      <c r="U16">
        <v>103742</v>
      </c>
      <c r="V16">
        <v>0</v>
      </c>
      <c r="W16">
        <v>0</v>
      </c>
      <c r="X16">
        <v>0</v>
      </c>
      <c r="Y16">
        <v>0</v>
      </c>
      <c r="Z16">
        <v>128137</v>
      </c>
      <c r="AA16">
        <v>98064</v>
      </c>
      <c r="AB16">
        <v>104394</v>
      </c>
      <c r="AC16">
        <v>75142</v>
      </c>
      <c r="AD16">
        <v>0</v>
      </c>
      <c r="AE16">
        <v>109373</v>
      </c>
      <c r="AF16">
        <v>135583</v>
      </c>
      <c r="AG16">
        <v>103742</v>
      </c>
      <c r="AH16">
        <v>0</v>
      </c>
      <c r="AI16">
        <v>0</v>
      </c>
      <c r="AJ16">
        <v>0</v>
      </c>
      <c r="AK16">
        <v>0</v>
      </c>
      <c r="AL16">
        <v>128137</v>
      </c>
      <c r="AM16">
        <v>98064</v>
      </c>
      <c r="AN16">
        <v>104394</v>
      </c>
      <c r="AO16">
        <v>75142</v>
      </c>
      <c r="AP16">
        <v>0</v>
      </c>
      <c r="AQ16">
        <v>109373</v>
      </c>
      <c r="AR16">
        <v>18.507000000000001</v>
      </c>
      <c r="AS16">
        <v>18.233000000000001</v>
      </c>
      <c r="AT16">
        <v>0</v>
      </c>
      <c r="AU16">
        <v>0</v>
      </c>
      <c r="AV16">
        <v>0</v>
      </c>
      <c r="AW16">
        <v>0</v>
      </c>
      <c r="AX16">
        <v>18.512</v>
      </c>
      <c r="AY16">
        <v>18.596</v>
      </c>
      <c r="AZ16">
        <v>18.55</v>
      </c>
      <c r="BA16">
        <v>18.603999999999999</v>
      </c>
      <c r="BB16">
        <v>0</v>
      </c>
      <c r="BC16">
        <v>18.600000000000001</v>
      </c>
      <c r="BD16">
        <v>2509235</v>
      </c>
      <c r="BE16">
        <v>1891528</v>
      </c>
      <c r="BF16">
        <v>0</v>
      </c>
      <c r="BG16">
        <v>0</v>
      </c>
      <c r="BH16">
        <v>0</v>
      </c>
      <c r="BI16">
        <v>0</v>
      </c>
      <c r="BJ16">
        <v>2372072</v>
      </c>
      <c r="BK16">
        <v>1823598</v>
      </c>
      <c r="BL16">
        <v>1936509</v>
      </c>
      <c r="BM16">
        <v>1397942</v>
      </c>
      <c r="BN16">
        <v>0</v>
      </c>
      <c r="BO16">
        <v>2034338</v>
      </c>
      <c r="BP16">
        <v>2509235</v>
      </c>
      <c r="BQ16">
        <v>1891528</v>
      </c>
      <c r="BR16">
        <v>0</v>
      </c>
      <c r="BS16">
        <v>0</v>
      </c>
      <c r="BT16">
        <v>0</v>
      </c>
      <c r="BU16">
        <v>0</v>
      </c>
      <c r="BV16">
        <v>2372072</v>
      </c>
      <c r="BW16">
        <v>1823598</v>
      </c>
      <c r="BX16">
        <v>1936509</v>
      </c>
      <c r="BY16">
        <v>1397942</v>
      </c>
      <c r="BZ16">
        <v>0</v>
      </c>
      <c r="CA16">
        <v>2034338</v>
      </c>
      <c r="CB16">
        <v>236495.18</v>
      </c>
      <c r="CC16">
        <v>175698.6</v>
      </c>
      <c r="CD16">
        <v>0</v>
      </c>
      <c r="CE16">
        <v>0</v>
      </c>
      <c r="CF16">
        <v>0</v>
      </c>
      <c r="CG16">
        <v>0</v>
      </c>
      <c r="CH16">
        <v>221000.06</v>
      </c>
      <c r="CI16">
        <v>174411.57</v>
      </c>
      <c r="CJ16">
        <v>180899.8</v>
      </c>
      <c r="CK16">
        <v>130748.95</v>
      </c>
      <c r="CL16">
        <v>0</v>
      </c>
      <c r="CM16">
        <v>200696.5</v>
      </c>
      <c r="CN16">
        <v>754435</v>
      </c>
      <c r="CO16">
        <v>754435</v>
      </c>
      <c r="CP16">
        <v>13965222</v>
      </c>
      <c r="CQ16">
        <v>13965222</v>
      </c>
      <c r="CR16">
        <v>1319950.7</v>
      </c>
      <c r="CS16">
        <v>2024</v>
      </c>
      <c r="CT16" t="str">
        <f>IFERROR(INDEX(Geography!C:C, MATCH(G16, Geography!B:B, 0)), G16)</f>
        <v>Arizona</v>
      </c>
      <c r="CU16" t="str">
        <f>IF(O16=VLOOKUP("eia923_lignite_fuel_code", Keys!$B:$C, 2, FALSE), VLOOKUP("lignite_label", Keys!$B:$C, 2, FALSE),VLOOKUP("hard_coal_label", Keys!$B:$C, 2, FALSE))</f>
        <v>hard_coal</v>
      </c>
    </row>
    <row r="17" spans="1:99" x14ac:dyDescent="0.25">
      <c r="A17">
        <v>130</v>
      </c>
      <c r="B17" t="s">
        <v>2592</v>
      </c>
      <c r="C17" t="s">
        <v>2593</v>
      </c>
      <c r="D17" t="s">
        <v>2629</v>
      </c>
      <c r="E17" t="s">
        <v>2630</v>
      </c>
      <c r="F17">
        <v>17543</v>
      </c>
      <c r="G17" t="s">
        <v>413</v>
      </c>
      <c r="H17" t="s">
        <v>2631</v>
      </c>
      <c r="I17" t="s">
        <v>2597</v>
      </c>
      <c r="K17">
        <v>22</v>
      </c>
      <c r="L17">
        <v>1</v>
      </c>
      <c r="M17" t="s">
        <v>2598</v>
      </c>
      <c r="N17" t="s">
        <v>2599</v>
      </c>
      <c r="O17" t="s">
        <v>2600</v>
      </c>
      <c r="P17" t="s">
        <v>2601</v>
      </c>
      <c r="Q17" t="s">
        <v>413</v>
      </c>
      <c r="R17" t="s">
        <v>2603</v>
      </c>
      <c r="S17" t="s">
        <v>2604</v>
      </c>
      <c r="T17">
        <v>329294</v>
      </c>
      <c r="U17">
        <v>180974</v>
      </c>
      <c r="V17">
        <v>214631</v>
      </c>
      <c r="W17">
        <v>243561</v>
      </c>
      <c r="X17">
        <v>372753</v>
      </c>
      <c r="Y17">
        <v>385794</v>
      </c>
      <c r="Z17">
        <v>471799</v>
      </c>
      <c r="AA17">
        <v>289063</v>
      </c>
      <c r="AB17">
        <v>273780</v>
      </c>
      <c r="AC17">
        <v>266707</v>
      </c>
      <c r="AD17">
        <v>250850</v>
      </c>
      <c r="AE17">
        <v>350253</v>
      </c>
      <c r="AF17">
        <v>329294</v>
      </c>
      <c r="AG17">
        <v>180974</v>
      </c>
      <c r="AH17">
        <v>214631</v>
      </c>
      <c r="AI17">
        <v>243561</v>
      </c>
      <c r="AJ17">
        <v>372753</v>
      </c>
      <c r="AK17">
        <v>385794</v>
      </c>
      <c r="AL17">
        <v>471799</v>
      </c>
      <c r="AM17">
        <v>289063</v>
      </c>
      <c r="AN17">
        <v>273780</v>
      </c>
      <c r="AO17">
        <v>266707</v>
      </c>
      <c r="AP17">
        <v>250850</v>
      </c>
      <c r="AQ17">
        <v>350253</v>
      </c>
      <c r="AR17">
        <v>24.295999999999999</v>
      </c>
      <c r="AS17">
        <v>24.183</v>
      </c>
      <c r="AT17">
        <v>24.535</v>
      </c>
      <c r="AU17">
        <v>24.474</v>
      </c>
      <c r="AV17">
        <v>24.584</v>
      </c>
      <c r="AW17">
        <v>24.672999999999998</v>
      </c>
      <c r="AX17">
        <v>24.27</v>
      </c>
      <c r="AY17">
        <v>24.297999999999998</v>
      </c>
      <c r="AZ17">
        <v>24.27</v>
      </c>
      <c r="BA17">
        <v>24.655000000000001</v>
      </c>
      <c r="BB17">
        <v>24.573</v>
      </c>
      <c r="BC17">
        <v>24.169</v>
      </c>
      <c r="BD17">
        <v>8000527</v>
      </c>
      <c r="BE17">
        <v>4376494</v>
      </c>
      <c r="BF17">
        <v>5265972</v>
      </c>
      <c r="BG17">
        <v>5960912</v>
      </c>
      <c r="BH17">
        <v>9163760</v>
      </c>
      <c r="BI17">
        <v>9518695</v>
      </c>
      <c r="BJ17">
        <v>11450562</v>
      </c>
      <c r="BK17">
        <v>7023653</v>
      </c>
      <c r="BL17">
        <v>6644641</v>
      </c>
      <c r="BM17">
        <v>6575661</v>
      </c>
      <c r="BN17">
        <v>6164137</v>
      </c>
      <c r="BO17">
        <v>8465265</v>
      </c>
      <c r="BP17">
        <v>8000527</v>
      </c>
      <c r="BQ17">
        <v>4376494</v>
      </c>
      <c r="BR17">
        <v>5265972</v>
      </c>
      <c r="BS17">
        <v>5960912</v>
      </c>
      <c r="BT17">
        <v>9163760</v>
      </c>
      <c r="BU17">
        <v>9518695</v>
      </c>
      <c r="BV17">
        <v>11450562</v>
      </c>
      <c r="BW17">
        <v>7023653</v>
      </c>
      <c r="BX17">
        <v>6644641</v>
      </c>
      <c r="BY17">
        <v>6575661</v>
      </c>
      <c r="BZ17">
        <v>6164137</v>
      </c>
      <c r="CA17">
        <v>8465265</v>
      </c>
      <c r="CB17">
        <v>748571.94</v>
      </c>
      <c r="CC17">
        <v>420713.17</v>
      </c>
      <c r="CD17">
        <v>489755.11</v>
      </c>
      <c r="CE17">
        <v>565713.74</v>
      </c>
      <c r="CF17">
        <v>867410.99</v>
      </c>
      <c r="CG17">
        <v>921969.76</v>
      </c>
      <c r="CH17">
        <v>1161479.3999999999</v>
      </c>
      <c r="CI17">
        <v>650209.92000000004</v>
      </c>
      <c r="CJ17">
        <v>647936.82999999996</v>
      </c>
      <c r="CK17">
        <v>628715.42000000004</v>
      </c>
      <c r="CL17">
        <v>567694.11</v>
      </c>
      <c r="CM17">
        <v>833777.54</v>
      </c>
      <c r="CN17">
        <v>3629459</v>
      </c>
      <c r="CO17">
        <v>3629459</v>
      </c>
      <c r="CP17">
        <v>88610279</v>
      </c>
      <c r="CQ17">
        <v>88610279</v>
      </c>
      <c r="CR17">
        <v>8503947.9000000004</v>
      </c>
      <c r="CS17">
        <v>2024</v>
      </c>
      <c r="CT17" t="str">
        <f>IFERROR(INDEX(Geography!C:C, MATCH(G17, Geography!B:B, 0)), G17)</f>
        <v>South Carolina</v>
      </c>
      <c r="CU17" t="str">
        <f>IF(O17=VLOOKUP("eia923_lignite_fuel_code", Keys!$B:$C, 2, FALSE), VLOOKUP("lignite_label", Keys!$B:$C, 2, FALSE),VLOOKUP("hard_coal_label", Keys!$B:$C, 2, FALSE))</f>
        <v>hard_coal</v>
      </c>
    </row>
    <row r="18" spans="1:99" x14ac:dyDescent="0.25">
      <c r="A18">
        <v>136</v>
      </c>
      <c r="B18" t="s">
        <v>2592</v>
      </c>
      <c r="C18" t="s">
        <v>2593</v>
      </c>
      <c r="D18" t="s">
        <v>2632</v>
      </c>
      <c r="E18" t="s">
        <v>2633</v>
      </c>
      <c r="F18">
        <v>21554</v>
      </c>
      <c r="G18" t="s">
        <v>320</v>
      </c>
      <c r="H18" t="s">
        <v>2631</v>
      </c>
      <c r="I18" t="s">
        <v>2597</v>
      </c>
      <c r="K18">
        <v>22</v>
      </c>
      <c r="L18">
        <v>1</v>
      </c>
      <c r="M18" t="s">
        <v>2598</v>
      </c>
      <c r="N18" t="s">
        <v>2599</v>
      </c>
      <c r="O18" t="s">
        <v>2600</v>
      </c>
      <c r="P18" t="s">
        <v>2601</v>
      </c>
      <c r="Q18" t="s">
        <v>2634</v>
      </c>
      <c r="R18" t="s">
        <v>2603</v>
      </c>
      <c r="S18" t="s">
        <v>2604</v>
      </c>
      <c r="T18">
        <v>118738</v>
      </c>
      <c r="U18">
        <v>34240</v>
      </c>
      <c r="V18">
        <v>1477</v>
      </c>
      <c r="W18">
        <v>64483</v>
      </c>
      <c r="X18">
        <v>119366</v>
      </c>
      <c r="Y18">
        <v>139049</v>
      </c>
      <c r="Z18">
        <v>127562</v>
      </c>
      <c r="AA18">
        <v>130817</v>
      </c>
      <c r="AB18">
        <v>108371</v>
      </c>
      <c r="AC18">
        <v>61649</v>
      </c>
      <c r="AD18">
        <v>87361</v>
      </c>
      <c r="AE18">
        <v>14644</v>
      </c>
      <c r="AF18">
        <v>118738</v>
      </c>
      <c r="AG18">
        <v>34240</v>
      </c>
      <c r="AH18">
        <v>1477</v>
      </c>
      <c r="AI18">
        <v>64483</v>
      </c>
      <c r="AJ18">
        <v>119366</v>
      </c>
      <c r="AK18">
        <v>139049</v>
      </c>
      <c r="AL18">
        <v>127562</v>
      </c>
      <c r="AM18">
        <v>130817</v>
      </c>
      <c r="AN18">
        <v>108371</v>
      </c>
      <c r="AO18">
        <v>61649</v>
      </c>
      <c r="AP18">
        <v>87361</v>
      </c>
      <c r="AQ18">
        <v>14644</v>
      </c>
      <c r="AR18">
        <v>24</v>
      </c>
      <c r="AS18">
        <v>24</v>
      </c>
      <c r="AT18">
        <v>24</v>
      </c>
      <c r="AU18">
        <v>24.431999999999999</v>
      </c>
      <c r="AV18">
        <v>24</v>
      </c>
      <c r="AW18">
        <v>24.25</v>
      </c>
      <c r="AX18">
        <v>24</v>
      </c>
      <c r="AY18">
        <v>24</v>
      </c>
      <c r="AZ18">
        <v>24</v>
      </c>
      <c r="BA18">
        <v>24</v>
      </c>
      <c r="BB18">
        <v>24</v>
      </c>
      <c r="BC18">
        <v>24</v>
      </c>
      <c r="BD18">
        <v>2849712</v>
      </c>
      <c r="BE18">
        <v>821760</v>
      </c>
      <c r="BF18">
        <v>35448</v>
      </c>
      <c r="BG18">
        <v>1575449</v>
      </c>
      <c r="BH18">
        <v>2864784</v>
      </c>
      <c r="BI18">
        <v>3371938</v>
      </c>
      <c r="BJ18">
        <v>3061488</v>
      </c>
      <c r="BK18">
        <v>3139608</v>
      </c>
      <c r="BL18">
        <v>2600904</v>
      </c>
      <c r="BM18">
        <v>1479576</v>
      </c>
      <c r="BN18">
        <v>2096664</v>
      </c>
      <c r="BO18">
        <v>351456</v>
      </c>
      <c r="BP18">
        <v>2849712</v>
      </c>
      <c r="BQ18">
        <v>821760</v>
      </c>
      <c r="BR18">
        <v>35448</v>
      </c>
      <c r="BS18">
        <v>1575449</v>
      </c>
      <c r="BT18">
        <v>2864784</v>
      </c>
      <c r="BU18">
        <v>3371938</v>
      </c>
      <c r="BV18">
        <v>3061488</v>
      </c>
      <c r="BW18">
        <v>3139608</v>
      </c>
      <c r="BX18">
        <v>2600904</v>
      </c>
      <c r="BY18">
        <v>1479576</v>
      </c>
      <c r="BZ18">
        <v>2096664</v>
      </c>
      <c r="CA18">
        <v>351456</v>
      </c>
      <c r="CB18">
        <v>268782.89</v>
      </c>
      <c r="CC18">
        <v>69899.569000000003</v>
      </c>
      <c r="CD18">
        <v>0</v>
      </c>
      <c r="CE18">
        <v>126281.42</v>
      </c>
      <c r="CF18">
        <v>269209.99</v>
      </c>
      <c r="CG18">
        <v>318118.68</v>
      </c>
      <c r="CH18">
        <v>281488.5</v>
      </c>
      <c r="CI18">
        <v>287964.28999999998</v>
      </c>
      <c r="CJ18">
        <v>234678.9</v>
      </c>
      <c r="CK18">
        <v>125056.86</v>
      </c>
      <c r="CL18">
        <v>197121.22</v>
      </c>
      <c r="CM18">
        <v>26005.595000000001</v>
      </c>
      <c r="CN18">
        <v>1007757</v>
      </c>
      <c r="CO18">
        <v>1007757</v>
      </c>
      <c r="CP18">
        <v>24248787</v>
      </c>
      <c r="CQ18">
        <v>24248787</v>
      </c>
      <c r="CR18">
        <v>2204607.9</v>
      </c>
      <c r="CS18">
        <v>2024</v>
      </c>
      <c r="CT18" t="str">
        <f>IFERROR(INDEX(Geography!C:C, MATCH(G18, Geography!B:B, 0)), G18)</f>
        <v>Florida</v>
      </c>
      <c r="CU18" t="str">
        <f>IF(O18=VLOOKUP("eia923_lignite_fuel_code", Keys!$B:$C, 2, FALSE), VLOOKUP("lignite_label", Keys!$B:$C, 2, FALSE),VLOOKUP("hard_coal_label", Keys!$B:$C, 2, FALSE))</f>
        <v>hard_coal</v>
      </c>
    </row>
    <row r="19" spans="1:99" x14ac:dyDescent="0.25">
      <c r="A19">
        <v>160</v>
      </c>
      <c r="B19" t="s">
        <v>2592</v>
      </c>
      <c r="C19" t="s">
        <v>2593</v>
      </c>
      <c r="D19" t="s">
        <v>2635</v>
      </c>
      <c r="E19" t="s">
        <v>2636</v>
      </c>
      <c r="F19">
        <v>796</v>
      </c>
      <c r="G19" t="s">
        <v>296</v>
      </c>
      <c r="H19" t="s">
        <v>2626</v>
      </c>
      <c r="I19" t="s">
        <v>2627</v>
      </c>
      <c r="K19">
        <v>22</v>
      </c>
      <c r="L19">
        <v>1</v>
      </c>
      <c r="M19" t="s">
        <v>2598</v>
      </c>
      <c r="N19" t="s">
        <v>2599</v>
      </c>
      <c r="O19" t="s">
        <v>2600</v>
      </c>
      <c r="P19" t="s">
        <v>2601</v>
      </c>
      <c r="Q19" t="s">
        <v>2637</v>
      </c>
      <c r="R19" t="s">
        <v>2603</v>
      </c>
      <c r="S19" t="s">
        <v>2604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2024</v>
      </c>
      <c r="CT19" t="str">
        <f>IFERROR(INDEX(Geography!C:C, MATCH(G19, Geography!B:B, 0)), G19)</f>
        <v>Arizona</v>
      </c>
      <c r="CU19" t="str">
        <f>IF(O19=VLOOKUP("eia923_lignite_fuel_code", Keys!$B:$C, 2, FALSE), VLOOKUP("lignite_label", Keys!$B:$C, 2, FALSE),VLOOKUP("hard_coal_label", Keys!$B:$C, 2, FALSE))</f>
        <v>hard_coal</v>
      </c>
    </row>
    <row r="20" spans="1:99" x14ac:dyDescent="0.25">
      <c r="A20">
        <v>160</v>
      </c>
      <c r="B20" t="s">
        <v>2592</v>
      </c>
      <c r="C20" t="s">
        <v>2593</v>
      </c>
      <c r="D20" t="s">
        <v>2635</v>
      </c>
      <c r="E20" t="s">
        <v>2636</v>
      </c>
      <c r="F20">
        <v>796</v>
      </c>
      <c r="G20" t="s">
        <v>296</v>
      </c>
      <c r="H20" t="s">
        <v>2626</v>
      </c>
      <c r="I20" t="s">
        <v>2627</v>
      </c>
      <c r="K20">
        <v>22</v>
      </c>
      <c r="L20">
        <v>1</v>
      </c>
      <c r="M20" t="s">
        <v>2598</v>
      </c>
      <c r="N20" t="s">
        <v>2599</v>
      </c>
      <c r="O20" t="s">
        <v>2605</v>
      </c>
      <c r="P20" t="s">
        <v>2601</v>
      </c>
      <c r="Q20" t="s">
        <v>2637</v>
      </c>
      <c r="R20" t="s">
        <v>2603</v>
      </c>
      <c r="S20" t="s">
        <v>2604</v>
      </c>
      <c r="T20">
        <v>24810</v>
      </c>
      <c r="U20">
        <v>2625</v>
      </c>
      <c r="V20">
        <v>0</v>
      </c>
      <c r="W20">
        <v>0</v>
      </c>
      <c r="X20">
        <v>9421</v>
      </c>
      <c r="Y20">
        <v>9286</v>
      </c>
      <c r="Z20">
        <v>0</v>
      </c>
      <c r="AA20">
        <v>0</v>
      </c>
      <c r="AB20">
        <v>15357</v>
      </c>
      <c r="AC20">
        <v>0</v>
      </c>
      <c r="AD20">
        <v>38228</v>
      </c>
      <c r="AE20">
        <v>40521</v>
      </c>
      <c r="AF20">
        <v>24810</v>
      </c>
      <c r="AG20">
        <v>2625</v>
      </c>
      <c r="AH20">
        <v>0</v>
      </c>
      <c r="AI20">
        <v>0</v>
      </c>
      <c r="AJ20">
        <v>9421</v>
      </c>
      <c r="AK20">
        <v>9286</v>
      </c>
      <c r="AL20">
        <v>0</v>
      </c>
      <c r="AM20">
        <v>0</v>
      </c>
      <c r="AN20">
        <v>15357</v>
      </c>
      <c r="AO20">
        <v>0</v>
      </c>
      <c r="AP20">
        <v>38228</v>
      </c>
      <c r="AQ20">
        <v>40521</v>
      </c>
      <c r="AR20">
        <v>18.059999999999999</v>
      </c>
      <c r="AS20">
        <v>18.059999999999999</v>
      </c>
      <c r="AT20">
        <v>0</v>
      </c>
      <c r="AU20">
        <v>0</v>
      </c>
      <c r="AV20">
        <v>17.88</v>
      </c>
      <c r="AW20">
        <v>18.14</v>
      </c>
      <c r="AX20">
        <v>0</v>
      </c>
      <c r="AY20">
        <v>0</v>
      </c>
      <c r="AZ20">
        <v>18.12</v>
      </c>
      <c r="BA20">
        <v>0</v>
      </c>
      <c r="BB20">
        <v>18.13</v>
      </c>
      <c r="BC20">
        <v>18.100000000000001</v>
      </c>
      <c r="BD20">
        <v>448069</v>
      </c>
      <c r="BE20">
        <v>47408</v>
      </c>
      <c r="BF20">
        <v>0</v>
      </c>
      <c r="BG20">
        <v>0</v>
      </c>
      <c r="BH20">
        <v>168447</v>
      </c>
      <c r="BI20">
        <v>168448</v>
      </c>
      <c r="BJ20">
        <v>0</v>
      </c>
      <c r="BK20">
        <v>0</v>
      </c>
      <c r="BL20">
        <v>278269</v>
      </c>
      <c r="BM20">
        <v>0</v>
      </c>
      <c r="BN20">
        <v>693074</v>
      </c>
      <c r="BO20">
        <v>733430</v>
      </c>
      <c r="BP20">
        <v>448069</v>
      </c>
      <c r="BQ20">
        <v>47408</v>
      </c>
      <c r="BR20">
        <v>0</v>
      </c>
      <c r="BS20">
        <v>0</v>
      </c>
      <c r="BT20">
        <v>168447</v>
      </c>
      <c r="BU20">
        <v>168448</v>
      </c>
      <c r="BV20">
        <v>0</v>
      </c>
      <c r="BW20">
        <v>0</v>
      </c>
      <c r="BX20">
        <v>278269</v>
      </c>
      <c r="BY20">
        <v>0</v>
      </c>
      <c r="BZ20">
        <v>693074</v>
      </c>
      <c r="CA20">
        <v>733430</v>
      </c>
      <c r="CB20">
        <v>40683.538999999997</v>
      </c>
      <c r="CC20">
        <v>4193.9160000000002</v>
      </c>
      <c r="CD20">
        <v>0</v>
      </c>
      <c r="CE20">
        <v>0</v>
      </c>
      <c r="CF20">
        <v>15110.192999999999</v>
      </c>
      <c r="CG20">
        <v>15243.018</v>
      </c>
      <c r="CH20">
        <v>0</v>
      </c>
      <c r="CI20">
        <v>0</v>
      </c>
      <c r="CJ20">
        <v>26190.066999999999</v>
      </c>
      <c r="CK20">
        <v>0</v>
      </c>
      <c r="CL20">
        <v>65240.879000000001</v>
      </c>
      <c r="CM20">
        <v>69133.294999999998</v>
      </c>
      <c r="CN20">
        <v>140248</v>
      </c>
      <c r="CO20">
        <v>140248</v>
      </c>
      <c r="CP20">
        <v>2537145</v>
      </c>
      <c r="CQ20">
        <v>2537145</v>
      </c>
      <c r="CR20">
        <v>235794.91</v>
      </c>
      <c r="CS20">
        <v>2024</v>
      </c>
      <c r="CT20" t="str">
        <f>IFERROR(INDEX(Geography!C:C, MATCH(G20, Geography!B:B, 0)), G20)</f>
        <v>Arizona</v>
      </c>
      <c r="CU20" t="str">
        <f>IF(O20=VLOOKUP("eia923_lignite_fuel_code", Keys!$B:$C, 2, FALSE), VLOOKUP("lignite_label", Keys!$B:$C, 2, FALSE),VLOOKUP("hard_coal_label", Keys!$B:$C, 2, FALSE))</f>
        <v>hard_coal</v>
      </c>
    </row>
    <row r="21" spans="1:99" x14ac:dyDescent="0.25">
      <c r="A21">
        <v>165</v>
      </c>
      <c r="B21" t="s">
        <v>2592</v>
      </c>
      <c r="C21" t="s">
        <v>2593</v>
      </c>
      <c r="D21" t="s">
        <v>2638</v>
      </c>
      <c r="E21" t="s">
        <v>2639</v>
      </c>
      <c r="F21">
        <v>7490</v>
      </c>
      <c r="G21" t="s">
        <v>401</v>
      </c>
      <c r="H21" t="s">
        <v>2640</v>
      </c>
      <c r="I21" t="s">
        <v>2610</v>
      </c>
      <c r="K21">
        <v>22</v>
      </c>
      <c r="L21">
        <v>1</v>
      </c>
      <c r="M21" t="s">
        <v>2598</v>
      </c>
      <c r="N21" t="s">
        <v>2599</v>
      </c>
      <c r="O21" t="s">
        <v>2605</v>
      </c>
      <c r="P21" t="s">
        <v>2601</v>
      </c>
      <c r="Q21" t="s">
        <v>2611</v>
      </c>
      <c r="R21" t="s">
        <v>2603</v>
      </c>
      <c r="S21" t="s">
        <v>2604</v>
      </c>
      <c r="T21">
        <v>96232</v>
      </c>
      <c r="U21">
        <v>0</v>
      </c>
      <c r="V21">
        <v>4553</v>
      </c>
      <c r="W21">
        <v>16577</v>
      </c>
      <c r="X21">
        <v>47007</v>
      </c>
      <c r="Y21">
        <v>36877</v>
      </c>
      <c r="Z21">
        <v>77234</v>
      </c>
      <c r="AA21">
        <v>62130</v>
      </c>
      <c r="AB21">
        <v>2</v>
      </c>
      <c r="AC21">
        <v>95013</v>
      </c>
      <c r="AD21">
        <v>22533</v>
      </c>
      <c r="AE21">
        <v>15074</v>
      </c>
      <c r="AF21">
        <v>96232</v>
      </c>
      <c r="AG21">
        <v>0</v>
      </c>
      <c r="AH21">
        <v>4553</v>
      </c>
      <c r="AI21">
        <v>16577</v>
      </c>
      <c r="AJ21">
        <v>47007</v>
      </c>
      <c r="AK21">
        <v>36877</v>
      </c>
      <c r="AL21">
        <v>77234</v>
      </c>
      <c r="AM21">
        <v>62130</v>
      </c>
      <c r="AN21">
        <v>2</v>
      </c>
      <c r="AO21">
        <v>95013</v>
      </c>
      <c r="AP21">
        <v>22533</v>
      </c>
      <c r="AQ21">
        <v>15074</v>
      </c>
      <c r="AR21">
        <v>17.016999999999999</v>
      </c>
      <c r="AS21">
        <v>0</v>
      </c>
      <c r="AT21">
        <v>17.007999999999999</v>
      </c>
      <c r="AU21">
        <v>16.98</v>
      </c>
      <c r="AV21">
        <v>16.98</v>
      </c>
      <c r="AW21">
        <v>16.98</v>
      </c>
      <c r="AX21">
        <v>16.98</v>
      </c>
      <c r="AY21">
        <v>16.98</v>
      </c>
      <c r="AZ21">
        <v>16.98</v>
      </c>
      <c r="BA21">
        <v>16.98</v>
      </c>
      <c r="BB21">
        <v>16.87</v>
      </c>
      <c r="BC21">
        <v>16.7</v>
      </c>
      <c r="BD21">
        <v>1637580</v>
      </c>
      <c r="BE21">
        <v>0</v>
      </c>
      <c r="BF21">
        <v>77437</v>
      </c>
      <c r="BG21">
        <v>281477</v>
      </c>
      <c r="BH21">
        <v>798179</v>
      </c>
      <c r="BI21">
        <v>626171</v>
      </c>
      <c r="BJ21">
        <v>1311433</v>
      </c>
      <c r="BK21">
        <v>1054967</v>
      </c>
      <c r="BL21">
        <v>34</v>
      </c>
      <c r="BM21">
        <v>1613321</v>
      </c>
      <c r="BN21">
        <v>380132</v>
      </c>
      <c r="BO21">
        <v>251736</v>
      </c>
      <c r="BP21">
        <v>1637580</v>
      </c>
      <c r="BQ21">
        <v>0</v>
      </c>
      <c r="BR21">
        <v>77437</v>
      </c>
      <c r="BS21">
        <v>281477</v>
      </c>
      <c r="BT21">
        <v>798179</v>
      </c>
      <c r="BU21">
        <v>626171</v>
      </c>
      <c r="BV21">
        <v>1311433</v>
      </c>
      <c r="BW21">
        <v>1054967</v>
      </c>
      <c r="BX21">
        <v>34</v>
      </c>
      <c r="BY21">
        <v>1613321</v>
      </c>
      <c r="BZ21">
        <v>380132</v>
      </c>
      <c r="CA21">
        <v>251736</v>
      </c>
      <c r="CB21">
        <v>123009.72</v>
      </c>
      <c r="CC21">
        <v>0</v>
      </c>
      <c r="CD21">
        <v>1573.692</v>
      </c>
      <c r="CE21">
        <v>17614.002</v>
      </c>
      <c r="CF21">
        <v>56366.527000000002</v>
      </c>
      <c r="CG21">
        <v>39129.684000000001</v>
      </c>
      <c r="CH21">
        <v>98974.308999999994</v>
      </c>
      <c r="CI21">
        <v>80469.589000000007</v>
      </c>
      <c r="CJ21">
        <v>-5.7089999999999996</v>
      </c>
      <c r="CK21">
        <v>132483.16</v>
      </c>
      <c r="CL21">
        <v>22896.548999999999</v>
      </c>
      <c r="CM21">
        <v>14436.688</v>
      </c>
      <c r="CN21">
        <v>473232</v>
      </c>
      <c r="CO21">
        <v>473232</v>
      </c>
      <c r="CP21">
        <v>8032467</v>
      </c>
      <c r="CQ21">
        <v>8032467</v>
      </c>
      <c r="CR21">
        <v>586948.21</v>
      </c>
      <c r="CS21">
        <v>2024</v>
      </c>
      <c r="CT21" t="str">
        <f>IFERROR(INDEX(Geography!C:C, MATCH(G21, Geography!B:B, 0)), G21)</f>
        <v>Oklahoma</v>
      </c>
      <c r="CU21" t="str">
        <f>IF(O21=VLOOKUP("eia923_lignite_fuel_code", Keys!$B:$C, 2, FALSE), VLOOKUP("lignite_label", Keys!$B:$C, 2, FALSE),VLOOKUP("hard_coal_label", Keys!$B:$C, 2, FALSE))</f>
        <v>hard_coal</v>
      </c>
    </row>
    <row r="22" spans="1:99" x14ac:dyDescent="0.25">
      <c r="A22">
        <v>298</v>
      </c>
      <c r="B22" t="s">
        <v>2592</v>
      </c>
      <c r="C22" t="s">
        <v>2593</v>
      </c>
      <c r="D22" t="s">
        <v>1805</v>
      </c>
      <c r="E22" t="s">
        <v>2641</v>
      </c>
      <c r="F22">
        <v>54888</v>
      </c>
      <c r="G22" t="s">
        <v>422</v>
      </c>
      <c r="H22" t="s">
        <v>2640</v>
      </c>
      <c r="I22" t="s">
        <v>2642</v>
      </c>
      <c r="K22">
        <v>22</v>
      </c>
      <c r="L22">
        <v>2</v>
      </c>
      <c r="M22" t="s">
        <v>2643</v>
      </c>
      <c r="N22" t="s">
        <v>2599</v>
      </c>
      <c r="O22" t="s">
        <v>522</v>
      </c>
      <c r="P22" t="s">
        <v>2601</v>
      </c>
      <c r="Q22" t="s">
        <v>2644</v>
      </c>
      <c r="R22" t="s">
        <v>2603</v>
      </c>
      <c r="S22" t="s">
        <v>2604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2024</v>
      </c>
      <c r="CT22" t="str">
        <f>IFERROR(INDEX(Geography!C:C, MATCH(G22, Geography!B:B, 0)), G22)</f>
        <v>Texas</v>
      </c>
      <c r="CU22" t="str">
        <f>IF(O22=VLOOKUP("eia923_lignite_fuel_code", Keys!$B:$C, 2, FALSE), VLOOKUP("lignite_label", Keys!$B:$C, 2, FALSE),VLOOKUP("hard_coal_label", Keys!$B:$C, 2, FALSE))</f>
        <v>lignite</v>
      </c>
    </row>
    <row r="23" spans="1:99" x14ac:dyDescent="0.25">
      <c r="A23">
        <v>298</v>
      </c>
      <c r="B23" t="s">
        <v>2592</v>
      </c>
      <c r="C23" t="s">
        <v>2593</v>
      </c>
      <c r="D23" t="s">
        <v>1805</v>
      </c>
      <c r="E23" t="s">
        <v>2641</v>
      </c>
      <c r="F23">
        <v>54888</v>
      </c>
      <c r="G23" t="s">
        <v>422</v>
      </c>
      <c r="H23" t="s">
        <v>2640</v>
      </c>
      <c r="I23" t="s">
        <v>2642</v>
      </c>
      <c r="K23">
        <v>22</v>
      </c>
      <c r="L23">
        <v>2</v>
      </c>
      <c r="M23" t="s">
        <v>2643</v>
      </c>
      <c r="N23" t="s">
        <v>2599</v>
      </c>
      <c r="O23" t="s">
        <v>2605</v>
      </c>
      <c r="P23" t="s">
        <v>2601</v>
      </c>
      <c r="Q23" t="s">
        <v>2644</v>
      </c>
      <c r="R23" t="s">
        <v>2603</v>
      </c>
      <c r="S23" t="s">
        <v>2604</v>
      </c>
      <c r="T23">
        <v>460944</v>
      </c>
      <c r="U23">
        <v>96502</v>
      </c>
      <c r="V23">
        <v>127123</v>
      </c>
      <c r="W23">
        <v>124973</v>
      </c>
      <c r="X23">
        <v>0</v>
      </c>
      <c r="Y23">
        <v>137387</v>
      </c>
      <c r="Z23">
        <v>498521</v>
      </c>
      <c r="AA23">
        <v>513155</v>
      </c>
      <c r="AB23">
        <v>410356</v>
      </c>
      <c r="AC23">
        <v>385558</v>
      </c>
      <c r="AD23">
        <v>320245</v>
      </c>
      <c r="AE23">
        <v>547287</v>
      </c>
      <c r="AF23">
        <v>460944</v>
      </c>
      <c r="AG23">
        <v>96502</v>
      </c>
      <c r="AH23">
        <v>127123</v>
      </c>
      <c r="AI23">
        <v>124973</v>
      </c>
      <c r="AJ23">
        <v>0</v>
      </c>
      <c r="AK23">
        <v>137387</v>
      </c>
      <c r="AL23">
        <v>498521</v>
      </c>
      <c r="AM23">
        <v>513155</v>
      </c>
      <c r="AN23">
        <v>410356</v>
      </c>
      <c r="AO23">
        <v>385558</v>
      </c>
      <c r="AP23">
        <v>320245</v>
      </c>
      <c r="AQ23">
        <v>547287</v>
      </c>
      <c r="AR23">
        <v>16.52</v>
      </c>
      <c r="AS23">
        <v>16.72</v>
      </c>
      <c r="AT23">
        <v>16.72</v>
      </c>
      <c r="AU23">
        <v>16.760000000000002</v>
      </c>
      <c r="AV23">
        <v>0</v>
      </c>
      <c r="AW23">
        <v>16.68</v>
      </c>
      <c r="AX23">
        <v>16.7</v>
      </c>
      <c r="AY23">
        <v>16.84</v>
      </c>
      <c r="AZ23">
        <v>16.975999999999999</v>
      </c>
      <c r="BA23">
        <v>16.577999999999999</v>
      </c>
      <c r="BB23">
        <v>16.63</v>
      </c>
      <c r="BC23">
        <v>16.46</v>
      </c>
      <c r="BD23">
        <v>7614795</v>
      </c>
      <c r="BE23">
        <v>1613513</v>
      </c>
      <c r="BF23">
        <v>2125497</v>
      </c>
      <c r="BG23">
        <v>2094547</v>
      </c>
      <c r="BH23">
        <v>0</v>
      </c>
      <c r="BI23">
        <v>2291615</v>
      </c>
      <c r="BJ23">
        <v>8325301</v>
      </c>
      <c r="BK23">
        <v>8641530</v>
      </c>
      <c r="BL23">
        <v>6966203</v>
      </c>
      <c r="BM23">
        <v>6391781</v>
      </c>
      <c r="BN23">
        <v>5325674</v>
      </c>
      <c r="BO23">
        <v>9008344</v>
      </c>
      <c r="BP23">
        <v>7614795</v>
      </c>
      <c r="BQ23">
        <v>1613513</v>
      </c>
      <c r="BR23">
        <v>2125497</v>
      </c>
      <c r="BS23">
        <v>2094547</v>
      </c>
      <c r="BT23">
        <v>0</v>
      </c>
      <c r="BU23">
        <v>2291615</v>
      </c>
      <c r="BV23">
        <v>8325301</v>
      </c>
      <c r="BW23">
        <v>8641530</v>
      </c>
      <c r="BX23">
        <v>6966203</v>
      </c>
      <c r="BY23">
        <v>6391781</v>
      </c>
      <c r="BZ23">
        <v>5325674</v>
      </c>
      <c r="CA23">
        <v>9008344</v>
      </c>
      <c r="CB23">
        <v>637231.75</v>
      </c>
      <c r="CC23">
        <v>123395.03</v>
      </c>
      <c r="CD23">
        <v>231922.94</v>
      </c>
      <c r="CE23">
        <v>159360.31</v>
      </c>
      <c r="CF23">
        <v>-8581.1939999999995</v>
      </c>
      <c r="CG23">
        <v>188471.91</v>
      </c>
      <c r="CH23">
        <v>753992.84</v>
      </c>
      <c r="CI23">
        <v>761119.45</v>
      </c>
      <c r="CJ23">
        <v>608684.14</v>
      </c>
      <c r="CK23">
        <v>577268.52</v>
      </c>
      <c r="CL23">
        <v>467420.47</v>
      </c>
      <c r="CM23">
        <v>800250.56</v>
      </c>
      <c r="CN23">
        <v>3622051</v>
      </c>
      <c r="CO23">
        <v>3622051</v>
      </c>
      <c r="CP23">
        <v>60398800</v>
      </c>
      <c r="CQ23">
        <v>60398800</v>
      </c>
      <c r="CR23">
        <v>5300536.7</v>
      </c>
      <c r="CS23">
        <v>2024</v>
      </c>
      <c r="CT23" t="str">
        <f>IFERROR(INDEX(Geography!C:C, MATCH(G23, Geography!B:B, 0)), G23)</f>
        <v>Texas</v>
      </c>
      <c r="CU23" t="str">
        <f>IF(O23=VLOOKUP("eia923_lignite_fuel_code", Keys!$B:$C, 2, FALSE), VLOOKUP("lignite_label", Keys!$B:$C, 2, FALSE),VLOOKUP("hard_coal_label", Keys!$B:$C, 2, FALSE))</f>
        <v>hard_coal</v>
      </c>
    </row>
    <row r="24" spans="1:99" x14ac:dyDescent="0.25">
      <c r="A24">
        <v>469</v>
      </c>
      <c r="B24" t="s">
        <v>2592</v>
      </c>
      <c r="C24" t="s">
        <v>2593</v>
      </c>
      <c r="D24" t="s">
        <v>2645</v>
      </c>
      <c r="E24" t="s">
        <v>2646</v>
      </c>
      <c r="F24">
        <v>15466</v>
      </c>
      <c r="G24" t="s">
        <v>308</v>
      </c>
      <c r="H24" t="s">
        <v>2626</v>
      </c>
      <c r="I24" t="s">
        <v>2627</v>
      </c>
      <c r="K24">
        <v>22</v>
      </c>
      <c r="L24">
        <v>1</v>
      </c>
      <c r="M24" t="s">
        <v>2598</v>
      </c>
      <c r="N24" t="s">
        <v>2599</v>
      </c>
      <c r="O24" t="s">
        <v>2600</v>
      </c>
      <c r="P24" t="s">
        <v>2601</v>
      </c>
      <c r="Q24" t="s">
        <v>2647</v>
      </c>
      <c r="R24" t="s">
        <v>2603</v>
      </c>
      <c r="S24" t="s">
        <v>2604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2024</v>
      </c>
      <c r="CT24" t="str">
        <f>IFERROR(INDEX(Geography!C:C, MATCH(G24, Geography!B:B, 0)), G24)</f>
        <v>Colorado</v>
      </c>
      <c r="CU24" t="str">
        <f>IF(O24=VLOOKUP("eia923_lignite_fuel_code", Keys!$B:$C, 2, FALSE), VLOOKUP("lignite_label", Keys!$B:$C, 2, FALSE),VLOOKUP("hard_coal_label", Keys!$B:$C, 2, FALSE))</f>
        <v>hard_coal</v>
      </c>
    </row>
    <row r="25" spans="1:99" x14ac:dyDescent="0.25">
      <c r="A25">
        <v>470</v>
      </c>
      <c r="B25" t="s">
        <v>2592</v>
      </c>
      <c r="C25" t="s">
        <v>2593</v>
      </c>
      <c r="D25" t="s">
        <v>2648</v>
      </c>
      <c r="E25" t="s">
        <v>2646</v>
      </c>
      <c r="F25">
        <v>15466</v>
      </c>
      <c r="G25" t="s">
        <v>308</v>
      </c>
      <c r="H25" t="s">
        <v>2626</v>
      </c>
      <c r="I25" t="s">
        <v>2627</v>
      </c>
      <c r="K25">
        <v>22</v>
      </c>
      <c r="L25">
        <v>1</v>
      </c>
      <c r="M25" t="s">
        <v>2598</v>
      </c>
      <c r="N25" t="s">
        <v>2599</v>
      </c>
      <c r="O25" t="s">
        <v>2605</v>
      </c>
      <c r="P25" t="s">
        <v>2601</v>
      </c>
      <c r="Q25" t="s">
        <v>2649</v>
      </c>
      <c r="R25" t="s">
        <v>2603</v>
      </c>
      <c r="S25" t="s">
        <v>2604</v>
      </c>
      <c r="T25">
        <v>284085</v>
      </c>
      <c r="U25">
        <v>319200</v>
      </c>
      <c r="V25">
        <v>199773</v>
      </c>
      <c r="W25">
        <v>69308</v>
      </c>
      <c r="X25">
        <v>68716</v>
      </c>
      <c r="Y25">
        <v>308174</v>
      </c>
      <c r="Z25">
        <v>330426</v>
      </c>
      <c r="AA25">
        <v>298868</v>
      </c>
      <c r="AB25">
        <v>314183</v>
      </c>
      <c r="AC25">
        <v>282934</v>
      </c>
      <c r="AD25">
        <v>317092</v>
      </c>
      <c r="AE25">
        <v>352182</v>
      </c>
      <c r="AF25">
        <v>284085</v>
      </c>
      <c r="AG25">
        <v>319200</v>
      </c>
      <c r="AH25">
        <v>199773</v>
      </c>
      <c r="AI25">
        <v>69308</v>
      </c>
      <c r="AJ25">
        <v>68716</v>
      </c>
      <c r="AK25">
        <v>308174</v>
      </c>
      <c r="AL25">
        <v>330426</v>
      </c>
      <c r="AM25">
        <v>298868</v>
      </c>
      <c r="AN25">
        <v>314183</v>
      </c>
      <c r="AO25">
        <v>282934</v>
      </c>
      <c r="AP25">
        <v>317092</v>
      </c>
      <c r="AQ25">
        <v>352182</v>
      </c>
      <c r="AR25">
        <v>17.734999999999999</v>
      </c>
      <c r="AS25">
        <v>17.600999999999999</v>
      </c>
      <c r="AT25">
        <v>17.710999999999999</v>
      </c>
      <c r="AU25">
        <v>17.763999999999999</v>
      </c>
      <c r="AV25">
        <v>17.652000000000001</v>
      </c>
      <c r="AW25">
        <v>17.582999999999998</v>
      </c>
      <c r="AX25">
        <v>17.637</v>
      </c>
      <c r="AY25">
        <v>17.59</v>
      </c>
      <c r="AZ25">
        <v>17.654</v>
      </c>
      <c r="BA25">
        <v>17.564</v>
      </c>
      <c r="BB25">
        <v>17.556000000000001</v>
      </c>
      <c r="BC25">
        <v>17.690999999999999</v>
      </c>
      <c r="BD25">
        <v>5038247</v>
      </c>
      <c r="BE25">
        <v>5618239</v>
      </c>
      <c r="BF25">
        <v>3538180</v>
      </c>
      <c r="BG25">
        <v>1231187</v>
      </c>
      <c r="BH25">
        <v>1212975</v>
      </c>
      <c r="BI25">
        <v>5418623</v>
      </c>
      <c r="BJ25">
        <v>5827723</v>
      </c>
      <c r="BK25">
        <v>5257088</v>
      </c>
      <c r="BL25">
        <v>5546587</v>
      </c>
      <c r="BM25">
        <v>4969453</v>
      </c>
      <c r="BN25">
        <v>5566867</v>
      </c>
      <c r="BO25">
        <v>6230452</v>
      </c>
      <c r="BP25">
        <v>5038247</v>
      </c>
      <c r="BQ25">
        <v>5618239</v>
      </c>
      <c r="BR25">
        <v>3538180</v>
      </c>
      <c r="BS25">
        <v>1231187</v>
      </c>
      <c r="BT25">
        <v>1212975</v>
      </c>
      <c r="BU25">
        <v>5418623</v>
      </c>
      <c r="BV25">
        <v>5827723</v>
      </c>
      <c r="BW25">
        <v>5257088</v>
      </c>
      <c r="BX25">
        <v>5546587</v>
      </c>
      <c r="BY25">
        <v>4969453</v>
      </c>
      <c r="BZ25">
        <v>5566867</v>
      </c>
      <c r="CA25">
        <v>6230452</v>
      </c>
      <c r="CB25">
        <v>503198.38</v>
      </c>
      <c r="CC25">
        <v>568959.99</v>
      </c>
      <c r="CD25">
        <v>351962.66</v>
      </c>
      <c r="CE25">
        <v>116583.59</v>
      </c>
      <c r="CF25">
        <v>107382.25</v>
      </c>
      <c r="CG25">
        <v>542061.52</v>
      </c>
      <c r="CH25">
        <v>587870.46</v>
      </c>
      <c r="CI25">
        <v>528340.49</v>
      </c>
      <c r="CJ25">
        <v>559074.80000000005</v>
      </c>
      <c r="CK25">
        <v>497065.77</v>
      </c>
      <c r="CL25">
        <v>553582.56000000006</v>
      </c>
      <c r="CM25">
        <v>631927.04000000004</v>
      </c>
      <c r="CN25">
        <v>3144941</v>
      </c>
      <c r="CO25">
        <v>3144941</v>
      </c>
      <c r="CP25">
        <v>55455621</v>
      </c>
      <c r="CQ25">
        <v>55455621</v>
      </c>
      <c r="CR25">
        <v>5548009.5</v>
      </c>
      <c r="CS25">
        <v>2024</v>
      </c>
      <c r="CT25" t="str">
        <f>IFERROR(INDEX(Geography!C:C, MATCH(G25, Geography!B:B, 0)), G25)</f>
        <v>Colorado</v>
      </c>
      <c r="CU25" t="str">
        <f>IF(O25=VLOOKUP("eia923_lignite_fuel_code", Keys!$B:$C, 2, FALSE), VLOOKUP("lignite_label", Keys!$B:$C, 2, FALSE),VLOOKUP("hard_coal_label", Keys!$B:$C, 2, FALSE))</f>
        <v>hard_coal</v>
      </c>
    </row>
    <row r="26" spans="1:99" x14ac:dyDescent="0.25">
      <c r="A26">
        <v>492</v>
      </c>
      <c r="B26" t="s">
        <v>2592</v>
      </c>
      <c r="C26" t="s">
        <v>2593</v>
      </c>
      <c r="D26" t="s">
        <v>2650</v>
      </c>
      <c r="E26" t="s">
        <v>2651</v>
      </c>
      <c r="F26">
        <v>3989</v>
      </c>
      <c r="G26" t="s">
        <v>308</v>
      </c>
      <c r="H26" t="s">
        <v>2626</v>
      </c>
      <c r="I26" t="s">
        <v>2627</v>
      </c>
      <c r="K26">
        <v>22</v>
      </c>
      <c r="L26">
        <v>1</v>
      </c>
      <c r="M26" t="s">
        <v>2598</v>
      </c>
      <c r="N26" t="s">
        <v>2652</v>
      </c>
      <c r="O26" t="s">
        <v>2653</v>
      </c>
      <c r="P26" t="s">
        <v>2601</v>
      </c>
      <c r="Q26" t="s">
        <v>2649</v>
      </c>
      <c r="R26" t="s">
        <v>2603</v>
      </c>
      <c r="S26" t="s">
        <v>2604</v>
      </c>
      <c r="T26" t="s">
        <v>2593</v>
      </c>
      <c r="U26" t="s">
        <v>2593</v>
      </c>
      <c r="V26" t="s">
        <v>2593</v>
      </c>
      <c r="W26" t="s">
        <v>2593</v>
      </c>
      <c r="X26" t="s">
        <v>2593</v>
      </c>
      <c r="Y26" t="s">
        <v>2593</v>
      </c>
      <c r="Z26" t="s">
        <v>2593</v>
      </c>
      <c r="AA26" t="s">
        <v>2593</v>
      </c>
      <c r="AB26" t="s">
        <v>2593</v>
      </c>
      <c r="AC26" t="s">
        <v>2593</v>
      </c>
      <c r="AD26">
        <v>0</v>
      </c>
      <c r="AE26" t="s">
        <v>2593</v>
      </c>
      <c r="AF26" t="s">
        <v>2593</v>
      </c>
      <c r="AG26" t="s">
        <v>2593</v>
      </c>
      <c r="AH26" t="s">
        <v>2593</v>
      </c>
      <c r="AI26" t="s">
        <v>2593</v>
      </c>
      <c r="AJ26" t="s">
        <v>2593</v>
      </c>
      <c r="AK26" t="s">
        <v>2593</v>
      </c>
      <c r="AL26" t="s">
        <v>2593</v>
      </c>
      <c r="AM26" t="s">
        <v>2593</v>
      </c>
      <c r="AN26" t="s">
        <v>2593</v>
      </c>
      <c r="AO26" t="s">
        <v>2593</v>
      </c>
      <c r="AP26">
        <v>0</v>
      </c>
      <c r="AQ26" t="s">
        <v>2593</v>
      </c>
      <c r="AR26" t="s">
        <v>2593</v>
      </c>
      <c r="AS26" t="s">
        <v>2593</v>
      </c>
      <c r="AT26" t="s">
        <v>2593</v>
      </c>
      <c r="AU26" t="s">
        <v>2593</v>
      </c>
      <c r="AV26" t="s">
        <v>2593</v>
      </c>
      <c r="AW26" t="s">
        <v>2593</v>
      </c>
      <c r="AX26" t="s">
        <v>2593</v>
      </c>
      <c r="AY26" t="s">
        <v>2593</v>
      </c>
      <c r="AZ26" t="s">
        <v>2593</v>
      </c>
      <c r="BA26" t="s">
        <v>2593</v>
      </c>
      <c r="BB26">
        <v>0</v>
      </c>
      <c r="BC26" t="s">
        <v>2593</v>
      </c>
      <c r="BD26" t="s">
        <v>2593</v>
      </c>
      <c r="BE26" t="s">
        <v>2593</v>
      </c>
      <c r="BF26" t="s">
        <v>2593</v>
      </c>
      <c r="BG26" t="s">
        <v>2593</v>
      </c>
      <c r="BH26" t="s">
        <v>2593</v>
      </c>
      <c r="BI26" t="s">
        <v>2593</v>
      </c>
      <c r="BJ26" t="s">
        <v>2593</v>
      </c>
      <c r="BK26" t="s">
        <v>2593</v>
      </c>
      <c r="BL26" t="s">
        <v>2593</v>
      </c>
      <c r="BM26" t="s">
        <v>2593</v>
      </c>
      <c r="BN26">
        <v>0</v>
      </c>
      <c r="BO26" t="s">
        <v>2593</v>
      </c>
      <c r="BP26" t="s">
        <v>2593</v>
      </c>
      <c r="BQ26" t="s">
        <v>2593</v>
      </c>
      <c r="BR26" t="s">
        <v>2593</v>
      </c>
      <c r="BS26" t="s">
        <v>2593</v>
      </c>
      <c r="BT26" t="s">
        <v>2593</v>
      </c>
      <c r="BU26" t="s">
        <v>2593</v>
      </c>
      <c r="BV26" t="s">
        <v>2593</v>
      </c>
      <c r="BW26" t="s">
        <v>2593</v>
      </c>
      <c r="BX26" t="s">
        <v>2593</v>
      </c>
      <c r="BY26" t="s">
        <v>2593</v>
      </c>
      <c r="BZ26">
        <v>0</v>
      </c>
      <c r="CA26" t="s">
        <v>2593</v>
      </c>
      <c r="CB26" t="s">
        <v>2593</v>
      </c>
      <c r="CC26" t="s">
        <v>2593</v>
      </c>
      <c r="CD26" t="s">
        <v>2593</v>
      </c>
      <c r="CE26" t="s">
        <v>2593</v>
      </c>
      <c r="CF26" t="s">
        <v>2593</v>
      </c>
      <c r="CG26" t="s">
        <v>2593</v>
      </c>
      <c r="CH26" t="s">
        <v>2593</v>
      </c>
      <c r="CI26" t="s">
        <v>2593</v>
      </c>
      <c r="CJ26" t="s">
        <v>2593</v>
      </c>
      <c r="CK26" t="s">
        <v>2593</v>
      </c>
      <c r="CL26">
        <v>0</v>
      </c>
      <c r="CM26" t="s">
        <v>2593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2024</v>
      </c>
      <c r="CT26" t="str">
        <f>IFERROR(INDEX(Geography!C:C, MATCH(G26, Geography!B:B, 0)), G26)</f>
        <v>Colorado</v>
      </c>
      <c r="CU26" t="str">
        <f>IF(O26=VLOOKUP("eia923_lignite_fuel_code", Keys!$B:$C, 2, FALSE), VLOOKUP("lignite_label", Keys!$B:$C, 2, FALSE),VLOOKUP("hard_coal_label", Keys!$B:$C, 2, FALSE))</f>
        <v>hard_coal</v>
      </c>
    </row>
    <row r="27" spans="1:99" x14ac:dyDescent="0.25">
      <c r="A27">
        <v>508</v>
      </c>
      <c r="B27" t="s">
        <v>2592</v>
      </c>
      <c r="C27" t="s">
        <v>2593</v>
      </c>
      <c r="D27" t="s">
        <v>2654</v>
      </c>
      <c r="E27" t="s">
        <v>2655</v>
      </c>
      <c r="F27">
        <v>10633</v>
      </c>
      <c r="G27" t="s">
        <v>308</v>
      </c>
      <c r="H27" t="s">
        <v>2626</v>
      </c>
      <c r="I27" t="s">
        <v>2627</v>
      </c>
      <c r="K27">
        <v>22</v>
      </c>
      <c r="L27">
        <v>1</v>
      </c>
      <c r="M27" t="s">
        <v>2598</v>
      </c>
      <c r="N27" t="s">
        <v>2599</v>
      </c>
      <c r="O27" t="s">
        <v>2605</v>
      </c>
      <c r="P27" t="s">
        <v>2601</v>
      </c>
      <c r="Q27" t="s">
        <v>2647</v>
      </c>
      <c r="R27" t="s">
        <v>2656</v>
      </c>
      <c r="S27" t="s">
        <v>2604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2024</v>
      </c>
      <c r="CT27" t="str">
        <f>IFERROR(INDEX(Geography!C:C, MATCH(G27, Geography!B:B, 0)), G27)</f>
        <v>Colorado</v>
      </c>
      <c r="CU27" t="str">
        <f>IF(O27=VLOOKUP("eia923_lignite_fuel_code", Keys!$B:$C, 2, FALSE), VLOOKUP("lignite_label", Keys!$B:$C, 2, FALSE),VLOOKUP("hard_coal_label", Keys!$B:$C, 2, FALSE))</f>
        <v>hard_coal</v>
      </c>
    </row>
    <row r="28" spans="1:99" x14ac:dyDescent="0.25">
      <c r="A28">
        <v>511</v>
      </c>
      <c r="B28" t="s">
        <v>2592</v>
      </c>
      <c r="C28" t="s">
        <v>2593</v>
      </c>
      <c r="D28" t="s">
        <v>2657</v>
      </c>
      <c r="E28" t="s">
        <v>2658</v>
      </c>
      <c r="F28">
        <v>19204</v>
      </c>
      <c r="G28" t="s">
        <v>308</v>
      </c>
      <c r="H28" t="s">
        <v>2626</v>
      </c>
      <c r="I28" t="s">
        <v>2627</v>
      </c>
      <c r="K28">
        <v>22</v>
      </c>
      <c r="L28">
        <v>1</v>
      </c>
      <c r="M28" t="s">
        <v>2598</v>
      </c>
      <c r="N28" t="s">
        <v>2659</v>
      </c>
      <c r="O28" t="s">
        <v>2600</v>
      </c>
      <c r="P28" t="s">
        <v>2601</v>
      </c>
      <c r="Q28" t="s">
        <v>2649</v>
      </c>
      <c r="R28" t="s">
        <v>2656</v>
      </c>
      <c r="S28" t="s">
        <v>2604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2024</v>
      </c>
      <c r="CT28" t="str">
        <f>IFERROR(INDEX(Geography!C:C, MATCH(G28, Geography!B:B, 0)), G28)</f>
        <v>Colorado</v>
      </c>
      <c r="CU28" t="str">
        <f>IF(O28=VLOOKUP("eia923_lignite_fuel_code", Keys!$B:$C, 2, FALSE), VLOOKUP("lignite_label", Keys!$B:$C, 2, FALSE),VLOOKUP("hard_coal_label", Keys!$B:$C, 2, FALSE))</f>
        <v>hard_coal</v>
      </c>
    </row>
    <row r="29" spans="1:99" x14ac:dyDescent="0.25">
      <c r="A29">
        <v>525</v>
      </c>
      <c r="B29" t="s">
        <v>2592</v>
      </c>
      <c r="C29" t="s">
        <v>2593</v>
      </c>
      <c r="D29" t="s">
        <v>2660</v>
      </c>
      <c r="E29" t="s">
        <v>2646</v>
      </c>
      <c r="F29">
        <v>15466</v>
      </c>
      <c r="G29" t="s">
        <v>308</v>
      </c>
      <c r="H29" t="s">
        <v>2626</v>
      </c>
      <c r="I29" t="s">
        <v>2627</v>
      </c>
      <c r="K29">
        <v>22</v>
      </c>
      <c r="L29">
        <v>1</v>
      </c>
      <c r="M29" t="s">
        <v>2598</v>
      </c>
      <c r="N29" t="s">
        <v>2599</v>
      </c>
      <c r="O29" t="s">
        <v>2600</v>
      </c>
      <c r="P29" t="s">
        <v>2601</v>
      </c>
      <c r="Q29" t="s">
        <v>2647</v>
      </c>
      <c r="R29" t="s">
        <v>2603</v>
      </c>
      <c r="S29" t="s">
        <v>2604</v>
      </c>
      <c r="T29">
        <v>121824</v>
      </c>
      <c r="U29">
        <v>59514</v>
      </c>
      <c r="V29">
        <v>90983</v>
      </c>
      <c r="W29">
        <v>48915</v>
      </c>
      <c r="X29">
        <v>71375</v>
      </c>
      <c r="Y29">
        <v>88233</v>
      </c>
      <c r="Z29">
        <v>96629</v>
      </c>
      <c r="AA29">
        <v>106179</v>
      </c>
      <c r="AB29">
        <v>88997</v>
      </c>
      <c r="AC29">
        <v>84982</v>
      </c>
      <c r="AD29">
        <v>88180</v>
      </c>
      <c r="AE29">
        <v>80223</v>
      </c>
      <c r="AF29">
        <v>121824</v>
      </c>
      <c r="AG29">
        <v>59514</v>
      </c>
      <c r="AH29">
        <v>90983</v>
      </c>
      <c r="AI29">
        <v>48915</v>
      </c>
      <c r="AJ29">
        <v>71375</v>
      </c>
      <c r="AK29">
        <v>88233</v>
      </c>
      <c r="AL29">
        <v>96629</v>
      </c>
      <c r="AM29">
        <v>106179</v>
      </c>
      <c r="AN29">
        <v>88997</v>
      </c>
      <c r="AO29">
        <v>84982</v>
      </c>
      <c r="AP29">
        <v>88180</v>
      </c>
      <c r="AQ29">
        <v>80223</v>
      </c>
      <c r="AR29">
        <v>21.882999999999999</v>
      </c>
      <c r="AS29">
        <v>21.91</v>
      </c>
      <c r="AT29">
        <v>21.474</v>
      </c>
      <c r="AU29">
        <v>21.800999999999998</v>
      </c>
      <c r="AV29">
        <v>22.02</v>
      </c>
      <c r="AW29">
        <v>22.077000000000002</v>
      </c>
      <c r="AX29">
        <v>22.494</v>
      </c>
      <c r="AY29">
        <v>22.66</v>
      </c>
      <c r="AZ29">
        <v>22.315000000000001</v>
      </c>
      <c r="BA29">
        <v>22.631</v>
      </c>
      <c r="BB29">
        <v>22.018000000000001</v>
      </c>
      <c r="BC29">
        <v>22.335000000000001</v>
      </c>
      <c r="BD29">
        <v>2665875</v>
      </c>
      <c r="BE29">
        <v>1303952</v>
      </c>
      <c r="BF29">
        <v>1953769</v>
      </c>
      <c r="BG29">
        <v>1066396</v>
      </c>
      <c r="BH29">
        <v>1571678</v>
      </c>
      <c r="BI29">
        <v>1947920</v>
      </c>
      <c r="BJ29">
        <v>2173573</v>
      </c>
      <c r="BK29">
        <v>2406016</v>
      </c>
      <c r="BL29">
        <v>1985968</v>
      </c>
      <c r="BM29">
        <v>1923228</v>
      </c>
      <c r="BN29">
        <v>1941547</v>
      </c>
      <c r="BO29">
        <v>1791781</v>
      </c>
      <c r="BP29">
        <v>2665875</v>
      </c>
      <c r="BQ29">
        <v>1303952</v>
      </c>
      <c r="BR29">
        <v>1953769</v>
      </c>
      <c r="BS29">
        <v>1066396</v>
      </c>
      <c r="BT29">
        <v>1571678</v>
      </c>
      <c r="BU29">
        <v>1947920</v>
      </c>
      <c r="BV29">
        <v>2173573</v>
      </c>
      <c r="BW29">
        <v>2406016</v>
      </c>
      <c r="BX29">
        <v>1985968</v>
      </c>
      <c r="BY29">
        <v>1923228</v>
      </c>
      <c r="BZ29">
        <v>1941547</v>
      </c>
      <c r="CA29">
        <v>1791781</v>
      </c>
      <c r="CB29">
        <v>253617.08</v>
      </c>
      <c r="CC29">
        <v>114857.32</v>
      </c>
      <c r="CD29">
        <v>183388.85</v>
      </c>
      <c r="CE29">
        <v>105359.6</v>
      </c>
      <c r="CF29">
        <v>140357.04</v>
      </c>
      <c r="CG29">
        <v>180802.93</v>
      </c>
      <c r="CH29">
        <v>199029.35</v>
      </c>
      <c r="CI29">
        <v>217141.94</v>
      </c>
      <c r="CJ29">
        <v>181977.36</v>
      </c>
      <c r="CK29">
        <v>171631.29</v>
      </c>
      <c r="CL29">
        <v>183249.85</v>
      </c>
      <c r="CM29">
        <v>166185.41</v>
      </c>
      <c r="CN29">
        <v>1026034</v>
      </c>
      <c r="CO29">
        <v>1026034</v>
      </c>
      <c r="CP29">
        <v>22731703</v>
      </c>
      <c r="CQ29">
        <v>22731703</v>
      </c>
      <c r="CR29">
        <v>2097598</v>
      </c>
      <c r="CS29">
        <v>2024</v>
      </c>
      <c r="CT29" t="str">
        <f>IFERROR(INDEX(Geography!C:C, MATCH(G29, Geography!B:B, 0)), G29)</f>
        <v>Colorado</v>
      </c>
      <c r="CU29" t="str">
        <f>IF(O29=VLOOKUP("eia923_lignite_fuel_code", Keys!$B:$C, 2, FALSE), VLOOKUP("lignite_label", Keys!$B:$C, 2, FALSE),VLOOKUP("hard_coal_label", Keys!$B:$C, 2, FALSE))</f>
        <v>hard_coal</v>
      </c>
    </row>
    <row r="30" spans="1:99" x14ac:dyDescent="0.25">
      <c r="A30">
        <v>564</v>
      </c>
      <c r="B30" t="s">
        <v>2592</v>
      </c>
      <c r="C30" t="s">
        <v>2593</v>
      </c>
      <c r="D30" t="s">
        <v>2661</v>
      </c>
      <c r="E30" t="s">
        <v>2662</v>
      </c>
      <c r="F30">
        <v>14610</v>
      </c>
      <c r="G30" t="s">
        <v>320</v>
      </c>
      <c r="H30" t="s">
        <v>2631</v>
      </c>
      <c r="I30" t="s">
        <v>2597</v>
      </c>
      <c r="K30">
        <v>22</v>
      </c>
      <c r="L30">
        <v>1</v>
      </c>
      <c r="M30" t="s">
        <v>2598</v>
      </c>
      <c r="N30" t="s">
        <v>2599</v>
      </c>
      <c r="O30" t="s">
        <v>2600</v>
      </c>
      <c r="P30" t="s">
        <v>2601</v>
      </c>
      <c r="Q30" t="s">
        <v>2663</v>
      </c>
      <c r="R30" t="s">
        <v>2603</v>
      </c>
      <c r="S30" t="s">
        <v>2604</v>
      </c>
      <c r="T30">
        <v>99581</v>
      </c>
      <c r="U30">
        <v>66259</v>
      </c>
      <c r="V30">
        <v>70258</v>
      </c>
      <c r="W30">
        <v>58218</v>
      </c>
      <c r="X30">
        <v>75401</v>
      </c>
      <c r="Y30">
        <v>117756</v>
      </c>
      <c r="Z30">
        <v>128717</v>
      </c>
      <c r="AA30">
        <v>135163</v>
      </c>
      <c r="AB30">
        <v>116990</v>
      </c>
      <c r="AC30">
        <v>81020</v>
      </c>
      <c r="AD30">
        <v>48097</v>
      </c>
      <c r="AE30">
        <v>93692</v>
      </c>
      <c r="AF30">
        <v>99581</v>
      </c>
      <c r="AG30">
        <v>66259</v>
      </c>
      <c r="AH30">
        <v>70258</v>
      </c>
      <c r="AI30">
        <v>58218</v>
      </c>
      <c r="AJ30">
        <v>75401</v>
      </c>
      <c r="AK30">
        <v>117756</v>
      </c>
      <c r="AL30">
        <v>128717</v>
      </c>
      <c r="AM30">
        <v>135163</v>
      </c>
      <c r="AN30">
        <v>116990</v>
      </c>
      <c r="AO30">
        <v>81020</v>
      </c>
      <c r="AP30">
        <v>48097</v>
      </c>
      <c r="AQ30">
        <v>93692</v>
      </c>
      <c r="AR30">
        <v>23.48</v>
      </c>
      <c r="AS30">
        <v>23.64</v>
      </c>
      <c r="AT30">
        <v>23.61</v>
      </c>
      <c r="AU30">
        <v>23.48</v>
      </c>
      <c r="AV30">
        <v>23.28</v>
      </c>
      <c r="AW30">
        <v>23.31</v>
      </c>
      <c r="AX30">
        <v>23.25</v>
      </c>
      <c r="AY30">
        <v>23.41</v>
      </c>
      <c r="AZ30">
        <v>23.33</v>
      </c>
      <c r="BA30">
        <v>23.53</v>
      </c>
      <c r="BB30">
        <v>23.84</v>
      </c>
      <c r="BC30">
        <v>23.58</v>
      </c>
      <c r="BD30">
        <v>2338162</v>
      </c>
      <c r="BE30">
        <v>1566363</v>
      </c>
      <c r="BF30">
        <v>1658791</v>
      </c>
      <c r="BG30">
        <v>1366959</v>
      </c>
      <c r="BH30">
        <v>1755335</v>
      </c>
      <c r="BI30">
        <v>2744892</v>
      </c>
      <c r="BJ30">
        <v>2992670</v>
      </c>
      <c r="BK30">
        <v>3164166</v>
      </c>
      <c r="BL30">
        <v>2729377</v>
      </c>
      <c r="BM30">
        <v>1906401</v>
      </c>
      <c r="BN30">
        <v>1146632</v>
      </c>
      <c r="BO30">
        <v>2209257</v>
      </c>
      <c r="BP30">
        <v>2338162</v>
      </c>
      <c r="BQ30">
        <v>1566363</v>
      </c>
      <c r="BR30">
        <v>1658791</v>
      </c>
      <c r="BS30">
        <v>1366959</v>
      </c>
      <c r="BT30">
        <v>1755335</v>
      </c>
      <c r="BU30">
        <v>2744892</v>
      </c>
      <c r="BV30">
        <v>2992670</v>
      </c>
      <c r="BW30">
        <v>3164166</v>
      </c>
      <c r="BX30">
        <v>2729377</v>
      </c>
      <c r="BY30">
        <v>1906401</v>
      </c>
      <c r="BZ30">
        <v>1146632</v>
      </c>
      <c r="CA30">
        <v>2209257</v>
      </c>
      <c r="CB30">
        <v>197708.1</v>
      </c>
      <c r="CC30">
        <v>119615.25</v>
      </c>
      <c r="CD30">
        <v>131853.88</v>
      </c>
      <c r="CE30">
        <v>104784.18</v>
      </c>
      <c r="CF30">
        <v>155962.37</v>
      </c>
      <c r="CG30">
        <v>253806.43</v>
      </c>
      <c r="CH30">
        <v>267736.99</v>
      </c>
      <c r="CI30">
        <v>280328.8</v>
      </c>
      <c r="CJ30">
        <v>245234.1</v>
      </c>
      <c r="CK30">
        <v>159767.67999999999</v>
      </c>
      <c r="CL30">
        <v>88188.433000000005</v>
      </c>
      <c r="CM30">
        <v>188987.68</v>
      </c>
      <c r="CN30">
        <v>1091152</v>
      </c>
      <c r="CO30">
        <v>1091152</v>
      </c>
      <c r="CP30">
        <v>25579005</v>
      </c>
      <c r="CQ30">
        <v>25579005</v>
      </c>
      <c r="CR30">
        <v>2193973.9</v>
      </c>
      <c r="CS30">
        <v>2024</v>
      </c>
      <c r="CT30" t="str">
        <f>IFERROR(INDEX(Geography!C:C, MATCH(G30, Geography!B:B, 0)), G30)</f>
        <v>Florida</v>
      </c>
      <c r="CU30" t="str">
        <f>IF(O30=VLOOKUP("eia923_lignite_fuel_code", Keys!$B:$C, 2, FALSE), VLOOKUP("lignite_label", Keys!$B:$C, 2, FALSE),VLOOKUP("hard_coal_label", Keys!$B:$C, 2, FALSE))</f>
        <v>hard_coal</v>
      </c>
    </row>
    <row r="31" spans="1:99" x14ac:dyDescent="0.25">
      <c r="A31">
        <v>594</v>
      </c>
      <c r="B31" t="s">
        <v>2592</v>
      </c>
      <c r="C31" t="s">
        <v>2593</v>
      </c>
      <c r="D31" t="s">
        <v>2664</v>
      </c>
      <c r="E31" t="s">
        <v>2665</v>
      </c>
      <c r="F31">
        <v>9332</v>
      </c>
      <c r="G31" t="s">
        <v>316</v>
      </c>
      <c r="H31" t="s">
        <v>2631</v>
      </c>
      <c r="I31" t="s">
        <v>2666</v>
      </c>
      <c r="K31">
        <v>22</v>
      </c>
      <c r="L31">
        <v>2</v>
      </c>
      <c r="M31" t="s">
        <v>2643</v>
      </c>
      <c r="N31" t="s">
        <v>2652</v>
      </c>
      <c r="O31" t="s">
        <v>2605</v>
      </c>
      <c r="P31" t="s">
        <v>2601</v>
      </c>
      <c r="Q31" t="s">
        <v>2667</v>
      </c>
      <c r="R31" t="s">
        <v>2603</v>
      </c>
      <c r="S31" t="s">
        <v>2604</v>
      </c>
      <c r="T31" t="s">
        <v>2593</v>
      </c>
      <c r="U31">
        <v>0</v>
      </c>
      <c r="V31" t="s">
        <v>2593</v>
      </c>
      <c r="W31">
        <v>0</v>
      </c>
      <c r="X31" t="s">
        <v>2593</v>
      </c>
      <c r="Y31" t="s">
        <v>2593</v>
      </c>
      <c r="Z31" t="s">
        <v>2593</v>
      </c>
      <c r="AA31" t="s">
        <v>2593</v>
      </c>
      <c r="AB31" t="s">
        <v>2593</v>
      </c>
      <c r="AC31">
        <v>0</v>
      </c>
      <c r="AD31" t="s">
        <v>2593</v>
      </c>
      <c r="AE31" t="s">
        <v>2593</v>
      </c>
      <c r="AF31" t="s">
        <v>2593</v>
      </c>
      <c r="AG31">
        <v>0</v>
      </c>
      <c r="AH31" t="s">
        <v>2593</v>
      </c>
      <c r="AI31">
        <v>0</v>
      </c>
      <c r="AJ31" t="s">
        <v>2593</v>
      </c>
      <c r="AK31" t="s">
        <v>2593</v>
      </c>
      <c r="AL31" t="s">
        <v>2593</v>
      </c>
      <c r="AM31" t="s">
        <v>2593</v>
      </c>
      <c r="AN31" t="s">
        <v>2593</v>
      </c>
      <c r="AO31">
        <v>0</v>
      </c>
      <c r="AP31" t="s">
        <v>2593</v>
      </c>
      <c r="AQ31" t="s">
        <v>2593</v>
      </c>
      <c r="AR31" t="s">
        <v>2593</v>
      </c>
      <c r="AS31">
        <v>0</v>
      </c>
      <c r="AT31" t="s">
        <v>2593</v>
      </c>
      <c r="AU31">
        <v>0</v>
      </c>
      <c r="AV31" t="s">
        <v>2593</v>
      </c>
      <c r="AW31" t="s">
        <v>2593</v>
      </c>
      <c r="AX31" t="s">
        <v>2593</v>
      </c>
      <c r="AY31" t="s">
        <v>2593</v>
      </c>
      <c r="AZ31" t="s">
        <v>2593</v>
      </c>
      <c r="BA31">
        <v>0</v>
      </c>
      <c r="BB31" t="s">
        <v>2593</v>
      </c>
      <c r="BC31" t="s">
        <v>2593</v>
      </c>
      <c r="BD31" t="s">
        <v>2593</v>
      </c>
      <c r="BE31">
        <v>0</v>
      </c>
      <c r="BF31" t="s">
        <v>2593</v>
      </c>
      <c r="BG31">
        <v>0</v>
      </c>
      <c r="BH31" t="s">
        <v>2593</v>
      </c>
      <c r="BI31" t="s">
        <v>2593</v>
      </c>
      <c r="BJ31" t="s">
        <v>2593</v>
      </c>
      <c r="BK31" t="s">
        <v>2593</v>
      </c>
      <c r="BL31" t="s">
        <v>2593</v>
      </c>
      <c r="BM31">
        <v>0</v>
      </c>
      <c r="BN31" t="s">
        <v>2593</v>
      </c>
      <c r="BO31" t="s">
        <v>2593</v>
      </c>
      <c r="BP31" t="s">
        <v>2593</v>
      </c>
      <c r="BQ31">
        <v>0</v>
      </c>
      <c r="BR31" t="s">
        <v>2593</v>
      </c>
      <c r="BS31">
        <v>0</v>
      </c>
      <c r="BT31" t="s">
        <v>2593</v>
      </c>
      <c r="BU31" t="s">
        <v>2593</v>
      </c>
      <c r="BV31" t="s">
        <v>2593</v>
      </c>
      <c r="BW31" t="s">
        <v>2593</v>
      </c>
      <c r="BX31" t="s">
        <v>2593</v>
      </c>
      <c r="BY31">
        <v>0</v>
      </c>
      <c r="BZ31" t="s">
        <v>2593</v>
      </c>
      <c r="CA31" t="s">
        <v>2593</v>
      </c>
      <c r="CB31" t="s">
        <v>2593</v>
      </c>
      <c r="CC31">
        <v>0</v>
      </c>
      <c r="CD31" t="s">
        <v>2593</v>
      </c>
      <c r="CE31">
        <v>0</v>
      </c>
      <c r="CF31" t="s">
        <v>2593</v>
      </c>
      <c r="CG31" t="s">
        <v>2593</v>
      </c>
      <c r="CH31" t="s">
        <v>2593</v>
      </c>
      <c r="CI31" t="s">
        <v>2593</v>
      </c>
      <c r="CJ31" t="s">
        <v>2593</v>
      </c>
      <c r="CK31">
        <v>0</v>
      </c>
      <c r="CL31" t="s">
        <v>2593</v>
      </c>
      <c r="CM31" t="s">
        <v>2593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2024</v>
      </c>
      <c r="CT31" t="str">
        <f>IFERROR(INDEX(Geography!C:C, MATCH(G31, Geography!B:B, 0)), G31)</f>
        <v>Delaware</v>
      </c>
      <c r="CU31" t="str">
        <f>IF(O31=VLOOKUP("eia923_lignite_fuel_code", Keys!$B:$C, 2, FALSE), VLOOKUP("lignite_label", Keys!$B:$C, 2, FALSE),VLOOKUP("hard_coal_label", Keys!$B:$C, 2, FALSE))</f>
        <v>hard_coal</v>
      </c>
    </row>
    <row r="32" spans="1:99" x14ac:dyDescent="0.25">
      <c r="A32">
        <v>594</v>
      </c>
      <c r="B32" t="s">
        <v>2592</v>
      </c>
      <c r="C32" t="s">
        <v>2593</v>
      </c>
      <c r="D32" t="s">
        <v>2664</v>
      </c>
      <c r="E32" t="s">
        <v>2665</v>
      </c>
      <c r="F32">
        <v>9332</v>
      </c>
      <c r="G32" t="s">
        <v>316</v>
      </c>
      <c r="H32" t="s">
        <v>2631</v>
      </c>
      <c r="I32" t="s">
        <v>2666</v>
      </c>
      <c r="K32">
        <v>22</v>
      </c>
      <c r="L32">
        <v>2</v>
      </c>
      <c r="M32" t="s">
        <v>2643</v>
      </c>
      <c r="N32" t="s">
        <v>2599</v>
      </c>
      <c r="O32" t="s">
        <v>2600</v>
      </c>
      <c r="P32" t="s">
        <v>2601</v>
      </c>
      <c r="Q32" t="s">
        <v>2667</v>
      </c>
      <c r="R32" t="s">
        <v>2603</v>
      </c>
      <c r="S32" t="s">
        <v>2604</v>
      </c>
      <c r="T32">
        <v>13008</v>
      </c>
      <c r="U32">
        <v>0</v>
      </c>
      <c r="V32">
        <v>4754</v>
      </c>
      <c r="W32">
        <v>0</v>
      </c>
      <c r="X32">
        <v>5886</v>
      </c>
      <c r="Y32">
        <v>10807</v>
      </c>
      <c r="Z32">
        <v>19460</v>
      </c>
      <c r="AA32">
        <v>11867</v>
      </c>
      <c r="AB32">
        <v>0</v>
      </c>
      <c r="AC32">
        <v>0</v>
      </c>
      <c r="AD32">
        <v>4800</v>
      </c>
      <c r="AE32">
        <v>36709</v>
      </c>
      <c r="AF32">
        <v>13008</v>
      </c>
      <c r="AG32">
        <v>0</v>
      </c>
      <c r="AH32">
        <v>4754</v>
      </c>
      <c r="AI32">
        <v>0</v>
      </c>
      <c r="AJ32">
        <v>5886</v>
      </c>
      <c r="AK32">
        <v>10807</v>
      </c>
      <c r="AL32">
        <v>19460</v>
      </c>
      <c r="AM32">
        <v>11867</v>
      </c>
      <c r="AN32">
        <v>0</v>
      </c>
      <c r="AO32">
        <v>0</v>
      </c>
      <c r="AP32">
        <v>4800</v>
      </c>
      <c r="AQ32">
        <v>36709</v>
      </c>
      <c r="AR32">
        <v>23.38</v>
      </c>
      <c r="AS32">
        <v>0</v>
      </c>
      <c r="AT32">
        <v>23.38</v>
      </c>
      <c r="AU32">
        <v>0</v>
      </c>
      <c r="AV32">
        <v>23.382000000000001</v>
      </c>
      <c r="AW32">
        <v>23.38</v>
      </c>
      <c r="AX32">
        <v>23.38</v>
      </c>
      <c r="AY32">
        <v>23.38</v>
      </c>
      <c r="AZ32">
        <v>0</v>
      </c>
      <c r="BA32">
        <v>0</v>
      </c>
      <c r="BB32">
        <v>23.382000000000001</v>
      </c>
      <c r="BC32">
        <v>23.382000000000001</v>
      </c>
      <c r="BD32">
        <v>304127</v>
      </c>
      <c r="BE32">
        <v>0</v>
      </c>
      <c r="BF32">
        <v>111149</v>
      </c>
      <c r="BG32">
        <v>0</v>
      </c>
      <c r="BH32">
        <v>137626</v>
      </c>
      <c r="BI32">
        <v>252668</v>
      </c>
      <c r="BJ32">
        <v>454975</v>
      </c>
      <c r="BK32">
        <v>277450</v>
      </c>
      <c r="BL32">
        <v>0</v>
      </c>
      <c r="BM32">
        <v>0</v>
      </c>
      <c r="BN32">
        <v>112234</v>
      </c>
      <c r="BO32">
        <v>858330</v>
      </c>
      <c r="BP32">
        <v>304127</v>
      </c>
      <c r="BQ32">
        <v>0</v>
      </c>
      <c r="BR32">
        <v>111149</v>
      </c>
      <c r="BS32">
        <v>0</v>
      </c>
      <c r="BT32">
        <v>137626</v>
      </c>
      <c r="BU32">
        <v>252668</v>
      </c>
      <c r="BV32">
        <v>454975</v>
      </c>
      <c r="BW32">
        <v>277450</v>
      </c>
      <c r="BX32">
        <v>0</v>
      </c>
      <c r="BY32">
        <v>0</v>
      </c>
      <c r="BZ32">
        <v>112234</v>
      </c>
      <c r="CA32">
        <v>858330</v>
      </c>
      <c r="CB32">
        <v>17949.127</v>
      </c>
      <c r="CC32">
        <v>-2416.5140000000001</v>
      </c>
      <c r="CD32">
        <v>7834.335</v>
      </c>
      <c r="CE32">
        <v>-2278.1779999999999</v>
      </c>
      <c r="CF32">
        <v>7867.9340000000002</v>
      </c>
      <c r="CG32">
        <v>10328.004000000001</v>
      </c>
      <c r="CH32">
        <v>26134.167000000001</v>
      </c>
      <c r="CI32">
        <v>14428.228999999999</v>
      </c>
      <c r="CJ32">
        <v>-2113.5740000000001</v>
      </c>
      <c r="CK32">
        <v>-1935.838</v>
      </c>
      <c r="CL32">
        <v>6896.8069999999998</v>
      </c>
      <c r="CM32">
        <v>61180.762000000002</v>
      </c>
      <c r="CN32">
        <v>107291</v>
      </c>
      <c r="CO32">
        <v>107291</v>
      </c>
      <c r="CP32">
        <v>2508559</v>
      </c>
      <c r="CQ32">
        <v>2508559</v>
      </c>
      <c r="CR32">
        <v>143875.26</v>
      </c>
      <c r="CS32">
        <v>2024</v>
      </c>
      <c r="CT32" t="str">
        <f>IFERROR(INDEX(Geography!C:C, MATCH(G32, Geography!B:B, 0)), G32)</f>
        <v>Delaware</v>
      </c>
      <c r="CU32" t="str">
        <f>IF(O32=VLOOKUP("eia923_lignite_fuel_code", Keys!$B:$C, 2, FALSE), VLOOKUP("lignite_label", Keys!$B:$C, 2, FALSE),VLOOKUP("hard_coal_label", Keys!$B:$C, 2, FALSE))</f>
        <v>hard_coal</v>
      </c>
    </row>
    <row r="33" spans="1:99" x14ac:dyDescent="0.25">
      <c r="A33">
        <v>602</v>
      </c>
      <c r="B33" t="s">
        <v>2592</v>
      </c>
      <c r="C33" t="s">
        <v>2593</v>
      </c>
      <c r="D33" t="s">
        <v>2668</v>
      </c>
      <c r="E33" t="s">
        <v>2669</v>
      </c>
      <c r="F33">
        <v>60421</v>
      </c>
      <c r="G33" t="s">
        <v>352</v>
      </c>
      <c r="H33" t="s">
        <v>2631</v>
      </c>
      <c r="I33" t="s">
        <v>2666</v>
      </c>
      <c r="K33">
        <v>22</v>
      </c>
      <c r="L33">
        <v>2</v>
      </c>
      <c r="M33" t="s">
        <v>2643</v>
      </c>
      <c r="N33" t="s">
        <v>2599</v>
      </c>
      <c r="O33" t="s">
        <v>2600</v>
      </c>
      <c r="P33" t="s">
        <v>2601</v>
      </c>
      <c r="Q33" t="s">
        <v>2667</v>
      </c>
      <c r="R33" t="s">
        <v>2603</v>
      </c>
      <c r="S33" t="s">
        <v>2604</v>
      </c>
      <c r="T33">
        <v>96800</v>
      </c>
      <c r="U33">
        <v>9198</v>
      </c>
      <c r="V33">
        <v>18793</v>
      </c>
      <c r="W33">
        <v>40385</v>
      </c>
      <c r="X33">
        <v>145122</v>
      </c>
      <c r="Y33">
        <v>114795</v>
      </c>
      <c r="Z33">
        <v>172097</v>
      </c>
      <c r="AA33">
        <v>84193</v>
      </c>
      <c r="AB33">
        <v>56286</v>
      </c>
      <c r="AC33">
        <v>80071</v>
      </c>
      <c r="AD33">
        <v>25501</v>
      </c>
      <c r="AE33">
        <v>148606</v>
      </c>
      <c r="AF33">
        <v>96800</v>
      </c>
      <c r="AG33">
        <v>9198</v>
      </c>
      <c r="AH33">
        <v>18793</v>
      </c>
      <c r="AI33">
        <v>40385</v>
      </c>
      <c r="AJ33">
        <v>145122</v>
      </c>
      <c r="AK33">
        <v>114795</v>
      </c>
      <c r="AL33">
        <v>172097</v>
      </c>
      <c r="AM33">
        <v>84193</v>
      </c>
      <c r="AN33">
        <v>56286</v>
      </c>
      <c r="AO33">
        <v>80071</v>
      </c>
      <c r="AP33">
        <v>25501</v>
      </c>
      <c r="AQ33">
        <v>148606</v>
      </c>
      <c r="AR33">
        <v>26.04</v>
      </c>
      <c r="AS33">
        <v>26.04</v>
      </c>
      <c r="AT33">
        <v>26.04</v>
      </c>
      <c r="AU33">
        <v>26.04</v>
      </c>
      <c r="AV33">
        <v>25.7</v>
      </c>
      <c r="AW33">
        <v>25.7</v>
      </c>
      <c r="AX33">
        <v>25.7</v>
      </c>
      <c r="AY33">
        <v>25.7</v>
      </c>
      <c r="AZ33">
        <v>25.7</v>
      </c>
      <c r="BA33">
        <v>25.7</v>
      </c>
      <c r="BB33">
        <v>25.97</v>
      </c>
      <c r="BC33">
        <v>25.97</v>
      </c>
      <c r="BD33">
        <v>2520672</v>
      </c>
      <c r="BE33">
        <v>239516</v>
      </c>
      <c r="BF33">
        <v>489370</v>
      </c>
      <c r="BG33">
        <v>1051625</v>
      </c>
      <c r="BH33">
        <v>3729635</v>
      </c>
      <c r="BI33">
        <v>2950232</v>
      </c>
      <c r="BJ33">
        <v>4422893</v>
      </c>
      <c r="BK33">
        <v>2163760</v>
      </c>
      <c r="BL33">
        <v>1446550</v>
      </c>
      <c r="BM33">
        <v>2057825</v>
      </c>
      <c r="BN33">
        <v>662261</v>
      </c>
      <c r="BO33">
        <v>3859298</v>
      </c>
      <c r="BP33">
        <v>2520672</v>
      </c>
      <c r="BQ33">
        <v>239516</v>
      </c>
      <c r="BR33">
        <v>489370</v>
      </c>
      <c r="BS33">
        <v>1051625</v>
      </c>
      <c r="BT33">
        <v>3729635</v>
      </c>
      <c r="BU33">
        <v>2950232</v>
      </c>
      <c r="BV33">
        <v>4422893</v>
      </c>
      <c r="BW33">
        <v>2163760</v>
      </c>
      <c r="BX33">
        <v>1446550</v>
      </c>
      <c r="BY33">
        <v>2057825</v>
      </c>
      <c r="BZ33">
        <v>662261</v>
      </c>
      <c r="CA33">
        <v>3859298</v>
      </c>
      <c r="CB33">
        <v>218580.66</v>
      </c>
      <c r="CC33">
        <v>15836.47</v>
      </c>
      <c r="CD33">
        <v>36227.463000000003</v>
      </c>
      <c r="CE33">
        <v>78702.975000000006</v>
      </c>
      <c r="CF33">
        <v>313147.01</v>
      </c>
      <c r="CG33">
        <v>243373.2</v>
      </c>
      <c r="CH33">
        <v>385068.77</v>
      </c>
      <c r="CI33">
        <v>175937.62</v>
      </c>
      <c r="CJ33">
        <v>118135.91</v>
      </c>
      <c r="CK33">
        <v>168207.16</v>
      </c>
      <c r="CL33">
        <v>51625.762999999999</v>
      </c>
      <c r="CM33">
        <v>334138.23999999999</v>
      </c>
      <c r="CN33">
        <v>991847</v>
      </c>
      <c r="CO33">
        <v>991847</v>
      </c>
      <c r="CP33">
        <v>25593637</v>
      </c>
      <c r="CQ33">
        <v>25593637</v>
      </c>
      <c r="CR33">
        <v>2138981.2000000002</v>
      </c>
      <c r="CS33">
        <v>2024</v>
      </c>
      <c r="CT33" t="str">
        <f>IFERROR(INDEX(Geography!C:C, MATCH(G33, Geography!B:B, 0)), G33)</f>
        <v>Maryland</v>
      </c>
      <c r="CU33" t="str">
        <f>IF(O33=VLOOKUP("eia923_lignite_fuel_code", Keys!$B:$C, 2, FALSE), VLOOKUP("lignite_label", Keys!$B:$C, 2, FALSE),VLOOKUP("hard_coal_label", Keys!$B:$C, 2, FALSE))</f>
        <v>hard_coal</v>
      </c>
    </row>
    <row r="34" spans="1:99" x14ac:dyDescent="0.25">
      <c r="A34">
        <v>602</v>
      </c>
      <c r="B34" t="s">
        <v>2592</v>
      </c>
      <c r="C34" t="s">
        <v>2593</v>
      </c>
      <c r="D34" t="s">
        <v>2668</v>
      </c>
      <c r="E34" t="s">
        <v>2669</v>
      </c>
      <c r="F34">
        <v>60421</v>
      </c>
      <c r="G34" t="s">
        <v>352</v>
      </c>
      <c r="H34" t="s">
        <v>2631</v>
      </c>
      <c r="I34" t="s">
        <v>2666</v>
      </c>
      <c r="K34">
        <v>22</v>
      </c>
      <c r="L34">
        <v>2</v>
      </c>
      <c r="M34" t="s">
        <v>2643</v>
      </c>
      <c r="N34" t="s">
        <v>2599</v>
      </c>
      <c r="O34" t="s">
        <v>2615</v>
      </c>
      <c r="P34" t="s">
        <v>2601</v>
      </c>
      <c r="Q34" t="s">
        <v>2667</v>
      </c>
      <c r="R34" t="s">
        <v>2603</v>
      </c>
      <c r="S34" t="s">
        <v>2604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2024</v>
      </c>
      <c r="CT34" t="str">
        <f>IFERROR(INDEX(Geography!C:C, MATCH(G34, Geography!B:B, 0)), G34)</f>
        <v>Maryland</v>
      </c>
      <c r="CU34" t="str">
        <f>IF(O34=VLOOKUP("eia923_lignite_fuel_code", Keys!$B:$C, 2, FALSE), VLOOKUP("lignite_label", Keys!$B:$C, 2, FALSE),VLOOKUP("hard_coal_label", Keys!$B:$C, 2, FALSE))</f>
        <v>hard_coal</v>
      </c>
    </row>
    <row r="35" spans="1:99" x14ac:dyDescent="0.25">
      <c r="A35">
        <v>628</v>
      </c>
      <c r="B35" t="s">
        <v>2592</v>
      </c>
      <c r="C35" t="s">
        <v>2593</v>
      </c>
      <c r="D35" t="s">
        <v>2670</v>
      </c>
      <c r="E35" t="s">
        <v>2671</v>
      </c>
      <c r="F35">
        <v>6455</v>
      </c>
      <c r="G35" t="s">
        <v>320</v>
      </c>
      <c r="H35" t="s">
        <v>2631</v>
      </c>
      <c r="I35" t="s">
        <v>2597</v>
      </c>
      <c r="K35">
        <v>22</v>
      </c>
      <c r="L35">
        <v>1</v>
      </c>
      <c r="M35" t="s">
        <v>2598</v>
      </c>
      <c r="N35" t="s">
        <v>2599</v>
      </c>
      <c r="O35" t="s">
        <v>2600</v>
      </c>
      <c r="P35" t="s">
        <v>2601</v>
      </c>
      <c r="Q35" t="s">
        <v>2672</v>
      </c>
      <c r="R35" t="s">
        <v>2603</v>
      </c>
      <c r="S35" t="s">
        <v>2604</v>
      </c>
      <c r="T35">
        <v>148920</v>
      </c>
      <c r="U35">
        <v>68704</v>
      </c>
      <c r="V35">
        <v>64784</v>
      </c>
      <c r="W35">
        <v>108448</v>
      </c>
      <c r="X35">
        <v>165069</v>
      </c>
      <c r="Y35">
        <v>255005</v>
      </c>
      <c r="Z35">
        <v>259754</v>
      </c>
      <c r="AA35">
        <v>205440</v>
      </c>
      <c r="AB35">
        <v>197410</v>
      </c>
      <c r="AC35">
        <v>0</v>
      </c>
      <c r="AD35">
        <v>39927</v>
      </c>
      <c r="AE35">
        <v>103273</v>
      </c>
      <c r="AF35">
        <v>148920</v>
      </c>
      <c r="AG35">
        <v>68704</v>
      </c>
      <c r="AH35">
        <v>64784</v>
      </c>
      <c r="AI35">
        <v>108448</v>
      </c>
      <c r="AJ35">
        <v>165069</v>
      </c>
      <c r="AK35">
        <v>255005</v>
      </c>
      <c r="AL35">
        <v>259754</v>
      </c>
      <c r="AM35">
        <v>205440</v>
      </c>
      <c r="AN35">
        <v>197410</v>
      </c>
      <c r="AO35">
        <v>0</v>
      </c>
      <c r="AP35">
        <v>39927</v>
      </c>
      <c r="AQ35">
        <v>103273</v>
      </c>
      <c r="AR35">
        <v>22.73</v>
      </c>
      <c r="AS35">
        <v>22.077999999999999</v>
      </c>
      <c r="AT35">
        <v>21.975999999999999</v>
      </c>
      <c r="AU35">
        <v>22.443999999999999</v>
      </c>
      <c r="AV35">
        <v>22.224</v>
      </c>
      <c r="AW35">
        <v>22.23</v>
      </c>
      <c r="AX35">
        <v>22.23</v>
      </c>
      <c r="AY35">
        <v>22.431999999999999</v>
      </c>
      <c r="AZ35">
        <v>22.292000000000002</v>
      </c>
      <c r="BA35">
        <v>0</v>
      </c>
      <c r="BB35">
        <v>22.431999999999999</v>
      </c>
      <c r="BC35">
        <v>22.31</v>
      </c>
      <c r="BD35">
        <v>3384952</v>
      </c>
      <c r="BE35">
        <v>1516847</v>
      </c>
      <c r="BF35">
        <v>1423693</v>
      </c>
      <c r="BG35">
        <v>2434007</v>
      </c>
      <c r="BH35">
        <v>3668493</v>
      </c>
      <c r="BI35">
        <v>5668761</v>
      </c>
      <c r="BJ35">
        <v>5774331</v>
      </c>
      <c r="BK35">
        <v>4608430</v>
      </c>
      <c r="BL35">
        <v>4400664</v>
      </c>
      <c r="BM35">
        <v>0</v>
      </c>
      <c r="BN35">
        <v>895642</v>
      </c>
      <c r="BO35">
        <v>2304021</v>
      </c>
      <c r="BP35">
        <v>3384952</v>
      </c>
      <c r="BQ35">
        <v>1516847</v>
      </c>
      <c r="BR35">
        <v>1423693</v>
      </c>
      <c r="BS35">
        <v>2434007</v>
      </c>
      <c r="BT35">
        <v>3668493</v>
      </c>
      <c r="BU35">
        <v>5668761</v>
      </c>
      <c r="BV35">
        <v>5774331</v>
      </c>
      <c r="BW35">
        <v>4608430</v>
      </c>
      <c r="BX35">
        <v>4400664</v>
      </c>
      <c r="BY35">
        <v>0</v>
      </c>
      <c r="BZ35">
        <v>895642</v>
      </c>
      <c r="CA35">
        <v>2304021</v>
      </c>
      <c r="CB35">
        <v>323311.46999999997</v>
      </c>
      <c r="CC35">
        <v>139803.75</v>
      </c>
      <c r="CD35">
        <v>125637.75</v>
      </c>
      <c r="CE35">
        <v>208702.11</v>
      </c>
      <c r="CF35">
        <v>272406.94</v>
      </c>
      <c r="CG35">
        <v>541236.86</v>
      </c>
      <c r="CH35">
        <v>538100.01</v>
      </c>
      <c r="CI35">
        <v>411028.5</v>
      </c>
      <c r="CJ35">
        <v>404399.21</v>
      </c>
      <c r="CK35">
        <v>0</v>
      </c>
      <c r="CL35">
        <v>65282.372000000003</v>
      </c>
      <c r="CM35">
        <v>209766.16</v>
      </c>
      <c r="CN35">
        <v>1616734</v>
      </c>
      <c r="CO35">
        <v>1616734</v>
      </c>
      <c r="CP35">
        <v>36079841</v>
      </c>
      <c r="CQ35">
        <v>36079841</v>
      </c>
      <c r="CR35">
        <v>3239675.1</v>
      </c>
      <c r="CS35">
        <v>2024</v>
      </c>
      <c r="CT35" t="str">
        <f>IFERROR(INDEX(Geography!C:C, MATCH(G35, Geography!B:B, 0)), G35)</f>
        <v>Florida</v>
      </c>
      <c r="CU35" t="str">
        <f>IF(O35=VLOOKUP("eia923_lignite_fuel_code", Keys!$B:$C, 2, FALSE), VLOOKUP("lignite_label", Keys!$B:$C, 2, FALSE),VLOOKUP("hard_coal_label", Keys!$B:$C, 2, FALSE))</f>
        <v>hard_coal</v>
      </c>
    </row>
    <row r="36" spans="1:99" x14ac:dyDescent="0.25">
      <c r="A36">
        <v>641</v>
      </c>
      <c r="B36" t="s">
        <v>2592</v>
      </c>
      <c r="C36" t="s">
        <v>2593</v>
      </c>
      <c r="D36" t="s">
        <v>2673</v>
      </c>
      <c r="E36" t="s">
        <v>2674</v>
      </c>
      <c r="F36">
        <v>6452</v>
      </c>
      <c r="G36" t="s">
        <v>320</v>
      </c>
      <c r="H36" t="s">
        <v>2631</v>
      </c>
      <c r="I36" t="s">
        <v>2597</v>
      </c>
      <c r="K36">
        <v>22</v>
      </c>
      <c r="L36">
        <v>1</v>
      </c>
      <c r="M36" t="s">
        <v>2598</v>
      </c>
      <c r="N36" t="s">
        <v>2599</v>
      </c>
      <c r="O36" t="s">
        <v>2600</v>
      </c>
      <c r="P36" t="s">
        <v>2601</v>
      </c>
      <c r="Q36" t="s">
        <v>2675</v>
      </c>
      <c r="R36" t="s">
        <v>2603</v>
      </c>
      <c r="S36" t="s">
        <v>2604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2024</v>
      </c>
      <c r="CT36" t="str">
        <f>IFERROR(INDEX(Geography!C:C, MATCH(G36, Geography!B:B, 0)), G36)</f>
        <v>Florida</v>
      </c>
      <c r="CU36" t="str">
        <f>IF(O36=VLOOKUP("eia923_lignite_fuel_code", Keys!$B:$C, 2, FALSE), VLOOKUP("lignite_label", Keys!$B:$C, 2, FALSE),VLOOKUP("hard_coal_label", Keys!$B:$C, 2, FALSE))</f>
        <v>hard_coal</v>
      </c>
    </row>
    <row r="37" spans="1:99" x14ac:dyDescent="0.25">
      <c r="A37">
        <v>645</v>
      </c>
      <c r="B37" t="s">
        <v>2592</v>
      </c>
      <c r="C37" t="s">
        <v>2593</v>
      </c>
      <c r="D37" t="s">
        <v>2676</v>
      </c>
      <c r="E37" t="s">
        <v>2677</v>
      </c>
      <c r="F37">
        <v>18454</v>
      </c>
      <c r="G37" t="s">
        <v>320</v>
      </c>
      <c r="H37" t="s">
        <v>2631</v>
      </c>
      <c r="I37" t="s">
        <v>2597</v>
      </c>
      <c r="K37">
        <v>22</v>
      </c>
      <c r="L37">
        <v>1</v>
      </c>
      <c r="M37" t="s">
        <v>2598</v>
      </c>
      <c r="N37" t="s">
        <v>2599</v>
      </c>
      <c r="O37" t="s">
        <v>2600</v>
      </c>
      <c r="P37" t="s">
        <v>2601</v>
      </c>
      <c r="Q37" t="s">
        <v>2678</v>
      </c>
      <c r="R37" t="s">
        <v>2603</v>
      </c>
      <c r="S37" t="s">
        <v>2604</v>
      </c>
      <c r="T37">
        <v>15647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9542</v>
      </c>
      <c r="AC37">
        <v>0</v>
      </c>
      <c r="AD37">
        <v>0</v>
      </c>
      <c r="AE37">
        <v>0</v>
      </c>
      <c r="AF37">
        <v>15647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9542</v>
      </c>
      <c r="AO37">
        <v>0</v>
      </c>
      <c r="AP37">
        <v>0</v>
      </c>
      <c r="AQ37">
        <v>0</v>
      </c>
      <c r="AR37">
        <v>22.405999999999999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22.17</v>
      </c>
      <c r="BA37">
        <v>0</v>
      </c>
      <c r="BB37">
        <v>0</v>
      </c>
      <c r="BC37">
        <v>0</v>
      </c>
      <c r="BD37">
        <v>350587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211546</v>
      </c>
      <c r="BM37">
        <v>0</v>
      </c>
      <c r="BN37">
        <v>0</v>
      </c>
      <c r="BO37">
        <v>0</v>
      </c>
      <c r="BP37">
        <v>350587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211546</v>
      </c>
      <c r="BY37">
        <v>0</v>
      </c>
      <c r="BZ37">
        <v>0</v>
      </c>
      <c r="CA37">
        <v>0</v>
      </c>
      <c r="CB37">
        <v>32875.154999999999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17503.042000000001</v>
      </c>
      <c r="CK37">
        <v>0</v>
      </c>
      <c r="CL37">
        <v>0</v>
      </c>
      <c r="CM37">
        <v>0</v>
      </c>
      <c r="CN37">
        <v>25189</v>
      </c>
      <c r="CO37">
        <v>25189</v>
      </c>
      <c r="CP37">
        <v>562133</v>
      </c>
      <c r="CQ37">
        <v>562133</v>
      </c>
      <c r="CR37">
        <v>50378.197</v>
      </c>
      <c r="CS37">
        <v>2024</v>
      </c>
      <c r="CT37" t="str">
        <f>IFERROR(INDEX(Geography!C:C, MATCH(G37, Geography!B:B, 0)), G37)</f>
        <v>Florida</v>
      </c>
      <c r="CU37" t="str">
        <f>IF(O37=VLOOKUP("eia923_lignite_fuel_code", Keys!$B:$C, 2, FALSE), VLOOKUP("lignite_label", Keys!$B:$C, 2, FALSE),VLOOKUP("hard_coal_label", Keys!$B:$C, 2, FALSE))</f>
        <v>hard_coal</v>
      </c>
    </row>
    <row r="38" spans="1:99" x14ac:dyDescent="0.25">
      <c r="A38">
        <v>663</v>
      </c>
      <c r="B38" t="s">
        <v>2592</v>
      </c>
      <c r="C38" t="s">
        <v>2593</v>
      </c>
      <c r="D38" t="s">
        <v>2679</v>
      </c>
      <c r="E38" t="s">
        <v>2680</v>
      </c>
      <c r="F38">
        <v>6909</v>
      </c>
      <c r="G38" t="s">
        <v>320</v>
      </c>
      <c r="H38" t="s">
        <v>2631</v>
      </c>
      <c r="I38" t="s">
        <v>2597</v>
      </c>
      <c r="K38">
        <v>22</v>
      </c>
      <c r="L38">
        <v>1</v>
      </c>
      <c r="M38" t="s">
        <v>2598</v>
      </c>
      <c r="N38" t="s">
        <v>2599</v>
      </c>
      <c r="O38" t="s">
        <v>2600</v>
      </c>
      <c r="P38" t="s">
        <v>2601</v>
      </c>
      <c r="Q38" t="s">
        <v>2681</v>
      </c>
      <c r="R38" t="s">
        <v>2603</v>
      </c>
      <c r="S38" t="s">
        <v>2604</v>
      </c>
      <c r="T38">
        <v>238</v>
      </c>
      <c r="U38">
        <v>239</v>
      </c>
      <c r="V38">
        <v>0</v>
      </c>
      <c r="W38">
        <v>0</v>
      </c>
      <c r="X38">
        <v>0</v>
      </c>
      <c r="Y38">
        <v>0</v>
      </c>
      <c r="Z38">
        <v>47</v>
      </c>
      <c r="AA38">
        <v>28</v>
      </c>
      <c r="AB38">
        <v>54</v>
      </c>
      <c r="AC38">
        <v>31</v>
      </c>
      <c r="AD38">
        <v>20</v>
      </c>
      <c r="AE38">
        <v>62</v>
      </c>
      <c r="AF38">
        <v>238</v>
      </c>
      <c r="AG38">
        <v>239</v>
      </c>
      <c r="AH38">
        <v>0</v>
      </c>
      <c r="AI38">
        <v>0</v>
      </c>
      <c r="AJ38">
        <v>0</v>
      </c>
      <c r="AK38">
        <v>0</v>
      </c>
      <c r="AL38">
        <v>47</v>
      </c>
      <c r="AM38">
        <v>28</v>
      </c>
      <c r="AN38">
        <v>54</v>
      </c>
      <c r="AO38">
        <v>31</v>
      </c>
      <c r="AP38">
        <v>20</v>
      </c>
      <c r="AQ38">
        <v>62</v>
      </c>
      <c r="AR38">
        <v>25.161999999999999</v>
      </c>
      <c r="AS38">
        <v>25.161999999999999</v>
      </c>
      <c r="AT38">
        <v>0</v>
      </c>
      <c r="AU38">
        <v>0</v>
      </c>
      <c r="AV38">
        <v>0</v>
      </c>
      <c r="AW38">
        <v>0</v>
      </c>
      <c r="AX38">
        <v>25.161999999999999</v>
      </c>
      <c r="AY38">
        <v>25.161999999999999</v>
      </c>
      <c r="AZ38">
        <v>25.161999999999999</v>
      </c>
      <c r="BA38">
        <v>25.161999999999999</v>
      </c>
      <c r="BB38">
        <v>25.161999999999999</v>
      </c>
      <c r="BC38">
        <v>25.16</v>
      </c>
      <c r="BD38">
        <v>5989</v>
      </c>
      <c r="BE38">
        <v>6014</v>
      </c>
      <c r="BF38">
        <v>0</v>
      </c>
      <c r="BG38">
        <v>0</v>
      </c>
      <c r="BH38">
        <v>0</v>
      </c>
      <c r="BI38">
        <v>0</v>
      </c>
      <c r="BJ38">
        <v>1183</v>
      </c>
      <c r="BK38">
        <v>705</v>
      </c>
      <c r="BL38">
        <v>1359</v>
      </c>
      <c r="BM38">
        <v>780</v>
      </c>
      <c r="BN38">
        <v>503</v>
      </c>
      <c r="BO38">
        <v>1560</v>
      </c>
      <c r="BP38">
        <v>5989</v>
      </c>
      <c r="BQ38">
        <v>6014</v>
      </c>
      <c r="BR38">
        <v>0</v>
      </c>
      <c r="BS38">
        <v>0</v>
      </c>
      <c r="BT38">
        <v>0</v>
      </c>
      <c r="BU38">
        <v>0</v>
      </c>
      <c r="BV38">
        <v>1183</v>
      </c>
      <c r="BW38">
        <v>705</v>
      </c>
      <c r="BX38">
        <v>1359</v>
      </c>
      <c r="BY38">
        <v>780</v>
      </c>
      <c r="BZ38">
        <v>503</v>
      </c>
      <c r="CA38">
        <v>1560</v>
      </c>
      <c r="CB38">
        <v>509.47899999999998</v>
      </c>
      <c r="CC38">
        <v>499.30500000000001</v>
      </c>
      <c r="CD38">
        <v>0</v>
      </c>
      <c r="CE38">
        <v>0</v>
      </c>
      <c r="CF38">
        <v>0</v>
      </c>
      <c r="CG38">
        <v>0</v>
      </c>
      <c r="CH38">
        <v>91.989000000000004</v>
      </c>
      <c r="CI38">
        <v>57.158999999999999</v>
      </c>
      <c r="CJ38">
        <v>110.53700000000001</v>
      </c>
      <c r="CK38">
        <v>61.622</v>
      </c>
      <c r="CL38">
        <v>38.637</v>
      </c>
      <c r="CM38">
        <v>116.556</v>
      </c>
      <c r="CN38">
        <v>719</v>
      </c>
      <c r="CO38">
        <v>719</v>
      </c>
      <c r="CP38">
        <v>18093</v>
      </c>
      <c r="CQ38">
        <v>18093</v>
      </c>
      <c r="CR38">
        <v>1485.2840000000001</v>
      </c>
      <c r="CS38">
        <v>2024</v>
      </c>
      <c r="CT38" t="str">
        <f>IFERROR(INDEX(Geography!C:C, MATCH(G38, Geography!B:B, 0)), G38)</f>
        <v>Florida</v>
      </c>
      <c r="CU38" t="str">
        <f>IF(O38=VLOOKUP("eia923_lignite_fuel_code", Keys!$B:$C, 2, FALSE), VLOOKUP("lignite_label", Keys!$B:$C, 2, FALSE),VLOOKUP("hard_coal_label", Keys!$B:$C, 2, FALSE))</f>
        <v>hard_coal</v>
      </c>
    </row>
    <row r="39" spans="1:99" x14ac:dyDescent="0.25">
      <c r="A39">
        <v>667</v>
      </c>
      <c r="B39" t="s">
        <v>2592</v>
      </c>
      <c r="C39" t="s">
        <v>2593</v>
      </c>
      <c r="D39" t="s">
        <v>2682</v>
      </c>
      <c r="E39" t="s">
        <v>2683</v>
      </c>
      <c r="F39">
        <v>9617</v>
      </c>
      <c r="G39" t="s">
        <v>320</v>
      </c>
      <c r="H39" t="s">
        <v>2631</v>
      </c>
      <c r="I39" t="s">
        <v>2597</v>
      </c>
      <c r="K39">
        <v>22</v>
      </c>
      <c r="L39">
        <v>1</v>
      </c>
      <c r="M39" t="s">
        <v>2598</v>
      </c>
      <c r="N39" t="s">
        <v>2599</v>
      </c>
      <c r="O39" t="s">
        <v>2600</v>
      </c>
      <c r="P39" t="s">
        <v>2601</v>
      </c>
      <c r="Q39" t="s">
        <v>2683</v>
      </c>
      <c r="R39" t="s">
        <v>2603</v>
      </c>
      <c r="S39" t="s">
        <v>2604</v>
      </c>
      <c r="T39">
        <v>2133</v>
      </c>
      <c r="U39">
        <v>1660</v>
      </c>
      <c r="V39">
        <v>694</v>
      </c>
      <c r="W39">
        <v>2011</v>
      </c>
      <c r="X39">
        <v>3614</v>
      </c>
      <c r="Y39">
        <v>13548</v>
      </c>
      <c r="Z39">
        <v>16358</v>
      </c>
      <c r="AA39">
        <v>19978</v>
      </c>
      <c r="AB39">
        <v>3702</v>
      </c>
      <c r="AC39">
        <v>192</v>
      </c>
      <c r="AD39">
        <v>4721</v>
      </c>
      <c r="AE39">
        <v>4228</v>
      </c>
      <c r="AF39">
        <v>2133</v>
      </c>
      <c r="AG39">
        <v>1660</v>
      </c>
      <c r="AH39">
        <v>694</v>
      </c>
      <c r="AI39">
        <v>2011</v>
      </c>
      <c r="AJ39">
        <v>3614</v>
      </c>
      <c r="AK39">
        <v>13548</v>
      </c>
      <c r="AL39">
        <v>16358</v>
      </c>
      <c r="AM39">
        <v>19978</v>
      </c>
      <c r="AN39">
        <v>3702</v>
      </c>
      <c r="AO39">
        <v>192</v>
      </c>
      <c r="AP39">
        <v>4721</v>
      </c>
      <c r="AQ39">
        <v>4228</v>
      </c>
      <c r="AR39">
        <v>21.846</v>
      </c>
      <c r="AS39">
        <v>21.832999999999998</v>
      </c>
      <c r="AT39">
        <v>21.827000000000002</v>
      </c>
      <c r="AU39">
        <v>21.823</v>
      </c>
      <c r="AV39">
        <v>21.821999999999999</v>
      </c>
      <c r="AW39">
        <v>21.821000000000002</v>
      </c>
      <c r="AX39">
        <v>21.201000000000001</v>
      </c>
      <c r="AY39">
        <v>21.896000000000001</v>
      </c>
      <c r="AZ39">
        <v>22.242999999999999</v>
      </c>
      <c r="BA39">
        <v>22.242999999999999</v>
      </c>
      <c r="BB39">
        <v>22.503</v>
      </c>
      <c r="BC39">
        <v>22.547000000000001</v>
      </c>
      <c r="BD39">
        <v>46598</v>
      </c>
      <c r="BE39">
        <v>36243</v>
      </c>
      <c r="BF39">
        <v>15148</v>
      </c>
      <c r="BG39">
        <v>43886</v>
      </c>
      <c r="BH39">
        <v>78865</v>
      </c>
      <c r="BI39">
        <v>295631</v>
      </c>
      <c r="BJ39">
        <v>346806</v>
      </c>
      <c r="BK39">
        <v>437438</v>
      </c>
      <c r="BL39">
        <v>82344</v>
      </c>
      <c r="BM39">
        <v>4271</v>
      </c>
      <c r="BN39">
        <v>106237</v>
      </c>
      <c r="BO39">
        <v>95329</v>
      </c>
      <c r="BP39">
        <v>46598</v>
      </c>
      <c r="BQ39">
        <v>36243</v>
      </c>
      <c r="BR39">
        <v>15148</v>
      </c>
      <c r="BS39">
        <v>43886</v>
      </c>
      <c r="BT39">
        <v>78865</v>
      </c>
      <c r="BU39">
        <v>295631</v>
      </c>
      <c r="BV39">
        <v>346806</v>
      </c>
      <c r="BW39">
        <v>437438</v>
      </c>
      <c r="BX39">
        <v>82344</v>
      </c>
      <c r="BY39">
        <v>4271</v>
      </c>
      <c r="BZ39">
        <v>106237</v>
      </c>
      <c r="CA39">
        <v>95329</v>
      </c>
      <c r="CB39">
        <v>4053.9560000000001</v>
      </c>
      <c r="CC39">
        <v>3089.25</v>
      </c>
      <c r="CD39">
        <v>1305.498</v>
      </c>
      <c r="CE39">
        <v>3976.828</v>
      </c>
      <c r="CF39">
        <v>6425.5969999999998</v>
      </c>
      <c r="CG39">
        <v>26152.163</v>
      </c>
      <c r="CH39">
        <v>30697.117999999999</v>
      </c>
      <c r="CI39">
        <v>38406.256999999998</v>
      </c>
      <c r="CJ39">
        <v>7520.3819999999996</v>
      </c>
      <c r="CK39">
        <v>363.04899999999998</v>
      </c>
      <c r="CL39">
        <v>6908.3540000000003</v>
      </c>
      <c r="CM39">
        <v>8375.9</v>
      </c>
      <c r="CN39">
        <v>72839</v>
      </c>
      <c r="CO39">
        <v>72839</v>
      </c>
      <c r="CP39">
        <v>1588796</v>
      </c>
      <c r="CQ39">
        <v>1588796</v>
      </c>
      <c r="CR39">
        <v>137274.35</v>
      </c>
      <c r="CS39">
        <v>2024</v>
      </c>
      <c r="CT39" t="str">
        <f>IFERROR(INDEX(Geography!C:C, MATCH(G39, Geography!B:B, 0)), G39)</f>
        <v>Florida</v>
      </c>
      <c r="CU39" t="str">
        <f>IF(O39=VLOOKUP("eia923_lignite_fuel_code", Keys!$B:$C, 2, FALSE), VLOOKUP("lignite_label", Keys!$B:$C, 2, FALSE),VLOOKUP("hard_coal_label", Keys!$B:$C, 2, FALSE))</f>
        <v>hard_coal</v>
      </c>
    </row>
    <row r="40" spans="1:99" x14ac:dyDescent="0.25">
      <c r="A40">
        <v>703</v>
      </c>
      <c r="B40" t="s">
        <v>2592</v>
      </c>
      <c r="C40" t="s">
        <v>2593</v>
      </c>
      <c r="D40" t="s">
        <v>2684</v>
      </c>
      <c r="E40" t="s">
        <v>2685</v>
      </c>
      <c r="F40">
        <v>7140</v>
      </c>
      <c r="G40" t="s">
        <v>323</v>
      </c>
      <c r="H40" t="s">
        <v>2631</v>
      </c>
      <c r="I40" t="s">
        <v>2597</v>
      </c>
      <c r="K40">
        <v>22</v>
      </c>
      <c r="L40">
        <v>1</v>
      </c>
      <c r="M40" t="s">
        <v>2598</v>
      </c>
      <c r="N40" t="s">
        <v>2599</v>
      </c>
      <c r="O40" t="s">
        <v>2600</v>
      </c>
      <c r="P40" t="s">
        <v>2601</v>
      </c>
      <c r="Q40" t="s">
        <v>2602</v>
      </c>
      <c r="R40" t="s">
        <v>2603</v>
      </c>
      <c r="S40" t="s">
        <v>2604</v>
      </c>
      <c r="T40">
        <v>495861</v>
      </c>
      <c r="U40">
        <v>296992</v>
      </c>
      <c r="V40">
        <v>180931</v>
      </c>
      <c r="W40">
        <v>282151</v>
      </c>
      <c r="X40">
        <v>298524</v>
      </c>
      <c r="Y40">
        <v>542600</v>
      </c>
      <c r="Z40">
        <v>589629</v>
      </c>
      <c r="AA40">
        <v>573855</v>
      </c>
      <c r="AB40">
        <v>441747</v>
      </c>
      <c r="AC40">
        <v>255710</v>
      </c>
      <c r="AD40">
        <v>206128</v>
      </c>
      <c r="AE40">
        <v>308033</v>
      </c>
      <c r="AF40">
        <v>495861</v>
      </c>
      <c r="AG40">
        <v>296992</v>
      </c>
      <c r="AH40">
        <v>180931</v>
      </c>
      <c r="AI40">
        <v>282151</v>
      </c>
      <c r="AJ40">
        <v>298524</v>
      </c>
      <c r="AK40">
        <v>542600</v>
      </c>
      <c r="AL40">
        <v>589629</v>
      </c>
      <c r="AM40">
        <v>573855</v>
      </c>
      <c r="AN40">
        <v>441747</v>
      </c>
      <c r="AO40">
        <v>255710</v>
      </c>
      <c r="AP40">
        <v>206128</v>
      </c>
      <c r="AQ40">
        <v>308033</v>
      </c>
      <c r="AR40">
        <v>23.617000000000001</v>
      </c>
      <c r="AS40">
        <v>23.324999999999999</v>
      </c>
      <c r="AT40">
        <v>23.364000000000001</v>
      </c>
      <c r="AU40">
        <v>23.581</v>
      </c>
      <c r="AV40">
        <v>23.689</v>
      </c>
      <c r="AW40">
        <v>24.015000000000001</v>
      </c>
      <c r="AX40">
        <v>23.754999999999999</v>
      </c>
      <c r="AY40">
        <v>24.178000000000001</v>
      </c>
      <c r="AZ40">
        <v>23.687000000000001</v>
      </c>
      <c r="BA40">
        <v>23.907</v>
      </c>
      <c r="BB40">
        <v>23.759</v>
      </c>
      <c r="BC40">
        <v>23.805</v>
      </c>
      <c r="BD40">
        <v>11710749</v>
      </c>
      <c r="BE40">
        <v>6927338</v>
      </c>
      <c r="BF40">
        <v>4227272</v>
      </c>
      <c r="BG40">
        <v>6653403</v>
      </c>
      <c r="BH40">
        <v>7071735</v>
      </c>
      <c r="BI40">
        <v>13030539</v>
      </c>
      <c r="BJ40">
        <v>14006637</v>
      </c>
      <c r="BK40">
        <v>13874666</v>
      </c>
      <c r="BL40">
        <v>10463661</v>
      </c>
      <c r="BM40">
        <v>6113259</v>
      </c>
      <c r="BN40">
        <v>4897395</v>
      </c>
      <c r="BO40">
        <v>7332726</v>
      </c>
      <c r="BP40">
        <v>11710749</v>
      </c>
      <c r="BQ40">
        <v>6927338</v>
      </c>
      <c r="BR40">
        <v>4227272</v>
      </c>
      <c r="BS40">
        <v>6653403</v>
      </c>
      <c r="BT40">
        <v>7071735</v>
      </c>
      <c r="BU40">
        <v>13030539</v>
      </c>
      <c r="BV40">
        <v>14006637</v>
      </c>
      <c r="BW40">
        <v>13874666</v>
      </c>
      <c r="BX40">
        <v>10463661</v>
      </c>
      <c r="BY40">
        <v>6113259</v>
      </c>
      <c r="BZ40">
        <v>4897395</v>
      </c>
      <c r="CA40">
        <v>7332726</v>
      </c>
      <c r="CB40">
        <v>1179255.3</v>
      </c>
      <c r="CC40">
        <v>713102.62</v>
      </c>
      <c r="CD40">
        <v>429265.43</v>
      </c>
      <c r="CE40">
        <v>695790.44</v>
      </c>
      <c r="CF40">
        <v>720833.82</v>
      </c>
      <c r="CG40">
        <v>1328956.3999999999</v>
      </c>
      <c r="CH40">
        <v>1391009.1</v>
      </c>
      <c r="CI40">
        <v>1383015.2</v>
      </c>
      <c r="CJ40">
        <v>1050522.8</v>
      </c>
      <c r="CK40">
        <v>592226.64</v>
      </c>
      <c r="CL40">
        <v>486637.38</v>
      </c>
      <c r="CM40">
        <v>723906.3</v>
      </c>
      <c r="CN40">
        <v>4472161</v>
      </c>
      <c r="CO40">
        <v>4472161</v>
      </c>
      <c r="CP40">
        <v>106309380</v>
      </c>
      <c r="CQ40">
        <v>106309380</v>
      </c>
      <c r="CR40">
        <v>10694521</v>
      </c>
      <c r="CS40">
        <v>2024</v>
      </c>
      <c r="CT40" t="str">
        <f>IFERROR(INDEX(Geography!C:C, MATCH(G40, Geography!B:B, 0)), G40)</f>
        <v>Georgia</v>
      </c>
      <c r="CU40" t="str">
        <f>IF(O40=VLOOKUP("eia923_lignite_fuel_code", Keys!$B:$C, 2, FALSE), VLOOKUP("lignite_label", Keys!$B:$C, 2, FALSE),VLOOKUP("hard_coal_label", Keys!$B:$C, 2, FALSE))</f>
        <v>hard_coal</v>
      </c>
    </row>
    <row r="41" spans="1:99" x14ac:dyDescent="0.25">
      <c r="A41">
        <v>703</v>
      </c>
      <c r="B41" t="s">
        <v>2592</v>
      </c>
      <c r="C41" t="s">
        <v>2593</v>
      </c>
      <c r="D41" t="s">
        <v>2684</v>
      </c>
      <c r="E41" t="s">
        <v>2685</v>
      </c>
      <c r="F41">
        <v>7140</v>
      </c>
      <c r="G41" t="s">
        <v>323</v>
      </c>
      <c r="H41" t="s">
        <v>2631</v>
      </c>
      <c r="I41" t="s">
        <v>2597</v>
      </c>
      <c r="K41">
        <v>22</v>
      </c>
      <c r="L41">
        <v>1</v>
      </c>
      <c r="M41" t="s">
        <v>2598</v>
      </c>
      <c r="N41" t="s">
        <v>2599</v>
      </c>
      <c r="O41" t="s">
        <v>2605</v>
      </c>
      <c r="P41" t="s">
        <v>2601</v>
      </c>
      <c r="Q41" t="s">
        <v>2602</v>
      </c>
      <c r="R41" t="s">
        <v>2603</v>
      </c>
      <c r="S41" t="s">
        <v>2604</v>
      </c>
      <c r="T41" t="s">
        <v>2593</v>
      </c>
      <c r="U41">
        <v>0</v>
      </c>
      <c r="V41">
        <v>0</v>
      </c>
      <c r="W41" t="s">
        <v>2593</v>
      </c>
      <c r="X41" t="s">
        <v>2593</v>
      </c>
      <c r="Y41" t="s">
        <v>2593</v>
      </c>
      <c r="Z41" t="s">
        <v>2593</v>
      </c>
      <c r="AA41" t="s">
        <v>2593</v>
      </c>
      <c r="AB41" t="s">
        <v>2593</v>
      </c>
      <c r="AC41" t="s">
        <v>2593</v>
      </c>
      <c r="AD41" t="s">
        <v>2593</v>
      </c>
      <c r="AE41" t="s">
        <v>2593</v>
      </c>
      <c r="AF41" t="s">
        <v>2593</v>
      </c>
      <c r="AG41">
        <v>0</v>
      </c>
      <c r="AH41">
        <v>0</v>
      </c>
      <c r="AI41" t="s">
        <v>2593</v>
      </c>
      <c r="AJ41" t="s">
        <v>2593</v>
      </c>
      <c r="AK41" t="s">
        <v>2593</v>
      </c>
      <c r="AL41" t="s">
        <v>2593</v>
      </c>
      <c r="AM41" t="s">
        <v>2593</v>
      </c>
      <c r="AN41" t="s">
        <v>2593</v>
      </c>
      <c r="AO41" t="s">
        <v>2593</v>
      </c>
      <c r="AP41" t="s">
        <v>2593</v>
      </c>
      <c r="AQ41" t="s">
        <v>2593</v>
      </c>
      <c r="AR41" t="s">
        <v>2593</v>
      </c>
      <c r="AS41">
        <v>0</v>
      </c>
      <c r="AT41">
        <v>0</v>
      </c>
      <c r="AU41" t="s">
        <v>2593</v>
      </c>
      <c r="AV41" t="s">
        <v>2593</v>
      </c>
      <c r="AW41" t="s">
        <v>2593</v>
      </c>
      <c r="AX41" t="s">
        <v>2593</v>
      </c>
      <c r="AY41" t="s">
        <v>2593</v>
      </c>
      <c r="AZ41" t="s">
        <v>2593</v>
      </c>
      <c r="BA41" t="s">
        <v>2593</v>
      </c>
      <c r="BB41" t="s">
        <v>2593</v>
      </c>
      <c r="BC41" t="s">
        <v>2593</v>
      </c>
      <c r="BD41" t="s">
        <v>2593</v>
      </c>
      <c r="BE41">
        <v>0</v>
      </c>
      <c r="BF41">
        <v>0</v>
      </c>
      <c r="BG41" t="s">
        <v>2593</v>
      </c>
      <c r="BH41" t="s">
        <v>2593</v>
      </c>
      <c r="BI41" t="s">
        <v>2593</v>
      </c>
      <c r="BJ41" t="s">
        <v>2593</v>
      </c>
      <c r="BK41" t="s">
        <v>2593</v>
      </c>
      <c r="BL41" t="s">
        <v>2593</v>
      </c>
      <c r="BM41" t="s">
        <v>2593</v>
      </c>
      <c r="BN41" t="s">
        <v>2593</v>
      </c>
      <c r="BO41" t="s">
        <v>2593</v>
      </c>
      <c r="BP41" t="s">
        <v>2593</v>
      </c>
      <c r="BQ41">
        <v>0</v>
      </c>
      <c r="BR41">
        <v>0</v>
      </c>
      <c r="BS41" t="s">
        <v>2593</v>
      </c>
      <c r="BT41" t="s">
        <v>2593</v>
      </c>
      <c r="BU41" t="s">
        <v>2593</v>
      </c>
      <c r="BV41" t="s">
        <v>2593</v>
      </c>
      <c r="BW41" t="s">
        <v>2593</v>
      </c>
      <c r="BX41" t="s">
        <v>2593</v>
      </c>
      <c r="BY41" t="s">
        <v>2593</v>
      </c>
      <c r="BZ41" t="s">
        <v>2593</v>
      </c>
      <c r="CA41" t="s">
        <v>2593</v>
      </c>
      <c r="CB41" t="s">
        <v>2593</v>
      </c>
      <c r="CC41">
        <v>0</v>
      </c>
      <c r="CD41">
        <v>0</v>
      </c>
      <c r="CE41" t="s">
        <v>2593</v>
      </c>
      <c r="CF41" t="s">
        <v>2593</v>
      </c>
      <c r="CG41" t="s">
        <v>2593</v>
      </c>
      <c r="CH41" t="s">
        <v>2593</v>
      </c>
      <c r="CI41" t="s">
        <v>2593</v>
      </c>
      <c r="CJ41" t="s">
        <v>2593</v>
      </c>
      <c r="CK41" t="s">
        <v>2593</v>
      </c>
      <c r="CL41" t="s">
        <v>2593</v>
      </c>
      <c r="CM41" t="s">
        <v>2593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2024</v>
      </c>
      <c r="CT41" t="str">
        <f>IFERROR(INDEX(Geography!C:C, MATCH(G41, Geography!B:B, 0)), G41)</f>
        <v>Georgia</v>
      </c>
      <c r="CU41" t="str">
        <f>IF(O41=VLOOKUP("eia923_lignite_fuel_code", Keys!$B:$C, 2, FALSE), VLOOKUP("lignite_label", Keys!$B:$C, 2, FALSE),VLOOKUP("hard_coal_label", Keys!$B:$C, 2, FALSE))</f>
        <v>hard_coal</v>
      </c>
    </row>
    <row r="42" spans="1:99" x14ac:dyDescent="0.25">
      <c r="A42">
        <v>753</v>
      </c>
      <c r="B42" t="s">
        <v>2592</v>
      </c>
      <c r="C42" t="s">
        <v>2593</v>
      </c>
      <c r="D42" t="s">
        <v>2686</v>
      </c>
      <c r="E42" t="s">
        <v>2687</v>
      </c>
      <c r="F42">
        <v>4538</v>
      </c>
      <c r="G42" t="s">
        <v>323</v>
      </c>
      <c r="H42" t="s">
        <v>2631</v>
      </c>
      <c r="I42" t="s">
        <v>2597</v>
      </c>
      <c r="K42">
        <v>22</v>
      </c>
      <c r="L42">
        <v>1</v>
      </c>
      <c r="M42" t="s">
        <v>2598</v>
      </c>
      <c r="N42" t="s">
        <v>2599</v>
      </c>
      <c r="O42" t="s">
        <v>2600</v>
      </c>
      <c r="P42" t="s">
        <v>2601</v>
      </c>
      <c r="Q42" t="s">
        <v>2602</v>
      </c>
      <c r="R42" t="s">
        <v>2612</v>
      </c>
      <c r="S42" t="s">
        <v>2604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2024</v>
      </c>
      <c r="CT42" t="str">
        <f>IFERROR(INDEX(Geography!C:C, MATCH(G42, Geography!B:B, 0)), G42)</f>
        <v>Georgia</v>
      </c>
      <c r="CU42" t="str">
        <f>IF(O42=VLOOKUP("eia923_lignite_fuel_code", Keys!$B:$C, 2, FALSE), VLOOKUP("lignite_label", Keys!$B:$C, 2, FALSE),VLOOKUP("hard_coal_label", Keys!$B:$C, 2, FALSE))</f>
        <v>hard_coal</v>
      </c>
    </row>
    <row r="43" spans="1:99" x14ac:dyDescent="0.25">
      <c r="A43">
        <v>876</v>
      </c>
      <c r="B43" t="s">
        <v>2592</v>
      </c>
      <c r="C43" t="s">
        <v>2593</v>
      </c>
      <c r="D43" t="s">
        <v>2688</v>
      </c>
      <c r="E43" t="s">
        <v>2689</v>
      </c>
      <c r="F43">
        <v>59918</v>
      </c>
      <c r="G43" t="s">
        <v>329</v>
      </c>
      <c r="H43" t="s">
        <v>2690</v>
      </c>
      <c r="I43" t="s">
        <v>2666</v>
      </c>
      <c r="K43">
        <v>22</v>
      </c>
      <c r="L43">
        <v>2</v>
      </c>
      <c r="M43" t="s">
        <v>2643</v>
      </c>
      <c r="N43" t="s">
        <v>2599</v>
      </c>
      <c r="O43" t="s">
        <v>2615</v>
      </c>
      <c r="P43" t="s">
        <v>2601</v>
      </c>
      <c r="Q43" t="s">
        <v>2667</v>
      </c>
      <c r="R43" t="s">
        <v>2603</v>
      </c>
      <c r="S43" t="s">
        <v>2604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2024</v>
      </c>
      <c r="CT43" t="str">
        <f>IFERROR(INDEX(Geography!C:C, MATCH(G43, Geography!B:B, 0)), G43)</f>
        <v>Illinois</v>
      </c>
      <c r="CU43" t="str">
        <f>IF(O43=VLOOKUP("eia923_lignite_fuel_code", Keys!$B:$C, 2, FALSE), VLOOKUP("lignite_label", Keys!$B:$C, 2, FALSE),VLOOKUP("hard_coal_label", Keys!$B:$C, 2, FALSE))</f>
        <v>hard_coal</v>
      </c>
    </row>
    <row r="44" spans="1:99" x14ac:dyDescent="0.25">
      <c r="A44">
        <v>876</v>
      </c>
      <c r="B44" t="s">
        <v>2592</v>
      </c>
      <c r="C44" t="s">
        <v>2593</v>
      </c>
      <c r="D44" t="s">
        <v>2688</v>
      </c>
      <c r="E44" t="s">
        <v>2689</v>
      </c>
      <c r="F44">
        <v>59918</v>
      </c>
      <c r="G44" t="s">
        <v>329</v>
      </c>
      <c r="H44" t="s">
        <v>2690</v>
      </c>
      <c r="I44" t="s">
        <v>2666</v>
      </c>
      <c r="K44">
        <v>22</v>
      </c>
      <c r="L44">
        <v>2</v>
      </c>
      <c r="M44" t="s">
        <v>2643</v>
      </c>
      <c r="N44" t="s">
        <v>2599</v>
      </c>
      <c r="O44" t="s">
        <v>2605</v>
      </c>
      <c r="P44" t="s">
        <v>2601</v>
      </c>
      <c r="Q44" t="s">
        <v>2667</v>
      </c>
      <c r="R44" t="s">
        <v>2603</v>
      </c>
      <c r="S44" t="s">
        <v>2604</v>
      </c>
      <c r="T44">
        <v>171109</v>
      </c>
      <c r="U44">
        <v>0</v>
      </c>
      <c r="V44">
        <v>0</v>
      </c>
      <c r="W44">
        <v>8090</v>
      </c>
      <c r="X44">
        <v>75798</v>
      </c>
      <c r="Y44">
        <v>210372</v>
      </c>
      <c r="Z44">
        <v>237655</v>
      </c>
      <c r="AA44">
        <v>206395</v>
      </c>
      <c r="AB44">
        <v>145303</v>
      </c>
      <c r="AC44">
        <v>115941</v>
      </c>
      <c r="AD44">
        <v>89498</v>
      </c>
      <c r="AE44">
        <v>209128</v>
      </c>
      <c r="AF44">
        <v>171109</v>
      </c>
      <c r="AG44">
        <v>0</v>
      </c>
      <c r="AH44">
        <v>0</v>
      </c>
      <c r="AI44">
        <v>8090</v>
      </c>
      <c r="AJ44">
        <v>75798</v>
      </c>
      <c r="AK44">
        <v>210372</v>
      </c>
      <c r="AL44">
        <v>237655</v>
      </c>
      <c r="AM44">
        <v>206395</v>
      </c>
      <c r="AN44">
        <v>145303</v>
      </c>
      <c r="AO44">
        <v>115941</v>
      </c>
      <c r="AP44">
        <v>89498</v>
      </c>
      <c r="AQ44">
        <v>209128</v>
      </c>
      <c r="AR44">
        <v>17.821000000000002</v>
      </c>
      <c r="AS44">
        <v>0</v>
      </c>
      <c r="AT44">
        <v>0</v>
      </c>
      <c r="AU44">
        <v>17.742000000000001</v>
      </c>
      <c r="AV44">
        <v>17.622</v>
      </c>
      <c r="AW44">
        <v>17.71</v>
      </c>
      <c r="AX44">
        <v>17.917999999999999</v>
      </c>
      <c r="AY44">
        <v>17.786000000000001</v>
      </c>
      <c r="AZ44">
        <v>17.832000000000001</v>
      </c>
      <c r="BA44">
        <v>17.802</v>
      </c>
      <c r="BB44">
        <v>17.815999999999999</v>
      </c>
      <c r="BC44">
        <v>17.812000000000001</v>
      </c>
      <c r="BD44">
        <v>3049333</v>
      </c>
      <c r="BE44">
        <v>0</v>
      </c>
      <c r="BF44">
        <v>0</v>
      </c>
      <c r="BG44">
        <v>143533</v>
      </c>
      <c r="BH44">
        <v>1335712</v>
      </c>
      <c r="BI44">
        <v>3725688</v>
      </c>
      <c r="BJ44">
        <v>4258302</v>
      </c>
      <c r="BK44">
        <v>3670941</v>
      </c>
      <c r="BL44">
        <v>2591043</v>
      </c>
      <c r="BM44">
        <v>2063982</v>
      </c>
      <c r="BN44">
        <v>1594496</v>
      </c>
      <c r="BO44">
        <v>3724988</v>
      </c>
      <c r="BP44">
        <v>3049333</v>
      </c>
      <c r="BQ44">
        <v>0</v>
      </c>
      <c r="BR44">
        <v>0</v>
      </c>
      <c r="BS44">
        <v>143533</v>
      </c>
      <c r="BT44">
        <v>1335712</v>
      </c>
      <c r="BU44">
        <v>3725688</v>
      </c>
      <c r="BV44">
        <v>4258302</v>
      </c>
      <c r="BW44">
        <v>3670941</v>
      </c>
      <c r="BX44">
        <v>2591043</v>
      </c>
      <c r="BY44">
        <v>2063982</v>
      </c>
      <c r="BZ44">
        <v>1594496</v>
      </c>
      <c r="CA44">
        <v>3724988</v>
      </c>
      <c r="CB44">
        <v>253378.92</v>
      </c>
      <c r="CC44">
        <v>0</v>
      </c>
      <c r="CD44">
        <v>0</v>
      </c>
      <c r="CE44">
        <v>6636.5050000000001</v>
      </c>
      <c r="CF44">
        <v>104160.38</v>
      </c>
      <c r="CG44">
        <v>300600.24</v>
      </c>
      <c r="CH44">
        <v>369558.99</v>
      </c>
      <c r="CI44">
        <v>309490.33</v>
      </c>
      <c r="CJ44">
        <v>254851.18</v>
      </c>
      <c r="CK44">
        <v>167233.54</v>
      </c>
      <c r="CL44">
        <v>131449.37</v>
      </c>
      <c r="CM44">
        <v>300495.67</v>
      </c>
      <c r="CN44">
        <v>1469289</v>
      </c>
      <c r="CO44">
        <v>1469289</v>
      </c>
      <c r="CP44">
        <v>26158018</v>
      </c>
      <c r="CQ44">
        <v>26158018</v>
      </c>
      <c r="CR44">
        <v>2197855.1</v>
      </c>
      <c r="CS44">
        <v>2024</v>
      </c>
      <c r="CT44" t="str">
        <f>IFERROR(INDEX(Geography!C:C, MATCH(G44, Geography!B:B, 0)), G44)</f>
        <v>Illinois</v>
      </c>
      <c r="CU44" t="str">
        <f>IF(O44=VLOOKUP("eia923_lignite_fuel_code", Keys!$B:$C, 2, FALSE), VLOOKUP("lignite_label", Keys!$B:$C, 2, FALSE),VLOOKUP("hard_coal_label", Keys!$B:$C, 2, FALSE))</f>
        <v>hard_coal</v>
      </c>
    </row>
    <row r="45" spans="1:99" x14ac:dyDescent="0.25">
      <c r="A45">
        <v>879</v>
      </c>
      <c r="B45" t="s">
        <v>2592</v>
      </c>
      <c r="C45" t="s">
        <v>2593</v>
      </c>
      <c r="D45" t="s">
        <v>2691</v>
      </c>
      <c r="E45" t="s">
        <v>2692</v>
      </c>
      <c r="F45">
        <v>12384</v>
      </c>
      <c r="G45" t="s">
        <v>329</v>
      </c>
      <c r="H45" t="s">
        <v>2690</v>
      </c>
      <c r="I45" t="s">
        <v>2666</v>
      </c>
      <c r="K45">
        <v>22</v>
      </c>
      <c r="L45">
        <v>2</v>
      </c>
      <c r="M45" t="s">
        <v>2643</v>
      </c>
      <c r="N45" t="s">
        <v>2599</v>
      </c>
      <c r="O45" t="s">
        <v>2600</v>
      </c>
      <c r="P45" t="s">
        <v>2601</v>
      </c>
      <c r="Q45" t="s">
        <v>2667</v>
      </c>
      <c r="R45" t="s">
        <v>2603</v>
      </c>
      <c r="S45" t="s">
        <v>2604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2024</v>
      </c>
      <c r="CT45" t="str">
        <f>IFERROR(INDEX(Geography!C:C, MATCH(G45, Geography!B:B, 0)), G45)</f>
        <v>Illinois</v>
      </c>
      <c r="CU45" t="str">
        <f>IF(O45=VLOOKUP("eia923_lignite_fuel_code", Keys!$B:$C, 2, FALSE), VLOOKUP("lignite_label", Keys!$B:$C, 2, FALSE),VLOOKUP("hard_coal_label", Keys!$B:$C, 2, FALSE))</f>
        <v>hard_coal</v>
      </c>
    </row>
    <row r="46" spans="1:99" x14ac:dyDescent="0.25">
      <c r="A46">
        <v>879</v>
      </c>
      <c r="B46" t="s">
        <v>2592</v>
      </c>
      <c r="C46" t="s">
        <v>2593</v>
      </c>
      <c r="D46" t="s">
        <v>2691</v>
      </c>
      <c r="E46" t="s">
        <v>2692</v>
      </c>
      <c r="F46">
        <v>12384</v>
      </c>
      <c r="G46" t="s">
        <v>329</v>
      </c>
      <c r="H46" t="s">
        <v>2690</v>
      </c>
      <c r="I46" t="s">
        <v>2666</v>
      </c>
      <c r="K46">
        <v>22</v>
      </c>
      <c r="L46">
        <v>2</v>
      </c>
      <c r="M46" t="s">
        <v>2643</v>
      </c>
      <c r="N46" t="s">
        <v>2599</v>
      </c>
      <c r="O46" t="s">
        <v>2605</v>
      </c>
      <c r="P46" t="s">
        <v>2601</v>
      </c>
      <c r="Q46" t="s">
        <v>2667</v>
      </c>
      <c r="R46" t="s">
        <v>2603</v>
      </c>
      <c r="S46" t="s">
        <v>2604</v>
      </c>
      <c r="T46">
        <v>238472</v>
      </c>
      <c r="U46">
        <v>24920</v>
      </c>
      <c r="V46">
        <v>212</v>
      </c>
      <c r="W46">
        <v>26420</v>
      </c>
      <c r="X46">
        <v>95336</v>
      </c>
      <c r="Y46">
        <v>310948</v>
      </c>
      <c r="Z46">
        <v>257084</v>
      </c>
      <c r="AA46">
        <v>429374</v>
      </c>
      <c r="AB46">
        <v>101292</v>
      </c>
      <c r="AC46">
        <v>0</v>
      </c>
      <c r="AD46">
        <v>20368</v>
      </c>
      <c r="AE46">
        <v>252880</v>
      </c>
      <c r="AF46">
        <v>238472</v>
      </c>
      <c r="AG46">
        <v>24920</v>
      </c>
      <c r="AH46">
        <v>212</v>
      </c>
      <c r="AI46">
        <v>26420</v>
      </c>
      <c r="AJ46">
        <v>95336</v>
      </c>
      <c r="AK46">
        <v>310948</v>
      </c>
      <c r="AL46">
        <v>257084</v>
      </c>
      <c r="AM46">
        <v>429374</v>
      </c>
      <c r="AN46">
        <v>101292</v>
      </c>
      <c r="AO46">
        <v>0</v>
      </c>
      <c r="AP46">
        <v>20368</v>
      </c>
      <c r="AQ46">
        <v>252880</v>
      </c>
      <c r="AR46">
        <v>17</v>
      </c>
      <c r="AS46">
        <v>17</v>
      </c>
      <c r="AT46">
        <v>16.89</v>
      </c>
      <c r="AU46">
        <v>17</v>
      </c>
      <c r="AV46">
        <v>17</v>
      </c>
      <c r="AW46">
        <v>17</v>
      </c>
      <c r="AX46">
        <v>17</v>
      </c>
      <c r="AY46">
        <v>16.89</v>
      </c>
      <c r="AZ46">
        <v>17</v>
      </c>
      <c r="BA46">
        <v>0</v>
      </c>
      <c r="BB46">
        <v>17</v>
      </c>
      <c r="BC46">
        <v>17</v>
      </c>
      <c r="BD46">
        <v>4054024</v>
      </c>
      <c r="BE46">
        <v>423640</v>
      </c>
      <c r="BF46">
        <v>3581</v>
      </c>
      <c r="BG46">
        <v>449140</v>
      </c>
      <c r="BH46">
        <v>1620712</v>
      </c>
      <c r="BI46">
        <v>5286116</v>
      </c>
      <c r="BJ46">
        <v>4370428</v>
      </c>
      <c r="BK46">
        <v>7252127</v>
      </c>
      <c r="BL46">
        <v>1721964</v>
      </c>
      <c r="BM46">
        <v>0</v>
      </c>
      <c r="BN46">
        <v>346256</v>
      </c>
      <c r="BO46">
        <v>4298960</v>
      </c>
      <c r="BP46">
        <v>4054024</v>
      </c>
      <c r="BQ46">
        <v>423640</v>
      </c>
      <c r="BR46">
        <v>3581</v>
      </c>
      <c r="BS46">
        <v>449140</v>
      </c>
      <c r="BT46">
        <v>1620712</v>
      </c>
      <c r="BU46">
        <v>5286116</v>
      </c>
      <c r="BV46">
        <v>4370428</v>
      </c>
      <c r="BW46">
        <v>7252127</v>
      </c>
      <c r="BX46">
        <v>1721964</v>
      </c>
      <c r="BY46">
        <v>0</v>
      </c>
      <c r="BZ46">
        <v>346256</v>
      </c>
      <c r="CA46">
        <v>4298960</v>
      </c>
      <c r="CB46">
        <v>347136.32</v>
      </c>
      <c r="CC46">
        <v>26992.789000000001</v>
      </c>
      <c r="CD46">
        <v>-8054</v>
      </c>
      <c r="CE46">
        <v>21654.894</v>
      </c>
      <c r="CF46">
        <v>117413.35</v>
      </c>
      <c r="CG46">
        <v>418263.4</v>
      </c>
      <c r="CH46">
        <v>318531.27</v>
      </c>
      <c r="CI46">
        <v>562120.06000000006</v>
      </c>
      <c r="CJ46">
        <v>117072.76</v>
      </c>
      <c r="CK46">
        <v>-5624.0959999999995</v>
      </c>
      <c r="CL46">
        <v>2114.3629999999998</v>
      </c>
      <c r="CM46">
        <v>295639.26</v>
      </c>
      <c r="CN46">
        <v>1757306</v>
      </c>
      <c r="CO46">
        <v>1757306</v>
      </c>
      <c r="CP46">
        <v>29826948</v>
      </c>
      <c r="CQ46">
        <v>29826948</v>
      </c>
      <c r="CR46">
        <v>2213260.4</v>
      </c>
      <c r="CS46">
        <v>2024</v>
      </c>
      <c r="CT46" t="str">
        <f>IFERROR(INDEX(Geography!C:C, MATCH(G46, Geography!B:B, 0)), G46)</f>
        <v>Illinois</v>
      </c>
      <c r="CU46" t="str">
        <f>IF(O46=VLOOKUP("eia923_lignite_fuel_code", Keys!$B:$C, 2, FALSE), VLOOKUP("lignite_label", Keys!$B:$C, 2, FALSE),VLOOKUP("hard_coal_label", Keys!$B:$C, 2, FALSE))</f>
        <v>hard_coal</v>
      </c>
    </row>
    <row r="47" spans="1:99" x14ac:dyDescent="0.25">
      <c r="A47">
        <v>883</v>
      </c>
      <c r="B47" t="s">
        <v>2592</v>
      </c>
      <c r="C47" t="s">
        <v>2593</v>
      </c>
      <c r="D47" t="s">
        <v>2693</v>
      </c>
      <c r="E47" t="s">
        <v>2692</v>
      </c>
      <c r="F47">
        <v>12384</v>
      </c>
      <c r="G47" t="s">
        <v>329</v>
      </c>
      <c r="H47" t="s">
        <v>2690</v>
      </c>
      <c r="I47" t="s">
        <v>2666</v>
      </c>
      <c r="K47">
        <v>22</v>
      </c>
      <c r="L47">
        <v>2</v>
      </c>
      <c r="M47" t="s">
        <v>2643</v>
      </c>
      <c r="N47" t="s">
        <v>2652</v>
      </c>
      <c r="O47" t="s">
        <v>2605</v>
      </c>
      <c r="P47" t="s">
        <v>2601</v>
      </c>
      <c r="Q47" t="s">
        <v>2667</v>
      </c>
      <c r="R47" t="s">
        <v>2603</v>
      </c>
      <c r="S47" t="s">
        <v>2604</v>
      </c>
      <c r="T47" t="s">
        <v>2593</v>
      </c>
      <c r="U47">
        <v>0</v>
      </c>
      <c r="V47" t="s">
        <v>2593</v>
      </c>
      <c r="W47">
        <v>0</v>
      </c>
      <c r="X47">
        <v>0</v>
      </c>
      <c r="Y47">
        <v>0</v>
      </c>
      <c r="Z47" t="s">
        <v>2593</v>
      </c>
      <c r="AA47" t="s">
        <v>2593</v>
      </c>
      <c r="AB47">
        <v>0</v>
      </c>
      <c r="AC47">
        <v>0</v>
      </c>
      <c r="AD47" t="s">
        <v>2593</v>
      </c>
      <c r="AE47" t="s">
        <v>2593</v>
      </c>
      <c r="AF47" t="s">
        <v>2593</v>
      </c>
      <c r="AG47">
        <v>0</v>
      </c>
      <c r="AH47" t="s">
        <v>2593</v>
      </c>
      <c r="AI47">
        <v>0</v>
      </c>
      <c r="AJ47">
        <v>0</v>
      </c>
      <c r="AK47">
        <v>0</v>
      </c>
      <c r="AL47" t="s">
        <v>2593</v>
      </c>
      <c r="AM47" t="s">
        <v>2593</v>
      </c>
      <c r="AN47">
        <v>0</v>
      </c>
      <c r="AO47">
        <v>0</v>
      </c>
      <c r="AP47" t="s">
        <v>2593</v>
      </c>
      <c r="AQ47" t="s">
        <v>2593</v>
      </c>
      <c r="AR47" t="s">
        <v>2593</v>
      </c>
      <c r="AS47">
        <v>0</v>
      </c>
      <c r="AT47" t="s">
        <v>2593</v>
      </c>
      <c r="AU47">
        <v>0</v>
      </c>
      <c r="AV47">
        <v>0</v>
      </c>
      <c r="AW47">
        <v>0</v>
      </c>
      <c r="AX47" t="s">
        <v>2593</v>
      </c>
      <c r="AY47" t="s">
        <v>2593</v>
      </c>
      <c r="AZ47">
        <v>0</v>
      </c>
      <c r="BA47">
        <v>0</v>
      </c>
      <c r="BB47" t="s">
        <v>2593</v>
      </c>
      <c r="BC47" t="s">
        <v>2593</v>
      </c>
      <c r="BD47" t="s">
        <v>2593</v>
      </c>
      <c r="BE47">
        <v>0</v>
      </c>
      <c r="BF47" t="s">
        <v>2593</v>
      </c>
      <c r="BG47">
        <v>0</v>
      </c>
      <c r="BH47">
        <v>0</v>
      </c>
      <c r="BI47">
        <v>0</v>
      </c>
      <c r="BJ47" t="s">
        <v>2593</v>
      </c>
      <c r="BK47" t="s">
        <v>2593</v>
      </c>
      <c r="BL47">
        <v>0</v>
      </c>
      <c r="BM47">
        <v>0</v>
      </c>
      <c r="BN47" t="s">
        <v>2593</v>
      </c>
      <c r="BO47" t="s">
        <v>2593</v>
      </c>
      <c r="BP47" t="s">
        <v>2593</v>
      </c>
      <c r="BQ47">
        <v>0</v>
      </c>
      <c r="BR47" t="s">
        <v>2593</v>
      </c>
      <c r="BS47">
        <v>0</v>
      </c>
      <c r="BT47">
        <v>0</v>
      </c>
      <c r="BU47">
        <v>0</v>
      </c>
      <c r="BV47" t="s">
        <v>2593</v>
      </c>
      <c r="BW47" t="s">
        <v>2593</v>
      </c>
      <c r="BX47">
        <v>0</v>
      </c>
      <c r="BY47">
        <v>0</v>
      </c>
      <c r="BZ47" t="s">
        <v>2593</v>
      </c>
      <c r="CA47" t="s">
        <v>2593</v>
      </c>
      <c r="CB47" t="s">
        <v>2593</v>
      </c>
      <c r="CC47">
        <v>0</v>
      </c>
      <c r="CD47" t="s">
        <v>2593</v>
      </c>
      <c r="CE47">
        <v>0</v>
      </c>
      <c r="CF47">
        <v>0</v>
      </c>
      <c r="CG47">
        <v>0</v>
      </c>
      <c r="CH47" t="s">
        <v>2593</v>
      </c>
      <c r="CI47" t="s">
        <v>2593</v>
      </c>
      <c r="CJ47">
        <v>0</v>
      </c>
      <c r="CK47">
        <v>0</v>
      </c>
      <c r="CL47" t="s">
        <v>2593</v>
      </c>
      <c r="CM47" t="s">
        <v>2593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2024</v>
      </c>
      <c r="CT47" t="str">
        <f>IFERROR(INDEX(Geography!C:C, MATCH(G47, Geography!B:B, 0)), G47)</f>
        <v>Illinois</v>
      </c>
      <c r="CU47" t="str">
        <f>IF(O47=VLOOKUP("eia923_lignite_fuel_code", Keys!$B:$C, 2, FALSE), VLOOKUP("lignite_label", Keys!$B:$C, 2, FALSE),VLOOKUP("hard_coal_label", Keys!$B:$C, 2, FALSE))</f>
        <v>hard_coal</v>
      </c>
    </row>
    <row r="48" spans="1:99" x14ac:dyDescent="0.25">
      <c r="A48">
        <v>886</v>
      </c>
      <c r="B48" t="s">
        <v>2592</v>
      </c>
      <c r="C48" t="s">
        <v>2593</v>
      </c>
      <c r="D48" t="s">
        <v>2694</v>
      </c>
      <c r="E48" t="s">
        <v>2692</v>
      </c>
      <c r="F48">
        <v>12384</v>
      </c>
      <c r="G48" t="s">
        <v>329</v>
      </c>
      <c r="H48" t="s">
        <v>2690</v>
      </c>
      <c r="I48" t="s">
        <v>2666</v>
      </c>
      <c r="K48">
        <v>22</v>
      </c>
      <c r="L48">
        <v>2</v>
      </c>
      <c r="M48" t="s">
        <v>2643</v>
      </c>
      <c r="N48" t="s">
        <v>2652</v>
      </c>
      <c r="O48" t="s">
        <v>2605</v>
      </c>
      <c r="P48" t="s">
        <v>2601</v>
      </c>
      <c r="Q48" t="s">
        <v>2667</v>
      </c>
      <c r="R48" t="s">
        <v>2656</v>
      </c>
      <c r="S48" t="s">
        <v>2604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2024</v>
      </c>
      <c r="CT48" t="str">
        <f>IFERROR(INDEX(Geography!C:C, MATCH(G48, Geography!B:B, 0)), G48)</f>
        <v>Illinois</v>
      </c>
      <c r="CU48" t="str">
        <f>IF(O48=VLOOKUP("eia923_lignite_fuel_code", Keys!$B:$C, 2, FALSE), VLOOKUP("lignite_label", Keys!$B:$C, 2, FALSE),VLOOKUP("hard_coal_label", Keys!$B:$C, 2, FALSE))</f>
        <v>hard_coal</v>
      </c>
    </row>
    <row r="49" spans="1:99" x14ac:dyDescent="0.25">
      <c r="A49">
        <v>889</v>
      </c>
      <c r="B49" t="s">
        <v>2592</v>
      </c>
      <c r="C49" t="s">
        <v>2593</v>
      </c>
      <c r="D49" t="s">
        <v>2695</v>
      </c>
      <c r="E49" t="s">
        <v>2696</v>
      </c>
      <c r="F49">
        <v>5517</v>
      </c>
      <c r="G49" t="s">
        <v>329</v>
      </c>
      <c r="H49" t="s">
        <v>2690</v>
      </c>
      <c r="I49" t="s">
        <v>2597</v>
      </c>
      <c r="K49">
        <v>22</v>
      </c>
      <c r="L49">
        <v>2</v>
      </c>
      <c r="M49" t="s">
        <v>2643</v>
      </c>
      <c r="N49" t="s">
        <v>2599</v>
      </c>
      <c r="O49" t="s">
        <v>2615</v>
      </c>
      <c r="P49" t="s">
        <v>2601</v>
      </c>
      <c r="Q49" t="s">
        <v>2697</v>
      </c>
      <c r="R49" t="s">
        <v>2603</v>
      </c>
      <c r="S49" t="s">
        <v>2604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2024</v>
      </c>
      <c r="CT49" t="str">
        <f>IFERROR(INDEX(Geography!C:C, MATCH(G49, Geography!B:B, 0)), G49)</f>
        <v>Illinois</v>
      </c>
      <c r="CU49" t="str">
        <f>IF(O49=VLOOKUP("eia923_lignite_fuel_code", Keys!$B:$C, 2, FALSE), VLOOKUP("lignite_label", Keys!$B:$C, 2, FALSE),VLOOKUP("hard_coal_label", Keys!$B:$C, 2, FALSE))</f>
        <v>hard_coal</v>
      </c>
    </row>
    <row r="50" spans="1:99" x14ac:dyDescent="0.25">
      <c r="A50">
        <v>889</v>
      </c>
      <c r="B50" t="s">
        <v>2592</v>
      </c>
      <c r="C50" t="s">
        <v>2593</v>
      </c>
      <c r="D50" t="s">
        <v>2695</v>
      </c>
      <c r="E50" t="s">
        <v>2696</v>
      </c>
      <c r="F50">
        <v>5517</v>
      </c>
      <c r="G50" t="s">
        <v>329</v>
      </c>
      <c r="H50" t="s">
        <v>2690</v>
      </c>
      <c r="I50" t="s">
        <v>2597</v>
      </c>
      <c r="K50">
        <v>22</v>
      </c>
      <c r="L50">
        <v>2</v>
      </c>
      <c r="M50" t="s">
        <v>2643</v>
      </c>
      <c r="N50" t="s">
        <v>2599</v>
      </c>
      <c r="O50" t="s">
        <v>2605</v>
      </c>
      <c r="P50" t="s">
        <v>2601</v>
      </c>
      <c r="Q50" t="s">
        <v>2697</v>
      </c>
      <c r="R50" t="s">
        <v>2603</v>
      </c>
      <c r="S50" t="s">
        <v>2604</v>
      </c>
      <c r="T50">
        <v>428090</v>
      </c>
      <c r="U50">
        <v>235566</v>
      </c>
      <c r="V50">
        <v>124517</v>
      </c>
      <c r="W50">
        <v>321191</v>
      </c>
      <c r="X50">
        <v>371183</v>
      </c>
      <c r="Y50">
        <v>402180</v>
      </c>
      <c r="Z50">
        <v>347204</v>
      </c>
      <c r="AA50">
        <v>388960</v>
      </c>
      <c r="AB50">
        <v>319359</v>
      </c>
      <c r="AC50">
        <v>312917</v>
      </c>
      <c r="AD50">
        <v>373596</v>
      </c>
      <c r="AE50">
        <v>380912</v>
      </c>
      <c r="AF50">
        <v>428090</v>
      </c>
      <c r="AG50">
        <v>235566</v>
      </c>
      <c r="AH50">
        <v>124517</v>
      </c>
      <c r="AI50">
        <v>321191</v>
      </c>
      <c r="AJ50">
        <v>371183</v>
      </c>
      <c r="AK50">
        <v>402180</v>
      </c>
      <c r="AL50">
        <v>347204</v>
      </c>
      <c r="AM50">
        <v>388960</v>
      </c>
      <c r="AN50">
        <v>319359</v>
      </c>
      <c r="AO50">
        <v>312917</v>
      </c>
      <c r="AP50">
        <v>373596</v>
      </c>
      <c r="AQ50">
        <v>380912</v>
      </c>
      <c r="AR50">
        <v>17.606000000000002</v>
      </c>
      <c r="AS50">
        <v>17.510000000000002</v>
      </c>
      <c r="AT50">
        <v>17.52</v>
      </c>
      <c r="AU50">
        <v>17.489999999999998</v>
      </c>
      <c r="AV50">
        <v>17.256</v>
      </c>
      <c r="AW50">
        <v>17.478000000000002</v>
      </c>
      <c r="AX50">
        <v>17.489000000000001</v>
      </c>
      <c r="AY50">
        <v>17.489000000000001</v>
      </c>
      <c r="AZ50">
        <v>17.489000000000001</v>
      </c>
      <c r="BA50">
        <v>17.260000000000002</v>
      </c>
      <c r="BB50">
        <v>17.309999999999999</v>
      </c>
      <c r="BC50">
        <v>17.46</v>
      </c>
      <c r="BD50">
        <v>7536953</v>
      </c>
      <c r="BE50">
        <v>4124761</v>
      </c>
      <c r="BF50">
        <v>2181538</v>
      </c>
      <c r="BG50">
        <v>5617631</v>
      </c>
      <c r="BH50">
        <v>6405134</v>
      </c>
      <c r="BI50">
        <v>7029302</v>
      </c>
      <c r="BJ50">
        <v>6072251</v>
      </c>
      <c r="BK50">
        <v>6802521</v>
      </c>
      <c r="BL50">
        <v>5585270</v>
      </c>
      <c r="BM50">
        <v>5400947</v>
      </c>
      <c r="BN50">
        <v>6466947</v>
      </c>
      <c r="BO50">
        <v>6650724</v>
      </c>
      <c r="BP50">
        <v>7536953</v>
      </c>
      <c r="BQ50">
        <v>4124761</v>
      </c>
      <c r="BR50">
        <v>2181538</v>
      </c>
      <c r="BS50">
        <v>5617631</v>
      </c>
      <c r="BT50">
        <v>6405134</v>
      </c>
      <c r="BU50">
        <v>7029302</v>
      </c>
      <c r="BV50">
        <v>6072251</v>
      </c>
      <c r="BW50">
        <v>6802521</v>
      </c>
      <c r="BX50">
        <v>5585270</v>
      </c>
      <c r="BY50">
        <v>5400947</v>
      </c>
      <c r="BZ50">
        <v>6466947</v>
      </c>
      <c r="CA50">
        <v>6650724</v>
      </c>
      <c r="CB50">
        <v>709211.17</v>
      </c>
      <c r="CC50">
        <v>378829.82</v>
      </c>
      <c r="CD50">
        <v>195019.27</v>
      </c>
      <c r="CE50">
        <v>521346.01</v>
      </c>
      <c r="CF50">
        <v>601741.12</v>
      </c>
      <c r="CG50">
        <v>653083.81000000006</v>
      </c>
      <c r="CH50">
        <v>561339.52</v>
      </c>
      <c r="CI50">
        <v>631188.18999999994</v>
      </c>
      <c r="CJ50">
        <v>510754.06</v>
      </c>
      <c r="CK50">
        <v>491202.5</v>
      </c>
      <c r="CL50">
        <v>611329.86</v>
      </c>
      <c r="CM50">
        <v>611145.03</v>
      </c>
      <c r="CN50">
        <v>4005675</v>
      </c>
      <c r="CO50">
        <v>4005675</v>
      </c>
      <c r="CP50">
        <v>69873979</v>
      </c>
      <c r="CQ50">
        <v>69873979</v>
      </c>
      <c r="CR50">
        <v>6476190.2999999998</v>
      </c>
      <c r="CS50">
        <v>2024</v>
      </c>
      <c r="CT50" t="str">
        <f>IFERROR(INDEX(Geography!C:C, MATCH(G50, Geography!B:B, 0)), G50)</f>
        <v>Illinois</v>
      </c>
      <c r="CU50" t="str">
        <f>IF(O50=VLOOKUP("eia923_lignite_fuel_code", Keys!$B:$C, 2, FALSE), VLOOKUP("lignite_label", Keys!$B:$C, 2, FALSE),VLOOKUP("hard_coal_label", Keys!$B:$C, 2, FALSE))</f>
        <v>hard_coal</v>
      </c>
    </row>
    <row r="51" spans="1:99" x14ac:dyDescent="0.25">
      <c r="A51">
        <v>963</v>
      </c>
      <c r="B51" t="s">
        <v>2592</v>
      </c>
      <c r="C51" t="s">
        <v>2593</v>
      </c>
      <c r="D51" t="s">
        <v>2698</v>
      </c>
      <c r="E51" t="s">
        <v>2699</v>
      </c>
      <c r="F51">
        <v>17828</v>
      </c>
      <c r="G51" t="s">
        <v>329</v>
      </c>
      <c r="H51" t="s">
        <v>2690</v>
      </c>
      <c r="I51" t="s">
        <v>2597</v>
      </c>
      <c r="K51">
        <v>22</v>
      </c>
      <c r="L51">
        <v>1</v>
      </c>
      <c r="M51" t="s">
        <v>2598</v>
      </c>
      <c r="N51" t="s">
        <v>2599</v>
      </c>
      <c r="O51" t="s">
        <v>2600</v>
      </c>
      <c r="P51" t="s">
        <v>2601</v>
      </c>
      <c r="Q51" t="s">
        <v>2697</v>
      </c>
      <c r="R51" t="s">
        <v>2603</v>
      </c>
      <c r="S51" t="s">
        <v>2604</v>
      </c>
      <c r="T51">
        <v>49458</v>
      </c>
      <c r="U51">
        <v>18275</v>
      </c>
      <c r="V51">
        <v>35159</v>
      </c>
      <c r="W51">
        <v>20901</v>
      </c>
      <c r="X51">
        <v>0</v>
      </c>
      <c r="Y51">
        <v>2617</v>
      </c>
      <c r="Z51">
        <v>36418</v>
      </c>
      <c r="AA51">
        <v>39839</v>
      </c>
      <c r="AB51">
        <v>39083</v>
      </c>
      <c r="AC51">
        <v>13507</v>
      </c>
      <c r="AD51">
        <v>18383</v>
      </c>
      <c r="AE51">
        <v>43208</v>
      </c>
      <c r="AF51">
        <v>49458</v>
      </c>
      <c r="AG51">
        <v>18275</v>
      </c>
      <c r="AH51">
        <v>35159</v>
      </c>
      <c r="AI51">
        <v>20901</v>
      </c>
      <c r="AJ51">
        <v>0</v>
      </c>
      <c r="AK51">
        <v>2617</v>
      </c>
      <c r="AL51">
        <v>36418</v>
      </c>
      <c r="AM51">
        <v>39839</v>
      </c>
      <c r="AN51">
        <v>39083</v>
      </c>
      <c r="AO51">
        <v>13507</v>
      </c>
      <c r="AP51">
        <v>18383</v>
      </c>
      <c r="AQ51">
        <v>43208</v>
      </c>
      <c r="AR51">
        <v>21.34</v>
      </c>
      <c r="AS51">
        <v>21.166</v>
      </c>
      <c r="AT51">
        <v>21.3</v>
      </c>
      <c r="AU51">
        <v>21.2</v>
      </c>
      <c r="AV51">
        <v>0</v>
      </c>
      <c r="AW51">
        <v>21.18</v>
      </c>
      <c r="AX51">
        <v>21.1</v>
      </c>
      <c r="AY51">
        <v>21.1</v>
      </c>
      <c r="AZ51">
        <v>21.093</v>
      </c>
      <c r="BA51">
        <v>21.09</v>
      </c>
      <c r="BB51">
        <v>21.09</v>
      </c>
      <c r="BC51">
        <v>21.09</v>
      </c>
      <c r="BD51">
        <v>1055434</v>
      </c>
      <c r="BE51">
        <v>386809</v>
      </c>
      <c r="BF51">
        <v>748887</v>
      </c>
      <c r="BG51">
        <v>443101</v>
      </c>
      <c r="BH51">
        <v>0</v>
      </c>
      <c r="BI51">
        <v>55428</v>
      </c>
      <c r="BJ51">
        <v>768420</v>
      </c>
      <c r="BK51">
        <v>840603</v>
      </c>
      <c r="BL51">
        <v>824378</v>
      </c>
      <c r="BM51">
        <v>284863</v>
      </c>
      <c r="BN51">
        <v>387697</v>
      </c>
      <c r="BO51">
        <v>911257</v>
      </c>
      <c r="BP51">
        <v>1055434</v>
      </c>
      <c r="BQ51">
        <v>386809</v>
      </c>
      <c r="BR51">
        <v>748887</v>
      </c>
      <c r="BS51">
        <v>443101</v>
      </c>
      <c r="BT51">
        <v>0</v>
      </c>
      <c r="BU51">
        <v>55428</v>
      </c>
      <c r="BV51">
        <v>768420</v>
      </c>
      <c r="BW51">
        <v>840603</v>
      </c>
      <c r="BX51">
        <v>824378</v>
      </c>
      <c r="BY51">
        <v>284863</v>
      </c>
      <c r="BZ51">
        <v>387697</v>
      </c>
      <c r="CA51">
        <v>911257</v>
      </c>
      <c r="CB51">
        <v>91975.994999999995</v>
      </c>
      <c r="CC51">
        <v>29396.248</v>
      </c>
      <c r="CD51">
        <v>59376.343999999997</v>
      </c>
      <c r="CE51">
        <v>34471.440999999999</v>
      </c>
      <c r="CF51">
        <v>0</v>
      </c>
      <c r="CG51">
        <v>2744.3670000000002</v>
      </c>
      <c r="CH51">
        <v>62587.303999999996</v>
      </c>
      <c r="CI51">
        <v>70577.243000000002</v>
      </c>
      <c r="CJ51">
        <v>69949.101999999999</v>
      </c>
      <c r="CK51">
        <v>21991.808000000001</v>
      </c>
      <c r="CL51">
        <v>26902.080000000002</v>
      </c>
      <c r="CM51">
        <v>72320.111999999994</v>
      </c>
      <c r="CN51">
        <v>316848</v>
      </c>
      <c r="CO51">
        <v>316848</v>
      </c>
      <c r="CP51">
        <v>6706877</v>
      </c>
      <c r="CQ51">
        <v>6706877</v>
      </c>
      <c r="CR51">
        <v>542292.04</v>
      </c>
      <c r="CS51">
        <v>2024</v>
      </c>
      <c r="CT51" t="str">
        <f>IFERROR(INDEX(Geography!C:C, MATCH(G51, Geography!B:B, 0)), G51)</f>
        <v>Illinois</v>
      </c>
      <c r="CU51" t="str">
        <f>IF(O51=VLOOKUP("eia923_lignite_fuel_code", Keys!$B:$C, 2, FALSE), VLOOKUP("lignite_label", Keys!$B:$C, 2, FALSE),VLOOKUP("hard_coal_label", Keys!$B:$C, 2, FALSE))</f>
        <v>hard_coal</v>
      </c>
    </row>
    <row r="52" spans="1:99" x14ac:dyDescent="0.25">
      <c r="A52">
        <v>964</v>
      </c>
      <c r="B52" t="s">
        <v>2592</v>
      </c>
      <c r="C52" t="s">
        <v>2593</v>
      </c>
      <c r="D52" t="s">
        <v>2700</v>
      </c>
      <c r="E52" t="s">
        <v>2699</v>
      </c>
      <c r="F52">
        <v>17828</v>
      </c>
      <c r="G52" t="s">
        <v>329</v>
      </c>
      <c r="H52" t="s">
        <v>2690</v>
      </c>
      <c r="I52" t="s">
        <v>2597</v>
      </c>
      <c r="K52">
        <v>22</v>
      </c>
      <c r="L52">
        <v>1</v>
      </c>
      <c r="M52" t="s">
        <v>2598</v>
      </c>
      <c r="N52" t="s">
        <v>2659</v>
      </c>
      <c r="O52" t="s">
        <v>2600</v>
      </c>
      <c r="P52" t="s">
        <v>2601</v>
      </c>
      <c r="Q52" t="s">
        <v>2697</v>
      </c>
      <c r="R52" t="s">
        <v>2656</v>
      </c>
      <c r="S52" t="s">
        <v>2604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2024</v>
      </c>
      <c r="CT52" t="str">
        <f>IFERROR(INDEX(Geography!C:C, MATCH(G52, Geography!B:B, 0)), G52)</f>
        <v>Illinois</v>
      </c>
      <c r="CU52" t="str">
        <f>IF(O52=VLOOKUP("eia923_lignite_fuel_code", Keys!$B:$C, 2, FALSE), VLOOKUP("lignite_label", Keys!$B:$C, 2, FALSE),VLOOKUP("hard_coal_label", Keys!$B:$C, 2, FALSE))</f>
        <v>hard_coal</v>
      </c>
    </row>
    <row r="53" spans="1:99" x14ac:dyDescent="0.25">
      <c r="A53">
        <v>976</v>
      </c>
      <c r="B53" t="s">
        <v>2592</v>
      </c>
      <c r="C53" t="s">
        <v>2593</v>
      </c>
      <c r="D53" t="s">
        <v>2240</v>
      </c>
      <c r="E53" t="s">
        <v>2701</v>
      </c>
      <c r="F53">
        <v>17632</v>
      </c>
      <c r="G53" t="s">
        <v>329</v>
      </c>
      <c r="H53" t="s">
        <v>2690</v>
      </c>
      <c r="I53" t="s">
        <v>2597</v>
      </c>
      <c r="K53">
        <v>22</v>
      </c>
      <c r="L53">
        <v>1</v>
      </c>
      <c r="M53" t="s">
        <v>2598</v>
      </c>
      <c r="N53" t="s">
        <v>2599</v>
      </c>
      <c r="O53" t="s">
        <v>2600</v>
      </c>
      <c r="P53" t="s">
        <v>2601</v>
      </c>
      <c r="Q53" t="s">
        <v>2697</v>
      </c>
      <c r="R53" t="s">
        <v>2603</v>
      </c>
      <c r="S53" t="s">
        <v>2604</v>
      </c>
      <c r="T53">
        <v>43494</v>
      </c>
      <c r="U53">
        <v>38721</v>
      </c>
      <c r="V53">
        <v>34714</v>
      </c>
      <c r="W53">
        <v>7555</v>
      </c>
      <c r="X53">
        <v>36255</v>
      </c>
      <c r="Y53">
        <v>29868</v>
      </c>
      <c r="Z53">
        <v>43175</v>
      </c>
      <c r="AA53">
        <v>44721</v>
      </c>
      <c r="AB53">
        <v>44523</v>
      </c>
      <c r="AC53">
        <v>11736</v>
      </c>
      <c r="AD53">
        <v>34217</v>
      </c>
      <c r="AE53">
        <v>45016</v>
      </c>
      <c r="AF53">
        <v>43494</v>
      </c>
      <c r="AG53">
        <v>38721</v>
      </c>
      <c r="AH53">
        <v>34714</v>
      </c>
      <c r="AI53">
        <v>7555</v>
      </c>
      <c r="AJ53">
        <v>36255</v>
      </c>
      <c r="AK53">
        <v>29868</v>
      </c>
      <c r="AL53">
        <v>43175</v>
      </c>
      <c r="AM53">
        <v>44721</v>
      </c>
      <c r="AN53">
        <v>44523</v>
      </c>
      <c r="AO53">
        <v>11736</v>
      </c>
      <c r="AP53">
        <v>34217</v>
      </c>
      <c r="AQ53">
        <v>45016</v>
      </c>
      <c r="AR53">
        <v>24</v>
      </c>
      <c r="AS53">
        <v>25</v>
      </c>
      <c r="AT53">
        <v>25</v>
      </c>
      <c r="AU53">
        <v>27</v>
      </c>
      <c r="AV53">
        <v>26</v>
      </c>
      <c r="AW53">
        <v>26</v>
      </c>
      <c r="AX53">
        <v>24</v>
      </c>
      <c r="AY53">
        <v>24</v>
      </c>
      <c r="AZ53">
        <v>25</v>
      </c>
      <c r="BA53">
        <v>24</v>
      </c>
      <c r="BB53">
        <v>26</v>
      </c>
      <c r="BC53">
        <v>25</v>
      </c>
      <c r="BD53">
        <v>1043856</v>
      </c>
      <c r="BE53">
        <v>968025</v>
      </c>
      <c r="BF53">
        <v>867850</v>
      </c>
      <c r="BG53">
        <v>203985</v>
      </c>
      <c r="BH53">
        <v>942630</v>
      </c>
      <c r="BI53">
        <v>776568</v>
      </c>
      <c r="BJ53">
        <v>1036200</v>
      </c>
      <c r="BK53">
        <v>1073304</v>
      </c>
      <c r="BL53">
        <v>1113075</v>
      </c>
      <c r="BM53">
        <v>281664</v>
      </c>
      <c r="BN53">
        <v>889642</v>
      </c>
      <c r="BO53">
        <v>1125400</v>
      </c>
      <c r="BP53">
        <v>1043856</v>
      </c>
      <c r="BQ53">
        <v>968025</v>
      </c>
      <c r="BR53">
        <v>867850</v>
      </c>
      <c r="BS53">
        <v>203985</v>
      </c>
      <c r="BT53">
        <v>942630</v>
      </c>
      <c r="BU53">
        <v>776568</v>
      </c>
      <c r="BV53">
        <v>1036200</v>
      </c>
      <c r="BW53">
        <v>1073304</v>
      </c>
      <c r="BX53">
        <v>1113075</v>
      </c>
      <c r="BY53">
        <v>281664</v>
      </c>
      <c r="BZ53">
        <v>889642</v>
      </c>
      <c r="CA53">
        <v>1125400</v>
      </c>
      <c r="CB53">
        <v>70332.777000000002</v>
      </c>
      <c r="CC53">
        <v>61382.663999999997</v>
      </c>
      <c r="CD53">
        <v>56530.803999999996</v>
      </c>
      <c r="CE53">
        <v>9791.8070000000007</v>
      </c>
      <c r="CF53">
        <v>56771.678999999996</v>
      </c>
      <c r="CG53">
        <v>43971.889000000003</v>
      </c>
      <c r="CH53">
        <v>62936.252</v>
      </c>
      <c r="CI53">
        <v>66876.472999999998</v>
      </c>
      <c r="CJ53">
        <v>64618.822</v>
      </c>
      <c r="CK53">
        <v>15540.405000000001</v>
      </c>
      <c r="CL53">
        <v>53249.112000000001</v>
      </c>
      <c r="CM53">
        <v>70076.870999999999</v>
      </c>
      <c r="CN53">
        <v>413995</v>
      </c>
      <c r="CO53">
        <v>413995</v>
      </c>
      <c r="CP53">
        <v>10322199</v>
      </c>
      <c r="CQ53">
        <v>10322199</v>
      </c>
      <c r="CR53">
        <v>632079.56000000006</v>
      </c>
      <c r="CS53">
        <v>2024</v>
      </c>
      <c r="CT53" t="str">
        <f>IFERROR(INDEX(Geography!C:C, MATCH(G53, Geography!B:B, 0)), G53)</f>
        <v>Illinois</v>
      </c>
      <c r="CU53" t="str">
        <f>IF(O53=VLOOKUP("eia923_lignite_fuel_code", Keys!$B:$C, 2, FALSE), VLOOKUP("lignite_label", Keys!$B:$C, 2, FALSE),VLOOKUP("hard_coal_label", Keys!$B:$C, 2, FALSE))</f>
        <v>hard_coal</v>
      </c>
    </row>
    <row r="54" spans="1:99" x14ac:dyDescent="0.25">
      <c r="A54">
        <v>983</v>
      </c>
      <c r="B54" t="s">
        <v>2592</v>
      </c>
      <c r="C54" t="s">
        <v>2593</v>
      </c>
      <c r="D54" t="s">
        <v>2702</v>
      </c>
      <c r="E54" t="s">
        <v>2703</v>
      </c>
      <c r="F54">
        <v>9269</v>
      </c>
      <c r="G54" t="s">
        <v>333</v>
      </c>
      <c r="H54" t="s">
        <v>2690</v>
      </c>
      <c r="I54" t="s">
        <v>2666</v>
      </c>
      <c r="K54">
        <v>22</v>
      </c>
      <c r="L54">
        <v>1</v>
      </c>
      <c r="M54" t="s">
        <v>2598</v>
      </c>
      <c r="N54" t="s">
        <v>2599</v>
      </c>
      <c r="O54" t="s">
        <v>2600</v>
      </c>
      <c r="P54" t="s">
        <v>2601</v>
      </c>
      <c r="Q54" t="s">
        <v>2667</v>
      </c>
      <c r="R54" t="s">
        <v>2603</v>
      </c>
      <c r="S54" t="s">
        <v>2604</v>
      </c>
      <c r="T54">
        <v>258535</v>
      </c>
      <c r="U54">
        <v>201345</v>
      </c>
      <c r="V54">
        <v>171221</v>
      </c>
      <c r="W54">
        <v>133686</v>
      </c>
      <c r="X54">
        <v>127857</v>
      </c>
      <c r="Y54">
        <v>191742</v>
      </c>
      <c r="Z54">
        <v>208130</v>
      </c>
      <c r="AA54">
        <v>194778</v>
      </c>
      <c r="AB54">
        <v>121893</v>
      </c>
      <c r="AC54">
        <v>178548</v>
      </c>
      <c r="AD54">
        <v>217624</v>
      </c>
      <c r="AE54">
        <v>263705</v>
      </c>
      <c r="AF54">
        <v>258535</v>
      </c>
      <c r="AG54">
        <v>201345</v>
      </c>
      <c r="AH54">
        <v>171221</v>
      </c>
      <c r="AI54">
        <v>133686</v>
      </c>
      <c r="AJ54">
        <v>127857</v>
      </c>
      <c r="AK54">
        <v>191742</v>
      </c>
      <c r="AL54">
        <v>208130</v>
      </c>
      <c r="AM54">
        <v>194778</v>
      </c>
      <c r="AN54">
        <v>121893</v>
      </c>
      <c r="AO54">
        <v>178548</v>
      </c>
      <c r="AP54">
        <v>217624</v>
      </c>
      <c r="AQ54">
        <v>263705</v>
      </c>
      <c r="AR54">
        <v>22.620999999999999</v>
      </c>
      <c r="AS54">
        <v>22.56</v>
      </c>
      <c r="AT54">
        <v>22.420999999999999</v>
      </c>
      <c r="AU54">
        <v>22.507999999999999</v>
      </c>
      <c r="AV54">
        <v>22.521000000000001</v>
      </c>
      <c r="AW54">
        <v>22.562000000000001</v>
      </c>
      <c r="AX54">
        <v>22.567</v>
      </c>
      <c r="AY54">
        <v>22.581</v>
      </c>
      <c r="AZ54">
        <v>22.600999999999999</v>
      </c>
      <c r="BA54">
        <v>22.609000000000002</v>
      </c>
      <c r="BB54">
        <v>22.629000000000001</v>
      </c>
      <c r="BC54">
        <v>22.681000000000001</v>
      </c>
      <c r="BD54">
        <v>5848320</v>
      </c>
      <c r="BE54">
        <v>4542343</v>
      </c>
      <c r="BF54">
        <v>3838946</v>
      </c>
      <c r="BG54">
        <v>3009004</v>
      </c>
      <c r="BH54">
        <v>2879467</v>
      </c>
      <c r="BI54">
        <v>4326083</v>
      </c>
      <c r="BJ54">
        <v>4696870</v>
      </c>
      <c r="BK54">
        <v>4398282</v>
      </c>
      <c r="BL54">
        <v>2754904</v>
      </c>
      <c r="BM54">
        <v>4036792</v>
      </c>
      <c r="BN54">
        <v>4924613</v>
      </c>
      <c r="BO54">
        <v>5981093</v>
      </c>
      <c r="BP54">
        <v>5848320</v>
      </c>
      <c r="BQ54">
        <v>4542343</v>
      </c>
      <c r="BR54">
        <v>3838946</v>
      </c>
      <c r="BS54">
        <v>3009004</v>
      </c>
      <c r="BT54">
        <v>2879467</v>
      </c>
      <c r="BU54">
        <v>4326083</v>
      </c>
      <c r="BV54">
        <v>4696870</v>
      </c>
      <c r="BW54">
        <v>4398282</v>
      </c>
      <c r="BX54">
        <v>2754904</v>
      </c>
      <c r="BY54">
        <v>4036792</v>
      </c>
      <c r="BZ54">
        <v>4924613</v>
      </c>
      <c r="CA54">
        <v>5981093</v>
      </c>
      <c r="CB54">
        <v>544825.89</v>
      </c>
      <c r="CC54">
        <v>420994.22</v>
      </c>
      <c r="CD54">
        <v>356270.13</v>
      </c>
      <c r="CE54">
        <v>289140.78999999998</v>
      </c>
      <c r="CF54">
        <v>260322.21</v>
      </c>
      <c r="CG54">
        <v>395433.99</v>
      </c>
      <c r="CH54">
        <v>429706.06</v>
      </c>
      <c r="CI54">
        <v>401894</v>
      </c>
      <c r="CJ54">
        <v>259360.5</v>
      </c>
      <c r="CK54">
        <v>374700.66</v>
      </c>
      <c r="CL54">
        <v>455320.56</v>
      </c>
      <c r="CM54">
        <v>573957.25</v>
      </c>
      <c r="CN54">
        <v>2269064</v>
      </c>
      <c r="CO54">
        <v>2269064</v>
      </c>
      <c r="CP54">
        <v>51236717</v>
      </c>
      <c r="CQ54">
        <v>51236717</v>
      </c>
      <c r="CR54">
        <v>4761926.3</v>
      </c>
      <c r="CS54">
        <v>2024</v>
      </c>
      <c r="CT54" t="str">
        <f>IFERROR(INDEX(Geography!C:C, MATCH(G54, Geography!B:B, 0)), G54)</f>
        <v>Indiana</v>
      </c>
      <c r="CU54" t="str">
        <f>IF(O54=VLOOKUP("eia923_lignite_fuel_code", Keys!$B:$C, 2, FALSE), VLOOKUP("lignite_label", Keys!$B:$C, 2, FALSE),VLOOKUP("hard_coal_label", Keys!$B:$C, 2, FALSE))</f>
        <v>hard_coal</v>
      </c>
    </row>
    <row r="55" spans="1:99" x14ac:dyDescent="0.25">
      <c r="A55">
        <v>983</v>
      </c>
      <c r="B55" t="s">
        <v>2592</v>
      </c>
      <c r="C55" t="s">
        <v>2593</v>
      </c>
      <c r="D55" t="s">
        <v>2702</v>
      </c>
      <c r="E55" t="s">
        <v>2703</v>
      </c>
      <c r="F55">
        <v>9269</v>
      </c>
      <c r="G55" t="s">
        <v>333</v>
      </c>
      <c r="H55" t="s">
        <v>2690</v>
      </c>
      <c r="I55" t="s">
        <v>2666</v>
      </c>
      <c r="K55">
        <v>22</v>
      </c>
      <c r="L55">
        <v>1</v>
      </c>
      <c r="M55" t="s">
        <v>2598</v>
      </c>
      <c r="N55" t="s">
        <v>2599</v>
      </c>
      <c r="O55" t="s">
        <v>2605</v>
      </c>
      <c r="P55" t="s">
        <v>2601</v>
      </c>
      <c r="Q55" t="s">
        <v>2667</v>
      </c>
      <c r="R55" t="s">
        <v>2603</v>
      </c>
      <c r="S55" t="s">
        <v>2604</v>
      </c>
      <c r="T55">
        <v>4568</v>
      </c>
      <c r="U55">
        <v>7492</v>
      </c>
      <c r="V55">
        <v>21937</v>
      </c>
      <c r="W55">
        <v>15138</v>
      </c>
      <c r="X55">
        <v>15349</v>
      </c>
      <c r="Y55">
        <v>18404</v>
      </c>
      <c r="Z55">
        <v>21512</v>
      </c>
      <c r="AA55">
        <v>20689</v>
      </c>
      <c r="AB55">
        <v>12908</v>
      </c>
      <c r="AC55">
        <v>18581</v>
      </c>
      <c r="AD55">
        <v>20564</v>
      </c>
      <c r="AE55">
        <v>15727</v>
      </c>
      <c r="AF55">
        <v>4568</v>
      </c>
      <c r="AG55">
        <v>7492</v>
      </c>
      <c r="AH55">
        <v>21937</v>
      </c>
      <c r="AI55">
        <v>15138</v>
      </c>
      <c r="AJ55">
        <v>15349</v>
      </c>
      <c r="AK55">
        <v>18404</v>
      </c>
      <c r="AL55">
        <v>21512</v>
      </c>
      <c r="AM55">
        <v>20689</v>
      </c>
      <c r="AN55">
        <v>12908</v>
      </c>
      <c r="AO55">
        <v>18581</v>
      </c>
      <c r="AP55">
        <v>20564</v>
      </c>
      <c r="AQ55">
        <v>15727</v>
      </c>
      <c r="AR55">
        <v>22.56</v>
      </c>
      <c r="AS55">
        <v>22.53</v>
      </c>
      <c r="AT55">
        <v>22.414999999999999</v>
      </c>
      <c r="AU55">
        <v>22.507999999999999</v>
      </c>
      <c r="AV55">
        <v>22.521000000000001</v>
      </c>
      <c r="AW55">
        <v>22.558</v>
      </c>
      <c r="AX55">
        <v>22.565999999999999</v>
      </c>
      <c r="AY55">
        <v>23.38</v>
      </c>
      <c r="AZ55">
        <v>22.597999999999999</v>
      </c>
      <c r="BA55">
        <v>22.606999999999999</v>
      </c>
      <c r="BB55">
        <v>22.629000000000001</v>
      </c>
      <c r="BC55">
        <v>22.68</v>
      </c>
      <c r="BD55">
        <v>103054</v>
      </c>
      <c r="BE55">
        <v>168795</v>
      </c>
      <c r="BF55">
        <v>491718</v>
      </c>
      <c r="BG55">
        <v>340726</v>
      </c>
      <c r="BH55">
        <v>345675</v>
      </c>
      <c r="BI55">
        <v>415157</v>
      </c>
      <c r="BJ55">
        <v>485440</v>
      </c>
      <c r="BK55">
        <v>483709</v>
      </c>
      <c r="BL55">
        <v>291695</v>
      </c>
      <c r="BM55">
        <v>420061</v>
      </c>
      <c r="BN55">
        <v>465343</v>
      </c>
      <c r="BO55">
        <v>356688</v>
      </c>
      <c r="BP55">
        <v>103054</v>
      </c>
      <c r="BQ55">
        <v>168795</v>
      </c>
      <c r="BR55">
        <v>491718</v>
      </c>
      <c r="BS55">
        <v>340726</v>
      </c>
      <c r="BT55">
        <v>345675</v>
      </c>
      <c r="BU55">
        <v>415157</v>
      </c>
      <c r="BV55">
        <v>485440</v>
      </c>
      <c r="BW55">
        <v>483709</v>
      </c>
      <c r="BX55">
        <v>291695</v>
      </c>
      <c r="BY55">
        <v>420061</v>
      </c>
      <c r="BZ55">
        <v>465343</v>
      </c>
      <c r="CA55">
        <v>356688</v>
      </c>
      <c r="CB55">
        <v>9600.4539999999997</v>
      </c>
      <c r="CC55">
        <v>15644.263999999999</v>
      </c>
      <c r="CD55">
        <v>45633.457999999999</v>
      </c>
      <c r="CE55">
        <v>32740.999</v>
      </c>
      <c r="CF55">
        <v>31251.207999999999</v>
      </c>
      <c r="CG55">
        <v>37948.269</v>
      </c>
      <c r="CH55">
        <v>44411.796999999999</v>
      </c>
      <c r="CI55">
        <v>44199.002</v>
      </c>
      <c r="CJ55">
        <v>27461.633999999998</v>
      </c>
      <c r="CK55">
        <v>38990.618999999999</v>
      </c>
      <c r="CL55">
        <v>43024.720999999998</v>
      </c>
      <c r="CM55">
        <v>34228.504000000001</v>
      </c>
      <c r="CN55">
        <v>192869</v>
      </c>
      <c r="CO55">
        <v>192869</v>
      </c>
      <c r="CP55">
        <v>4368061</v>
      </c>
      <c r="CQ55">
        <v>4368061</v>
      </c>
      <c r="CR55">
        <v>405134.93</v>
      </c>
      <c r="CS55">
        <v>2024</v>
      </c>
      <c r="CT55" t="str">
        <f>IFERROR(INDEX(Geography!C:C, MATCH(G55, Geography!B:B, 0)), G55)</f>
        <v>Indiana</v>
      </c>
      <c r="CU55" t="str">
        <f>IF(O55=VLOOKUP("eia923_lignite_fuel_code", Keys!$B:$C, 2, FALSE), VLOOKUP("lignite_label", Keys!$B:$C, 2, FALSE),VLOOKUP("hard_coal_label", Keys!$B:$C, 2, FALSE))</f>
        <v>hard_coal</v>
      </c>
    </row>
    <row r="56" spans="1:99" x14ac:dyDescent="0.25">
      <c r="A56">
        <v>990</v>
      </c>
      <c r="B56" t="s">
        <v>2592</v>
      </c>
      <c r="C56" t="s">
        <v>2593</v>
      </c>
      <c r="D56" t="s">
        <v>2704</v>
      </c>
      <c r="E56" t="s">
        <v>2705</v>
      </c>
      <c r="F56">
        <v>9273</v>
      </c>
      <c r="G56" t="s">
        <v>333</v>
      </c>
      <c r="H56" t="s">
        <v>2690</v>
      </c>
      <c r="I56" t="s">
        <v>2666</v>
      </c>
      <c r="K56">
        <v>22</v>
      </c>
      <c r="L56">
        <v>1</v>
      </c>
      <c r="M56" t="s">
        <v>2598</v>
      </c>
      <c r="N56" t="s">
        <v>2599</v>
      </c>
      <c r="O56" t="s">
        <v>2600</v>
      </c>
      <c r="P56" t="s">
        <v>2601</v>
      </c>
      <c r="Q56" t="s">
        <v>2697</v>
      </c>
      <c r="R56" t="s">
        <v>2603</v>
      </c>
      <c r="S56" t="s">
        <v>2604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2024</v>
      </c>
      <c r="CT56" t="str">
        <f>IFERROR(INDEX(Geography!C:C, MATCH(G56, Geography!B:B, 0)), G56)</f>
        <v>Indiana</v>
      </c>
      <c r="CU56" t="str">
        <f>IF(O56=VLOOKUP("eia923_lignite_fuel_code", Keys!$B:$C, 2, FALSE), VLOOKUP("lignite_label", Keys!$B:$C, 2, FALSE),VLOOKUP("hard_coal_label", Keys!$B:$C, 2, FALSE))</f>
        <v>hard_coal</v>
      </c>
    </row>
    <row r="57" spans="1:99" x14ac:dyDescent="0.25">
      <c r="A57">
        <v>992</v>
      </c>
      <c r="B57" t="s">
        <v>2592</v>
      </c>
      <c r="C57" t="s">
        <v>2593</v>
      </c>
      <c r="D57" t="s">
        <v>2706</v>
      </c>
      <c r="E57" t="s">
        <v>2707</v>
      </c>
      <c r="F57">
        <v>3599</v>
      </c>
      <c r="G57" t="s">
        <v>333</v>
      </c>
      <c r="H57" t="s">
        <v>2690</v>
      </c>
      <c r="I57" t="s">
        <v>2666</v>
      </c>
      <c r="K57">
        <v>22</v>
      </c>
      <c r="L57">
        <v>2</v>
      </c>
      <c r="M57" t="s">
        <v>2643</v>
      </c>
      <c r="N57" t="s">
        <v>2599</v>
      </c>
      <c r="O57" t="s">
        <v>2600</v>
      </c>
      <c r="P57" t="s">
        <v>2601</v>
      </c>
      <c r="Q57" t="s">
        <v>2697</v>
      </c>
      <c r="R57" t="s">
        <v>2603</v>
      </c>
      <c r="S57" t="s">
        <v>2604</v>
      </c>
      <c r="T57" t="s">
        <v>2593</v>
      </c>
      <c r="U57" t="s">
        <v>2593</v>
      </c>
      <c r="V57" t="s">
        <v>2593</v>
      </c>
      <c r="W57" t="s">
        <v>2593</v>
      </c>
      <c r="X57" t="s">
        <v>2593</v>
      </c>
      <c r="Y57" t="s">
        <v>2593</v>
      </c>
      <c r="Z57" t="s">
        <v>2593</v>
      </c>
      <c r="AA57" t="s">
        <v>2593</v>
      </c>
      <c r="AB57" t="s">
        <v>2593</v>
      </c>
      <c r="AC57" t="s">
        <v>2593</v>
      </c>
      <c r="AD57">
        <v>0</v>
      </c>
      <c r="AE57">
        <v>0</v>
      </c>
      <c r="AF57" t="s">
        <v>2593</v>
      </c>
      <c r="AG57" t="s">
        <v>2593</v>
      </c>
      <c r="AH57" t="s">
        <v>2593</v>
      </c>
      <c r="AI57" t="s">
        <v>2593</v>
      </c>
      <c r="AJ57" t="s">
        <v>2593</v>
      </c>
      <c r="AK57" t="s">
        <v>2593</v>
      </c>
      <c r="AL57" t="s">
        <v>2593</v>
      </c>
      <c r="AM57" t="s">
        <v>2593</v>
      </c>
      <c r="AN57" t="s">
        <v>2593</v>
      </c>
      <c r="AO57" t="s">
        <v>2593</v>
      </c>
      <c r="AP57">
        <v>0</v>
      </c>
      <c r="AQ57">
        <v>0</v>
      </c>
      <c r="AR57" t="s">
        <v>2593</v>
      </c>
      <c r="AS57" t="s">
        <v>2593</v>
      </c>
      <c r="AT57" t="s">
        <v>2593</v>
      </c>
      <c r="AU57" t="s">
        <v>2593</v>
      </c>
      <c r="AV57" t="s">
        <v>2593</v>
      </c>
      <c r="AW57" t="s">
        <v>2593</v>
      </c>
      <c r="AX57" t="s">
        <v>2593</v>
      </c>
      <c r="AY57" t="s">
        <v>2593</v>
      </c>
      <c r="AZ57" t="s">
        <v>2593</v>
      </c>
      <c r="BA57" t="s">
        <v>2593</v>
      </c>
      <c r="BB57">
        <v>0</v>
      </c>
      <c r="BC57">
        <v>0</v>
      </c>
      <c r="BD57" t="s">
        <v>2593</v>
      </c>
      <c r="BE57" t="s">
        <v>2593</v>
      </c>
      <c r="BF57" t="s">
        <v>2593</v>
      </c>
      <c r="BG57" t="s">
        <v>2593</v>
      </c>
      <c r="BH57" t="s">
        <v>2593</v>
      </c>
      <c r="BI57" t="s">
        <v>2593</v>
      </c>
      <c r="BJ57" t="s">
        <v>2593</v>
      </c>
      <c r="BK57" t="s">
        <v>2593</v>
      </c>
      <c r="BL57" t="s">
        <v>2593</v>
      </c>
      <c r="BM57" t="s">
        <v>2593</v>
      </c>
      <c r="BN57">
        <v>0</v>
      </c>
      <c r="BO57">
        <v>0</v>
      </c>
      <c r="BP57" t="s">
        <v>2593</v>
      </c>
      <c r="BQ57" t="s">
        <v>2593</v>
      </c>
      <c r="BR57" t="s">
        <v>2593</v>
      </c>
      <c r="BS57" t="s">
        <v>2593</v>
      </c>
      <c r="BT57" t="s">
        <v>2593</v>
      </c>
      <c r="BU57" t="s">
        <v>2593</v>
      </c>
      <c r="BV57" t="s">
        <v>2593</v>
      </c>
      <c r="BW57" t="s">
        <v>2593</v>
      </c>
      <c r="BX57" t="s">
        <v>2593</v>
      </c>
      <c r="BY57" t="s">
        <v>2593</v>
      </c>
      <c r="BZ57">
        <v>0</v>
      </c>
      <c r="CA57">
        <v>0</v>
      </c>
      <c r="CB57" t="s">
        <v>2593</v>
      </c>
      <c r="CC57" t="s">
        <v>2593</v>
      </c>
      <c r="CD57" t="s">
        <v>2593</v>
      </c>
      <c r="CE57" t="s">
        <v>2593</v>
      </c>
      <c r="CF57" t="s">
        <v>2593</v>
      </c>
      <c r="CG57" t="s">
        <v>2593</v>
      </c>
      <c r="CH57" t="s">
        <v>2593</v>
      </c>
      <c r="CI57" t="s">
        <v>2593</v>
      </c>
      <c r="CJ57" t="s">
        <v>2593</v>
      </c>
      <c r="CK57" t="s">
        <v>2593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2024</v>
      </c>
      <c r="CT57" t="str">
        <f>IFERROR(INDEX(Geography!C:C, MATCH(G57, Geography!B:B, 0)), G57)</f>
        <v>Indiana</v>
      </c>
      <c r="CU57" t="str">
        <f>IF(O57=VLOOKUP("eia923_lignite_fuel_code", Keys!$B:$C, 2, FALSE), VLOOKUP("lignite_label", Keys!$B:$C, 2, FALSE),VLOOKUP("hard_coal_label", Keys!$B:$C, 2, FALSE))</f>
        <v>hard_coal</v>
      </c>
    </row>
    <row r="58" spans="1:99" x14ac:dyDescent="0.25">
      <c r="A58">
        <v>992</v>
      </c>
      <c r="B58" t="s">
        <v>2616</v>
      </c>
      <c r="C58" t="s">
        <v>2593</v>
      </c>
      <c r="D58" t="s">
        <v>2706</v>
      </c>
      <c r="E58" t="s">
        <v>2707</v>
      </c>
      <c r="F58">
        <v>3599</v>
      </c>
      <c r="G58" t="s">
        <v>333</v>
      </c>
      <c r="H58" t="s">
        <v>2690</v>
      </c>
      <c r="I58" t="s">
        <v>2666</v>
      </c>
      <c r="K58">
        <v>22</v>
      </c>
      <c r="L58">
        <v>3</v>
      </c>
      <c r="M58" t="s">
        <v>2621</v>
      </c>
      <c r="N58" t="s">
        <v>2599</v>
      </c>
      <c r="O58" t="s">
        <v>2600</v>
      </c>
      <c r="P58" t="s">
        <v>2601</v>
      </c>
      <c r="Q58" t="s">
        <v>2697</v>
      </c>
      <c r="R58" t="s">
        <v>2603</v>
      </c>
      <c r="S58" t="s">
        <v>2604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t="s">
        <v>2593</v>
      </c>
      <c r="AE58" t="s">
        <v>2593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 t="s">
        <v>2593</v>
      </c>
      <c r="AQ58" t="s">
        <v>2593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t="s">
        <v>2593</v>
      </c>
      <c r="BC58" t="s">
        <v>2593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2593</v>
      </c>
      <c r="BO58" t="s">
        <v>2593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 t="s">
        <v>2593</v>
      </c>
      <c r="CA58" t="s">
        <v>2593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 t="s">
        <v>2593</v>
      </c>
      <c r="CM58" t="s">
        <v>2593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2024</v>
      </c>
      <c r="CT58" t="str">
        <f>IFERROR(INDEX(Geography!C:C, MATCH(G58, Geography!B:B, 0)), G58)</f>
        <v>Indiana</v>
      </c>
      <c r="CU58" t="str">
        <f>IF(O58=VLOOKUP("eia923_lignite_fuel_code", Keys!$B:$C, 2, FALSE), VLOOKUP("lignite_label", Keys!$B:$C, 2, FALSE),VLOOKUP("hard_coal_label", Keys!$B:$C, 2, FALSE))</f>
        <v>hard_coal</v>
      </c>
    </row>
    <row r="59" spans="1:99" x14ac:dyDescent="0.25">
      <c r="A59">
        <v>994</v>
      </c>
      <c r="B59" t="s">
        <v>2592</v>
      </c>
      <c r="C59" t="s">
        <v>2593</v>
      </c>
      <c r="D59" t="s">
        <v>2708</v>
      </c>
      <c r="E59" t="s">
        <v>2705</v>
      </c>
      <c r="F59">
        <v>9273</v>
      </c>
      <c r="G59" t="s">
        <v>333</v>
      </c>
      <c r="H59" t="s">
        <v>2690</v>
      </c>
      <c r="I59" t="s">
        <v>2666</v>
      </c>
      <c r="K59">
        <v>22</v>
      </c>
      <c r="L59">
        <v>1</v>
      </c>
      <c r="M59" t="s">
        <v>2598</v>
      </c>
      <c r="N59" t="s">
        <v>2599</v>
      </c>
      <c r="O59" t="s">
        <v>2600</v>
      </c>
      <c r="P59" t="s">
        <v>2601</v>
      </c>
      <c r="Q59" t="s">
        <v>2697</v>
      </c>
      <c r="R59" t="s">
        <v>2603</v>
      </c>
      <c r="S59" t="s">
        <v>2604</v>
      </c>
      <c r="T59">
        <v>210757</v>
      </c>
      <c r="U59">
        <v>147953</v>
      </c>
      <c r="V59">
        <v>108151</v>
      </c>
      <c r="W59">
        <v>84086</v>
      </c>
      <c r="X59">
        <v>98284</v>
      </c>
      <c r="Y59">
        <v>126833</v>
      </c>
      <c r="Z59">
        <v>98455</v>
      </c>
      <c r="AA59">
        <v>180044</v>
      </c>
      <c r="AB59">
        <v>123504</v>
      </c>
      <c r="AC59">
        <v>59604</v>
      </c>
      <c r="AD59">
        <v>117881</v>
      </c>
      <c r="AE59">
        <v>220766</v>
      </c>
      <c r="AF59">
        <v>210757</v>
      </c>
      <c r="AG59">
        <v>147953</v>
      </c>
      <c r="AH59">
        <v>108151</v>
      </c>
      <c r="AI59">
        <v>84086</v>
      </c>
      <c r="AJ59">
        <v>98284</v>
      </c>
      <c r="AK59">
        <v>126833</v>
      </c>
      <c r="AL59">
        <v>98455</v>
      </c>
      <c r="AM59">
        <v>180044</v>
      </c>
      <c r="AN59">
        <v>123504</v>
      </c>
      <c r="AO59">
        <v>59604</v>
      </c>
      <c r="AP59">
        <v>117881</v>
      </c>
      <c r="AQ59">
        <v>220766</v>
      </c>
      <c r="AR59">
        <v>22</v>
      </c>
      <c r="AS59">
        <v>22.212</v>
      </c>
      <c r="AT59">
        <v>22.59</v>
      </c>
      <c r="AU59">
        <v>22.5</v>
      </c>
      <c r="AV59">
        <v>22.3</v>
      </c>
      <c r="AW59">
        <v>22.574999999999999</v>
      </c>
      <c r="AX59">
        <v>22.841000000000001</v>
      </c>
      <c r="AY59">
        <v>22.248999999999999</v>
      </c>
      <c r="AZ59">
        <v>22.1</v>
      </c>
      <c r="BA59">
        <v>22.5</v>
      </c>
      <c r="BB59">
        <v>22</v>
      </c>
      <c r="BC59">
        <v>22.154</v>
      </c>
      <c r="BD59">
        <v>4636654</v>
      </c>
      <c r="BE59">
        <v>3286332</v>
      </c>
      <c r="BF59">
        <v>2443131</v>
      </c>
      <c r="BG59">
        <v>1891935</v>
      </c>
      <c r="BH59">
        <v>2191733</v>
      </c>
      <c r="BI59">
        <v>2863255</v>
      </c>
      <c r="BJ59">
        <v>2248811</v>
      </c>
      <c r="BK59">
        <v>4005799</v>
      </c>
      <c r="BL59">
        <v>2729438</v>
      </c>
      <c r="BM59">
        <v>1341090</v>
      </c>
      <c r="BN59">
        <v>2593382</v>
      </c>
      <c r="BO59">
        <v>4890850</v>
      </c>
      <c r="BP59">
        <v>4636654</v>
      </c>
      <c r="BQ59">
        <v>3286332</v>
      </c>
      <c r="BR59">
        <v>2443131</v>
      </c>
      <c r="BS59">
        <v>1891935</v>
      </c>
      <c r="BT59">
        <v>2191733</v>
      </c>
      <c r="BU59">
        <v>2863255</v>
      </c>
      <c r="BV59">
        <v>2248811</v>
      </c>
      <c r="BW59">
        <v>4005799</v>
      </c>
      <c r="BX59">
        <v>2729438</v>
      </c>
      <c r="BY59">
        <v>1341090</v>
      </c>
      <c r="BZ59">
        <v>2593382</v>
      </c>
      <c r="CA59">
        <v>4890850</v>
      </c>
      <c r="CB59">
        <v>421460.16</v>
      </c>
      <c r="CC59">
        <v>282585.59999999998</v>
      </c>
      <c r="CD59">
        <v>198992.79</v>
      </c>
      <c r="CE59">
        <v>151020.23000000001</v>
      </c>
      <c r="CF59">
        <v>190248.51</v>
      </c>
      <c r="CG59">
        <v>235035.07</v>
      </c>
      <c r="CH59">
        <v>177563.11</v>
      </c>
      <c r="CI59">
        <v>336518.23</v>
      </c>
      <c r="CJ59">
        <v>227571.85</v>
      </c>
      <c r="CK59">
        <v>106375.52</v>
      </c>
      <c r="CL59">
        <v>210372.35</v>
      </c>
      <c r="CM59">
        <v>441311.55</v>
      </c>
      <c r="CN59">
        <v>1576318</v>
      </c>
      <c r="CO59">
        <v>1576318</v>
      </c>
      <c r="CP59">
        <v>35122410</v>
      </c>
      <c r="CQ59">
        <v>35122410</v>
      </c>
      <c r="CR59">
        <v>2979055</v>
      </c>
      <c r="CS59">
        <v>2024</v>
      </c>
      <c r="CT59" t="str">
        <f>IFERROR(INDEX(Geography!C:C, MATCH(G59, Geography!B:B, 0)), G59)</f>
        <v>Indiana</v>
      </c>
      <c r="CU59" t="str">
        <f>IF(O59=VLOOKUP("eia923_lignite_fuel_code", Keys!$B:$C, 2, FALSE), VLOOKUP("lignite_label", Keys!$B:$C, 2, FALSE),VLOOKUP("hard_coal_label", Keys!$B:$C, 2, FALSE))</f>
        <v>hard_coal</v>
      </c>
    </row>
    <row r="60" spans="1:99" x14ac:dyDescent="0.25">
      <c r="A60">
        <v>997</v>
      </c>
      <c r="B60" t="s">
        <v>2592</v>
      </c>
      <c r="C60" t="s">
        <v>2593</v>
      </c>
      <c r="D60" t="s">
        <v>2709</v>
      </c>
      <c r="E60" t="s">
        <v>2710</v>
      </c>
      <c r="F60">
        <v>13756</v>
      </c>
      <c r="G60" t="s">
        <v>333</v>
      </c>
      <c r="H60" t="s">
        <v>2690</v>
      </c>
      <c r="I60" t="s">
        <v>2666</v>
      </c>
      <c r="K60">
        <v>22</v>
      </c>
      <c r="L60">
        <v>1</v>
      </c>
      <c r="M60" t="s">
        <v>2598</v>
      </c>
      <c r="N60" t="s">
        <v>2599</v>
      </c>
      <c r="O60" t="s">
        <v>2600</v>
      </c>
      <c r="P60" t="s">
        <v>2601</v>
      </c>
      <c r="Q60" t="s">
        <v>2697</v>
      </c>
      <c r="R60" t="s">
        <v>2603</v>
      </c>
      <c r="S60" t="s">
        <v>2604</v>
      </c>
      <c r="T60">
        <v>16140</v>
      </c>
      <c r="U60">
        <v>17425</v>
      </c>
      <c r="V60">
        <v>9033</v>
      </c>
      <c r="W60">
        <v>0</v>
      </c>
      <c r="X60">
        <v>0</v>
      </c>
      <c r="Y60">
        <v>1500</v>
      </c>
      <c r="Z60">
        <v>13741</v>
      </c>
      <c r="AA60">
        <v>11451</v>
      </c>
      <c r="AB60">
        <v>10064</v>
      </c>
      <c r="AC60">
        <v>0</v>
      </c>
      <c r="AD60">
        <v>0</v>
      </c>
      <c r="AE60">
        <v>1764</v>
      </c>
      <c r="AF60">
        <v>16140</v>
      </c>
      <c r="AG60">
        <v>17425</v>
      </c>
      <c r="AH60">
        <v>9033</v>
      </c>
      <c r="AI60">
        <v>0</v>
      </c>
      <c r="AJ60">
        <v>0</v>
      </c>
      <c r="AK60">
        <v>1500</v>
      </c>
      <c r="AL60">
        <v>13741</v>
      </c>
      <c r="AM60">
        <v>11451</v>
      </c>
      <c r="AN60">
        <v>10064</v>
      </c>
      <c r="AO60">
        <v>0</v>
      </c>
      <c r="AP60">
        <v>0</v>
      </c>
      <c r="AQ60">
        <v>1764</v>
      </c>
      <c r="AR60">
        <v>26.24</v>
      </c>
      <c r="AS60">
        <v>26.07</v>
      </c>
      <c r="AT60">
        <v>26.32</v>
      </c>
      <c r="AU60">
        <v>0</v>
      </c>
      <c r="AV60">
        <v>0</v>
      </c>
      <c r="AW60">
        <v>26.29</v>
      </c>
      <c r="AX60">
        <v>26.29</v>
      </c>
      <c r="AY60">
        <v>26.3</v>
      </c>
      <c r="AZ60">
        <v>26.3</v>
      </c>
      <c r="BA60">
        <v>0</v>
      </c>
      <c r="BB60">
        <v>0</v>
      </c>
      <c r="BC60">
        <v>26.6</v>
      </c>
      <c r="BD60">
        <v>423514</v>
      </c>
      <c r="BE60">
        <v>454270</v>
      </c>
      <c r="BF60">
        <v>237749</v>
      </c>
      <c r="BG60">
        <v>0</v>
      </c>
      <c r="BH60">
        <v>0</v>
      </c>
      <c r="BI60">
        <v>39435</v>
      </c>
      <c r="BJ60">
        <v>361251</v>
      </c>
      <c r="BK60">
        <v>301161</v>
      </c>
      <c r="BL60">
        <v>264683</v>
      </c>
      <c r="BM60">
        <v>0</v>
      </c>
      <c r="BN60">
        <v>0</v>
      </c>
      <c r="BO60">
        <v>46922</v>
      </c>
      <c r="BP60">
        <v>423514</v>
      </c>
      <c r="BQ60">
        <v>454270</v>
      </c>
      <c r="BR60">
        <v>237749</v>
      </c>
      <c r="BS60">
        <v>0</v>
      </c>
      <c r="BT60">
        <v>0</v>
      </c>
      <c r="BU60">
        <v>39435</v>
      </c>
      <c r="BV60">
        <v>361251</v>
      </c>
      <c r="BW60">
        <v>301161</v>
      </c>
      <c r="BX60">
        <v>264683</v>
      </c>
      <c r="BY60">
        <v>0</v>
      </c>
      <c r="BZ60">
        <v>0</v>
      </c>
      <c r="CA60">
        <v>46922</v>
      </c>
      <c r="CB60">
        <v>38763.673999999999</v>
      </c>
      <c r="CC60">
        <v>43363.171999999999</v>
      </c>
      <c r="CD60">
        <v>21663.116000000002</v>
      </c>
      <c r="CE60">
        <v>-954.86199999999997</v>
      </c>
      <c r="CF60">
        <v>0</v>
      </c>
      <c r="CG60">
        <v>1596.2370000000001</v>
      </c>
      <c r="CH60">
        <v>33179.75</v>
      </c>
      <c r="CI60">
        <v>27164.638999999999</v>
      </c>
      <c r="CJ60">
        <v>23332.120999999999</v>
      </c>
      <c r="CK60">
        <v>0</v>
      </c>
      <c r="CL60">
        <v>0</v>
      </c>
      <c r="CM60">
        <v>1411.8440000000001</v>
      </c>
      <c r="CN60">
        <v>81118</v>
      </c>
      <c r="CO60">
        <v>81118</v>
      </c>
      <c r="CP60">
        <v>2128985</v>
      </c>
      <c r="CQ60">
        <v>2128985</v>
      </c>
      <c r="CR60">
        <v>189519.69</v>
      </c>
      <c r="CS60">
        <v>2024</v>
      </c>
      <c r="CT60" t="str">
        <f>IFERROR(INDEX(Geography!C:C, MATCH(G60, Geography!B:B, 0)), G60)</f>
        <v>Indiana</v>
      </c>
      <c r="CU60" t="str">
        <f>IF(O60=VLOOKUP("eia923_lignite_fuel_code", Keys!$B:$C, 2, FALSE), VLOOKUP("lignite_label", Keys!$B:$C, 2, FALSE),VLOOKUP("hard_coal_label", Keys!$B:$C, 2, FALSE))</f>
        <v>hard_coal</v>
      </c>
    </row>
    <row r="61" spans="1:99" x14ac:dyDescent="0.25">
      <c r="A61">
        <v>997</v>
      </c>
      <c r="B61" t="s">
        <v>2592</v>
      </c>
      <c r="C61" t="s">
        <v>2593</v>
      </c>
      <c r="D61" t="s">
        <v>2709</v>
      </c>
      <c r="E61" t="s">
        <v>2710</v>
      </c>
      <c r="F61">
        <v>13756</v>
      </c>
      <c r="G61" t="s">
        <v>333</v>
      </c>
      <c r="H61" t="s">
        <v>2690</v>
      </c>
      <c r="I61" t="s">
        <v>2666</v>
      </c>
      <c r="K61">
        <v>22</v>
      </c>
      <c r="L61">
        <v>1</v>
      </c>
      <c r="M61" t="s">
        <v>2598</v>
      </c>
      <c r="N61" t="s">
        <v>2599</v>
      </c>
      <c r="O61" t="s">
        <v>2605</v>
      </c>
      <c r="P61" t="s">
        <v>2601</v>
      </c>
      <c r="Q61" t="s">
        <v>2697</v>
      </c>
      <c r="R61" t="s">
        <v>2603</v>
      </c>
      <c r="S61" t="s">
        <v>2604</v>
      </c>
      <c r="T61">
        <v>91460</v>
      </c>
      <c r="U61">
        <v>98742</v>
      </c>
      <c r="V61">
        <v>51184</v>
      </c>
      <c r="W61">
        <v>0</v>
      </c>
      <c r="X61">
        <v>0</v>
      </c>
      <c r="Y61">
        <v>8499</v>
      </c>
      <c r="Z61">
        <v>77868</v>
      </c>
      <c r="AA61">
        <v>64890</v>
      </c>
      <c r="AB61">
        <v>57031</v>
      </c>
      <c r="AC61">
        <v>0</v>
      </c>
      <c r="AD61">
        <v>0</v>
      </c>
      <c r="AE61">
        <v>9997</v>
      </c>
      <c r="AF61">
        <v>91460</v>
      </c>
      <c r="AG61">
        <v>98742</v>
      </c>
      <c r="AH61">
        <v>51184</v>
      </c>
      <c r="AI61">
        <v>0</v>
      </c>
      <c r="AJ61">
        <v>0</v>
      </c>
      <c r="AK61">
        <v>8499</v>
      </c>
      <c r="AL61">
        <v>77868</v>
      </c>
      <c r="AM61">
        <v>64890</v>
      </c>
      <c r="AN61">
        <v>57031</v>
      </c>
      <c r="AO61">
        <v>0</v>
      </c>
      <c r="AP61">
        <v>0</v>
      </c>
      <c r="AQ61">
        <v>9997</v>
      </c>
      <c r="AR61">
        <v>18.04</v>
      </c>
      <c r="AS61">
        <v>17.96</v>
      </c>
      <c r="AT61">
        <v>18</v>
      </c>
      <c r="AU61">
        <v>0</v>
      </c>
      <c r="AV61">
        <v>0</v>
      </c>
      <c r="AW61">
        <v>18.100000000000001</v>
      </c>
      <c r="AX61">
        <v>18.100000000000001</v>
      </c>
      <c r="AY61">
        <v>18.100000000000001</v>
      </c>
      <c r="AZ61">
        <v>18.100000000000001</v>
      </c>
      <c r="BA61">
        <v>0</v>
      </c>
      <c r="BB61">
        <v>0</v>
      </c>
      <c r="BC61">
        <v>18.04</v>
      </c>
      <c r="BD61">
        <v>1649938</v>
      </c>
      <c r="BE61">
        <v>1773406</v>
      </c>
      <c r="BF61">
        <v>921312</v>
      </c>
      <c r="BG61">
        <v>0</v>
      </c>
      <c r="BH61">
        <v>0</v>
      </c>
      <c r="BI61">
        <v>153832</v>
      </c>
      <c r="BJ61">
        <v>1409411</v>
      </c>
      <c r="BK61">
        <v>1174509</v>
      </c>
      <c r="BL61">
        <v>1032261</v>
      </c>
      <c r="BM61">
        <v>0</v>
      </c>
      <c r="BN61">
        <v>0</v>
      </c>
      <c r="BO61">
        <v>180346</v>
      </c>
      <c r="BP61">
        <v>1649938</v>
      </c>
      <c r="BQ61">
        <v>1773406</v>
      </c>
      <c r="BR61">
        <v>921312</v>
      </c>
      <c r="BS61">
        <v>0</v>
      </c>
      <c r="BT61">
        <v>0</v>
      </c>
      <c r="BU61">
        <v>153832</v>
      </c>
      <c r="BV61">
        <v>1409411</v>
      </c>
      <c r="BW61">
        <v>1174509</v>
      </c>
      <c r="BX61">
        <v>1032261</v>
      </c>
      <c r="BY61">
        <v>0</v>
      </c>
      <c r="BZ61">
        <v>0</v>
      </c>
      <c r="CA61">
        <v>180346</v>
      </c>
      <c r="CB61">
        <v>151016.81</v>
      </c>
      <c r="CC61">
        <v>169283.83</v>
      </c>
      <c r="CD61">
        <v>83947.884000000005</v>
      </c>
      <c r="CE61">
        <v>-4279.17</v>
      </c>
      <c r="CF61">
        <v>0</v>
      </c>
      <c r="CG61">
        <v>6226.7579999999998</v>
      </c>
      <c r="CH61">
        <v>129449.92</v>
      </c>
      <c r="CI61">
        <v>105940.28</v>
      </c>
      <c r="CJ61">
        <v>90994.975000000006</v>
      </c>
      <c r="CK61">
        <v>0</v>
      </c>
      <c r="CL61">
        <v>0</v>
      </c>
      <c r="CM61">
        <v>5426.41</v>
      </c>
      <c r="CN61">
        <v>459671</v>
      </c>
      <c r="CO61">
        <v>459671</v>
      </c>
      <c r="CP61">
        <v>8295015</v>
      </c>
      <c r="CQ61">
        <v>8295015</v>
      </c>
      <c r="CR61">
        <v>738007.7</v>
      </c>
      <c r="CS61">
        <v>2024</v>
      </c>
      <c r="CT61" t="str">
        <f>IFERROR(INDEX(Geography!C:C, MATCH(G61, Geography!B:B, 0)), G61)</f>
        <v>Indiana</v>
      </c>
      <c r="CU61" t="str">
        <f>IF(O61=VLOOKUP("eia923_lignite_fuel_code", Keys!$B:$C, 2, FALSE), VLOOKUP("lignite_label", Keys!$B:$C, 2, FALSE),VLOOKUP("hard_coal_label", Keys!$B:$C, 2, FALSE))</f>
        <v>hard_coal</v>
      </c>
    </row>
    <row r="62" spans="1:99" x14ac:dyDescent="0.25">
      <c r="A62">
        <v>1001</v>
      </c>
      <c r="B62" t="s">
        <v>2592</v>
      </c>
      <c r="C62" t="s">
        <v>2593</v>
      </c>
      <c r="D62" t="s">
        <v>2711</v>
      </c>
      <c r="E62" t="s">
        <v>2712</v>
      </c>
      <c r="F62">
        <v>15470</v>
      </c>
      <c r="G62" t="s">
        <v>333</v>
      </c>
      <c r="H62" t="s">
        <v>2690</v>
      </c>
      <c r="I62" t="s">
        <v>2666</v>
      </c>
      <c r="K62">
        <v>22</v>
      </c>
      <c r="L62">
        <v>1</v>
      </c>
      <c r="M62" t="s">
        <v>2598</v>
      </c>
      <c r="N62" t="s">
        <v>2599</v>
      </c>
      <c r="O62" t="s">
        <v>2600</v>
      </c>
      <c r="P62" t="s">
        <v>2601</v>
      </c>
      <c r="Q62" t="s">
        <v>2697</v>
      </c>
      <c r="R62" t="s">
        <v>2603</v>
      </c>
      <c r="S62" t="s">
        <v>2604</v>
      </c>
      <c r="T62">
        <v>221441</v>
      </c>
      <c r="U62">
        <v>120493</v>
      </c>
      <c r="V62">
        <v>105196</v>
      </c>
      <c r="W62">
        <v>201132</v>
      </c>
      <c r="X62">
        <v>171836</v>
      </c>
      <c r="Y62">
        <v>186113</v>
      </c>
      <c r="Z62">
        <v>196469</v>
      </c>
      <c r="AA62">
        <v>159741</v>
      </c>
      <c r="AB62" t="s">
        <v>2593</v>
      </c>
      <c r="AC62">
        <v>116953</v>
      </c>
      <c r="AD62">
        <v>137662</v>
      </c>
      <c r="AE62">
        <v>196726</v>
      </c>
      <c r="AF62">
        <v>221441</v>
      </c>
      <c r="AG62">
        <v>120493</v>
      </c>
      <c r="AH62">
        <v>105196</v>
      </c>
      <c r="AI62">
        <v>201132</v>
      </c>
      <c r="AJ62">
        <v>171836</v>
      </c>
      <c r="AK62">
        <v>186113</v>
      </c>
      <c r="AL62">
        <v>196469</v>
      </c>
      <c r="AM62">
        <v>159741</v>
      </c>
      <c r="AN62" t="s">
        <v>2593</v>
      </c>
      <c r="AO62">
        <v>116953</v>
      </c>
      <c r="AP62">
        <v>137662</v>
      </c>
      <c r="AQ62">
        <v>196726</v>
      </c>
      <c r="AR62">
        <v>21.992000000000001</v>
      </c>
      <c r="AS62">
        <v>22.245999999999999</v>
      </c>
      <c r="AT62">
        <v>22.321999999999999</v>
      </c>
      <c r="AU62">
        <v>22.105</v>
      </c>
      <c r="AV62">
        <v>22.257999999999999</v>
      </c>
      <c r="AW62">
        <v>22.914999999999999</v>
      </c>
      <c r="AX62">
        <v>22.262</v>
      </c>
      <c r="AY62">
        <v>22.408000000000001</v>
      </c>
      <c r="AZ62" t="s">
        <v>2593</v>
      </c>
      <c r="BA62">
        <v>22.367000000000001</v>
      </c>
      <c r="BB62">
        <v>22.196999999999999</v>
      </c>
      <c r="BC62">
        <v>22.193000000000001</v>
      </c>
      <c r="BD62">
        <v>4869930</v>
      </c>
      <c r="BE62">
        <v>2680487</v>
      </c>
      <c r="BF62">
        <v>2348185</v>
      </c>
      <c r="BG62">
        <v>4446023</v>
      </c>
      <c r="BH62">
        <v>3824726</v>
      </c>
      <c r="BI62">
        <v>4264779</v>
      </c>
      <c r="BJ62">
        <v>4373793</v>
      </c>
      <c r="BK62">
        <v>3579476</v>
      </c>
      <c r="BL62" t="s">
        <v>2593</v>
      </c>
      <c r="BM62">
        <v>2615888</v>
      </c>
      <c r="BN62">
        <v>3055683</v>
      </c>
      <c r="BO62">
        <v>4365940</v>
      </c>
      <c r="BP62">
        <v>4869930</v>
      </c>
      <c r="BQ62">
        <v>2680487</v>
      </c>
      <c r="BR62">
        <v>2348185</v>
      </c>
      <c r="BS62">
        <v>4446023</v>
      </c>
      <c r="BT62">
        <v>3824726</v>
      </c>
      <c r="BU62">
        <v>4264779</v>
      </c>
      <c r="BV62">
        <v>4373793</v>
      </c>
      <c r="BW62">
        <v>3579476</v>
      </c>
      <c r="BX62" t="s">
        <v>2593</v>
      </c>
      <c r="BY62">
        <v>2615888</v>
      </c>
      <c r="BZ62">
        <v>3055683</v>
      </c>
      <c r="CA62">
        <v>4365940</v>
      </c>
      <c r="CB62">
        <v>476879.75</v>
      </c>
      <c r="CC62">
        <v>264936.88</v>
      </c>
      <c r="CD62">
        <v>236836.15</v>
      </c>
      <c r="CE62">
        <v>477445.96</v>
      </c>
      <c r="CF62">
        <v>362359.11</v>
      </c>
      <c r="CG62">
        <v>424690</v>
      </c>
      <c r="CH62">
        <v>419489.08</v>
      </c>
      <c r="CI62">
        <v>348428.47</v>
      </c>
      <c r="CJ62" t="s">
        <v>2593</v>
      </c>
      <c r="CK62">
        <v>262964.2</v>
      </c>
      <c r="CL62">
        <v>310552.95</v>
      </c>
      <c r="CM62">
        <v>422424.32000000001</v>
      </c>
      <c r="CN62">
        <v>1813762</v>
      </c>
      <c r="CO62">
        <v>1813762</v>
      </c>
      <c r="CP62">
        <v>40424910</v>
      </c>
      <c r="CQ62">
        <v>40424910</v>
      </c>
      <c r="CR62">
        <v>4007006.9</v>
      </c>
      <c r="CS62">
        <v>2024</v>
      </c>
      <c r="CT62" t="str">
        <f>IFERROR(INDEX(Geography!C:C, MATCH(G62, Geography!B:B, 0)), G62)</f>
        <v>Indiana</v>
      </c>
      <c r="CU62" t="str">
        <f>IF(O62=VLOOKUP("eia923_lignite_fuel_code", Keys!$B:$C, 2, FALSE), VLOOKUP("lignite_label", Keys!$B:$C, 2, FALSE),VLOOKUP("hard_coal_label", Keys!$B:$C, 2, FALSE))</f>
        <v>hard_coal</v>
      </c>
    </row>
    <row r="63" spans="1:99" x14ac:dyDescent="0.25">
      <c r="A63">
        <v>1004</v>
      </c>
      <c r="B63" t="s">
        <v>2592</v>
      </c>
      <c r="C63" t="s">
        <v>2593</v>
      </c>
      <c r="D63" t="s">
        <v>2713</v>
      </c>
      <c r="E63" t="s">
        <v>2712</v>
      </c>
      <c r="F63">
        <v>15470</v>
      </c>
      <c r="G63" t="s">
        <v>333</v>
      </c>
      <c r="H63" t="s">
        <v>2690</v>
      </c>
      <c r="I63" t="s">
        <v>2666</v>
      </c>
      <c r="K63">
        <v>22</v>
      </c>
      <c r="L63">
        <v>1</v>
      </c>
      <c r="M63" t="s">
        <v>2598</v>
      </c>
      <c r="N63" t="s">
        <v>304</v>
      </c>
      <c r="O63" t="s">
        <v>2600</v>
      </c>
      <c r="P63" t="s">
        <v>2601</v>
      </c>
      <c r="Q63" t="s">
        <v>2697</v>
      </c>
      <c r="R63" t="s">
        <v>2603</v>
      </c>
      <c r="S63" t="s">
        <v>2604</v>
      </c>
      <c r="T63">
        <v>32812</v>
      </c>
      <c r="U63">
        <v>0</v>
      </c>
      <c r="V63">
        <v>0</v>
      </c>
      <c r="W63">
        <v>0</v>
      </c>
      <c r="X63">
        <v>12689</v>
      </c>
      <c r="Y63">
        <v>25290</v>
      </c>
      <c r="Z63">
        <v>17191</v>
      </c>
      <c r="AA63">
        <v>27906</v>
      </c>
      <c r="AB63">
        <v>29691</v>
      </c>
      <c r="AC63">
        <v>3312</v>
      </c>
      <c r="AD63">
        <v>26656</v>
      </c>
      <c r="AE63">
        <v>46653</v>
      </c>
      <c r="AF63">
        <v>32812</v>
      </c>
      <c r="AG63">
        <v>0</v>
      </c>
      <c r="AH63">
        <v>0</v>
      </c>
      <c r="AI63">
        <v>0</v>
      </c>
      <c r="AJ63">
        <v>12689</v>
      </c>
      <c r="AK63">
        <v>25290</v>
      </c>
      <c r="AL63">
        <v>17191</v>
      </c>
      <c r="AM63">
        <v>27906</v>
      </c>
      <c r="AN63">
        <v>29691</v>
      </c>
      <c r="AO63">
        <v>3312</v>
      </c>
      <c r="AP63">
        <v>26656</v>
      </c>
      <c r="AQ63">
        <v>46653</v>
      </c>
      <c r="AR63">
        <v>20.294</v>
      </c>
      <c r="AS63">
        <v>0</v>
      </c>
      <c r="AT63">
        <v>0</v>
      </c>
      <c r="AU63">
        <v>0</v>
      </c>
      <c r="AV63">
        <v>21.302</v>
      </c>
      <c r="AW63">
        <v>22.763999999999999</v>
      </c>
      <c r="AX63">
        <v>20.437999999999999</v>
      </c>
      <c r="AY63">
        <v>21.17</v>
      </c>
      <c r="AZ63">
        <v>21.085999999999999</v>
      </c>
      <c r="BA63">
        <v>20.372</v>
      </c>
      <c r="BB63">
        <v>21.007999999999999</v>
      </c>
      <c r="BC63">
        <v>21.975999999999999</v>
      </c>
      <c r="BD63">
        <v>665887</v>
      </c>
      <c r="BE63">
        <v>0</v>
      </c>
      <c r="BF63">
        <v>0</v>
      </c>
      <c r="BG63">
        <v>0</v>
      </c>
      <c r="BH63">
        <v>270301</v>
      </c>
      <c r="BI63">
        <v>575702</v>
      </c>
      <c r="BJ63">
        <v>351350</v>
      </c>
      <c r="BK63">
        <v>590770</v>
      </c>
      <c r="BL63">
        <v>626064</v>
      </c>
      <c r="BM63">
        <v>67472</v>
      </c>
      <c r="BN63">
        <v>559989</v>
      </c>
      <c r="BO63">
        <v>1025246</v>
      </c>
      <c r="BP63">
        <v>665887</v>
      </c>
      <c r="BQ63">
        <v>0</v>
      </c>
      <c r="BR63">
        <v>0</v>
      </c>
      <c r="BS63">
        <v>0</v>
      </c>
      <c r="BT63">
        <v>270301</v>
      </c>
      <c r="BU63">
        <v>575702</v>
      </c>
      <c r="BV63">
        <v>351350</v>
      </c>
      <c r="BW63">
        <v>590770</v>
      </c>
      <c r="BX63">
        <v>626064</v>
      </c>
      <c r="BY63">
        <v>67472</v>
      </c>
      <c r="BZ63">
        <v>559989</v>
      </c>
      <c r="CA63">
        <v>1025246</v>
      </c>
      <c r="CB63">
        <v>28575.628000000001</v>
      </c>
      <c r="CC63">
        <v>0</v>
      </c>
      <c r="CD63">
        <v>0</v>
      </c>
      <c r="CE63">
        <v>0</v>
      </c>
      <c r="CF63">
        <v>9330.8340000000007</v>
      </c>
      <c r="CG63">
        <v>21628.723999999998</v>
      </c>
      <c r="CH63">
        <v>12870.558999999999</v>
      </c>
      <c r="CI63">
        <v>23692.420999999998</v>
      </c>
      <c r="CJ63">
        <v>25151.653999999999</v>
      </c>
      <c r="CK63">
        <v>2270.7060000000001</v>
      </c>
      <c r="CL63">
        <v>24293.634999999998</v>
      </c>
      <c r="CM63">
        <v>42323.336000000003</v>
      </c>
      <c r="CN63">
        <v>222200</v>
      </c>
      <c r="CO63">
        <v>222200</v>
      </c>
      <c r="CP63">
        <v>4732781</v>
      </c>
      <c r="CQ63">
        <v>4732781</v>
      </c>
      <c r="CR63">
        <v>190137.5</v>
      </c>
      <c r="CS63">
        <v>2024</v>
      </c>
      <c r="CT63" t="str">
        <f>IFERROR(INDEX(Geography!C:C, MATCH(G63, Geography!B:B, 0)), G63)</f>
        <v>Indiana</v>
      </c>
      <c r="CU63" t="str">
        <f>IF(O63=VLOOKUP("eia923_lignite_fuel_code", Keys!$B:$C, 2, FALSE), VLOOKUP("lignite_label", Keys!$B:$C, 2, FALSE),VLOOKUP("hard_coal_label", Keys!$B:$C, 2, FALSE))</f>
        <v>hard_coal</v>
      </c>
    </row>
    <row r="64" spans="1:99" x14ac:dyDescent="0.25">
      <c r="A64">
        <v>1004</v>
      </c>
      <c r="B64" t="s">
        <v>2592</v>
      </c>
      <c r="C64" t="s">
        <v>2593</v>
      </c>
      <c r="D64" t="s">
        <v>2713</v>
      </c>
      <c r="E64" t="s">
        <v>2712</v>
      </c>
      <c r="F64">
        <v>15470</v>
      </c>
      <c r="G64" t="s">
        <v>333</v>
      </c>
      <c r="H64" t="s">
        <v>2690</v>
      </c>
      <c r="I64" t="s">
        <v>2666</v>
      </c>
      <c r="K64">
        <v>22</v>
      </c>
      <c r="L64">
        <v>1</v>
      </c>
      <c r="M64" t="s">
        <v>2598</v>
      </c>
      <c r="N64" t="s">
        <v>312</v>
      </c>
      <c r="O64" t="s">
        <v>2600</v>
      </c>
      <c r="P64" t="s">
        <v>2601</v>
      </c>
      <c r="Q64" t="s">
        <v>2697</v>
      </c>
      <c r="R64" t="s">
        <v>2603</v>
      </c>
      <c r="S64" t="s">
        <v>2604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2024</v>
      </c>
      <c r="CT64" t="str">
        <f>IFERROR(INDEX(Geography!C:C, MATCH(G64, Geography!B:B, 0)), G64)</f>
        <v>Indiana</v>
      </c>
      <c r="CU64" t="str">
        <f>IF(O64=VLOOKUP("eia923_lignite_fuel_code", Keys!$B:$C, 2, FALSE), VLOOKUP("lignite_label", Keys!$B:$C, 2, FALSE),VLOOKUP("hard_coal_label", Keys!$B:$C, 2, FALSE))</f>
        <v>hard_coal</v>
      </c>
    </row>
    <row r="65" spans="1:99" x14ac:dyDescent="0.25">
      <c r="A65">
        <v>1012</v>
      </c>
      <c r="B65" t="s">
        <v>2592</v>
      </c>
      <c r="C65" t="s">
        <v>2593</v>
      </c>
      <c r="D65" t="s">
        <v>2714</v>
      </c>
      <c r="E65" t="s">
        <v>2715</v>
      </c>
      <c r="F65">
        <v>17633</v>
      </c>
      <c r="G65" t="s">
        <v>333</v>
      </c>
      <c r="H65" t="s">
        <v>2690</v>
      </c>
      <c r="I65" t="s">
        <v>2666</v>
      </c>
      <c r="K65">
        <v>22</v>
      </c>
      <c r="L65">
        <v>1</v>
      </c>
      <c r="M65" t="s">
        <v>2598</v>
      </c>
      <c r="N65" t="s">
        <v>2599</v>
      </c>
      <c r="O65" t="s">
        <v>2600</v>
      </c>
      <c r="P65" t="s">
        <v>2601</v>
      </c>
      <c r="Q65" t="s">
        <v>2697</v>
      </c>
      <c r="R65" t="s">
        <v>2603</v>
      </c>
      <c r="S65" t="s">
        <v>2604</v>
      </c>
      <c r="T65">
        <v>101469</v>
      </c>
      <c r="U65">
        <v>57265</v>
      </c>
      <c r="V65">
        <v>62112</v>
      </c>
      <c r="W65">
        <v>55121</v>
      </c>
      <c r="X65">
        <v>91112</v>
      </c>
      <c r="Y65">
        <v>87240</v>
      </c>
      <c r="Z65">
        <v>74555</v>
      </c>
      <c r="AA65">
        <v>75734</v>
      </c>
      <c r="AB65">
        <v>40657</v>
      </c>
      <c r="AC65">
        <v>83152</v>
      </c>
      <c r="AD65">
        <v>71027</v>
      </c>
      <c r="AE65">
        <v>77481</v>
      </c>
      <c r="AF65">
        <v>101469</v>
      </c>
      <c r="AG65">
        <v>57265</v>
      </c>
      <c r="AH65">
        <v>62112</v>
      </c>
      <c r="AI65">
        <v>55121</v>
      </c>
      <c r="AJ65">
        <v>91112</v>
      </c>
      <c r="AK65">
        <v>87240</v>
      </c>
      <c r="AL65">
        <v>74555</v>
      </c>
      <c r="AM65">
        <v>75734</v>
      </c>
      <c r="AN65">
        <v>40657</v>
      </c>
      <c r="AO65">
        <v>83152</v>
      </c>
      <c r="AP65">
        <v>71027</v>
      </c>
      <c r="AQ65">
        <v>77481</v>
      </c>
      <c r="AR65">
        <v>22.673999999999999</v>
      </c>
      <c r="AS65">
        <v>22.788</v>
      </c>
      <c r="AT65">
        <v>22.407</v>
      </c>
      <c r="AU65">
        <v>22.332000000000001</v>
      </c>
      <c r="AV65">
        <v>21.940999999999999</v>
      </c>
      <c r="AW65">
        <v>22.341000000000001</v>
      </c>
      <c r="AX65">
        <v>22.231999999999999</v>
      </c>
      <c r="AY65">
        <v>22.541</v>
      </c>
      <c r="AZ65">
        <v>22.39</v>
      </c>
      <c r="BA65">
        <v>22.65</v>
      </c>
      <c r="BB65">
        <v>22.068999999999999</v>
      </c>
      <c r="BC65">
        <v>21.875</v>
      </c>
      <c r="BD65">
        <v>2300708</v>
      </c>
      <c r="BE65">
        <v>1304955</v>
      </c>
      <c r="BF65">
        <v>1391744</v>
      </c>
      <c r="BG65">
        <v>1230962</v>
      </c>
      <c r="BH65">
        <v>1999088</v>
      </c>
      <c r="BI65">
        <v>1949029</v>
      </c>
      <c r="BJ65">
        <v>1657507</v>
      </c>
      <c r="BK65">
        <v>1707120</v>
      </c>
      <c r="BL65">
        <v>910310</v>
      </c>
      <c r="BM65">
        <v>1883393</v>
      </c>
      <c r="BN65">
        <v>1567495</v>
      </c>
      <c r="BO65">
        <v>1694897</v>
      </c>
      <c r="BP65">
        <v>2300708</v>
      </c>
      <c r="BQ65">
        <v>1304955</v>
      </c>
      <c r="BR65">
        <v>1391744</v>
      </c>
      <c r="BS65">
        <v>1230962</v>
      </c>
      <c r="BT65">
        <v>1999088</v>
      </c>
      <c r="BU65">
        <v>1949029</v>
      </c>
      <c r="BV65">
        <v>1657507</v>
      </c>
      <c r="BW65">
        <v>1707120</v>
      </c>
      <c r="BX65">
        <v>910310</v>
      </c>
      <c r="BY65">
        <v>1883393</v>
      </c>
      <c r="BZ65">
        <v>1567495</v>
      </c>
      <c r="CA65">
        <v>1694897</v>
      </c>
      <c r="CB65">
        <v>210455.47</v>
      </c>
      <c r="CC65">
        <v>116818.39</v>
      </c>
      <c r="CD65">
        <v>122234.56</v>
      </c>
      <c r="CE65">
        <v>107078.44</v>
      </c>
      <c r="CF65">
        <v>174791.07</v>
      </c>
      <c r="CG65">
        <v>175036.05</v>
      </c>
      <c r="CH65">
        <v>144007.98000000001</v>
      </c>
      <c r="CI65">
        <v>148515.57</v>
      </c>
      <c r="CJ65">
        <v>80603.962</v>
      </c>
      <c r="CK65">
        <v>173012.84</v>
      </c>
      <c r="CL65">
        <v>138583.07999999999</v>
      </c>
      <c r="CM65">
        <v>154809.24</v>
      </c>
      <c r="CN65">
        <v>876925</v>
      </c>
      <c r="CO65">
        <v>876925</v>
      </c>
      <c r="CP65">
        <v>19597208</v>
      </c>
      <c r="CQ65">
        <v>19597208</v>
      </c>
      <c r="CR65">
        <v>1745946.6</v>
      </c>
      <c r="CS65">
        <v>2024</v>
      </c>
      <c r="CT65" t="str">
        <f>IFERROR(INDEX(Geography!C:C, MATCH(G65, Geography!B:B, 0)), G65)</f>
        <v>Indiana</v>
      </c>
      <c r="CU65" t="str">
        <f>IF(O65=VLOOKUP("eia923_lignite_fuel_code", Keys!$B:$C, 2, FALSE), VLOOKUP("lignite_label", Keys!$B:$C, 2, FALSE),VLOOKUP("hard_coal_label", Keys!$B:$C, 2, FALSE))</f>
        <v>hard_coal</v>
      </c>
    </row>
    <row r="66" spans="1:99" x14ac:dyDescent="0.25">
      <c r="A66">
        <v>1037</v>
      </c>
      <c r="B66" t="s">
        <v>2592</v>
      </c>
      <c r="C66" t="s">
        <v>2593</v>
      </c>
      <c r="D66" t="s">
        <v>2716</v>
      </c>
      <c r="E66" t="s">
        <v>2717</v>
      </c>
      <c r="F66">
        <v>14839</v>
      </c>
      <c r="G66" t="s">
        <v>333</v>
      </c>
      <c r="H66" t="s">
        <v>2690</v>
      </c>
      <c r="I66" t="s">
        <v>2666</v>
      </c>
      <c r="K66">
        <v>22</v>
      </c>
      <c r="L66">
        <v>1</v>
      </c>
      <c r="M66" t="s">
        <v>2598</v>
      </c>
      <c r="N66" t="s">
        <v>2659</v>
      </c>
      <c r="O66" t="s">
        <v>2600</v>
      </c>
      <c r="P66" t="s">
        <v>2601</v>
      </c>
      <c r="Q66" t="s">
        <v>2697</v>
      </c>
      <c r="R66" t="s">
        <v>2656</v>
      </c>
      <c r="S66" t="s">
        <v>2604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2024</v>
      </c>
      <c r="CT66" t="str">
        <f>IFERROR(INDEX(Geography!C:C, MATCH(G66, Geography!B:B, 0)), G66)</f>
        <v>Indiana</v>
      </c>
      <c r="CU66" t="str">
        <f>IF(O66=VLOOKUP("eia923_lignite_fuel_code", Keys!$B:$C, 2, FALSE), VLOOKUP("lignite_label", Keys!$B:$C, 2, FALSE),VLOOKUP("hard_coal_label", Keys!$B:$C, 2, FALSE))</f>
        <v>hard_coal</v>
      </c>
    </row>
    <row r="67" spans="1:99" x14ac:dyDescent="0.25">
      <c r="A67">
        <v>1040</v>
      </c>
      <c r="B67" t="s">
        <v>2592</v>
      </c>
      <c r="C67" t="s">
        <v>2593</v>
      </c>
      <c r="D67" t="s">
        <v>2718</v>
      </c>
      <c r="E67" t="s">
        <v>2719</v>
      </c>
      <c r="F67">
        <v>15989</v>
      </c>
      <c r="G67" t="s">
        <v>333</v>
      </c>
      <c r="H67" t="s">
        <v>2690</v>
      </c>
      <c r="I67" t="s">
        <v>2666</v>
      </c>
      <c r="K67">
        <v>22</v>
      </c>
      <c r="L67">
        <v>1</v>
      </c>
      <c r="M67" t="s">
        <v>2598</v>
      </c>
      <c r="N67" t="s">
        <v>2599</v>
      </c>
      <c r="O67" t="s">
        <v>2600</v>
      </c>
      <c r="P67" t="s">
        <v>2601</v>
      </c>
      <c r="Q67" t="s">
        <v>2667</v>
      </c>
      <c r="R67" t="s">
        <v>2612</v>
      </c>
      <c r="S67" t="s">
        <v>2604</v>
      </c>
      <c r="T67">
        <v>3297</v>
      </c>
      <c r="U67">
        <v>608</v>
      </c>
      <c r="V67">
        <v>850</v>
      </c>
      <c r="W67">
        <v>0</v>
      </c>
      <c r="X67">
        <v>268</v>
      </c>
      <c r="Y67">
        <v>4829</v>
      </c>
      <c r="Z67">
        <v>4160</v>
      </c>
      <c r="AA67">
        <v>7329</v>
      </c>
      <c r="AB67">
        <v>0</v>
      </c>
      <c r="AC67">
        <v>0</v>
      </c>
      <c r="AD67">
        <v>0</v>
      </c>
      <c r="AE67">
        <v>555</v>
      </c>
      <c r="AF67">
        <v>3297</v>
      </c>
      <c r="AG67">
        <v>608</v>
      </c>
      <c r="AH67">
        <v>850</v>
      </c>
      <c r="AI67">
        <v>0</v>
      </c>
      <c r="AJ67">
        <v>268</v>
      </c>
      <c r="AK67">
        <v>4829</v>
      </c>
      <c r="AL67">
        <v>4160</v>
      </c>
      <c r="AM67">
        <v>7329</v>
      </c>
      <c r="AN67">
        <v>0</v>
      </c>
      <c r="AO67">
        <v>0</v>
      </c>
      <c r="AP67">
        <v>0</v>
      </c>
      <c r="AQ67">
        <v>555</v>
      </c>
      <c r="AR67">
        <v>22.01</v>
      </c>
      <c r="AS67">
        <v>22.31</v>
      </c>
      <c r="AT67">
        <v>21.09</v>
      </c>
      <c r="AU67">
        <v>0</v>
      </c>
      <c r="AV67">
        <v>21.79</v>
      </c>
      <c r="AW67">
        <v>21.87</v>
      </c>
      <c r="AX67">
        <v>22.6</v>
      </c>
      <c r="AY67">
        <v>22.23</v>
      </c>
      <c r="AZ67">
        <v>0</v>
      </c>
      <c r="BA67">
        <v>0</v>
      </c>
      <c r="BB67">
        <v>0</v>
      </c>
      <c r="BC67">
        <v>20.94</v>
      </c>
      <c r="BD67">
        <v>72567</v>
      </c>
      <c r="BE67">
        <v>13564</v>
      </c>
      <c r="BF67">
        <v>17927</v>
      </c>
      <c r="BG67">
        <v>0</v>
      </c>
      <c r="BH67">
        <v>5840</v>
      </c>
      <c r="BI67">
        <v>105610</v>
      </c>
      <c r="BJ67">
        <v>94016</v>
      </c>
      <c r="BK67">
        <v>162924</v>
      </c>
      <c r="BL67">
        <v>0</v>
      </c>
      <c r="BM67">
        <v>0</v>
      </c>
      <c r="BN67">
        <v>0</v>
      </c>
      <c r="BO67">
        <v>11622</v>
      </c>
      <c r="BP67">
        <v>72567</v>
      </c>
      <c r="BQ67">
        <v>13564</v>
      </c>
      <c r="BR67">
        <v>17927</v>
      </c>
      <c r="BS67">
        <v>0</v>
      </c>
      <c r="BT67">
        <v>5840</v>
      </c>
      <c r="BU67">
        <v>105610</v>
      </c>
      <c r="BV67">
        <v>94016</v>
      </c>
      <c r="BW67">
        <v>162924</v>
      </c>
      <c r="BX67">
        <v>0</v>
      </c>
      <c r="BY67">
        <v>0</v>
      </c>
      <c r="BZ67">
        <v>0</v>
      </c>
      <c r="CA67">
        <v>11622</v>
      </c>
      <c r="CB67">
        <v>5292.5230000000001</v>
      </c>
      <c r="CC67">
        <v>663.52700000000004</v>
      </c>
      <c r="CD67">
        <v>1305</v>
      </c>
      <c r="CE67">
        <v>-151.12200000000001</v>
      </c>
      <c r="CF67">
        <v>367.721</v>
      </c>
      <c r="CG67">
        <v>7987.4129999999996</v>
      </c>
      <c r="CH67">
        <v>6411.2910000000002</v>
      </c>
      <c r="CI67">
        <v>12628.023999999999</v>
      </c>
      <c r="CJ67">
        <v>-187.43100000000001</v>
      </c>
      <c r="CK67">
        <v>-193.31899999999999</v>
      </c>
      <c r="CL67">
        <v>-196.26300000000001</v>
      </c>
      <c r="CM67">
        <v>432.71600000000001</v>
      </c>
      <c r="CN67">
        <v>21896</v>
      </c>
      <c r="CO67">
        <v>21896</v>
      </c>
      <c r="CP67">
        <v>484070</v>
      </c>
      <c r="CQ67">
        <v>484070</v>
      </c>
      <c r="CR67">
        <v>34360.080000000002</v>
      </c>
      <c r="CS67">
        <v>2024</v>
      </c>
      <c r="CT67" t="str">
        <f>IFERROR(INDEX(Geography!C:C, MATCH(G67, Geography!B:B, 0)), G67)</f>
        <v>Indiana</v>
      </c>
      <c r="CU67" t="str">
        <f>IF(O67=VLOOKUP("eia923_lignite_fuel_code", Keys!$B:$C, 2, FALSE), VLOOKUP("lignite_label", Keys!$B:$C, 2, FALSE),VLOOKUP("hard_coal_label", Keys!$B:$C, 2, FALSE))</f>
        <v>hard_coal</v>
      </c>
    </row>
    <row r="68" spans="1:99" x14ac:dyDescent="0.25">
      <c r="A68">
        <v>1073</v>
      </c>
      <c r="B68" t="s">
        <v>2616</v>
      </c>
      <c r="C68" t="s">
        <v>2593</v>
      </c>
      <c r="D68" t="s">
        <v>2720</v>
      </c>
      <c r="E68" t="s">
        <v>2721</v>
      </c>
      <c r="F68">
        <v>9417</v>
      </c>
      <c r="G68" t="s">
        <v>336</v>
      </c>
      <c r="H68" t="s">
        <v>2609</v>
      </c>
      <c r="I68" t="s">
        <v>2610</v>
      </c>
      <c r="K68">
        <v>22</v>
      </c>
      <c r="L68">
        <v>1</v>
      </c>
      <c r="M68" t="s">
        <v>2598</v>
      </c>
      <c r="N68" t="s">
        <v>2599</v>
      </c>
      <c r="O68" t="s">
        <v>2605</v>
      </c>
      <c r="P68" t="s">
        <v>2601</v>
      </c>
      <c r="Q68" t="s">
        <v>2697</v>
      </c>
      <c r="R68" t="s">
        <v>2603</v>
      </c>
      <c r="S68" t="s">
        <v>2604</v>
      </c>
      <c r="T68">
        <v>6247</v>
      </c>
      <c r="U68">
        <v>1294</v>
      </c>
      <c r="V68">
        <v>3477</v>
      </c>
      <c r="W68">
        <v>3456</v>
      </c>
      <c r="X68">
        <v>5003</v>
      </c>
      <c r="Y68">
        <v>1433</v>
      </c>
      <c r="Z68">
        <v>11294</v>
      </c>
      <c r="AA68">
        <v>8237</v>
      </c>
      <c r="AB68">
        <v>4019</v>
      </c>
      <c r="AC68">
        <v>3813</v>
      </c>
      <c r="AD68">
        <v>4699</v>
      </c>
      <c r="AE68">
        <v>3701</v>
      </c>
      <c r="AF68">
        <v>2939</v>
      </c>
      <c r="AG68">
        <v>682</v>
      </c>
      <c r="AH68">
        <v>2340</v>
      </c>
      <c r="AI68">
        <v>2292</v>
      </c>
      <c r="AJ68">
        <v>2159</v>
      </c>
      <c r="AK68">
        <v>954</v>
      </c>
      <c r="AL68">
        <v>3911</v>
      </c>
      <c r="AM68">
        <v>2934</v>
      </c>
      <c r="AN68">
        <v>2311</v>
      </c>
      <c r="AO68">
        <v>2649</v>
      </c>
      <c r="AP68">
        <v>2349</v>
      </c>
      <c r="AQ68">
        <v>1835</v>
      </c>
      <c r="AR68">
        <v>17.86</v>
      </c>
      <c r="AS68">
        <v>17.97</v>
      </c>
      <c r="AT68">
        <v>17.97</v>
      </c>
      <c r="AU68">
        <v>17.393999999999998</v>
      </c>
      <c r="AV68">
        <v>17.827999999999999</v>
      </c>
      <c r="AW68">
        <v>17.686</v>
      </c>
      <c r="AX68">
        <v>17.286000000000001</v>
      </c>
      <c r="AY68">
        <v>17.858000000000001</v>
      </c>
      <c r="AZ68">
        <v>17.332000000000001</v>
      </c>
      <c r="BA68">
        <v>17.908000000000001</v>
      </c>
      <c r="BB68">
        <v>17.707999999999998</v>
      </c>
      <c r="BC68">
        <v>17.692</v>
      </c>
      <c r="BD68">
        <v>111571</v>
      </c>
      <c r="BE68">
        <v>23253</v>
      </c>
      <c r="BF68">
        <v>62482</v>
      </c>
      <c r="BG68">
        <v>60114</v>
      </c>
      <c r="BH68">
        <v>89193</v>
      </c>
      <c r="BI68">
        <v>25344</v>
      </c>
      <c r="BJ68">
        <v>195228</v>
      </c>
      <c r="BK68">
        <v>147096</v>
      </c>
      <c r="BL68">
        <v>69657</v>
      </c>
      <c r="BM68">
        <v>68283</v>
      </c>
      <c r="BN68">
        <v>83210</v>
      </c>
      <c r="BO68">
        <v>65478</v>
      </c>
      <c r="BP68">
        <v>52489</v>
      </c>
      <c r="BQ68">
        <v>12250</v>
      </c>
      <c r="BR68">
        <v>42045</v>
      </c>
      <c r="BS68">
        <v>39869</v>
      </c>
      <c r="BT68">
        <v>38482</v>
      </c>
      <c r="BU68">
        <v>16869</v>
      </c>
      <c r="BV68">
        <v>67606</v>
      </c>
      <c r="BW68">
        <v>52396</v>
      </c>
      <c r="BX68">
        <v>40050</v>
      </c>
      <c r="BY68">
        <v>47432</v>
      </c>
      <c r="BZ68">
        <v>41600</v>
      </c>
      <c r="CA68">
        <v>32472</v>
      </c>
      <c r="CB68">
        <v>4611</v>
      </c>
      <c r="CC68">
        <v>-1658</v>
      </c>
      <c r="CD68">
        <v>3067.3820000000001</v>
      </c>
      <c r="CE68">
        <v>4969.2380000000003</v>
      </c>
      <c r="CF68">
        <v>5015.8990000000003</v>
      </c>
      <c r="CG68">
        <v>949.702</v>
      </c>
      <c r="CH68">
        <v>9356.0429999999997</v>
      </c>
      <c r="CI68">
        <v>6237.2340000000004</v>
      </c>
      <c r="CJ68">
        <v>3472.02</v>
      </c>
      <c r="CK68">
        <v>3947</v>
      </c>
      <c r="CL68">
        <v>3533.8969999999999</v>
      </c>
      <c r="CM68">
        <v>1806.0730000000001</v>
      </c>
      <c r="CN68">
        <v>56673</v>
      </c>
      <c r="CO68">
        <v>27355</v>
      </c>
      <c r="CP68">
        <v>1000909</v>
      </c>
      <c r="CQ68">
        <v>483560</v>
      </c>
      <c r="CR68">
        <v>45307.487999999998</v>
      </c>
      <c r="CS68">
        <v>2024</v>
      </c>
      <c r="CT68" t="str">
        <f>IFERROR(INDEX(Geography!C:C, MATCH(G68, Geography!B:B, 0)), G68)</f>
        <v>Iowa</v>
      </c>
      <c r="CU68" t="str">
        <f>IF(O68=VLOOKUP("eia923_lignite_fuel_code", Keys!$B:$C, 2, FALSE), VLOOKUP("lignite_label", Keys!$B:$C, 2, FALSE),VLOOKUP("hard_coal_label", Keys!$B:$C, 2, FALSE))</f>
        <v>hard_coal</v>
      </c>
    </row>
    <row r="69" spans="1:99" x14ac:dyDescent="0.25">
      <c r="A69">
        <v>1082</v>
      </c>
      <c r="B69" t="s">
        <v>2616</v>
      </c>
      <c r="C69" t="s">
        <v>2593</v>
      </c>
      <c r="D69" t="s">
        <v>2722</v>
      </c>
      <c r="E69" t="s">
        <v>2723</v>
      </c>
      <c r="F69">
        <v>12341</v>
      </c>
      <c r="G69" t="s">
        <v>336</v>
      </c>
      <c r="H69" t="s">
        <v>2609</v>
      </c>
      <c r="I69" t="s">
        <v>2610</v>
      </c>
      <c r="K69">
        <v>22</v>
      </c>
      <c r="L69">
        <v>1</v>
      </c>
      <c r="M69" t="s">
        <v>2598</v>
      </c>
      <c r="N69" t="s">
        <v>2599</v>
      </c>
      <c r="O69" t="s">
        <v>2615</v>
      </c>
      <c r="P69" t="s">
        <v>2601</v>
      </c>
      <c r="Q69" t="s">
        <v>2697</v>
      </c>
      <c r="R69" t="s">
        <v>2603</v>
      </c>
      <c r="S69" t="s">
        <v>2604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2024</v>
      </c>
      <c r="CT69" t="str">
        <f>IFERROR(INDEX(Geography!C:C, MATCH(G69, Geography!B:B, 0)), G69)</f>
        <v>Iowa</v>
      </c>
      <c r="CU69" t="str">
        <f>IF(O69=VLOOKUP("eia923_lignite_fuel_code", Keys!$B:$C, 2, FALSE), VLOOKUP("lignite_label", Keys!$B:$C, 2, FALSE),VLOOKUP("hard_coal_label", Keys!$B:$C, 2, FALSE))</f>
        <v>hard_coal</v>
      </c>
    </row>
    <row r="70" spans="1:99" x14ac:dyDescent="0.25">
      <c r="A70">
        <v>1082</v>
      </c>
      <c r="B70" t="s">
        <v>2616</v>
      </c>
      <c r="C70" t="s">
        <v>2593</v>
      </c>
      <c r="D70" t="s">
        <v>2722</v>
      </c>
      <c r="E70" t="s">
        <v>2723</v>
      </c>
      <c r="F70">
        <v>12341</v>
      </c>
      <c r="G70" t="s">
        <v>336</v>
      </c>
      <c r="H70" t="s">
        <v>2609</v>
      </c>
      <c r="I70" t="s">
        <v>2610</v>
      </c>
      <c r="K70">
        <v>22</v>
      </c>
      <c r="L70">
        <v>1</v>
      </c>
      <c r="M70" t="s">
        <v>2598</v>
      </c>
      <c r="N70" t="s">
        <v>2599</v>
      </c>
      <c r="O70" t="s">
        <v>2605</v>
      </c>
      <c r="P70" t="s">
        <v>2601</v>
      </c>
      <c r="Q70" t="s">
        <v>2697</v>
      </c>
      <c r="R70" t="s">
        <v>2603</v>
      </c>
      <c r="S70" t="s">
        <v>2604</v>
      </c>
      <c r="T70">
        <v>371923</v>
      </c>
      <c r="U70">
        <v>190467</v>
      </c>
      <c r="V70">
        <v>103297</v>
      </c>
      <c r="W70">
        <v>22411</v>
      </c>
      <c r="X70">
        <v>249066</v>
      </c>
      <c r="Y70">
        <v>428416</v>
      </c>
      <c r="Z70">
        <v>511924</v>
      </c>
      <c r="AA70">
        <v>521488</v>
      </c>
      <c r="AB70">
        <v>391851</v>
      </c>
      <c r="AC70">
        <v>224834</v>
      </c>
      <c r="AD70">
        <v>355922</v>
      </c>
      <c r="AE70">
        <v>358675</v>
      </c>
      <c r="AF70">
        <v>359915</v>
      </c>
      <c r="AG70">
        <v>188110</v>
      </c>
      <c r="AH70">
        <v>97589</v>
      </c>
      <c r="AI70">
        <v>21350</v>
      </c>
      <c r="AJ70">
        <v>241529</v>
      </c>
      <c r="AK70">
        <v>419164</v>
      </c>
      <c r="AL70">
        <v>498738</v>
      </c>
      <c r="AM70">
        <v>506917</v>
      </c>
      <c r="AN70">
        <v>382175</v>
      </c>
      <c r="AO70">
        <v>218706</v>
      </c>
      <c r="AP70">
        <v>349609</v>
      </c>
      <c r="AQ70">
        <v>347913</v>
      </c>
      <c r="AR70">
        <v>17.771999999999998</v>
      </c>
      <c r="AS70">
        <v>17.812999999999999</v>
      </c>
      <c r="AT70">
        <v>17.87</v>
      </c>
      <c r="AU70">
        <v>17.707999999999998</v>
      </c>
      <c r="AV70">
        <v>17.734000000000002</v>
      </c>
      <c r="AW70">
        <v>17.742000000000001</v>
      </c>
      <c r="AX70">
        <v>17.803000000000001</v>
      </c>
      <c r="AY70">
        <v>17.585999999999999</v>
      </c>
      <c r="AZ70">
        <v>17.614000000000001</v>
      </c>
      <c r="BA70">
        <v>17.524000000000001</v>
      </c>
      <c r="BB70">
        <v>17.52</v>
      </c>
      <c r="BC70">
        <v>17.39</v>
      </c>
      <c r="BD70">
        <v>6609816</v>
      </c>
      <c r="BE70">
        <v>3392789</v>
      </c>
      <c r="BF70">
        <v>1845917</v>
      </c>
      <c r="BG70">
        <v>396854</v>
      </c>
      <c r="BH70">
        <v>4416936</v>
      </c>
      <c r="BI70">
        <v>7600957</v>
      </c>
      <c r="BJ70">
        <v>9113783</v>
      </c>
      <c r="BK70">
        <v>9170888</v>
      </c>
      <c r="BL70">
        <v>6902064</v>
      </c>
      <c r="BM70">
        <v>3939991</v>
      </c>
      <c r="BN70">
        <v>6235753</v>
      </c>
      <c r="BO70">
        <v>6237358</v>
      </c>
      <c r="BP70">
        <v>6396412</v>
      </c>
      <c r="BQ70">
        <v>3350810</v>
      </c>
      <c r="BR70">
        <v>1743907</v>
      </c>
      <c r="BS70">
        <v>378061</v>
      </c>
      <c r="BT70">
        <v>4283277</v>
      </c>
      <c r="BU70">
        <v>7436804</v>
      </c>
      <c r="BV70">
        <v>8879041</v>
      </c>
      <c r="BW70">
        <v>8914642</v>
      </c>
      <c r="BX70">
        <v>6731633</v>
      </c>
      <c r="BY70">
        <v>3832599</v>
      </c>
      <c r="BZ70">
        <v>6125141</v>
      </c>
      <c r="CA70">
        <v>6050201</v>
      </c>
      <c r="CB70">
        <v>612587.66</v>
      </c>
      <c r="CC70">
        <v>308533.28000000003</v>
      </c>
      <c r="CD70">
        <v>160801.76999999999</v>
      </c>
      <c r="CE70">
        <v>23063.272000000001</v>
      </c>
      <c r="CF70">
        <v>421491.98</v>
      </c>
      <c r="CG70">
        <v>750690.99</v>
      </c>
      <c r="CH70">
        <v>898598.24</v>
      </c>
      <c r="CI70">
        <v>901991.11</v>
      </c>
      <c r="CJ70">
        <v>675657.97</v>
      </c>
      <c r="CK70">
        <v>374973.42</v>
      </c>
      <c r="CL70">
        <v>613894.73</v>
      </c>
      <c r="CM70">
        <v>600098.93000000005</v>
      </c>
      <c r="CN70">
        <v>3730274</v>
      </c>
      <c r="CO70">
        <v>3631715</v>
      </c>
      <c r="CP70">
        <v>65863106</v>
      </c>
      <c r="CQ70">
        <v>64122528</v>
      </c>
      <c r="CR70">
        <v>6342383.4000000004</v>
      </c>
      <c r="CS70">
        <v>2024</v>
      </c>
      <c r="CT70" t="str">
        <f>IFERROR(INDEX(Geography!C:C, MATCH(G70, Geography!B:B, 0)), G70)</f>
        <v>Iowa</v>
      </c>
      <c r="CU70" t="str">
        <f>IF(O70=VLOOKUP("eia923_lignite_fuel_code", Keys!$B:$C, 2, FALSE), VLOOKUP("lignite_label", Keys!$B:$C, 2, FALSE),VLOOKUP("hard_coal_label", Keys!$B:$C, 2, FALSE))</f>
        <v>hard_coal</v>
      </c>
    </row>
    <row r="71" spans="1:99" x14ac:dyDescent="0.25">
      <c r="A71">
        <v>1091</v>
      </c>
      <c r="B71" t="s">
        <v>2592</v>
      </c>
      <c r="C71" t="s">
        <v>2593</v>
      </c>
      <c r="D71" t="s">
        <v>2724</v>
      </c>
      <c r="E71" t="s">
        <v>2723</v>
      </c>
      <c r="F71">
        <v>12341</v>
      </c>
      <c r="G71" t="s">
        <v>336</v>
      </c>
      <c r="H71" t="s">
        <v>2609</v>
      </c>
      <c r="I71" t="s">
        <v>2610</v>
      </c>
      <c r="K71">
        <v>22</v>
      </c>
      <c r="L71">
        <v>1</v>
      </c>
      <c r="M71" t="s">
        <v>2598</v>
      </c>
      <c r="N71" t="s">
        <v>2599</v>
      </c>
      <c r="O71" t="s">
        <v>2615</v>
      </c>
      <c r="P71" t="s">
        <v>2601</v>
      </c>
      <c r="Q71" t="s">
        <v>2697</v>
      </c>
      <c r="R71" t="s">
        <v>2603</v>
      </c>
      <c r="S71" t="s">
        <v>2604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2024</v>
      </c>
      <c r="CT71" t="str">
        <f>IFERROR(INDEX(Geography!C:C, MATCH(G71, Geography!B:B, 0)), G71)</f>
        <v>Iowa</v>
      </c>
      <c r="CU71" t="str">
        <f>IF(O71=VLOOKUP("eia923_lignite_fuel_code", Keys!$B:$C, 2, FALSE), VLOOKUP("lignite_label", Keys!$B:$C, 2, FALSE),VLOOKUP("hard_coal_label", Keys!$B:$C, 2, FALSE))</f>
        <v>hard_coal</v>
      </c>
    </row>
    <row r="72" spans="1:99" x14ac:dyDescent="0.25">
      <c r="A72">
        <v>1091</v>
      </c>
      <c r="B72" t="s">
        <v>2592</v>
      </c>
      <c r="C72" t="s">
        <v>2593</v>
      </c>
      <c r="D72" t="s">
        <v>2724</v>
      </c>
      <c r="E72" t="s">
        <v>2723</v>
      </c>
      <c r="F72">
        <v>12341</v>
      </c>
      <c r="G72" t="s">
        <v>336</v>
      </c>
      <c r="H72" t="s">
        <v>2609</v>
      </c>
      <c r="I72" t="s">
        <v>2610</v>
      </c>
      <c r="K72">
        <v>22</v>
      </c>
      <c r="L72">
        <v>1</v>
      </c>
      <c r="M72" t="s">
        <v>2598</v>
      </c>
      <c r="N72" t="s">
        <v>2599</v>
      </c>
      <c r="O72" t="s">
        <v>2605</v>
      </c>
      <c r="P72" t="s">
        <v>2601</v>
      </c>
      <c r="Q72" t="s">
        <v>2697</v>
      </c>
      <c r="R72" t="s">
        <v>2603</v>
      </c>
      <c r="S72" t="s">
        <v>2604</v>
      </c>
      <c r="T72">
        <v>59583</v>
      </c>
      <c r="U72">
        <v>13425</v>
      </c>
      <c r="V72">
        <v>8560</v>
      </c>
      <c r="W72">
        <v>0</v>
      </c>
      <c r="X72">
        <v>0</v>
      </c>
      <c r="Y72">
        <v>56212</v>
      </c>
      <c r="Z72">
        <v>136844</v>
      </c>
      <c r="AA72">
        <v>79242</v>
      </c>
      <c r="AB72">
        <v>32463</v>
      </c>
      <c r="AC72">
        <v>30538</v>
      </c>
      <c r="AD72">
        <v>47573</v>
      </c>
      <c r="AE72">
        <v>42026</v>
      </c>
      <c r="AF72">
        <v>59583</v>
      </c>
      <c r="AG72">
        <v>13425</v>
      </c>
      <c r="AH72">
        <v>8560</v>
      </c>
      <c r="AI72">
        <v>0</v>
      </c>
      <c r="AJ72">
        <v>0</v>
      </c>
      <c r="AK72">
        <v>56212</v>
      </c>
      <c r="AL72">
        <v>136844</v>
      </c>
      <c r="AM72">
        <v>79242</v>
      </c>
      <c r="AN72">
        <v>32463</v>
      </c>
      <c r="AO72">
        <v>30538</v>
      </c>
      <c r="AP72">
        <v>47573</v>
      </c>
      <c r="AQ72">
        <v>42026</v>
      </c>
      <c r="AR72">
        <v>17.552</v>
      </c>
      <c r="AS72">
        <v>17.552</v>
      </c>
      <c r="AT72">
        <v>17.065999999999999</v>
      </c>
      <c r="AU72">
        <v>0</v>
      </c>
      <c r="AV72">
        <v>0</v>
      </c>
      <c r="AW72">
        <v>17.117999999999999</v>
      </c>
      <c r="AX72">
        <v>16.62</v>
      </c>
      <c r="AY72">
        <v>16.917999999999999</v>
      </c>
      <c r="AZ72">
        <v>16.917999999999999</v>
      </c>
      <c r="BA72">
        <v>16.975999999999999</v>
      </c>
      <c r="BB72">
        <v>17.350000000000001</v>
      </c>
      <c r="BC72">
        <v>17.350000000000001</v>
      </c>
      <c r="BD72">
        <v>1045801</v>
      </c>
      <c r="BE72">
        <v>235636</v>
      </c>
      <c r="BF72">
        <v>146085</v>
      </c>
      <c r="BG72">
        <v>0</v>
      </c>
      <c r="BH72">
        <v>0</v>
      </c>
      <c r="BI72">
        <v>962237</v>
      </c>
      <c r="BJ72">
        <v>2274347</v>
      </c>
      <c r="BK72">
        <v>1340616</v>
      </c>
      <c r="BL72">
        <v>549209</v>
      </c>
      <c r="BM72">
        <v>518413</v>
      </c>
      <c r="BN72">
        <v>825392</v>
      </c>
      <c r="BO72">
        <v>729151</v>
      </c>
      <c r="BP72">
        <v>1045801</v>
      </c>
      <c r="BQ72">
        <v>235636</v>
      </c>
      <c r="BR72">
        <v>146085</v>
      </c>
      <c r="BS72">
        <v>0</v>
      </c>
      <c r="BT72">
        <v>0</v>
      </c>
      <c r="BU72">
        <v>962237</v>
      </c>
      <c r="BV72">
        <v>2274347</v>
      </c>
      <c r="BW72">
        <v>1340616</v>
      </c>
      <c r="BX72">
        <v>549209</v>
      </c>
      <c r="BY72">
        <v>518413</v>
      </c>
      <c r="BZ72">
        <v>825392</v>
      </c>
      <c r="CA72">
        <v>729151</v>
      </c>
      <c r="CB72">
        <v>86267.008000000002</v>
      </c>
      <c r="CC72">
        <v>11019.718999999999</v>
      </c>
      <c r="CD72">
        <v>2521.9839999999999</v>
      </c>
      <c r="CE72">
        <v>-3054.3850000000002</v>
      </c>
      <c r="CF72">
        <v>-1567.615</v>
      </c>
      <c r="CG72">
        <v>83853.509999999995</v>
      </c>
      <c r="CH72">
        <v>214374.84</v>
      </c>
      <c r="CI72">
        <v>124838.76</v>
      </c>
      <c r="CJ72">
        <v>47680.275000000001</v>
      </c>
      <c r="CK72">
        <v>39769.228000000003</v>
      </c>
      <c r="CL72">
        <v>68228.274999999994</v>
      </c>
      <c r="CM72">
        <v>63367.913999999997</v>
      </c>
      <c r="CN72">
        <v>506466</v>
      </c>
      <c r="CO72">
        <v>506466</v>
      </c>
      <c r="CP72">
        <v>8626887</v>
      </c>
      <c r="CQ72">
        <v>8626887</v>
      </c>
      <c r="CR72">
        <v>737299.51</v>
      </c>
      <c r="CS72">
        <v>2024</v>
      </c>
      <c r="CT72" t="str">
        <f>IFERROR(INDEX(Geography!C:C, MATCH(G72, Geography!B:B, 0)), G72)</f>
        <v>Iowa</v>
      </c>
      <c r="CU72" t="str">
        <f>IF(O72=VLOOKUP("eia923_lignite_fuel_code", Keys!$B:$C, 2, FALSE), VLOOKUP("lignite_label", Keys!$B:$C, 2, FALSE),VLOOKUP("hard_coal_label", Keys!$B:$C, 2, FALSE))</f>
        <v>hard_coal</v>
      </c>
    </row>
    <row r="73" spans="1:99" x14ac:dyDescent="0.25">
      <c r="A73">
        <v>1104</v>
      </c>
      <c r="B73" t="s">
        <v>2592</v>
      </c>
      <c r="C73" t="s">
        <v>2593</v>
      </c>
      <c r="D73" t="s">
        <v>2725</v>
      </c>
      <c r="E73" t="s">
        <v>2721</v>
      </c>
      <c r="F73">
        <v>9417</v>
      </c>
      <c r="G73" t="s">
        <v>336</v>
      </c>
      <c r="H73" t="s">
        <v>2609</v>
      </c>
      <c r="I73" t="s">
        <v>2610</v>
      </c>
      <c r="K73">
        <v>22</v>
      </c>
      <c r="L73">
        <v>1</v>
      </c>
      <c r="M73" t="s">
        <v>2598</v>
      </c>
      <c r="N73" t="s">
        <v>2599</v>
      </c>
      <c r="O73" t="s">
        <v>2605</v>
      </c>
      <c r="P73" t="s">
        <v>2601</v>
      </c>
      <c r="Q73" t="s">
        <v>2697</v>
      </c>
      <c r="R73" t="s">
        <v>2603</v>
      </c>
      <c r="S73" t="s">
        <v>2604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2024</v>
      </c>
      <c r="CT73" t="str">
        <f>IFERROR(INDEX(Geography!C:C, MATCH(G73, Geography!B:B, 0)), G73)</f>
        <v>Iowa</v>
      </c>
      <c r="CU73" t="str">
        <f>IF(O73=VLOOKUP("eia923_lignite_fuel_code", Keys!$B:$C, 2, FALSE), VLOOKUP("lignite_label", Keys!$B:$C, 2, FALSE),VLOOKUP("hard_coal_label", Keys!$B:$C, 2, FALSE))</f>
        <v>hard_coal</v>
      </c>
    </row>
    <row r="74" spans="1:99" x14ac:dyDescent="0.25">
      <c r="A74">
        <v>1122</v>
      </c>
      <c r="B74" t="s">
        <v>2592</v>
      </c>
      <c r="C74" t="s">
        <v>2593</v>
      </c>
      <c r="D74" t="s">
        <v>2726</v>
      </c>
      <c r="E74" t="s">
        <v>2727</v>
      </c>
      <c r="F74">
        <v>554</v>
      </c>
      <c r="G74" t="s">
        <v>336</v>
      </c>
      <c r="H74" t="s">
        <v>2609</v>
      </c>
      <c r="I74" t="s">
        <v>2610</v>
      </c>
      <c r="K74">
        <v>22</v>
      </c>
      <c r="L74">
        <v>1</v>
      </c>
      <c r="M74" t="s">
        <v>2598</v>
      </c>
      <c r="N74" t="s">
        <v>2599</v>
      </c>
      <c r="O74" t="s">
        <v>2605</v>
      </c>
      <c r="P74" t="s">
        <v>2601</v>
      </c>
      <c r="Q74" t="s">
        <v>2697</v>
      </c>
      <c r="R74" t="s">
        <v>2656</v>
      </c>
      <c r="S74" t="s">
        <v>2604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2024</v>
      </c>
      <c r="CT74" t="str">
        <f>IFERROR(INDEX(Geography!C:C, MATCH(G74, Geography!B:B, 0)), G74)</f>
        <v>Iowa</v>
      </c>
      <c r="CU74" t="str">
        <f>IF(O74=VLOOKUP("eia923_lignite_fuel_code", Keys!$B:$C, 2, FALSE), VLOOKUP("lignite_label", Keys!$B:$C, 2, FALSE),VLOOKUP("hard_coal_label", Keys!$B:$C, 2, FALSE))</f>
        <v>hard_coal</v>
      </c>
    </row>
    <row r="75" spans="1:99" x14ac:dyDescent="0.25">
      <c r="A75">
        <v>1131</v>
      </c>
      <c r="B75" t="s">
        <v>2592</v>
      </c>
      <c r="C75" t="s">
        <v>2593</v>
      </c>
      <c r="D75" t="s">
        <v>2728</v>
      </c>
      <c r="E75" t="s">
        <v>2729</v>
      </c>
      <c r="F75">
        <v>3203</v>
      </c>
      <c r="G75" t="s">
        <v>336</v>
      </c>
      <c r="H75" t="s">
        <v>2609</v>
      </c>
      <c r="I75" t="s">
        <v>2610</v>
      </c>
      <c r="K75">
        <v>22</v>
      </c>
      <c r="L75">
        <v>1</v>
      </c>
      <c r="M75" t="s">
        <v>2598</v>
      </c>
      <c r="N75" t="s">
        <v>2599</v>
      </c>
      <c r="O75" t="s">
        <v>2600</v>
      </c>
      <c r="P75" t="s">
        <v>2601</v>
      </c>
      <c r="Q75" t="s">
        <v>2697</v>
      </c>
      <c r="R75" t="s">
        <v>2612</v>
      </c>
      <c r="S75" t="s">
        <v>2604</v>
      </c>
      <c r="T75">
        <v>195</v>
      </c>
      <c r="U75">
        <v>0</v>
      </c>
      <c r="V75">
        <v>0</v>
      </c>
      <c r="W75">
        <v>0</v>
      </c>
      <c r="X75">
        <v>82</v>
      </c>
      <c r="Y75">
        <v>69</v>
      </c>
      <c r="Z75">
        <v>0</v>
      </c>
      <c r="AA75">
        <v>8</v>
      </c>
      <c r="AB75">
        <v>92</v>
      </c>
      <c r="AC75">
        <v>0</v>
      </c>
      <c r="AD75">
        <v>0</v>
      </c>
      <c r="AE75">
        <v>0</v>
      </c>
      <c r="AF75">
        <v>195</v>
      </c>
      <c r="AG75">
        <v>0</v>
      </c>
      <c r="AH75">
        <v>0</v>
      </c>
      <c r="AI75">
        <v>0</v>
      </c>
      <c r="AJ75">
        <v>82</v>
      </c>
      <c r="AK75">
        <v>69</v>
      </c>
      <c r="AL75">
        <v>0</v>
      </c>
      <c r="AM75">
        <v>8</v>
      </c>
      <c r="AN75">
        <v>92</v>
      </c>
      <c r="AO75">
        <v>0</v>
      </c>
      <c r="AP75">
        <v>0</v>
      </c>
      <c r="AQ75">
        <v>0</v>
      </c>
      <c r="AR75">
        <v>26.84</v>
      </c>
      <c r="AS75">
        <v>0</v>
      </c>
      <c r="AT75">
        <v>0</v>
      </c>
      <c r="AU75">
        <v>0</v>
      </c>
      <c r="AV75">
        <v>25.2</v>
      </c>
      <c r="AW75">
        <v>23.1</v>
      </c>
      <c r="AX75">
        <v>0</v>
      </c>
      <c r="AY75">
        <v>26.84</v>
      </c>
      <c r="AZ75">
        <v>23.1</v>
      </c>
      <c r="BA75">
        <v>0</v>
      </c>
      <c r="BB75">
        <v>0</v>
      </c>
      <c r="BC75">
        <v>0</v>
      </c>
      <c r="BD75">
        <v>5234</v>
      </c>
      <c r="BE75">
        <v>0</v>
      </c>
      <c r="BF75">
        <v>0</v>
      </c>
      <c r="BG75">
        <v>0</v>
      </c>
      <c r="BH75">
        <v>2066</v>
      </c>
      <c r="BI75">
        <v>1594</v>
      </c>
      <c r="BJ75">
        <v>0</v>
      </c>
      <c r="BK75">
        <v>215</v>
      </c>
      <c r="BL75">
        <v>2125</v>
      </c>
      <c r="BM75">
        <v>0</v>
      </c>
      <c r="BN75">
        <v>0</v>
      </c>
      <c r="BO75">
        <v>0</v>
      </c>
      <c r="BP75">
        <v>5234</v>
      </c>
      <c r="BQ75">
        <v>0</v>
      </c>
      <c r="BR75">
        <v>0</v>
      </c>
      <c r="BS75">
        <v>0</v>
      </c>
      <c r="BT75">
        <v>2066</v>
      </c>
      <c r="BU75">
        <v>1594</v>
      </c>
      <c r="BV75">
        <v>0</v>
      </c>
      <c r="BW75">
        <v>215</v>
      </c>
      <c r="BX75">
        <v>2125</v>
      </c>
      <c r="BY75">
        <v>0</v>
      </c>
      <c r="BZ75">
        <v>0</v>
      </c>
      <c r="CA75">
        <v>0</v>
      </c>
      <c r="CB75">
        <v>265.226</v>
      </c>
      <c r="CC75">
        <v>0</v>
      </c>
      <c r="CD75">
        <v>-3.7210000000000001</v>
      </c>
      <c r="CE75">
        <v>0</v>
      </c>
      <c r="CF75">
        <v>83.570999999999998</v>
      </c>
      <c r="CG75">
        <v>59.482999999999997</v>
      </c>
      <c r="CH75">
        <v>0</v>
      </c>
      <c r="CI75">
        <v>13.048999999999999</v>
      </c>
      <c r="CJ75">
        <v>81.563000000000002</v>
      </c>
      <c r="CK75">
        <v>0</v>
      </c>
      <c r="CL75">
        <v>-3.613</v>
      </c>
      <c r="CM75">
        <v>0</v>
      </c>
      <c r="CN75">
        <v>446</v>
      </c>
      <c r="CO75">
        <v>446</v>
      </c>
      <c r="CP75">
        <v>11234</v>
      </c>
      <c r="CQ75">
        <v>11234</v>
      </c>
      <c r="CR75">
        <v>495.55799999999999</v>
      </c>
      <c r="CS75">
        <v>2024</v>
      </c>
      <c r="CT75" t="str">
        <f>IFERROR(INDEX(Geography!C:C, MATCH(G75, Geography!B:B, 0)), G75)</f>
        <v>Iowa</v>
      </c>
      <c r="CU75" t="str">
        <f>IF(O75=VLOOKUP("eia923_lignite_fuel_code", Keys!$B:$C, 2, FALSE), VLOOKUP("lignite_label", Keys!$B:$C, 2, FALSE),VLOOKUP("hard_coal_label", Keys!$B:$C, 2, FALSE))</f>
        <v>hard_coal</v>
      </c>
    </row>
    <row r="76" spans="1:99" x14ac:dyDescent="0.25">
      <c r="A76">
        <v>1167</v>
      </c>
      <c r="B76" t="s">
        <v>2592</v>
      </c>
      <c r="C76" t="s">
        <v>2593</v>
      </c>
      <c r="D76" t="s">
        <v>2730</v>
      </c>
      <c r="E76" t="s">
        <v>2731</v>
      </c>
      <c r="F76">
        <v>13143</v>
      </c>
      <c r="G76" t="s">
        <v>336</v>
      </c>
      <c r="H76" t="s">
        <v>2609</v>
      </c>
      <c r="I76" t="s">
        <v>2610</v>
      </c>
      <c r="K76">
        <v>22</v>
      </c>
      <c r="L76">
        <v>1</v>
      </c>
      <c r="M76" t="s">
        <v>2598</v>
      </c>
      <c r="N76" t="s">
        <v>2599</v>
      </c>
      <c r="O76" t="s">
        <v>2615</v>
      </c>
      <c r="P76" t="s">
        <v>2601</v>
      </c>
      <c r="Q76" t="s">
        <v>2697</v>
      </c>
      <c r="R76" t="s">
        <v>2603</v>
      </c>
      <c r="S76" t="s">
        <v>2604</v>
      </c>
      <c r="T76" t="s">
        <v>2593</v>
      </c>
      <c r="U76" t="s">
        <v>2593</v>
      </c>
      <c r="V76">
        <v>0</v>
      </c>
      <c r="W76">
        <v>0</v>
      </c>
      <c r="X76">
        <v>0</v>
      </c>
      <c r="Y76" t="s">
        <v>2593</v>
      </c>
      <c r="Z76" t="s">
        <v>2593</v>
      </c>
      <c r="AA76" t="s">
        <v>2593</v>
      </c>
      <c r="AB76" t="s">
        <v>2593</v>
      </c>
      <c r="AC76" t="s">
        <v>2593</v>
      </c>
      <c r="AD76" t="s">
        <v>2593</v>
      </c>
      <c r="AE76">
        <v>0</v>
      </c>
      <c r="AF76" t="s">
        <v>2593</v>
      </c>
      <c r="AG76" t="s">
        <v>2593</v>
      </c>
      <c r="AH76">
        <v>0</v>
      </c>
      <c r="AI76">
        <v>0</v>
      </c>
      <c r="AJ76">
        <v>0</v>
      </c>
      <c r="AK76" t="s">
        <v>2593</v>
      </c>
      <c r="AL76" t="s">
        <v>2593</v>
      </c>
      <c r="AM76" t="s">
        <v>2593</v>
      </c>
      <c r="AN76" t="s">
        <v>2593</v>
      </c>
      <c r="AO76" t="s">
        <v>2593</v>
      </c>
      <c r="AP76" t="s">
        <v>2593</v>
      </c>
      <c r="AQ76">
        <v>0</v>
      </c>
      <c r="AR76" t="s">
        <v>2593</v>
      </c>
      <c r="AS76" t="s">
        <v>2593</v>
      </c>
      <c r="AT76">
        <v>0</v>
      </c>
      <c r="AU76">
        <v>0</v>
      </c>
      <c r="AV76">
        <v>0</v>
      </c>
      <c r="AW76" t="s">
        <v>2593</v>
      </c>
      <c r="AX76" t="s">
        <v>2593</v>
      </c>
      <c r="AY76" t="s">
        <v>2593</v>
      </c>
      <c r="AZ76" t="s">
        <v>2593</v>
      </c>
      <c r="BA76" t="s">
        <v>2593</v>
      </c>
      <c r="BB76" t="s">
        <v>2593</v>
      </c>
      <c r="BC76">
        <v>0</v>
      </c>
      <c r="BD76" t="s">
        <v>2593</v>
      </c>
      <c r="BE76" t="s">
        <v>2593</v>
      </c>
      <c r="BF76">
        <v>0</v>
      </c>
      <c r="BG76">
        <v>0</v>
      </c>
      <c r="BH76">
        <v>0</v>
      </c>
      <c r="BI76" t="s">
        <v>2593</v>
      </c>
      <c r="BJ76" t="s">
        <v>2593</v>
      </c>
      <c r="BK76" t="s">
        <v>2593</v>
      </c>
      <c r="BL76" t="s">
        <v>2593</v>
      </c>
      <c r="BM76" t="s">
        <v>2593</v>
      </c>
      <c r="BN76" t="s">
        <v>2593</v>
      </c>
      <c r="BO76">
        <v>0</v>
      </c>
      <c r="BP76" t="s">
        <v>2593</v>
      </c>
      <c r="BQ76" t="s">
        <v>2593</v>
      </c>
      <c r="BR76">
        <v>0</v>
      </c>
      <c r="BS76">
        <v>0</v>
      </c>
      <c r="BT76">
        <v>0</v>
      </c>
      <c r="BU76" t="s">
        <v>2593</v>
      </c>
      <c r="BV76" t="s">
        <v>2593</v>
      </c>
      <c r="BW76" t="s">
        <v>2593</v>
      </c>
      <c r="BX76" t="s">
        <v>2593</v>
      </c>
      <c r="BY76" t="s">
        <v>2593</v>
      </c>
      <c r="BZ76" t="s">
        <v>2593</v>
      </c>
      <c r="CA76">
        <v>0</v>
      </c>
      <c r="CB76" t="s">
        <v>2593</v>
      </c>
      <c r="CC76" t="s">
        <v>2593</v>
      </c>
      <c r="CD76">
        <v>0</v>
      </c>
      <c r="CE76">
        <v>0</v>
      </c>
      <c r="CF76">
        <v>0</v>
      </c>
      <c r="CG76" t="s">
        <v>2593</v>
      </c>
      <c r="CH76" t="s">
        <v>2593</v>
      </c>
      <c r="CI76" t="s">
        <v>2593</v>
      </c>
      <c r="CJ76" t="s">
        <v>2593</v>
      </c>
      <c r="CK76" t="s">
        <v>2593</v>
      </c>
      <c r="CL76" t="s">
        <v>2593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2024</v>
      </c>
      <c r="CT76" t="str">
        <f>IFERROR(INDEX(Geography!C:C, MATCH(G76, Geography!B:B, 0)), G76)</f>
        <v>Iowa</v>
      </c>
      <c r="CU76" t="str">
        <f>IF(O76=VLOOKUP("eia923_lignite_fuel_code", Keys!$B:$C, 2, FALSE), VLOOKUP("lignite_label", Keys!$B:$C, 2, FALSE),VLOOKUP("hard_coal_label", Keys!$B:$C, 2, FALSE))</f>
        <v>hard_coal</v>
      </c>
    </row>
    <row r="77" spans="1:99" x14ac:dyDescent="0.25">
      <c r="A77">
        <v>1167</v>
      </c>
      <c r="B77" t="s">
        <v>2592</v>
      </c>
      <c r="C77" t="s">
        <v>2593</v>
      </c>
      <c r="D77" t="s">
        <v>2730</v>
      </c>
      <c r="E77" t="s">
        <v>2731</v>
      </c>
      <c r="F77">
        <v>13143</v>
      </c>
      <c r="G77" t="s">
        <v>336</v>
      </c>
      <c r="H77" t="s">
        <v>2609</v>
      </c>
      <c r="I77" t="s">
        <v>2610</v>
      </c>
      <c r="K77">
        <v>22</v>
      </c>
      <c r="L77">
        <v>1</v>
      </c>
      <c r="M77" t="s">
        <v>2598</v>
      </c>
      <c r="N77" t="s">
        <v>2599</v>
      </c>
      <c r="O77" t="s">
        <v>2605</v>
      </c>
      <c r="P77" t="s">
        <v>2601</v>
      </c>
      <c r="Q77" t="s">
        <v>2697</v>
      </c>
      <c r="R77" t="s">
        <v>2603</v>
      </c>
      <c r="S77" t="s">
        <v>2604</v>
      </c>
      <c r="T77" t="s">
        <v>2593</v>
      </c>
      <c r="U77" t="s">
        <v>2593</v>
      </c>
      <c r="V77">
        <v>0</v>
      </c>
      <c r="W77">
        <v>301</v>
      </c>
      <c r="X77">
        <v>41411</v>
      </c>
      <c r="Y77">
        <v>49727</v>
      </c>
      <c r="Z77">
        <v>53733</v>
      </c>
      <c r="AA77">
        <v>54910</v>
      </c>
      <c r="AB77">
        <v>48379</v>
      </c>
      <c r="AC77">
        <v>10068</v>
      </c>
      <c r="AD77">
        <v>44417</v>
      </c>
      <c r="AE77">
        <v>51759</v>
      </c>
      <c r="AF77" t="s">
        <v>2593</v>
      </c>
      <c r="AG77" t="s">
        <v>2593</v>
      </c>
      <c r="AH77">
        <v>0</v>
      </c>
      <c r="AI77">
        <v>301</v>
      </c>
      <c r="AJ77">
        <v>41411</v>
      </c>
      <c r="AK77">
        <v>49727</v>
      </c>
      <c r="AL77">
        <v>53733</v>
      </c>
      <c r="AM77">
        <v>54910</v>
      </c>
      <c r="AN77">
        <v>48379</v>
      </c>
      <c r="AO77">
        <v>10068</v>
      </c>
      <c r="AP77">
        <v>44417</v>
      </c>
      <c r="AQ77">
        <v>51759</v>
      </c>
      <c r="AR77" t="s">
        <v>2593</v>
      </c>
      <c r="AS77" t="s">
        <v>2593</v>
      </c>
      <c r="AT77">
        <v>0</v>
      </c>
      <c r="AU77">
        <v>16.14</v>
      </c>
      <c r="AV77">
        <v>15.68</v>
      </c>
      <c r="AW77">
        <v>16.46</v>
      </c>
      <c r="AX77">
        <v>16.280999999999999</v>
      </c>
      <c r="AY77">
        <v>16.295000000000002</v>
      </c>
      <c r="AZ77">
        <v>16.5</v>
      </c>
      <c r="BA77">
        <v>16.309000000000001</v>
      </c>
      <c r="BB77">
        <v>15.935</v>
      </c>
      <c r="BC77">
        <v>15.96</v>
      </c>
      <c r="BD77" t="s">
        <v>2593</v>
      </c>
      <c r="BE77" t="s">
        <v>2593</v>
      </c>
      <c r="BF77">
        <v>0</v>
      </c>
      <c r="BG77">
        <v>4858</v>
      </c>
      <c r="BH77">
        <v>649324</v>
      </c>
      <c r="BI77">
        <v>818506</v>
      </c>
      <c r="BJ77">
        <v>874827</v>
      </c>
      <c r="BK77">
        <v>894758</v>
      </c>
      <c r="BL77">
        <v>798254</v>
      </c>
      <c r="BM77">
        <v>164199</v>
      </c>
      <c r="BN77">
        <v>707785</v>
      </c>
      <c r="BO77">
        <v>826074</v>
      </c>
      <c r="BP77" t="s">
        <v>2593</v>
      </c>
      <c r="BQ77" t="s">
        <v>2593</v>
      </c>
      <c r="BR77">
        <v>0</v>
      </c>
      <c r="BS77">
        <v>4858</v>
      </c>
      <c r="BT77">
        <v>649324</v>
      </c>
      <c r="BU77">
        <v>818506</v>
      </c>
      <c r="BV77">
        <v>874827</v>
      </c>
      <c r="BW77">
        <v>894758</v>
      </c>
      <c r="BX77">
        <v>798254</v>
      </c>
      <c r="BY77">
        <v>164199</v>
      </c>
      <c r="BZ77">
        <v>707785</v>
      </c>
      <c r="CA77">
        <v>826074</v>
      </c>
      <c r="CB77" t="s">
        <v>2593</v>
      </c>
      <c r="CC77" t="s">
        <v>2593</v>
      </c>
      <c r="CD77">
        <v>-1517.41</v>
      </c>
      <c r="CE77">
        <v>-565.71900000000005</v>
      </c>
      <c r="CF77">
        <v>55272.582000000002</v>
      </c>
      <c r="CG77">
        <v>67033.294999999998</v>
      </c>
      <c r="CH77">
        <v>75027.259000000005</v>
      </c>
      <c r="CI77">
        <v>77991.83</v>
      </c>
      <c r="CJ77">
        <v>72116</v>
      </c>
      <c r="CK77">
        <v>11990.34</v>
      </c>
      <c r="CL77">
        <v>60408.529000000002</v>
      </c>
      <c r="CM77">
        <v>73554.569000000003</v>
      </c>
      <c r="CN77">
        <v>354705</v>
      </c>
      <c r="CO77">
        <v>354705</v>
      </c>
      <c r="CP77">
        <v>5738585</v>
      </c>
      <c r="CQ77">
        <v>5738585</v>
      </c>
      <c r="CR77">
        <v>491311.28</v>
      </c>
      <c r="CS77">
        <v>2024</v>
      </c>
      <c r="CT77" t="str">
        <f>IFERROR(INDEX(Geography!C:C, MATCH(G77, Geography!B:B, 0)), G77)</f>
        <v>Iowa</v>
      </c>
      <c r="CU77" t="str">
        <f>IF(O77=VLOOKUP("eia923_lignite_fuel_code", Keys!$B:$C, 2, FALSE), VLOOKUP("lignite_label", Keys!$B:$C, 2, FALSE),VLOOKUP("hard_coal_label", Keys!$B:$C, 2, FALSE))</f>
        <v>hard_coal</v>
      </c>
    </row>
    <row r="78" spans="1:99" x14ac:dyDescent="0.25">
      <c r="A78">
        <v>1167</v>
      </c>
      <c r="B78" t="s">
        <v>2616</v>
      </c>
      <c r="C78" t="s">
        <v>2593</v>
      </c>
      <c r="D78" t="s">
        <v>2730</v>
      </c>
      <c r="E78" t="s">
        <v>2731</v>
      </c>
      <c r="F78">
        <v>13143</v>
      </c>
      <c r="G78" t="s">
        <v>336</v>
      </c>
      <c r="H78" t="s">
        <v>2609</v>
      </c>
      <c r="I78" t="s">
        <v>2610</v>
      </c>
      <c r="K78">
        <v>22</v>
      </c>
      <c r="L78">
        <v>1</v>
      </c>
      <c r="M78" t="s">
        <v>2598</v>
      </c>
      <c r="N78" t="s">
        <v>2599</v>
      </c>
      <c r="O78" t="s">
        <v>2605</v>
      </c>
      <c r="P78" t="s">
        <v>2601</v>
      </c>
      <c r="Q78" t="s">
        <v>2697</v>
      </c>
      <c r="R78" t="s">
        <v>2603</v>
      </c>
      <c r="S78" t="s">
        <v>2604</v>
      </c>
      <c r="T78">
        <v>43190</v>
      </c>
      <c r="U78">
        <v>3043</v>
      </c>
      <c r="V78" t="s">
        <v>2593</v>
      </c>
      <c r="W78" t="s">
        <v>2593</v>
      </c>
      <c r="X78" t="s">
        <v>2593</v>
      </c>
      <c r="Y78" t="s">
        <v>2593</v>
      </c>
      <c r="Z78" t="s">
        <v>2593</v>
      </c>
      <c r="AA78" t="s">
        <v>2593</v>
      </c>
      <c r="AB78" t="s">
        <v>2593</v>
      </c>
      <c r="AC78" t="s">
        <v>2593</v>
      </c>
      <c r="AD78" t="s">
        <v>2593</v>
      </c>
      <c r="AE78" t="s">
        <v>2593</v>
      </c>
      <c r="AF78">
        <v>20695</v>
      </c>
      <c r="AG78">
        <v>1408</v>
      </c>
      <c r="AH78" t="s">
        <v>2593</v>
      </c>
      <c r="AI78" t="s">
        <v>2593</v>
      </c>
      <c r="AJ78" t="s">
        <v>2593</v>
      </c>
      <c r="AK78" t="s">
        <v>2593</v>
      </c>
      <c r="AL78" t="s">
        <v>2593</v>
      </c>
      <c r="AM78" t="s">
        <v>2593</v>
      </c>
      <c r="AN78" t="s">
        <v>2593</v>
      </c>
      <c r="AO78" t="s">
        <v>2593</v>
      </c>
      <c r="AP78" t="s">
        <v>2593</v>
      </c>
      <c r="AQ78" t="s">
        <v>2593</v>
      </c>
      <c r="AR78">
        <v>15.739000000000001</v>
      </c>
      <c r="AS78">
        <v>15.52</v>
      </c>
      <c r="AT78" t="s">
        <v>2593</v>
      </c>
      <c r="AU78" t="s">
        <v>2593</v>
      </c>
      <c r="AV78" t="s">
        <v>2593</v>
      </c>
      <c r="AW78" t="s">
        <v>2593</v>
      </c>
      <c r="AX78" t="s">
        <v>2593</v>
      </c>
      <c r="AY78" t="s">
        <v>2593</v>
      </c>
      <c r="AZ78" t="s">
        <v>2593</v>
      </c>
      <c r="BA78" t="s">
        <v>2593</v>
      </c>
      <c r="BB78" t="s">
        <v>2593</v>
      </c>
      <c r="BC78" t="s">
        <v>2593</v>
      </c>
      <c r="BD78">
        <v>679767</v>
      </c>
      <c r="BE78">
        <v>47227</v>
      </c>
      <c r="BF78" t="s">
        <v>2593</v>
      </c>
      <c r="BG78" t="s">
        <v>2593</v>
      </c>
      <c r="BH78" t="s">
        <v>2593</v>
      </c>
      <c r="BI78" t="s">
        <v>2593</v>
      </c>
      <c r="BJ78" t="s">
        <v>2593</v>
      </c>
      <c r="BK78" t="s">
        <v>2593</v>
      </c>
      <c r="BL78" t="s">
        <v>2593</v>
      </c>
      <c r="BM78" t="s">
        <v>2593</v>
      </c>
      <c r="BN78" t="s">
        <v>2593</v>
      </c>
      <c r="BO78" t="s">
        <v>2593</v>
      </c>
      <c r="BP78">
        <v>325714</v>
      </c>
      <c r="BQ78">
        <v>21850</v>
      </c>
      <c r="BR78" t="s">
        <v>2593</v>
      </c>
      <c r="BS78" t="s">
        <v>2593</v>
      </c>
      <c r="BT78" t="s">
        <v>2593</v>
      </c>
      <c r="BU78" t="s">
        <v>2593</v>
      </c>
      <c r="BV78" t="s">
        <v>2593</v>
      </c>
      <c r="BW78" t="s">
        <v>2593</v>
      </c>
      <c r="BX78" t="s">
        <v>2593</v>
      </c>
      <c r="BY78" t="s">
        <v>2593</v>
      </c>
      <c r="BZ78" t="s">
        <v>2593</v>
      </c>
      <c r="CA78" t="s">
        <v>2593</v>
      </c>
      <c r="CB78">
        <v>57484.466</v>
      </c>
      <c r="CC78">
        <v>2055.038</v>
      </c>
      <c r="CD78" t="s">
        <v>2593</v>
      </c>
      <c r="CE78" t="s">
        <v>2593</v>
      </c>
      <c r="CF78" t="s">
        <v>2593</v>
      </c>
      <c r="CG78" t="s">
        <v>2593</v>
      </c>
      <c r="CH78" t="s">
        <v>2593</v>
      </c>
      <c r="CI78" t="s">
        <v>2593</v>
      </c>
      <c r="CJ78" t="s">
        <v>2593</v>
      </c>
      <c r="CK78" t="s">
        <v>2593</v>
      </c>
      <c r="CL78" t="s">
        <v>2593</v>
      </c>
      <c r="CM78" t="s">
        <v>2593</v>
      </c>
      <c r="CN78">
        <v>46233</v>
      </c>
      <c r="CO78">
        <v>22103</v>
      </c>
      <c r="CP78">
        <v>726994</v>
      </c>
      <c r="CQ78">
        <v>347564</v>
      </c>
      <c r="CR78">
        <v>59539.504000000001</v>
      </c>
      <c r="CS78">
        <v>2024</v>
      </c>
      <c r="CT78" t="str">
        <f>IFERROR(INDEX(Geography!C:C, MATCH(G78, Geography!B:B, 0)), G78)</f>
        <v>Iowa</v>
      </c>
      <c r="CU78" t="str">
        <f>IF(O78=VLOOKUP("eia923_lignite_fuel_code", Keys!$B:$C, 2, FALSE), VLOOKUP("lignite_label", Keys!$B:$C, 2, FALSE),VLOOKUP("hard_coal_label", Keys!$B:$C, 2, FALSE))</f>
        <v>hard_coal</v>
      </c>
    </row>
    <row r="79" spans="1:99" x14ac:dyDescent="0.25">
      <c r="A79">
        <v>1217</v>
      </c>
      <c r="B79" t="s">
        <v>2592</v>
      </c>
      <c r="C79" t="s">
        <v>2593</v>
      </c>
      <c r="D79" t="s">
        <v>2732</v>
      </c>
      <c r="E79" t="s">
        <v>2733</v>
      </c>
      <c r="F79">
        <v>4363</v>
      </c>
      <c r="G79" t="s">
        <v>336</v>
      </c>
      <c r="H79" t="s">
        <v>2609</v>
      </c>
      <c r="I79" t="s">
        <v>2610</v>
      </c>
      <c r="K79">
        <v>22</v>
      </c>
      <c r="L79">
        <v>1</v>
      </c>
      <c r="M79" t="s">
        <v>2598</v>
      </c>
      <c r="N79" t="s">
        <v>2652</v>
      </c>
      <c r="O79" t="s">
        <v>2600</v>
      </c>
      <c r="P79" t="s">
        <v>2601</v>
      </c>
      <c r="Q79" t="s">
        <v>2611</v>
      </c>
      <c r="R79" t="s">
        <v>2656</v>
      </c>
      <c r="S79" t="s">
        <v>2604</v>
      </c>
      <c r="T79" t="s">
        <v>2593</v>
      </c>
      <c r="U79">
        <v>0</v>
      </c>
      <c r="V79">
        <v>0</v>
      </c>
      <c r="W79" t="s">
        <v>2593</v>
      </c>
      <c r="X79">
        <v>0</v>
      </c>
      <c r="Y79" t="s">
        <v>2593</v>
      </c>
      <c r="Z79" t="s">
        <v>2593</v>
      </c>
      <c r="AA79" t="s">
        <v>2593</v>
      </c>
      <c r="AB79" t="s">
        <v>2593</v>
      </c>
      <c r="AC79" t="s">
        <v>2593</v>
      </c>
      <c r="AD79">
        <v>0</v>
      </c>
      <c r="AE79">
        <v>0</v>
      </c>
      <c r="AF79" t="s">
        <v>2593</v>
      </c>
      <c r="AG79">
        <v>0</v>
      </c>
      <c r="AH79">
        <v>0</v>
      </c>
      <c r="AI79" t="s">
        <v>2593</v>
      </c>
      <c r="AJ79">
        <v>0</v>
      </c>
      <c r="AK79" t="s">
        <v>2593</v>
      </c>
      <c r="AL79" t="s">
        <v>2593</v>
      </c>
      <c r="AM79" t="s">
        <v>2593</v>
      </c>
      <c r="AN79" t="s">
        <v>2593</v>
      </c>
      <c r="AO79" t="s">
        <v>2593</v>
      </c>
      <c r="AP79">
        <v>0</v>
      </c>
      <c r="AQ79">
        <v>0</v>
      </c>
      <c r="AR79" t="s">
        <v>2593</v>
      </c>
      <c r="AS79">
        <v>0</v>
      </c>
      <c r="AT79">
        <v>0</v>
      </c>
      <c r="AU79" t="s">
        <v>2593</v>
      </c>
      <c r="AV79">
        <v>0</v>
      </c>
      <c r="AW79" t="s">
        <v>2593</v>
      </c>
      <c r="AX79" t="s">
        <v>2593</v>
      </c>
      <c r="AY79" t="s">
        <v>2593</v>
      </c>
      <c r="AZ79" t="s">
        <v>2593</v>
      </c>
      <c r="BA79" t="s">
        <v>2593</v>
      </c>
      <c r="BB79">
        <v>0</v>
      </c>
      <c r="BC79">
        <v>0</v>
      </c>
      <c r="BD79" t="s">
        <v>2593</v>
      </c>
      <c r="BE79">
        <v>0</v>
      </c>
      <c r="BF79">
        <v>0</v>
      </c>
      <c r="BG79" t="s">
        <v>2593</v>
      </c>
      <c r="BH79">
        <v>0</v>
      </c>
      <c r="BI79" t="s">
        <v>2593</v>
      </c>
      <c r="BJ79" t="s">
        <v>2593</v>
      </c>
      <c r="BK79" t="s">
        <v>2593</v>
      </c>
      <c r="BL79" t="s">
        <v>2593</v>
      </c>
      <c r="BM79" t="s">
        <v>2593</v>
      </c>
      <c r="BN79">
        <v>0</v>
      </c>
      <c r="BO79">
        <v>0</v>
      </c>
      <c r="BP79" t="s">
        <v>2593</v>
      </c>
      <c r="BQ79">
        <v>0</v>
      </c>
      <c r="BR79">
        <v>0</v>
      </c>
      <c r="BS79" t="s">
        <v>2593</v>
      </c>
      <c r="BT79">
        <v>0</v>
      </c>
      <c r="BU79" t="s">
        <v>2593</v>
      </c>
      <c r="BV79" t="s">
        <v>2593</v>
      </c>
      <c r="BW79" t="s">
        <v>2593</v>
      </c>
      <c r="BX79" t="s">
        <v>2593</v>
      </c>
      <c r="BY79" t="s">
        <v>2593</v>
      </c>
      <c r="BZ79">
        <v>0</v>
      </c>
      <c r="CA79">
        <v>0</v>
      </c>
      <c r="CB79" t="s">
        <v>2593</v>
      </c>
      <c r="CC79">
        <v>0</v>
      </c>
      <c r="CD79">
        <v>0</v>
      </c>
      <c r="CE79" t="s">
        <v>2593</v>
      </c>
      <c r="CF79">
        <v>0</v>
      </c>
      <c r="CG79" t="s">
        <v>2593</v>
      </c>
      <c r="CH79" t="s">
        <v>2593</v>
      </c>
      <c r="CI79" t="s">
        <v>2593</v>
      </c>
      <c r="CJ79" t="s">
        <v>2593</v>
      </c>
      <c r="CK79" t="s">
        <v>2593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2024</v>
      </c>
      <c r="CT79" t="str">
        <f>IFERROR(INDEX(Geography!C:C, MATCH(G79, Geography!B:B, 0)), G79)</f>
        <v>Iowa</v>
      </c>
      <c r="CU79" t="str">
        <f>IF(O79=VLOOKUP("eia923_lignite_fuel_code", Keys!$B:$C, 2, FALSE), VLOOKUP("lignite_label", Keys!$B:$C, 2, FALSE),VLOOKUP("hard_coal_label", Keys!$B:$C, 2, FALSE))</f>
        <v>hard_coal</v>
      </c>
    </row>
    <row r="80" spans="1:99" x14ac:dyDescent="0.25">
      <c r="A80">
        <v>1217</v>
      </c>
      <c r="B80" t="s">
        <v>2592</v>
      </c>
      <c r="C80" t="s">
        <v>2593</v>
      </c>
      <c r="D80" t="s">
        <v>2732</v>
      </c>
      <c r="E80" t="s">
        <v>2733</v>
      </c>
      <c r="F80">
        <v>4363</v>
      </c>
      <c r="G80" t="s">
        <v>336</v>
      </c>
      <c r="H80" t="s">
        <v>2609</v>
      </c>
      <c r="I80" t="s">
        <v>2610</v>
      </c>
      <c r="K80">
        <v>22</v>
      </c>
      <c r="L80">
        <v>1</v>
      </c>
      <c r="M80" t="s">
        <v>2598</v>
      </c>
      <c r="N80" t="s">
        <v>2652</v>
      </c>
      <c r="O80" t="s">
        <v>2605</v>
      </c>
      <c r="P80" t="s">
        <v>2601</v>
      </c>
      <c r="Q80" t="s">
        <v>2611</v>
      </c>
      <c r="R80" t="s">
        <v>2656</v>
      </c>
      <c r="S80" t="s">
        <v>2604</v>
      </c>
      <c r="T80" t="s">
        <v>2593</v>
      </c>
      <c r="U80">
        <v>0</v>
      </c>
      <c r="V80">
        <v>0</v>
      </c>
      <c r="W80" t="s">
        <v>2593</v>
      </c>
      <c r="X80">
        <v>0</v>
      </c>
      <c r="Y80" t="s">
        <v>2593</v>
      </c>
      <c r="Z80" t="s">
        <v>2593</v>
      </c>
      <c r="AA80" t="s">
        <v>2593</v>
      </c>
      <c r="AB80" t="s">
        <v>2593</v>
      </c>
      <c r="AC80" t="s">
        <v>2593</v>
      </c>
      <c r="AD80">
        <v>0</v>
      </c>
      <c r="AE80">
        <v>0</v>
      </c>
      <c r="AF80" t="s">
        <v>2593</v>
      </c>
      <c r="AG80">
        <v>0</v>
      </c>
      <c r="AH80">
        <v>0</v>
      </c>
      <c r="AI80" t="s">
        <v>2593</v>
      </c>
      <c r="AJ80">
        <v>0</v>
      </c>
      <c r="AK80" t="s">
        <v>2593</v>
      </c>
      <c r="AL80" t="s">
        <v>2593</v>
      </c>
      <c r="AM80" t="s">
        <v>2593</v>
      </c>
      <c r="AN80" t="s">
        <v>2593</v>
      </c>
      <c r="AO80" t="s">
        <v>2593</v>
      </c>
      <c r="AP80">
        <v>0</v>
      </c>
      <c r="AQ80">
        <v>0</v>
      </c>
      <c r="AR80" t="s">
        <v>2593</v>
      </c>
      <c r="AS80">
        <v>0</v>
      </c>
      <c r="AT80">
        <v>0</v>
      </c>
      <c r="AU80" t="s">
        <v>2593</v>
      </c>
      <c r="AV80">
        <v>0</v>
      </c>
      <c r="AW80" t="s">
        <v>2593</v>
      </c>
      <c r="AX80" t="s">
        <v>2593</v>
      </c>
      <c r="AY80" t="s">
        <v>2593</v>
      </c>
      <c r="AZ80" t="s">
        <v>2593</v>
      </c>
      <c r="BA80" t="s">
        <v>2593</v>
      </c>
      <c r="BB80">
        <v>0</v>
      </c>
      <c r="BC80">
        <v>0</v>
      </c>
      <c r="BD80" t="s">
        <v>2593</v>
      </c>
      <c r="BE80">
        <v>0</v>
      </c>
      <c r="BF80">
        <v>0</v>
      </c>
      <c r="BG80" t="s">
        <v>2593</v>
      </c>
      <c r="BH80">
        <v>0</v>
      </c>
      <c r="BI80" t="s">
        <v>2593</v>
      </c>
      <c r="BJ80" t="s">
        <v>2593</v>
      </c>
      <c r="BK80" t="s">
        <v>2593</v>
      </c>
      <c r="BL80" t="s">
        <v>2593</v>
      </c>
      <c r="BM80" t="s">
        <v>2593</v>
      </c>
      <c r="BN80">
        <v>0</v>
      </c>
      <c r="BO80">
        <v>0</v>
      </c>
      <c r="BP80" t="s">
        <v>2593</v>
      </c>
      <c r="BQ80">
        <v>0</v>
      </c>
      <c r="BR80">
        <v>0</v>
      </c>
      <c r="BS80" t="s">
        <v>2593</v>
      </c>
      <c r="BT80">
        <v>0</v>
      </c>
      <c r="BU80" t="s">
        <v>2593</v>
      </c>
      <c r="BV80" t="s">
        <v>2593</v>
      </c>
      <c r="BW80" t="s">
        <v>2593</v>
      </c>
      <c r="BX80" t="s">
        <v>2593</v>
      </c>
      <c r="BY80" t="s">
        <v>2593</v>
      </c>
      <c r="BZ80">
        <v>0</v>
      </c>
      <c r="CA80">
        <v>0</v>
      </c>
      <c r="CB80" t="s">
        <v>2593</v>
      </c>
      <c r="CC80">
        <v>0</v>
      </c>
      <c r="CD80">
        <v>0</v>
      </c>
      <c r="CE80" t="s">
        <v>2593</v>
      </c>
      <c r="CF80">
        <v>0</v>
      </c>
      <c r="CG80" t="s">
        <v>2593</v>
      </c>
      <c r="CH80" t="s">
        <v>2593</v>
      </c>
      <c r="CI80" t="s">
        <v>2593</v>
      </c>
      <c r="CJ80" t="s">
        <v>2593</v>
      </c>
      <c r="CK80" t="s">
        <v>2593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2024</v>
      </c>
      <c r="CT80" t="str">
        <f>IFERROR(INDEX(Geography!C:C, MATCH(G80, Geography!B:B, 0)), G80)</f>
        <v>Iowa</v>
      </c>
      <c r="CU80" t="str">
        <f>IF(O80=VLOOKUP("eia923_lignite_fuel_code", Keys!$B:$C, 2, FALSE), VLOOKUP("lignite_label", Keys!$B:$C, 2, FALSE),VLOOKUP("hard_coal_label", Keys!$B:$C, 2, FALSE))</f>
        <v>hard_coal</v>
      </c>
    </row>
    <row r="81" spans="1:99" x14ac:dyDescent="0.25">
      <c r="A81">
        <v>1217</v>
      </c>
      <c r="B81" t="s">
        <v>2592</v>
      </c>
      <c r="C81" t="s">
        <v>2593</v>
      </c>
      <c r="D81" t="s">
        <v>2732</v>
      </c>
      <c r="E81" t="s">
        <v>2733</v>
      </c>
      <c r="F81">
        <v>4363</v>
      </c>
      <c r="G81" t="s">
        <v>336</v>
      </c>
      <c r="H81" t="s">
        <v>2609</v>
      </c>
      <c r="I81" t="s">
        <v>2610</v>
      </c>
      <c r="K81">
        <v>22</v>
      </c>
      <c r="L81">
        <v>1</v>
      </c>
      <c r="M81" t="s">
        <v>2598</v>
      </c>
      <c r="N81" t="s">
        <v>2599</v>
      </c>
      <c r="O81" t="s">
        <v>2600</v>
      </c>
      <c r="P81" t="s">
        <v>2601</v>
      </c>
      <c r="Q81" t="s">
        <v>2611</v>
      </c>
      <c r="R81" t="s">
        <v>2656</v>
      </c>
      <c r="S81" t="s">
        <v>2604</v>
      </c>
      <c r="T81">
        <v>0</v>
      </c>
      <c r="U81" t="s">
        <v>2593</v>
      </c>
      <c r="V81" t="s">
        <v>2593</v>
      </c>
      <c r="W81">
        <v>0</v>
      </c>
      <c r="X81" t="s">
        <v>2593</v>
      </c>
      <c r="Y81">
        <v>0</v>
      </c>
      <c r="Z81">
        <v>0</v>
      </c>
      <c r="AA81">
        <v>0</v>
      </c>
      <c r="AB81">
        <v>0</v>
      </c>
      <c r="AC81">
        <v>0</v>
      </c>
      <c r="AD81" t="s">
        <v>2593</v>
      </c>
      <c r="AE81" t="s">
        <v>2593</v>
      </c>
      <c r="AF81">
        <v>0</v>
      </c>
      <c r="AG81" t="s">
        <v>2593</v>
      </c>
      <c r="AH81" t="s">
        <v>2593</v>
      </c>
      <c r="AI81">
        <v>0</v>
      </c>
      <c r="AJ81" t="s">
        <v>2593</v>
      </c>
      <c r="AK81">
        <v>0</v>
      </c>
      <c r="AL81">
        <v>0</v>
      </c>
      <c r="AM81">
        <v>0</v>
      </c>
      <c r="AN81">
        <v>0</v>
      </c>
      <c r="AO81">
        <v>0</v>
      </c>
      <c r="AP81" t="s">
        <v>2593</v>
      </c>
      <c r="AQ81" t="s">
        <v>2593</v>
      </c>
      <c r="AR81">
        <v>0</v>
      </c>
      <c r="AS81" t="s">
        <v>2593</v>
      </c>
      <c r="AT81" t="s">
        <v>2593</v>
      </c>
      <c r="AU81">
        <v>0</v>
      </c>
      <c r="AV81" t="s">
        <v>2593</v>
      </c>
      <c r="AW81">
        <v>0</v>
      </c>
      <c r="AX81">
        <v>0</v>
      </c>
      <c r="AY81">
        <v>0</v>
      </c>
      <c r="AZ81">
        <v>0</v>
      </c>
      <c r="BA81">
        <v>0</v>
      </c>
      <c r="BB81" t="s">
        <v>2593</v>
      </c>
      <c r="BC81" t="s">
        <v>2593</v>
      </c>
      <c r="BD81">
        <v>0</v>
      </c>
      <c r="BE81" t="s">
        <v>2593</v>
      </c>
      <c r="BF81" t="s">
        <v>2593</v>
      </c>
      <c r="BG81">
        <v>0</v>
      </c>
      <c r="BH81" t="s">
        <v>2593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2593</v>
      </c>
      <c r="BO81" t="s">
        <v>2593</v>
      </c>
      <c r="BP81">
        <v>0</v>
      </c>
      <c r="BQ81" t="s">
        <v>2593</v>
      </c>
      <c r="BR81" t="s">
        <v>2593</v>
      </c>
      <c r="BS81">
        <v>0</v>
      </c>
      <c r="BT81" t="s">
        <v>2593</v>
      </c>
      <c r="BU81">
        <v>0</v>
      </c>
      <c r="BV81">
        <v>0</v>
      </c>
      <c r="BW81">
        <v>0</v>
      </c>
      <c r="BX81">
        <v>0</v>
      </c>
      <c r="BY81">
        <v>0</v>
      </c>
      <c r="BZ81" t="s">
        <v>2593</v>
      </c>
      <c r="CA81" t="s">
        <v>2593</v>
      </c>
      <c r="CB81">
        <v>0</v>
      </c>
      <c r="CC81" t="s">
        <v>2593</v>
      </c>
      <c r="CD81" t="s">
        <v>2593</v>
      </c>
      <c r="CE81">
        <v>0</v>
      </c>
      <c r="CF81" t="s">
        <v>2593</v>
      </c>
      <c r="CG81">
        <v>0</v>
      </c>
      <c r="CH81">
        <v>0</v>
      </c>
      <c r="CI81">
        <v>0</v>
      </c>
      <c r="CJ81">
        <v>0</v>
      </c>
      <c r="CK81">
        <v>0</v>
      </c>
      <c r="CL81" t="s">
        <v>2593</v>
      </c>
      <c r="CM81" t="s">
        <v>2593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2024</v>
      </c>
      <c r="CT81" t="str">
        <f>IFERROR(INDEX(Geography!C:C, MATCH(G81, Geography!B:B, 0)), G81)</f>
        <v>Iowa</v>
      </c>
      <c r="CU81" t="str">
        <f>IF(O81=VLOOKUP("eia923_lignite_fuel_code", Keys!$B:$C, 2, FALSE), VLOOKUP("lignite_label", Keys!$B:$C, 2, FALSE),VLOOKUP("hard_coal_label", Keys!$B:$C, 2, FALSE))</f>
        <v>hard_coal</v>
      </c>
    </row>
    <row r="82" spans="1:99" x14ac:dyDescent="0.25">
      <c r="A82">
        <v>1217</v>
      </c>
      <c r="B82" t="s">
        <v>2592</v>
      </c>
      <c r="C82" t="s">
        <v>2593</v>
      </c>
      <c r="D82" t="s">
        <v>2732</v>
      </c>
      <c r="E82" t="s">
        <v>2733</v>
      </c>
      <c r="F82">
        <v>4363</v>
      </c>
      <c r="G82" t="s">
        <v>336</v>
      </c>
      <c r="H82" t="s">
        <v>2609</v>
      </c>
      <c r="I82" t="s">
        <v>2610</v>
      </c>
      <c r="K82">
        <v>22</v>
      </c>
      <c r="L82">
        <v>1</v>
      </c>
      <c r="M82" t="s">
        <v>2598</v>
      </c>
      <c r="N82" t="s">
        <v>2599</v>
      </c>
      <c r="O82" t="s">
        <v>2605</v>
      </c>
      <c r="P82" t="s">
        <v>2601</v>
      </c>
      <c r="Q82" t="s">
        <v>2611</v>
      </c>
      <c r="R82" t="s">
        <v>2656</v>
      </c>
      <c r="S82" t="s">
        <v>2604</v>
      </c>
      <c r="T82">
        <v>0</v>
      </c>
      <c r="U82" t="s">
        <v>2593</v>
      </c>
      <c r="V82" t="s">
        <v>2593</v>
      </c>
      <c r="W82">
        <v>0</v>
      </c>
      <c r="X82" t="s">
        <v>2593</v>
      </c>
      <c r="Y82">
        <v>0</v>
      </c>
      <c r="Z82">
        <v>0</v>
      </c>
      <c r="AA82">
        <v>0</v>
      </c>
      <c r="AB82">
        <v>0</v>
      </c>
      <c r="AC82">
        <v>0</v>
      </c>
      <c r="AD82" t="s">
        <v>2593</v>
      </c>
      <c r="AE82" t="s">
        <v>2593</v>
      </c>
      <c r="AF82">
        <v>0</v>
      </c>
      <c r="AG82" t="s">
        <v>2593</v>
      </c>
      <c r="AH82" t="s">
        <v>2593</v>
      </c>
      <c r="AI82">
        <v>0</v>
      </c>
      <c r="AJ82" t="s">
        <v>2593</v>
      </c>
      <c r="AK82">
        <v>0</v>
      </c>
      <c r="AL82">
        <v>0</v>
      </c>
      <c r="AM82">
        <v>0</v>
      </c>
      <c r="AN82">
        <v>0</v>
      </c>
      <c r="AO82">
        <v>0</v>
      </c>
      <c r="AP82" t="s">
        <v>2593</v>
      </c>
      <c r="AQ82" t="s">
        <v>2593</v>
      </c>
      <c r="AR82">
        <v>0</v>
      </c>
      <c r="AS82" t="s">
        <v>2593</v>
      </c>
      <c r="AT82" t="s">
        <v>2593</v>
      </c>
      <c r="AU82">
        <v>0</v>
      </c>
      <c r="AV82" t="s">
        <v>2593</v>
      </c>
      <c r="AW82">
        <v>0</v>
      </c>
      <c r="AX82">
        <v>0</v>
      </c>
      <c r="AY82">
        <v>0</v>
      </c>
      <c r="AZ82">
        <v>0</v>
      </c>
      <c r="BA82">
        <v>0</v>
      </c>
      <c r="BB82" t="s">
        <v>2593</v>
      </c>
      <c r="BC82" t="s">
        <v>2593</v>
      </c>
      <c r="BD82">
        <v>0</v>
      </c>
      <c r="BE82" t="s">
        <v>2593</v>
      </c>
      <c r="BF82" t="s">
        <v>2593</v>
      </c>
      <c r="BG82">
        <v>0</v>
      </c>
      <c r="BH82" t="s">
        <v>2593</v>
      </c>
      <c r="BI82">
        <v>0</v>
      </c>
      <c r="BJ82">
        <v>0</v>
      </c>
      <c r="BK82">
        <v>0</v>
      </c>
      <c r="BL82">
        <v>0</v>
      </c>
      <c r="BM82">
        <v>0</v>
      </c>
      <c r="BN82" t="s">
        <v>2593</v>
      </c>
      <c r="BO82" t="s">
        <v>2593</v>
      </c>
      <c r="BP82">
        <v>0</v>
      </c>
      <c r="BQ82" t="s">
        <v>2593</v>
      </c>
      <c r="BR82" t="s">
        <v>2593</v>
      </c>
      <c r="BS82">
        <v>0</v>
      </c>
      <c r="BT82" t="s">
        <v>2593</v>
      </c>
      <c r="BU82">
        <v>0</v>
      </c>
      <c r="BV82">
        <v>0</v>
      </c>
      <c r="BW82">
        <v>0</v>
      </c>
      <c r="BX82">
        <v>0</v>
      </c>
      <c r="BY82">
        <v>0</v>
      </c>
      <c r="BZ82" t="s">
        <v>2593</v>
      </c>
      <c r="CA82" t="s">
        <v>2593</v>
      </c>
      <c r="CB82">
        <v>0</v>
      </c>
      <c r="CC82" t="s">
        <v>2593</v>
      </c>
      <c r="CD82" t="s">
        <v>2593</v>
      </c>
      <c r="CE82">
        <v>0</v>
      </c>
      <c r="CF82" t="s">
        <v>2593</v>
      </c>
      <c r="CG82">
        <v>0</v>
      </c>
      <c r="CH82">
        <v>0</v>
      </c>
      <c r="CI82">
        <v>0</v>
      </c>
      <c r="CJ82">
        <v>0</v>
      </c>
      <c r="CK82">
        <v>0</v>
      </c>
      <c r="CL82" t="s">
        <v>2593</v>
      </c>
      <c r="CM82" t="s">
        <v>2593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2024</v>
      </c>
      <c r="CT82" t="str">
        <f>IFERROR(INDEX(Geography!C:C, MATCH(G82, Geography!B:B, 0)), G82)</f>
        <v>Iowa</v>
      </c>
      <c r="CU82" t="str">
        <f>IF(O82=VLOOKUP("eia923_lignite_fuel_code", Keys!$B:$C, 2, FALSE), VLOOKUP("lignite_label", Keys!$B:$C, 2, FALSE),VLOOKUP("hard_coal_label", Keys!$B:$C, 2, FALSE))</f>
        <v>hard_coal</v>
      </c>
    </row>
    <row r="83" spans="1:99" x14ac:dyDescent="0.25">
      <c r="A83">
        <v>1241</v>
      </c>
      <c r="B83" t="s">
        <v>2592</v>
      </c>
      <c r="C83" t="s">
        <v>2593</v>
      </c>
      <c r="D83" t="s">
        <v>2734</v>
      </c>
      <c r="E83" t="s">
        <v>2735</v>
      </c>
      <c r="F83">
        <v>10000</v>
      </c>
      <c r="G83" t="s">
        <v>340</v>
      </c>
      <c r="H83" t="s">
        <v>2609</v>
      </c>
      <c r="I83" t="s">
        <v>2610</v>
      </c>
      <c r="K83">
        <v>22</v>
      </c>
      <c r="L83">
        <v>1</v>
      </c>
      <c r="M83" t="s">
        <v>2598</v>
      </c>
      <c r="N83" t="s">
        <v>2599</v>
      </c>
      <c r="O83" t="s">
        <v>2600</v>
      </c>
      <c r="P83" t="s">
        <v>2601</v>
      </c>
      <c r="Q83" t="s">
        <v>2611</v>
      </c>
      <c r="R83" t="s">
        <v>2603</v>
      </c>
      <c r="S83" t="s">
        <v>2604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4614</v>
      </c>
      <c r="AA83">
        <v>16113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4614</v>
      </c>
      <c r="AM83">
        <v>16113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22.326000000000001</v>
      </c>
      <c r="AY83">
        <v>22.326000000000001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103012</v>
      </c>
      <c r="BK83">
        <v>359739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103012</v>
      </c>
      <c r="BW83">
        <v>359739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9014.7759999999998</v>
      </c>
      <c r="CI83">
        <v>31548.097000000002</v>
      </c>
      <c r="CJ83">
        <v>0</v>
      </c>
      <c r="CK83">
        <v>0</v>
      </c>
      <c r="CL83">
        <v>0</v>
      </c>
      <c r="CM83">
        <v>0</v>
      </c>
      <c r="CN83">
        <v>20727</v>
      </c>
      <c r="CO83">
        <v>20727</v>
      </c>
      <c r="CP83">
        <v>462751</v>
      </c>
      <c r="CQ83">
        <v>462751</v>
      </c>
      <c r="CR83">
        <v>40562.873</v>
      </c>
      <c r="CS83">
        <v>2024</v>
      </c>
      <c r="CT83" t="str">
        <f>IFERROR(INDEX(Geography!C:C, MATCH(G83, Geography!B:B, 0)), G83)</f>
        <v>Kansas</v>
      </c>
      <c r="CU83" t="str">
        <f>IF(O83=VLOOKUP("eia923_lignite_fuel_code", Keys!$B:$C, 2, FALSE), VLOOKUP("lignite_label", Keys!$B:$C, 2, FALSE),VLOOKUP("hard_coal_label", Keys!$B:$C, 2, FALSE))</f>
        <v>hard_coal</v>
      </c>
    </row>
    <row r="84" spans="1:99" x14ac:dyDescent="0.25">
      <c r="A84">
        <v>1241</v>
      </c>
      <c r="B84" t="s">
        <v>2592</v>
      </c>
      <c r="C84" t="s">
        <v>2593</v>
      </c>
      <c r="D84" t="s">
        <v>2734</v>
      </c>
      <c r="E84" t="s">
        <v>2735</v>
      </c>
      <c r="F84">
        <v>10000</v>
      </c>
      <c r="G84" t="s">
        <v>340</v>
      </c>
      <c r="H84" t="s">
        <v>2609</v>
      </c>
      <c r="I84" t="s">
        <v>2610</v>
      </c>
      <c r="K84">
        <v>22</v>
      </c>
      <c r="L84">
        <v>1</v>
      </c>
      <c r="M84" t="s">
        <v>2598</v>
      </c>
      <c r="N84" t="s">
        <v>2599</v>
      </c>
      <c r="O84" t="s">
        <v>2605</v>
      </c>
      <c r="P84" t="s">
        <v>2601</v>
      </c>
      <c r="Q84" t="s">
        <v>2611</v>
      </c>
      <c r="R84" t="s">
        <v>2603</v>
      </c>
      <c r="S84" t="s">
        <v>2604</v>
      </c>
      <c r="T84">
        <v>464936</v>
      </c>
      <c r="U84">
        <v>227621</v>
      </c>
      <c r="V84">
        <v>132015</v>
      </c>
      <c r="W84">
        <v>116461</v>
      </c>
      <c r="X84">
        <v>354848</v>
      </c>
      <c r="Y84">
        <v>382591</v>
      </c>
      <c r="Z84">
        <v>470441</v>
      </c>
      <c r="AA84">
        <v>357828</v>
      </c>
      <c r="AB84">
        <v>328492</v>
      </c>
      <c r="AC84">
        <v>82015</v>
      </c>
      <c r="AD84">
        <v>125335</v>
      </c>
      <c r="AE84">
        <v>269191</v>
      </c>
      <c r="AF84">
        <v>464936</v>
      </c>
      <c r="AG84">
        <v>227621</v>
      </c>
      <c r="AH84">
        <v>132015</v>
      </c>
      <c r="AI84">
        <v>116461</v>
      </c>
      <c r="AJ84">
        <v>354848</v>
      </c>
      <c r="AK84">
        <v>382591</v>
      </c>
      <c r="AL84">
        <v>470441</v>
      </c>
      <c r="AM84">
        <v>357828</v>
      </c>
      <c r="AN84">
        <v>328492</v>
      </c>
      <c r="AO84">
        <v>82015</v>
      </c>
      <c r="AP84">
        <v>125335</v>
      </c>
      <c r="AQ84">
        <v>269191</v>
      </c>
      <c r="AR84">
        <v>17.672000000000001</v>
      </c>
      <c r="AS84">
        <v>18.015000000000001</v>
      </c>
      <c r="AT84">
        <v>17.917999999999999</v>
      </c>
      <c r="AU84">
        <v>17.765999999999998</v>
      </c>
      <c r="AV84">
        <v>17.847999999999999</v>
      </c>
      <c r="AW84">
        <v>17.515999999999998</v>
      </c>
      <c r="AX84">
        <v>17.771999999999998</v>
      </c>
      <c r="AY84">
        <v>17.55</v>
      </c>
      <c r="AZ84">
        <v>17.661999999999999</v>
      </c>
      <c r="BA84">
        <v>17.698</v>
      </c>
      <c r="BB84">
        <v>17.78</v>
      </c>
      <c r="BC84">
        <v>17.681999999999999</v>
      </c>
      <c r="BD84">
        <v>8216349</v>
      </c>
      <c r="BE84">
        <v>4100592</v>
      </c>
      <c r="BF84">
        <v>2365445</v>
      </c>
      <c r="BG84">
        <v>2069046</v>
      </c>
      <c r="BH84">
        <v>6333327</v>
      </c>
      <c r="BI84">
        <v>6701464</v>
      </c>
      <c r="BJ84">
        <v>8360677</v>
      </c>
      <c r="BK84">
        <v>6279881</v>
      </c>
      <c r="BL84">
        <v>5801826</v>
      </c>
      <c r="BM84">
        <v>1451501</v>
      </c>
      <c r="BN84">
        <v>2228456</v>
      </c>
      <c r="BO84">
        <v>4759835</v>
      </c>
      <c r="BP84">
        <v>8216349</v>
      </c>
      <c r="BQ84">
        <v>4100592</v>
      </c>
      <c r="BR84">
        <v>2365445</v>
      </c>
      <c r="BS84">
        <v>2069046</v>
      </c>
      <c r="BT84">
        <v>6333327</v>
      </c>
      <c r="BU84">
        <v>6701464</v>
      </c>
      <c r="BV84">
        <v>8360677</v>
      </c>
      <c r="BW84">
        <v>6279881</v>
      </c>
      <c r="BX84">
        <v>5801826</v>
      </c>
      <c r="BY84">
        <v>1451501</v>
      </c>
      <c r="BZ84">
        <v>2228456</v>
      </c>
      <c r="CA84">
        <v>4759835</v>
      </c>
      <c r="CB84">
        <v>734654.04</v>
      </c>
      <c r="CC84">
        <v>338408.12</v>
      </c>
      <c r="CD84">
        <v>191004.45</v>
      </c>
      <c r="CE84">
        <v>176339.38</v>
      </c>
      <c r="CF84">
        <v>572250.56999999995</v>
      </c>
      <c r="CG84">
        <v>591889.53</v>
      </c>
      <c r="CH84">
        <v>731657.61</v>
      </c>
      <c r="CI84">
        <v>550728.15</v>
      </c>
      <c r="CJ84">
        <v>523202.24</v>
      </c>
      <c r="CK84">
        <v>127291.14</v>
      </c>
      <c r="CL84">
        <v>194623.85</v>
      </c>
      <c r="CM84">
        <v>431280.35</v>
      </c>
      <c r="CN84">
        <v>3311774</v>
      </c>
      <c r="CO84">
        <v>3311774</v>
      </c>
      <c r="CP84">
        <v>58668399</v>
      </c>
      <c r="CQ84">
        <v>58668399</v>
      </c>
      <c r="CR84">
        <v>5163329.4000000004</v>
      </c>
      <c r="CS84">
        <v>2024</v>
      </c>
      <c r="CT84" t="str">
        <f>IFERROR(INDEX(Geography!C:C, MATCH(G84, Geography!B:B, 0)), G84)</f>
        <v>Kansas</v>
      </c>
      <c r="CU84" t="str">
        <f>IF(O84=VLOOKUP("eia923_lignite_fuel_code", Keys!$B:$C, 2, FALSE), VLOOKUP("lignite_label", Keys!$B:$C, 2, FALSE),VLOOKUP("hard_coal_label", Keys!$B:$C, 2, FALSE))</f>
        <v>hard_coal</v>
      </c>
    </row>
    <row r="85" spans="1:99" x14ac:dyDescent="0.25">
      <c r="A85">
        <v>1250</v>
      </c>
      <c r="B85" t="s">
        <v>2592</v>
      </c>
      <c r="C85" t="s">
        <v>2593</v>
      </c>
      <c r="D85" t="s">
        <v>2736</v>
      </c>
      <c r="E85" t="s">
        <v>2737</v>
      </c>
      <c r="F85">
        <v>22500</v>
      </c>
      <c r="G85" t="s">
        <v>340</v>
      </c>
      <c r="H85" t="s">
        <v>2609</v>
      </c>
      <c r="I85" t="s">
        <v>2610</v>
      </c>
      <c r="K85">
        <v>22</v>
      </c>
      <c r="L85">
        <v>1</v>
      </c>
      <c r="M85" t="s">
        <v>2598</v>
      </c>
      <c r="N85" t="s">
        <v>2599</v>
      </c>
      <c r="O85" t="s">
        <v>2605</v>
      </c>
      <c r="P85" t="s">
        <v>2601</v>
      </c>
      <c r="Q85" t="s">
        <v>2611</v>
      </c>
      <c r="R85" t="s">
        <v>2603</v>
      </c>
      <c r="S85" t="s">
        <v>2604</v>
      </c>
      <c r="T85">
        <v>135698</v>
      </c>
      <c r="U85">
        <v>8989</v>
      </c>
      <c r="V85">
        <v>3956</v>
      </c>
      <c r="W85">
        <v>11883</v>
      </c>
      <c r="X85">
        <v>7134</v>
      </c>
      <c r="Y85">
        <v>73591</v>
      </c>
      <c r="Z85">
        <v>85919</v>
      </c>
      <c r="AA85">
        <v>85200</v>
      </c>
      <c r="AB85">
        <v>28116</v>
      </c>
      <c r="AC85">
        <v>10583</v>
      </c>
      <c r="AD85">
        <v>7225</v>
      </c>
      <c r="AE85">
        <v>13647</v>
      </c>
      <c r="AF85">
        <v>135698</v>
      </c>
      <c r="AG85">
        <v>8989</v>
      </c>
      <c r="AH85">
        <v>3956</v>
      </c>
      <c r="AI85">
        <v>11883</v>
      </c>
      <c r="AJ85">
        <v>7134</v>
      </c>
      <c r="AK85">
        <v>73591</v>
      </c>
      <c r="AL85">
        <v>85919</v>
      </c>
      <c r="AM85">
        <v>85200</v>
      </c>
      <c r="AN85">
        <v>28116</v>
      </c>
      <c r="AO85">
        <v>10583</v>
      </c>
      <c r="AP85">
        <v>7225</v>
      </c>
      <c r="AQ85">
        <v>13647</v>
      </c>
      <c r="AR85">
        <v>17.603000000000002</v>
      </c>
      <c r="AS85">
        <v>17.87</v>
      </c>
      <c r="AT85">
        <v>17.858000000000001</v>
      </c>
      <c r="AU85">
        <v>17.858000000000001</v>
      </c>
      <c r="AV85">
        <v>17.858000000000001</v>
      </c>
      <c r="AW85">
        <v>17.712</v>
      </c>
      <c r="AX85">
        <v>17.891999999999999</v>
      </c>
      <c r="AY85">
        <v>17.579999999999998</v>
      </c>
      <c r="AZ85">
        <v>18.05</v>
      </c>
      <c r="BA85">
        <v>18.050999999999998</v>
      </c>
      <c r="BB85">
        <v>17.884</v>
      </c>
      <c r="BC85">
        <v>17.713999999999999</v>
      </c>
      <c r="BD85">
        <v>2388692</v>
      </c>
      <c r="BE85">
        <v>160633</v>
      </c>
      <c r="BF85">
        <v>70646</v>
      </c>
      <c r="BG85">
        <v>212207</v>
      </c>
      <c r="BH85">
        <v>127399</v>
      </c>
      <c r="BI85">
        <v>1303444</v>
      </c>
      <c r="BJ85">
        <v>1537263</v>
      </c>
      <c r="BK85">
        <v>1497816</v>
      </c>
      <c r="BL85">
        <v>507494</v>
      </c>
      <c r="BM85">
        <v>191034</v>
      </c>
      <c r="BN85">
        <v>129212</v>
      </c>
      <c r="BO85">
        <v>241743</v>
      </c>
      <c r="BP85">
        <v>2388692</v>
      </c>
      <c r="BQ85">
        <v>160633</v>
      </c>
      <c r="BR85">
        <v>70646</v>
      </c>
      <c r="BS85">
        <v>212207</v>
      </c>
      <c r="BT85">
        <v>127399</v>
      </c>
      <c r="BU85">
        <v>1303444</v>
      </c>
      <c r="BV85">
        <v>1537263</v>
      </c>
      <c r="BW85">
        <v>1497816</v>
      </c>
      <c r="BX85">
        <v>507494</v>
      </c>
      <c r="BY85">
        <v>191034</v>
      </c>
      <c r="BZ85">
        <v>129212</v>
      </c>
      <c r="CA85">
        <v>241743</v>
      </c>
      <c r="CB85">
        <v>204913.08</v>
      </c>
      <c r="CC85">
        <v>13674.744000000001</v>
      </c>
      <c r="CD85">
        <v>6063.9059999999999</v>
      </c>
      <c r="CE85">
        <v>18413.965</v>
      </c>
      <c r="CF85">
        <v>11494.236000000001</v>
      </c>
      <c r="CG85">
        <v>108436.72</v>
      </c>
      <c r="CH85">
        <v>130382.43</v>
      </c>
      <c r="CI85">
        <v>128151.88</v>
      </c>
      <c r="CJ85">
        <v>40084.214999999997</v>
      </c>
      <c r="CK85">
        <v>13495.543</v>
      </c>
      <c r="CL85">
        <v>4033.951</v>
      </c>
      <c r="CM85">
        <v>14589.397999999999</v>
      </c>
      <c r="CN85">
        <v>471941</v>
      </c>
      <c r="CO85">
        <v>471941</v>
      </c>
      <c r="CP85">
        <v>8367583</v>
      </c>
      <c r="CQ85">
        <v>8367583</v>
      </c>
      <c r="CR85">
        <v>693734.07</v>
      </c>
      <c r="CS85">
        <v>2024</v>
      </c>
      <c r="CT85" t="str">
        <f>IFERROR(INDEX(Geography!C:C, MATCH(G85, Geography!B:B, 0)), G85)</f>
        <v>Kansas</v>
      </c>
      <c r="CU85" t="str">
        <f>IF(O85=VLOOKUP("eia923_lignite_fuel_code", Keys!$B:$C, 2, FALSE), VLOOKUP("lignite_label", Keys!$B:$C, 2, FALSE),VLOOKUP("hard_coal_label", Keys!$B:$C, 2, FALSE))</f>
        <v>hard_coal</v>
      </c>
    </row>
    <row r="86" spans="1:99" x14ac:dyDescent="0.25">
      <c r="A86">
        <v>1355</v>
      </c>
      <c r="B86" t="s">
        <v>2592</v>
      </c>
      <c r="C86" t="s">
        <v>2593</v>
      </c>
      <c r="D86" t="s">
        <v>2738</v>
      </c>
      <c r="E86" t="s">
        <v>2739</v>
      </c>
      <c r="F86">
        <v>10171</v>
      </c>
      <c r="G86" t="s">
        <v>343</v>
      </c>
      <c r="H86" t="s">
        <v>2596</v>
      </c>
      <c r="I86" t="s">
        <v>2597</v>
      </c>
      <c r="K86">
        <v>22</v>
      </c>
      <c r="L86">
        <v>1</v>
      </c>
      <c r="M86" t="s">
        <v>2598</v>
      </c>
      <c r="N86" t="s">
        <v>2599</v>
      </c>
      <c r="O86" t="s">
        <v>2600</v>
      </c>
      <c r="P86" t="s">
        <v>2601</v>
      </c>
      <c r="Q86" t="s">
        <v>2740</v>
      </c>
      <c r="R86" t="s">
        <v>2603</v>
      </c>
      <c r="S86" t="s">
        <v>2604</v>
      </c>
      <c r="T86">
        <v>67171</v>
      </c>
      <c r="U86">
        <v>44366</v>
      </c>
      <c r="V86">
        <v>64395</v>
      </c>
      <c r="W86">
        <v>62549</v>
      </c>
      <c r="X86">
        <v>32108</v>
      </c>
      <c r="Y86">
        <v>63810</v>
      </c>
      <c r="Z86">
        <v>67619</v>
      </c>
      <c r="AA86">
        <v>70010</v>
      </c>
      <c r="AB86">
        <v>46985</v>
      </c>
      <c r="AC86">
        <v>62005</v>
      </c>
      <c r="AD86">
        <v>65958</v>
      </c>
      <c r="AE86">
        <v>46312</v>
      </c>
      <c r="AF86">
        <v>67171</v>
      </c>
      <c r="AG86">
        <v>44366</v>
      </c>
      <c r="AH86">
        <v>64395</v>
      </c>
      <c r="AI86">
        <v>62549</v>
      </c>
      <c r="AJ86">
        <v>32108</v>
      </c>
      <c r="AK86">
        <v>63810</v>
      </c>
      <c r="AL86">
        <v>67619</v>
      </c>
      <c r="AM86">
        <v>70010</v>
      </c>
      <c r="AN86">
        <v>46985</v>
      </c>
      <c r="AO86">
        <v>62005</v>
      </c>
      <c r="AP86">
        <v>65958</v>
      </c>
      <c r="AQ86">
        <v>46312</v>
      </c>
      <c r="AR86">
        <v>22.369</v>
      </c>
      <c r="AS86">
        <v>22.388000000000002</v>
      </c>
      <c r="AT86">
        <v>22.431000000000001</v>
      </c>
      <c r="AU86">
        <v>22.433</v>
      </c>
      <c r="AV86">
        <v>22.516999999999999</v>
      </c>
      <c r="AW86">
        <v>22.681999999999999</v>
      </c>
      <c r="AX86">
        <v>22.706</v>
      </c>
      <c r="AY86">
        <v>22.913</v>
      </c>
      <c r="AZ86">
        <v>22.972999999999999</v>
      </c>
      <c r="BA86">
        <v>22.878</v>
      </c>
      <c r="BB86">
        <v>22.855</v>
      </c>
      <c r="BC86">
        <v>22.797000000000001</v>
      </c>
      <c r="BD86">
        <v>1502548</v>
      </c>
      <c r="BE86">
        <v>993266</v>
      </c>
      <c r="BF86">
        <v>1444444</v>
      </c>
      <c r="BG86">
        <v>1403162</v>
      </c>
      <c r="BH86">
        <v>722976</v>
      </c>
      <c r="BI86">
        <v>1447338</v>
      </c>
      <c r="BJ86">
        <v>1535357</v>
      </c>
      <c r="BK86">
        <v>1604139</v>
      </c>
      <c r="BL86">
        <v>1079386</v>
      </c>
      <c r="BM86">
        <v>1418550</v>
      </c>
      <c r="BN86">
        <v>1507470</v>
      </c>
      <c r="BO86">
        <v>1055775</v>
      </c>
      <c r="BP86">
        <v>1502548</v>
      </c>
      <c r="BQ86">
        <v>993266</v>
      </c>
      <c r="BR86">
        <v>1444444</v>
      </c>
      <c r="BS86">
        <v>1403162</v>
      </c>
      <c r="BT86">
        <v>722976</v>
      </c>
      <c r="BU86">
        <v>1447338</v>
      </c>
      <c r="BV86">
        <v>1535357</v>
      </c>
      <c r="BW86">
        <v>1604139</v>
      </c>
      <c r="BX86">
        <v>1079386</v>
      </c>
      <c r="BY86">
        <v>1418550</v>
      </c>
      <c r="BZ86">
        <v>1507470</v>
      </c>
      <c r="CA86">
        <v>1055775</v>
      </c>
      <c r="CB86">
        <v>126357</v>
      </c>
      <c r="CC86">
        <v>80632.004000000001</v>
      </c>
      <c r="CD86">
        <v>119108</v>
      </c>
      <c r="CE86">
        <v>116553</v>
      </c>
      <c r="CF86">
        <v>59424.241999999998</v>
      </c>
      <c r="CG86">
        <v>124373.51</v>
      </c>
      <c r="CH86">
        <v>131331.51999999999</v>
      </c>
      <c r="CI86">
        <v>138947</v>
      </c>
      <c r="CJ86">
        <v>89479.933999999994</v>
      </c>
      <c r="CK86">
        <v>119501</v>
      </c>
      <c r="CL86">
        <v>127296</v>
      </c>
      <c r="CM86">
        <v>86118.726999999999</v>
      </c>
      <c r="CN86">
        <v>693288</v>
      </c>
      <c r="CO86">
        <v>693288</v>
      </c>
      <c r="CP86">
        <v>15714411</v>
      </c>
      <c r="CQ86">
        <v>15714411</v>
      </c>
      <c r="CR86">
        <v>1319121.8999999999</v>
      </c>
      <c r="CS86">
        <v>2024</v>
      </c>
      <c r="CT86" t="str">
        <f>IFERROR(INDEX(Geography!C:C, MATCH(G86, Geography!B:B, 0)), G86)</f>
        <v>Kentucky</v>
      </c>
      <c r="CU86" t="str">
        <f>IF(O86=VLOOKUP("eia923_lignite_fuel_code", Keys!$B:$C, 2, FALSE), VLOOKUP("lignite_label", Keys!$B:$C, 2, FALSE),VLOOKUP("hard_coal_label", Keys!$B:$C, 2, FALSE))</f>
        <v>hard_coal</v>
      </c>
    </row>
    <row r="87" spans="1:99" x14ac:dyDescent="0.25">
      <c r="A87">
        <v>1356</v>
      </c>
      <c r="B87" t="s">
        <v>2592</v>
      </c>
      <c r="C87" t="s">
        <v>2593</v>
      </c>
      <c r="D87" t="s">
        <v>2741</v>
      </c>
      <c r="E87" t="s">
        <v>2739</v>
      </c>
      <c r="F87">
        <v>10171</v>
      </c>
      <c r="G87" t="s">
        <v>343</v>
      </c>
      <c r="H87" t="s">
        <v>2596</v>
      </c>
      <c r="I87" t="s">
        <v>2597</v>
      </c>
      <c r="K87">
        <v>22</v>
      </c>
      <c r="L87">
        <v>1</v>
      </c>
      <c r="M87" t="s">
        <v>2598</v>
      </c>
      <c r="N87" t="s">
        <v>2599</v>
      </c>
      <c r="O87" t="s">
        <v>2600</v>
      </c>
      <c r="P87" t="s">
        <v>2601</v>
      </c>
      <c r="Q87" t="s">
        <v>2740</v>
      </c>
      <c r="R87" t="s">
        <v>2603</v>
      </c>
      <c r="S87" t="s">
        <v>2604</v>
      </c>
      <c r="T87">
        <v>455013</v>
      </c>
      <c r="U87">
        <v>326178</v>
      </c>
      <c r="V87">
        <v>341520</v>
      </c>
      <c r="W87">
        <v>342379</v>
      </c>
      <c r="X87">
        <v>398147</v>
      </c>
      <c r="Y87">
        <v>444179</v>
      </c>
      <c r="Z87">
        <v>463720</v>
      </c>
      <c r="AA87">
        <v>455370</v>
      </c>
      <c r="AB87">
        <v>439679</v>
      </c>
      <c r="AC87">
        <v>359029</v>
      </c>
      <c r="AD87">
        <v>295131</v>
      </c>
      <c r="AE87">
        <v>449061</v>
      </c>
      <c r="AF87">
        <v>455013</v>
      </c>
      <c r="AG87">
        <v>326178</v>
      </c>
      <c r="AH87">
        <v>341520</v>
      </c>
      <c r="AI87">
        <v>342379</v>
      </c>
      <c r="AJ87">
        <v>398147</v>
      </c>
      <c r="AK87">
        <v>444179</v>
      </c>
      <c r="AL87">
        <v>463720</v>
      </c>
      <c r="AM87">
        <v>455370</v>
      </c>
      <c r="AN87">
        <v>439679</v>
      </c>
      <c r="AO87">
        <v>359029</v>
      </c>
      <c r="AP87">
        <v>295131</v>
      </c>
      <c r="AQ87">
        <v>449061</v>
      </c>
      <c r="AR87">
        <v>24.056999999999999</v>
      </c>
      <c r="AS87">
        <v>24.15</v>
      </c>
      <c r="AT87">
        <v>24.12</v>
      </c>
      <c r="AU87">
        <v>24.068999999999999</v>
      </c>
      <c r="AV87">
        <v>23.832999999999998</v>
      </c>
      <c r="AW87">
        <v>23.922000000000001</v>
      </c>
      <c r="AX87">
        <v>24.032</v>
      </c>
      <c r="AY87">
        <v>24.004000000000001</v>
      </c>
      <c r="AZ87">
        <v>23.876000000000001</v>
      </c>
      <c r="BA87">
        <v>23.891999999999999</v>
      </c>
      <c r="BB87">
        <v>23.948</v>
      </c>
      <c r="BC87">
        <v>23.975000000000001</v>
      </c>
      <c r="BD87">
        <v>10946248</v>
      </c>
      <c r="BE87">
        <v>7877199</v>
      </c>
      <c r="BF87">
        <v>8237462</v>
      </c>
      <c r="BG87">
        <v>8240720</v>
      </c>
      <c r="BH87">
        <v>9489037</v>
      </c>
      <c r="BI87">
        <v>10625650</v>
      </c>
      <c r="BJ87">
        <v>11144119</v>
      </c>
      <c r="BK87">
        <v>10930701</v>
      </c>
      <c r="BL87">
        <v>10497776</v>
      </c>
      <c r="BM87">
        <v>8577921</v>
      </c>
      <c r="BN87">
        <v>7067797</v>
      </c>
      <c r="BO87">
        <v>10766237</v>
      </c>
      <c r="BP87">
        <v>10946248</v>
      </c>
      <c r="BQ87">
        <v>7877199</v>
      </c>
      <c r="BR87">
        <v>8237462</v>
      </c>
      <c r="BS87">
        <v>8240720</v>
      </c>
      <c r="BT87">
        <v>9489037</v>
      </c>
      <c r="BU87">
        <v>10625650</v>
      </c>
      <c r="BV87">
        <v>11144119</v>
      </c>
      <c r="BW87">
        <v>10930701</v>
      </c>
      <c r="BX87">
        <v>10497776</v>
      </c>
      <c r="BY87">
        <v>8577921</v>
      </c>
      <c r="BZ87">
        <v>7067797</v>
      </c>
      <c r="CA87">
        <v>10766237</v>
      </c>
      <c r="CB87">
        <v>1000535.9</v>
      </c>
      <c r="CC87">
        <v>723268.06</v>
      </c>
      <c r="CD87">
        <v>752238.27</v>
      </c>
      <c r="CE87">
        <v>769155.5</v>
      </c>
      <c r="CF87">
        <v>879095.03</v>
      </c>
      <c r="CG87">
        <v>997001.39</v>
      </c>
      <c r="CH87">
        <v>1039988.8</v>
      </c>
      <c r="CI87">
        <v>993358.15</v>
      </c>
      <c r="CJ87">
        <v>964217.66</v>
      </c>
      <c r="CK87">
        <v>799885.69</v>
      </c>
      <c r="CL87">
        <v>637049.28</v>
      </c>
      <c r="CM87">
        <v>978637.52</v>
      </c>
      <c r="CN87">
        <v>4769406</v>
      </c>
      <c r="CO87">
        <v>4769406</v>
      </c>
      <c r="CP87">
        <v>114400867</v>
      </c>
      <c r="CQ87">
        <v>114400867</v>
      </c>
      <c r="CR87">
        <v>10534431</v>
      </c>
      <c r="CS87">
        <v>2024</v>
      </c>
      <c r="CT87" t="str">
        <f>IFERROR(INDEX(Geography!C:C, MATCH(G87, Geography!B:B, 0)), G87)</f>
        <v>Kentucky</v>
      </c>
      <c r="CU87" t="str">
        <f>IF(O87=VLOOKUP("eia923_lignite_fuel_code", Keys!$B:$C, 2, FALSE), VLOOKUP("lignite_label", Keys!$B:$C, 2, FALSE),VLOOKUP("hard_coal_label", Keys!$B:$C, 2, FALSE))</f>
        <v>hard_coal</v>
      </c>
    </row>
    <row r="88" spans="1:99" x14ac:dyDescent="0.25">
      <c r="A88">
        <v>1356</v>
      </c>
      <c r="B88" t="s">
        <v>2592</v>
      </c>
      <c r="C88" t="s">
        <v>2593</v>
      </c>
      <c r="D88" t="s">
        <v>2741</v>
      </c>
      <c r="E88" t="s">
        <v>2739</v>
      </c>
      <c r="F88">
        <v>10171</v>
      </c>
      <c r="G88" t="s">
        <v>343</v>
      </c>
      <c r="H88" t="s">
        <v>2596</v>
      </c>
      <c r="I88" t="s">
        <v>2597</v>
      </c>
      <c r="K88">
        <v>22</v>
      </c>
      <c r="L88">
        <v>1</v>
      </c>
      <c r="M88" t="s">
        <v>2598</v>
      </c>
      <c r="N88" t="s">
        <v>2599</v>
      </c>
      <c r="O88" t="s">
        <v>2615</v>
      </c>
      <c r="P88" t="s">
        <v>2601</v>
      </c>
      <c r="Q88" t="s">
        <v>2740</v>
      </c>
      <c r="R88" t="s">
        <v>2603</v>
      </c>
      <c r="S88" t="s">
        <v>2604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2024</v>
      </c>
      <c r="CT88" t="str">
        <f>IFERROR(INDEX(Geography!C:C, MATCH(G88, Geography!B:B, 0)), G88)</f>
        <v>Kentucky</v>
      </c>
      <c r="CU88" t="str">
        <f>IF(O88=VLOOKUP("eia923_lignite_fuel_code", Keys!$B:$C, 2, FALSE), VLOOKUP("lignite_label", Keys!$B:$C, 2, FALSE),VLOOKUP("hard_coal_label", Keys!$B:$C, 2, FALSE))</f>
        <v>hard_coal</v>
      </c>
    </row>
    <row r="89" spans="1:99" x14ac:dyDescent="0.25">
      <c r="A89">
        <v>1356</v>
      </c>
      <c r="B89" t="s">
        <v>2592</v>
      </c>
      <c r="C89" t="s">
        <v>2593</v>
      </c>
      <c r="D89" t="s">
        <v>2741</v>
      </c>
      <c r="E89" t="s">
        <v>2739</v>
      </c>
      <c r="F89">
        <v>10171</v>
      </c>
      <c r="G89" t="s">
        <v>343</v>
      </c>
      <c r="H89" t="s">
        <v>2596</v>
      </c>
      <c r="I89" t="s">
        <v>2597</v>
      </c>
      <c r="K89">
        <v>22</v>
      </c>
      <c r="L89">
        <v>1</v>
      </c>
      <c r="M89" t="s">
        <v>2598</v>
      </c>
      <c r="N89" t="s">
        <v>2599</v>
      </c>
      <c r="O89" t="s">
        <v>2605</v>
      </c>
      <c r="P89" t="s">
        <v>2601</v>
      </c>
      <c r="Q89" t="s">
        <v>2740</v>
      </c>
      <c r="R89" t="s">
        <v>2603</v>
      </c>
      <c r="S89" t="s">
        <v>2604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2024</v>
      </c>
      <c r="CT89" t="str">
        <f>IFERROR(INDEX(Geography!C:C, MATCH(G89, Geography!B:B, 0)), G89)</f>
        <v>Kentucky</v>
      </c>
      <c r="CU89" t="str">
        <f>IF(O89=VLOOKUP("eia923_lignite_fuel_code", Keys!$B:$C, 2, FALSE), VLOOKUP("lignite_label", Keys!$B:$C, 2, FALSE),VLOOKUP("hard_coal_label", Keys!$B:$C, 2, FALSE))</f>
        <v>hard_coal</v>
      </c>
    </row>
    <row r="90" spans="1:99" x14ac:dyDescent="0.25">
      <c r="A90">
        <v>1364</v>
      </c>
      <c r="B90" t="s">
        <v>2592</v>
      </c>
      <c r="C90" t="s">
        <v>2593</v>
      </c>
      <c r="D90" t="s">
        <v>2742</v>
      </c>
      <c r="E90" t="s">
        <v>2743</v>
      </c>
      <c r="F90">
        <v>11249</v>
      </c>
      <c r="G90" t="s">
        <v>343</v>
      </c>
      <c r="H90" t="s">
        <v>2596</v>
      </c>
      <c r="I90" t="s">
        <v>2597</v>
      </c>
      <c r="K90">
        <v>22</v>
      </c>
      <c r="L90">
        <v>1</v>
      </c>
      <c r="M90" t="s">
        <v>2598</v>
      </c>
      <c r="N90" t="s">
        <v>2599</v>
      </c>
      <c r="O90" t="s">
        <v>2600</v>
      </c>
      <c r="P90" t="s">
        <v>2601</v>
      </c>
      <c r="Q90" t="s">
        <v>2740</v>
      </c>
      <c r="R90" t="s">
        <v>2603</v>
      </c>
      <c r="S90" t="s">
        <v>2604</v>
      </c>
      <c r="T90">
        <v>352231</v>
      </c>
      <c r="U90">
        <v>302688</v>
      </c>
      <c r="V90">
        <v>273392</v>
      </c>
      <c r="W90">
        <v>157355</v>
      </c>
      <c r="X90">
        <v>247431</v>
      </c>
      <c r="Y90">
        <v>262700</v>
      </c>
      <c r="Z90">
        <v>272104</v>
      </c>
      <c r="AA90">
        <v>255518</v>
      </c>
      <c r="AB90">
        <v>240103</v>
      </c>
      <c r="AC90">
        <v>254201</v>
      </c>
      <c r="AD90">
        <v>230245</v>
      </c>
      <c r="AE90">
        <v>259634</v>
      </c>
      <c r="AF90">
        <v>352231</v>
      </c>
      <c r="AG90">
        <v>302688</v>
      </c>
      <c r="AH90">
        <v>273392</v>
      </c>
      <c r="AI90">
        <v>157355</v>
      </c>
      <c r="AJ90">
        <v>247431</v>
      </c>
      <c r="AK90">
        <v>262700</v>
      </c>
      <c r="AL90">
        <v>272104</v>
      </c>
      <c r="AM90">
        <v>255518</v>
      </c>
      <c r="AN90">
        <v>240103</v>
      </c>
      <c r="AO90">
        <v>254201</v>
      </c>
      <c r="AP90">
        <v>230245</v>
      </c>
      <c r="AQ90">
        <v>259634</v>
      </c>
      <c r="AR90">
        <v>22.940999999999999</v>
      </c>
      <c r="AS90">
        <v>22.978999999999999</v>
      </c>
      <c r="AT90">
        <v>23.02</v>
      </c>
      <c r="AU90">
        <v>23.056999999999999</v>
      </c>
      <c r="AV90">
        <v>23.041</v>
      </c>
      <c r="AW90">
        <v>22.992999999999999</v>
      </c>
      <c r="AX90">
        <v>22.998999999999999</v>
      </c>
      <c r="AY90">
        <v>23.021000000000001</v>
      </c>
      <c r="AZ90">
        <v>23.053000000000001</v>
      </c>
      <c r="BA90">
        <v>22.975999999999999</v>
      </c>
      <c r="BB90">
        <v>22.896999999999998</v>
      </c>
      <c r="BC90">
        <v>22.826000000000001</v>
      </c>
      <c r="BD90">
        <v>8080531</v>
      </c>
      <c r="BE90">
        <v>6955468</v>
      </c>
      <c r="BF90">
        <v>6293484</v>
      </c>
      <c r="BG90">
        <v>3628134</v>
      </c>
      <c r="BH90">
        <v>5701058</v>
      </c>
      <c r="BI90">
        <v>6040261</v>
      </c>
      <c r="BJ90">
        <v>6258120</v>
      </c>
      <c r="BK90">
        <v>5882280</v>
      </c>
      <c r="BL90">
        <v>5535094</v>
      </c>
      <c r="BM90">
        <v>5840522</v>
      </c>
      <c r="BN90">
        <v>5271920</v>
      </c>
      <c r="BO90">
        <v>5926406</v>
      </c>
      <c r="BP90">
        <v>8080531</v>
      </c>
      <c r="BQ90">
        <v>6955468</v>
      </c>
      <c r="BR90">
        <v>6293484</v>
      </c>
      <c r="BS90">
        <v>3628134</v>
      </c>
      <c r="BT90">
        <v>5701058</v>
      </c>
      <c r="BU90">
        <v>6040261</v>
      </c>
      <c r="BV90">
        <v>6258120</v>
      </c>
      <c r="BW90">
        <v>5882280</v>
      </c>
      <c r="BX90">
        <v>5535094</v>
      </c>
      <c r="BY90">
        <v>5840522</v>
      </c>
      <c r="BZ90">
        <v>5271920</v>
      </c>
      <c r="CA90">
        <v>5926406</v>
      </c>
      <c r="CB90">
        <v>781321.13</v>
      </c>
      <c r="CC90">
        <v>690616.67</v>
      </c>
      <c r="CD90">
        <v>626292.14</v>
      </c>
      <c r="CE90">
        <v>363186.67</v>
      </c>
      <c r="CF90">
        <v>544715.24</v>
      </c>
      <c r="CG90">
        <v>590384.46</v>
      </c>
      <c r="CH90">
        <v>615444.59</v>
      </c>
      <c r="CI90">
        <v>569964.16</v>
      </c>
      <c r="CJ90">
        <v>518828.79</v>
      </c>
      <c r="CK90">
        <v>552348.87</v>
      </c>
      <c r="CL90">
        <v>488518.97</v>
      </c>
      <c r="CM90">
        <v>559054.79</v>
      </c>
      <c r="CN90">
        <v>3107602</v>
      </c>
      <c r="CO90">
        <v>3107602</v>
      </c>
      <c r="CP90">
        <v>71413278</v>
      </c>
      <c r="CQ90">
        <v>71413278</v>
      </c>
      <c r="CR90">
        <v>6900676.5</v>
      </c>
      <c r="CS90">
        <v>2024</v>
      </c>
      <c r="CT90" t="str">
        <f>IFERROR(INDEX(Geography!C:C, MATCH(G90, Geography!B:B, 0)), G90)</f>
        <v>Kentucky</v>
      </c>
      <c r="CU90" t="str">
        <f>IF(O90=VLOOKUP("eia923_lignite_fuel_code", Keys!$B:$C, 2, FALSE), VLOOKUP("lignite_label", Keys!$B:$C, 2, FALSE),VLOOKUP("hard_coal_label", Keys!$B:$C, 2, FALSE))</f>
        <v>hard_coal</v>
      </c>
    </row>
    <row r="91" spans="1:99" x14ac:dyDescent="0.25">
      <c r="A91">
        <v>1378</v>
      </c>
      <c r="B91" t="s">
        <v>2592</v>
      </c>
      <c r="C91" t="s">
        <v>2593</v>
      </c>
      <c r="D91" t="s">
        <v>2744</v>
      </c>
      <c r="E91" t="s">
        <v>2745</v>
      </c>
      <c r="F91">
        <v>18642</v>
      </c>
      <c r="G91" t="s">
        <v>343</v>
      </c>
      <c r="H91" t="s">
        <v>2596</v>
      </c>
      <c r="I91" t="s">
        <v>2597</v>
      </c>
      <c r="K91">
        <v>22</v>
      </c>
      <c r="L91">
        <v>1</v>
      </c>
      <c r="M91" t="s">
        <v>2598</v>
      </c>
      <c r="N91" t="s">
        <v>312</v>
      </c>
      <c r="O91" t="s">
        <v>2600</v>
      </c>
      <c r="P91" t="s">
        <v>2601</v>
      </c>
      <c r="Q91" t="s">
        <v>2746</v>
      </c>
      <c r="R91" t="s">
        <v>2603</v>
      </c>
      <c r="S91" t="s">
        <v>2604</v>
      </c>
      <c r="T91">
        <v>0</v>
      </c>
      <c r="U91" t="s">
        <v>2593</v>
      </c>
      <c r="V91" t="s">
        <v>2593</v>
      </c>
      <c r="W91" t="s">
        <v>2593</v>
      </c>
      <c r="X91" t="s">
        <v>2593</v>
      </c>
      <c r="Y91" t="s">
        <v>2593</v>
      </c>
      <c r="Z91" t="s">
        <v>2593</v>
      </c>
      <c r="AA91" t="s">
        <v>2593</v>
      </c>
      <c r="AB91" t="s">
        <v>2593</v>
      </c>
      <c r="AC91" t="s">
        <v>2593</v>
      </c>
      <c r="AD91" t="s">
        <v>2593</v>
      </c>
      <c r="AE91" t="s">
        <v>2593</v>
      </c>
      <c r="AF91">
        <v>0</v>
      </c>
      <c r="AG91" t="s">
        <v>2593</v>
      </c>
      <c r="AH91" t="s">
        <v>2593</v>
      </c>
      <c r="AI91" t="s">
        <v>2593</v>
      </c>
      <c r="AJ91" t="s">
        <v>2593</v>
      </c>
      <c r="AK91" t="s">
        <v>2593</v>
      </c>
      <c r="AL91" t="s">
        <v>2593</v>
      </c>
      <c r="AM91" t="s">
        <v>2593</v>
      </c>
      <c r="AN91" t="s">
        <v>2593</v>
      </c>
      <c r="AO91" t="s">
        <v>2593</v>
      </c>
      <c r="AP91" t="s">
        <v>2593</v>
      </c>
      <c r="AQ91" t="s">
        <v>2593</v>
      </c>
      <c r="AR91">
        <v>0</v>
      </c>
      <c r="AS91" t="s">
        <v>2593</v>
      </c>
      <c r="AT91" t="s">
        <v>2593</v>
      </c>
      <c r="AU91" t="s">
        <v>2593</v>
      </c>
      <c r="AV91" t="s">
        <v>2593</v>
      </c>
      <c r="AW91" t="s">
        <v>2593</v>
      </c>
      <c r="AX91" t="s">
        <v>2593</v>
      </c>
      <c r="AY91" t="s">
        <v>2593</v>
      </c>
      <c r="AZ91" t="s">
        <v>2593</v>
      </c>
      <c r="BA91" t="s">
        <v>2593</v>
      </c>
      <c r="BB91" t="s">
        <v>2593</v>
      </c>
      <c r="BC91" t="s">
        <v>2593</v>
      </c>
      <c r="BD91">
        <v>0</v>
      </c>
      <c r="BE91" t="s">
        <v>2593</v>
      </c>
      <c r="BF91" t="s">
        <v>2593</v>
      </c>
      <c r="BG91" t="s">
        <v>2593</v>
      </c>
      <c r="BH91" t="s">
        <v>2593</v>
      </c>
      <c r="BI91" t="s">
        <v>2593</v>
      </c>
      <c r="BJ91" t="s">
        <v>2593</v>
      </c>
      <c r="BK91" t="s">
        <v>2593</v>
      </c>
      <c r="BL91" t="s">
        <v>2593</v>
      </c>
      <c r="BM91" t="s">
        <v>2593</v>
      </c>
      <c r="BN91" t="s">
        <v>2593</v>
      </c>
      <c r="BO91" t="s">
        <v>2593</v>
      </c>
      <c r="BP91">
        <v>0</v>
      </c>
      <c r="BQ91" t="s">
        <v>2593</v>
      </c>
      <c r="BR91" t="s">
        <v>2593</v>
      </c>
      <c r="BS91" t="s">
        <v>2593</v>
      </c>
      <c r="BT91" t="s">
        <v>2593</v>
      </c>
      <c r="BU91" t="s">
        <v>2593</v>
      </c>
      <c r="BV91" t="s">
        <v>2593</v>
      </c>
      <c r="BW91" t="s">
        <v>2593</v>
      </c>
      <c r="BX91" t="s">
        <v>2593</v>
      </c>
      <c r="BY91" t="s">
        <v>2593</v>
      </c>
      <c r="BZ91" t="s">
        <v>2593</v>
      </c>
      <c r="CA91" t="s">
        <v>2593</v>
      </c>
      <c r="CB91">
        <v>0</v>
      </c>
      <c r="CC91" t="s">
        <v>2593</v>
      </c>
      <c r="CD91" t="s">
        <v>2593</v>
      </c>
      <c r="CE91" t="s">
        <v>2593</v>
      </c>
      <c r="CF91" t="s">
        <v>2593</v>
      </c>
      <c r="CG91" t="s">
        <v>2593</v>
      </c>
      <c r="CH91" t="s">
        <v>2593</v>
      </c>
      <c r="CI91" t="s">
        <v>2593</v>
      </c>
      <c r="CJ91" t="s">
        <v>2593</v>
      </c>
      <c r="CK91" t="s">
        <v>2593</v>
      </c>
      <c r="CL91" t="s">
        <v>2593</v>
      </c>
      <c r="CM91" t="s">
        <v>2593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2024</v>
      </c>
      <c r="CT91" t="str">
        <f>IFERROR(INDEX(Geography!C:C, MATCH(G91, Geography!B:B, 0)), G91)</f>
        <v>Kentucky</v>
      </c>
      <c r="CU91" t="str">
        <f>IF(O91=VLOOKUP("eia923_lignite_fuel_code", Keys!$B:$C, 2, FALSE), VLOOKUP("lignite_label", Keys!$B:$C, 2, FALSE),VLOOKUP("hard_coal_label", Keys!$B:$C, 2, FALSE))</f>
        <v>hard_coal</v>
      </c>
    </row>
    <row r="92" spans="1:99" x14ac:dyDescent="0.25">
      <c r="A92">
        <v>1379</v>
      </c>
      <c r="B92" t="s">
        <v>2592</v>
      </c>
      <c r="C92" t="s">
        <v>2593</v>
      </c>
      <c r="D92" t="s">
        <v>2747</v>
      </c>
      <c r="E92" t="s">
        <v>2745</v>
      </c>
      <c r="F92">
        <v>18642</v>
      </c>
      <c r="G92" t="s">
        <v>343</v>
      </c>
      <c r="H92" t="s">
        <v>2596</v>
      </c>
      <c r="I92" t="s">
        <v>2597</v>
      </c>
      <c r="K92">
        <v>22</v>
      </c>
      <c r="L92">
        <v>1</v>
      </c>
      <c r="M92" t="s">
        <v>2598</v>
      </c>
      <c r="N92" t="s">
        <v>2599</v>
      </c>
      <c r="O92" t="s">
        <v>2600</v>
      </c>
      <c r="P92" t="s">
        <v>2601</v>
      </c>
      <c r="Q92" t="s">
        <v>2746</v>
      </c>
      <c r="R92" t="s">
        <v>2603</v>
      </c>
      <c r="S92" t="s">
        <v>2604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2024</v>
      </c>
      <c r="CT92" t="str">
        <f>IFERROR(INDEX(Geography!C:C, MATCH(G92, Geography!B:B, 0)), G92)</f>
        <v>Kentucky</v>
      </c>
      <c r="CU92" t="str">
        <f>IF(O92=VLOOKUP("eia923_lignite_fuel_code", Keys!$B:$C, 2, FALSE), VLOOKUP("lignite_label", Keys!$B:$C, 2, FALSE),VLOOKUP("hard_coal_label", Keys!$B:$C, 2, FALSE))</f>
        <v>hard_coal</v>
      </c>
    </row>
    <row r="93" spans="1:99" x14ac:dyDescent="0.25">
      <c r="A93">
        <v>1379</v>
      </c>
      <c r="B93" t="s">
        <v>2592</v>
      </c>
      <c r="C93" t="s">
        <v>2593</v>
      </c>
      <c r="D93" t="s">
        <v>2747</v>
      </c>
      <c r="E93" t="s">
        <v>2745</v>
      </c>
      <c r="F93">
        <v>18642</v>
      </c>
      <c r="G93" t="s">
        <v>343</v>
      </c>
      <c r="H93" t="s">
        <v>2596</v>
      </c>
      <c r="I93" t="s">
        <v>2597</v>
      </c>
      <c r="K93">
        <v>22</v>
      </c>
      <c r="L93">
        <v>1</v>
      </c>
      <c r="M93" t="s">
        <v>2598</v>
      </c>
      <c r="N93" t="s">
        <v>2599</v>
      </c>
      <c r="O93" t="s">
        <v>2605</v>
      </c>
      <c r="P93" t="s">
        <v>2601</v>
      </c>
      <c r="Q93" t="s">
        <v>2746</v>
      </c>
      <c r="R93" t="s">
        <v>2603</v>
      </c>
      <c r="S93" t="s">
        <v>2604</v>
      </c>
      <c r="T93">
        <v>359193</v>
      </c>
      <c r="U93">
        <v>237321</v>
      </c>
      <c r="V93">
        <v>315654</v>
      </c>
      <c r="W93">
        <v>265190</v>
      </c>
      <c r="X93">
        <v>258884</v>
      </c>
      <c r="Y93">
        <v>317089</v>
      </c>
      <c r="Z93">
        <v>358679</v>
      </c>
      <c r="AA93">
        <v>354632</v>
      </c>
      <c r="AB93">
        <v>228560</v>
      </c>
      <c r="AC93">
        <v>335003</v>
      </c>
      <c r="AD93">
        <v>300744</v>
      </c>
      <c r="AE93">
        <v>415963</v>
      </c>
      <c r="AF93">
        <v>359193</v>
      </c>
      <c r="AG93">
        <v>237321</v>
      </c>
      <c r="AH93">
        <v>315654</v>
      </c>
      <c r="AI93">
        <v>265190</v>
      </c>
      <c r="AJ93">
        <v>258884</v>
      </c>
      <c r="AK93">
        <v>317089</v>
      </c>
      <c r="AL93">
        <v>358679</v>
      </c>
      <c r="AM93">
        <v>354632</v>
      </c>
      <c r="AN93">
        <v>228560</v>
      </c>
      <c r="AO93">
        <v>335003</v>
      </c>
      <c r="AP93">
        <v>300744</v>
      </c>
      <c r="AQ93">
        <v>415963</v>
      </c>
      <c r="AR93">
        <v>17.899999999999999</v>
      </c>
      <c r="AS93">
        <v>17.7</v>
      </c>
      <c r="AT93">
        <v>17.600000000000001</v>
      </c>
      <c r="AU93">
        <v>17.8</v>
      </c>
      <c r="AV93">
        <v>17.3</v>
      </c>
      <c r="AW93">
        <v>17.600000000000001</v>
      </c>
      <c r="AX93">
        <v>17.600000000000001</v>
      </c>
      <c r="AY93">
        <v>17.7</v>
      </c>
      <c r="AZ93">
        <v>17.600000000000001</v>
      </c>
      <c r="BA93">
        <v>17.613</v>
      </c>
      <c r="BB93">
        <v>17.600000000000001</v>
      </c>
      <c r="BC93">
        <v>17.7</v>
      </c>
      <c r="BD93">
        <v>6429555</v>
      </c>
      <c r="BE93">
        <v>4200582</v>
      </c>
      <c r="BF93">
        <v>5555510</v>
      </c>
      <c r="BG93">
        <v>4720382</v>
      </c>
      <c r="BH93">
        <v>4478693</v>
      </c>
      <c r="BI93">
        <v>5580766</v>
      </c>
      <c r="BJ93">
        <v>6312750</v>
      </c>
      <c r="BK93">
        <v>6276986</v>
      </c>
      <c r="BL93">
        <v>4022656</v>
      </c>
      <c r="BM93">
        <v>5900408</v>
      </c>
      <c r="BN93">
        <v>5293094</v>
      </c>
      <c r="BO93">
        <v>7362545</v>
      </c>
      <c r="BP93">
        <v>6429555</v>
      </c>
      <c r="BQ93">
        <v>4200582</v>
      </c>
      <c r="BR93">
        <v>5555510</v>
      </c>
      <c r="BS93">
        <v>4720382</v>
      </c>
      <c r="BT93">
        <v>4478693</v>
      </c>
      <c r="BU93">
        <v>5580766</v>
      </c>
      <c r="BV93">
        <v>6312750</v>
      </c>
      <c r="BW93">
        <v>6276986</v>
      </c>
      <c r="BX93">
        <v>4022656</v>
      </c>
      <c r="BY93">
        <v>5900408</v>
      </c>
      <c r="BZ93">
        <v>5293094</v>
      </c>
      <c r="CA93">
        <v>7362545</v>
      </c>
      <c r="CB93">
        <v>568314.31000000006</v>
      </c>
      <c r="CC93">
        <v>344578.87</v>
      </c>
      <c r="CD93">
        <v>476637.22</v>
      </c>
      <c r="CE93">
        <v>426651.74</v>
      </c>
      <c r="CF93">
        <v>388862.4</v>
      </c>
      <c r="CG93">
        <v>476067.59</v>
      </c>
      <c r="CH93">
        <v>535391.27</v>
      </c>
      <c r="CI93">
        <v>541042.72</v>
      </c>
      <c r="CJ93">
        <v>342587.75</v>
      </c>
      <c r="CK93">
        <v>534177.62</v>
      </c>
      <c r="CL93">
        <v>495096.77</v>
      </c>
      <c r="CM93">
        <v>659654.09</v>
      </c>
      <c r="CN93">
        <v>3746912</v>
      </c>
      <c r="CO93">
        <v>3746912</v>
      </c>
      <c r="CP93">
        <v>66133927</v>
      </c>
      <c r="CQ93">
        <v>66133927</v>
      </c>
      <c r="CR93">
        <v>5789062.4000000004</v>
      </c>
      <c r="CS93">
        <v>2024</v>
      </c>
      <c r="CT93" t="str">
        <f>IFERROR(INDEX(Geography!C:C, MATCH(G93, Geography!B:B, 0)), G93)</f>
        <v>Kentucky</v>
      </c>
      <c r="CU93" t="str">
        <f>IF(O93=VLOOKUP("eia923_lignite_fuel_code", Keys!$B:$C, 2, FALSE), VLOOKUP("lignite_label", Keys!$B:$C, 2, FALSE),VLOOKUP("hard_coal_label", Keys!$B:$C, 2, FALSE))</f>
        <v>hard_coal</v>
      </c>
    </row>
    <row r="94" spans="1:99" x14ac:dyDescent="0.25">
      <c r="A94">
        <v>1383</v>
      </c>
      <c r="B94" t="s">
        <v>2592</v>
      </c>
      <c r="C94" t="s">
        <v>2593</v>
      </c>
      <c r="D94" t="s">
        <v>2748</v>
      </c>
      <c r="E94" t="s">
        <v>2749</v>
      </c>
      <c r="F94">
        <v>1692</v>
      </c>
      <c r="G94" t="s">
        <v>343</v>
      </c>
      <c r="H94" t="s">
        <v>2596</v>
      </c>
      <c r="I94" t="s">
        <v>2597</v>
      </c>
      <c r="K94">
        <v>22</v>
      </c>
      <c r="L94">
        <v>1</v>
      </c>
      <c r="M94" t="s">
        <v>2598</v>
      </c>
      <c r="N94" t="s">
        <v>2599</v>
      </c>
      <c r="O94" t="s">
        <v>2600</v>
      </c>
      <c r="P94" t="s">
        <v>2601</v>
      </c>
      <c r="Q94" t="s">
        <v>2697</v>
      </c>
      <c r="R94" t="s">
        <v>2612</v>
      </c>
      <c r="S94" t="s">
        <v>2604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2024</v>
      </c>
      <c r="CT94" t="str">
        <f>IFERROR(INDEX(Geography!C:C, MATCH(G94, Geography!B:B, 0)), G94)</f>
        <v>Kentucky</v>
      </c>
      <c r="CU94" t="str">
        <f>IF(O94=VLOOKUP("eia923_lignite_fuel_code", Keys!$B:$C, 2, FALSE), VLOOKUP("lignite_label", Keys!$B:$C, 2, FALSE),VLOOKUP("hard_coal_label", Keys!$B:$C, 2, FALSE))</f>
        <v>hard_coal</v>
      </c>
    </row>
    <row r="95" spans="1:99" x14ac:dyDescent="0.25">
      <c r="A95">
        <v>1384</v>
      </c>
      <c r="B95" t="s">
        <v>2592</v>
      </c>
      <c r="C95" t="s">
        <v>2593</v>
      </c>
      <c r="D95" t="s">
        <v>2750</v>
      </c>
      <c r="E95" t="s">
        <v>2751</v>
      </c>
      <c r="F95">
        <v>5580</v>
      </c>
      <c r="G95" t="s">
        <v>343</v>
      </c>
      <c r="H95" t="s">
        <v>2596</v>
      </c>
      <c r="I95" t="s">
        <v>2597</v>
      </c>
      <c r="K95">
        <v>22</v>
      </c>
      <c r="L95">
        <v>1</v>
      </c>
      <c r="M95" t="s">
        <v>2598</v>
      </c>
      <c r="N95" t="s">
        <v>2599</v>
      </c>
      <c r="O95" t="s">
        <v>2600</v>
      </c>
      <c r="P95" t="s">
        <v>2601</v>
      </c>
      <c r="Q95" t="s">
        <v>2667</v>
      </c>
      <c r="R95" t="s">
        <v>2603</v>
      </c>
      <c r="S95" t="s">
        <v>2604</v>
      </c>
      <c r="T95">
        <v>55715</v>
      </c>
      <c r="U95">
        <v>7022</v>
      </c>
      <c r="V95">
        <v>0</v>
      </c>
      <c r="W95">
        <v>7810</v>
      </c>
      <c r="X95">
        <v>11722</v>
      </c>
      <c r="Y95">
        <v>22538</v>
      </c>
      <c r="Z95">
        <v>34420</v>
      </c>
      <c r="AA95">
        <v>22951</v>
      </c>
      <c r="AB95">
        <v>2355</v>
      </c>
      <c r="AC95">
        <v>0</v>
      </c>
      <c r="AD95">
        <v>4466</v>
      </c>
      <c r="AE95">
        <v>40894</v>
      </c>
      <c r="AF95">
        <v>55715</v>
      </c>
      <c r="AG95">
        <v>7022</v>
      </c>
      <c r="AH95">
        <v>0</v>
      </c>
      <c r="AI95">
        <v>7810</v>
      </c>
      <c r="AJ95">
        <v>11722</v>
      </c>
      <c r="AK95">
        <v>22538</v>
      </c>
      <c r="AL95">
        <v>34420</v>
      </c>
      <c r="AM95">
        <v>22951</v>
      </c>
      <c r="AN95">
        <v>2355</v>
      </c>
      <c r="AO95">
        <v>0</v>
      </c>
      <c r="AP95">
        <v>4466</v>
      </c>
      <c r="AQ95">
        <v>40894</v>
      </c>
      <c r="AR95">
        <v>22.332000000000001</v>
      </c>
      <c r="AS95">
        <v>23.762</v>
      </c>
      <c r="AT95">
        <v>0</v>
      </c>
      <c r="AU95">
        <v>22.68</v>
      </c>
      <c r="AV95">
        <v>22.47</v>
      </c>
      <c r="AW95">
        <v>22.76</v>
      </c>
      <c r="AX95">
        <v>23.262</v>
      </c>
      <c r="AY95">
        <v>23.327000000000002</v>
      </c>
      <c r="AZ95">
        <v>23.091000000000001</v>
      </c>
      <c r="BA95">
        <v>0</v>
      </c>
      <c r="BB95">
        <v>23.07</v>
      </c>
      <c r="BC95">
        <v>23.071000000000002</v>
      </c>
      <c r="BD95">
        <v>1244227</v>
      </c>
      <c r="BE95">
        <v>166857</v>
      </c>
      <c r="BF95">
        <v>0</v>
      </c>
      <c r="BG95">
        <v>177131</v>
      </c>
      <c r="BH95">
        <v>263393</v>
      </c>
      <c r="BI95">
        <v>512965</v>
      </c>
      <c r="BJ95">
        <v>800678</v>
      </c>
      <c r="BK95">
        <v>535378</v>
      </c>
      <c r="BL95">
        <v>54379</v>
      </c>
      <c r="BM95">
        <v>0</v>
      </c>
      <c r="BN95">
        <v>103031</v>
      </c>
      <c r="BO95">
        <v>943465</v>
      </c>
      <c r="BP95">
        <v>1244227</v>
      </c>
      <c r="BQ95">
        <v>166857</v>
      </c>
      <c r="BR95">
        <v>0</v>
      </c>
      <c r="BS95">
        <v>177131</v>
      </c>
      <c r="BT95">
        <v>263393</v>
      </c>
      <c r="BU95">
        <v>512965</v>
      </c>
      <c r="BV95">
        <v>800678</v>
      </c>
      <c r="BW95">
        <v>535378</v>
      </c>
      <c r="BX95">
        <v>54379</v>
      </c>
      <c r="BY95">
        <v>0</v>
      </c>
      <c r="BZ95">
        <v>103031</v>
      </c>
      <c r="CA95">
        <v>943465</v>
      </c>
      <c r="CB95">
        <v>115313.75</v>
      </c>
      <c r="CC95">
        <v>13244.46</v>
      </c>
      <c r="CD95">
        <v>0</v>
      </c>
      <c r="CE95">
        <v>14850.557000000001</v>
      </c>
      <c r="CF95">
        <v>23551.293000000001</v>
      </c>
      <c r="CG95">
        <v>50805.400999999998</v>
      </c>
      <c r="CH95">
        <v>75881.786999999997</v>
      </c>
      <c r="CI95">
        <v>48803.879000000001</v>
      </c>
      <c r="CJ95">
        <v>2953.3690000000001</v>
      </c>
      <c r="CK95">
        <v>-1829.4839999999999</v>
      </c>
      <c r="CL95">
        <v>7748.1149999999998</v>
      </c>
      <c r="CM95">
        <v>89238.845000000001</v>
      </c>
      <c r="CN95">
        <v>209893</v>
      </c>
      <c r="CO95">
        <v>209893</v>
      </c>
      <c r="CP95">
        <v>4801504</v>
      </c>
      <c r="CQ95">
        <v>4801504</v>
      </c>
      <c r="CR95">
        <v>440561.97</v>
      </c>
      <c r="CS95">
        <v>2024</v>
      </c>
      <c r="CT95" t="str">
        <f>IFERROR(INDEX(Geography!C:C, MATCH(G95, Geography!B:B, 0)), G95)</f>
        <v>Kentucky</v>
      </c>
      <c r="CU95" t="str">
        <f>IF(O95=VLOOKUP("eia923_lignite_fuel_code", Keys!$B:$C, 2, FALSE), VLOOKUP("lignite_label", Keys!$B:$C, 2, FALSE),VLOOKUP("hard_coal_label", Keys!$B:$C, 2, FALSE))</f>
        <v>hard_coal</v>
      </c>
    </row>
    <row r="96" spans="1:99" x14ac:dyDescent="0.25">
      <c r="A96">
        <v>1393</v>
      </c>
      <c r="B96" t="s">
        <v>2616</v>
      </c>
      <c r="C96" t="s">
        <v>2593</v>
      </c>
      <c r="D96" t="s">
        <v>2752</v>
      </c>
      <c r="E96" t="s">
        <v>2753</v>
      </c>
      <c r="F96">
        <v>11241</v>
      </c>
      <c r="G96" t="s">
        <v>346</v>
      </c>
      <c r="H96" t="s">
        <v>2640</v>
      </c>
      <c r="I96" t="s">
        <v>2597</v>
      </c>
      <c r="K96">
        <v>22</v>
      </c>
      <c r="L96">
        <v>1</v>
      </c>
      <c r="M96" t="s">
        <v>2598</v>
      </c>
      <c r="N96" t="s">
        <v>2599</v>
      </c>
      <c r="O96" t="s">
        <v>2605</v>
      </c>
      <c r="P96" t="s">
        <v>2601</v>
      </c>
      <c r="Q96" t="s">
        <v>2697</v>
      </c>
      <c r="R96" t="s">
        <v>2603</v>
      </c>
      <c r="S96" t="s">
        <v>2604</v>
      </c>
      <c r="T96">
        <v>195182</v>
      </c>
      <c r="U96">
        <v>81609</v>
      </c>
      <c r="V96">
        <v>112895</v>
      </c>
      <c r="W96">
        <v>4756</v>
      </c>
      <c r="X96">
        <v>3569</v>
      </c>
      <c r="Y96">
        <v>157326</v>
      </c>
      <c r="Z96">
        <v>59991</v>
      </c>
      <c r="AA96">
        <v>61097</v>
      </c>
      <c r="AB96">
        <v>138089</v>
      </c>
      <c r="AC96">
        <v>44887</v>
      </c>
      <c r="AD96">
        <v>48681</v>
      </c>
      <c r="AE96">
        <v>103608</v>
      </c>
      <c r="AF96">
        <v>195182</v>
      </c>
      <c r="AG96">
        <v>81042</v>
      </c>
      <c r="AH96">
        <v>101373</v>
      </c>
      <c r="AI96">
        <v>4756</v>
      </c>
      <c r="AJ96">
        <v>2726</v>
      </c>
      <c r="AK96">
        <v>157326</v>
      </c>
      <c r="AL96">
        <v>59991</v>
      </c>
      <c r="AM96">
        <v>58568</v>
      </c>
      <c r="AN96">
        <v>138089</v>
      </c>
      <c r="AO96">
        <v>44887</v>
      </c>
      <c r="AP96">
        <v>46718</v>
      </c>
      <c r="AQ96">
        <v>103608</v>
      </c>
      <c r="AR96">
        <v>17.52</v>
      </c>
      <c r="AS96">
        <v>17.43</v>
      </c>
      <c r="AT96">
        <v>17.36</v>
      </c>
      <c r="AU96">
        <v>17.850000000000001</v>
      </c>
      <c r="AV96">
        <v>17.48</v>
      </c>
      <c r="AW96">
        <v>17.29</v>
      </c>
      <c r="AX96">
        <v>17.39</v>
      </c>
      <c r="AY96">
        <v>17.97</v>
      </c>
      <c r="AZ96">
        <v>17.739999999999998</v>
      </c>
      <c r="BA96">
        <v>17.5</v>
      </c>
      <c r="BB96">
        <v>17.670000000000002</v>
      </c>
      <c r="BC96">
        <v>17.37</v>
      </c>
      <c r="BD96">
        <v>3419589</v>
      </c>
      <c r="BE96">
        <v>1422445</v>
      </c>
      <c r="BF96">
        <v>1959857</v>
      </c>
      <c r="BG96">
        <v>84895</v>
      </c>
      <c r="BH96">
        <v>62386</v>
      </c>
      <c r="BI96">
        <v>2720167</v>
      </c>
      <c r="BJ96">
        <v>1043243</v>
      </c>
      <c r="BK96">
        <v>1097913</v>
      </c>
      <c r="BL96">
        <v>2449699</v>
      </c>
      <c r="BM96">
        <v>785523</v>
      </c>
      <c r="BN96">
        <v>860193</v>
      </c>
      <c r="BO96">
        <v>1799671</v>
      </c>
      <c r="BP96">
        <v>3419589</v>
      </c>
      <c r="BQ96">
        <v>1412563</v>
      </c>
      <c r="BR96">
        <v>1759843</v>
      </c>
      <c r="BS96">
        <v>84895</v>
      </c>
      <c r="BT96">
        <v>47654</v>
      </c>
      <c r="BU96">
        <v>2720167</v>
      </c>
      <c r="BV96">
        <v>1043243</v>
      </c>
      <c r="BW96">
        <v>1052465</v>
      </c>
      <c r="BX96">
        <v>2449699</v>
      </c>
      <c r="BY96">
        <v>785523</v>
      </c>
      <c r="BZ96">
        <v>825502</v>
      </c>
      <c r="CA96">
        <v>1799671</v>
      </c>
      <c r="CB96">
        <v>318307.17</v>
      </c>
      <c r="CC96">
        <v>112136.99</v>
      </c>
      <c r="CD96">
        <v>138681.94</v>
      </c>
      <c r="CE96">
        <v>7185.52</v>
      </c>
      <c r="CF96">
        <v>3657</v>
      </c>
      <c r="CG96">
        <v>233075</v>
      </c>
      <c r="CH96">
        <v>86968.74</v>
      </c>
      <c r="CI96">
        <v>83637.447</v>
      </c>
      <c r="CJ96">
        <v>201299.86</v>
      </c>
      <c r="CK96">
        <v>63624.974999999999</v>
      </c>
      <c r="CL96">
        <v>65883.036999999997</v>
      </c>
      <c r="CM96">
        <v>155777.73000000001</v>
      </c>
      <c r="CN96">
        <v>1011690</v>
      </c>
      <c r="CO96">
        <v>994266</v>
      </c>
      <c r="CP96">
        <v>17705581</v>
      </c>
      <c r="CQ96">
        <v>17400814</v>
      </c>
      <c r="CR96">
        <v>1470235.4</v>
      </c>
      <c r="CS96">
        <v>2024</v>
      </c>
      <c r="CT96" t="str">
        <f>IFERROR(INDEX(Geography!C:C, MATCH(G96, Geography!B:B, 0)), G96)</f>
        <v>Louisiana</v>
      </c>
      <c r="CU96" t="str">
        <f>IF(O96=VLOOKUP("eia923_lignite_fuel_code", Keys!$B:$C, 2, FALSE), VLOOKUP("lignite_label", Keys!$B:$C, 2, FALSE),VLOOKUP("hard_coal_label", Keys!$B:$C, 2, FALSE))</f>
        <v>hard_coal</v>
      </c>
    </row>
    <row r="97" spans="1:99" x14ac:dyDescent="0.25">
      <c r="A97">
        <v>1554</v>
      </c>
      <c r="B97" t="s">
        <v>2592</v>
      </c>
      <c r="C97" t="s">
        <v>2593</v>
      </c>
      <c r="D97" t="s">
        <v>2754</v>
      </c>
      <c r="E97" t="s">
        <v>2755</v>
      </c>
      <c r="F97">
        <v>60422</v>
      </c>
      <c r="G97" t="s">
        <v>352</v>
      </c>
      <c r="H97" t="s">
        <v>2631</v>
      </c>
      <c r="I97" t="s">
        <v>2666</v>
      </c>
      <c r="K97">
        <v>22</v>
      </c>
      <c r="L97">
        <v>2</v>
      </c>
      <c r="M97" t="s">
        <v>2643</v>
      </c>
      <c r="N97" t="s">
        <v>2599</v>
      </c>
      <c r="O97" t="s">
        <v>2600</v>
      </c>
      <c r="P97" t="s">
        <v>2601</v>
      </c>
      <c r="Q97" t="s">
        <v>2667</v>
      </c>
      <c r="R97" t="s">
        <v>2603</v>
      </c>
      <c r="S97" t="s">
        <v>2604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2024</v>
      </c>
      <c r="CT97" t="str">
        <f>IFERROR(INDEX(Geography!C:C, MATCH(G97, Geography!B:B, 0)), G97)</f>
        <v>Maryland</v>
      </c>
      <c r="CU97" t="str">
        <f>IF(O97=VLOOKUP("eia923_lignite_fuel_code", Keys!$B:$C, 2, FALSE), VLOOKUP("lignite_label", Keys!$B:$C, 2, FALSE),VLOOKUP("hard_coal_label", Keys!$B:$C, 2, FALSE))</f>
        <v>hard_coal</v>
      </c>
    </row>
    <row r="98" spans="1:99" x14ac:dyDescent="0.25">
      <c r="A98">
        <v>1554</v>
      </c>
      <c r="B98" t="s">
        <v>2592</v>
      </c>
      <c r="C98" t="s">
        <v>2593</v>
      </c>
      <c r="D98" t="s">
        <v>2754</v>
      </c>
      <c r="E98" t="s">
        <v>2755</v>
      </c>
      <c r="F98">
        <v>60422</v>
      </c>
      <c r="G98" t="s">
        <v>352</v>
      </c>
      <c r="H98" t="s">
        <v>2631</v>
      </c>
      <c r="I98" t="s">
        <v>2666</v>
      </c>
      <c r="K98">
        <v>22</v>
      </c>
      <c r="L98">
        <v>2</v>
      </c>
      <c r="M98" t="s">
        <v>2643</v>
      </c>
      <c r="N98" t="s">
        <v>2599</v>
      </c>
      <c r="O98" t="s">
        <v>2615</v>
      </c>
      <c r="P98" t="s">
        <v>2601</v>
      </c>
      <c r="Q98" t="s">
        <v>2667</v>
      </c>
      <c r="R98" t="s">
        <v>2603</v>
      </c>
      <c r="S98" t="s">
        <v>2604</v>
      </c>
      <c r="T98">
        <v>0</v>
      </c>
      <c r="U98" t="s">
        <v>2593</v>
      </c>
      <c r="V98" t="s">
        <v>2593</v>
      </c>
      <c r="W98" t="s">
        <v>2593</v>
      </c>
      <c r="X98" t="s">
        <v>2593</v>
      </c>
      <c r="Y98" t="s">
        <v>2593</v>
      </c>
      <c r="Z98" t="s">
        <v>2593</v>
      </c>
      <c r="AA98" t="s">
        <v>2593</v>
      </c>
      <c r="AB98" t="s">
        <v>2593</v>
      </c>
      <c r="AC98" t="s">
        <v>2593</v>
      </c>
      <c r="AD98" t="s">
        <v>2593</v>
      </c>
      <c r="AE98" t="s">
        <v>2593</v>
      </c>
      <c r="AF98">
        <v>0</v>
      </c>
      <c r="AG98" t="s">
        <v>2593</v>
      </c>
      <c r="AH98" t="s">
        <v>2593</v>
      </c>
      <c r="AI98" t="s">
        <v>2593</v>
      </c>
      <c r="AJ98" t="s">
        <v>2593</v>
      </c>
      <c r="AK98" t="s">
        <v>2593</v>
      </c>
      <c r="AL98" t="s">
        <v>2593</v>
      </c>
      <c r="AM98" t="s">
        <v>2593</v>
      </c>
      <c r="AN98" t="s">
        <v>2593</v>
      </c>
      <c r="AO98" t="s">
        <v>2593</v>
      </c>
      <c r="AP98" t="s">
        <v>2593</v>
      </c>
      <c r="AQ98" t="s">
        <v>2593</v>
      </c>
      <c r="AR98">
        <v>0</v>
      </c>
      <c r="AS98" t="s">
        <v>2593</v>
      </c>
      <c r="AT98" t="s">
        <v>2593</v>
      </c>
      <c r="AU98" t="s">
        <v>2593</v>
      </c>
      <c r="AV98" t="s">
        <v>2593</v>
      </c>
      <c r="AW98" t="s">
        <v>2593</v>
      </c>
      <c r="AX98" t="s">
        <v>2593</v>
      </c>
      <c r="AY98" t="s">
        <v>2593</v>
      </c>
      <c r="AZ98" t="s">
        <v>2593</v>
      </c>
      <c r="BA98" t="s">
        <v>2593</v>
      </c>
      <c r="BB98" t="s">
        <v>2593</v>
      </c>
      <c r="BC98" t="s">
        <v>2593</v>
      </c>
      <c r="BD98">
        <v>0</v>
      </c>
      <c r="BE98" t="s">
        <v>2593</v>
      </c>
      <c r="BF98" t="s">
        <v>2593</v>
      </c>
      <c r="BG98" t="s">
        <v>2593</v>
      </c>
      <c r="BH98" t="s">
        <v>2593</v>
      </c>
      <c r="BI98" t="s">
        <v>2593</v>
      </c>
      <c r="BJ98" t="s">
        <v>2593</v>
      </c>
      <c r="BK98" t="s">
        <v>2593</v>
      </c>
      <c r="BL98" t="s">
        <v>2593</v>
      </c>
      <c r="BM98" t="s">
        <v>2593</v>
      </c>
      <c r="BN98" t="s">
        <v>2593</v>
      </c>
      <c r="BO98" t="s">
        <v>2593</v>
      </c>
      <c r="BP98">
        <v>0</v>
      </c>
      <c r="BQ98" t="s">
        <v>2593</v>
      </c>
      <c r="BR98" t="s">
        <v>2593</v>
      </c>
      <c r="BS98" t="s">
        <v>2593</v>
      </c>
      <c r="BT98" t="s">
        <v>2593</v>
      </c>
      <c r="BU98" t="s">
        <v>2593</v>
      </c>
      <c r="BV98" t="s">
        <v>2593</v>
      </c>
      <c r="BW98" t="s">
        <v>2593</v>
      </c>
      <c r="BX98" t="s">
        <v>2593</v>
      </c>
      <c r="BY98" t="s">
        <v>2593</v>
      </c>
      <c r="BZ98" t="s">
        <v>2593</v>
      </c>
      <c r="CA98" t="s">
        <v>2593</v>
      </c>
      <c r="CB98">
        <v>0</v>
      </c>
      <c r="CC98" t="s">
        <v>2593</v>
      </c>
      <c r="CD98" t="s">
        <v>2593</v>
      </c>
      <c r="CE98" t="s">
        <v>2593</v>
      </c>
      <c r="CF98" t="s">
        <v>2593</v>
      </c>
      <c r="CG98" t="s">
        <v>2593</v>
      </c>
      <c r="CH98" t="s">
        <v>2593</v>
      </c>
      <c r="CI98" t="s">
        <v>2593</v>
      </c>
      <c r="CJ98" t="s">
        <v>2593</v>
      </c>
      <c r="CK98" t="s">
        <v>2593</v>
      </c>
      <c r="CL98" t="s">
        <v>2593</v>
      </c>
      <c r="CM98" t="s">
        <v>2593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2024</v>
      </c>
      <c r="CT98" t="str">
        <f>IFERROR(INDEX(Geography!C:C, MATCH(G98, Geography!B:B, 0)), G98)</f>
        <v>Maryland</v>
      </c>
      <c r="CU98" t="str">
        <f>IF(O98=VLOOKUP("eia923_lignite_fuel_code", Keys!$B:$C, 2, FALSE), VLOOKUP("lignite_label", Keys!$B:$C, 2, FALSE),VLOOKUP("hard_coal_label", Keys!$B:$C, 2, FALSE))</f>
        <v>hard_coal</v>
      </c>
    </row>
    <row r="99" spans="1:99" x14ac:dyDescent="0.25">
      <c r="A99">
        <v>1571</v>
      </c>
      <c r="B99" t="s">
        <v>2592</v>
      </c>
      <c r="C99" t="s">
        <v>2593</v>
      </c>
      <c r="D99" t="s">
        <v>2756</v>
      </c>
      <c r="E99" t="s">
        <v>2757</v>
      </c>
      <c r="F99">
        <v>64576</v>
      </c>
      <c r="G99" t="s">
        <v>352</v>
      </c>
      <c r="H99" t="s">
        <v>2631</v>
      </c>
      <c r="I99" t="s">
        <v>2666</v>
      </c>
      <c r="K99">
        <v>22</v>
      </c>
      <c r="L99">
        <v>2</v>
      </c>
      <c r="M99" t="s">
        <v>2643</v>
      </c>
      <c r="N99" t="s">
        <v>2652</v>
      </c>
      <c r="O99" t="s">
        <v>2600</v>
      </c>
      <c r="P99" t="s">
        <v>2601</v>
      </c>
      <c r="Q99" t="s">
        <v>2667</v>
      </c>
      <c r="R99" t="s">
        <v>2603</v>
      </c>
      <c r="S99" t="s">
        <v>2604</v>
      </c>
      <c r="T99" t="s">
        <v>2593</v>
      </c>
      <c r="U99" t="s">
        <v>2593</v>
      </c>
      <c r="V99" t="s">
        <v>2593</v>
      </c>
      <c r="W99" t="s">
        <v>2593</v>
      </c>
      <c r="X99" t="s">
        <v>2593</v>
      </c>
      <c r="Y99" t="s">
        <v>2593</v>
      </c>
      <c r="Z99" t="s">
        <v>2593</v>
      </c>
      <c r="AA99" t="s">
        <v>2593</v>
      </c>
      <c r="AB99">
        <v>0</v>
      </c>
      <c r="AC99">
        <v>0</v>
      </c>
      <c r="AD99" t="s">
        <v>2593</v>
      </c>
      <c r="AE99" t="s">
        <v>2593</v>
      </c>
      <c r="AF99" t="s">
        <v>2593</v>
      </c>
      <c r="AG99" t="s">
        <v>2593</v>
      </c>
      <c r="AH99" t="s">
        <v>2593</v>
      </c>
      <c r="AI99" t="s">
        <v>2593</v>
      </c>
      <c r="AJ99" t="s">
        <v>2593</v>
      </c>
      <c r="AK99" t="s">
        <v>2593</v>
      </c>
      <c r="AL99" t="s">
        <v>2593</v>
      </c>
      <c r="AM99" t="s">
        <v>2593</v>
      </c>
      <c r="AN99">
        <v>0</v>
      </c>
      <c r="AO99">
        <v>0</v>
      </c>
      <c r="AP99" t="s">
        <v>2593</v>
      </c>
      <c r="AQ99" t="s">
        <v>2593</v>
      </c>
      <c r="AR99" t="s">
        <v>2593</v>
      </c>
      <c r="AS99" t="s">
        <v>2593</v>
      </c>
      <c r="AT99" t="s">
        <v>2593</v>
      </c>
      <c r="AU99" t="s">
        <v>2593</v>
      </c>
      <c r="AV99" t="s">
        <v>2593</v>
      </c>
      <c r="AW99" t="s">
        <v>2593</v>
      </c>
      <c r="AX99" t="s">
        <v>2593</v>
      </c>
      <c r="AY99" t="s">
        <v>2593</v>
      </c>
      <c r="AZ99">
        <v>0</v>
      </c>
      <c r="BA99">
        <v>0</v>
      </c>
      <c r="BB99" t="s">
        <v>2593</v>
      </c>
      <c r="BC99" t="s">
        <v>2593</v>
      </c>
      <c r="BD99" t="s">
        <v>2593</v>
      </c>
      <c r="BE99" t="s">
        <v>2593</v>
      </c>
      <c r="BF99" t="s">
        <v>2593</v>
      </c>
      <c r="BG99" t="s">
        <v>2593</v>
      </c>
      <c r="BH99" t="s">
        <v>2593</v>
      </c>
      <c r="BI99" t="s">
        <v>2593</v>
      </c>
      <c r="BJ99" t="s">
        <v>2593</v>
      </c>
      <c r="BK99" t="s">
        <v>2593</v>
      </c>
      <c r="BL99">
        <v>0</v>
      </c>
      <c r="BM99">
        <v>0</v>
      </c>
      <c r="BN99" t="s">
        <v>2593</v>
      </c>
      <c r="BO99" t="s">
        <v>2593</v>
      </c>
      <c r="BP99" t="s">
        <v>2593</v>
      </c>
      <c r="BQ99" t="s">
        <v>2593</v>
      </c>
      <c r="BR99" t="s">
        <v>2593</v>
      </c>
      <c r="BS99" t="s">
        <v>2593</v>
      </c>
      <c r="BT99" t="s">
        <v>2593</v>
      </c>
      <c r="BU99" t="s">
        <v>2593</v>
      </c>
      <c r="BV99" t="s">
        <v>2593</v>
      </c>
      <c r="BW99" t="s">
        <v>2593</v>
      </c>
      <c r="BX99">
        <v>0</v>
      </c>
      <c r="BY99">
        <v>0</v>
      </c>
      <c r="BZ99" t="s">
        <v>2593</v>
      </c>
      <c r="CA99" t="s">
        <v>2593</v>
      </c>
      <c r="CB99" t="s">
        <v>2593</v>
      </c>
      <c r="CC99" t="s">
        <v>2593</v>
      </c>
      <c r="CD99" t="s">
        <v>2593</v>
      </c>
      <c r="CE99" t="s">
        <v>2593</v>
      </c>
      <c r="CF99" t="s">
        <v>2593</v>
      </c>
      <c r="CG99" t="s">
        <v>2593</v>
      </c>
      <c r="CH99" t="s">
        <v>2593</v>
      </c>
      <c r="CI99" t="s">
        <v>2593</v>
      </c>
      <c r="CJ99">
        <v>0</v>
      </c>
      <c r="CK99">
        <v>0</v>
      </c>
      <c r="CL99" t="s">
        <v>2593</v>
      </c>
      <c r="CM99" t="s">
        <v>2593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2024</v>
      </c>
      <c r="CT99" t="str">
        <f>IFERROR(INDEX(Geography!C:C, MATCH(G99, Geography!B:B, 0)), G99)</f>
        <v>Maryland</v>
      </c>
      <c r="CU99" t="str">
        <f>IF(O99=VLOOKUP("eia923_lignite_fuel_code", Keys!$B:$C, 2, FALSE), VLOOKUP("lignite_label", Keys!$B:$C, 2, FALSE),VLOOKUP("hard_coal_label", Keys!$B:$C, 2, FALSE))</f>
        <v>hard_coal</v>
      </c>
    </row>
    <row r="100" spans="1:99" x14ac:dyDescent="0.25">
      <c r="A100">
        <v>1573</v>
      </c>
      <c r="B100" t="s">
        <v>2592</v>
      </c>
      <c r="C100" t="s">
        <v>2593</v>
      </c>
      <c r="D100" t="s">
        <v>2758</v>
      </c>
      <c r="E100" t="s">
        <v>2759</v>
      </c>
      <c r="F100">
        <v>12653</v>
      </c>
      <c r="G100" t="s">
        <v>352</v>
      </c>
      <c r="H100" t="s">
        <v>2631</v>
      </c>
      <c r="I100" t="s">
        <v>2666</v>
      </c>
      <c r="K100">
        <v>22</v>
      </c>
      <c r="L100">
        <v>2</v>
      </c>
      <c r="M100" t="s">
        <v>2643</v>
      </c>
      <c r="N100" t="s">
        <v>2652</v>
      </c>
      <c r="O100" t="s">
        <v>2600</v>
      </c>
      <c r="P100" t="s">
        <v>2601</v>
      </c>
      <c r="Q100" t="s">
        <v>2667</v>
      </c>
      <c r="R100" t="s">
        <v>2603</v>
      </c>
      <c r="S100" t="s">
        <v>2604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2024</v>
      </c>
      <c r="CT100" t="str">
        <f>IFERROR(INDEX(Geography!C:C, MATCH(G100, Geography!B:B, 0)), G100)</f>
        <v>Maryland</v>
      </c>
      <c r="CU100" t="str">
        <f>IF(O100=VLOOKUP("eia923_lignite_fuel_code", Keys!$B:$C, 2, FALSE), VLOOKUP("lignite_label", Keys!$B:$C, 2, FALSE),VLOOKUP("hard_coal_label", Keys!$B:$C, 2, FALSE))</f>
        <v>hard_coal</v>
      </c>
    </row>
    <row r="101" spans="1:99" x14ac:dyDescent="0.25">
      <c r="A101">
        <v>1702</v>
      </c>
      <c r="B101" t="s">
        <v>2592</v>
      </c>
      <c r="C101" t="s">
        <v>2593</v>
      </c>
      <c r="D101" t="s">
        <v>2760</v>
      </c>
      <c r="E101" t="s">
        <v>2761</v>
      </c>
      <c r="F101">
        <v>4254</v>
      </c>
      <c r="G101" t="s">
        <v>358</v>
      </c>
      <c r="H101" t="s">
        <v>2690</v>
      </c>
      <c r="I101" t="s">
        <v>2666</v>
      </c>
      <c r="K101">
        <v>22</v>
      </c>
      <c r="L101">
        <v>1</v>
      </c>
      <c r="M101" t="s">
        <v>2598</v>
      </c>
      <c r="N101" t="s">
        <v>2599</v>
      </c>
      <c r="O101" t="s">
        <v>2600</v>
      </c>
      <c r="P101" t="s">
        <v>2601</v>
      </c>
      <c r="Q101" t="s">
        <v>2697</v>
      </c>
      <c r="R101" t="s">
        <v>2603</v>
      </c>
      <c r="S101" t="s">
        <v>2604</v>
      </c>
      <c r="T101" t="s">
        <v>2593</v>
      </c>
      <c r="U101">
        <v>0</v>
      </c>
      <c r="V101">
        <v>0</v>
      </c>
      <c r="W101">
        <v>0</v>
      </c>
      <c r="X101">
        <v>0</v>
      </c>
      <c r="Y101" t="s">
        <v>2593</v>
      </c>
      <c r="Z101" t="s">
        <v>2593</v>
      </c>
      <c r="AA101" t="s">
        <v>2593</v>
      </c>
      <c r="AB101" t="s">
        <v>2593</v>
      </c>
      <c r="AC101">
        <v>0</v>
      </c>
      <c r="AD101" t="s">
        <v>2593</v>
      </c>
      <c r="AE101" t="s">
        <v>2593</v>
      </c>
      <c r="AF101" t="s">
        <v>2593</v>
      </c>
      <c r="AG101">
        <v>0</v>
      </c>
      <c r="AH101">
        <v>0</v>
      </c>
      <c r="AI101">
        <v>0</v>
      </c>
      <c r="AJ101">
        <v>0</v>
      </c>
      <c r="AK101" t="s">
        <v>2593</v>
      </c>
      <c r="AL101" t="s">
        <v>2593</v>
      </c>
      <c r="AM101" t="s">
        <v>2593</v>
      </c>
      <c r="AN101" t="s">
        <v>2593</v>
      </c>
      <c r="AO101">
        <v>0</v>
      </c>
      <c r="AP101" t="s">
        <v>2593</v>
      </c>
      <c r="AQ101" t="s">
        <v>2593</v>
      </c>
      <c r="AR101" t="s">
        <v>2593</v>
      </c>
      <c r="AS101">
        <v>0</v>
      </c>
      <c r="AT101">
        <v>0</v>
      </c>
      <c r="AU101">
        <v>0</v>
      </c>
      <c r="AV101">
        <v>0</v>
      </c>
      <c r="AW101" t="s">
        <v>2593</v>
      </c>
      <c r="AX101" t="s">
        <v>2593</v>
      </c>
      <c r="AY101" t="s">
        <v>2593</v>
      </c>
      <c r="AZ101" t="s">
        <v>2593</v>
      </c>
      <c r="BA101">
        <v>0</v>
      </c>
      <c r="BB101" t="s">
        <v>2593</v>
      </c>
      <c r="BC101" t="s">
        <v>2593</v>
      </c>
      <c r="BD101" t="s">
        <v>2593</v>
      </c>
      <c r="BE101">
        <v>0</v>
      </c>
      <c r="BF101">
        <v>0</v>
      </c>
      <c r="BG101">
        <v>0</v>
      </c>
      <c r="BH101">
        <v>0</v>
      </c>
      <c r="BI101" t="s">
        <v>2593</v>
      </c>
      <c r="BJ101" t="s">
        <v>2593</v>
      </c>
      <c r="BK101" t="s">
        <v>2593</v>
      </c>
      <c r="BL101" t="s">
        <v>2593</v>
      </c>
      <c r="BM101">
        <v>0</v>
      </c>
      <c r="BN101" t="s">
        <v>2593</v>
      </c>
      <c r="BO101" t="s">
        <v>2593</v>
      </c>
      <c r="BP101" t="s">
        <v>2593</v>
      </c>
      <c r="BQ101">
        <v>0</v>
      </c>
      <c r="BR101">
        <v>0</v>
      </c>
      <c r="BS101">
        <v>0</v>
      </c>
      <c r="BT101">
        <v>0</v>
      </c>
      <c r="BU101" t="s">
        <v>2593</v>
      </c>
      <c r="BV101" t="s">
        <v>2593</v>
      </c>
      <c r="BW101" t="s">
        <v>2593</v>
      </c>
      <c r="BX101" t="s">
        <v>2593</v>
      </c>
      <c r="BY101">
        <v>0</v>
      </c>
      <c r="BZ101" t="s">
        <v>2593</v>
      </c>
      <c r="CA101" t="s">
        <v>2593</v>
      </c>
      <c r="CB101" t="s">
        <v>2593</v>
      </c>
      <c r="CC101">
        <v>0</v>
      </c>
      <c r="CD101">
        <v>0</v>
      </c>
      <c r="CE101">
        <v>0</v>
      </c>
      <c r="CF101">
        <v>0</v>
      </c>
      <c r="CG101" t="s">
        <v>2593</v>
      </c>
      <c r="CH101" t="s">
        <v>2593</v>
      </c>
      <c r="CI101" t="s">
        <v>2593</v>
      </c>
      <c r="CJ101" t="s">
        <v>2593</v>
      </c>
      <c r="CK101">
        <v>0</v>
      </c>
      <c r="CL101" t="s">
        <v>2593</v>
      </c>
      <c r="CM101" t="s">
        <v>2593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2024</v>
      </c>
      <c r="CT101" t="str">
        <f>IFERROR(INDEX(Geography!C:C, MATCH(G101, Geography!B:B, 0)), G101)</f>
        <v>Michigan</v>
      </c>
      <c r="CU101" t="str">
        <f>IF(O101=VLOOKUP("eia923_lignite_fuel_code", Keys!$B:$C, 2, FALSE), VLOOKUP("lignite_label", Keys!$B:$C, 2, FALSE),VLOOKUP("hard_coal_label", Keys!$B:$C, 2, FALSE))</f>
        <v>hard_coal</v>
      </c>
    </row>
    <row r="102" spans="1:99" x14ac:dyDescent="0.25">
      <c r="A102">
        <v>1702</v>
      </c>
      <c r="B102" t="s">
        <v>2592</v>
      </c>
      <c r="C102" t="s">
        <v>2593</v>
      </c>
      <c r="D102" t="s">
        <v>2760</v>
      </c>
      <c r="E102" t="s">
        <v>2761</v>
      </c>
      <c r="F102">
        <v>4254</v>
      </c>
      <c r="G102" t="s">
        <v>358</v>
      </c>
      <c r="H102" t="s">
        <v>2690</v>
      </c>
      <c r="I102" t="s">
        <v>2666</v>
      </c>
      <c r="K102">
        <v>22</v>
      </c>
      <c r="L102">
        <v>1</v>
      </c>
      <c r="M102" t="s">
        <v>2598</v>
      </c>
      <c r="N102" t="s">
        <v>2599</v>
      </c>
      <c r="O102" t="s">
        <v>2605</v>
      </c>
      <c r="P102" t="s">
        <v>2601</v>
      </c>
      <c r="Q102" t="s">
        <v>2697</v>
      </c>
      <c r="R102" t="s">
        <v>2603</v>
      </c>
      <c r="S102" t="s">
        <v>2604</v>
      </c>
      <c r="T102" t="s">
        <v>2593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2593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 t="s">
        <v>2593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2593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 t="s">
        <v>2593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 t="s">
        <v>2593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2024</v>
      </c>
      <c r="CT102" t="str">
        <f>IFERROR(INDEX(Geography!C:C, MATCH(G102, Geography!B:B, 0)), G102)</f>
        <v>Michigan</v>
      </c>
      <c r="CU102" t="str">
        <f>IF(O102=VLOOKUP("eia923_lignite_fuel_code", Keys!$B:$C, 2, FALSE), VLOOKUP("lignite_label", Keys!$B:$C, 2, FALSE),VLOOKUP("hard_coal_label", Keys!$B:$C, 2, FALSE))</f>
        <v>hard_coal</v>
      </c>
    </row>
    <row r="103" spans="1:99" x14ac:dyDescent="0.25">
      <c r="A103">
        <v>1710</v>
      </c>
      <c r="B103" t="s">
        <v>2592</v>
      </c>
      <c r="C103" t="s">
        <v>2593</v>
      </c>
      <c r="D103" t="s">
        <v>2762</v>
      </c>
      <c r="E103" t="s">
        <v>2761</v>
      </c>
      <c r="F103">
        <v>4254</v>
      </c>
      <c r="G103" t="s">
        <v>358</v>
      </c>
      <c r="H103" t="s">
        <v>2690</v>
      </c>
      <c r="I103" t="s">
        <v>2666</v>
      </c>
      <c r="K103">
        <v>22</v>
      </c>
      <c r="L103">
        <v>1</v>
      </c>
      <c r="M103" t="s">
        <v>2598</v>
      </c>
      <c r="N103" t="s">
        <v>2599</v>
      </c>
      <c r="O103" t="s">
        <v>2600</v>
      </c>
      <c r="P103" t="s">
        <v>2601</v>
      </c>
      <c r="Q103" t="s">
        <v>2697</v>
      </c>
      <c r="R103" t="s">
        <v>2603</v>
      </c>
      <c r="S103" t="s">
        <v>2604</v>
      </c>
      <c r="T103">
        <v>0</v>
      </c>
      <c r="U103">
        <v>0</v>
      </c>
      <c r="V103">
        <v>0</v>
      </c>
      <c r="W103">
        <v>201</v>
      </c>
      <c r="X103">
        <v>3480</v>
      </c>
      <c r="Y103">
        <v>9560</v>
      </c>
      <c r="Z103">
        <v>12646</v>
      </c>
      <c r="AA103">
        <v>9968</v>
      </c>
      <c r="AB103">
        <v>10117</v>
      </c>
      <c r="AC103">
        <v>14365</v>
      </c>
      <c r="AD103">
        <v>1717</v>
      </c>
      <c r="AE103">
        <v>46</v>
      </c>
      <c r="AF103">
        <v>0</v>
      </c>
      <c r="AG103">
        <v>0</v>
      </c>
      <c r="AH103">
        <v>0</v>
      </c>
      <c r="AI103">
        <v>201</v>
      </c>
      <c r="AJ103">
        <v>3480</v>
      </c>
      <c r="AK103">
        <v>9560</v>
      </c>
      <c r="AL103">
        <v>12646</v>
      </c>
      <c r="AM103">
        <v>9968</v>
      </c>
      <c r="AN103">
        <v>10117</v>
      </c>
      <c r="AO103">
        <v>14365</v>
      </c>
      <c r="AP103">
        <v>1717</v>
      </c>
      <c r="AQ103">
        <v>46</v>
      </c>
      <c r="AR103">
        <v>0</v>
      </c>
      <c r="AS103">
        <v>0</v>
      </c>
      <c r="AT103">
        <v>0</v>
      </c>
      <c r="AU103">
        <v>22.488</v>
      </c>
      <c r="AV103">
        <v>22.488</v>
      </c>
      <c r="AW103">
        <v>22.488</v>
      </c>
      <c r="AX103">
        <v>22.488</v>
      </c>
      <c r="AY103">
        <v>22.488</v>
      </c>
      <c r="AZ103">
        <v>22.488</v>
      </c>
      <c r="BA103">
        <v>22.488</v>
      </c>
      <c r="BB103">
        <v>22.488</v>
      </c>
      <c r="BC103">
        <v>22.488</v>
      </c>
      <c r="BD103">
        <v>0</v>
      </c>
      <c r="BE103">
        <v>0</v>
      </c>
      <c r="BF103">
        <v>0</v>
      </c>
      <c r="BG103">
        <v>4520</v>
      </c>
      <c r="BH103">
        <v>78258</v>
      </c>
      <c r="BI103">
        <v>214985</v>
      </c>
      <c r="BJ103">
        <v>284383</v>
      </c>
      <c r="BK103">
        <v>224160</v>
      </c>
      <c r="BL103">
        <v>227511</v>
      </c>
      <c r="BM103">
        <v>323040</v>
      </c>
      <c r="BN103">
        <v>38612</v>
      </c>
      <c r="BO103">
        <v>1034</v>
      </c>
      <c r="BP103">
        <v>0</v>
      </c>
      <c r="BQ103">
        <v>0</v>
      </c>
      <c r="BR103">
        <v>0</v>
      </c>
      <c r="BS103">
        <v>4520</v>
      </c>
      <c r="BT103">
        <v>78258</v>
      </c>
      <c r="BU103">
        <v>214985</v>
      </c>
      <c r="BV103">
        <v>284383</v>
      </c>
      <c r="BW103">
        <v>224160</v>
      </c>
      <c r="BX103">
        <v>227511</v>
      </c>
      <c r="BY103">
        <v>323040</v>
      </c>
      <c r="BZ103">
        <v>38612</v>
      </c>
      <c r="CA103">
        <v>1034</v>
      </c>
      <c r="CB103">
        <v>0</v>
      </c>
      <c r="CC103">
        <v>0</v>
      </c>
      <c r="CD103">
        <v>0</v>
      </c>
      <c r="CE103">
        <v>435.80399999999997</v>
      </c>
      <c r="CF103">
        <v>7113.6629999999996</v>
      </c>
      <c r="CG103">
        <v>21220.317999999999</v>
      </c>
      <c r="CH103">
        <v>28384.3</v>
      </c>
      <c r="CI103">
        <v>22171.714</v>
      </c>
      <c r="CJ103">
        <v>22506.125</v>
      </c>
      <c r="CK103">
        <v>30798.062999999998</v>
      </c>
      <c r="CL103">
        <v>3653.357</v>
      </c>
      <c r="CM103">
        <v>103.432</v>
      </c>
      <c r="CN103">
        <v>62100</v>
      </c>
      <c r="CO103">
        <v>62100</v>
      </c>
      <c r="CP103">
        <v>1396503</v>
      </c>
      <c r="CQ103">
        <v>1396503</v>
      </c>
      <c r="CR103">
        <v>136386.78</v>
      </c>
      <c r="CS103">
        <v>2024</v>
      </c>
      <c r="CT103" t="str">
        <f>IFERROR(INDEX(Geography!C:C, MATCH(G103, Geography!B:B, 0)), G103)</f>
        <v>Michigan</v>
      </c>
      <c r="CU103" t="str">
        <f>IF(O103=VLOOKUP("eia923_lignite_fuel_code", Keys!$B:$C, 2, FALSE), VLOOKUP("lignite_label", Keys!$B:$C, 2, FALSE),VLOOKUP("hard_coal_label", Keys!$B:$C, 2, FALSE))</f>
        <v>hard_coal</v>
      </c>
    </row>
    <row r="104" spans="1:99" x14ac:dyDescent="0.25">
      <c r="A104">
        <v>1710</v>
      </c>
      <c r="B104" t="s">
        <v>2592</v>
      </c>
      <c r="C104" t="s">
        <v>2593</v>
      </c>
      <c r="D104" t="s">
        <v>2762</v>
      </c>
      <c r="E104" t="s">
        <v>2761</v>
      </c>
      <c r="F104">
        <v>4254</v>
      </c>
      <c r="G104" t="s">
        <v>358</v>
      </c>
      <c r="H104" t="s">
        <v>2690</v>
      </c>
      <c r="I104" t="s">
        <v>2666</v>
      </c>
      <c r="K104">
        <v>22</v>
      </c>
      <c r="L104">
        <v>1</v>
      </c>
      <c r="M104" t="s">
        <v>2598</v>
      </c>
      <c r="N104" t="s">
        <v>2599</v>
      </c>
      <c r="O104" t="s">
        <v>2605</v>
      </c>
      <c r="P104" t="s">
        <v>2601</v>
      </c>
      <c r="Q104" t="s">
        <v>2697</v>
      </c>
      <c r="R104" t="s">
        <v>2603</v>
      </c>
      <c r="S104" t="s">
        <v>2604</v>
      </c>
      <c r="T104">
        <v>410544</v>
      </c>
      <c r="U104">
        <v>346625</v>
      </c>
      <c r="V104">
        <v>273583</v>
      </c>
      <c r="W104">
        <v>167586</v>
      </c>
      <c r="X104">
        <v>106500</v>
      </c>
      <c r="Y104">
        <v>354919</v>
      </c>
      <c r="Z104">
        <v>537545</v>
      </c>
      <c r="AA104">
        <v>474502</v>
      </c>
      <c r="AB104">
        <v>496205</v>
      </c>
      <c r="AC104">
        <v>420604</v>
      </c>
      <c r="AD104">
        <v>470366</v>
      </c>
      <c r="AE104">
        <v>530925</v>
      </c>
      <c r="AF104">
        <v>410544</v>
      </c>
      <c r="AG104">
        <v>346625</v>
      </c>
      <c r="AH104">
        <v>273583</v>
      </c>
      <c r="AI104">
        <v>167586</v>
      </c>
      <c r="AJ104">
        <v>106500</v>
      </c>
      <c r="AK104">
        <v>354919</v>
      </c>
      <c r="AL104">
        <v>537545</v>
      </c>
      <c r="AM104">
        <v>474502</v>
      </c>
      <c r="AN104">
        <v>496205</v>
      </c>
      <c r="AO104">
        <v>420604</v>
      </c>
      <c r="AP104">
        <v>470366</v>
      </c>
      <c r="AQ104">
        <v>530925</v>
      </c>
      <c r="AR104">
        <v>17.88</v>
      </c>
      <c r="AS104">
        <v>17.896000000000001</v>
      </c>
      <c r="AT104">
        <v>17.902000000000001</v>
      </c>
      <c r="AU104">
        <v>17.916</v>
      </c>
      <c r="AV104">
        <v>17.899999999999999</v>
      </c>
      <c r="AW104">
        <v>17.885000000000002</v>
      </c>
      <c r="AX104">
        <v>17.881</v>
      </c>
      <c r="AY104">
        <v>17.861999999999998</v>
      </c>
      <c r="AZ104">
        <v>17.866</v>
      </c>
      <c r="BA104">
        <v>17.890999999999998</v>
      </c>
      <c r="BB104">
        <v>17.888999999999999</v>
      </c>
      <c r="BC104">
        <v>17.86</v>
      </c>
      <c r="BD104">
        <v>7340527</v>
      </c>
      <c r="BE104">
        <v>6203201</v>
      </c>
      <c r="BF104">
        <v>4897683</v>
      </c>
      <c r="BG104">
        <v>3002471</v>
      </c>
      <c r="BH104">
        <v>1906350</v>
      </c>
      <c r="BI104">
        <v>6347726</v>
      </c>
      <c r="BJ104">
        <v>9611842</v>
      </c>
      <c r="BK104">
        <v>8475555</v>
      </c>
      <c r="BL104">
        <v>8865199</v>
      </c>
      <c r="BM104">
        <v>7525026</v>
      </c>
      <c r="BN104">
        <v>8414377</v>
      </c>
      <c r="BO104">
        <v>9482321</v>
      </c>
      <c r="BP104">
        <v>7340527</v>
      </c>
      <c r="BQ104">
        <v>6203201</v>
      </c>
      <c r="BR104">
        <v>4897683</v>
      </c>
      <c r="BS104">
        <v>3002471</v>
      </c>
      <c r="BT104">
        <v>1906350</v>
      </c>
      <c r="BU104">
        <v>6347726</v>
      </c>
      <c r="BV104">
        <v>9611842</v>
      </c>
      <c r="BW104">
        <v>8475555</v>
      </c>
      <c r="BX104">
        <v>8865199</v>
      </c>
      <c r="BY104">
        <v>7525026</v>
      </c>
      <c r="BZ104">
        <v>8414377</v>
      </c>
      <c r="CA104">
        <v>9482321</v>
      </c>
      <c r="CB104">
        <v>734759.31</v>
      </c>
      <c r="CC104">
        <v>624286.15</v>
      </c>
      <c r="CD104">
        <v>492596.83</v>
      </c>
      <c r="CE104">
        <v>289482.81</v>
      </c>
      <c r="CF104">
        <v>173286.94</v>
      </c>
      <c r="CG104">
        <v>626558.12</v>
      </c>
      <c r="CH104">
        <v>959358.22</v>
      </c>
      <c r="CI104">
        <v>838317.5</v>
      </c>
      <c r="CJ104">
        <v>876973.79</v>
      </c>
      <c r="CK104">
        <v>717422.44</v>
      </c>
      <c r="CL104">
        <v>796146.37</v>
      </c>
      <c r="CM104">
        <v>948110.5</v>
      </c>
      <c r="CN104">
        <v>4589904</v>
      </c>
      <c r="CO104">
        <v>4589904</v>
      </c>
      <c r="CP104">
        <v>82072278</v>
      </c>
      <c r="CQ104">
        <v>82072278</v>
      </c>
      <c r="CR104">
        <v>8077299</v>
      </c>
      <c r="CS104">
        <v>2024</v>
      </c>
      <c r="CT104" t="str">
        <f>IFERROR(INDEX(Geography!C:C, MATCH(G104, Geography!B:B, 0)), G104)</f>
        <v>Michigan</v>
      </c>
      <c r="CU104" t="str">
        <f>IF(O104=VLOOKUP("eia923_lignite_fuel_code", Keys!$B:$C, 2, FALSE), VLOOKUP("lignite_label", Keys!$B:$C, 2, FALSE),VLOOKUP("hard_coal_label", Keys!$B:$C, 2, FALSE))</f>
        <v>hard_coal</v>
      </c>
    </row>
    <row r="105" spans="1:99" x14ac:dyDescent="0.25">
      <c r="A105">
        <v>1733</v>
      </c>
      <c r="B105" t="s">
        <v>2592</v>
      </c>
      <c r="C105" t="s">
        <v>2593</v>
      </c>
      <c r="D105" t="s">
        <v>2763</v>
      </c>
      <c r="E105" t="s">
        <v>2764</v>
      </c>
      <c r="F105">
        <v>5109</v>
      </c>
      <c r="G105" t="s">
        <v>358</v>
      </c>
      <c r="H105" t="s">
        <v>2690</v>
      </c>
      <c r="I105" t="s">
        <v>2666</v>
      </c>
      <c r="K105">
        <v>22</v>
      </c>
      <c r="L105">
        <v>1</v>
      </c>
      <c r="M105" t="s">
        <v>2598</v>
      </c>
      <c r="N105" t="s">
        <v>2599</v>
      </c>
      <c r="O105" t="s">
        <v>2600</v>
      </c>
      <c r="P105" t="s">
        <v>2601</v>
      </c>
      <c r="Q105" t="s">
        <v>2697</v>
      </c>
      <c r="R105" t="s">
        <v>2603</v>
      </c>
      <c r="S105" t="s">
        <v>2604</v>
      </c>
      <c r="T105">
        <v>101413</v>
      </c>
      <c r="U105">
        <v>101413</v>
      </c>
      <c r="V105">
        <v>34455</v>
      </c>
      <c r="W105">
        <v>82675</v>
      </c>
      <c r="X105">
        <v>89585</v>
      </c>
      <c r="Y105">
        <v>126896</v>
      </c>
      <c r="Z105">
        <v>120579</v>
      </c>
      <c r="AA105">
        <v>123993</v>
      </c>
      <c r="AB105">
        <v>89970</v>
      </c>
      <c r="AC105">
        <v>115366</v>
      </c>
      <c r="AD105">
        <v>51001</v>
      </c>
      <c r="AE105">
        <v>95912</v>
      </c>
      <c r="AF105">
        <v>101413</v>
      </c>
      <c r="AG105">
        <v>101413</v>
      </c>
      <c r="AH105">
        <v>34455</v>
      </c>
      <c r="AI105">
        <v>82675</v>
      </c>
      <c r="AJ105">
        <v>89585</v>
      </c>
      <c r="AK105">
        <v>126896</v>
      </c>
      <c r="AL105">
        <v>120579</v>
      </c>
      <c r="AM105">
        <v>123993</v>
      </c>
      <c r="AN105">
        <v>89970</v>
      </c>
      <c r="AO105">
        <v>115366</v>
      </c>
      <c r="AP105">
        <v>51001</v>
      </c>
      <c r="AQ105">
        <v>95912</v>
      </c>
      <c r="AR105">
        <v>19.244</v>
      </c>
      <c r="AS105">
        <v>19.199000000000002</v>
      </c>
      <c r="AT105">
        <v>19.486000000000001</v>
      </c>
      <c r="AU105">
        <v>19.364000000000001</v>
      </c>
      <c r="AV105">
        <v>18.97</v>
      </c>
      <c r="AW105">
        <v>19.015000000000001</v>
      </c>
      <c r="AX105">
        <v>19.527999999999999</v>
      </c>
      <c r="AY105">
        <v>20.077999999999999</v>
      </c>
      <c r="AZ105">
        <v>20.579000000000001</v>
      </c>
      <c r="BA105">
        <v>19.719000000000001</v>
      </c>
      <c r="BB105">
        <v>19.623999999999999</v>
      </c>
      <c r="BC105">
        <v>19.245999999999999</v>
      </c>
      <c r="BD105">
        <v>1951592</v>
      </c>
      <c r="BE105">
        <v>1947028</v>
      </c>
      <c r="BF105">
        <v>671390</v>
      </c>
      <c r="BG105">
        <v>1600919</v>
      </c>
      <c r="BH105">
        <v>1699427</v>
      </c>
      <c r="BI105">
        <v>2412927</v>
      </c>
      <c r="BJ105">
        <v>2354667</v>
      </c>
      <c r="BK105">
        <v>2489531</v>
      </c>
      <c r="BL105">
        <v>1851493</v>
      </c>
      <c r="BM105">
        <v>2274902</v>
      </c>
      <c r="BN105">
        <v>1000844</v>
      </c>
      <c r="BO105">
        <v>1845922</v>
      </c>
      <c r="BP105">
        <v>1951592</v>
      </c>
      <c r="BQ105">
        <v>1947028</v>
      </c>
      <c r="BR105">
        <v>671390</v>
      </c>
      <c r="BS105">
        <v>1600919</v>
      </c>
      <c r="BT105">
        <v>1699427</v>
      </c>
      <c r="BU105">
        <v>2412927</v>
      </c>
      <c r="BV105">
        <v>2354667</v>
      </c>
      <c r="BW105">
        <v>2489531</v>
      </c>
      <c r="BX105">
        <v>1851493</v>
      </c>
      <c r="BY105">
        <v>2274902</v>
      </c>
      <c r="BZ105">
        <v>1000844</v>
      </c>
      <c r="CA105">
        <v>1845922</v>
      </c>
      <c r="CB105">
        <v>193891.76</v>
      </c>
      <c r="CC105">
        <v>119784.97</v>
      </c>
      <c r="CD105">
        <v>59699.712</v>
      </c>
      <c r="CE105">
        <v>153597.29999999999</v>
      </c>
      <c r="CF105">
        <v>167507.34</v>
      </c>
      <c r="CG105">
        <v>246455.41</v>
      </c>
      <c r="CH105">
        <v>232783.63</v>
      </c>
      <c r="CI105">
        <v>236133.76000000001</v>
      </c>
      <c r="CJ105">
        <v>173318.53</v>
      </c>
      <c r="CK105">
        <v>218801.04</v>
      </c>
      <c r="CL105">
        <v>98985.989000000001</v>
      </c>
      <c r="CM105">
        <v>183106.68</v>
      </c>
      <c r="CN105">
        <v>1133258</v>
      </c>
      <c r="CO105">
        <v>1133258</v>
      </c>
      <c r="CP105">
        <v>22100642</v>
      </c>
      <c r="CQ105">
        <v>22100642</v>
      </c>
      <c r="CR105">
        <v>2084066.1</v>
      </c>
      <c r="CS105">
        <v>2024</v>
      </c>
      <c r="CT105" t="str">
        <f>IFERROR(INDEX(Geography!C:C, MATCH(G105, Geography!B:B, 0)), G105)</f>
        <v>Michigan</v>
      </c>
      <c r="CU105" t="str">
        <f>IF(O105=VLOOKUP("eia923_lignite_fuel_code", Keys!$B:$C, 2, FALSE), VLOOKUP("lignite_label", Keys!$B:$C, 2, FALSE),VLOOKUP("hard_coal_label", Keys!$B:$C, 2, FALSE))</f>
        <v>hard_coal</v>
      </c>
    </row>
    <row r="106" spans="1:99" x14ac:dyDescent="0.25">
      <c r="A106">
        <v>1733</v>
      </c>
      <c r="B106" t="s">
        <v>2592</v>
      </c>
      <c r="C106" t="s">
        <v>2593</v>
      </c>
      <c r="D106" t="s">
        <v>2763</v>
      </c>
      <c r="E106" t="s">
        <v>2764</v>
      </c>
      <c r="F106">
        <v>5109</v>
      </c>
      <c r="G106" t="s">
        <v>358</v>
      </c>
      <c r="H106" t="s">
        <v>2690</v>
      </c>
      <c r="I106" t="s">
        <v>2666</v>
      </c>
      <c r="K106">
        <v>22</v>
      </c>
      <c r="L106">
        <v>1</v>
      </c>
      <c r="M106" t="s">
        <v>2598</v>
      </c>
      <c r="N106" t="s">
        <v>2599</v>
      </c>
      <c r="O106" t="s">
        <v>2605</v>
      </c>
      <c r="P106" t="s">
        <v>2601</v>
      </c>
      <c r="Q106" t="s">
        <v>2697</v>
      </c>
      <c r="R106" t="s">
        <v>2603</v>
      </c>
      <c r="S106" t="s">
        <v>2604</v>
      </c>
      <c r="T106">
        <v>460747</v>
      </c>
      <c r="U106">
        <v>460747</v>
      </c>
      <c r="V106">
        <v>167237</v>
      </c>
      <c r="W106">
        <v>390711</v>
      </c>
      <c r="X106">
        <v>440315</v>
      </c>
      <c r="Y106">
        <v>532390</v>
      </c>
      <c r="Z106">
        <v>559076</v>
      </c>
      <c r="AA106">
        <v>542491</v>
      </c>
      <c r="AB106">
        <v>477529</v>
      </c>
      <c r="AC106">
        <v>543402</v>
      </c>
      <c r="AD106">
        <v>275889</v>
      </c>
      <c r="AE106">
        <v>444470</v>
      </c>
      <c r="AF106">
        <v>460747</v>
      </c>
      <c r="AG106">
        <v>460747</v>
      </c>
      <c r="AH106">
        <v>167237</v>
      </c>
      <c r="AI106">
        <v>390711</v>
      </c>
      <c r="AJ106">
        <v>440315</v>
      </c>
      <c r="AK106">
        <v>532390</v>
      </c>
      <c r="AL106">
        <v>559076</v>
      </c>
      <c r="AM106">
        <v>542491</v>
      </c>
      <c r="AN106">
        <v>477529</v>
      </c>
      <c r="AO106">
        <v>543402</v>
      </c>
      <c r="AP106">
        <v>275889</v>
      </c>
      <c r="AQ106">
        <v>444470</v>
      </c>
      <c r="AR106">
        <v>19.242999999999999</v>
      </c>
      <c r="AS106">
        <v>19.257999999999999</v>
      </c>
      <c r="AT106">
        <v>19.486000000000001</v>
      </c>
      <c r="AU106">
        <v>19.363</v>
      </c>
      <c r="AV106">
        <v>18.97</v>
      </c>
      <c r="AW106">
        <v>19.015999999999998</v>
      </c>
      <c r="AX106">
        <v>19.518000000000001</v>
      </c>
      <c r="AY106">
        <v>20.077999999999999</v>
      </c>
      <c r="AZ106">
        <v>20.573</v>
      </c>
      <c r="BA106">
        <v>19.719000000000001</v>
      </c>
      <c r="BB106">
        <v>19.623999999999999</v>
      </c>
      <c r="BC106">
        <v>19.248000000000001</v>
      </c>
      <c r="BD106">
        <v>8866155</v>
      </c>
      <c r="BE106">
        <v>8873066</v>
      </c>
      <c r="BF106">
        <v>3258780</v>
      </c>
      <c r="BG106">
        <v>7565337</v>
      </c>
      <c r="BH106">
        <v>8352776</v>
      </c>
      <c r="BI106">
        <v>10123928</v>
      </c>
      <c r="BJ106">
        <v>10912045</v>
      </c>
      <c r="BK106">
        <v>10892134</v>
      </c>
      <c r="BL106">
        <v>9824204</v>
      </c>
      <c r="BM106">
        <v>10715344</v>
      </c>
      <c r="BN106">
        <v>5414046</v>
      </c>
      <c r="BO106">
        <v>8555159</v>
      </c>
      <c r="BP106">
        <v>8866155</v>
      </c>
      <c r="BQ106">
        <v>8873066</v>
      </c>
      <c r="BR106">
        <v>3258780</v>
      </c>
      <c r="BS106">
        <v>7565337</v>
      </c>
      <c r="BT106">
        <v>8352776</v>
      </c>
      <c r="BU106">
        <v>10123928</v>
      </c>
      <c r="BV106">
        <v>10912045</v>
      </c>
      <c r="BW106">
        <v>10892134</v>
      </c>
      <c r="BX106">
        <v>9824204</v>
      </c>
      <c r="BY106">
        <v>10715344</v>
      </c>
      <c r="BZ106">
        <v>5414046</v>
      </c>
      <c r="CA106">
        <v>8555159</v>
      </c>
      <c r="CB106">
        <v>880857.53</v>
      </c>
      <c r="CC106">
        <v>545888.31000000006</v>
      </c>
      <c r="CD106">
        <v>289769.28000000003</v>
      </c>
      <c r="CE106">
        <v>725842.8</v>
      </c>
      <c r="CF106">
        <v>823307.38</v>
      </c>
      <c r="CG106">
        <v>1034053.9</v>
      </c>
      <c r="CH106">
        <v>1078770.7</v>
      </c>
      <c r="CI106">
        <v>1033126.4</v>
      </c>
      <c r="CJ106">
        <v>919645.36</v>
      </c>
      <c r="CK106">
        <v>1030606.3</v>
      </c>
      <c r="CL106">
        <v>535462.94999999995</v>
      </c>
      <c r="CM106">
        <v>848630.87</v>
      </c>
      <c r="CN106">
        <v>5295004</v>
      </c>
      <c r="CO106">
        <v>5295004</v>
      </c>
      <c r="CP106">
        <v>103352974</v>
      </c>
      <c r="CQ106">
        <v>103352974</v>
      </c>
      <c r="CR106">
        <v>9745961.6999999993</v>
      </c>
      <c r="CS106">
        <v>2024</v>
      </c>
      <c r="CT106" t="str">
        <f>IFERROR(INDEX(Geography!C:C, MATCH(G106, Geography!B:B, 0)), G106)</f>
        <v>Michigan</v>
      </c>
      <c r="CU106" t="str">
        <f>IF(O106=VLOOKUP("eia923_lignite_fuel_code", Keys!$B:$C, 2, FALSE), VLOOKUP("lignite_label", Keys!$B:$C, 2, FALSE),VLOOKUP("hard_coal_label", Keys!$B:$C, 2, FALSE))</f>
        <v>hard_coal</v>
      </c>
    </row>
    <row r="107" spans="1:99" x14ac:dyDescent="0.25">
      <c r="A107">
        <v>1740</v>
      </c>
      <c r="B107" t="s">
        <v>2592</v>
      </c>
      <c r="C107" t="s">
        <v>2593</v>
      </c>
      <c r="D107" t="s">
        <v>2765</v>
      </c>
      <c r="E107" t="s">
        <v>2764</v>
      </c>
      <c r="F107">
        <v>5109</v>
      </c>
      <c r="G107" t="s">
        <v>358</v>
      </c>
      <c r="H107" t="s">
        <v>2690</v>
      </c>
      <c r="I107" t="s">
        <v>2666</v>
      </c>
      <c r="K107">
        <v>22</v>
      </c>
      <c r="L107">
        <v>1</v>
      </c>
      <c r="M107" t="s">
        <v>2598</v>
      </c>
      <c r="N107" t="s">
        <v>2659</v>
      </c>
      <c r="O107" t="s">
        <v>2600</v>
      </c>
      <c r="P107" t="s">
        <v>2601</v>
      </c>
      <c r="Q107" t="s">
        <v>2697</v>
      </c>
      <c r="R107" t="s">
        <v>2603</v>
      </c>
      <c r="S107" t="s">
        <v>2604</v>
      </c>
      <c r="T107">
        <v>0</v>
      </c>
      <c r="U107" t="s">
        <v>2593</v>
      </c>
      <c r="V107" t="s">
        <v>2593</v>
      </c>
      <c r="W107" t="s">
        <v>2593</v>
      </c>
      <c r="X107" t="s">
        <v>2593</v>
      </c>
      <c r="Y107" t="s">
        <v>2593</v>
      </c>
      <c r="Z107" t="s">
        <v>2593</v>
      </c>
      <c r="AA107" t="s">
        <v>2593</v>
      </c>
      <c r="AB107" t="s">
        <v>2593</v>
      </c>
      <c r="AC107" t="s">
        <v>2593</v>
      </c>
      <c r="AD107" t="s">
        <v>2593</v>
      </c>
      <c r="AE107" t="s">
        <v>2593</v>
      </c>
      <c r="AF107">
        <v>0</v>
      </c>
      <c r="AG107" t="s">
        <v>2593</v>
      </c>
      <c r="AH107" t="s">
        <v>2593</v>
      </c>
      <c r="AI107" t="s">
        <v>2593</v>
      </c>
      <c r="AJ107" t="s">
        <v>2593</v>
      </c>
      <c r="AK107" t="s">
        <v>2593</v>
      </c>
      <c r="AL107" t="s">
        <v>2593</v>
      </c>
      <c r="AM107" t="s">
        <v>2593</v>
      </c>
      <c r="AN107" t="s">
        <v>2593</v>
      </c>
      <c r="AO107" t="s">
        <v>2593</v>
      </c>
      <c r="AP107" t="s">
        <v>2593</v>
      </c>
      <c r="AQ107" t="s">
        <v>2593</v>
      </c>
      <c r="AR107">
        <v>0</v>
      </c>
      <c r="AS107" t="s">
        <v>2593</v>
      </c>
      <c r="AT107" t="s">
        <v>2593</v>
      </c>
      <c r="AU107" t="s">
        <v>2593</v>
      </c>
      <c r="AV107" t="s">
        <v>2593</v>
      </c>
      <c r="AW107" t="s">
        <v>2593</v>
      </c>
      <c r="AX107" t="s">
        <v>2593</v>
      </c>
      <c r="AY107" t="s">
        <v>2593</v>
      </c>
      <c r="AZ107" t="s">
        <v>2593</v>
      </c>
      <c r="BA107" t="s">
        <v>2593</v>
      </c>
      <c r="BB107" t="s">
        <v>2593</v>
      </c>
      <c r="BC107" t="s">
        <v>2593</v>
      </c>
      <c r="BD107">
        <v>0</v>
      </c>
      <c r="BE107" t="s">
        <v>2593</v>
      </c>
      <c r="BF107" t="s">
        <v>2593</v>
      </c>
      <c r="BG107" t="s">
        <v>2593</v>
      </c>
      <c r="BH107" t="s">
        <v>2593</v>
      </c>
      <c r="BI107" t="s">
        <v>2593</v>
      </c>
      <c r="BJ107" t="s">
        <v>2593</v>
      </c>
      <c r="BK107" t="s">
        <v>2593</v>
      </c>
      <c r="BL107" t="s">
        <v>2593</v>
      </c>
      <c r="BM107" t="s">
        <v>2593</v>
      </c>
      <c r="BN107" t="s">
        <v>2593</v>
      </c>
      <c r="BO107" t="s">
        <v>2593</v>
      </c>
      <c r="BP107">
        <v>0</v>
      </c>
      <c r="BQ107" t="s">
        <v>2593</v>
      </c>
      <c r="BR107" t="s">
        <v>2593</v>
      </c>
      <c r="BS107" t="s">
        <v>2593</v>
      </c>
      <c r="BT107" t="s">
        <v>2593</v>
      </c>
      <c r="BU107" t="s">
        <v>2593</v>
      </c>
      <c r="BV107" t="s">
        <v>2593</v>
      </c>
      <c r="BW107" t="s">
        <v>2593</v>
      </c>
      <c r="BX107" t="s">
        <v>2593</v>
      </c>
      <c r="BY107" t="s">
        <v>2593</v>
      </c>
      <c r="BZ107" t="s">
        <v>2593</v>
      </c>
      <c r="CA107" t="s">
        <v>2593</v>
      </c>
      <c r="CB107">
        <v>0</v>
      </c>
      <c r="CC107" t="s">
        <v>2593</v>
      </c>
      <c r="CD107" t="s">
        <v>2593</v>
      </c>
      <c r="CE107" t="s">
        <v>2593</v>
      </c>
      <c r="CF107" t="s">
        <v>2593</v>
      </c>
      <c r="CG107" t="s">
        <v>2593</v>
      </c>
      <c r="CH107" t="s">
        <v>2593</v>
      </c>
      <c r="CI107" t="s">
        <v>2593</v>
      </c>
      <c r="CJ107" t="s">
        <v>2593</v>
      </c>
      <c r="CK107" t="s">
        <v>2593</v>
      </c>
      <c r="CL107" t="s">
        <v>2593</v>
      </c>
      <c r="CM107" t="s">
        <v>2593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2024</v>
      </c>
      <c r="CT107" t="str">
        <f>IFERROR(INDEX(Geography!C:C, MATCH(G107, Geography!B:B, 0)), G107)</f>
        <v>Michigan</v>
      </c>
      <c r="CU107" t="str">
        <f>IF(O107=VLOOKUP("eia923_lignite_fuel_code", Keys!$B:$C, 2, FALSE), VLOOKUP("lignite_label", Keys!$B:$C, 2, FALSE),VLOOKUP("hard_coal_label", Keys!$B:$C, 2, FALSE))</f>
        <v>hard_coal</v>
      </c>
    </row>
    <row r="108" spans="1:99" x14ac:dyDescent="0.25">
      <c r="A108">
        <v>1740</v>
      </c>
      <c r="B108" t="s">
        <v>2592</v>
      </c>
      <c r="C108" t="s">
        <v>2593</v>
      </c>
      <c r="D108" t="s">
        <v>2765</v>
      </c>
      <c r="E108" t="s">
        <v>2764</v>
      </c>
      <c r="F108">
        <v>5109</v>
      </c>
      <c r="G108" t="s">
        <v>358</v>
      </c>
      <c r="H108" t="s">
        <v>2690</v>
      </c>
      <c r="I108" t="s">
        <v>2666</v>
      </c>
      <c r="K108">
        <v>22</v>
      </c>
      <c r="L108">
        <v>1</v>
      </c>
      <c r="M108" t="s">
        <v>2598</v>
      </c>
      <c r="N108" t="s">
        <v>2659</v>
      </c>
      <c r="O108" t="s">
        <v>2605</v>
      </c>
      <c r="P108" t="s">
        <v>2601</v>
      </c>
      <c r="Q108" t="s">
        <v>2697</v>
      </c>
      <c r="R108" t="s">
        <v>2603</v>
      </c>
      <c r="S108" t="s">
        <v>2604</v>
      </c>
      <c r="T108">
        <v>0</v>
      </c>
      <c r="U108" t="s">
        <v>2593</v>
      </c>
      <c r="V108" t="s">
        <v>2593</v>
      </c>
      <c r="W108" t="s">
        <v>2593</v>
      </c>
      <c r="X108" t="s">
        <v>2593</v>
      </c>
      <c r="Y108" t="s">
        <v>2593</v>
      </c>
      <c r="Z108" t="s">
        <v>2593</v>
      </c>
      <c r="AA108" t="s">
        <v>2593</v>
      </c>
      <c r="AB108" t="s">
        <v>2593</v>
      </c>
      <c r="AC108" t="s">
        <v>2593</v>
      </c>
      <c r="AD108" t="s">
        <v>2593</v>
      </c>
      <c r="AE108" t="s">
        <v>2593</v>
      </c>
      <c r="AF108">
        <v>0</v>
      </c>
      <c r="AG108" t="s">
        <v>2593</v>
      </c>
      <c r="AH108" t="s">
        <v>2593</v>
      </c>
      <c r="AI108" t="s">
        <v>2593</v>
      </c>
      <c r="AJ108" t="s">
        <v>2593</v>
      </c>
      <c r="AK108" t="s">
        <v>2593</v>
      </c>
      <c r="AL108" t="s">
        <v>2593</v>
      </c>
      <c r="AM108" t="s">
        <v>2593</v>
      </c>
      <c r="AN108" t="s">
        <v>2593</v>
      </c>
      <c r="AO108" t="s">
        <v>2593</v>
      </c>
      <c r="AP108" t="s">
        <v>2593</v>
      </c>
      <c r="AQ108" t="s">
        <v>2593</v>
      </c>
      <c r="AR108">
        <v>0</v>
      </c>
      <c r="AS108" t="s">
        <v>2593</v>
      </c>
      <c r="AT108" t="s">
        <v>2593</v>
      </c>
      <c r="AU108" t="s">
        <v>2593</v>
      </c>
      <c r="AV108" t="s">
        <v>2593</v>
      </c>
      <c r="AW108" t="s">
        <v>2593</v>
      </c>
      <c r="AX108" t="s">
        <v>2593</v>
      </c>
      <c r="AY108" t="s">
        <v>2593</v>
      </c>
      <c r="AZ108" t="s">
        <v>2593</v>
      </c>
      <c r="BA108" t="s">
        <v>2593</v>
      </c>
      <c r="BB108" t="s">
        <v>2593</v>
      </c>
      <c r="BC108" t="s">
        <v>2593</v>
      </c>
      <c r="BD108">
        <v>0</v>
      </c>
      <c r="BE108" t="s">
        <v>2593</v>
      </c>
      <c r="BF108" t="s">
        <v>2593</v>
      </c>
      <c r="BG108" t="s">
        <v>2593</v>
      </c>
      <c r="BH108" t="s">
        <v>2593</v>
      </c>
      <c r="BI108" t="s">
        <v>2593</v>
      </c>
      <c r="BJ108" t="s">
        <v>2593</v>
      </c>
      <c r="BK108" t="s">
        <v>2593</v>
      </c>
      <c r="BL108" t="s">
        <v>2593</v>
      </c>
      <c r="BM108" t="s">
        <v>2593</v>
      </c>
      <c r="BN108" t="s">
        <v>2593</v>
      </c>
      <c r="BO108" t="s">
        <v>2593</v>
      </c>
      <c r="BP108">
        <v>0</v>
      </c>
      <c r="BQ108" t="s">
        <v>2593</v>
      </c>
      <c r="BR108" t="s">
        <v>2593</v>
      </c>
      <c r="BS108" t="s">
        <v>2593</v>
      </c>
      <c r="BT108" t="s">
        <v>2593</v>
      </c>
      <c r="BU108" t="s">
        <v>2593</v>
      </c>
      <c r="BV108" t="s">
        <v>2593</v>
      </c>
      <c r="BW108" t="s">
        <v>2593</v>
      </c>
      <c r="BX108" t="s">
        <v>2593</v>
      </c>
      <c r="BY108" t="s">
        <v>2593</v>
      </c>
      <c r="BZ108" t="s">
        <v>2593</v>
      </c>
      <c r="CA108" t="s">
        <v>2593</v>
      </c>
      <c r="CB108">
        <v>0</v>
      </c>
      <c r="CC108" t="s">
        <v>2593</v>
      </c>
      <c r="CD108" t="s">
        <v>2593</v>
      </c>
      <c r="CE108" t="s">
        <v>2593</v>
      </c>
      <c r="CF108" t="s">
        <v>2593</v>
      </c>
      <c r="CG108" t="s">
        <v>2593</v>
      </c>
      <c r="CH108" t="s">
        <v>2593</v>
      </c>
      <c r="CI108" t="s">
        <v>2593</v>
      </c>
      <c r="CJ108" t="s">
        <v>2593</v>
      </c>
      <c r="CK108" t="s">
        <v>2593</v>
      </c>
      <c r="CL108" t="s">
        <v>2593</v>
      </c>
      <c r="CM108" t="s">
        <v>2593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2024</v>
      </c>
      <c r="CT108" t="str">
        <f>IFERROR(INDEX(Geography!C:C, MATCH(G108, Geography!B:B, 0)), G108)</f>
        <v>Michigan</v>
      </c>
      <c r="CU108" t="str">
        <f>IF(O108=VLOOKUP("eia923_lignite_fuel_code", Keys!$B:$C, 2, FALSE), VLOOKUP("lignite_label", Keys!$B:$C, 2, FALSE),VLOOKUP("hard_coal_label", Keys!$B:$C, 2, FALSE))</f>
        <v>hard_coal</v>
      </c>
    </row>
    <row r="109" spans="1:99" x14ac:dyDescent="0.25">
      <c r="A109">
        <v>1743</v>
      </c>
      <c r="B109" t="s">
        <v>2592</v>
      </c>
      <c r="C109" t="s">
        <v>2593</v>
      </c>
      <c r="D109" t="s">
        <v>960</v>
      </c>
      <c r="E109" t="s">
        <v>2764</v>
      </c>
      <c r="F109">
        <v>5109</v>
      </c>
      <c r="G109" t="s">
        <v>358</v>
      </c>
      <c r="H109" t="s">
        <v>2690</v>
      </c>
      <c r="I109" t="s">
        <v>2666</v>
      </c>
      <c r="K109">
        <v>22</v>
      </c>
      <c r="L109">
        <v>1</v>
      </c>
      <c r="M109" t="s">
        <v>2598</v>
      </c>
      <c r="N109" t="s">
        <v>2652</v>
      </c>
      <c r="O109" t="s">
        <v>2600</v>
      </c>
      <c r="P109" t="s">
        <v>2601</v>
      </c>
      <c r="Q109" t="s">
        <v>2697</v>
      </c>
      <c r="R109" t="s">
        <v>2603</v>
      </c>
      <c r="S109" t="s">
        <v>2604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2024</v>
      </c>
      <c r="CT109" t="str">
        <f>IFERROR(INDEX(Geography!C:C, MATCH(G109, Geography!B:B, 0)), G109)</f>
        <v>Michigan</v>
      </c>
      <c r="CU109" t="str">
        <f>IF(O109=VLOOKUP("eia923_lignite_fuel_code", Keys!$B:$C, 2, FALSE), VLOOKUP("lignite_label", Keys!$B:$C, 2, FALSE),VLOOKUP("hard_coal_label", Keys!$B:$C, 2, FALSE))</f>
        <v>hard_coal</v>
      </c>
    </row>
    <row r="110" spans="1:99" x14ac:dyDescent="0.25">
      <c r="A110">
        <v>1743</v>
      </c>
      <c r="B110" t="s">
        <v>2592</v>
      </c>
      <c r="C110" t="s">
        <v>2593</v>
      </c>
      <c r="D110" t="s">
        <v>960</v>
      </c>
      <c r="E110" t="s">
        <v>2764</v>
      </c>
      <c r="F110">
        <v>5109</v>
      </c>
      <c r="G110" t="s">
        <v>358</v>
      </c>
      <c r="H110" t="s">
        <v>2690</v>
      </c>
      <c r="I110" t="s">
        <v>2666</v>
      </c>
      <c r="K110">
        <v>22</v>
      </c>
      <c r="L110">
        <v>1</v>
      </c>
      <c r="M110" t="s">
        <v>2598</v>
      </c>
      <c r="N110" t="s">
        <v>2652</v>
      </c>
      <c r="O110" t="s">
        <v>2615</v>
      </c>
      <c r="P110" t="s">
        <v>2601</v>
      </c>
      <c r="Q110" t="s">
        <v>2697</v>
      </c>
      <c r="R110" t="s">
        <v>2603</v>
      </c>
      <c r="S110" t="s">
        <v>2604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2024</v>
      </c>
      <c r="CT110" t="str">
        <f>IFERROR(INDEX(Geography!C:C, MATCH(G110, Geography!B:B, 0)), G110)</f>
        <v>Michigan</v>
      </c>
      <c r="CU110" t="str">
        <f>IF(O110=VLOOKUP("eia923_lignite_fuel_code", Keys!$B:$C, 2, FALSE), VLOOKUP("lignite_label", Keys!$B:$C, 2, FALSE),VLOOKUP("hard_coal_label", Keys!$B:$C, 2, FALSE))</f>
        <v>hard_coal</v>
      </c>
    </row>
    <row r="111" spans="1:99" x14ac:dyDescent="0.25">
      <c r="A111">
        <v>1743</v>
      </c>
      <c r="B111" t="s">
        <v>2592</v>
      </c>
      <c r="C111" t="s">
        <v>2593</v>
      </c>
      <c r="D111" t="s">
        <v>960</v>
      </c>
      <c r="E111" t="s">
        <v>2764</v>
      </c>
      <c r="F111">
        <v>5109</v>
      </c>
      <c r="G111" t="s">
        <v>358</v>
      </c>
      <c r="H111" t="s">
        <v>2690</v>
      </c>
      <c r="I111" t="s">
        <v>2666</v>
      </c>
      <c r="K111">
        <v>22</v>
      </c>
      <c r="L111">
        <v>1</v>
      </c>
      <c r="M111" t="s">
        <v>2598</v>
      </c>
      <c r="N111" t="s">
        <v>2652</v>
      </c>
      <c r="O111" t="s">
        <v>2605</v>
      </c>
      <c r="P111" t="s">
        <v>2601</v>
      </c>
      <c r="Q111" t="s">
        <v>2697</v>
      </c>
      <c r="R111" t="s">
        <v>2603</v>
      </c>
      <c r="S111" t="s">
        <v>2604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2024</v>
      </c>
      <c r="CT111" t="str">
        <f>IFERROR(INDEX(Geography!C:C, MATCH(G111, Geography!B:B, 0)), G111)</f>
        <v>Michigan</v>
      </c>
      <c r="CU111" t="str">
        <f>IF(O111=VLOOKUP("eia923_lignite_fuel_code", Keys!$B:$C, 2, FALSE), VLOOKUP("lignite_label", Keys!$B:$C, 2, FALSE),VLOOKUP("hard_coal_label", Keys!$B:$C, 2, FALSE))</f>
        <v>hard_coal</v>
      </c>
    </row>
    <row r="112" spans="1:99" x14ac:dyDescent="0.25">
      <c r="A112">
        <v>1866</v>
      </c>
      <c r="B112" t="s">
        <v>2592</v>
      </c>
      <c r="C112" t="s">
        <v>2593</v>
      </c>
      <c r="D112" t="s">
        <v>2766</v>
      </c>
      <c r="E112" t="s">
        <v>2767</v>
      </c>
      <c r="F112">
        <v>21048</v>
      </c>
      <c r="G112" t="s">
        <v>358</v>
      </c>
      <c r="H112" t="s">
        <v>2690</v>
      </c>
      <c r="I112" t="s">
        <v>2666</v>
      </c>
      <c r="K112">
        <v>22</v>
      </c>
      <c r="L112">
        <v>1</v>
      </c>
      <c r="M112" t="s">
        <v>2598</v>
      </c>
      <c r="N112" t="s">
        <v>2659</v>
      </c>
      <c r="O112" t="s">
        <v>2600</v>
      </c>
      <c r="P112" t="s">
        <v>2601</v>
      </c>
      <c r="Q112" t="s">
        <v>2697</v>
      </c>
      <c r="R112" t="s">
        <v>2603</v>
      </c>
      <c r="S112" t="s">
        <v>2604</v>
      </c>
      <c r="T112">
        <v>0</v>
      </c>
      <c r="U112">
        <v>0</v>
      </c>
      <c r="V112">
        <v>0</v>
      </c>
      <c r="W112">
        <v>0</v>
      </c>
      <c r="X112" t="s">
        <v>2593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2593</v>
      </c>
      <c r="AF112">
        <v>0</v>
      </c>
      <c r="AG112">
        <v>0</v>
      </c>
      <c r="AH112">
        <v>0</v>
      </c>
      <c r="AI112">
        <v>0</v>
      </c>
      <c r="AJ112" t="s">
        <v>2593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 t="s">
        <v>2593</v>
      </c>
      <c r="AR112">
        <v>0</v>
      </c>
      <c r="AS112">
        <v>0</v>
      </c>
      <c r="AT112">
        <v>0</v>
      </c>
      <c r="AU112">
        <v>0</v>
      </c>
      <c r="AV112" t="s">
        <v>2593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 t="s">
        <v>2593</v>
      </c>
      <c r="BD112">
        <v>0</v>
      </c>
      <c r="BE112">
        <v>0</v>
      </c>
      <c r="BF112">
        <v>0</v>
      </c>
      <c r="BG112">
        <v>0</v>
      </c>
      <c r="BH112" t="s">
        <v>2593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 t="s">
        <v>2593</v>
      </c>
      <c r="BP112">
        <v>0</v>
      </c>
      <c r="BQ112">
        <v>0</v>
      </c>
      <c r="BR112">
        <v>0</v>
      </c>
      <c r="BS112">
        <v>0</v>
      </c>
      <c r="BT112" t="s">
        <v>2593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 t="s">
        <v>2593</v>
      </c>
      <c r="CB112">
        <v>0</v>
      </c>
      <c r="CC112">
        <v>0</v>
      </c>
      <c r="CD112">
        <v>0</v>
      </c>
      <c r="CE112">
        <v>0</v>
      </c>
      <c r="CF112" t="s">
        <v>2593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2593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2024</v>
      </c>
      <c r="CT112" t="str">
        <f>IFERROR(INDEX(Geography!C:C, MATCH(G112, Geography!B:B, 0)), G112)</f>
        <v>Michigan</v>
      </c>
      <c r="CU112" t="str">
        <f>IF(O112=VLOOKUP("eia923_lignite_fuel_code", Keys!$B:$C, 2, FALSE), VLOOKUP("lignite_label", Keys!$B:$C, 2, FALSE),VLOOKUP("hard_coal_label", Keys!$B:$C, 2, FALSE))</f>
        <v>hard_coal</v>
      </c>
    </row>
    <row r="113" spans="1:99" x14ac:dyDescent="0.25">
      <c r="A113">
        <v>1891</v>
      </c>
      <c r="B113" t="s">
        <v>2592</v>
      </c>
      <c r="C113" t="s">
        <v>2593</v>
      </c>
      <c r="D113" t="s">
        <v>2768</v>
      </c>
      <c r="E113" t="s">
        <v>2769</v>
      </c>
      <c r="F113">
        <v>12647</v>
      </c>
      <c r="G113" t="s">
        <v>361</v>
      </c>
      <c r="H113" t="s">
        <v>2609</v>
      </c>
      <c r="I113" t="s">
        <v>2610</v>
      </c>
      <c r="K113">
        <v>22</v>
      </c>
      <c r="L113">
        <v>1</v>
      </c>
      <c r="M113" t="s">
        <v>2598</v>
      </c>
      <c r="N113" t="s">
        <v>2599</v>
      </c>
      <c r="O113" t="s">
        <v>2605</v>
      </c>
      <c r="P113" t="s">
        <v>2601</v>
      </c>
      <c r="Q113" t="s">
        <v>2697</v>
      </c>
      <c r="R113" t="s">
        <v>2656</v>
      </c>
      <c r="S113" t="s">
        <v>2604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2024</v>
      </c>
      <c r="CT113" t="str">
        <f>IFERROR(INDEX(Geography!C:C, MATCH(G113, Geography!B:B, 0)), G113)</f>
        <v>Minnesota</v>
      </c>
      <c r="CU113" t="str">
        <f>IF(O113=VLOOKUP("eia923_lignite_fuel_code", Keys!$B:$C, 2, FALSE), VLOOKUP("lignite_label", Keys!$B:$C, 2, FALSE),VLOOKUP("hard_coal_label", Keys!$B:$C, 2, FALSE))</f>
        <v>hard_coal</v>
      </c>
    </row>
    <row r="114" spans="1:99" x14ac:dyDescent="0.25">
      <c r="A114">
        <v>1893</v>
      </c>
      <c r="B114" t="s">
        <v>2592</v>
      </c>
      <c r="C114" t="s">
        <v>2593</v>
      </c>
      <c r="D114" t="s">
        <v>2770</v>
      </c>
      <c r="E114" t="s">
        <v>2769</v>
      </c>
      <c r="F114">
        <v>12647</v>
      </c>
      <c r="G114" t="s">
        <v>361</v>
      </c>
      <c r="H114" t="s">
        <v>2609</v>
      </c>
      <c r="I114" t="s">
        <v>2610</v>
      </c>
      <c r="K114">
        <v>22</v>
      </c>
      <c r="L114">
        <v>1</v>
      </c>
      <c r="M114" t="s">
        <v>2598</v>
      </c>
      <c r="N114" t="s">
        <v>2599</v>
      </c>
      <c r="O114" t="s">
        <v>2615</v>
      </c>
      <c r="P114" t="s">
        <v>2601</v>
      </c>
      <c r="Q114" t="s">
        <v>2697</v>
      </c>
      <c r="R114" t="s">
        <v>2603</v>
      </c>
      <c r="S114" t="s">
        <v>2604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2024</v>
      </c>
      <c r="CT114" t="str">
        <f>IFERROR(INDEX(Geography!C:C, MATCH(G114, Geography!B:B, 0)), G114)</f>
        <v>Minnesota</v>
      </c>
      <c r="CU114" t="str">
        <f>IF(O114=VLOOKUP("eia923_lignite_fuel_code", Keys!$B:$C, 2, FALSE), VLOOKUP("lignite_label", Keys!$B:$C, 2, FALSE),VLOOKUP("hard_coal_label", Keys!$B:$C, 2, FALSE))</f>
        <v>hard_coal</v>
      </c>
    </row>
    <row r="115" spans="1:99" x14ac:dyDescent="0.25">
      <c r="A115">
        <v>1893</v>
      </c>
      <c r="B115" t="s">
        <v>2592</v>
      </c>
      <c r="C115" t="s">
        <v>2593</v>
      </c>
      <c r="D115" t="s">
        <v>2770</v>
      </c>
      <c r="E115" t="s">
        <v>2769</v>
      </c>
      <c r="F115">
        <v>12647</v>
      </c>
      <c r="G115" t="s">
        <v>361</v>
      </c>
      <c r="H115" t="s">
        <v>2609</v>
      </c>
      <c r="I115" t="s">
        <v>2610</v>
      </c>
      <c r="K115">
        <v>22</v>
      </c>
      <c r="L115">
        <v>1</v>
      </c>
      <c r="M115" t="s">
        <v>2598</v>
      </c>
      <c r="N115" t="s">
        <v>2599</v>
      </c>
      <c r="O115" t="s">
        <v>2605</v>
      </c>
      <c r="P115" t="s">
        <v>2601</v>
      </c>
      <c r="Q115" t="s">
        <v>2697</v>
      </c>
      <c r="R115" t="s">
        <v>2603</v>
      </c>
      <c r="S115" t="s">
        <v>2604</v>
      </c>
      <c r="T115">
        <v>367172</v>
      </c>
      <c r="U115">
        <v>241069</v>
      </c>
      <c r="V115">
        <v>216803</v>
      </c>
      <c r="W115">
        <v>186591</v>
      </c>
      <c r="X115">
        <v>160335</v>
      </c>
      <c r="Y115">
        <v>138788</v>
      </c>
      <c r="Z115">
        <v>183742</v>
      </c>
      <c r="AA115">
        <v>234167</v>
      </c>
      <c r="AB115">
        <v>199844</v>
      </c>
      <c r="AC115">
        <v>184294</v>
      </c>
      <c r="AD115">
        <v>250847</v>
      </c>
      <c r="AE115">
        <v>298369</v>
      </c>
      <c r="AF115">
        <v>367172</v>
      </c>
      <c r="AG115">
        <v>241069</v>
      </c>
      <c r="AH115">
        <v>216803</v>
      </c>
      <c r="AI115">
        <v>186591</v>
      </c>
      <c r="AJ115">
        <v>160335</v>
      </c>
      <c r="AK115">
        <v>138788</v>
      </c>
      <c r="AL115">
        <v>183742</v>
      </c>
      <c r="AM115">
        <v>234167</v>
      </c>
      <c r="AN115">
        <v>199844</v>
      </c>
      <c r="AO115">
        <v>184294</v>
      </c>
      <c r="AP115">
        <v>250847</v>
      </c>
      <c r="AQ115">
        <v>298369</v>
      </c>
      <c r="AR115">
        <v>18</v>
      </c>
      <c r="AS115">
        <v>18.134</v>
      </c>
      <c r="AT115">
        <v>18.145</v>
      </c>
      <c r="AU115">
        <v>18.219000000000001</v>
      </c>
      <c r="AV115">
        <v>18.061</v>
      </c>
      <c r="AW115">
        <v>17.898</v>
      </c>
      <c r="AX115">
        <v>18.268999999999998</v>
      </c>
      <c r="AY115">
        <v>18.164000000000001</v>
      </c>
      <c r="AZ115">
        <v>18.166</v>
      </c>
      <c r="BA115">
        <v>18.096</v>
      </c>
      <c r="BB115">
        <v>18.097999999999999</v>
      </c>
      <c r="BC115">
        <v>18.199000000000002</v>
      </c>
      <c r="BD115">
        <v>6609096</v>
      </c>
      <c r="BE115">
        <v>4371545</v>
      </c>
      <c r="BF115">
        <v>3933890</v>
      </c>
      <c r="BG115">
        <v>3399501</v>
      </c>
      <c r="BH115">
        <v>2895810</v>
      </c>
      <c r="BI115">
        <v>2484028</v>
      </c>
      <c r="BJ115">
        <v>3356783</v>
      </c>
      <c r="BK115">
        <v>4253409</v>
      </c>
      <c r="BL115">
        <v>3630366</v>
      </c>
      <c r="BM115">
        <v>3334984</v>
      </c>
      <c r="BN115">
        <v>4539829</v>
      </c>
      <c r="BO115">
        <v>5430017</v>
      </c>
      <c r="BP115">
        <v>6609096</v>
      </c>
      <c r="BQ115">
        <v>4371545</v>
      </c>
      <c r="BR115">
        <v>3933890</v>
      </c>
      <c r="BS115">
        <v>3399501</v>
      </c>
      <c r="BT115">
        <v>2895810</v>
      </c>
      <c r="BU115">
        <v>2484028</v>
      </c>
      <c r="BV115">
        <v>3356783</v>
      </c>
      <c r="BW115">
        <v>4253409</v>
      </c>
      <c r="BX115">
        <v>3630366</v>
      </c>
      <c r="BY115">
        <v>3334984</v>
      </c>
      <c r="BZ115">
        <v>4539829</v>
      </c>
      <c r="CA115">
        <v>5430017</v>
      </c>
      <c r="CB115">
        <v>608918.79</v>
      </c>
      <c r="CC115">
        <v>400792.1</v>
      </c>
      <c r="CD115">
        <v>353730.94</v>
      </c>
      <c r="CE115">
        <v>310587.56</v>
      </c>
      <c r="CF115">
        <v>265390.67</v>
      </c>
      <c r="CG115">
        <v>211716.31</v>
      </c>
      <c r="CH115">
        <v>286709.58</v>
      </c>
      <c r="CI115">
        <v>360125.75</v>
      </c>
      <c r="CJ115">
        <v>318682.48</v>
      </c>
      <c r="CK115">
        <v>305480.07</v>
      </c>
      <c r="CL115">
        <v>419485.71</v>
      </c>
      <c r="CM115">
        <v>542963.89</v>
      </c>
      <c r="CN115">
        <v>2662021</v>
      </c>
      <c r="CO115">
        <v>2662021</v>
      </c>
      <c r="CP115">
        <v>48239258</v>
      </c>
      <c r="CQ115">
        <v>48239258</v>
      </c>
      <c r="CR115">
        <v>4384583.9000000004</v>
      </c>
      <c r="CS115">
        <v>2024</v>
      </c>
      <c r="CT115" t="str">
        <f>IFERROR(INDEX(Geography!C:C, MATCH(G115, Geography!B:B, 0)), G115)</f>
        <v>Minnesota</v>
      </c>
      <c r="CU115" t="str">
        <f>IF(O115=VLOOKUP("eia923_lignite_fuel_code", Keys!$B:$C, 2, FALSE), VLOOKUP("lignite_label", Keys!$B:$C, 2, FALSE),VLOOKUP("hard_coal_label", Keys!$B:$C, 2, FALSE))</f>
        <v>hard_coal</v>
      </c>
    </row>
    <row r="116" spans="1:99" x14ac:dyDescent="0.25">
      <c r="A116">
        <v>1897</v>
      </c>
      <c r="B116" t="s">
        <v>2616</v>
      </c>
      <c r="C116" t="s">
        <v>2593</v>
      </c>
      <c r="D116" t="s">
        <v>2771</v>
      </c>
      <c r="E116" t="s">
        <v>2769</v>
      </c>
      <c r="F116">
        <v>12647</v>
      </c>
      <c r="G116" t="s">
        <v>361</v>
      </c>
      <c r="H116" t="s">
        <v>2609</v>
      </c>
      <c r="I116" t="s">
        <v>2610</v>
      </c>
      <c r="K116">
        <v>22133</v>
      </c>
      <c r="L116">
        <v>5</v>
      </c>
      <c r="M116" t="s">
        <v>2772</v>
      </c>
      <c r="N116" t="s">
        <v>2599</v>
      </c>
      <c r="O116" t="s">
        <v>2605</v>
      </c>
      <c r="P116" t="s">
        <v>2601</v>
      </c>
      <c r="Q116" t="s">
        <v>2697</v>
      </c>
      <c r="R116" t="s">
        <v>2603</v>
      </c>
      <c r="S116" t="s">
        <v>2604</v>
      </c>
      <c r="T116">
        <v>3349</v>
      </c>
      <c r="U116">
        <v>0</v>
      </c>
      <c r="V116">
        <v>31</v>
      </c>
      <c r="W116">
        <v>2</v>
      </c>
      <c r="X116">
        <v>19</v>
      </c>
      <c r="Y116">
        <v>38</v>
      </c>
      <c r="Z116">
        <v>787</v>
      </c>
      <c r="AA116">
        <v>351</v>
      </c>
      <c r="AB116">
        <v>1078</v>
      </c>
      <c r="AC116">
        <v>124</v>
      </c>
      <c r="AD116">
        <v>60</v>
      </c>
      <c r="AE116">
        <v>69</v>
      </c>
      <c r="AF116">
        <v>1218</v>
      </c>
      <c r="AG116">
        <v>0</v>
      </c>
      <c r="AH116">
        <v>13</v>
      </c>
      <c r="AI116">
        <v>1</v>
      </c>
      <c r="AJ116">
        <v>8</v>
      </c>
      <c r="AK116">
        <v>13</v>
      </c>
      <c r="AL116">
        <v>236</v>
      </c>
      <c r="AM116">
        <v>108</v>
      </c>
      <c r="AN116">
        <v>338</v>
      </c>
      <c r="AO116">
        <v>37</v>
      </c>
      <c r="AP116">
        <v>18</v>
      </c>
      <c r="AQ116">
        <v>21</v>
      </c>
      <c r="AR116">
        <v>18.18</v>
      </c>
      <c r="AS116">
        <v>0</v>
      </c>
      <c r="AT116">
        <v>18.18</v>
      </c>
      <c r="AU116">
        <v>18.18</v>
      </c>
      <c r="AV116">
        <v>18.18</v>
      </c>
      <c r="AW116">
        <v>18.18</v>
      </c>
      <c r="AX116">
        <v>18.18</v>
      </c>
      <c r="AY116">
        <v>18.18</v>
      </c>
      <c r="AZ116">
        <v>18.18</v>
      </c>
      <c r="BA116">
        <v>18.18</v>
      </c>
      <c r="BB116">
        <v>18.538</v>
      </c>
      <c r="BC116">
        <v>18.271999999999998</v>
      </c>
      <c r="BD116">
        <v>60885</v>
      </c>
      <c r="BE116">
        <v>0</v>
      </c>
      <c r="BF116">
        <v>564</v>
      </c>
      <c r="BG116">
        <v>36</v>
      </c>
      <c r="BH116">
        <v>345</v>
      </c>
      <c r="BI116">
        <v>691</v>
      </c>
      <c r="BJ116">
        <v>14308</v>
      </c>
      <c r="BK116">
        <v>6381</v>
      </c>
      <c r="BL116">
        <v>19598</v>
      </c>
      <c r="BM116">
        <v>2254</v>
      </c>
      <c r="BN116">
        <v>1112</v>
      </c>
      <c r="BO116">
        <v>1261</v>
      </c>
      <c r="BP116">
        <v>22149</v>
      </c>
      <c r="BQ116">
        <v>0</v>
      </c>
      <c r="BR116">
        <v>228</v>
      </c>
      <c r="BS116">
        <v>18</v>
      </c>
      <c r="BT116">
        <v>146</v>
      </c>
      <c r="BU116">
        <v>239</v>
      </c>
      <c r="BV116">
        <v>4290</v>
      </c>
      <c r="BW116">
        <v>1957</v>
      </c>
      <c r="BX116">
        <v>6147</v>
      </c>
      <c r="BY116">
        <v>667</v>
      </c>
      <c r="BZ116">
        <v>335</v>
      </c>
      <c r="CA116">
        <v>391</v>
      </c>
      <c r="CB116">
        <v>3575.1469999999999</v>
      </c>
      <c r="CC116">
        <v>0</v>
      </c>
      <c r="CD116">
        <v>33.667999999999999</v>
      </c>
      <c r="CE116">
        <v>2.6749999999999998</v>
      </c>
      <c r="CF116">
        <v>21.911999999999999</v>
      </c>
      <c r="CG116">
        <v>35.165999999999997</v>
      </c>
      <c r="CH116">
        <v>650.68600000000004</v>
      </c>
      <c r="CI116">
        <v>301.16500000000002</v>
      </c>
      <c r="CJ116">
        <v>956.92100000000005</v>
      </c>
      <c r="CK116">
        <v>100.873</v>
      </c>
      <c r="CL116">
        <v>50.399000000000001</v>
      </c>
      <c r="CM116">
        <v>59.27</v>
      </c>
      <c r="CN116">
        <v>5908</v>
      </c>
      <c r="CO116">
        <v>2011</v>
      </c>
      <c r="CP116">
        <v>107435</v>
      </c>
      <c r="CQ116">
        <v>36567</v>
      </c>
      <c r="CR116">
        <v>5787.8819999999996</v>
      </c>
      <c r="CS116">
        <v>2024</v>
      </c>
      <c r="CT116" t="str">
        <f>IFERROR(INDEX(Geography!C:C, MATCH(G116, Geography!B:B, 0)), G116)</f>
        <v>Minnesota</v>
      </c>
      <c r="CU116" t="str">
        <f>IF(O116=VLOOKUP("eia923_lignite_fuel_code", Keys!$B:$C, 2, FALSE), VLOOKUP("lignite_label", Keys!$B:$C, 2, FALSE),VLOOKUP("hard_coal_label", Keys!$B:$C, 2, FALSE))</f>
        <v>hard_coal</v>
      </c>
    </row>
    <row r="117" spans="1:99" x14ac:dyDescent="0.25">
      <c r="A117">
        <v>1915</v>
      </c>
      <c r="B117" t="s">
        <v>2592</v>
      </c>
      <c r="C117" t="s">
        <v>2593</v>
      </c>
      <c r="D117" t="s">
        <v>2773</v>
      </c>
      <c r="E117" t="s">
        <v>2774</v>
      </c>
      <c r="F117">
        <v>13781</v>
      </c>
      <c r="G117" t="s">
        <v>361</v>
      </c>
      <c r="H117" t="s">
        <v>2609</v>
      </c>
      <c r="I117" t="s">
        <v>2610</v>
      </c>
      <c r="K117">
        <v>22</v>
      </c>
      <c r="L117">
        <v>1</v>
      </c>
      <c r="M117" t="s">
        <v>2598</v>
      </c>
      <c r="N117" t="s">
        <v>2599</v>
      </c>
      <c r="O117" t="s">
        <v>2605</v>
      </c>
      <c r="P117" t="s">
        <v>2601</v>
      </c>
      <c r="Q117" t="s">
        <v>2697</v>
      </c>
      <c r="R117" t="s">
        <v>2603</v>
      </c>
      <c r="S117" t="s">
        <v>2604</v>
      </c>
      <c r="T117">
        <v>173749</v>
      </c>
      <c r="U117">
        <v>5489</v>
      </c>
      <c r="V117">
        <v>0</v>
      </c>
      <c r="W117">
        <v>0</v>
      </c>
      <c r="X117">
        <v>0</v>
      </c>
      <c r="Y117">
        <v>0</v>
      </c>
      <c r="Z117">
        <v>93632</v>
      </c>
      <c r="AA117">
        <v>69255</v>
      </c>
      <c r="AB117">
        <v>0</v>
      </c>
      <c r="AC117">
        <v>0</v>
      </c>
      <c r="AD117">
        <v>0</v>
      </c>
      <c r="AE117">
        <v>789</v>
      </c>
      <c r="AF117">
        <v>173749</v>
      </c>
      <c r="AG117">
        <v>5489</v>
      </c>
      <c r="AH117">
        <v>0</v>
      </c>
      <c r="AI117">
        <v>0</v>
      </c>
      <c r="AJ117">
        <v>0</v>
      </c>
      <c r="AK117">
        <v>0</v>
      </c>
      <c r="AL117">
        <v>93632</v>
      </c>
      <c r="AM117">
        <v>69255</v>
      </c>
      <c r="AN117">
        <v>0</v>
      </c>
      <c r="AO117">
        <v>0</v>
      </c>
      <c r="AP117">
        <v>0</v>
      </c>
      <c r="AQ117">
        <v>789</v>
      </c>
      <c r="AR117">
        <v>17.244</v>
      </c>
      <c r="AS117">
        <v>17.010000000000002</v>
      </c>
      <c r="AT117">
        <v>0</v>
      </c>
      <c r="AU117">
        <v>0</v>
      </c>
      <c r="AV117">
        <v>0</v>
      </c>
      <c r="AW117">
        <v>0</v>
      </c>
      <c r="AX117">
        <v>16.856000000000002</v>
      </c>
      <c r="AY117">
        <v>17.033000000000001</v>
      </c>
      <c r="AZ117">
        <v>0</v>
      </c>
      <c r="BA117">
        <v>0</v>
      </c>
      <c r="BB117">
        <v>0</v>
      </c>
      <c r="BC117">
        <v>17.97</v>
      </c>
      <c r="BD117">
        <v>2996128</v>
      </c>
      <c r="BE117">
        <v>93368</v>
      </c>
      <c r="BF117">
        <v>0</v>
      </c>
      <c r="BG117">
        <v>0</v>
      </c>
      <c r="BH117">
        <v>0</v>
      </c>
      <c r="BI117">
        <v>0</v>
      </c>
      <c r="BJ117">
        <v>1578261</v>
      </c>
      <c r="BK117">
        <v>1179620</v>
      </c>
      <c r="BL117">
        <v>0</v>
      </c>
      <c r="BM117">
        <v>0</v>
      </c>
      <c r="BN117">
        <v>0</v>
      </c>
      <c r="BO117">
        <v>14178</v>
      </c>
      <c r="BP117">
        <v>2996128</v>
      </c>
      <c r="BQ117">
        <v>93368</v>
      </c>
      <c r="BR117">
        <v>0</v>
      </c>
      <c r="BS117">
        <v>0</v>
      </c>
      <c r="BT117">
        <v>0</v>
      </c>
      <c r="BU117">
        <v>0</v>
      </c>
      <c r="BV117">
        <v>1578261</v>
      </c>
      <c r="BW117">
        <v>1179620</v>
      </c>
      <c r="BX117">
        <v>0</v>
      </c>
      <c r="BY117">
        <v>0</v>
      </c>
      <c r="BZ117">
        <v>0</v>
      </c>
      <c r="CA117">
        <v>14178</v>
      </c>
      <c r="CB117">
        <v>304951.34000000003</v>
      </c>
      <c r="CC117">
        <v>4816.9059999999999</v>
      </c>
      <c r="CD117">
        <v>0</v>
      </c>
      <c r="CE117">
        <v>0</v>
      </c>
      <c r="CF117">
        <v>0</v>
      </c>
      <c r="CG117">
        <v>0</v>
      </c>
      <c r="CH117">
        <v>147017.75</v>
      </c>
      <c r="CI117">
        <v>110875.75</v>
      </c>
      <c r="CJ117">
        <v>0</v>
      </c>
      <c r="CK117">
        <v>0</v>
      </c>
      <c r="CL117">
        <v>0</v>
      </c>
      <c r="CM117">
        <v>-3247.951</v>
      </c>
      <c r="CN117">
        <v>342914</v>
      </c>
      <c r="CO117">
        <v>342914</v>
      </c>
      <c r="CP117">
        <v>5861555</v>
      </c>
      <c r="CQ117">
        <v>5861555</v>
      </c>
      <c r="CR117">
        <v>564413.79</v>
      </c>
      <c r="CS117">
        <v>2024</v>
      </c>
      <c r="CT117" t="str">
        <f>IFERROR(INDEX(Geography!C:C, MATCH(G117, Geography!B:B, 0)), G117)</f>
        <v>Minnesota</v>
      </c>
      <c r="CU117" t="str">
        <f>IF(O117=VLOOKUP("eia923_lignite_fuel_code", Keys!$B:$C, 2, FALSE), VLOOKUP("lignite_label", Keys!$B:$C, 2, FALSE),VLOOKUP("hard_coal_label", Keys!$B:$C, 2, FALSE))</f>
        <v>hard_coal</v>
      </c>
    </row>
    <row r="118" spans="1:99" x14ac:dyDescent="0.25">
      <c r="A118">
        <v>1943</v>
      </c>
      <c r="B118" t="s">
        <v>2592</v>
      </c>
      <c r="C118" t="s">
        <v>2593</v>
      </c>
      <c r="D118" t="s">
        <v>2775</v>
      </c>
      <c r="E118" t="s">
        <v>2776</v>
      </c>
      <c r="F118">
        <v>14232</v>
      </c>
      <c r="G118" t="s">
        <v>361</v>
      </c>
      <c r="H118" t="s">
        <v>2609</v>
      </c>
      <c r="I118" t="s">
        <v>2610</v>
      </c>
      <c r="K118">
        <v>22</v>
      </c>
      <c r="L118">
        <v>1</v>
      </c>
      <c r="M118" t="s">
        <v>2598</v>
      </c>
      <c r="N118" t="s">
        <v>2599</v>
      </c>
      <c r="O118" t="s">
        <v>2605</v>
      </c>
      <c r="P118" t="s">
        <v>2601</v>
      </c>
      <c r="Q118" t="s">
        <v>2697</v>
      </c>
      <c r="R118" t="s">
        <v>2612</v>
      </c>
      <c r="S118" t="s">
        <v>2604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2024</v>
      </c>
      <c r="CT118" t="str">
        <f>IFERROR(INDEX(Geography!C:C, MATCH(G118, Geography!B:B, 0)), G118)</f>
        <v>Minnesota</v>
      </c>
      <c r="CU118" t="str">
        <f>IF(O118=VLOOKUP("eia923_lignite_fuel_code", Keys!$B:$C, 2, FALSE), VLOOKUP("lignite_label", Keys!$B:$C, 2, FALSE),VLOOKUP("hard_coal_label", Keys!$B:$C, 2, FALSE))</f>
        <v>hard_coal</v>
      </c>
    </row>
    <row r="119" spans="1:99" x14ac:dyDescent="0.25">
      <c r="A119">
        <v>1979</v>
      </c>
      <c r="B119" t="s">
        <v>2616</v>
      </c>
      <c r="C119" t="s">
        <v>2593</v>
      </c>
      <c r="D119" t="s">
        <v>2777</v>
      </c>
      <c r="E119" t="s">
        <v>2778</v>
      </c>
      <c r="F119">
        <v>8543</v>
      </c>
      <c r="G119" t="s">
        <v>361</v>
      </c>
      <c r="H119" t="s">
        <v>2609</v>
      </c>
      <c r="I119" t="s">
        <v>2610</v>
      </c>
      <c r="K119">
        <v>22</v>
      </c>
      <c r="L119">
        <v>1</v>
      </c>
      <c r="M119" t="s">
        <v>2598</v>
      </c>
      <c r="N119" t="s">
        <v>2599</v>
      </c>
      <c r="O119" t="s">
        <v>2600</v>
      </c>
      <c r="P119" t="s">
        <v>2601</v>
      </c>
      <c r="Q119" t="s">
        <v>2697</v>
      </c>
      <c r="R119" t="s">
        <v>2612</v>
      </c>
      <c r="S119" t="s">
        <v>2604</v>
      </c>
      <c r="T119">
        <v>441</v>
      </c>
      <c r="U119">
        <v>65</v>
      </c>
      <c r="V119">
        <v>0</v>
      </c>
      <c r="W119">
        <v>0</v>
      </c>
      <c r="X119">
        <v>0</v>
      </c>
      <c r="Y119">
        <v>0</v>
      </c>
      <c r="Z119">
        <v>152</v>
      </c>
      <c r="AA119">
        <v>0</v>
      </c>
      <c r="AB119">
        <v>0</v>
      </c>
      <c r="AC119">
        <v>288</v>
      </c>
      <c r="AD119">
        <v>43</v>
      </c>
      <c r="AE119">
        <v>0</v>
      </c>
      <c r="AF119">
        <v>121</v>
      </c>
      <c r="AG119">
        <v>14</v>
      </c>
      <c r="AH119">
        <v>0</v>
      </c>
      <c r="AI119">
        <v>0</v>
      </c>
      <c r="AJ119">
        <v>0</v>
      </c>
      <c r="AK119">
        <v>0</v>
      </c>
      <c r="AL119">
        <v>37</v>
      </c>
      <c r="AM119">
        <v>0</v>
      </c>
      <c r="AN119">
        <v>0</v>
      </c>
      <c r="AO119">
        <v>61</v>
      </c>
      <c r="AP119">
        <v>16</v>
      </c>
      <c r="AQ119">
        <v>0</v>
      </c>
      <c r="AR119">
        <v>20.399999999999999</v>
      </c>
      <c r="AS119">
        <v>20.399999999999999</v>
      </c>
      <c r="AT119">
        <v>0</v>
      </c>
      <c r="AU119">
        <v>0</v>
      </c>
      <c r="AV119">
        <v>0</v>
      </c>
      <c r="AW119">
        <v>0</v>
      </c>
      <c r="AX119">
        <v>20.399999999999999</v>
      </c>
      <c r="AY119">
        <v>0</v>
      </c>
      <c r="AZ119">
        <v>0</v>
      </c>
      <c r="BA119">
        <v>20.399999999999999</v>
      </c>
      <c r="BB119">
        <v>20.399999999999999</v>
      </c>
      <c r="BC119">
        <v>0</v>
      </c>
      <c r="BD119">
        <v>8996</v>
      </c>
      <c r="BE119">
        <v>1326</v>
      </c>
      <c r="BF119">
        <v>0</v>
      </c>
      <c r="BG119">
        <v>0</v>
      </c>
      <c r="BH119">
        <v>0</v>
      </c>
      <c r="BI119">
        <v>0</v>
      </c>
      <c r="BJ119">
        <v>3101</v>
      </c>
      <c r="BK119">
        <v>0</v>
      </c>
      <c r="BL119">
        <v>0</v>
      </c>
      <c r="BM119">
        <v>5875</v>
      </c>
      <c r="BN119">
        <v>877</v>
      </c>
      <c r="BO119">
        <v>0</v>
      </c>
      <c r="BP119">
        <v>2466</v>
      </c>
      <c r="BQ119">
        <v>290</v>
      </c>
      <c r="BR119">
        <v>0</v>
      </c>
      <c r="BS119">
        <v>0</v>
      </c>
      <c r="BT119">
        <v>0</v>
      </c>
      <c r="BU119">
        <v>0</v>
      </c>
      <c r="BV119">
        <v>748</v>
      </c>
      <c r="BW119">
        <v>0</v>
      </c>
      <c r="BX119">
        <v>0</v>
      </c>
      <c r="BY119">
        <v>1254</v>
      </c>
      <c r="BZ119">
        <v>331</v>
      </c>
      <c r="CA119">
        <v>0</v>
      </c>
      <c r="CB119">
        <v>296.34100000000001</v>
      </c>
      <c r="CC119">
        <v>34.816000000000003</v>
      </c>
      <c r="CD119">
        <v>0</v>
      </c>
      <c r="CE119">
        <v>0</v>
      </c>
      <c r="CF119">
        <v>0</v>
      </c>
      <c r="CG119">
        <v>0</v>
      </c>
      <c r="CH119">
        <v>89.921999999999997</v>
      </c>
      <c r="CI119">
        <v>0</v>
      </c>
      <c r="CJ119">
        <v>0</v>
      </c>
      <c r="CK119">
        <v>150.62899999999999</v>
      </c>
      <c r="CL119">
        <v>39.774999999999999</v>
      </c>
      <c r="CM119">
        <v>0</v>
      </c>
      <c r="CN119">
        <v>989</v>
      </c>
      <c r="CO119">
        <v>249</v>
      </c>
      <c r="CP119">
        <v>20175</v>
      </c>
      <c r="CQ119">
        <v>5089</v>
      </c>
      <c r="CR119">
        <v>611.48299999999995</v>
      </c>
      <c r="CS119">
        <v>2024</v>
      </c>
      <c r="CT119" t="str">
        <f>IFERROR(INDEX(Geography!C:C, MATCH(G119, Geography!B:B, 0)), G119)</f>
        <v>Minnesota</v>
      </c>
      <c r="CU119" t="str">
        <f>IF(O119=VLOOKUP("eia923_lignite_fuel_code", Keys!$B:$C, 2, FALSE), VLOOKUP("lignite_label", Keys!$B:$C, 2, FALSE),VLOOKUP("hard_coal_label", Keys!$B:$C, 2, FALSE))</f>
        <v>hard_coal</v>
      </c>
    </row>
    <row r="120" spans="1:99" x14ac:dyDescent="0.25">
      <c r="A120">
        <v>1979</v>
      </c>
      <c r="B120" t="s">
        <v>2616</v>
      </c>
      <c r="C120" t="s">
        <v>2593</v>
      </c>
      <c r="D120" t="s">
        <v>2777</v>
      </c>
      <c r="E120" t="s">
        <v>2778</v>
      </c>
      <c r="F120">
        <v>8543</v>
      </c>
      <c r="G120" t="s">
        <v>361</v>
      </c>
      <c r="H120" t="s">
        <v>2609</v>
      </c>
      <c r="I120" t="s">
        <v>2610</v>
      </c>
      <c r="K120">
        <v>22</v>
      </c>
      <c r="L120">
        <v>1</v>
      </c>
      <c r="M120" t="s">
        <v>2598</v>
      </c>
      <c r="N120" t="s">
        <v>2599</v>
      </c>
      <c r="O120" t="s">
        <v>522</v>
      </c>
      <c r="P120" t="s">
        <v>2601</v>
      </c>
      <c r="Q120" t="s">
        <v>2697</v>
      </c>
      <c r="R120" t="s">
        <v>2612</v>
      </c>
      <c r="S120" t="s">
        <v>2604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2024</v>
      </c>
      <c r="CT120" t="str">
        <f>IFERROR(INDEX(Geography!C:C, MATCH(G120, Geography!B:B, 0)), G120)</f>
        <v>Minnesota</v>
      </c>
      <c r="CU120" t="str">
        <f>IF(O120=VLOOKUP("eia923_lignite_fuel_code", Keys!$B:$C, 2, FALSE), VLOOKUP("lignite_label", Keys!$B:$C, 2, FALSE),VLOOKUP("hard_coal_label", Keys!$B:$C, 2, FALSE))</f>
        <v>lignite</v>
      </c>
    </row>
    <row r="121" spans="1:99" x14ac:dyDescent="0.25">
      <c r="A121">
        <v>1979</v>
      </c>
      <c r="B121" t="s">
        <v>2616</v>
      </c>
      <c r="C121" t="s">
        <v>2593</v>
      </c>
      <c r="D121" t="s">
        <v>2777</v>
      </c>
      <c r="E121" t="s">
        <v>2778</v>
      </c>
      <c r="F121">
        <v>8543</v>
      </c>
      <c r="G121" t="s">
        <v>361</v>
      </c>
      <c r="H121" t="s">
        <v>2609</v>
      </c>
      <c r="I121" t="s">
        <v>2610</v>
      </c>
      <c r="K121">
        <v>22</v>
      </c>
      <c r="L121">
        <v>1</v>
      </c>
      <c r="M121" t="s">
        <v>2598</v>
      </c>
      <c r="N121" t="s">
        <v>2599</v>
      </c>
      <c r="O121" t="s">
        <v>2605</v>
      </c>
      <c r="P121" t="s">
        <v>2601</v>
      </c>
      <c r="Q121" t="s">
        <v>2697</v>
      </c>
      <c r="R121" t="s">
        <v>2612</v>
      </c>
      <c r="S121" t="s">
        <v>2604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2024</v>
      </c>
      <c r="CT121" t="str">
        <f>IFERROR(INDEX(Geography!C:C, MATCH(G121, Geography!B:B, 0)), G121)</f>
        <v>Minnesota</v>
      </c>
      <c r="CU121" t="str">
        <f>IF(O121=VLOOKUP("eia923_lignite_fuel_code", Keys!$B:$C, 2, FALSE), VLOOKUP("lignite_label", Keys!$B:$C, 2, FALSE),VLOOKUP("hard_coal_label", Keys!$B:$C, 2, FALSE))</f>
        <v>hard_coal</v>
      </c>
    </row>
    <row r="122" spans="1:99" x14ac:dyDescent="0.25">
      <c r="A122">
        <v>2022</v>
      </c>
      <c r="B122" t="s">
        <v>2592</v>
      </c>
      <c r="C122" t="s">
        <v>2593</v>
      </c>
      <c r="D122" t="s">
        <v>2779</v>
      </c>
      <c r="E122" t="s">
        <v>2780</v>
      </c>
      <c r="F122">
        <v>20737</v>
      </c>
      <c r="G122" t="s">
        <v>361</v>
      </c>
      <c r="H122" t="s">
        <v>2609</v>
      </c>
      <c r="I122" t="s">
        <v>2610</v>
      </c>
      <c r="K122">
        <v>22</v>
      </c>
      <c r="L122">
        <v>1</v>
      </c>
      <c r="M122" t="s">
        <v>2598</v>
      </c>
      <c r="N122" t="s">
        <v>2599</v>
      </c>
      <c r="O122" t="s">
        <v>2605</v>
      </c>
      <c r="P122" t="s">
        <v>2601</v>
      </c>
      <c r="Q122" t="s">
        <v>2697</v>
      </c>
      <c r="R122" t="s">
        <v>2656</v>
      </c>
      <c r="S122" t="s">
        <v>2604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2024</v>
      </c>
      <c r="CT122" t="str">
        <f>IFERROR(INDEX(Geography!C:C, MATCH(G122, Geography!B:B, 0)), G122)</f>
        <v>Minnesota</v>
      </c>
      <c r="CU122" t="str">
        <f>IF(O122=VLOOKUP("eia923_lignite_fuel_code", Keys!$B:$C, 2, FALSE), VLOOKUP("lignite_label", Keys!$B:$C, 2, FALSE),VLOOKUP("hard_coal_label", Keys!$B:$C, 2, FALSE))</f>
        <v>hard_coal</v>
      </c>
    </row>
    <row r="123" spans="1:99" x14ac:dyDescent="0.25">
      <c r="A123">
        <v>2047</v>
      </c>
      <c r="B123" t="s">
        <v>2616</v>
      </c>
      <c r="C123" t="s">
        <v>2593</v>
      </c>
      <c r="D123" t="s">
        <v>2781</v>
      </c>
      <c r="E123" t="s">
        <v>2782</v>
      </c>
      <c r="F123">
        <v>12686</v>
      </c>
      <c r="G123" t="s">
        <v>364</v>
      </c>
      <c r="H123" t="s">
        <v>2596</v>
      </c>
      <c r="I123" t="s">
        <v>2597</v>
      </c>
      <c r="K123">
        <v>22</v>
      </c>
      <c r="L123">
        <v>1</v>
      </c>
      <c r="M123" t="s">
        <v>2598</v>
      </c>
      <c r="N123" t="s">
        <v>2652</v>
      </c>
      <c r="O123" t="s">
        <v>2600</v>
      </c>
      <c r="P123" t="s">
        <v>2601</v>
      </c>
      <c r="Q123" t="s">
        <v>2602</v>
      </c>
      <c r="R123" t="s">
        <v>2603</v>
      </c>
      <c r="S123" t="s">
        <v>2604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2024</v>
      </c>
      <c r="CT123" t="str">
        <f>IFERROR(INDEX(Geography!C:C, MATCH(G123, Geography!B:B, 0)), G123)</f>
        <v>Mississippi</v>
      </c>
      <c r="CU123" t="str">
        <f>IF(O123=VLOOKUP("eia923_lignite_fuel_code", Keys!$B:$C, 2, FALSE), VLOOKUP("lignite_label", Keys!$B:$C, 2, FALSE),VLOOKUP("hard_coal_label", Keys!$B:$C, 2, FALSE))</f>
        <v>hard_coal</v>
      </c>
    </row>
    <row r="124" spans="1:99" x14ac:dyDescent="0.25">
      <c r="A124">
        <v>2079</v>
      </c>
      <c r="B124" t="s">
        <v>2592</v>
      </c>
      <c r="C124" t="s">
        <v>2593</v>
      </c>
      <c r="D124" t="s">
        <v>2783</v>
      </c>
      <c r="E124" t="s">
        <v>2735</v>
      </c>
      <c r="F124">
        <v>10000</v>
      </c>
      <c r="G124" t="s">
        <v>367</v>
      </c>
      <c r="H124" t="s">
        <v>2609</v>
      </c>
      <c r="I124" t="s">
        <v>2610</v>
      </c>
      <c r="K124">
        <v>22</v>
      </c>
      <c r="L124">
        <v>1</v>
      </c>
      <c r="M124" t="s">
        <v>2598</v>
      </c>
      <c r="N124" t="s">
        <v>2599</v>
      </c>
      <c r="O124" t="s">
        <v>2605</v>
      </c>
      <c r="P124" t="s">
        <v>2601</v>
      </c>
      <c r="Q124" t="s">
        <v>2611</v>
      </c>
      <c r="R124" t="s">
        <v>2603</v>
      </c>
      <c r="S124" t="s">
        <v>2604</v>
      </c>
      <c r="T124">
        <v>116163</v>
      </c>
      <c r="U124">
        <v>62628</v>
      </c>
      <c r="V124">
        <v>72734</v>
      </c>
      <c r="W124">
        <v>93655</v>
      </c>
      <c r="X124">
        <v>100494</v>
      </c>
      <c r="Y124">
        <v>138315</v>
      </c>
      <c r="Z124">
        <v>139688</v>
      </c>
      <c r="AA124">
        <v>151536</v>
      </c>
      <c r="AB124">
        <v>153516</v>
      </c>
      <c r="AC124">
        <v>47206</v>
      </c>
      <c r="AD124">
        <v>48431</v>
      </c>
      <c r="AE124">
        <v>143801</v>
      </c>
      <c r="AF124">
        <v>116163</v>
      </c>
      <c r="AG124">
        <v>62628</v>
      </c>
      <c r="AH124">
        <v>72734</v>
      </c>
      <c r="AI124">
        <v>93655</v>
      </c>
      <c r="AJ124">
        <v>100494</v>
      </c>
      <c r="AK124">
        <v>138315</v>
      </c>
      <c r="AL124">
        <v>139688</v>
      </c>
      <c r="AM124">
        <v>151536</v>
      </c>
      <c r="AN124">
        <v>153516</v>
      </c>
      <c r="AO124">
        <v>47206</v>
      </c>
      <c r="AP124">
        <v>48431</v>
      </c>
      <c r="AQ124">
        <v>143801</v>
      </c>
      <c r="AR124">
        <v>17.917000000000002</v>
      </c>
      <c r="AS124">
        <v>17.751999999999999</v>
      </c>
      <c r="AT124">
        <v>17.695</v>
      </c>
      <c r="AU124">
        <v>17.838000000000001</v>
      </c>
      <c r="AV124">
        <v>17.756</v>
      </c>
      <c r="AW124">
        <v>17.838000000000001</v>
      </c>
      <c r="AX124">
        <v>17.954000000000001</v>
      </c>
      <c r="AY124">
        <v>17.71</v>
      </c>
      <c r="AZ124">
        <v>17.948</v>
      </c>
      <c r="BA124">
        <v>17.934000000000001</v>
      </c>
      <c r="BB124">
        <v>17.853999999999999</v>
      </c>
      <c r="BC124">
        <v>17.82</v>
      </c>
      <c r="BD124">
        <v>2081292</v>
      </c>
      <c r="BE124">
        <v>1111772</v>
      </c>
      <c r="BF124">
        <v>1287028</v>
      </c>
      <c r="BG124">
        <v>1670618</v>
      </c>
      <c r="BH124">
        <v>1784371</v>
      </c>
      <c r="BI124">
        <v>2467263</v>
      </c>
      <c r="BJ124">
        <v>2507958</v>
      </c>
      <c r="BK124">
        <v>2683703</v>
      </c>
      <c r="BL124">
        <v>2755305</v>
      </c>
      <c r="BM124">
        <v>846592</v>
      </c>
      <c r="BN124">
        <v>864687</v>
      </c>
      <c r="BO124">
        <v>2562534</v>
      </c>
      <c r="BP124">
        <v>2081292</v>
      </c>
      <c r="BQ124">
        <v>1111772</v>
      </c>
      <c r="BR124">
        <v>1287028</v>
      </c>
      <c r="BS124">
        <v>1670618</v>
      </c>
      <c r="BT124">
        <v>1784371</v>
      </c>
      <c r="BU124">
        <v>2467263</v>
      </c>
      <c r="BV124">
        <v>2507958</v>
      </c>
      <c r="BW124">
        <v>2683703</v>
      </c>
      <c r="BX124">
        <v>2755305</v>
      </c>
      <c r="BY124">
        <v>846592</v>
      </c>
      <c r="BZ124">
        <v>864687</v>
      </c>
      <c r="CA124">
        <v>2562534</v>
      </c>
      <c r="CB124">
        <v>195425.51</v>
      </c>
      <c r="CC124">
        <v>101143.4</v>
      </c>
      <c r="CD124">
        <v>116363.03</v>
      </c>
      <c r="CE124">
        <v>153844.45000000001</v>
      </c>
      <c r="CF124">
        <v>165741.25</v>
      </c>
      <c r="CG124">
        <v>231169.07</v>
      </c>
      <c r="CH124">
        <v>243959.8</v>
      </c>
      <c r="CI124">
        <v>255874.44</v>
      </c>
      <c r="CJ124">
        <v>261787.68</v>
      </c>
      <c r="CK124">
        <v>75467.111999999994</v>
      </c>
      <c r="CL124">
        <v>67034.911999999997</v>
      </c>
      <c r="CM124">
        <v>243268.99</v>
      </c>
      <c r="CN124">
        <v>1268167</v>
      </c>
      <c r="CO124">
        <v>1268167</v>
      </c>
      <c r="CP124">
        <v>22623123</v>
      </c>
      <c r="CQ124">
        <v>22623123</v>
      </c>
      <c r="CR124">
        <v>2111079.6</v>
      </c>
      <c r="CS124">
        <v>2024</v>
      </c>
      <c r="CT124" t="str">
        <f>IFERROR(INDEX(Geography!C:C, MATCH(G124, Geography!B:B, 0)), G124)</f>
        <v>Missouri</v>
      </c>
      <c r="CU124" t="str">
        <f>IF(O124=VLOOKUP("eia923_lignite_fuel_code", Keys!$B:$C, 2, FALSE), VLOOKUP("lignite_label", Keys!$B:$C, 2, FALSE),VLOOKUP("hard_coal_label", Keys!$B:$C, 2, FALSE))</f>
        <v>hard_coal</v>
      </c>
    </row>
    <row r="125" spans="1:99" x14ac:dyDescent="0.25">
      <c r="A125">
        <v>2098</v>
      </c>
      <c r="B125" t="s">
        <v>2616</v>
      </c>
      <c r="C125" t="s">
        <v>2593</v>
      </c>
      <c r="D125" t="s">
        <v>2784</v>
      </c>
      <c r="E125" t="s">
        <v>2785</v>
      </c>
      <c r="F125">
        <v>12698</v>
      </c>
      <c r="G125" t="s">
        <v>367</v>
      </c>
      <c r="H125" t="s">
        <v>2609</v>
      </c>
      <c r="I125" t="s">
        <v>2610</v>
      </c>
      <c r="K125">
        <v>22</v>
      </c>
      <c r="L125">
        <v>1</v>
      </c>
      <c r="M125" t="s">
        <v>2598</v>
      </c>
      <c r="N125" t="s">
        <v>2599</v>
      </c>
      <c r="O125" t="s">
        <v>2605</v>
      </c>
      <c r="P125" t="s">
        <v>2601</v>
      </c>
      <c r="Q125" t="s">
        <v>2611</v>
      </c>
      <c r="R125" t="s">
        <v>2603</v>
      </c>
      <c r="S125" t="s">
        <v>2604</v>
      </c>
      <c r="T125">
        <v>9839</v>
      </c>
      <c r="U125">
        <v>1920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8513</v>
      </c>
      <c r="AF125">
        <v>642</v>
      </c>
      <c r="AG125">
        <v>49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198</v>
      </c>
      <c r="AR125">
        <v>17.788</v>
      </c>
      <c r="AS125">
        <v>17.646999999999998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17</v>
      </c>
      <c r="BD125">
        <v>175016</v>
      </c>
      <c r="BE125">
        <v>33882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144721</v>
      </c>
      <c r="BP125">
        <v>11417</v>
      </c>
      <c r="BQ125">
        <v>857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3371</v>
      </c>
      <c r="CB125">
        <v>484.96100000000001</v>
      </c>
      <c r="CC125">
        <v>-121.694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-728.66200000000003</v>
      </c>
      <c r="CN125">
        <v>20272</v>
      </c>
      <c r="CO125">
        <v>889</v>
      </c>
      <c r="CP125">
        <v>353619</v>
      </c>
      <c r="CQ125">
        <v>15645</v>
      </c>
      <c r="CR125">
        <v>-365.39499999999998</v>
      </c>
      <c r="CS125">
        <v>2024</v>
      </c>
      <c r="CT125" t="str">
        <f>IFERROR(INDEX(Geography!C:C, MATCH(G125, Geography!B:B, 0)), G125)</f>
        <v>Missouri</v>
      </c>
      <c r="CU125" t="str">
        <f>IF(O125=VLOOKUP("eia923_lignite_fuel_code", Keys!$B:$C, 2, FALSE), VLOOKUP("lignite_label", Keys!$B:$C, 2, FALSE),VLOOKUP("hard_coal_label", Keys!$B:$C, 2, FALSE))</f>
        <v>hard_coal</v>
      </c>
    </row>
    <row r="126" spans="1:99" x14ac:dyDescent="0.25">
      <c r="A126">
        <v>2103</v>
      </c>
      <c r="B126" t="s">
        <v>2592</v>
      </c>
      <c r="C126" t="s">
        <v>2593</v>
      </c>
      <c r="D126" t="s">
        <v>2786</v>
      </c>
      <c r="E126" t="s">
        <v>2787</v>
      </c>
      <c r="F126">
        <v>19436</v>
      </c>
      <c r="G126" t="s">
        <v>367</v>
      </c>
      <c r="H126" t="s">
        <v>2609</v>
      </c>
      <c r="I126" t="s">
        <v>2597</v>
      </c>
      <c r="K126">
        <v>22</v>
      </c>
      <c r="L126">
        <v>1</v>
      </c>
      <c r="M126" t="s">
        <v>2598</v>
      </c>
      <c r="N126" t="s">
        <v>2599</v>
      </c>
      <c r="O126" t="s">
        <v>2615</v>
      </c>
      <c r="P126" t="s">
        <v>2601</v>
      </c>
      <c r="Q126" t="s">
        <v>2697</v>
      </c>
      <c r="R126" t="s">
        <v>2603</v>
      </c>
      <c r="S126" t="s">
        <v>2604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2024</v>
      </c>
      <c r="CT126" t="str">
        <f>IFERROR(INDEX(Geography!C:C, MATCH(G126, Geography!B:B, 0)), G126)</f>
        <v>Missouri</v>
      </c>
      <c r="CU126" t="str">
        <f>IF(O126=VLOOKUP("eia923_lignite_fuel_code", Keys!$B:$C, 2, FALSE), VLOOKUP("lignite_label", Keys!$B:$C, 2, FALSE),VLOOKUP("hard_coal_label", Keys!$B:$C, 2, FALSE))</f>
        <v>hard_coal</v>
      </c>
    </row>
    <row r="127" spans="1:99" x14ac:dyDescent="0.25">
      <c r="A127">
        <v>2103</v>
      </c>
      <c r="B127" t="s">
        <v>2592</v>
      </c>
      <c r="C127" t="s">
        <v>2593</v>
      </c>
      <c r="D127" t="s">
        <v>2786</v>
      </c>
      <c r="E127" t="s">
        <v>2787</v>
      </c>
      <c r="F127">
        <v>19436</v>
      </c>
      <c r="G127" t="s">
        <v>367</v>
      </c>
      <c r="H127" t="s">
        <v>2609</v>
      </c>
      <c r="I127" t="s">
        <v>2597</v>
      </c>
      <c r="K127">
        <v>22</v>
      </c>
      <c r="L127">
        <v>1</v>
      </c>
      <c r="M127" t="s">
        <v>2598</v>
      </c>
      <c r="N127" t="s">
        <v>2599</v>
      </c>
      <c r="O127" t="s">
        <v>2605</v>
      </c>
      <c r="P127" t="s">
        <v>2601</v>
      </c>
      <c r="Q127" t="s">
        <v>2697</v>
      </c>
      <c r="R127" t="s">
        <v>2603</v>
      </c>
      <c r="S127" t="s">
        <v>2604</v>
      </c>
      <c r="T127">
        <v>915869</v>
      </c>
      <c r="U127">
        <v>806484</v>
      </c>
      <c r="V127">
        <v>588700</v>
      </c>
      <c r="W127">
        <v>585196</v>
      </c>
      <c r="X127">
        <v>822879</v>
      </c>
      <c r="Y127">
        <v>716733</v>
      </c>
      <c r="Z127">
        <v>868640</v>
      </c>
      <c r="AA127">
        <v>827713</v>
      </c>
      <c r="AB127">
        <v>668392</v>
      </c>
      <c r="AC127">
        <v>637632</v>
      </c>
      <c r="AD127">
        <v>496619</v>
      </c>
      <c r="AE127">
        <v>576664</v>
      </c>
      <c r="AF127">
        <v>915869</v>
      </c>
      <c r="AG127">
        <v>806484</v>
      </c>
      <c r="AH127">
        <v>588700</v>
      </c>
      <c r="AI127">
        <v>585196</v>
      </c>
      <c r="AJ127">
        <v>822879</v>
      </c>
      <c r="AK127">
        <v>716733</v>
      </c>
      <c r="AL127">
        <v>868640</v>
      </c>
      <c r="AM127">
        <v>827713</v>
      </c>
      <c r="AN127">
        <v>668392</v>
      </c>
      <c r="AO127">
        <v>637632</v>
      </c>
      <c r="AP127">
        <v>496619</v>
      </c>
      <c r="AQ127">
        <v>576664</v>
      </c>
      <c r="AR127">
        <v>17.82</v>
      </c>
      <c r="AS127">
        <v>17.809999999999999</v>
      </c>
      <c r="AT127">
        <v>17.829999999999998</v>
      </c>
      <c r="AU127">
        <v>17.82</v>
      </c>
      <c r="AV127">
        <v>17.82</v>
      </c>
      <c r="AW127">
        <v>17.829999999999998</v>
      </c>
      <c r="AX127">
        <v>17.850000000000001</v>
      </c>
      <c r="AY127">
        <v>17.850000000000001</v>
      </c>
      <c r="AZ127">
        <v>17.87</v>
      </c>
      <c r="BA127">
        <v>17.88</v>
      </c>
      <c r="BB127">
        <v>17.88</v>
      </c>
      <c r="BC127">
        <v>17.88</v>
      </c>
      <c r="BD127">
        <v>16320786</v>
      </c>
      <c r="BE127">
        <v>14363480</v>
      </c>
      <c r="BF127">
        <v>10496521</v>
      </c>
      <c r="BG127">
        <v>10428193</v>
      </c>
      <c r="BH127">
        <v>14663704</v>
      </c>
      <c r="BI127">
        <v>12779349</v>
      </c>
      <c r="BJ127">
        <v>15505224</v>
      </c>
      <c r="BK127">
        <v>14774677</v>
      </c>
      <c r="BL127">
        <v>11944165</v>
      </c>
      <c r="BM127">
        <v>11400860</v>
      </c>
      <c r="BN127">
        <v>8879548</v>
      </c>
      <c r="BO127">
        <v>10310752</v>
      </c>
      <c r="BP127">
        <v>16320786</v>
      </c>
      <c r="BQ127">
        <v>14363480</v>
      </c>
      <c r="BR127">
        <v>10496521</v>
      </c>
      <c r="BS127">
        <v>10428193</v>
      </c>
      <c r="BT127">
        <v>14663704</v>
      </c>
      <c r="BU127">
        <v>12779349</v>
      </c>
      <c r="BV127">
        <v>15505224</v>
      </c>
      <c r="BW127">
        <v>14774677</v>
      </c>
      <c r="BX127">
        <v>11944165</v>
      </c>
      <c r="BY127">
        <v>11400860</v>
      </c>
      <c r="BZ127">
        <v>8879548</v>
      </c>
      <c r="CA127">
        <v>10310752</v>
      </c>
      <c r="CB127">
        <v>1591876.1</v>
      </c>
      <c r="CC127">
        <v>1344009.6</v>
      </c>
      <c r="CD127">
        <v>972458.66</v>
      </c>
      <c r="CE127">
        <v>972113.32</v>
      </c>
      <c r="CF127">
        <v>1388547.4</v>
      </c>
      <c r="CG127">
        <v>1204745.3999999999</v>
      </c>
      <c r="CH127">
        <v>1472004.5</v>
      </c>
      <c r="CI127">
        <v>1395054.5</v>
      </c>
      <c r="CJ127">
        <v>1123773.6000000001</v>
      </c>
      <c r="CK127">
        <v>1093522.2</v>
      </c>
      <c r="CL127">
        <v>842276.01</v>
      </c>
      <c r="CM127">
        <v>993101.69</v>
      </c>
      <c r="CN127">
        <v>8511521</v>
      </c>
      <c r="CO127">
        <v>8511521</v>
      </c>
      <c r="CP127">
        <v>151867259</v>
      </c>
      <c r="CQ127">
        <v>151867259</v>
      </c>
      <c r="CR127">
        <v>14393483</v>
      </c>
      <c r="CS127">
        <v>2024</v>
      </c>
      <c r="CT127" t="str">
        <f>IFERROR(INDEX(Geography!C:C, MATCH(G127, Geography!B:B, 0)), G127)</f>
        <v>Missouri</v>
      </c>
      <c r="CU127" t="str">
        <f>IF(O127=VLOOKUP("eia923_lignite_fuel_code", Keys!$B:$C, 2, FALSE), VLOOKUP("lignite_label", Keys!$B:$C, 2, FALSE),VLOOKUP("hard_coal_label", Keys!$B:$C, 2, FALSE))</f>
        <v>hard_coal</v>
      </c>
    </row>
    <row r="128" spans="1:99" x14ac:dyDescent="0.25">
      <c r="A128">
        <v>2107</v>
      </c>
      <c r="B128" t="s">
        <v>2592</v>
      </c>
      <c r="C128" t="s">
        <v>2593</v>
      </c>
      <c r="D128" t="s">
        <v>2788</v>
      </c>
      <c r="E128" t="s">
        <v>2787</v>
      </c>
      <c r="F128">
        <v>19436</v>
      </c>
      <c r="G128" t="s">
        <v>367</v>
      </c>
      <c r="H128" t="s">
        <v>2609</v>
      </c>
      <c r="I128" t="s">
        <v>2597</v>
      </c>
      <c r="K128">
        <v>22</v>
      </c>
      <c r="L128">
        <v>1</v>
      </c>
      <c r="M128" t="s">
        <v>2598</v>
      </c>
      <c r="N128" t="s">
        <v>2599</v>
      </c>
      <c r="O128" t="s">
        <v>2600</v>
      </c>
      <c r="P128" t="s">
        <v>2601</v>
      </c>
      <c r="Q128" t="s">
        <v>2697</v>
      </c>
      <c r="R128" t="s">
        <v>2603</v>
      </c>
      <c r="S128" t="s">
        <v>2604</v>
      </c>
      <c r="T128">
        <v>57059</v>
      </c>
      <c r="U128">
        <v>15488</v>
      </c>
      <c r="V128">
        <v>5466</v>
      </c>
      <c r="W128">
        <v>14292</v>
      </c>
      <c r="X128">
        <v>22559</v>
      </c>
      <c r="Y128">
        <v>36951</v>
      </c>
      <c r="Z128">
        <v>51637</v>
      </c>
      <c r="AA128">
        <v>38048</v>
      </c>
      <c r="AB128">
        <v>19434</v>
      </c>
      <c r="AC128">
        <v>16132</v>
      </c>
      <c r="AD128">
        <v>22513</v>
      </c>
      <c r="AE128">
        <v>67761</v>
      </c>
      <c r="AF128">
        <v>57059</v>
      </c>
      <c r="AG128">
        <v>15488</v>
      </c>
      <c r="AH128">
        <v>5466</v>
      </c>
      <c r="AI128">
        <v>14292</v>
      </c>
      <c r="AJ128">
        <v>22559</v>
      </c>
      <c r="AK128">
        <v>36951</v>
      </c>
      <c r="AL128">
        <v>51637</v>
      </c>
      <c r="AM128">
        <v>38048</v>
      </c>
      <c r="AN128">
        <v>19434</v>
      </c>
      <c r="AO128">
        <v>16132</v>
      </c>
      <c r="AP128">
        <v>22513</v>
      </c>
      <c r="AQ128">
        <v>67761</v>
      </c>
      <c r="AR128">
        <v>22.03</v>
      </c>
      <c r="AS128">
        <v>22.04</v>
      </c>
      <c r="AT128">
        <v>22.05</v>
      </c>
      <c r="AU128">
        <v>22.06</v>
      </c>
      <c r="AV128">
        <v>22.07</v>
      </c>
      <c r="AW128">
        <v>22.07</v>
      </c>
      <c r="AX128">
        <v>22.08</v>
      </c>
      <c r="AY128">
        <v>22.07</v>
      </c>
      <c r="AZ128">
        <v>22.1</v>
      </c>
      <c r="BA128">
        <v>22.11</v>
      </c>
      <c r="BB128">
        <v>22.1</v>
      </c>
      <c r="BC128">
        <v>22.09</v>
      </c>
      <c r="BD128">
        <v>1257010</v>
      </c>
      <c r="BE128">
        <v>341356</v>
      </c>
      <c r="BF128">
        <v>120525</v>
      </c>
      <c r="BG128">
        <v>315282</v>
      </c>
      <c r="BH128">
        <v>497877</v>
      </c>
      <c r="BI128">
        <v>815509</v>
      </c>
      <c r="BJ128">
        <v>1140145</v>
      </c>
      <c r="BK128">
        <v>839719</v>
      </c>
      <c r="BL128">
        <v>429491</v>
      </c>
      <c r="BM128">
        <v>356679</v>
      </c>
      <c r="BN128">
        <v>497537</v>
      </c>
      <c r="BO128">
        <v>1496840</v>
      </c>
      <c r="BP128">
        <v>1257010</v>
      </c>
      <c r="BQ128">
        <v>341356</v>
      </c>
      <c r="BR128">
        <v>120525</v>
      </c>
      <c r="BS128">
        <v>315282</v>
      </c>
      <c r="BT128">
        <v>497877</v>
      </c>
      <c r="BU128">
        <v>815509</v>
      </c>
      <c r="BV128">
        <v>1140145</v>
      </c>
      <c r="BW128">
        <v>839719</v>
      </c>
      <c r="BX128">
        <v>429491</v>
      </c>
      <c r="BY128">
        <v>356679</v>
      </c>
      <c r="BZ128">
        <v>497537</v>
      </c>
      <c r="CA128">
        <v>1496840</v>
      </c>
      <c r="CB128">
        <v>125560.99</v>
      </c>
      <c r="CC128">
        <v>31021.771000000001</v>
      </c>
      <c r="CD128">
        <v>10816.615</v>
      </c>
      <c r="CE128">
        <v>30244.286</v>
      </c>
      <c r="CF128">
        <v>46700.266000000003</v>
      </c>
      <c r="CG128">
        <v>78784.423999999999</v>
      </c>
      <c r="CH128">
        <v>108122.28</v>
      </c>
      <c r="CI128">
        <v>79433.149000000005</v>
      </c>
      <c r="CJ128">
        <v>39152.423999999999</v>
      </c>
      <c r="CK128">
        <v>33181.434000000001</v>
      </c>
      <c r="CL128">
        <v>47917.650999999998</v>
      </c>
      <c r="CM128">
        <v>152705.51999999999</v>
      </c>
      <c r="CN128">
        <v>367340</v>
      </c>
      <c r="CO128">
        <v>367340</v>
      </c>
      <c r="CP128">
        <v>8107970</v>
      </c>
      <c r="CQ128">
        <v>8107970</v>
      </c>
      <c r="CR128">
        <v>783640.81</v>
      </c>
      <c r="CS128">
        <v>2024</v>
      </c>
      <c r="CT128" t="str">
        <f>IFERROR(INDEX(Geography!C:C, MATCH(G128, Geography!B:B, 0)), G128)</f>
        <v>Missouri</v>
      </c>
      <c r="CU128" t="str">
        <f>IF(O128=VLOOKUP("eia923_lignite_fuel_code", Keys!$B:$C, 2, FALSE), VLOOKUP("lignite_label", Keys!$B:$C, 2, FALSE),VLOOKUP("hard_coal_label", Keys!$B:$C, 2, FALSE))</f>
        <v>hard_coal</v>
      </c>
    </row>
    <row r="129" spans="1:99" x14ac:dyDescent="0.25">
      <c r="A129">
        <v>2107</v>
      </c>
      <c r="B129" t="s">
        <v>2592</v>
      </c>
      <c r="C129" t="s">
        <v>2593</v>
      </c>
      <c r="D129" t="s">
        <v>2788</v>
      </c>
      <c r="E129" t="s">
        <v>2787</v>
      </c>
      <c r="F129">
        <v>19436</v>
      </c>
      <c r="G129" t="s">
        <v>367</v>
      </c>
      <c r="H129" t="s">
        <v>2609</v>
      </c>
      <c r="I129" t="s">
        <v>2597</v>
      </c>
      <c r="K129">
        <v>22</v>
      </c>
      <c r="L129">
        <v>1</v>
      </c>
      <c r="M129" t="s">
        <v>2598</v>
      </c>
      <c r="N129" t="s">
        <v>2599</v>
      </c>
      <c r="O129" t="s">
        <v>2615</v>
      </c>
      <c r="P129" t="s">
        <v>2601</v>
      </c>
      <c r="Q129" t="s">
        <v>2697</v>
      </c>
      <c r="R129" t="s">
        <v>2603</v>
      </c>
      <c r="S129" t="s">
        <v>2604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2024</v>
      </c>
      <c r="CT129" t="str">
        <f>IFERROR(INDEX(Geography!C:C, MATCH(G129, Geography!B:B, 0)), G129)</f>
        <v>Missouri</v>
      </c>
      <c r="CU129" t="str">
        <f>IF(O129=VLOOKUP("eia923_lignite_fuel_code", Keys!$B:$C, 2, FALSE), VLOOKUP("lignite_label", Keys!$B:$C, 2, FALSE),VLOOKUP("hard_coal_label", Keys!$B:$C, 2, FALSE))</f>
        <v>hard_coal</v>
      </c>
    </row>
    <row r="130" spans="1:99" x14ac:dyDescent="0.25">
      <c r="A130">
        <v>2107</v>
      </c>
      <c r="B130" t="s">
        <v>2592</v>
      </c>
      <c r="C130" t="s">
        <v>2593</v>
      </c>
      <c r="D130" t="s">
        <v>2788</v>
      </c>
      <c r="E130" t="s">
        <v>2787</v>
      </c>
      <c r="F130">
        <v>19436</v>
      </c>
      <c r="G130" t="s">
        <v>367</v>
      </c>
      <c r="H130" t="s">
        <v>2609</v>
      </c>
      <c r="I130" t="s">
        <v>2597</v>
      </c>
      <c r="K130">
        <v>22</v>
      </c>
      <c r="L130">
        <v>1</v>
      </c>
      <c r="M130" t="s">
        <v>2598</v>
      </c>
      <c r="N130" t="s">
        <v>2599</v>
      </c>
      <c r="O130" t="s">
        <v>2605</v>
      </c>
      <c r="P130" t="s">
        <v>2601</v>
      </c>
      <c r="Q130" t="s">
        <v>2697</v>
      </c>
      <c r="R130" t="s">
        <v>2603</v>
      </c>
      <c r="S130" t="s">
        <v>2604</v>
      </c>
      <c r="T130">
        <v>135589</v>
      </c>
      <c r="U130">
        <v>34506</v>
      </c>
      <c r="V130">
        <v>42590</v>
      </c>
      <c r="W130">
        <v>108595</v>
      </c>
      <c r="X130">
        <v>144584</v>
      </c>
      <c r="Y130">
        <v>213433</v>
      </c>
      <c r="Z130">
        <v>212342</v>
      </c>
      <c r="AA130">
        <v>171636</v>
      </c>
      <c r="AB130">
        <v>75333</v>
      </c>
      <c r="AC130">
        <v>59234</v>
      </c>
      <c r="AD130">
        <v>117728</v>
      </c>
      <c r="AE130">
        <v>172431</v>
      </c>
      <c r="AF130">
        <v>135589</v>
      </c>
      <c r="AG130">
        <v>34506</v>
      </c>
      <c r="AH130">
        <v>42590</v>
      </c>
      <c r="AI130">
        <v>108595</v>
      </c>
      <c r="AJ130">
        <v>144584</v>
      </c>
      <c r="AK130">
        <v>213433</v>
      </c>
      <c r="AL130">
        <v>212342</v>
      </c>
      <c r="AM130">
        <v>171636</v>
      </c>
      <c r="AN130">
        <v>75333</v>
      </c>
      <c r="AO130">
        <v>59234</v>
      </c>
      <c r="AP130">
        <v>117728</v>
      </c>
      <c r="AQ130">
        <v>172431</v>
      </c>
      <c r="AR130">
        <v>17.78</v>
      </c>
      <c r="AS130">
        <v>17.79</v>
      </c>
      <c r="AT130">
        <v>17.78</v>
      </c>
      <c r="AU130">
        <v>17.96</v>
      </c>
      <c r="AV130">
        <v>17.940000000000001</v>
      </c>
      <c r="AW130">
        <v>17.850000000000001</v>
      </c>
      <c r="AX130">
        <v>17.86</v>
      </c>
      <c r="AY130">
        <v>17.84</v>
      </c>
      <c r="AZ130">
        <v>17.84</v>
      </c>
      <c r="BA130">
        <v>17.84</v>
      </c>
      <c r="BB130">
        <v>17.850000000000001</v>
      </c>
      <c r="BC130">
        <v>17.84</v>
      </c>
      <c r="BD130">
        <v>2410772</v>
      </c>
      <c r="BE130">
        <v>613862</v>
      </c>
      <c r="BF130">
        <v>757250</v>
      </c>
      <c r="BG130">
        <v>1950366</v>
      </c>
      <c r="BH130">
        <v>2593837</v>
      </c>
      <c r="BI130">
        <v>3809779</v>
      </c>
      <c r="BJ130">
        <v>3792428</v>
      </c>
      <c r="BK130">
        <v>3061986</v>
      </c>
      <c r="BL130">
        <v>1343941</v>
      </c>
      <c r="BM130">
        <v>1056735</v>
      </c>
      <c r="BN130">
        <v>2101445</v>
      </c>
      <c r="BO130">
        <v>3076169</v>
      </c>
      <c r="BP130">
        <v>2410772</v>
      </c>
      <c r="BQ130">
        <v>613862</v>
      </c>
      <c r="BR130">
        <v>757250</v>
      </c>
      <c r="BS130">
        <v>1950366</v>
      </c>
      <c r="BT130">
        <v>2593837</v>
      </c>
      <c r="BU130">
        <v>3809779</v>
      </c>
      <c r="BV130">
        <v>3792428</v>
      </c>
      <c r="BW130">
        <v>3061986</v>
      </c>
      <c r="BX130">
        <v>1343941</v>
      </c>
      <c r="BY130">
        <v>1056735</v>
      </c>
      <c r="BZ130">
        <v>2101445</v>
      </c>
      <c r="CA130">
        <v>3076169</v>
      </c>
      <c r="CB130">
        <v>240808.76</v>
      </c>
      <c r="CC130">
        <v>55786.642999999996</v>
      </c>
      <c r="CD130">
        <v>67959.869000000006</v>
      </c>
      <c r="CE130">
        <v>187094.48</v>
      </c>
      <c r="CF130">
        <v>243298.73</v>
      </c>
      <c r="CG130">
        <v>368054.07</v>
      </c>
      <c r="CH130">
        <v>359643.72</v>
      </c>
      <c r="CI130">
        <v>289648.21000000002</v>
      </c>
      <c r="CJ130">
        <v>122513.60000000001</v>
      </c>
      <c r="CK130">
        <v>98306.922999999995</v>
      </c>
      <c r="CL130">
        <v>202389.44</v>
      </c>
      <c r="CM130">
        <v>313826.36</v>
      </c>
      <c r="CN130">
        <v>1488001</v>
      </c>
      <c r="CO130">
        <v>1488001</v>
      </c>
      <c r="CP130">
        <v>26568570</v>
      </c>
      <c r="CQ130">
        <v>26568570</v>
      </c>
      <c r="CR130">
        <v>2549330.7999999998</v>
      </c>
      <c r="CS130">
        <v>2024</v>
      </c>
      <c r="CT130" t="str">
        <f>IFERROR(INDEX(Geography!C:C, MATCH(G130, Geography!B:B, 0)), G130)</f>
        <v>Missouri</v>
      </c>
      <c r="CU130" t="str">
        <f>IF(O130=VLOOKUP("eia923_lignite_fuel_code", Keys!$B:$C, 2, FALSE), VLOOKUP("lignite_label", Keys!$B:$C, 2, FALSE),VLOOKUP("hard_coal_label", Keys!$B:$C, 2, FALSE))</f>
        <v>hard_coal</v>
      </c>
    </row>
    <row r="131" spans="1:99" x14ac:dyDescent="0.25">
      <c r="A131">
        <v>2123</v>
      </c>
      <c r="B131" t="s">
        <v>2592</v>
      </c>
      <c r="C131" t="s">
        <v>2593</v>
      </c>
      <c r="D131" t="s">
        <v>2789</v>
      </c>
      <c r="E131" t="s">
        <v>2790</v>
      </c>
      <c r="F131">
        <v>4045</v>
      </c>
      <c r="G131" t="s">
        <v>367</v>
      </c>
      <c r="H131" t="s">
        <v>2609</v>
      </c>
      <c r="I131" t="s">
        <v>2597</v>
      </c>
      <c r="K131">
        <v>22</v>
      </c>
      <c r="L131">
        <v>1</v>
      </c>
      <c r="M131" t="s">
        <v>2598</v>
      </c>
      <c r="N131" t="s">
        <v>2599</v>
      </c>
      <c r="O131" t="s">
        <v>2600</v>
      </c>
      <c r="P131" t="s">
        <v>2601</v>
      </c>
      <c r="Q131" t="s">
        <v>2697</v>
      </c>
      <c r="R131" t="s">
        <v>2612</v>
      </c>
      <c r="S131" t="s">
        <v>2604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2024</v>
      </c>
      <c r="CT131" t="str">
        <f>IFERROR(INDEX(Geography!C:C, MATCH(G131, Geography!B:B, 0)), G131)</f>
        <v>Missouri</v>
      </c>
      <c r="CU131" t="str">
        <f>IF(O131=VLOOKUP("eia923_lignite_fuel_code", Keys!$B:$C, 2, FALSE), VLOOKUP("lignite_label", Keys!$B:$C, 2, FALSE),VLOOKUP("hard_coal_label", Keys!$B:$C, 2, FALSE))</f>
        <v>hard_coal</v>
      </c>
    </row>
    <row r="132" spans="1:99" x14ac:dyDescent="0.25">
      <c r="A132">
        <v>2144</v>
      </c>
      <c r="B132" t="s">
        <v>2592</v>
      </c>
      <c r="C132" t="s">
        <v>2593</v>
      </c>
      <c r="D132" t="s">
        <v>2791</v>
      </c>
      <c r="E132" t="s">
        <v>2792</v>
      </c>
      <c r="F132">
        <v>11732</v>
      </c>
      <c r="G132" t="s">
        <v>367</v>
      </c>
      <c r="H132" t="s">
        <v>2609</v>
      </c>
      <c r="I132" t="s">
        <v>2597</v>
      </c>
      <c r="K132">
        <v>22</v>
      </c>
      <c r="L132">
        <v>1</v>
      </c>
      <c r="M132" t="s">
        <v>2598</v>
      </c>
      <c r="N132" t="s">
        <v>2659</v>
      </c>
      <c r="O132" t="s">
        <v>2600</v>
      </c>
      <c r="P132" t="s">
        <v>2601</v>
      </c>
      <c r="Q132" t="s">
        <v>2611</v>
      </c>
      <c r="R132" t="s">
        <v>2656</v>
      </c>
      <c r="S132" t="s">
        <v>2604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2024</v>
      </c>
      <c r="CT132" t="str">
        <f>IFERROR(INDEX(Geography!C:C, MATCH(G132, Geography!B:B, 0)), G132)</f>
        <v>Missouri</v>
      </c>
      <c r="CU132" t="str">
        <f>IF(O132=VLOOKUP("eia923_lignite_fuel_code", Keys!$B:$C, 2, FALSE), VLOOKUP("lignite_label", Keys!$B:$C, 2, FALSE),VLOOKUP("hard_coal_label", Keys!$B:$C, 2, FALSE))</f>
        <v>hard_coal</v>
      </c>
    </row>
    <row r="133" spans="1:99" x14ac:dyDescent="0.25">
      <c r="A133">
        <v>2167</v>
      </c>
      <c r="B133" t="s">
        <v>2592</v>
      </c>
      <c r="C133" t="s">
        <v>2593</v>
      </c>
      <c r="D133" t="s">
        <v>2793</v>
      </c>
      <c r="E133" t="s">
        <v>2794</v>
      </c>
      <c r="F133">
        <v>924</v>
      </c>
      <c r="G133" t="s">
        <v>367</v>
      </c>
      <c r="H133" t="s">
        <v>2609</v>
      </c>
      <c r="I133" t="s">
        <v>2597</v>
      </c>
      <c r="K133">
        <v>22</v>
      </c>
      <c r="L133">
        <v>1</v>
      </c>
      <c r="M133" t="s">
        <v>2598</v>
      </c>
      <c r="N133" t="s">
        <v>2599</v>
      </c>
      <c r="O133" t="s">
        <v>2615</v>
      </c>
      <c r="P133" t="s">
        <v>2601</v>
      </c>
      <c r="Q133" t="s">
        <v>2795</v>
      </c>
      <c r="R133" t="s">
        <v>2603</v>
      </c>
      <c r="S133" t="s">
        <v>2604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2024</v>
      </c>
      <c r="CT133" t="str">
        <f>IFERROR(INDEX(Geography!C:C, MATCH(G133, Geography!B:B, 0)), G133)</f>
        <v>Missouri</v>
      </c>
      <c r="CU133" t="str">
        <f>IF(O133=VLOOKUP("eia923_lignite_fuel_code", Keys!$B:$C, 2, FALSE), VLOOKUP("lignite_label", Keys!$B:$C, 2, FALSE),VLOOKUP("hard_coal_label", Keys!$B:$C, 2, FALSE))</f>
        <v>hard_coal</v>
      </c>
    </row>
    <row r="134" spans="1:99" x14ac:dyDescent="0.25">
      <c r="A134">
        <v>2167</v>
      </c>
      <c r="B134" t="s">
        <v>2592</v>
      </c>
      <c r="C134" t="s">
        <v>2593</v>
      </c>
      <c r="D134" t="s">
        <v>2793</v>
      </c>
      <c r="E134" t="s">
        <v>2794</v>
      </c>
      <c r="F134">
        <v>924</v>
      </c>
      <c r="G134" t="s">
        <v>367</v>
      </c>
      <c r="H134" t="s">
        <v>2609</v>
      </c>
      <c r="I134" t="s">
        <v>2597</v>
      </c>
      <c r="K134">
        <v>22</v>
      </c>
      <c r="L134">
        <v>1</v>
      </c>
      <c r="M134" t="s">
        <v>2598</v>
      </c>
      <c r="N134" t="s">
        <v>2599</v>
      </c>
      <c r="O134" t="s">
        <v>2605</v>
      </c>
      <c r="P134" t="s">
        <v>2601</v>
      </c>
      <c r="Q134" t="s">
        <v>2795</v>
      </c>
      <c r="R134" t="s">
        <v>2603</v>
      </c>
      <c r="S134" t="s">
        <v>2604</v>
      </c>
      <c r="T134">
        <v>412820</v>
      </c>
      <c r="U134">
        <v>34312</v>
      </c>
      <c r="V134">
        <v>105767</v>
      </c>
      <c r="W134">
        <v>238020</v>
      </c>
      <c r="X134">
        <v>290661</v>
      </c>
      <c r="Y134">
        <v>261865</v>
      </c>
      <c r="Z134">
        <v>336173</v>
      </c>
      <c r="AA134">
        <v>300643</v>
      </c>
      <c r="AB134">
        <v>278384</v>
      </c>
      <c r="AC134">
        <v>310900</v>
      </c>
      <c r="AD134">
        <v>161444</v>
      </c>
      <c r="AE134">
        <v>377833</v>
      </c>
      <c r="AF134">
        <v>412820</v>
      </c>
      <c r="AG134">
        <v>34312</v>
      </c>
      <c r="AH134">
        <v>105767</v>
      </c>
      <c r="AI134">
        <v>238020</v>
      </c>
      <c r="AJ134">
        <v>290661</v>
      </c>
      <c r="AK134">
        <v>261865</v>
      </c>
      <c r="AL134">
        <v>336173</v>
      </c>
      <c r="AM134">
        <v>300643</v>
      </c>
      <c r="AN134">
        <v>278384</v>
      </c>
      <c r="AO134">
        <v>310900</v>
      </c>
      <c r="AP134">
        <v>161444</v>
      </c>
      <c r="AQ134">
        <v>377833</v>
      </c>
      <c r="AR134">
        <v>17.353000000000002</v>
      </c>
      <c r="AS134">
        <v>17.47</v>
      </c>
      <c r="AT134">
        <v>17.329999999999998</v>
      </c>
      <c r="AU134">
        <v>17.384</v>
      </c>
      <c r="AV134">
        <v>17.251999999999999</v>
      </c>
      <c r="AW134">
        <v>17.527999999999999</v>
      </c>
      <c r="AX134">
        <v>17.251999999999999</v>
      </c>
      <c r="AY134">
        <v>17.466000000000001</v>
      </c>
      <c r="AZ134">
        <v>16.498999999999999</v>
      </c>
      <c r="BA134">
        <v>17.594999999999999</v>
      </c>
      <c r="BB134">
        <v>17.631</v>
      </c>
      <c r="BC134">
        <v>17.588000000000001</v>
      </c>
      <c r="BD134">
        <v>7163665</v>
      </c>
      <c r="BE134">
        <v>599431</v>
      </c>
      <c r="BF134">
        <v>1832942</v>
      </c>
      <c r="BG134">
        <v>4137740</v>
      </c>
      <c r="BH134">
        <v>5014484</v>
      </c>
      <c r="BI134">
        <v>4589970</v>
      </c>
      <c r="BJ134">
        <v>5799657</v>
      </c>
      <c r="BK134">
        <v>5251031</v>
      </c>
      <c r="BL134">
        <v>4593058</v>
      </c>
      <c r="BM134">
        <v>5470286</v>
      </c>
      <c r="BN134">
        <v>2846419</v>
      </c>
      <c r="BO134">
        <v>6645327</v>
      </c>
      <c r="BP134">
        <v>7163665</v>
      </c>
      <c r="BQ134">
        <v>599431</v>
      </c>
      <c r="BR134">
        <v>1832942</v>
      </c>
      <c r="BS134">
        <v>4137740</v>
      </c>
      <c r="BT134">
        <v>5014484</v>
      </c>
      <c r="BU134">
        <v>4589970</v>
      </c>
      <c r="BV134">
        <v>5799657</v>
      </c>
      <c r="BW134">
        <v>5251031</v>
      </c>
      <c r="BX134">
        <v>4593058</v>
      </c>
      <c r="BY134">
        <v>5470286</v>
      </c>
      <c r="BZ134">
        <v>2846419</v>
      </c>
      <c r="CA134">
        <v>6645327</v>
      </c>
      <c r="CB134">
        <v>724920.2</v>
      </c>
      <c r="CC134">
        <v>52546.209000000003</v>
      </c>
      <c r="CD134">
        <v>171760.3</v>
      </c>
      <c r="CE134">
        <v>417015.7</v>
      </c>
      <c r="CF134">
        <v>493866.73</v>
      </c>
      <c r="CG134">
        <v>437090.51</v>
      </c>
      <c r="CH134">
        <v>562341.46</v>
      </c>
      <c r="CI134">
        <v>501543.99</v>
      </c>
      <c r="CJ134">
        <v>459480.18</v>
      </c>
      <c r="CK134">
        <v>535614.62</v>
      </c>
      <c r="CL134">
        <v>277899</v>
      </c>
      <c r="CM134">
        <v>689011.99</v>
      </c>
      <c r="CN134">
        <v>3108822</v>
      </c>
      <c r="CO134">
        <v>3108822</v>
      </c>
      <c r="CP134">
        <v>53944010</v>
      </c>
      <c r="CQ134">
        <v>53944010</v>
      </c>
      <c r="CR134">
        <v>5323090.9000000004</v>
      </c>
      <c r="CS134">
        <v>2024</v>
      </c>
      <c r="CT134" t="str">
        <f>IFERROR(INDEX(Geography!C:C, MATCH(G134, Geography!B:B, 0)), G134)</f>
        <v>Missouri</v>
      </c>
      <c r="CU134" t="str">
        <f>IF(O134=VLOOKUP("eia923_lignite_fuel_code", Keys!$B:$C, 2, FALSE), VLOOKUP("lignite_label", Keys!$B:$C, 2, FALSE),VLOOKUP("hard_coal_label", Keys!$B:$C, 2, FALSE))</f>
        <v>hard_coal</v>
      </c>
    </row>
    <row r="135" spans="1:99" x14ac:dyDescent="0.25">
      <c r="A135">
        <v>2168</v>
      </c>
      <c r="B135" t="s">
        <v>2592</v>
      </c>
      <c r="C135" t="s">
        <v>2593</v>
      </c>
      <c r="D135" t="s">
        <v>2796</v>
      </c>
      <c r="E135" t="s">
        <v>2794</v>
      </c>
      <c r="F135">
        <v>924</v>
      </c>
      <c r="G135" t="s">
        <v>367</v>
      </c>
      <c r="H135" t="s">
        <v>2609</v>
      </c>
      <c r="I135" t="s">
        <v>2597</v>
      </c>
      <c r="K135">
        <v>22</v>
      </c>
      <c r="L135">
        <v>1</v>
      </c>
      <c r="M135" t="s">
        <v>2598</v>
      </c>
      <c r="N135" t="s">
        <v>2599</v>
      </c>
      <c r="O135" t="s">
        <v>2615</v>
      </c>
      <c r="P135" t="s">
        <v>2601</v>
      </c>
      <c r="Q135" t="s">
        <v>2795</v>
      </c>
      <c r="R135" t="s">
        <v>2603</v>
      </c>
      <c r="S135" t="s">
        <v>2604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2024</v>
      </c>
      <c r="CT135" t="str">
        <f>IFERROR(INDEX(Geography!C:C, MATCH(G135, Geography!B:B, 0)), G135)</f>
        <v>Missouri</v>
      </c>
      <c r="CU135" t="str">
        <f>IF(O135=VLOOKUP("eia923_lignite_fuel_code", Keys!$B:$C, 2, FALSE), VLOOKUP("lignite_label", Keys!$B:$C, 2, FALSE),VLOOKUP("hard_coal_label", Keys!$B:$C, 2, FALSE))</f>
        <v>hard_coal</v>
      </c>
    </row>
    <row r="136" spans="1:99" x14ac:dyDescent="0.25">
      <c r="A136">
        <v>2168</v>
      </c>
      <c r="B136" t="s">
        <v>2592</v>
      </c>
      <c r="C136" t="s">
        <v>2593</v>
      </c>
      <c r="D136" t="s">
        <v>2796</v>
      </c>
      <c r="E136" t="s">
        <v>2794</v>
      </c>
      <c r="F136">
        <v>924</v>
      </c>
      <c r="G136" t="s">
        <v>367</v>
      </c>
      <c r="H136" t="s">
        <v>2609</v>
      </c>
      <c r="I136" t="s">
        <v>2597</v>
      </c>
      <c r="K136">
        <v>22</v>
      </c>
      <c r="L136">
        <v>1</v>
      </c>
      <c r="M136" t="s">
        <v>2598</v>
      </c>
      <c r="N136" t="s">
        <v>2599</v>
      </c>
      <c r="O136" t="s">
        <v>2605</v>
      </c>
      <c r="P136" t="s">
        <v>2601</v>
      </c>
      <c r="Q136" t="s">
        <v>2795</v>
      </c>
      <c r="R136" t="s">
        <v>2603</v>
      </c>
      <c r="S136" t="s">
        <v>2604</v>
      </c>
      <c r="T136">
        <v>473583</v>
      </c>
      <c r="U136">
        <v>317266</v>
      </c>
      <c r="V136">
        <v>218233</v>
      </c>
      <c r="W136">
        <v>65533</v>
      </c>
      <c r="X136">
        <v>238057</v>
      </c>
      <c r="Y136">
        <v>323708</v>
      </c>
      <c r="Z136">
        <v>325964</v>
      </c>
      <c r="AA136">
        <v>304960</v>
      </c>
      <c r="AB136">
        <v>238876</v>
      </c>
      <c r="AC136">
        <v>150332</v>
      </c>
      <c r="AD136">
        <v>220523</v>
      </c>
      <c r="AE136">
        <v>299746</v>
      </c>
      <c r="AF136">
        <v>473583</v>
      </c>
      <c r="AG136">
        <v>317266</v>
      </c>
      <c r="AH136">
        <v>218233</v>
      </c>
      <c r="AI136">
        <v>65533</v>
      </c>
      <c r="AJ136">
        <v>238057</v>
      </c>
      <c r="AK136">
        <v>323708</v>
      </c>
      <c r="AL136">
        <v>325964</v>
      </c>
      <c r="AM136">
        <v>304960</v>
      </c>
      <c r="AN136">
        <v>238876</v>
      </c>
      <c r="AO136">
        <v>150332</v>
      </c>
      <c r="AP136">
        <v>220523</v>
      </c>
      <c r="AQ136">
        <v>299746</v>
      </c>
      <c r="AR136">
        <v>17.527000000000001</v>
      </c>
      <c r="AS136">
        <v>17.681000000000001</v>
      </c>
      <c r="AT136">
        <v>17.616</v>
      </c>
      <c r="AU136">
        <v>17.456</v>
      </c>
      <c r="AV136">
        <v>17.222000000000001</v>
      </c>
      <c r="AW136">
        <v>17.311</v>
      </c>
      <c r="AX136">
        <v>17.234999999999999</v>
      </c>
      <c r="AY136">
        <v>17.45</v>
      </c>
      <c r="AZ136">
        <v>17.558</v>
      </c>
      <c r="BA136">
        <v>17.658000000000001</v>
      </c>
      <c r="BB136">
        <v>17.465</v>
      </c>
      <c r="BC136">
        <v>17.591000000000001</v>
      </c>
      <c r="BD136">
        <v>8300489</v>
      </c>
      <c r="BE136">
        <v>5609580</v>
      </c>
      <c r="BF136">
        <v>3844393</v>
      </c>
      <c r="BG136">
        <v>1143944</v>
      </c>
      <c r="BH136">
        <v>4099818</v>
      </c>
      <c r="BI136">
        <v>5603709</v>
      </c>
      <c r="BJ136">
        <v>5617990</v>
      </c>
      <c r="BK136">
        <v>5321552</v>
      </c>
      <c r="BL136">
        <v>4194185</v>
      </c>
      <c r="BM136">
        <v>2654562</v>
      </c>
      <c r="BN136">
        <v>3851434</v>
      </c>
      <c r="BO136">
        <v>5272832</v>
      </c>
      <c r="BP136">
        <v>8300489</v>
      </c>
      <c r="BQ136">
        <v>5609580</v>
      </c>
      <c r="BR136">
        <v>3844393</v>
      </c>
      <c r="BS136">
        <v>1143944</v>
      </c>
      <c r="BT136">
        <v>4099818</v>
      </c>
      <c r="BU136">
        <v>5603709</v>
      </c>
      <c r="BV136">
        <v>5617990</v>
      </c>
      <c r="BW136">
        <v>5321552</v>
      </c>
      <c r="BX136">
        <v>4194185</v>
      </c>
      <c r="BY136">
        <v>2654562</v>
      </c>
      <c r="BZ136">
        <v>3851434</v>
      </c>
      <c r="CA136">
        <v>5272832</v>
      </c>
      <c r="CB136">
        <v>816654.56</v>
      </c>
      <c r="CC136">
        <v>542521.96</v>
      </c>
      <c r="CD136">
        <v>381181.88</v>
      </c>
      <c r="CE136">
        <v>106674.9</v>
      </c>
      <c r="CF136">
        <v>409234.75</v>
      </c>
      <c r="CG136">
        <v>552839.72</v>
      </c>
      <c r="CH136">
        <v>564412</v>
      </c>
      <c r="CI136">
        <v>535602.88</v>
      </c>
      <c r="CJ136">
        <v>420604.7</v>
      </c>
      <c r="CK136">
        <v>271380.09000000003</v>
      </c>
      <c r="CL136">
        <v>383023.84</v>
      </c>
      <c r="CM136">
        <v>544867.16</v>
      </c>
      <c r="CN136">
        <v>3176781</v>
      </c>
      <c r="CO136">
        <v>3176781</v>
      </c>
      <c r="CP136">
        <v>55514488</v>
      </c>
      <c r="CQ136">
        <v>55514488</v>
      </c>
      <c r="CR136">
        <v>5528998.4000000004</v>
      </c>
      <c r="CS136">
        <v>2024</v>
      </c>
      <c r="CT136" t="str">
        <f>IFERROR(INDEX(Geography!C:C, MATCH(G136, Geography!B:B, 0)), G136)</f>
        <v>Missouri</v>
      </c>
      <c r="CU136" t="str">
        <f>IF(O136=VLOOKUP("eia923_lignite_fuel_code", Keys!$B:$C, 2, FALSE), VLOOKUP("lignite_label", Keys!$B:$C, 2, FALSE),VLOOKUP("hard_coal_label", Keys!$B:$C, 2, FALSE))</f>
        <v>hard_coal</v>
      </c>
    </row>
    <row r="137" spans="1:99" x14ac:dyDescent="0.25">
      <c r="A137">
        <v>2240</v>
      </c>
      <c r="B137" t="s">
        <v>2592</v>
      </c>
      <c r="C137" t="s">
        <v>2593</v>
      </c>
      <c r="D137" t="s">
        <v>2797</v>
      </c>
      <c r="E137" t="s">
        <v>2798</v>
      </c>
      <c r="F137">
        <v>6779</v>
      </c>
      <c r="G137" t="s">
        <v>373</v>
      </c>
      <c r="H137" t="s">
        <v>2609</v>
      </c>
      <c r="I137" t="s">
        <v>2610</v>
      </c>
      <c r="K137">
        <v>22</v>
      </c>
      <c r="L137">
        <v>1</v>
      </c>
      <c r="M137" t="s">
        <v>2598</v>
      </c>
      <c r="N137" t="s">
        <v>2599</v>
      </c>
      <c r="O137" t="s">
        <v>2605</v>
      </c>
      <c r="P137" t="s">
        <v>2601</v>
      </c>
      <c r="Q137" t="s">
        <v>2611</v>
      </c>
      <c r="R137" t="s">
        <v>2612</v>
      </c>
      <c r="S137" t="s">
        <v>2604</v>
      </c>
      <c r="T137">
        <v>35443</v>
      </c>
      <c r="U137">
        <v>27723</v>
      </c>
      <c r="V137">
        <v>27922</v>
      </c>
      <c r="W137">
        <v>14420</v>
      </c>
      <c r="X137">
        <v>27222</v>
      </c>
      <c r="Y137">
        <v>30981</v>
      </c>
      <c r="Z137">
        <v>35791</v>
      </c>
      <c r="AA137">
        <v>34622</v>
      </c>
      <c r="AB137">
        <v>30234</v>
      </c>
      <c r="AC137">
        <v>24111</v>
      </c>
      <c r="AD137">
        <v>16412</v>
      </c>
      <c r="AE137">
        <v>24469</v>
      </c>
      <c r="AF137">
        <v>35443</v>
      </c>
      <c r="AG137">
        <v>27723</v>
      </c>
      <c r="AH137">
        <v>27922</v>
      </c>
      <c r="AI137">
        <v>14420</v>
      </c>
      <c r="AJ137">
        <v>27222</v>
      </c>
      <c r="AK137">
        <v>30981</v>
      </c>
      <c r="AL137">
        <v>35791</v>
      </c>
      <c r="AM137">
        <v>34622</v>
      </c>
      <c r="AN137">
        <v>30234</v>
      </c>
      <c r="AO137">
        <v>24111</v>
      </c>
      <c r="AP137">
        <v>16412</v>
      </c>
      <c r="AQ137">
        <v>24469</v>
      </c>
      <c r="AR137">
        <v>17.693999999999999</v>
      </c>
      <c r="AS137">
        <v>17.635000000000002</v>
      </c>
      <c r="AT137">
        <v>17.693999999999999</v>
      </c>
      <c r="AU137">
        <v>17.783999999999999</v>
      </c>
      <c r="AV137">
        <v>17.687999999999999</v>
      </c>
      <c r="AW137">
        <v>17.559999999999999</v>
      </c>
      <c r="AX137">
        <v>17.71</v>
      </c>
      <c r="AY137">
        <v>17.61</v>
      </c>
      <c r="AZ137">
        <v>17.844000000000001</v>
      </c>
      <c r="BA137">
        <v>17.988</v>
      </c>
      <c r="BB137">
        <v>17.562000000000001</v>
      </c>
      <c r="BC137">
        <v>17.359000000000002</v>
      </c>
      <c r="BD137">
        <v>627128</v>
      </c>
      <c r="BE137">
        <v>488895</v>
      </c>
      <c r="BF137">
        <v>494052</v>
      </c>
      <c r="BG137">
        <v>256445</v>
      </c>
      <c r="BH137">
        <v>481503</v>
      </c>
      <c r="BI137">
        <v>544026</v>
      </c>
      <c r="BJ137">
        <v>633859</v>
      </c>
      <c r="BK137">
        <v>609693</v>
      </c>
      <c r="BL137">
        <v>539495</v>
      </c>
      <c r="BM137">
        <v>433709</v>
      </c>
      <c r="BN137">
        <v>288228</v>
      </c>
      <c r="BO137">
        <v>424757</v>
      </c>
      <c r="BP137">
        <v>627128</v>
      </c>
      <c r="BQ137">
        <v>488895</v>
      </c>
      <c r="BR137">
        <v>494052</v>
      </c>
      <c r="BS137">
        <v>256445</v>
      </c>
      <c r="BT137">
        <v>481503</v>
      </c>
      <c r="BU137">
        <v>544026</v>
      </c>
      <c r="BV137">
        <v>633859</v>
      </c>
      <c r="BW137">
        <v>609693</v>
      </c>
      <c r="BX137">
        <v>539495</v>
      </c>
      <c r="BY137">
        <v>433709</v>
      </c>
      <c r="BZ137">
        <v>288228</v>
      </c>
      <c r="CA137">
        <v>424757</v>
      </c>
      <c r="CB137">
        <v>51642.7</v>
      </c>
      <c r="CC137">
        <v>39639.042999999998</v>
      </c>
      <c r="CD137">
        <v>39668.337</v>
      </c>
      <c r="CE137">
        <v>18618.168000000001</v>
      </c>
      <c r="CF137">
        <v>41392.233999999997</v>
      </c>
      <c r="CG137">
        <v>46407.856</v>
      </c>
      <c r="CH137">
        <v>52842.061000000002</v>
      </c>
      <c r="CI137">
        <v>51348.970999999998</v>
      </c>
      <c r="CJ137">
        <v>43830.12</v>
      </c>
      <c r="CK137">
        <v>35899.427000000003</v>
      </c>
      <c r="CL137">
        <v>24282.54</v>
      </c>
      <c r="CM137">
        <v>35985.440999999999</v>
      </c>
      <c r="CN137">
        <v>329350</v>
      </c>
      <c r="CO137">
        <v>329350</v>
      </c>
      <c r="CP137">
        <v>5821790</v>
      </c>
      <c r="CQ137">
        <v>5821790</v>
      </c>
      <c r="CR137">
        <v>481556.9</v>
      </c>
      <c r="CS137">
        <v>2024</v>
      </c>
      <c r="CT137" t="str">
        <f>IFERROR(INDEX(Geography!C:C, MATCH(G137, Geography!B:B, 0)), G137)</f>
        <v>Nebraska</v>
      </c>
      <c r="CU137" t="str">
        <f>IF(O137=VLOOKUP("eia923_lignite_fuel_code", Keys!$B:$C, 2, FALSE), VLOOKUP("lignite_label", Keys!$B:$C, 2, FALSE),VLOOKUP("hard_coal_label", Keys!$B:$C, 2, FALSE))</f>
        <v>hard_coal</v>
      </c>
    </row>
    <row r="138" spans="1:99" x14ac:dyDescent="0.25">
      <c r="A138">
        <v>2277</v>
      </c>
      <c r="B138" t="s">
        <v>2592</v>
      </c>
      <c r="C138" t="s">
        <v>2593</v>
      </c>
      <c r="D138" t="s">
        <v>2799</v>
      </c>
      <c r="E138" t="s">
        <v>2800</v>
      </c>
      <c r="F138">
        <v>13337</v>
      </c>
      <c r="G138" t="s">
        <v>373</v>
      </c>
      <c r="H138" t="s">
        <v>2609</v>
      </c>
      <c r="I138" t="s">
        <v>2610</v>
      </c>
      <c r="K138">
        <v>22</v>
      </c>
      <c r="L138">
        <v>1</v>
      </c>
      <c r="M138" t="s">
        <v>2598</v>
      </c>
      <c r="N138" t="s">
        <v>2599</v>
      </c>
      <c r="O138" t="s">
        <v>2605</v>
      </c>
      <c r="P138" t="s">
        <v>2601</v>
      </c>
      <c r="Q138" t="s">
        <v>2611</v>
      </c>
      <c r="R138" t="s">
        <v>2603</v>
      </c>
      <c r="S138" t="s">
        <v>2604</v>
      </c>
      <c r="T138">
        <v>68736</v>
      </c>
      <c r="U138">
        <v>27830</v>
      </c>
      <c r="V138">
        <v>5368</v>
      </c>
      <c r="W138">
        <v>0</v>
      </c>
      <c r="X138">
        <v>38532</v>
      </c>
      <c r="Y138">
        <v>49614</v>
      </c>
      <c r="Z138">
        <v>83308</v>
      </c>
      <c r="AA138">
        <v>62000</v>
      </c>
      <c r="AB138">
        <v>40017</v>
      </c>
      <c r="AC138">
        <v>30999</v>
      </c>
      <c r="AD138">
        <v>3897</v>
      </c>
      <c r="AE138">
        <v>29098</v>
      </c>
      <c r="AF138">
        <v>68736</v>
      </c>
      <c r="AG138">
        <v>27830</v>
      </c>
      <c r="AH138">
        <v>5368</v>
      </c>
      <c r="AI138">
        <v>0</v>
      </c>
      <c r="AJ138">
        <v>38532</v>
      </c>
      <c r="AK138">
        <v>49614</v>
      </c>
      <c r="AL138">
        <v>83308</v>
      </c>
      <c r="AM138">
        <v>62000</v>
      </c>
      <c r="AN138">
        <v>40017</v>
      </c>
      <c r="AO138">
        <v>30999</v>
      </c>
      <c r="AP138">
        <v>3897</v>
      </c>
      <c r="AQ138">
        <v>29098</v>
      </c>
      <c r="AR138">
        <v>17.34</v>
      </c>
      <c r="AS138">
        <v>17.166</v>
      </c>
      <c r="AT138">
        <v>17.298999999999999</v>
      </c>
      <c r="AU138">
        <v>0</v>
      </c>
      <c r="AV138">
        <v>17.222000000000001</v>
      </c>
      <c r="AW138">
        <v>17.216000000000001</v>
      </c>
      <c r="AX138">
        <v>17.303999999999998</v>
      </c>
      <c r="AY138">
        <v>17.34</v>
      </c>
      <c r="AZ138">
        <v>17.196000000000002</v>
      </c>
      <c r="BA138">
        <v>17.164999999999999</v>
      </c>
      <c r="BB138">
        <v>17.361999999999998</v>
      </c>
      <c r="BC138">
        <v>17.184000000000001</v>
      </c>
      <c r="BD138">
        <v>1191882</v>
      </c>
      <c r="BE138">
        <v>477730</v>
      </c>
      <c r="BF138">
        <v>92861</v>
      </c>
      <c r="BG138">
        <v>0</v>
      </c>
      <c r="BH138">
        <v>663598</v>
      </c>
      <c r="BI138">
        <v>854155</v>
      </c>
      <c r="BJ138">
        <v>1441562</v>
      </c>
      <c r="BK138">
        <v>1075080</v>
      </c>
      <c r="BL138">
        <v>688132</v>
      </c>
      <c r="BM138">
        <v>532098</v>
      </c>
      <c r="BN138">
        <v>67660</v>
      </c>
      <c r="BO138">
        <v>500020</v>
      </c>
      <c r="BP138">
        <v>1191882</v>
      </c>
      <c r="BQ138">
        <v>477730</v>
      </c>
      <c r="BR138">
        <v>92861</v>
      </c>
      <c r="BS138">
        <v>0</v>
      </c>
      <c r="BT138">
        <v>663598</v>
      </c>
      <c r="BU138">
        <v>854155</v>
      </c>
      <c r="BV138">
        <v>1441562</v>
      </c>
      <c r="BW138">
        <v>1075080</v>
      </c>
      <c r="BX138">
        <v>688132</v>
      </c>
      <c r="BY138">
        <v>532098</v>
      </c>
      <c r="BZ138">
        <v>67660</v>
      </c>
      <c r="CA138">
        <v>500020</v>
      </c>
      <c r="CB138">
        <v>102313.28</v>
      </c>
      <c r="CC138">
        <v>39842.510999999999</v>
      </c>
      <c r="CD138">
        <v>7483.0219999999999</v>
      </c>
      <c r="CE138">
        <v>0</v>
      </c>
      <c r="CF138">
        <v>56684.398999999998</v>
      </c>
      <c r="CG138">
        <v>73772.879000000001</v>
      </c>
      <c r="CH138">
        <v>123083.35</v>
      </c>
      <c r="CI138">
        <v>92767.714999999997</v>
      </c>
      <c r="CJ138">
        <v>59843.218999999997</v>
      </c>
      <c r="CK138">
        <v>46541.188000000002</v>
      </c>
      <c r="CL138">
        <v>5830.8509999999997</v>
      </c>
      <c r="CM138">
        <v>43235.267</v>
      </c>
      <c r="CN138">
        <v>439399</v>
      </c>
      <c r="CO138">
        <v>439399</v>
      </c>
      <c r="CP138">
        <v>7584778</v>
      </c>
      <c r="CQ138">
        <v>7584778</v>
      </c>
      <c r="CR138">
        <v>651397.68000000005</v>
      </c>
      <c r="CS138">
        <v>2024</v>
      </c>
      <c r="CT138" t="str">
        <f>IFERROR(INDEX(Geography!C:C, MATCH(G138, Geography!B:B, 0)), G138)</f>
        <v>Nebraska</v>
      </c>
      <c r="CU138" t="str">
        <f>IF(O138=VLOOKUP("eia923_lignite_fuel_code", Keys!$B:$C, 2, FALSE), VLOOKUP("lignite_label", Keys!$B:$C, 2, FALSE),VLOOKUP("hard_coal_label", Keys!$B:$C, 2, FALSE))</f>
        <v>hard_coal</v>
      </c>
    </row>
    <row r="139" spans="1:99" x14ac:dyDescent="0.25">
      <c r="A139">
        <v>2291</v>
      </c>
      <c r="B139" t="s">
        <v>2592</v>
      </c>
      <c r="C139" t="s">
        <v>2593</v>
      </c>
      <c r="D139" t="s">
        <v>2801</v>
      </c>
      <c r="E139" t="s">
        <v>2802</v>
      </c>
      <c r="F139">
        <v>14127</v>
      </c>
      <c r="G139" t="s">
        <v>373</v>
      </c>
      <c r="H139" t="s">
        <v>2609</v>
      </c>
      <c r="I139" t="s">
        <v>2610</v>
      </c>
      <c r="K139">
        <v>22</v>
      </c>
      <c r="L139">
        <v>1</v>
      </c>
      <c r="M139" t="s">
        <v>2598</v>
      </c>
      <c r="N139" t="s">
        <v>2599</v>
      </c>
      <c r="O139" t="s">
        <v>2605</v>
      </c>
      <c r="P139" t="s">
        <v>2601</v>
      </c>
      <c r="Q139" t="s">
        <v>2611</v>
      </c>
      <c r="R139" t="s">
        <v>2603</v>
      </c>
      <c r="S139" t="s">
        <v>2604</v>
      </c>
      <c r="T139">
        <v>71729</v>
      </c>
      <c r="U139">
        <v>70806</v>
      </c>
      <c r="V139">
        <v>36860</v>
      </c>
      <c r="W139">
        <v>33057</v>
      </c>
      <c r="X139">
        <v>30696</v>
      </c>
      <c r="Y139">
        <v>38789</v>
      </c>
      <c r="Z139">
        <v>39976</v>
      </c>
      <c r="AA139">
        <v>85201</v>
      </c>
      <c r="AB139">
        <v>38734</v>
      </c>
      <c r="AC139">
        <v>80188</v>
      </c>
      <c r="AD139">
        <v>77912</v>
      </c>
      <c r="AE139">
        <v>84258</v>
      </c>
      <c r="AF139">
        <v>71729</v>
      </c>
      <c r="AG139">
        <v>70806</v>
      </c>
      <c r="AH139">
        <v>36860</v>
      </c>
      <c r="AI139">
        <v>33057</v>
      </c>
      <c r="AJ139">
        <v>30696</v>
      </c>
      <c r="AK139">
        <v>38789</v>
      </c>
      <c r="AL139">
        <v>39976</v>
      </c>
      <c r="AM139">
        <v>85201</v>
      </c>
      <c r="AN139">
        <v>38734</v>
      </c>
      <c r="AO139">
        <v>80188</v>
      </c>
      <c r="AP139">
        <v>77912</v>
      </c>
      <c r="AQ139">
        <v>84258</v>
      </c>
      <c r="AR139">
        <v>16.97</v>
      </c>
      <c r="AS139">
        <v>16.920000000000002</v>
      </c>
      <c r="AT139">
        <v>17.47</v>
      </c>
      <c r="AU139">
        <v>16.78</v>
      </c>
      <c r="AV139">
        <v>16.78</v>
      </c>
      <c r="AW139">
        <v>16.78</v>
      </c>
      <c r="AX139">
        <v>16.79</v>
      </c>
      <c r="AY139">
        <v>16.78</v>
      </c>
      <c r="AZ139">
        <v>17.75</v>
      </c>
      <c r="BA139">
        <v>16.920000000000002</v>
      </c>
      <c r="BB139">
        <v>17.190000000000001</v>
      </c>
      <c r="BC139">
        <v>17.399999999999999</v>
      </c>
      <c r="BD139">
        <v>1217241</v>
      </c>
      <c r="BE139">
        <v>1198038</v>
      </c>
      <c r="BF139">
        <v>643944</v>
      </c>
      <c r="BG139">
        <v>554696</v>
      </c>
      <c r="BH139">
        <v>515079</v>
      </c>
      <c r="BI139">
        <v>650879</v>
      </c>
      <c r="BJ139">
        <v>671197</v>
      </c>
      <c r="BK139">
        <v>1429673</v>
      </c>
      <c r="BL139">
        <v>687529</v>
      </c>
      <c r="BM139">
        <v>1356781</v>
      </c>
      <c r="BN139">
        <v>1339307</v>
      </c>
      <c r="BO139">
        <v>1466089</v>
      </c>
      <c r="BP139">
        <v>1217241</v>
      </c>
      <c r="BQ139">
        <v>1198038</v>
      </c>
      <c r="BR139">
        <v>643944</v>
      </c>
      <c r="BS139">
        <v>554696</v>
      </c>
      <c r="BT139">
        <v>515079</v>
      </c>
      <c r="BU139">
        <v>650879</v>
      </c>
      <c r="BV139">
        <v>671197</v>
      </c>
      <c r="BW139">
        <v>1429673</v>
      </c>
      <c r="BX139">
        <v>687529</v>
      </c>
      <c r="BY139">
        <v>1356781</v>
      </c>
      <c r="BZ139">
        <v>1339307</v>
      </c>
      <c r="CA139">
        <v>1466089</v>
      </c>
      <c r="CB139">
        <v>102205.11</v>
      </c>
      <c r="CC139">
        <v>99507.989000000001</v>
      </c>
      <c r="CD139">
        <v>50356.993999999999</v>
      </c>
      <c r="CE139">
        <v>47054.483</v>
      </c>
      <c r="CF139">
        <v>39685.983</v>
      </c>
      <c r="CG139">
        <v>51098.877999999997</v>
      </c>
      <c r="CH139">
        <v>50238.112999999998</v>
      </c>
      <c r="CI139">
        <v>123970.29</v>
      </c>
      <c r="CJ139">
        <v>51993.837</v>
      </c>
      <c r="CK139">
        <v>108277.13</v>
      </c>
      <c r="CL139">
        <v>110880.48</v>
      </c>
      <c r="CM139">
        <v>127630.65</v>
      </c>
      <c r="CN139">
        <v>688206</v>
      </c>
      <c r="CO139">
        <v>688206</v>
      </c>
      <c r="CP139">
        <v>11730453</v>
      </c>
      <c r="CQ139">
        <v>11730453</v>
      </c>
      <c r="CR139">
        <v>962899.92</v>
      </c>
      <c r="CS139">
        <v>2024</v>
      </c>
      <c r="CT139" t="str">
        <f>IFERROR(INDEX(Geography!C:C, MATCH(G139, Geography!B:B, 0)), G139)</f>
        <v>Nebraska</v>
      </c>
      <c r="CU139" t="str">
        <f>IF(O139=VLOOKUP("eia923_lignite_fuel_code", Keys!$B:$C, 2, FALSE), VLOOKUP("lignite_label", Keys!$B:$C, 2, FALSE),VLOOKUP("hard_coal_label", Keys!$B:$C, 2, FALSE))</f>
        <v>hard_coal</v>
      </c>
    </row>
    <row r="140" spans="1:99" x14ac:dyDescent="0.25">
      <c r="A140">
        <v>2364</v>
      </c>
      <c r="B140" t="s">
        <v>2592</v>
      </c>
      <c r="C140" t="s">
        <v>2593</v>
      </c>
      <c r="D140" t="s">
        <v>2803</v>
      </c>
      <c r="E140" t="s">
        <v>2804</v>
      </c>
      <c r="F140">
        <v>62032</v>
      </c>
      <c r="G140" t="s">
        <v>379</v>
      </c>
      <c r="H140" t="s">
        <v>2805</v>
      </c>
      <c r="I140" t="s">
        <v>2806</v>
      </c>
      <c r="K140">
        <v>22</v>
      </c>
      <c r="L140">
        <v>2</v>
      </c>
      <c r="M140" t="s">
        <v>2643</v>
      </c>
      <c r="N140" t="s">
        <v>2599</v>
      </c>
      <c r="O140" t="s">
        <v>2600</v>
      </c>
      <c r="P140" t="s">
        <v>2601</v>
      </c>
      <c r="Q140" t="s">
        <v>2807</v>
      </c>
      <c r="R140" t="s">
        <v>2603</v>
      </c>
      <c r="S140" t="s">
        <v>2604</v>
      </c>
      <c r="T140">
        <v>12062</v>
      </c>
      <c r="U140">
        <v>0</v>
      </c>
      <c r="V140">
        <v>3478</v>
      </c>
      <c r="W140">
        <v>0</v>
      </c>
      <c r="X140">
        <v>0</v>
      </c>
      <c r="Y140">
        <v>0</v>
      </c>
      <c r="Z140">
        <v>20155</v>
      </c>
      <c r="AA140">
        <v>8006</v>
      </c>
      <c r="AB140">
        <v>0</v>
      </c>
      <c r="AC140">
        <v>0</v>
      </c>
      <c r="AD140">
        <v>12382</v>
      </c>
      <c r="AE140">
        <v>42168</v>
      </c>
      <c r="AF140">
        <v>12062</v>
      </c>
      <c r="AG140">
        <v>0</v>
      </c>
      <c r="AH140">
        <v>3478</v>
      </c>
      <c r="AI140">
        <v>0</v>
      </c>
      <c r="AJ140">
        <v>0</v>
      </c>
      <c r="AK140">
        <v>0</v>
      </c>
      <c r="AL140">
        <v>20155</v>
      </c>
      <c r="AM140">
        <v>8006</v>
      </c>
      <c r="AN140">
        <v>0</v>
      </c>
      <c r="AO140">
        <v>0</v>
      </c>
      <c r="AP140">
        <v>12382</v>
      </c>
      <c r="AQ140">
        <v>42168</v>
      </c>
      <c r="AR140">
        <v>26.3</v>
      </c>
      <c r="AS140">
        <v>0</v>
      </c>
      <c r="AT140">
        <v>26.3</v>
      </c>
      <c r="AU140">
        <v>0</v>
      </c>
      <c r="AV140">
        <v>0</v>
      </c>
      <c r="AW140">
        <v>0</v>
      </c>
      <c r="AX140">
        <v>26.6</v>
      </c>
      <c r="AY140">
        <v>26.5</v>
      </c>
      <c r="AZ140">
        <v>0</v>
      </c>
      <c r="BA140">
        <v>0</v>
      </c>
      <c r="BB140">
        <v>26.5</v>
      </c>
      <c r="BC140">
        <v>26.5</v>
      </c>
      <c r="BD140">
        <v>317231</v>
      </c>
      <c r="BE140">
        <v>0</v>
      </c>
      <c r="BF140">
        <v>91471</v>
      </c>
      <c r="BG140">
        <v>0</v>
      </c>
      <c r="BH140">
        <v>0</v>
      </c>
      <c r="BI140">
        <v>0</v>
      </c>
      <c r="BJ140">
        <v>536123</v>
      </c>
      <c r="BK140">
        <v>212159</v>
      </c>
      <c r="BL140">
        <v>0</v>
      </c>
      <c r="BM140">
        <v>0</v>
      </c>
      <c r="BN140">
        <v>328123</v>
      </c>
      <c r="BO140">
        <v>1117452</v>
      </c>
      <c r="BP140">
        <v>317231</v>
      </c>
      <c r="BQ140">
        <v>0</v>
      </c>
      <c r="BR140">
        <v>91471</v>
      </c>
      <c r="BS140">
        <v>0</v>
      </c>
      <c r="BT140">
        <v>0</v>
      </c>
      <c r="BU140">
        <v>0</v>
      </c>
      <c r="BV140">
        <v>536123</v>
      </c>
      <c r="BW140">
        <v>212159</v>
      </c>
      <c r="BX140">
        <v>0</v>
      </c>
      <c r="BY140">
        <v>0</v>
      </c>
      <c r="BZ140">
        <v>328123</v>
      </c>
      <c r="CA140">
        <v>1117452</v>
      </c>
      <c r="CB140">
        <v>28596.356</v>
      </c>
      <c r="CC140">
        <v>0</v>
      </c>
      <c r="CD140">
        <v>6782.8729999999996</v>
      </c>
      <c r="CE140">
        <v>0</v>
      </c>
      <c r="CF140">
        <v>0</v>
      </c>
      <c r="CG140">
        <v>0</v>
      </c>
      <c r="CH140">
        <v>47884.485000000001</v>
      </c>
      <c r="CI140">
        <v>18333.472000000002</v>
      </c>
      <c r="CJ140">
        <v>0</v>
      </c>
      <c r="CK140">
        <v>0</v>
      </c>
      <c r="CL140">
        <v>22418.864000000001</v>
      </c>
      <c r="CM140">
        <v>100454.32</v>
      </c>
      <c r="CN140">
        <v>98251</v>
      </c>
      <c r="CO140">
        <v>98251</v>
      </c>
      <c r="CP140">
        <v>2602559</v>
      </c>
      <c r="CQ140">
        <v>2602559</v>
      </c>
      <c r="CR140">
        <v>224470.37</v>
      </c>
      <c r="CS140">
        <v>2024</v>
      </c>
      <c r="CT140" t="str">
        <f>IFERROR(INDEX(Geography!C:C, MATCH(G140, Geography!B:B, 0)), G140)</f>
        <v>New Hampshire</v>
      </c>
      <c r="CU140" t="str">
        <f>IF(O140=VLOOKUP("eia923_lignite_fuel_code", Keys!$B:$C, 2, FALSE), VLOOKUP("lignite_label", Keys!$B:$C, 2, FALSE),VLOOKUP("hard_coal_label", Keys!$B:$C, 2, FALSE))</f>
        <v>hard_coal</v>
      </c>
    </row>
    <row r="141" spans="1:99" x14ac:dyDescent="0.25">
      <c r="A141">
        <v>2367</v>
      </c>
      <c r="B141" t="s">
        <v>2592</v>
      </c>
      <c r="C141" t="s">
        <v>2593</v>
      </c>
      <c r="D141" t="s">
        <v>2808</v>
      </c>
      <c r="E141" t="s">
        <v>2804</v>
      </c>
      <c r="F141">
        <v>62032</v>
      </c>
      <c r="G141" t="s">
        <v>379</v>
      </c>
      <c r="H141" t="s">
        <v>2805</v>
      </c>
      <c r="I141" t="s">
        <v>2806</v>
      </c>
      <c r="K141">
        <v>22</v>
      </c>
      <c r="L141">
        <v>2</v>
      </c>
      <c r="M141" t="s">
        <v>2643</v>
      </c>
      <c r="N141" t="s">
        <v>2599</v>
      </c>
      <c r="O141" t="s">
        <v>2600</v>
      </c>
      <c r="P141" t="s">
        <v>2601</v>
      </c>
      <c r="Q141" t="s">
        <v>2807</v>
      </c>
      <c r="R141" t="s">
        <v>2603</v>
      </c>
      <c r="S141" t="s">
        <v>2604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2024</v>
      </c>
      <c r="CT141" t="str">
        <f>IFERROR(INDEX(Geography!C:C, MATCH(G141, Geography!B:B, 0)), G141)</f>
        <v>New Hampshire</v>
      </c>
      <c r="CU141" t="str">
        <f>IF(O141=VLOOKUP("eia923_lignite_fuel_code", Keys!$B:$C, 2, FALSE), VLOOKUP("lignite_label", Keys!$B:$C, 2, FALSE),VLOOKUP("hard_coal_label", Keys!$B:$C, 2, FALSE))</f>
        <v>hard_coal</v>
      </c>
    </row>
    <row r="142" spans="1:99" x14ac:dyDescent="0.25">
      <c r="A142">
        <v>2434</v>
      </c>
      <c r="B142" t="s">
        <v>2592</v>
      </c>
      <c r="C142" t="s">
        <v>2593</v>
      </c>
      <c r="D142" t="s">
        <v>2809</v>
      </c>
      <c r="E142" t="s">
        <v>2810</v>
      </c>
      <c r="F142">
        <v>19856</v>
      </c>
      <c r="G142" t="s">
        <v>382</v>
      </c>
      <c r="H142" t="s">
        <v>2811</v>
      </c>
      <c r="I142" t="s">
        <v>2666</v>
      </c>
      <c r="K142">
        <v>22</v>
      </c>
      <c r="L142">
        <v>1</v>
      </c>
      <c r="M142" t="s">
        <v>2598</v>
      </c>
      <c r="N142" t="s">
        <v>2652</v>
      </c>
      <c r="O142" t="s">
        <v>2600</v>
      </c>
      <c r="P142" t="s">
        <v>2601</v>
      </c>
      <c r="Q142" t="s">
        <v>2667</v>
      </c>
      <c r="R142" t="s">
        <v>2603</v>
      </c>
      <c r="S142" t="s">
        <v>2604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2024</v>
      </c>
      <c r="CT142" t="str">
        <f>IFERROR(INDEX(Geography!C:C, MATCH(G142, Geography!B:B, 0)), G142)</f>
        <v>New Jersey</v>
      </c>
      <c r="CU142" t="str">
        <f>IF(O142=VLOOKUP("eia923_lignite_fuel_code", Keys!$B:$C, 2, FALSE), VLOOKUP("lignite_label", Keys!$B:$C, 2, FALSE),VLOOKUP("hard_coal_label", Keys!$B:$C, 2, FALSE))</f>
        <v>hard_coal</v>
      </c>
    </row>
    <row r="143" spans="1:99" x14ac:dyDescent="0.25">
      <c r="A143">
        <v>2442</v>
      </c>
      <c r="B143" t="s">
        <v>2592</v>
      </c>
      <c r="C143" t="s">
        <v>2593</v>
      </c>
      <c r="D143" t="s">
        <v>2812</v>
      </c>
      <c r="E143" t="s">
        <v>2625</v>
      </c>
      <c r="F143">
        <v>803</v>
      </c>
      <c r="G143" t="s">
        <v>386</v>
      </c>
      <c r="H143" t="s">
        <v>2626</v>
      </c>
      <c r="I143" t="s">
        <v>2627</v>
      </c>
      <c r="K143">
        <v>22</v>
      </c>
      <c r="L143">
        <v>1</v>
      </c>
      <c r="M143" t="s">
        <v>2598</v>
      </c>
      <c r="N143" t="s">
        <v>2599</v>
      </c>
      <c r="O143" t="s">
        <v>2600</v>
      </c>
      <c r="P143" t="s">
        <v>2601</v>
      </c>
      <c r="Q143" t="s">
        <v>2628</v>
      </c>
      <c r="R143" t="s">
        <v>2603</v>
      </c>
      <c r="S143" t="s">
        <v>2604</v>
      </c>
      <c r="T143">
        <v>506912</v>
      </c>
      <c r="U143">
        <v>452275</v>
      </c>
      <c r="V143">
        <v>288209</v>
      </c>
      <c r="W143">
        <v>314301</v>
      </c>
      <c r="X143">
        <v>392957</v>
      </c>
      <c r="Y143">
        <v>496238</v>
      </c>
      <c r="Z143">
        <v>522636</v>
      </c>
      <c r="AA143">
        <v>416933</v>
      </c>
      <c r="AB143">
        <v>441647</v>
      </c>
      <c r="AC143">
        <v>338914</v>
      </c>
      <c r="AD143">
        <v>241870</v>
      </c>
      <c r="AE143">
        <v>217191</v>
      </c>
      <c r="AF143">
        <v>506912</v>
      </c>
      <c r="AG143">
        <v>452275</v>
      </c>
      <c r="AH143">
        <v>288209</v>
      </c>
      <c r="AI143">
        <v>314301</v>
      </c>
      <c r="AJ143">
        <v>392957</v>
      </c>
      <c r="AK143">
        <v>496238</v>
      </c>
      <c r="AL143">
        <v>522636</v>
      </c>
      <c r="AM143">
        <v>416933</v>
      </c>
      <c r="AN143">
        <v>441647</v>
      </c>
      <c r="AO143">
        <v>338914</v>
      </c>
      <c r="AP143">
        <v>241870</v>
      </c>
      <c r="AQ143">
        <v>217191</v>
      </c>
      <c r="AR143">
        <v>18.068000000000001</v>
      </c>
      <c r="AS143">
        <v>18.167999999999999</v>
      </c>
      <c r="AT143">
        <v>18.36</v>
      </c>
      <c r="AU143">
        <v>18.428000000000001</v>
      </c>
      <c r="AV143">
        <v>18.507999999999999</v>
      </c>
      <c r="AW143">
        <v>18.260000000000002</v>
      </c>
      <c r="AX143">
        <v>18.248000000000001</v>
      </c>
      <c r="AY143">
        <v>18.161999999999999</v>
      </c>
      <c r="AZ143">
        <v>18.262</v>
      </c>
      <c r="BA143">
        <v>18.135999999999999</v>
      </c>
      <c r="BB143">
        <v>18.03</v>
      </c>
      <c r="BC143">
        <v>18.079999999999998</v>
      </c>
      <c r="BD143">
        <v>9158886</v>
      </c>
      <c r="BE143">
        <v>8216932</v>
      </c>
      <c r="BF143">
        <v>5291517</v>
      </c>
      <c r="BG143">
        <v>5791939</v>
      </c>
      <c r="BH143">
        <v>7272848</v>
      </c>
      <c r="BI143">
        <v>9061306</v>
      </c>
      <c r="BJ143">
        <v>9537062</v>
      </c>
      <c r="BK143">
        <v>7572337</v>
      </c>
      <c r="BL143">
        <v>8065358</v>
      </c>
      <c r="BM143">
        <v>6146544</v>
      </c>
      <c r="BN143">
        <v>4360916</v>
      </c>
      <c r="BO143">
        <v>3926813</v>
      </c>
      <c r="BP143">
        <v>9158886</v>
      </c>
      <c r="BQ143">
        <v>8216932</v>
      </c>
      <c r="BR143">
        <v>5291517</v>
      </c>
      <c r="BS143">
        <v>5791939</v>
      </c>
      <c r="BT143">
        <v>7272848</v>
      </c>
      <c r="BU143">
        <v>9061306</v>
      </c>
      <c r="BV143">
        <v>9537062</v>
      </c>
      <c r="BW143">
        <v>7572337</v>
      </c>
      <c r="BX143">
        <v>8065358</v>
      </c>
      <c r="BY143">
        <v>6146544</v>
      </c>
      <c r="BZ143">
        <v>4360916</v>
      </c>
      <c r="CA143">
        <v>3926813</v>
      </c>
      <c r="CB143">
        <v>940079.68</v>
      </c>
      <c r="CC143">
        <v>818918.25</v>
      </c>
      <c r="CD143">
        <v>527772.18999999994</v>
      </c>
      <c r="CE143">
        <v>586770.14</v>
      </c>
      <c r="CF143">
        <v>730351.58</v>
      </c>
      <c r="CG143">
        <v>919912.18</v>
      </c>
      <c r="CH143">
        <v>952362.14</v>
      </c>
      <c r="CI143">
        <v>745736.73</v>
      </c>
      <c r="CJ143">
        <v>797003.21</v>
      </c>
      <c r="CK143">
        <v>583792.59</v>
      </c>
      <c r="CL143">
        <v>432036.54</v>
      </c>
      <c r="CM143">
        <v>397098.47</v>
      </c>
      <c r="CN143">
        <v>4630083</v>
      </c>
      <c r="CO143">
        <v>4630083</v>
      </c>
      <c r="CP143">
        <v>84402458</v>
      </c>
      <c r="CQ143">
        <v>84402458</v>
      </c>
      <c r="CR143">
        <v>8431833.6999999993</v>
      </c>
      <c r="CS143">
        <v>2024</v>
      </c>
      <c r="CT143" t="str">
        <f>IFERROR(INDEX(Geography!C:C, MATCH(G143, Geography!B:B, 0)), G143)</f>
        <v>New Mexico</v>
      </c>
      <c r="CU143" t="str">
        <f>IF(O143=VLOOKUP("eia923_lignite_fuel_code", Keys!$B:$C, 2, FALSE), VLOOKUP("lignite_label", Keys!$B:$C, 2, FALSE),VLOOKUP("hard_coal_label", Keys!$B:$C, 2, FALSE))</f>
        <v>hard_coal</v>
      </c>
    </row>
    <row r="144" spans="1:99" x14ac:dyDescent="0.25">
      <c r="A144">
        <v>2442</v>
      </c>
      <c r="B144" t="s">
        <v>2592</v>
      </c>
      <c r="C144" t="s">
        <v>2593</v>
      </c>
      <c r="D144" t="s">
        <v>2812</v>
      </c>
      <c r="E144" t="s">
        <v>2625</v>
      </c>
      <c r="F144">
        <v>803</v>
      </c>
      <c r="G144" t="s">
        <v>386</v>
      </c>
      <c r="H144" t="s">
        <v>2626</v>
      </c>
      <c r="I144" t="s">
        <v>2627</v>
      </c>
      <c r="K144">
        <v>22</v>
      </c>
      <c r="L144">
        <v>1</v>
      </c>
      <c r="M144" t="s">
        <v>2598</v>
      </c>
      <c r="N144" t="s">
        <v>2599</v>
      </c>
      <c r="O144" t="s">
        <v>2605</v>
      </c>
      <c r="P144" t="s">
        <v>2601</v>
      </c>
      <c r="Q144" t="s">
        <v>2628</v>
      </c>
      <c r="R144" t="s">
        <v>2603</v>
      </c>
      <c r="S144" t="s">
        <v>2604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2024</v>
      </c>
      <c r="CT144" t="str">
        <f>IFERROR(INDEX(Geography!C:C, MATCH(G144, Geography!B:B, 0)), G144)</f>
        <v>New Mexico</v>
      </c>
      <c r="CU144" t="str">
        <f>IF(O144=VLOOKUP("eia923_lignite_fuel_code", Keys!$B:$C, 2, FALSE), VLOOKUP("lignite_label", Keys!$B:$C, 2, FALSE),VLOOKUP("hard_coal_label", Keys!$B:$C, 2, FALSE))</f>
        <v>hard_coal</v>
      </c>
    </row>
    <row r="145" spans="1:99" x14ac:dyDescent="0.25">
      <c r="A145">
        <v>2450</v>
      </c>
      <c r="B145" t="s">
        <v>2592</v>
      </c>
      <c r="C145" t="s">
        <v>2593</v>
      </c>
      <c r="D145" t="s">
        <v>2813</v>
      </c>
      <c r="E145" t="s">
        <v>2814</v>
      </c>
      <c r="F145">
        <v>15473</v>
      </c>
      <c r="G145" t="s">
        <v>386</v>
      </c>
      <c r="H145" t="s">
        <v>2626</v>
      </c>
      <c r="I145" t="s">
        <v>2627</v>
      </c>
      <c r="K145">
        <v>22</v>
      </c>
      <c r="L145">
        <v>1</v>
      </c>
      <c r="M145" t="s">
        <v>2598</v>
      </c>
      <c r="N145" t="s">
        <v>2599</v>
      </c>
      <c r="O145" t="s">
        <v>2600</v>
      </c>
      <c r="P145" t="s">
        <v>2601</v>
      </c>
      <c r="Q145" t="s">
        <v>2815</v>
      </c>
      <c r="R145" t="s">
        <v>2603</v>
      </c>
      <c r="S145" t="s">
        <v>2604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2024</v>
      </c>
      <c r="CT145" t="str">
        <f>IFERROR(INDEX(Geography!C:C, MATCH(G145, Geography!B:B, 0)), G145)</f>
        <v>New Mexico</v>
      </c>
      <c r="CU145" t="str">
        <f>IF(O145=VLOOKUP("eia923_lignite_fuel_code", Keys!$B:$C, 2, FALSE), VLOOKUP("lignite_label", Keys!$B:$C, 2, FALSE),VLOOKUP("hard_coal_label", Keys!$B:$C, 2, FALSE))</f>
        <v>hard_coal</v>
      </c>
    </row>
    <row r="146" spans="1:99" x14ac:dyDescent="0.25">
      <c r="A146">
        <v>2527</v>
      </c>
      <c r="B146" t="s">
        <v>2592</v>
      </c>
      <c r="C146" t="s">
        <v>2593</v>
      </c>
      <c r="D146" t="s">
        <v>2816</v>
      </c>
      <c r="E146" t="s">
        <v>2817</v>
      </c>
      <c r="F146">
        <v>25</v>
      </c>
      <c r="G146" t="s">
        <v>389</v>
      </c>
      <c r="H146" t="s">
        <v>2811</v>
      </c>
      <c r="I146" t="s">
        <v>2806</v>
      </c>
      <c r="K146">
        <v>22</v>
      </c>
      <c r="L146">
        <v>2</v>
      </c>
      <c r="M146" t="s">
        <v>2643</v>
      </c>
      <c r="N146" t="s">
        <v>2599</v>
      </c>
      <c r="O146" t="s">
        <v>2600</v>
      </c>
      <c r="P146" t="s">
        <v>2601</v>
      </c>
      <c r="Q146" t="s">
        <v>2818</v>
      </c>
      <c r="R146" t="s">
        <v>2612</v>
      </c>
      <c r="S146" t="s">
        <v>2604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2024</v>
      </c>
      <c r="CT146" t="str">
        <f>IFERROR(INDEX(Geography!C:C, MATCH(G146, Geography!B:B, 0)), G146)</f>
        <v>New York</v>
      </c>
      <c r="CU146" t="str">
        <f>IF(O146=VLOOKUP("eia923_lignite_fuel_code", Keys!$B:$C, 2, FALSE), VLOOKUP("lignite_label", Keys!$B:$C, 2, FALSE),VLOOKUP("hard_coal_label", Keys!$B:$C, 2, FALSE))</f>
        <v>hard_coal</v>
      </c>
    </row>
    <row r="147" spans="1:99" x14ac:dyDescent="0.25">
      <c r="A147">
        <v>2527</v>
      </c>
      <c r="B147" t="s">
        <v>2592</v>
      </c>
      <c r="C147" t="s">
        <v>2593</v>
      </c>
      <c r="D147" t="s">
        <v>2816</v>
      </c>
      <c r="E147" t="s">
        <v>2817</v>
      </c>
      <c r="F147">
        <v>25</v>
      </c>
      <c r="G147" t="s">
        <v>389</v>
      </c>
      <c r="H147" t="s">
        <v>2811</v>
      </c>
      <c r="I147" t="s">
        <v>2806</v>
      </c>
      <c r="K147">
        <v>22</v>
      </c>
      <c r="L147">
        <v>2</v>
      </c>
      <c r="M147" t="s">
        <v>2643</v>
      </c>
      <c r="N147" t="s">
        <v>2599</v>
      </c>
      <c r="O147" t="s">
        <v>2605</v>
      </c>
      <c r="P147" t="s">
        <v>2601</v>
      </c>
      <c r="Q147" t="s">
        <v>2818</v>
      </c>
      <c r="R147" t="s">
        <v>2612</v>
      </c>
      <c r="S147" t="s">
        <v>2604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2024</v>
      </c>
      <c r="CT147" t="str">
        <f>IFERROR(INDEX(Geography!C:C, MATCH(G147, Geography!B:B, 0)), G147)</f>
        <v>New York</v>
      </c>
      <c r="CU147" t="str">
        <f>IF(O147=VLOOKUP("eia923_lignite_fuel_code", Keys!$B:$C, 2, FALSE), VLOOKUP("lignite_label", Keys!$B:$C, 2, FALSE),VLOOKUP("hard_coal_label", Keys!$B:$C, 2, FALSE))</f>
        <v>hard_coal</v>
      </c>
    </row>
    <row r="148" spans="1:99" x14ac:dyDescent="0.25">
      <c r="A148">
        <v>2682</v>
      </c>
      <c r="B148" t="s">
        <v>2592</v>
      </c>
      <c r="C148" t="s">
        <v>2593</v>
      </c>
      <c r="D148" t="s">
        <v>2819</v>
      </c>
      <c r="E148" t="s">
        <v>2820</v>
      </c>
      <c r="F148">
        <v>9645</v>
      </c>
      <c r="G148" t="s">
        <v>389</v>
      </c>
      <c r="H148" t="s">
        <v>2811</v>
      </c>
      <c r="I148" t="s">
        <v>2806</v>
      </c>
      <c r="K148">
        <v>22</v>
      </c>
      <c r="L148">
        <v>1</v>
      </c>
      <c r="M148" t="s">
        <v>2598</v>
      </c>
      <c r="N148" t="s">
        <v>2652</v>
      </c>
      <c r="O148" t="s">
        <v>2600</v>
      </c>
      <c r="P148" t="s">
        <v>2601</v>
      </c>
      <c r="Q148" t="s">
        <v>2818</v>
      </c>
      <c r="R148" t="s">
        <v>2656</v>
      </c>
      <c r="S148" t="s">
        <v>2604</v>
      </c>
      <c r="T148" t="s">
        <v>2593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2593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 t="s">
        <v>2593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2593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t="s">
        <v>2593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 t="s">
        <v>2593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2024</v>
      </c>
      <c r="CT148" t="str">
        <f>IFERROR(INDEX(Geography!C:C, MATCH(G148, Geography!B:B, 0)), G148)</f>
        <v>New York</v>
      </c>
      <c r="CU148" t="str">
        <f>IF(O148=VLOOKUP("eia923_lignite_fuel_code", Keys!$B:$C, 2, FALSE), VLOOKUP("lignite_label", Keys!$B:$C, 2, FALSE),VLOOKUP("hard_coal_label", Keys!$B:$C, 2, FALSE))</f>
        <v>hard_coal</v>
      </c>
    </row>
    <row r="149" spans="1:99" x14ac:dyDescent="0.25">
      <c r="A149">
        <v>2682</v>
      </c>
      <c r="B149" t="s">
        <v>2592</v>
      </c>
      <c r="C149" t="s">
        <v>2593</v>
      </c>
      <c r="D149" t="s">
        <v>2819</v>
      </c>
      <c r="E149" t="s">
        <v>2820</v>
      </c>
      <c r="F149">
        <v>9645</v>
      </c>
      <c r="G149" t="s">
        <v>389</v>
      </c>
      <c r="H149" t="s">
        <v>2811</v>
      </c>
      <c r="I149" t="s">
        <v>2806</v>
      </c>
      <c r="K149">
        <v>22</v>
      </c>
      <c r="L149">
        <v>1</v>
      </c>
      <c r="M149" t="s">
        <v>2598</v>
      </c>
      <c r="N149" t="s">
        <v>2599</v>
      </c>
      <c r="O149" t="s">
        <v>2600</v>
      </c>
      <c r="P149" t="s">
        <v>2601</v>
      </c>
      <c r="Q149" t="s">
        <v>2818</v>
      </c>
      <c r="R149" t="s">
        <v>2656</v>
      </c>
      <c r="S149" t="s">
        <v>2604</v>
      </c>
      <c r="T149">
        <v>0</v>
      </c>
      <c r="U149" t="s">
        <v>2593</v>
      </c>
      <c r="V149" t="s">
        <v>2593</v>
      </c>
      <c r="W149" t="s">
        <v>2593</v>
      </c>
      <c r="X149" t="s">
        <v>2593</v>
      </c>
      <c r="Y149" t="s">
        <v>2593</v>
      </c>
      <c r="Z149" t="s">
        <v>2593</v>
      </c>
      <c r="AA149" t="s">
        <v>2593</v>
      </c>
      <c r="AB149" t="s">
        <v>2593</v>
      </c>
      <c r="AC149" t="s">
        <v>2593</v>
      </c>
      <c r="AD149" t="s">
        <v>2593</v>
      </c>
      <c r="AE149" t="s">
        <v>2593</v>
      </c>
      <c r="AF149">
        <v>0</v>
      </c>
      <c r="AG149" t="s">
        <v>2593</v>
      </c>
      <c r="AH149" t="s">
        <v>2593</v>
      </c>
      <c r="AI149" t="s">
        <v>2593</v>
      </c>
      <c r="AJ149" t="s">
        <v>2593</v>
      </c>
      <c r="AK149" t="s">
        <v>2593</v>
      </c>
      <c r="AL149" t="s">
        <v>2593</v>
      </c>
      <c r="AM149" t="s">
        <v>2593</v>
      </c>
      <c r="AN149" t="s">
        <v>2593</v>
      </c>
      <c r="AO149" t="s">
        <v>2593</v>
      </c>
      <c r="AP149" t="s">
        <v>2593</v>
      </c>
      <c r="AQ149" t="s">
        <v>2593</v>
      </c>
      <c r="AR149">
        <v>0</v>
      </c>
      <c r="AS149" t="s">
        <v>2593</v>
      </c>
      <c r="AT149" t="s">
        <v>2593</v>
      </c>
      <c r="AU149" t="s">
        <v>2593</v>
      </c>
      <c r="AV149" t="s">
        <v>2593</v>
      </c>
      <c r="AW149" t="s">
        <v>2593</v>
      </c>
      <c r="AX149" t="s">
        <v>2593</v>
      </c>
      <c r="AY149" t="s">
        <v>2593</v>
      </c>
      <c r="AZ149" t="s">
        <v>2593</v>
      </c>
      <c r="BA149" t="s">
        <v>2593</v>
      </c>
      <c r="BB149" t="s">
        <v>2593</v>
      </c>
      <c r="BC149" t="s">
        <v>2593</v>
      </c>
      <c r="BD149">
        <v>0</v>
      </c>
      <c r="BE149" t="s">
        <v>2593</v>
      </c>
      <c r="BF149" t="s">
        <v>2593</v>
      </c>
      <c r="BG149" t="s">
        <v>2593</v>
      </c>
      <c r="BH149" t="s">
        <v>2593</v>
      </c>
      <c r="BI149" t="s">
        <v>2593</v>
      </c>
      <c r="BJ149" t="s">
        <v>2593</v>
      </c>
      <c r="BK149" t="s">
        <v>2593</v>
      </c>
      <c r="BL149" t="s">
        <v>2593</v>
      </c>
      <c r="BM149" t="s">
        <v>2593</v>
      </c>
      <c r="BN149" t="s">
        <v>2593</v>
      </c>
      <c r="BO149" t="s">
        <v>2593</v>
      </c>
      <c r="BP149">
        <v>0</v>
      </c>
      <c r="BQ149" t="s">
        <v>2593</v>
      </c>
      <c r="BR149" t="s">
        <v>2593</v>
      </c>
      <c r="BS149" t="s">
        <v>2593</v>
      </c>
      <c r="BT149" t="s">
        <v>2593</v>
      </c>
      <c r="BU149" t="s">
        <v>2593</v>
      </c>
      <c r="BV149" t="s">
        <v>2593</v>
      </c>
      <c r="BW149" t="s">
        <v>2593</v>
      </c>
      <c r="BX149" t="s">
        <v>2593</v>
      </c>
      <c r="BY149" t="s">
        <v>2593</v>
      </c>
      <c r="BZ149" t="s">
        <v>2593</v>
      </c>
      <c r="CA149" t="s">
        <v>2593</v>
      </c>
      <c r="CB149">
        <v>0</v>
      </c>
      <c r="CC149" t="s">
        <v>2593</v>
      </c>
      <c r="CD149" t="s">
        <v>2593</v>
      </c>
      <c r="CE149" t="s">
        <v>2593</v>
      </c>
      <c r="CF149" t="s">
        <v>2593</v>
      </c>
      <c r="CG149" t="s">
        <v>2593</v>
      </c>
      <c r="CH149" t="s">
        <v>2593</v>
      </c>
      <c r="CI149" t="s">
        <v>2593</v>
      </c>
      <c r="CJ149" t="s">
        <v>2593</v>
      </c>
      <c r="CK149" t="s">
        <v>2593</v>
      </c>
      <c r="CL149" t="s">
        <v>2593</v>
      </c>
      <c r="CM149" t="s">
        <v>2593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2024</v>
      </c>
      <c r="CT149" t="str">
        <f>IFERROR(INDEX(Geography!C:C, MATCH(G149, Geography!B:B, 0)), G149)</f>
        <v>New York</v>
      </c>
      <c r="CU149" t="str">
        <f>IF(O149=VLOOKUP("eia923_lignite_fuel_code", Keys!$B:$C, 2, FALSE), VLOOKUP("lignite_label", Keys!$B:$C, 2, FALSE),VLOOKUP("hard_coal_label", Keys!$B:$C, 2, FALSE))</f>
        <v>hard_coal</v>
      </c>
    </row>
    <row r="150" spans="1:99" x14ac:dyDescent="0.25">
      <c r="A150">
        <v>2706</v>
      </c>
      <c r="B150" t="s">
        <v>2592</v>
      </c>
      <c r="C150" t="s">
        <v>2593</v>
      </c>
      <c r="D150" t="s">
        <v>2821</v>
      </c>
      <c r="E150" t="s">
        <v>2822</v>
      </c>
      <c r="F150">
        <v>3046</v>
      </c>
      <c r="G150" t="s">
        <v>392</v>
      </c>
      <c r="H150" t="s">
        <v>2631</v>
      </c>
      <c r="I150" t="s">
        <v>2597</v>
      </c>
      <c r="K150">
        <v>22</v>
      </c>
      <c r="L150">
        <v>1</v>
      </c>
      <c r="M150" t="s">
        <v>2598</v>
      </c>
      <c r="N150" t="s">
        <v>312</v>
      </c>
      <c r="O150" t="s">
        <v>2600</v>
      </c>
      <c r="P150" t="s">
        <v>2601</v>
      </c>
      <c r="Q150" t="s">
        <v>2823</v>
      </c>
      <c r="R150" t="s">
        <v>2603</v>
      </c>
      <c r="S150" t="s">
        <v>2604</v>
      </c>
      <c r="T150">
        <v>0</v>
      </c>
      <c r="U150" t="s">
        <v>2593</v>
      </c>
      <c r="V150" t="s">
        <v>2593</v>
      </c>
      <c r="W150" t="s">
        <v>2593</v>
      </c>
      <c r="X150" t="s">
        <v>2593</v>
      </c>
      <c r="Y150" t="s">
        <v>2593</v>
      </c>
      <c r="Z150" t="s">
        <v>2593</v>
      </c>
      <c r="AA150" t="s">
        <v>2593</v>
      </c>
      <c r="AB150" t="s">
        <v>2593</v>
      </c>
      <c r="AC150" t="s">
        <v>2593</v>
      </c>
      <c r="AD150" t="s">
        <v>2593</v>
      </c>
      <c r="AE150" t="s">
        <v>2593</v>
      </c>
      <c r="AF150">
        <v>0</v>
      </c>
      <c r="AG150" t="s">
        <v>2593</v>
      </c>
      <c r="AH150" t="s">
        <v>2593</v>
      </c>
      <c r="AI150" t="s">
        <v>2593</v>
      </c>
      <c r="AJ150" t="s">
        <v>2593</v>
      </c>
      <c r="AK150" t="s">
        <v>2593</v>
      </c>
      <c r="AL150" t="s">
        <v>2593</v>
      </c>
      <c r="AM150" t="s">
        <v>2593</v>
      </c>
      <c r="AN150" t="s">
        <v>2593</v>
      </c>
      <c r="AO150" t="s">
        <v>2593</v>
      </c>
      <c r="AP150" t="s">
        <v>2593</v>
      </c>
      <c r="AQ150" t="s">
        <v>2593</v>
      </c>
      <c r="AR150">
        <v>0</v>
      </c>
      <c r="AS150" t="s">
        <v>2593</v>
      </c>
      <c r="AT150" t="s">
        <v>2593</v>
      </c>
      <c r="AU150" t="s">
        <v>2593</v>
      </c>
      <c r="AV150" t="s">
        <v>2593</v>
      </c>
      <c r="AW150" t="s">
        <v>2593</v>
      </c>
      <c r="AX150" t="s">
        <v>2593</v>
      </c>
      <c r="AY150" t="s">
        <v>2593</v>
      </c>
      <c r="AZ150" t="s">
        <v>2593</v>
      </c>
      <c r="BA150" t="s">
        <v>2593</v>
      </c>
      <c r="BB150" t="s">
        <v>2593</v>
      </c>
      <c r="BC150" t="s">
        <v>2593</v>
      </c>
      <c r="BD150">
        <v>0</v>
      </c>
      <c r="BE150" t="s">
        <v>2593</v>
      </c>
      <c r="BF150" t="s">
        <v>2593</v>
      </c>
      <c r="BG150" t="s">
        <v>2593</v>
      </c>
      <c r="BH150" t="s">
        <v>2593</v>
      </c>
      <c r="BI150" t="s">
        <v>2593</v>
      </c>
      <c r="BJ150" t="s">
        <v>2593</v>
      </c>
      <c r="BK150" t="s">
        <v>2593</v>
      </c>
      <c r="BL150" t="s">
        <v>2593</v>
      </c>
      <c r="BM150" t="s">
        <v>2593</v>
      </c>
      <c r="BN150" t="s">
        <v>2593</v>
      </c>
      <c r="BO150" t="s">
        <v>2593</v>
      </c>
      <c r="BP150">
        <v>0</v>
      </c>
      <c r="BQ150" t="s">
        <v>2593</v>
      </c>
      <c r="BR150" t="s">
        <v>2593</v>
      </c>
      <c r="BS150" t="s">
        <v>2593</v>
      </c>
      <c r="BT150" t="s">
        <v>2593</v>
      </c>
      <c r="BU150" t="s">
        <v>2593</v>
      </c>
      <c r="BV150" t="s">
        <v>2593</v>
      </c>
      <c r="BW150" t="s">
        <v>2593</v>
      </c>
      <c r="BX150" t="s">
        <v>2593</v>
      </c>
      <c r="BY150" t="s">
        <v>2593</v>
      </c>
      <c r="BZ150" t="s">
        <v>2593</v>
      </c>
      <c r="CA150" t="s">
        <v>2593</v>
      </c>
      <c r="CB150">
        <v>0</v>
      </c>
      <c r="CC150" t="s">
        <v>2593</v>
      </c>
      <c r="CD150" t="s">
        <v>2593</v>
      </c>
      <c r="CE150" t="s">
        <v>2593</v>
      </c>
      <c r="CF150" t="s">
        <v>2593</v>
      </c>
      <c r="CG150" t="s">
        <v>2593</v>
      </c>
      <c r="CH150" t="s">
        <v>2593</v>
      </c>
      <c r="CI150" t="s">
        <v>2593</v>
      </c>
      <c r="CJ150" t="s">
        <v>2593</v>
      </c>
      <c r="CK150" t="s">
        <v>2593</v>
      </c>
      <c r="CL150" t="s">
        <v>2593</v>
      </c>
      <c r="CM150" t="s">
        <v>2593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2024</v>
      </c>
      <c r="CT150" t="str">
        <f>IFERROR(INDEX(Geography!C:C, MATCH(G150, Geography!B:B, 0)), G150)</f>
        <v>North Carolina</v>
      </c>
      <c r="CU150" t="str">
        <f>IF(O150=VLOOKUP("eia923_lignite_fuel_code", Keys!$B:$C, 2, FALSE), VLOOKUP("lignite_label", Keys!$B:$C, 2, FALSE),VLOOKUP("hard_coal_label", Keys!$B:$C, 2, FALSE))</f>
        <v>hard_coal</v>
      </c>
    </row>
    <row r="151" spans="1:99" x14ac:dyDescent="0.25">
      <c r="A151">
        <v>2712</v>
      </c>
      <c r="B151" t="s">
        <v>2592</v>
      </c>
      <c r="C151" t="s">
        <v>2593</v>
      </c>
      <c r="D151" t="s">
        <v>2824</v>
      </c>
      <c r="E151" t="s">
        <v>2822</v>
      </c>
      <c r="F151">
        <v>3046</v>
      </c>
      <c r="G151" t="s">
        <v>392</v>
      </c>
      <c r="H151" t="s">
        <v>2631</v>
      </c>
      <c r="I151" t="s">
        <v>2597</v>
      </c>
      <c r="K151">
        <v>22</v>
      </c>
      <c r="L151">
        <v>1</v>
      </c>
      <c r="M151" t="s">
        <v>2598</v>
      </c>
      <c r="N151" t="s">
        <v>2599</v>
      </c>
      <c r="O151" t="s">
        <v>2600</v>
      </c>
      <c r="P151" t="s">
        <v>2601</v>
      </c>
      <c r="Q151" t="s">
        <v>2823</v>
      </c>
      <c r="R151" t="s">
        <v>2603</v>
      </c>
      <c r="S151" t="s">
        <v>2604</v>
      </c>
      <c r="T151">
        <v>309018</v>
      </c>
      <c r="U151">
        <v>215738</v>
      </c>
      <c r="V151">
        <v>141635</v>
      </c>
      <c r="W151">
        <v>191771</v>
      </c>
      <c r="X151">
        <v>257906</v>
      </c>
      <c r="Y151">
        <v>393805</v>
      </c>
      <c r="Z151">
        <v>376858</v>
      </c>
      <c r="AA151">
        <v>260213</v>
      </c>
      <c r="AB151">
        <v>90917</v>
      </c>
      <c r="AC151">
        <v>69257</v>
      </c>
      <c r="AD151">
        <v>200950</v>
      </c>
      <c r="AE151">
        <v>379305</v>
      </c>
      <c r="AF151">
        <v>309018</v>
      </c>
      <c r="AG151">
        <v>215738</v>
      </c>
      <c r="AH151">
        <v>141635</v>
      </c>
      <c r="AI151">
        <v>191771</v>
      </c>
      <c r="AJ151">
        <v>257906</v>
      </c>
      <c r="AK151">
        <v>393805</v>
      </c>
      <c r="AL151">
        <v>376858</v>
      </c>
      <c r="AM151">
        <v>260213</v>
      </c>
      <c r="AN151">
        <v>90917</v>
      </c>
      <c r="AO151">
        <v>69257</v>
      </c>
      <c r="AP151">
        <v>200950</v>
      </c>
      <c r="AQ151">
        <v>379305</v>
      </c>
      <c r="AR151">
        <v>25.332999999999998</v>
      </c>
      <c r="AS151">
        <v>25.254999999999999</v>
      </c>
      <c r="AT151">
        <v>25.378</v>
      </c>
      <c r="AU151">
        <v>25.31</v>
      </c>
      <c r="AV151">
        <v>25.225999999999999</v>
      </c>
      <c r="AW151">
        <v>25.181000000000001</v>
      </c>
      <c r="AX151">
        <v>24.425999999999998</v>
      </c>
      <c r="AY151">
        <v>25.268999999999998</v>
      </c>
      <c r="AZ151">
        <v>25.292000000000002</v>
      </c>
      <c r="BA151">
        <v>25.33</v>
      </c>
      <c r="BB151">
        <v>25.212</v>
      </c>
      <c r="BC151">
        <v>25.241</v>
      </c>
      <c r="BD151">
        <v>7828353</v>
      </c>
      <c r="BE151">
        <v>5448463</v>
      </c>
      <c r="BF151">
        <v>3594413</v>
      </c>
      <c r="BG151">
        <v>4853724</v>
      </c>
      <c r="BH151">
        <v>6505937</v>
      </c>
      <c r="BI151">
        <v>9916404</v>
      </c>
      <c r="BJ151">
        <v>9205134</v>
      </c>
      <c r="BK151">
        <v>6575322</v>
      </c>
      <c r="BL151">
        <v>2299473</v>
      </c>
      <c r="BM151">
        <v>1754280</v>
      </c>
      <c r="BN151">
        <v>5066351</v>
      </c>
      <c r="BO151">
        <v>9574038</v>
      </c>
      <c r="BP151">
        <v>7828353</v>
      </c>
      <c r="BQ151">
        <v>5448463</v>
      </c>
      <c r="BR151">
        <v>3594413</v>
      </c>
      <c r="BS151">
        <v>4853724</v>
      </c>
      <c r="BT151">
        <v>6505937</v>
      </c>
      <c r="BU151">
        <v>9916404</v>
      </c>
      <c r="BV151">
        <v>9205134</v>
      </c>
      <c r="BW151">
        <v>6575322</v>
      </c>
      <c r="BX151">
        <v>2299473</v>
      </c>
      <c r="BY151">
        <v>1754280</v>
      </c>
      <c r="BZ151">
        <v>5066351</v>
      </c>
      <c r="CA151">
        <v>9574038</v>
      </c>
      <c r="CB151">
        <v>734303.59</v>
      </c>
      <c r="CC151">
        <v>514476.11</v>
      </c>
      <c r="CD151">
        <v>306544.26</v>
      </c>
      <c r="CE151">
        <v>463967.53</v>
      </c>
      <c r="CF151">
        <v>579438.15</v>
      </c>
      <c r="CG151">
        <v>929955.39</v>
      </c>
      <c r="CH151">
        <v>856244.84</v>
      </c>
      <c r="CI151">
        <v>593218.12</v>
      </c>
      <c r="CJ151">
        <v>213480.53</v>
      </c>
      <c r="CK151">
        <v>171296.51</v>
      </c>
      <c r="CL151">
        <v>477280.11</v>
      </c>
      <c r="CM151">
        <v>907255.96</v>
      </c>
      <c r="CN151">
        <v>2887373</v>
      </c>
      <c r="CO151">
        <v>2887373</v>
      </c>
      <c r="CP151">
        <v>72621892</v>
      </c>
      <c r="CQ151">
        <v>72621892</v>
      </c>
      <c r="CR151">
        <v>6747461.0999999996</v>
      </c>
      <c r="CS151">
        <v>2024</v>
      </c>
      <c r="CT151" t="str">
        <f>IFERROR(INDEX(Geography!C:C, MATCH(G151, Geography!B:B, 0)), G151)</f>
        <v>North Carolina</v>
      </c>
      <c r="CU151" t="str">
        <f>IF(O151=VLOOKUP("eia923_lignite_fuel_code", Keys!$B:$C, 2, FALSE), VLOOKUP("lignite_label", Keys!$B:$C, 2, FALSE),VLOOKUP("hard_coal_label", Keys!$B:$C, 2, FALSE))</f>
        <v>hard_coal</v>
      </c>
    </row>
    <row r="152" spans="1:99" x14ac:dyDescent="0.25">
      <c r="A152">
        <v>2716</v>
      </c>
      <c r="B152" t="s">
        <v>2592</v>
      </c>
      <c r="C152" t="s">
        <v>2593</v>
      </c>
      <c r="D152" t="s">
        <v>2825</v>
      </c>
      <c r="E152" t="s">
        <v>2822</v>
      </c>
      <c r="F152">
        <v>3046</v>
      </c>
      <c r="G152" t="s">
        <v>392</v>
      </c>
      <c r="H152" t="s">
        <v>2631</v>
      </c>
      <c r="I152" t="s">
        <v>2597</v>
      </c>
      <c r="K152">
        <v>22</v>
      </c>
      <c r="L152">
        <v>1</v>
      </c>
      <c r="M152" t="s">
        <v>2598</v>
      </c>
      <c r="N152" t="s">
        <v>2652</v>
      </c>
      <c r="O152" t="s">
        <v>2600</v>
      </c>
      <c r="P152" t="s">
        <v>2601</v>
      </c>
      <c r="Q152" t="s">
        <v>2823</v>
      </c>
      <c r="R152" t="s">
        <v>2656</v>
      </c>
      <c r="S152" t="s">
        <v>2604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2024</v>
      </c>
      <c r="CT152" t="str">
        <f>IFERROR(INDEX(Geography!C:C, MATCH(G152, Geography!B:B, 0)), G152)</f>
        <v>North Carolina</v>
      </c>
      <c r="CU152" t="str">
        <f>IF(O152=VLOOKUP("eia923_lignite_fuel_code", Keys!$B:$C, 2, FALSE), VLOOKUP("lignite_label", Keys!$B:$C, 2, FALSE),VLOOKUP("hard_coal_label", Keys!$B:$C, 2, FALSE))</f>
        <v>hard_coal</v>
      </c>
    </row>
    <row r="153" spans="1:99" x14ac:dyDescent="0.25">
      <c r="A153">
        <v>2718</v>
      </c>
      <c r="B153" t="s">
        <v>2592</v>
      </c>
      <c r="C153" t="s">
        <v>2593</v>
      </c>
      <c r="D153" t="s">
        <v>2826</v>
      </c>
      <c r="E153" t="s">
        <v>2827</v>
      </c>
      <c r="F153">
        <v>5416</v>
      </c>
      <c r="G153" t="s">
        <v>392</v>
      </c>
      <c r="H153" t="s">
        <v>2631</v>
      </c>
      <c r="I153" t="s">
        <v>2597</v>
      </c>
      <c r="K153">
        <v>22</v>
      </c>
      <c r="L153">
        <v>1</v>
      </c>
      <c r="M153" t="s">
        <v>2598</v>
      </c>
      <c r="N153" t="s">
        <v>2599</v>
      </c>
      <c r="O153" t="s">
        <v>2600</v>
      </c>
      <c r="P153" t="s">
        <v>2601</v>
      </c>
      <c r="Q153" t="s">
        <v>2828</v>
      </c>
      <c r="R153" t="s">
        <v>2603</v>
      </c>
      <c r="S153" t="s">
        <v>2604</v>
      </c>
      <c r="T153">
        <v>22969</v>
      </c>
      <c r="U153">
        <v>0</v>
      </c>
      <c r="V153">
        <v>18483</v>
      </c>
      <c r="W153">
        <v>0</v>
      </c>
      <c r="X153">
        <v>5559</v>
      </c>
      <c r="Y153">
        <v>19998</v>
      </c>
      <c r="Z153">
        <v>9420</v>
      </c>
      <c r="AA153">
        <v>23522</v>
      </c>
      <c r="AB153">
        <v>12512</v>
      </c>
      <c r="AC153">
        <v>0</v>
      </c>
      <c r="AD153">
        <v>5163</v>
      </c>
      <c r="AE153">
        <v>2451</v>
      </c>
      <c r="AF153">
        <v>22969</v>
      </c>
      <c r="AG153">
        <v>0</v>
      </c>
      <c r="AH153">
        <v>18483</v>
      </c>
      <c r="AI153">
        <v>0</v>
      </c>
      <c r="AJ153">
        <v>5559</v>
      </c>
      <c r="AK153">
        <v>19998</v>
      </c>
      <c r="AL153">
        <v>9420</v>
      </c>
      <c r="AM153">
        <v>23522</v>
      </c>
      <c r="AN153">
        <v>12512</v>
      </c>
      <c r="AO153">
        <v>0</v>
      </c>
      <c r="AP153">
        <v>5163</v>
      </c>
      <c r="AQ153">
        <v>2451</v>
      </c>
      <c r="AR153">
        <v>24.707000000000001</v>
      </c>
      <c r="AS153">
        <v>0</v>
      </c>
      <c r="AT153">
        <v>24.760999999999999</v>
      </c>
      <c r="AU153">
        <v>0</v>
      </c>
      <c r="AV153">
        <v>24.76</v>
      </c>
      <c r="AW153">
        <v>24.783999999999999</v>
      </c>
      <c r="AX153">
        <v>24.931999999999999</v>
      </c>
      <c r="AY153">
        <v>24.303999999999998</v>
      </c>
      <c r="AZ153">
        <v>24.565999999999999</v>
      </c>
      <c r="BA153">
        <v>0</v>
      </c>
      <c r="BB153">
        <v>24.303999999999998</v>
      </c>
      <c r="BC153">
        <v>24.303999999999998</v>
      </c>
      <c r="BD153">
        <v>567495</v>
      </c>
      <c r="BE153">
        <v>0</v>
      </c>
      <c r="BF153">
        <v>457658</v>
      </c>
      <c r="BG153">
        <v>0</v>
      </c>
      <c r="BH153">
        <v>137641</v>
      </c>
      <c r="BI153">
        <v>495630</v>
      </c>
      <c r="BJ153">
        <v>234859</v>
      </c>
      <c r="BK153">
        <v>571679</v>
      </c>
      <c r="BL153">
        <v>307370</v>
      </c>
      <c r="BM153">
        <v>0</v>
      </c>
      <c r="BN153">
        <v>125482</v>
      </c>
      <c r="BO153">
        <v>59569</v>
      </c>
      <c r="BP153">
        <v>567495</v>
      </c>
      <c r="BQ153">
        <v>0</v>
      </c>
      <c r="BR153">
        <v>457658</v>
      </c>
      <c r="BS153">
        <v>0</v>
      </c>
      <c r="BT153">
        <v>137641</v>
      </c>
      <c r="BU153">
        <v>495630</v>
      </c>
      <c r="BV153">
        <v>234859</v>
      </c>
      <c r="BW153">
        <v>571679</v>
      </c>
      <c r="BX153">
        <v>307370</v>
      </c>
      <c r="BY153">
        <v>0</v>
      </c>
      <c r="BZ153">
        <v>125482</v>
      </c>
      <c r="CA153">
        <v>59569</v>
      </c>
      <c r="CB153">
        <v>44307.016000000003</v>
      </c>
      <c r="CC153">
        <v>-2933.0990000000002</v>
      </c>
      <c r="CD153">
        <v>25287.075000000001</v>
      </c>
      <c r="CE153">
        <v>-2788.8809999999999</v>
      </c>
      <c r="CF153">
        <v>7758.8689999999997</v>
      </c>
      <c r="CG153">
        <v>33432.963000000003</v>
      </c>
      <c r="CH153">
        <v>14438.619000000001</v>
      </c>
      <c r="CI153">
        <v>46168.353000000003</v>
      </c>
      <c r="CJ153">
        <v>21067.732</v>
      </c>
      <c r="CK153">
        <v>-1190.78</v>
      </c>
      <c r="CL153">
        <v>7025.549</v>
      </c>
      <c r="CM153">
        <v>2163.7939999999999</v>
      </c>
      <c r="CN153">
        <v>120077</v>
      </c>
      <c r="CO153">
        <v>120077</v>
      </c>
      <c r="CP153">
        <v>2957383</v>
      </c>
      <c r="CQ153">
        <v>2957383</v>
      </c>
      <c r="CR153">
        <v>194737.21</v>
      </c>
      <c r="CS153">
        <v>2024</v>
      </c>
      <c r="CT153" t="str">
        <f>IFERROR(INDEX(Geography!C:C, MATCH(G153, Geography!B:B, 0)), G153)</f>
        <v>North Carolina</v>
      </c>
      <c r="CU153" t="str">
        <f>IF(O153=VLOOKUP("eia923_lignite_fuel_code", Keys!$B:$C, 2, FALSE), VLOOKUP("lignite_label", Keys!$B:$C, 2, FALSE),VLOOKUP("hard_coal_label", Keys!$B:$C, 2, FALSE))</f>
        <v>hard_coal</v>
      </c>
    </row>
    <row r="154" spans="1:99" x14ac:dyDescent="0.25">
      <c r="A154">
        <v>2721</v>
      </c>
      <c r="B154" t="s">
        <v>2592</v>
      </c>
      <c r="C154" t="s">
        <v>2593</v>
      </c>
      <c r="D154" t="s">
        <v>2829</v>
      </c>
      <c r="E154" t="s">
        <v>2827</v>
      </c>
      <c r="F154">
        <v>5416</v>
      </c>
      <c r="G154" t="s">
        <v>392</v>
      </c>
      <c r="H154" t="s">
        <v>2631</v>
      </c>
      <c r="I154" t="s">
        <v>2597</v>
      </c>
      <c r="K154">
        <v>22</v>
      </c>
      <c r="L154">
        <v>1</v>
      </c>
      <c r="M154" t="s">
        <v>2598</v>
      </c>
      <c r="N154" t="s">
        <v>2599</v>
      </c>
      <c r="O154" t="s">
        <v>2600</v>
      </c>
      <c r="P154" t="s">
        <v>2601</v>
      </c>
      <c r="Q154" t="s">
        <v>2828</v>
      </c>
      <c r="R154" t="s">
        <v>2603</v>
      </c>
      <c r="S154" t="s">
        <v>2604</v>
      </c>
      <c r="T154">
        <v>180990</v>
      </c>
      <c r="U154">
        <v>63659</v>
      </c>
      <c r="V154">
        <v>144650</v>
      </c>
      <c r="W154">
        <v>73121</v>
      </c>
      <c r="X154">
        <v>167342</v>
      </c>
      <c r="Y154">
        <v>119545</v>
      </c>
      <c r="Z154">
        <v>130249</v>
      </c>
      <c r="AA154" t="s">
        <v>2593</v>
      </c>
      <c r="AB154">
        <v>91418</v>
      </c>
      <c r="AC154">
        <v>0</v>
      </c>
      <c r="AD154">
        <v>10851</v>
      </c>
      <c r="AE154">
        <v>126559</v>
      </c>
      <c r="AF154">
        <v>180990</v>
      </c>
      <c r="AG154">
        <v>63659</v>
      </c>
      <c r="AH154">
        <v>144650</v>
      </c>
      <c r="AI154">
        <v>73121</v>
      </c>
      <c r="AJ154">
        <v>167342</v>
      </c>
      <c r="AK154">
        <v>119545</v>
      </c>
      <c r="AL154">
        <v>130249</v>
      </c>
      <c r="AM154" t="s">
        <v>2593</v>
      </c>
      <c r="AN154">
        <v>91418</v>
      </c>
      <c r="AO154">
        <v>0</v>
      </c>
      <c r="AP154">
        <v>10851</v>
      </c>
      <c r="AQ154">
        <v>126559</v>
      </c>
      <c r="AR154">
        <v>25.207000000000001</v>
      </c>
      <c r="AS154">
        <v>25.158999999999999</v>
      </c>
      <c r="AT154">
        <v>25.068999999999999</v>
      </c>
      <c r="AU154">
        <v>24.997</v>
      </c>
      <c r="AV154">
        <v>24.852</v>
      </c>
      <c r="AW154">
        <v>24.81</v>
      </c>
      <c r="AX154">
        <v>25.654</v>
      </c>
      <c r="AY154" t="s">
        <v>2593</v>
      </c>
      <c r="AZ154">
        <v>24.584</v>
      </c>
      <c r="BA154">
        <v>0</v>
      </c>
      <c r="BB154">
        <v>24.494</v>
      </c>
      <c r="BC154">
        <v>24.876000000000001</v>
      </c>
      <c r="BD154">
        <v>4562215</v>
      </c>
      <c r="BE154">
        <v>1601597</v>
      </c>
      <c r="BF154">
        <v>3626231</v>
      </c>
      <c r="BG154">
        <v>1827806</v>
      </c>
      <c r="BH154">
        <v>4158783</v>
      </c>
      <c r="BI154">
        <v>2965911</v>
      </c>
      <c r="BJ154">
        <v>3341408</v>
      </c>
      <c r="BK154" t="s">
        <v>2593</v>
      </c>
      <c r="BL154">
        <v>2247420</v>
      </c>
      <c r="BM154">
        <v>0</v>
      </c>
      <c r="BN154">
        <v>265784</v>
      </c>
      <c r="BO154">
        <v>3148282</v>
      </c>
      <c r="BP154">
        <v>4562215</v>
      </c>
      <c r="BQ154">
        <v>1601597</v>
      </c>
      <c r="BR154">
        <v>3626231</v>
      </c>
      <c r="BS154">
        <v>1827806</v>
      </c>
      <c r="BT154">
        <v>4158783</v>
      </c>
      <c r="BU154">
        <v>2965911</v>
      </c>
      <c r="BV154">
        <v>3341408</v>
      </c>
      <c r="BW154" t="s">
        <v>2593</v>
      </c>
      <c r="BX154">
        <v>2247420</v>
      </c>
      <c r="BY154">
        <v>0</v>
      </c>
      <c r="BZ154">
        <v>265784</v>
      </c>
      <c r="CA154">
        <v>3148282</v>
      </c>
      <c r="CB154">
        <v>448677.82</v>
      </c>
      <c r="CC154">
        <v>157669.79999999999</v>
      </c>
      <c r="CD154">
        <v>364660.74</v>
      </c>
      <c r="CE154">
        <v>192783.75</v>
      </c>
      <c r="CF154">
        <v>434238.84</v>
      </c>
      <c r="CG154">
        <v>311767.61</v>
      </c>
      <c r="CH154">
        <v>317228.63</v>
      </c>
      <c r="CI154" t="s">
        <v>2593</v>
      </c>
      <c r="CJ154">
        <v>213953.94</v>
      </c>
      <c r="CK154">
        <v>0</v>
      </c>
      <c r="CL154">
        <v>21352.423999999999</v>
      </c>
      <c r="CM154">
        <v>318274.03999999998</v>
      </c>
      <c r="CN154">
        <v>1108384</v>
      </c>
      <c r="CO154">
        <v>1108384</v>
      </c>
      <c r="CP154">
        <v>27745437</v>
      </c>
      <c r="CQ154">
        <v>27745437</v>
      </c>
      <c r="CR154">
        <v>2780607.6</v>
      </c>
      <c r="CS154">
        <v>2024</v>
      </c>
      <c r="CT154" t="str">
        <f>IFERROR(INDEX(Geography!C:C, MATCH(G154, Geography!B:B, 0)), G154)</f>
        <v>North Carolina</v>
      </c>
      <c r="CU154" t="str">
        <f>IF(O154=VLOOKUP("eia923_lignite_fuel_code", Keys!$B:$C, 2, FALSE), VLOOKUP("lignite_label", Keys!$B:$C, 2, FALSE),VLOOKUP("hard_coal_label", Keys!$B:$C, 2, FALSE))</f>
        <v>hard_coal</v>
      </c>
    </row>
    <row r="155" spans="1:99" x14ac:dyDescent="0.25">
      <c r="A155">
        <v>2727</v>
      </c>
      <c r="B155" t="s">
        <v>2592</v>
      </c>
      <c r="C155" t="s">
        <v>2593</v>
      </c>
      <c r="D155" t="s">
        <v>2830</v>
      </c>
      <c r="E155" t="s">
        <v>2827</v>
      </c>
      <c r="F155">
        <v>5416</v>
      </c>
      <c r="G155" t="s">
        <v>392</v>
      </c>
      <c r="H155" t="s">
        <v>2631</v>
      </c>
      <c r="I155" t="s">
        <v>2597</v>
      </c>
      <c r="K155">
        <v>22</v>
      </c>
      <c r="L155">
        <v>1</v>
      </c>
      <c r="M155" t="s">
        <v>2598</v>
      </c>
      <c r="N155" t="s">
        <v>2599</v>
      </c>
      <c r="O155" t="s">
        <v>2600</v>
      </c>
      <c r="P155" t="s">
        <v>2601</v>
      </c>
      <c r="Q155" t="s">
        <v>2828</v>
      </c>
      <c r="R155" t="s">
        <v>2603</v>
      </c>
      <c r="S155" t="s">
        <v>2604</v>
      </c>
      <c r="T155">
        <v>226335</v>
      </c>
      <c r="U155">
        <v>70111</v>
      </c>
      <c r="V155">
        <v>49520</v>
      </c>
      <c r="W155">
        <v>123258</v>
      </c>
      <c r="X155">
        <v>169576</v>
      </c>
      <c r="Y155">
        <v>213104</v>
      </c>
      <c r="Z155">
        <v>164415</v>
      </c>
      <c r="AA155">
        <v>84646</v>
      </c>
      <c r="AB155">
        <v>84966</v>
      </c>
      <c r="AC155">
        <v>133381</v>
      </c>
      <c r="AD155">
        <v>174932</v>
      </c>
      <c r="AE155">
        <v>118060</v>
      </c>
      <c r="AF155">
        <v>226335</v>
      </c>
      <c r="AG155">
        <v>70111</v>
      </c>
      <c r="AH155">
        <v>49520</v>
      </c>
      <c r="AI155">
        <v>123258</v>
      </c>
      <c r="AJ155">
        <v>169576</v>
      </c>
      <c r="AK155">
        <v>213104</v>
      </c>
      <c r="AL155">
        <v>164415</v>
      </c>
      <c r="AM155">
        <v>84646</v>
      </c>
      <c r="AN155">
        <v>84966</v>
      </c>
      <c r="AO155">
        <v>133381</v>
      </c>
      <c r="AP155">
        <v>174932</v>
      </c>
      <c r="AQ155">
        <v>118060</v>
      </c>
      <c r="AR155">
        <v>25.251999999999999</v>
      </c>
      <c r="AS155">
        <v>25.393000000000001</v>
      </c>
      <c r="AT155">
        <v>25.192</v>
      </c>
      <c r="AU155">
        <v>25.163</v>
      </c>
      <c r="AV155">
        <v>25.184999999999999</v>
      </c>
      <c r="AW155">
        <v>25.177</v>
      </c>
      <c r="AX155">
        <v>25.135000000000002</v>
      </c>
      <c r="AY155">
        <v>25.18</v>
      </c>
      <c r="AZ155">
        <v>25.137</v>
      </c>
      <c r="BA155">
        <v>25.219000000000001</v>
      </c>
      <c r="BB155">
        <v>25.117999999999999</v>
      </c>
      <c r="BC155">
        <v>25.175000000000001</v>
      </c>
      <c r="BD155">
        <v>5715411</v>
      </c>
      <c r="BE155">
        <v>1780329</v>
      </c>
      <c r="BF155">
        <v>1247508</v>
      </c>
      <c r="BG155">
        <v>3101541</v>
      </c>
      <c r="BH155">
        <v>4270772</v>
      </c>
      <c r="BI155">
        <v>5365319</v>
      </c>
      <c r="BJ155">
        <v>4132571</v>
      </c>
      <c r="BK155">
        <v>2131386</v>
      </c>
      <c r="BL155">
        <v>2135790</v>
      </c>
      <c r="BM155">
        <v>3363735</v>
      </c>
      <c r="BN155">
        <v>4393942</v>
      </c>
      <c r="BO155">
        <v>2972161</v>
      </c>
      <c r="BP155">
        <v>5715411</v>
      </c>
      <c r="BQ155">
        <v>1780329</v>
      </c>
      <c r="BR155">
        <v>1247508</v>
      </c>
      <c r="BS155">
        <v>3101541</v>
      </c>
      <c r="BT155">
        <v>4270772</v>
      </c>
      <c r="BU155">
        <v>5365319</v>
      </c>
      <c r="BV155">
        <v>4132571</v>
      </c>
      <c r="BW155">
        <v>2131386</v>
      </c>
      <c r="BX155">
        <v>2135790</v>
      </c>
      <c r="BY155">
        <v>3363735</v>
      </c>
      <c r="BZ155">
        <v>4393942</v>
      </c>
      <c r="CA155">
        <v>2972161</v>
      </c>
      <c r="CB155">
        <v>575166.6</v>
      </c>
      <c r="CC155">
        <v>171681.56</v>
      </c>
      <c r="CD155">
        <v>121093.95</v>
      </c>
      <c r="CE155">
        <v>290620.36</v>
      </c>
      <c r="CF155">
        <v>368634.78</v>
      </c>
      <c r="CG155">
        <v>524338.18999999994</v>
      </c>
      <c r="CH155">
        <v>416070.83</v>
      </c>
      <c r="CI155">
        <v>207836.09</v>
      </c>
      <c r="CJ155">
        <v>206267.45</v>
      </c>
      <c r="CK155">
        <v>295129.39</v>
      </c>
      <c r="CL155">
        <v>427367.18</v>
      </c>
      <c r="CM155">
        <v>289273.11</v>
      </c>
      <c r="CN155">
        <v>1612304</v>
      </c>
      <c r="CO155">
        <v>1612304</v>
      </c>
      <c r="CP155">
        <v>40610465</v>
      </c>
      <c r="CQ155">
        <v>40610465</v>
      </c>
      <c r="CR155">
        <v>3893479.5</v>
      </c>
      <c r="CS155">
        <v>2024</v>
      </c>
      <c r="CT155" t="str">
        <f>IFERROR(INDEX(Geography!C:C, MATCH(G155, Geography!B:B, 0)), G155)</f>
        <v>North Carolina</v>
      </c>
      <c r="CU155" t="str">
        <f>IF(O155=VLOOKUP("eia923_lignite_fuel_code", Keys!$B:$C, 2, FALSE), VLOOKUP("lignite_label", Keys!$B:$C, 2, FALSE),VLOOKUP("hard_coal_label", Keys!$B:$C, 2, FALSE))</f>
        <v>hard_coal</v>
      </c>
    </row>
    <row r="156" spans="1:99" x14ac:dyDescent="0.25">
      <c r="A156">
        <v>2790</v>
      </c>
      <c r="B156" t="s">
        <v>2592</v>
      </c>
      <c r="C156" t="s">
        <v>2593</v>
      </c>
      <c r="D156" t="s">
        <v>2831</v>
      </c>
      <c r="E156" t="s">
        <v>2832</v>
      </c>
      <c r="F156">
        <v>12199</v>
      </c>
      <c r="G156" t="s">
        <v>395</v>
      </c>
      <c r="H156" t="s">
        <v>2609</v>
      </c>
      <c r="I156" t="s">
        <v>2610</v>
      </c>
      <c r="K156">
        <v>22</v>
      </c>
      <c r="L156">
        <v>1</v>
      </c>
      <c r="M156" t="s">
        <v>2598</v>
      </c>
      <c r="N156" t="s">
        <v>2652</v>
      </c>
      <c r="O156" t="s">
        <v>522</v>
      </c>
      <c r="P156" t="s">
        <v>2601</v>
      </c>
      <c r="Q156" t="s">
        <v>2697</v>
      </c>
      <c r="R156" t="s">
        <v>2603</v>
      </c>
      <c r="S156" t="s">
        <v>2604</v>
      </c>
      <c r="T156" t="s">
        <v>2593</v>
      </c>
      <c r="U156">
        <v>0</v>
      </c>
      <c r="V156" t="s">
        <v>2593</v>
      </c>
      <c r="W156" t="s">
        <v>2593</v>
      </c>
      <c r="X156" t="s">
        <v>2593</v>
      </c>
      <c r="Y156" t="s">
        <v>2593</v>
      </c>
      <c r="Z156" t="s">
        <v>2593</v>
      </c>
      <c r="AA156" t="s">
        <v>2593</v>
      </c>
      <c r="AB156" t="s">
        <v>2593</v>
      </c>
      <c r="AC156" t="s">
        <v>2593</v>
      </c>
      <c r="AD156" t="s">
        <v>2593</v>
      </c>
      <c r="AE156" t="s">
        <v>2593</v>
      </c>
      <c r="AF156" t="s">
        <v>2593</v>
      </c>
      <c r="AG156">
        <v>0</v>
      </c>
      <c r="AH156" t="s">
        <v>2593</v>
      </c>
      <c r="AI156" t="s">
        <v>2593</v>
      </c>
      <c r="AJ156" t="s">
        <v>2593</v>
      </c>
      <c r="AK156" t="s">
        <v>2593</v>
      </c>
      <c r="AL156" t="s">
        <v>2593</v>
      </c>
      <c r="AM156" t="s">
        <v>2593</v>
      </c>
      <c r="AN156" t="s">
        <v>2593</v>
      </c>
      <c r="AO156" t="s">
        <v>2593</v>
      </c>
      <c r="AP156" t="s">
        <v>2593</v>
      </c>
      <c r="AQ156" t="s">
        <v>2593</v>
      </c>
      <c r="AR156" t="s">
        <v>2593</v>
      </c>
      <c r="AS156">
        <v>0</v>
      </c>
      <c r="AT156" t="s">
        <v>2593</v>
      </c>
      <c r="AU156" t="s">
        <v>2593</v>
      </c>
      <c r="AV156" t="s">
        <v>2593</v>
      </c>
      <c r="AW156" t="s">
        <v>2593</v>
      </c>
      <c r="AX156" t="s">
        <v>2593</v>
      </c>
      <c r="AY156" t="s">
        <v>2593</v>
      </c>
      <c r="AZ156" t="s">
        <v>2593</v>
      </c>
      <c r="BA156" t="s">
        <v>2593</v>
      </c>
      <c r="BB156" t="s">
        <v>2593</v>
      </c>
      <c r="BC156" t="s">
        <v>2593</v>
      </c>
      <c r="BD156" t="s">
        <v>2593</v>
      </c>
      <c r="BE156">
        <v>0</v>
      </c>
      <c r="BF156" t="s">
        <v>2593</v>
      </c>
      <c r="BG156" t="s">
        <v>2593</v>
      </c>
      <c r="BH156" t="s">
        <v>2593</v>
      </c>
      <c r="BI156" t="s">
        <v>2593</v>
      </c>
      <c r="BJ156" t="s">
        <v>2593</v>
      </c>
      <c r="BK156" t="s">
        <v>2593</v>
      </c>
      <c r="BL156" t="s">
        <v>2593</v>
      </c>
      <c r="BM156" t="s">
        <v>2593</v>
      </c>
      <c r="BN156" t="s">
        <v>2593</v>
      </c>
      <c r="BO156" t="s">
        <v>2593</v>
      </c>
      <c r="BP156" t="s">
        <v>2593</v>
      </c>
      <c r="BQ156">
        <v>0</v>
      </c>
      <c r="BR156" t="s">
        <v>2593</v>
      </c>
      <c r="BS156" t="s">
        <v>2593</v>
      </c>
      <c r="BT156" t="s">
        <v>2593</v>
      </c>
      <c r="BU156" t="s">
        <v>2593</v>
      </c>
      <c r="BV156" t="s">
        <v>2593</v>
      </c>
      <c r="BW156" t="s">
        <v>2593</v>
      </c>
      <c r="BX156" t="s">
        <v>2593</v>
      </c>
      <c r="BY156" t="s">
        <v>2593</v>
      </c>
      <c r="BZ156" t="s">
        <v>2593</v>
      </c>
      <c r="CA156" t="s">
        <v>2593</v>
      </c>
      <c r="CB156" t="s">
        <v>2593</v>
      </c>
      <c r="CC156">
        <v>0</v>
      </c>
      <c r="CD156" t="s">
        <v>2593</v>
      </c>
      <c r="CE156" t="s">
        <v>2593</v>
      </c>
      <c r="CF156" t="s">
        <v>2593</v>
      </c>
      <c r="CG156" t="s">
        <v>2593</v>
      </c>
      <c r="CH156" t="s">
        <v>2593</v>
      </c>
      <c r="CI156" t="s">
        <v>2593</v>
      </c>
      <c r="CJ156" t="s">
        <v>2593</v>
      </c>
      <c r="CK156" t="s">
        <v>2593</v>
      </c>
      <c r="CL156" t="s">
        <v>2593</v>
      </c>
      <c r="CM156" t="s">
        <v>2593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2024</v>
      </c>
      <c r="CT156" t="str">
        <f>IFERROR(INDEX(Geography!C:C, MATCH(G156, Geography!B:B, 0)), G156)</f>
        <v>North Dakota</v>
      </c>
      <c r="CU156" t="str">
        <f>IF(O156=VLOOKUP("eia923_lignite_fuel_code", Keys!$B:$C, 2, FALSE), VLOOKUP("lignite_label", Keys!$B:$C, 2, FALSE),VLOOKUP("hard_coal_label", Keys!$B:$C, 2, FALSE))</f>
        <v>lignite</v>
      </c>
    </row>
    <row r="157" spans="1:99" x14ac:dyDescent="0.25">
      <c r="A157">
        <v>2790</v>
      </c>
      <c r="B157" t="s">
        <v>2592</v>
      </c>
      <c r="C157" t="s">
        <v>2593</v>
      </c>
      <c r="D157" t="s">
        <v>2831</v>
      </c>
      <c r="E157" t="s">
        <v>2832</v>
      </c>
      <c r="F157">
        <v>12199</v>
      </c>
      <c r="G157" t="s">
        <v>395</v>
      </c>
      <c r="H157" t="s">
        <v>2609</v>
      </c>
      <c r="I157" t="s">
        <v>2610</v>
      </c>
      <c r="K157">
        <v>22</v>
      </c>
      <c r="L157">
        <v>1</v>
      </c>
      <c r="M157" t="s">
        <v>2598</v>
      </c>
      <c r="N157" t="s">
        <v>2652</v>
      </c>
      <c r="O157" t="s">
        <v>2605</v>
      </c>
      <c r="P157" t="s">
        <v>2601</v>
      </c>
      <c r="Q157" t="s">
        <v>2697</v>
      </c>
      <c r="R157" t="s">
        <v>2603</v>
      </c>
      <c r="S157" t="s">
        <v>2604</v>
      </c>
      <c r="T157" t="s">
        <v>2593</v>
      </c>
      <c r="U157">
        <v>0</v>
      </c>
      <c r="V157" t="s">
        <v>2593</v>
      </c>
      <c r="W157" t="s">
        <v>2593</v>
      </c>
      <c r="X157" t="s">
        <v>2593</v>
      </c>
      <c r="Y157" t="s">
        <v>2593</v>
      </c>
      <c r="Z157" t="s">
        <v>2593</v>
      </c>
      <c r="AA157" t="s">
        <v>2593</v>
      </c>
      <c r="AB157" t="s">
        <v>2593</v>
      </c>
      <c r="AC157" t="s">
        <v>2593</v>
      </c>
      <c r="AD157" t="s">
        <v>2593</v>
      </c>
      <c r="AE157" t="s">
        <v>2593</v>
      </c>
      <c r="AF157" t="s">
        <v>2593</v>
      </c>
      <c r="AG157">
        <v>0</v>
      </c>
      <c r="AH157" t="s">
        <v>2593</v>
      </c>
      <c r="AI157" t="s">
        <v>2593</v>
      </c>
      <c r="AJ157" t="s">
        <v>2593</v>
      </c>
      <c r="AK157" t="s">
        <v>2593</v>
      </c>
      <c r="AL157" t="s">
        <v>2593</v>
      </c>
      <c r="AM157" t="s">
        <v>2593</v>
      </c>
      <c r="AN157" t="s">
        <v>2593</v>
      </c>
      <c r="AO157" t="s">
        <v>2593</v>
      </c>
      <c r="AP157" t="s">
        <v>2593</v>
      </c>
      <c r="AQ157" t="s">
        <v>2593</v>
      </c>
      <c r="AR157" t="s">
        <v>2593</v>
      </c>
      <c r="AS157">
        <v>0</v>
      </c>
      <c r="AT157" t="s">
        <v>2593</v>
      </c>
      <c r="AU157" t="s">
        <v>2593</v>
      </c>
      <c r="AV157" t="s">
        <v>2593</v>
      </c>
      <c r="AW157" t="s">
        <v>2593</v>
      </c>
      <c r="AX157" t="s">
        <v>2593</v>
      </c>
      <c r="AY157" t="s">
        <v>2593</v>
      </c>
      <c r="AZ157" t="s">
        <v>2593</v>
      </c>
      <c r="BA157" t="s">
        <v>2593</v>
      </c>
      <c r="BB157" t="s">
        <v>2593</v>
      </c>
      <c r="BC157" t="s">
        <v>2593</v>
      </c>
      <c r="BD157" t="s">
        <v>2593</v>
      </c>
      <c r="BE157">
        <v>0</v>
      </c>
      <c r="BF157" t="s">
        <v>2593</v>
      </c>
      <c r="BG157" t="s">
        <v>2593</v>
      </c>
      <c r="BH157" t="s">
        <v>2593</v>
      </c>
      <c r="BI157" t="s">
        <v>2593</v>
      </c>
      <c r="BJ157" t="s">
        <v>2593</v>
      </c>
      <c r="BK157" t="s">
        <v>2593</v>
      </c>
      <c r="BL157" t="s">
        <v>2593</v>
      </c>
      <c r="BM157" t="s">
        <v>2593</v>
      </c>
      <c r="BN157" t="s">
        <v>2593</v>
      </c>
      <c r="BO157" t="s">
        <v>2593</v>
      </c>
      <c r="BP157" t="s">
        <v>2593</v>
      </c>
      <c r="BQ157">
        <v>0</v>
      </c>
      <c r="BR157" t="s">
        <v>2593</v>
      </c>
      <c r="BS157" t="s">
        <v>2593</v>
      </c>
      <c r="BT157" t="s">
        <v>2593</v>
      </c>
      <c r="BU157" t="s">
        <v>2593</v>
      </c>
      <c r="BV157" t="s">
        <v>2593</v>
      </c>
      <c r="BW157" t="s">
        <v>2593</v>
      </c>
      <c r="BX157" t="s">
        <v>2593</v>
      </c>
      <c r="BY157" t="s">
        <v>2593</v>
      </c>
      <c r="BZ157" t="s">
        <v>2593</v>
      </c>
      <c r="CA157" t="s">
        <v>2593</v>
      </c>
      <c r="CB157" t="s">
        <v>2593</v>
      </c>
      <c r="CC157">
        <v>0</v>
      </c>
      <c r="CD157" t="s">
        <v>2593</v>
      </c>
      <c r="CE157" t="s">
        <v>2593</v>
      </c>
      <c r="CF157" t="s">
        <v>2593</v>
      </c>
      <c r="CG157" t="s">
        <v>2593</v>
      </c>
      <c r="CH157" t="s">
        <v>2593</v>
      </c>
      <c r="CI157" t="s">
        <v>2593</v>
      </c>
      <c r="CJ157" t="s">
        <v>2593</v>
      </c>
      <c r="CK157" t="s">
        <v>2593</v>
      </c>
      <c r="CL157" t="s">
        <v>2593</v>
      </c>
      <c r="CM157" t="s">
        <v>2593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2024</v>
      </c>
      <c r="CT157" t="str">
        <f>IFERROR(INDEX(Geography!C:C, MATCH(G157, Geography!B:B, 0)), G157)</f>
        <v>North Dakota</v>
      </c>
      <c r="CU157" t="str">
        <f>IF(O157=VLOOKUP("eia923_lignite_fuel_code", Keys!$B:$C, 2, FALSE), VLOOKUP("lignite_label", Keys!$B:$C, 2, FALSE),VLOOKUP("hard_coal_label", Keys!$B:$C, 2, FALSE))</f>
        <v>hard_coal</v>
      </c>
    </row>
    <row r="158" spans="1:99" x14ac:dyDescent="0.25">
      <c r="A158">
        <v>2817</v>
      </c>
      <c r="B158" t="s">
        <v>2592</v>
      </c>
      <c r="C158" t="s">
        <v>2593</v>
      </c>
      <c r="D158" t="s">
        <v>2833</v>
      </c>
      <c r="E158" t="s">
        <v>2834</v>
      </c>
      <c r="F158">
        <v>1307</v>
      </c>
      <c r="G158" t="s">
        <v>395</v>
      </c>
      <c r="H158" t="s">
        <v>2609</v>
      </c>
      <c r="I158" t="s">
        <v>2610</v>
      </c>
      <c r="K158">
        <v>22</v>
      </c>
      <c r="L158">
        <v>1</v>
      </c>
      <c r="M158" t="s">
        <v>2598</v>
      </c>
      <c r="N158" t="s">
        <v>2599</v>
      </c>
      <c r="O158" t="s">
        <v>522</v>
      </c>
      <c r="P158" t="s">
        <v>2601</v>
      </c>
      <c r="Q158" t="s">
        <v>2611</v>
      </c>
      <c r="R158" t="s">
        <v>2603</v>
      </c>
      <c r="S158" t="s">
        <v>2604</v>
      </c>
      <c r="T158">
        <v>280188</v>
      </c>
      <c r="U158">
        <v>262861</v>
      </c>
      <c r="V158">
        <v>167482</v>
      </c>
      <c r="W158">
        <v>186556</v>
      </c>
      <c r="X158">
        <v>264874</v>
      </c>
      <c r="Y158">
        <v>216773</v>
      </c>
      <c r="Z158">
        <v>285084</v>
      </c>
      <c r="AA158">
        <v>279633</v>
      </c>
      <c r="AB158">
        <v>160367</v>
      </c>
      <c r="AC158">
        <v>97775</v>
      </c>
      <c r="AD158">
        <v>254331</v>
      </c>
      <c r="AE158">
        <v>300419</v>
      </c>
      <c r="AF158">
        <v>280188</v>
      </c>
      <c r="AG158">
        <v>262861</v>
      </c>
      <c r="AH158">
        <v>167482</v>
      </c>
      <c r="AI158">
        <v>186556</v>
      </c>
      <c r="AJ158">
        <v>264874</v>
      </c>
      <c r="AK158">
        <v>216773</v>
      </c>
      <c r="AL158">
        <v>285084</v>
      </c>
      <c r="AM158">
        <v>279633</v>
      </c>
      <c r="AN158">
        <v>160367</v>
      </c>
      <c r="AO158">
        <v>97775</v>
      </c>
      <c r="AP158">
        <v>254331</v>
      </c>
      <c r="AQ158">
        <v>300419</v>
      </c>
      <c r="AR158">
        <v>13.045999999999999</v>
      </c>
      <c r="AS158">
        <v>13.045999999999999</v>
      </c>
      <c r="AT158">
        <v>13.045999999999999</v>
      </c>
      <c r="AU158">
        <v>13.538</v>
      </c>
      <c r="AV158">
        <v>14.034000000000001</v>
      </c>
      <c r="AW158">
        <v>13.616</v>
      </c>
      <c r="AX158">
        <v>13.614000000000001</v>
      </c>
      <c r="AY158">
        <v>12.532</v>
      </c>
      <c r="AZ158">
        <v>13.651999999999999</v>
      </c>
      <c r="BA158">
        <v>13.747999999999999</v>
      </c>
      <c r="BB158">
        <v>13.746</v>
      </c>
      <c r="BC158">
        <v>13.336</v>
      </c>
      <c r="BD158">
        <v>3655333</v>
      </c>
      <c r="BE158">
        <v>3429285</v>
      </c>
      <c r="BF158">
        <v>2184970</v>
      </c>
      <c r="BG158">
        <v>2525595</v>
      </c>
      <c r="BH158">
        <v>3717242</v>
      </c>
      <c r="BI158">
        <v>2951581</v>
      </c>
      <c r="BJ158">
        <v>3881134</v>
      </c>
      <c r="BK158">
        <v>3504361</v>
      </c>
      <c r="BL158">
        <v>2189330</v>
      </c>
      <c r="BM158">
        <v>1344211</v>
      </c>
      <c r="BN158">
        <v>3496034</v>
      </c>
      <c r="BO158">
        <v>4006388</v>
      </c>
      <c r="BP158">
        <v>3655333</v>
      </c>
      <c r="BQ158">
        <v>3429285</v>
      </c>
      <c r="BR158">
        <v>2184970</v>
      </c>
      <c r="BS158">
        <v>2525595</v>
      </c>
      <c r="BT158">
        <v>3717242</v>
      </c>
      <c r="BU158">
        <v>2951581</v>
      </c>
      <c r="BV158">
        <v>3881134</v>
      </c>
      <c r="BW158">
        <v>3504361</v>
      </c>
      <c r="BX158">
        <v>2189330</v>
      </c>
      <c r="BY158">
        <v>1344211</v>
      </c>
      <c r="BZ158">
        <v>3496034</v>
      </c>
      <c r="CA158">
        <v>4006388</v>
      </c>
      <c r="CB158">
        <v>317466.69</v>
      </c>
      <c r="CC158">
        <v>298881.26</v>
      </c>
      <c r="CD158">
        <v>186785.48</v>
      </c>
      <c r="CE158">
        <v>195745.14</v>
      </c>
      <c r="CF158">
        <v>296240.07</v>
      </c>
      <c r="CG158">
        <v>242375.48</v>
      </c>
      <c r="CH158">
        <v>319265.68</v>
      </c>
      <c r="CI158">
        <v>308482.89</v>
      </c>
      <c r="CJ158">
        <v>165872.70000000001</v>
      </c>
      <c r="CK158">
        <v>103294.84</v>
      </c>
      <c r="CL158">
        <v>275469.2</v>
      </c>
      <c r="CM158">
        <v>337256.79</v>
      </c>
      <c r="CN158">
        <v>2756343</v>
      </c>
      <c r="CO158">
        <v>2756343</v>
      </c>
      <c r="CP158">
        <v>36885464</v>
      </c>
      <c r="CQ158">
        <v>36885464</v>
      </c>
      <c r="CR158">
        <v>3047136.2</v>
      </c>
      <c r="CS158">
        <v>2024</v>
      </c>
      <c r="CT158" t="str">
        <f>IFERROR(INDEX(Geography!C:C, MATCH(G158, Geography!B:B, 0)), G158)</f>
        <v>North Dakota</v>
      </c>
      <c r="CU158" t="str">
        <f>IF(O158=VLOOKUP("eia923_lignite_fuel_code", Keys!$B:$C, 2, FALSE), VLOOKUP("lignite_label", Keys!$B:$C, 2, FALSE),VLOOKUP("hard_coal_label", Keys!$B:$C, 2, FALSE))</f>
        <v>lignite</v>
      </c>
    </row>
    <row r="159" spans="1:99" x14ac:dyDescent="0.25">
      <c r="A159">
        <v>2817</v>
      </c>
      <c r="B159" t="s">
        <v>2592</v>
      </c>
      <c r="C159" t="s">
        <v>2593</v>
      </c>
      <c r="D159" t="s">
        <v>2833</v>
      </c>
      <c r="E159" t="s">
        <v>2834</v>
      </c>
      <c r="F159">
        <v>1307</v>
      </c>
      <c r="G159" t="s">
        <v>395</v>
      </c>
      <c r="H159" t="s">
        <v>2609</v>
      </c>
      <c r="I159" t="s">
        <v>2610</v>
      </c>
      <c r="K159">
        <v>22</v>
      </c>
      <c r="L159">
        <v>1</v>
      </c>
      <c r="M159" t="s">
        <v>2598</v>
      </c>
      <c r="N159" t="s">
        <v>2599</v>
      </c>
      <c r="O159" t="s">
        <v>2615</v>
      </c>
      <c r="P159" t="s">
        <v>2601</v>
      </c>
      <c r="Q159" t="s">
        <v>2611</v>
      </c>
      <c r="R159" t="s">
        <v>2603</v>
      </c>
      <c r="S159" t="s">
        <v>2604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2024</v>
      </c>
      <c r="CT159" t="str">
        <f>IFERROR(INDEX(Geography!C:C, MATCH(G159, Geography!B:B, 0)), G159)</f>
        <v>North Dakota</v>
      </c>
      <c r="CU159" t="str">
        <f>IF(O159=VLOOKUP("eia923_lignite_fuel_code", Keys!$B:$C, 2, FALSE), VLOOKUP("lignite_label", Keys!$B:$C, 2, FALSE),VLOOKUP("hard_coal_label", Keys!$B:$C, 2, FALSE))</f>
        <v>hard_coal</v>
      </c>
    </row>
    <row r="160" spans="1:99" x14ac:dyDescent="0.25">
      <c r="A160">
        <v>2817</v>
      </c>
      <c r="B160" t="s">
        <v>2592</v>
      </c>
      <c r="C160" t="s">
        <v>2593</v>
      </c>
      <c r="D160" t="s">
        <v>2833</v>
      </c>
      <c r="E160" t="s">
        <v>2834</v>
      </c>
      <c r="F160">
        <v>1307</v>
      </c>
      <c r="G160" t="s">
        <v>395</v>
      </c>
      <c r="H160" t="s">
        <v>2609</v>
      </c>
      <c r="I160" t="s">
        <v>2610</v>
      </c>
      <c r="K160">
        <v>22</v>
      </c>
      <c r="L160">
        <v>1</v>
      </c>
      <c r="M160" t="s">
        <v>2598</v>
      </c>
      <c r="N160" t="s">
        <v>2599</v>
      </c>
      <c r="O160" t="s">
        <v>2605</v>
      </c>
      <c r="P160" t="s">
        <v>2601</v>
      </c>
      <c r="Q160" t="s">
        <v>2611</v>
      </c>
      <c r="R160" t="s">
        <v>2603</v>
      </c>
      <c r="S160" t="s">
        <v>2604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2024</v>
      </c>
      <c r="CT160" t="str">
        <f>IFERROR(INDEX(Geography!C:C, MATCH(G160, Geography!B:B, 0)), G160)</f>
        <v>North Dakota</v>
      </c>
      <c r="CU160" t="str">
        <f>IF(O160=VLOOKUP("eia923_lignite_fuel_code", Keys!$B:$C, 2, FALSE), VLOOKUP("lignite_label", Keys!$B:$C, 2, FALSE),VLOOKUP("hard_coal_label", Keys!$B:$C, 2, FALSE))</f>
        <v>hard_coal</v>
      </c>
    </row>
    <row r="161" spans="1:99" x14ac:dyDescent="0.25">
      <c r="A161">
        <v>2823</v>
      </c>
      <c r="B161" t="s">
        <v>2592</v>
      </c>
      <c r="C161" t="s">
        <v>2593</v>
      </c>
      <c r="D161" t="s">
        <v>2835</v>
      </c>
      <c r="E161" t="s">
        <v>2836</v>
      </c>
      <c r="F161">
        <v>12658</v>
      </c>
      <c r="G161" t="s">
        <v>395</v>
      </c>
      <c r="H161" t="s">
        <v>2609</v>
      </c>
      <c r="I161" t="s">
        <v>2610</v>
      </c>
      <c r="K161">
        <v>22</v>
      </c>
      <c r="L161">
        <v>1</v>
      </c>
      <c r="M161" t="s">
        <v>2598</v>
      </c>
      <c r="N161" t="s">
        <v>2599</v>
      </c>
      <c r="O161" t="s">
        <v>522</v>
      </c>
      <c r="P161" t="s">
        <v>2601</v>
      </c>
      <c r="Q161" t="s">
        <v>2697</v>
      </c>
      <c r="R161" t="s">
        <v>2603</v>
      </c>
      <c r="S161" t="s">
        <v>2604</v>
      </c>
      <c r="T161">
        <v>360316</v>
      </c>
      <c r="U161">
        <v>334672</v>
      </c>
      <c r="V161">
        <v>375344</v>
      </c>
      <c r="W161">
        <v>321839</v>
      </c>
      <c r="X161">
        <v>212115</v>
      </c>
      <c r="Y161">
        <v>356660</v>
      </c>
      <c r="Z161">
        <v>393772</v>
      </c>
      <c r="AA161">
        <v>394309</v>
      </c>
      <c r="AB161">
        <v>182920</v>
      </c>
      <c r="AC161">
        <v>245558</v>
      </c>
      <c r="AD161">
        <v>312835</v>
      </c>
      <c r="AE161">
        <v>368233</v>
      </c>
      <c r="AF161">
        <v>360316</v>
      </c>
      <c r="AG161">
        <v>334672</v>
      </c>
      <c r="AH161">
        <v>375344</v>
      </c>
      <c r="AI161">
        <v>321839</v>
      </c>
      <c r="AJ161">
        <v>212115</v>
      </c>
      <c r="AK161">
        <v>356660</v>
      </c>
      <c r="AL161">
        <v>393772</v>
      </c>
      <c r="AM161">
        <v>394309</v>
      </c>
      <c r="AN161">
        <v>182920</v>
      </c>
      <c r="AO161">
        <v>245558</v>
      </c>
      <c r="AP161">
        <v>312835</v>
      </c>
      <c r="AQ161">
        <v>368233</v>
      </c>
      <c r="AR161">
        <v>13.025</v>
      </c>
      <c r="AS161">
        <v>13.157</v>
      </c>
      <c r="AT161">
        <v>13.173</v>
      </c>
      <c r="AU161">
        <v>13.486000000000001</v>
      </c>
      <c r="AV161">
        <v>13.211</v>
      </c>
      <c r="AW161">
        <v>13.272</v>
      </c>
      <c r="AX161">
        <v>13.33</v>
      </c>
      <c r="AY161">
        <v>13.170999999999999</v>
      </c>
      <c r="AZ161">
        <v>13.143000000000001</v>
      </c>
      <c r="BA161">
        <v>13.22</v>
      </c>
      <c r="BB161">
        <v>13.4</v>
      </c>
      <c r="BC161">
        <v>13.52</v>
      </c>
      <c r="BD161">
        <v>4693116</v>
      </c>
      <c r="BE161">
        <v>4403280</v>
      </c>
      <c r="BF161">
        <v>4944407</v>
      </c>
      <c r="BG161">
        <v>4340321</v>
      </c>
      <c r="BH161">
        <v>2802251</v>
      </c>
      <c r="BI161">
        <v>4733592</v>
      </c>
      <c r="BJ161">
        <v>5248981</v>
      </c>
      <c r="BK161">
        <v>5193444</v>
      </c>
      <c r="BL161">
        <v>2404118</v>
      </c>
      <c r="BM161">
        <v>3246277</v>
      </c>
      <c r="BN161">
        <v>4191989</v>
      </c>
      <c r="BO161">
        <v>4978510</v>
      </c>
      <c r="BP161">
        <v>4693116</v>
      </c>
      <c r="BQ161">
        <v>4403280</v>
      </c>
      <c r="BR161">
        <v>4944407</v>
      </c>
      <c r="BS161">
        <v>4340321</v>
      </c>
      <c r="BT161">
        <v>2802251</v>
      </c>
      <c r="BU161">
        <v>4733592</v>
      </c>
      <c r="BV161">
        <v>5248981</v>
      </c>
      <c r="BW161">
        <v>5193444</v>
      </c>
      <c r="BX161">
        <v>2404118</v>
      </c>
      <c r="BY161">
        <v>3246277</v>
      </c>
      <c r="BZ161">
        <v>4191989</v>
      </c>
      <c r="CA161">
        <v>4978510</v>
      </c>
      <c r="CB161">
        <v>405683.36</v>
      </c>
      <c r="CC161">
        <v>373712.74</v>
      </c>
      <c r="CD161">
        <v>421521.42</v>
      </c>
      <c r="CE161">
        <v>364370.43</v>
      </c>
      <c r="CF161">
        <v>235854.97</v>
      </c>
      <c r="CG161">
        <v>394477.51</v>
      </c>
      <c r="CH161">
        <v>433872.2</v>
      </c>
      <c r="CI161">
        <v>436304.9</v>
      </c>
      <c r="CJ161">
        <v>203108.61</v>
      </c>
      <c r="CK161">
        <v>280526.90999999997</v>
      </c>
      <c r="CL161">
        <v>353799.53</v>
      </c>
      <c r="CM161">
        <v>415313.3</v>
      </c>
      <c r="CN161">
        <v>3858573</v>
      </c>
      <c r="CO161">
        <v>3858573</v>
      </c>
      <c r="CP161">
        <v>51180286</v>
      </c>
      <c r="CQ161">
        <v>51180286</v>
      </c>
      <c r="CR161">
        <v>4318545.9000000004</v>
      </c>
      <c r="CS161">
        <v>2024</v>
      </c>
      <c r="CT161" t="str">
        <f>IFERROR(INDEX(Geography!C:C, MATCH(G161, Geography!B:B, 0)), G161)</f>
        <v>North Dakota</v>
      </c>
      <c r="CU161" t="str">
        <f>IF(O161=VLOOKUP("eia923_lignite_fuel_code", Keys!$B:$C, 2, FALSE), VLOOKUP("lignite_label", Keys!$B:$C, 2, FALSE),VLOOKUP("hard_coal_label", Keys!$B:$C, 2, FALSE))</f>
        <v>lignite</v>
      </c>
    </row>
    <row r="162" spans="1:99" x14ac:dyDescent="0.25">
      <c r="A162">
        <v>2823</v>
      </c>
      <c r="B162" t="s">
        <v>2592</v>
      </c>
      <c r="C162" t="s">
        <v>2593</v>
      </c>
      <c r="D162" t="s">
        <v>2835</v>
      </c>
      <c r="E162" t="s">
        <v>2836</v>
      </c>
      <c r="F162">
        <v>12658</v>
      </c>
      <c r="G162" t="s">
        <v>395</v>
      </c>
      <c r="H162" t="s">
        <v>2609</v>
      </c>
      <c r="I162" t="s">
        <v>2610</v>
      </c>
      <c r="K162">
        <v>22</v>
      </c>
      <c r="L162">
        <v>1</v>
      </c>
      <c r="M162" t="s">
        <v>2598</v>
      </c>
      <c r="N162" t="s">
        <v>2599</v>
      </c>
      <c r="O162" t="s">
        <v>2615</v>
      </c>
      <c r="P162" t="s">
        <v>2601</v>
      </c>
      <c r="Q162" t="s">
        <v>2697</v>
      </c>
      <c r="R162" t="s">
        <v>2603</v>
      </c>
      <c r="S162" t="s">
        <v>2604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2024</v>
      </c>
      <c r="CT162" t="str">
        <f>IFERROR(INDEX(Geography!C:C, MATCH(G162, Geography!B:B, 0)), G162)</f>
        <v>North Dakota</v>
      </c>
      <c r="CU162" t="str">
        <f>IF(O162=VLOOKUP("eia923_lignite_fuel_code", Keys!$B:$C, 2, FALSE), VLOOKUP("lignite_label", Keys!$B:$C, 2, FALSE),VLOOKUP("hard_coal_label", Keys!$B:$C, 2, FALSE))</f>
        <v>hard_coal</v>
      </c>
    </row>
    <row r="163" spans="1:99" x14ac:dyDescent="0.25">
      <c r="A163">
        <v>2828</v>
      </c>
      <c r="B163" t="s">
        <v>2592</v>
      </c>
      <c r="C163" t="s">
        <v>2593</v>
      </c>
      <c r="D163" t="s">
        <v>1147</v>
      </c>
      <c r="E163" t="s">
        <v>2837</v>
      </c>
      <c r="F163">
        <v>61412</v>
      </c>
      <c r="G163" t="s">
        <v>398</v>
      </c>
      <c r="H163" t="s">
        <v>2690</v>
      </c>
      <c r="I163" t="s">
        <v>2666</v>
      </c>
      <c r="K163">
        <v>22</v>
      </c>
      <c r="L163">
        <v>2</v>
      </c>
      <c r="M163" t="s">
        <v>2643</v>
      </c>
      <c r="N163" t="s">
        <v>2599</v>
      </c>
      <c r="O163" t="s">
        <v>2600</v>
      </c>
      <c r="P163" t="s">
        <v>2601</v>
      </c>
      <c r="Q163" t="s">
        <v>2667</v>
      </c>
      <c r="R163" t="s">
        <v>2603</v>
      </c>
      <c r="S163" t="s">
        <v>2604</v>
      </c>
      <c r="T163">
        <v>460362</v>
      </c>
      <c r="U163">
        <v>348668</v>
      </c>
      <c r="V163">
        <v>269884</v>
      </c>
      <c r="W163">
        <v>166043</v>
      </c>
      <c r="X163">
        <v>299686</v>
      </c>
      <c r="Y163">
        <v>411053</v>
      </c>
      <c r="Z163">
        <v>384985</v>
      </c>
      <c r="AA163">
        <v>391075</v>
      </c>
      <c r="AB163">
        <v>235804</v>
      </c>
      <c r="AC163">
        <v>284785</v>
      </c>
      <c r="AD163">
        <v>274170</v>
      </c>
      <c r="AE163">
        <v>253275</v>
      </c>
      <c r="AF163">
        <v>460362</v>
      </c>
      <c r="AG163">
        <v>348668</v>
      </c>
      <c r="AH163">
        <v>269884</v>
      </c>
      <c r="AI163">
        <v>166043</v>
      </c>
      <c r="AJ163">
        <v>299686</v>
      </c>
      <c r="AK163">
        <v>411053</v>
      </c>
      <c r="AL163">
        <v>384985</v>
      </c>
      <c r="AM163">
        <v>391075</v>
      </c>
      <c r="AN163">
        <v>235804</v>
      </c>
      <c r="AO163">
        <v>284785</v>
      </c>
      <c r="AP163">
        <v>274170</v>
      </c>
      <c r="AQ163">
        <v>253275</v>
      </c>
      <c r="AR163">
        <v>25.157</v>
      </c>
      <c r="AS163">
        <v>25.337</v>
      </c>
      <c r="AT163">
        <v>25.352</v>
      </c>
      <c r="AU163">
        <v>25.22</v>
      </c>
      <c r="AV163">
        <v>25.228000000000002</v>
      </c>
      <c r="AW163">
        <v>25.47</v>
      </c>
      <c r="AX163">
        <v>25.501999999999999</v>
      </c>
      <c r="AY163">
        <v>25.433</v>
      </c>
      <c r="AZ163">
        <v>25.398</v>
      </c>
      <c r="BA163">
        <v>25.466999999999999</v>
      </c>
      <c r="BB163">
        <v>25.488</v>
      </c>
      <c r="BC163">
        <v>25.48</v>
      </c>
      <c r="BD163">
        <v>11581327</v>
      </c>
      <c r="BE163">
        <v>8834201</v>
      </c>
      <c r="BF163">
        <v>6842099</v>
      </c>
      <c r="BG163">
        <v>4187604</v>
      </c>
      <c r="BH163">
        <v>7560478</v>
      </c>
      <c r="BI163">
        <v>10469520</v>
      </c>
      <c r="BJ163">
        <v>9817887</v>
      </c>
      <c r="BK163">
        <v>9946210</v>
      </c>
      <c r="BL163">
        <v>5988950</v>
      </c>
      <c r="BM163">
        <v>7252620</v>
      </c>
      <c r="BN163">
        <v>6988045</v>
      </c>
      <c r="BO163">
        <v>6453447</v>
      </c>
      <c r="BP163">
        <v>11581327</v>
      </c>
      <c r="BQ163">
        <v>8834201</v>
      </c>
      <c r="BR163">
        <v>6842099</v>
      </c>
      <c r="BS163">
        <v>4187604</v>
      </c>
      <c r="BT163">
        <v>7560478</v>
      </c>
      <c r="BU163">
        <v>10469520</v>
      </c>
      <c r="BV163">
        <v>9817887</v>
      </c>
      <c r="BW163">
        <v>9946210</v>
      </c>
      <c r="BX163">
        <v>5988950</v>
      </c>
      <c r="BY163">
        <v>7252620</v>
      </c>
      <c r="BZ163">
        <v>6988045</v>
      </c>
      <c r="CA163">
        <v>6453447</v>
      </c>
      <c r="CB163">
        <v>1171736</v>
      </c>
      <c r="CC163">
        <v>882301.97</v>
      </c>
      <c r="CD163">
        <v>666907</v>
      </c>
      <c r="CE163">
        <v>404791.63</v>
      </c>
      <c r="CF163">
        <v>749160.37</v>
      </c>
      <c r="CG163">
        <v>1037716.4</v>
      </c>
      <c r="CH163">
        <v>944031</v>
      </c>
      <c r="CI163">
        <v>964696.11</v>
      </c>
      <c r="CJ163">
        <v>574762.85</v>
      </c>
      <c r="CK163">
        <v>699942.85</v>
      </c>
      <c r="CL163">
        <v>710760.9</v>
      </c>
      <c r="CM163">
        <v>654406.93000000005</v>
      </c>
      <c r="CN163">
        <v>3779790</v>
      </c>
      <c r="CO163">
        <v>3779790</v>
      </c>
      <c r="CP163">
        <v>95922388</v>
      </c>
      <c r="CQ163">
        <v>95922388</v>
      </c>
      <c r="CR163">
        <v>9461214</v>
      </c>
      <c r="CS163">
        <v>2024</v>
      </c>
      <c r="CT163" t="str">
        <f>IFERROR(INDEX(Geography!C:C, MATCH(G163, Geography!B:B, 0)), G163)</f>
        <v>Ohio</v>
      </c>
      <c r="CU163" t="str">
        <f>IF(O163=VLOOKUP("eia923_lignite_fuel_code", Keys!$B:$C, 2, FALSE), VLOOKUP("lignite_label", Keys!$B:$C, 2, FALSE),VLOOKUP("hard_coal_label", Keys!$B:$C, 2, FALSE))</f>
        <v>hard_coal</v>
      </c>
    </row>
    <row r="164" spans="1:99" x14ac:dyDescent="0.25">
      <c r="A164">
        <v>2830</v>
      </c>
      <c r="B164" t="s">
        <v>2592</v>
      </c>
      <c r="C164" t="s">
        <v>2593</v>
      </c>
      <c r="D164" t="s">
        <v>2838</v>
      </c>
      <c r="E164" t="s">
        <v>2839</v>
      </c>
      <c r="F164">
        <v>3542</v>
      </c>
      <c r="G164" t="s">
        <v>398</v>
      </c>
      <c r="H164" t="s">
        <v>2690</v>
      </c>
      <c r="I164" t="s">
        <v>2666</v>
      </c>
      <c r="K164">
        <v>22</v>
      </c>
      <c r="L164">
        <v>1</v>
      </c>
      <c r="M164" t="s">
        <v>2598</v>
      </c>
      <c r="N164" t="s">
        <v>2599</v>
      </c>
      <c r="O164" t="s">
        <v>2600</v>
      </c>
      <c r="P164" t="s">
        <v>2601</v>
      </c>
      <c r="Q164" t="s">
        <v>2667</v>
      </c>
      <c r="R164" t="s">
        <v>2603</v>
      </c>
      <c r="S164" t="s">
        <v>2604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2024</v>
      </c>
      <c r="CT164" t="str">
        <f>IFERROR(INDEX(Geography!C:C, MATCH(G164, Geography!B:B, 0)), G164)</f>
        <v>Ohio</v>
      </c>
      <c r="CU164" t="str">
        <f>IF(O164=VLOOKUP("eia923_lignite_fuel_code", Keys!$B:$C, 2, FALSE), VLOOKUP("lignite_label", Keys!$B:$C, 2, FALSE),VLOOKUP("hard_coal_label", Keys!$B:$C, 2, FALSE))</f>
        <v>hard_coal</v>
      </c>
    </row>
    <row r="165" spans="1:99" x14ac:dyDescent="0.25">
      <c r="A165">
        <v>2832</v>
      </c>
      <c r="B165" t="s">
        <v>2592</v>
      </c>
      <c r="C165" t="s">
        <v>2593</v>
      </c>
      <c r="D165" t="s">
        <v>2840</v>
      </c>
      <c r="E165" t="s">
        <v>2841</v>
      </c>
      <c r="F165">
        <v>59919</v>
      </c>
      <c r="G165" t="s">
        <v>398</v>
      </c>
      <c r="H165" t="s">
        <v>2690</v>
      </c>
      <c r="I165" t="s">
        <v>2666</v>
      </c>
      <c r="K165">
        <v>22</v>
      </c>
      <c r="L165">
        <v>2</v>
      </c>
      <c r="M165" t="s">
        <v>2643</v>
      </c>
      <c r="N165" t="s">
        <v>2599</v>
      </c>
      <c r="O165" t="s">
        <v>2600</v>
      </c>
      <c r="P165" t="s">
        <v>2601</v>
      </c>
      <c r="Q165" t="s">
        <v>2667</v>
      </c>
      <c r="R165" t="s">
        <v>2603</v>
      </c>
      <c r="S165" t="s">
        <v>2604</v>
      </c>
      <c r="T165">
        <v>289468</v>
      </c>
      <c r="U165">
        <v>101197</v>
      </c>
      <c r="V165">
        <v>39729</v>
      </c>
      <c r="W165">
        <v>203160</v>
      </c>
      <c r="X165">
        <v>114669</v>
      </c>
      <c r="Y165">
        <v>240478</v>
      </c>
      <c r="Z165">
        <v>243661</v>
      </c>
      <c r="AA165">
        <v>250859</v>
      </c>
      <c r="AB165">
        <v>212902</v>
      </c>
      <c r="AC165">
        <v>227621</v>
      </c>
      <c r="AD165">
        <v>210606</v>
      </c>
      <c r="AE165">
        <v>289280</v>
      </c>
      <c r="AF165">
        <v>289468</v>
      </c>
      <c r="AG165">
        <v>101197</v>
      </c>
      <c r="AH165">
        <v>39729</v>
      </c>
      <c r="AI165">
        <v>203160</v>
      </c>
      <c r="AJ165">
        <v>114669</v>
      </c>
      <c r="AK165">
        <v>240478</v>
      </c>
      <c r="AL165">
        <v>243661</v>
      </c>
      <c r="AM165">
        <v>250859</v>
      </c>
      <c r="AN165">
        <v>212902</v>
      </c>
      <c r="AO165">
        <v>227621</v>
      </c>
      <c r="AP165">
        <v>210606</v>
      </c>
      <c r="AQ165">
        <v>289280</v>
      </c>
      <c r="AR165">
        <v>24.335999999999999</v>
      </c>
      <c r="AS165">
        <v>24.37</v>
      </c>
      <c r="AT165">
        <v>24.297000000000001</v>
      </c>
      <c r="AU165">
        <v>24.341000000000001</v>
      </c>
      <c r="AV165">
        <v>24.405999999999999</v>
      </c>
      <c r="AW165">
        <v>24.337</v>
      </c>
      <c r="AX165">
        <v>24.327000000000002</v>
      </c>
      <c r="AY165">
        <v>24.337</v>
      </c>
      <c r="AZ165">
        <v>24.327000000000002</v>
      </c>
      <c r="BA165">
        <v>24.344000000000001</v>
      </c>
      <c r="BB165">
        <v>24.321000000000002</v>
      </c>
      <c r="BC165">
        <v>24.337</v>
      </c>
      <c r="BD165">
        <v>7044493</v>
      </c>
      <c r="BE165">
        <v>2466171</v>
      </c>
      <c r="BF165">
        <v>965296</v>
      </c>
      <c r="BG165">
        <v>4945118</v>
      </c>
      <c r="BH165">
        <v>2798612</v>
      </c>
      <c r="BI165">
        <v>5852513</v>
      </c>
      <c r="BJ165">
        <v>5927541</v>
      </c>
      <c r="BK165">
        <v>6105155</v>
      </c>
      <c r="BL165">
        <v>5179267</v>
      </c>
      <c r="BM165">
        <v>5541206</v>
      </c>
      <c r="BN165">
        <v>5122149</v>
      </c>
      <c r="BO165">
        <v>7040207</v>
      </c>
      <c r="BP165">
        <v>7044493</v>
      </c>
      <c r="BQ165">
        <v>2466171</v>
      </c>
      <c r="BR165">
        <v>965296</v>
      </c>
      <c r="BS165">
        <v>4945118</v>
      </c>
      <c r="BT165">
        <v>2798612</v>
      </c>
      <c r="BU165">
        <v>5852513</v>
      </c>
      <c r="BV165">
        <v>5927541</v>
      </c>
      <c r="BW165">
        <v>6105155</v>
      </c>
      <c r="BX165">
        <v>5179267</v>
      </c>
      <c r="BY165">
        <v>5541206</v>
      </c>
      <c r="BZ165">
        <v>5122149</v>
      </c>
      <c r="CA165">
        <v>7040207</v>
      </c>
      <c r="CB165">
        <v>651773.68000000005</v>
      </c>
      <c r="CC165">
        <v>223241.52</v>
      </c>
      <c r="CD165">
        <v>80853.138999999996</v>
      </c>
      <c r="CE165">
        <v>454985.89</v>
      </c>
      <c r="CF165">
        <v>255484.5</v>
      </c>
      <c r="CG165">
        <v>564799.43000000005</v>
      </c>
      <c r="CH165">
        <v>563827.51</v>
      </c>
      <c r="CI165">
        <v>564588.68000000005</v>
      </c>
      <c r="CJ165">
        <v>476807.44</v>
      </c>
      <c r="CK165">
        <v>519007.88</v>
      </c>
      <c r="CL165">
        <v>481574.84</v>
      </c>
      <c r="CM165">
        <v>668072.28</v>
      </c>
      <c r="CN165">
        <v>2423630</v>
      </c>
      <c r="CO165">
        <v>2423630</v>
      </c>
      <c r="CP165">
        <v>58987728</v>
      </c>
      <c r="CQ165">
        <v>58987728</v>
      </c>
      <c r="CR165">
        <v>5505016.7999999998</v>
      </c>
      <c r="CS165">
        <v>2024</v>
      </c>
      <c r="CT165" t="str">
        <f>IFERROR(INDEX(Geography!C:C, MATCH(G165, Geography!B:B, 0)), G165)</f>
        <v>Ohio</v>
      </c>
      <c r="CU165" t="str">
        <f>IF(O165=VLOOKUP("eia923_lignite_fuel_code", Keys!$B:$C, 2, FALSE), VLOOKUP("lignite_label", Keys!$B:$C, 2, FALSE),VLOOKUP("hard_coal_label", Keys!$B:$C, 2, FALSE))</f>
        <v>hard_coal</v>
      </c>
    </row>
    <row r="166" spans="1:99" x14ac:dyDescent="0.25">
      <c r="A166">
        <v>2848</v>
      </c>
      <c r="B166" t="s">
        <v>2592</v>
      </c>
      <c r="C166" t="s">
        <v>2593</v>
      </c>
      <c r="D166" t="s">
        <v>2842</v>
      </c>
      <c r="E166" t="s">
        <v>2843</v>
      </c>
      <c r="F166">
        <v>61919</v>
      </c>
      <c r="G166" t="s">
        <v>398</v>
      </c>
      <c r="H166" t="s">
        <v>2690</v>
      </c>
      <c r="I166" t="s">
        <v>2666</v>
      </c>
      <c r="K166">
        <v>22</v>
      </c>
      <c r="L166">
        <v>2</v>
      </c>
      <c r="M166" t="s">
        <v>2643</v>
      </c>
      <c r="N166" t="s">
        <v>2652</v>
      </c>
      <c r="O166" t="s">
        <v>2600</v>
      </c>
      <c r="P166" t="s">
        <v>2601</v>
      </c>
      <c r="Q166" t="s">
        <v>2667</v>
      </c>
      <c r="R166" t="s">
        <v>2656</v>
      </c>
      <c r="S166" t="s">
        <v>2604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2024</v>
      </c>
      <c r="CT166" t="str">
        <f>IFERROR(INDEX(Geography!C:C, MATCH(G166, Geography!B:B, 0)), G166)</f>
        <v>Ohio</v>
      </c>
      <c r="CU166" t="str">
        <f>IF(O166=VLOOKUP("eia923_lignite_fuel_code", Keys!$B:$C, 2, FALSE), VLOOKUP("lignite_label", Keys!$B:$C, 2, FALSE),VLOOKUP("hard_coal_label", Keys!$B:$C, 2, FALSE))</f>
        <v>hard_coal</v>
      </c>
    </row>
    <row r="167" spans="1:99" x14ac:dyDescent="0.25">
      <c r="A167">
        <v>2861</v>
      </c>
      <c r="B167" t="s">
        <v>2592</v>
      </c>
      <c r="C167" t="s">
        <v>2593</v>
      </c>
      <c r="D167" t="s">
        <v>2844</v>
      </c>
      <c r="E167" t="s">
        <v>2845</v>
      </c>
      <c r="F167">
        <v>63030</v>
      </c>
      <c r="G167" t="s">
        <v>398</v>
      </c>
      <c r="H167" t="s">
        <v>2690</v>
      </c>
      <c r="I167" t="s">
        <v>2666</v>
      </c>
      <c r="K167">
        <v>22</v>
      </c>
      <c r="L167">
        <v>2</v>
      </c>
      <c r="M167" t="s">
        <v>2643</v>
      </c>
      <c r="N167" t="s">
        <v>2652</v>
      </c>
      <c r="O167" t="s">
        <v>2600</v>
      </c>
      <c r="P167" t="s">
        <v>2601</v>
      </c>
      <c r="Q167" t="s">
        <v>2667</v>
      </c>
      <c r="R167" t="s">
        <v>2656</v>
      </c>
      <c r="S167" t="s">
        <v>2604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2024</v>
      </c>
      <c r="CT167" t="str">
        <f>IFERROR(INDEX(Geography!C:C, MATCH(G167, Geography!B:B, 0)), G167)</f>
        <v>Ohio</v>
      </c>
      <c r="CU167" t="str">
        <f>IF(O167=VLOOKUP("eia923_lignite_fuel_code", Keys!$B:$C, 2, FALSE), VLOOKUP("lignite_label", Keys!$B:$C, 2, FALSE),VLOOKUP("hard_coal_label", Keys!$B:$C, 2, FALSE))</f>
        <v>hard_coal</v>
      </c>
    </row>
    <row r="168" spans="1:99" x14ac:dyDescent="0.25">
      <c r="A168">
        <v>2876</v>
      </c>
      <c r="B168" t="s">
        <v>2592</v>
      </c>
      <c r="C168" t="s">
        <v>2593</v>
      </c>
      <c r="D168" t="s">
        <v>2846</v>
      </c>
      <c r="E168" t="s">
        <v>2847</v>
      </c>
      <c r="F168">
        <v>14015</v>
      </c>
      <c r="G168" t="s">
        <v>398</v>
      </c>
      <c r="H168" t="s">
        <v>2690</v>
      </c>
      <c r="I168" t="s">
        <v>2666</v>
      </c>
      <c r="K168">
        <v>22</v>
      </c>
      <c r="L168">
        <v>1</v>
      </c>
      <c r="M168" t="s">
        <v>2598</v>
      </c>
      <c r="N168" t="s">
        <v>2599</v>
      </c>
      <c r="O168" t="s">
        <v>2600</v>
      </c>
      <c r="P168" t="s">
        <v>2601</v>
      </c>
      <c r="Q168" t="s">
        <v>2667</v>
      </c>
      <c r="R168" t="s">
        <v>2603</v>
      </c>
      <c r="S168" t="s">
        <v>2604</v>
      </c>
      <c r="T168">
        <v>226950</v>
      </c>
      <c r="U168">
        <v>181865</v>
      </c>
      <c r="V168">
        <v>169338</v>
      </c>
      <c r="W168">
        <v>36938</v>
      </c>
      <c r="X168">
        <v>78533</v>
      </c>
      <c r="Y168">
        <v>143487</v>
      </c>
      <c r="Z168">
        <v>191412</v>
      </c>
      <c r="AA168">
        <v>156374</v>
      </c>
      <c r="AB168">
        <v>150792</v>
      </c>
      <c r="AC168">
        <v>162877</v>
      </c>
      <c r="AD168">
        <v>177928</v>
      </c>
      <c r="AE168">
        <v>219990</v>
      </c>
      <c r="AF168">
        <v>226950</v>
      </c>
      <c r="AG168">
        <v>181865</v>
      </c>
      <c r="AH168">
        <v>169338</v>
      </c>
      <c r="AI168">
        <v>36938</v>
      </c>
      <c r="AJ168">
        <v>78533</v>
      </c>
      <c r="AK168">
        <v>143487</v>
      </c>
      <c r="AL168">
        <v>191412</v>
      </c>
      <c r="AM168">
        <v>156374</v>
      </c>
      <c r="AN168">
        <v>150792</v>
      </c>
      <c r="AO168">
        <v>162877</v>
      </c>
      <c r="AP168">
        <v>177928</v>
      </c>
      <c r="AQ168">
        <v>219990</v>
      </c>
      <c r="AR168">
        <v>24.027999999999999</v>
      </c>
      <c r="AS168">
        <v>23.791</v>
      </c>
      <c r="AT168">
        <v>23.23</v>
      </c>
      <c r="AU168">
        <v>23.253</v>
      </c>
      <c r="AV168">
        <v>24.474</v>
      </c>
      <c r="AW168">
        <v>24.716000000000001</v>
      </c>
      <c r="AX168">
        <v>24.783000000000001</v>
      </c>
      <c r="AY168">
        <v>24.619</v>
      </c>
      <c r="AZ168">
        <v>24.177</v>
      </c>
      <c r="BA168">
        <v>24.216000000000001</v>
      </c>
      <c r="BB168">
        <v>24.212</v>
      </c>
      <c r="BC168">
        <v>24.661000000000001</v>
      </c>
      <c r="BD168">
        <v>5453155</v>
      </c>
      <c r="BE168">
        <v>4326750</v>
      </c>
      <c r="BF168">
        <v>3933722</v>
      </c>
      <c r="BG168">
        <v>858919</v>
      </c>
      <c r="BH168">
        <v>1922017</v>
      </c>
      <c r="BI168">
        <v>3546425</v>
      </c>
      <c r="BJ168">
        <v>4743764</v>
      </c>
      <c r="BK168">
        <v>3849772</v>
      </c>
      <c r="BL168">
        <v>3645698</v>
      </c>
      <c r="BM168">
        <v>3944229</v>
      </c>
      <c r="BN168">
        <v>4307993</v>
      </c>
      <c r="BO168">
        <v>5425173</v>
      </c>
      <c r="BP168">
        <v>5453155</v>
      </c>
      <c r="BQ168">
        <v>4326750</v>
      </c>
      <c r="BR168">
        <v>3933722</v>
      </c>
      <c r="BS168">
        <v>858919</v>
      </c>
      <c r="BT168">
        <v>1922017</v>
      </c>
      <c r="BU168">
        <v>3546425</v>
      </c>
      <c r="BV168">
        <v>4743764</v>
      </c>
      <c r="BW168">
        <v>3849772</v>
      </c>
      <c r="BX168">
        <v>3645698</v>
      </c>
      <c r="BY168">
        <v>3944229</v>
      </c>
      <c r="BZ168">
        <v>4307993</v>
      </c>
      <c r="CA168">
        <v>5425173</v>
      </c>
      <c r="CB168">
        <v>545285.1</v>
      </c>
      <c r="CC168">
        <v>425691.39</v>
      </c>
      <c r="CD168">
        <v>395743.8</v>
      </c>
      <c r="CE168">
        <v>80373.55</v>
      </c>
      <c r="CF168">
        <v>178268.32</v>
      </c>
      <c r="CG168">
        <v>335364.40999999997</v>
      </c>
      <c r="CH168">
        <v>430784.13</v>
      </c>
      <c r="CI168">
        <v>353790.69</v>
      </c>
      <c r="CJ168">
        <v>363866.07</v>
      </c>
      <c r="CK168">
        <v>404824.9</v>
      </c>
      <c r="CL168">
        <v>385945.19</v>
      </c>
      <c r="CM168">
        <v>476060.56</v>
      </c>
      <c r="CN168">
        <v>1896484</v>
      </c>
      <c r="CO168">
        <v>1896484</v>
      </c>
      <c r="CP168">
        <v>45957617</v>
      </c>
      <c r="CQ168">
        <v>45957617</v>
      </c>
      <c r="CR168">
        <v>4375998.0999999996</v>
      </c>
      <c r="CS168">
        <v>2024</v>
      </c>
      <c r="CT168" t="str">
        <f>IFERROR(INDEX(Geography!C:C, MATCH(G168, Geography!B:B, 0)), G168)</f>
        <v>Ohio</v>
      </c>
      <c r="CU168" t="str">
        <f>IF(O168=VLOOKUP("eia923_lignite_fuel_code", Keys!$B:$C, 2, FALSE), VLOOKUP("lignite_label", Keys!$B:$C, 2, FALSE),VLOOKUP("hard_coal_label", Keys!$B:$C, 2, FALSE))</f>
        <v>hard_coal</v>
      </c>
    </row>
    <row r="169" spans="1:99" x14ac:dyDescent="0.25">
      <c r="A169">
        <v>2876</v>
      </c>
      <c r="B169" t="s">
        <v>2592</v>
      </c>
      <c r="C169" t="s">
        <v>2593</v>
      </c>
      <c r="D169" t="s">
        <v>2846</v>
      </c>
      <c r="E169" t="s">
        <v>2847</v>
      </c>
      <c r="F169">
        <v>14015</v>
      </c>
      <c r="G169" t="s">
        <v>398</v>
      </c>
      <c r="H169" t="s">
        <v>2690</v>
      </c>
      <c r="I169" t="s">
        <v>2666</v>
      </c>
      <c r="K169">
        <v>22</v>
      </c>
      <c r="L169">
        <v>1</v>
      </c>
      <c r="M169" t="s">
        <v>2598</v>
      </c>
      <c r="N169" t="s">
        <v>2599</v>
      </c>
      <c r="O169" t="s">
        <v>2605</v>
      </c>
      <c r="P169" t="s">
        <v>2601</v>
      </c>
      <c r="Q169" t="s">
        <v>2667</v>
      </c>
      <c r="R169" t="s">
        <v>2603</v>
      </c>
      <c r="S169" t="s">
        <v>2604</v>
      </c>
      <c r="T169">
        <v>7617</v>
      </c>
      <c r="U169">
        <v>15728</v>
      </c>
      <c r="V169">
        <v>35753</v>
      </c>
      <c r="W169">
        <v>4227</v>
      </c>
      <c r="X169">
        <v>4219</v>
      </c>
      <c r="Y169">
        <v>10278</v>
      </c>
      <c r="Z169">
        <v>6940</v>
      </c>
      <c r="AA169">
        <v>15075</v>
      </c>
      <c r="AB169">
        <v>13524</v>
      </c>
      <c r="AC169">
        <v>28038</v>
      </c>
      <c r="AD169">
        <v>11311</v>
      </c>
      <c r="AE169">
        <v>19771</v>
      </c>
      <c r="AF169">
        <v>7617</v>
      </c>
      <c r="AG169">
        <v>15728</v>
      </c>
      <c r="AH169">
        <v>35753</v>
      </c>
      <c r="AI169">
        <v>4227</v>
      </c>
      <c r="AJ169">
        <v>4219</v>
      </c>
      <c r="AK169">
        <v>10278</v>
      </c>
      <c r="AL169">
        <v>6940</v>
      </c>
      <c r="AM169">
        <v>15075</v>
      </c>
      <c r="AN169">
        <v>13524</v>
      </c>
      <c r="AO169">
        <v>28038</v>
      </c>
      <c r="AP169">
        <v>11311</v>
      </c>
      <c r="AQ169">
        <v>19771</v>
      </c>
      <c r="AR169">
        <v>24.038</v>
      </c>
      <c r="AS169">
        <v>23.79</v>
      </c>
      <c r="AT169">
        <v>23.231000000000002</v>
      </c>
      <c r="AU169">
        <v>23.263000000000002</v>
      </c>
      <c r="AV169">
        <v>24.471</v>
      </c>
      <c r="AW169">
        <v>24.724</v>
      </c>
      <c r="AX169">
        <v>24.797000000000001</v>
      </c>
      <c r="AY169">
        <v>24.614999999999998</v>
      </c>
      <c r="AZ169">
        <v>24.408999999999999</v>
      </c>
      <c r="BA169">
        <v>24.215</v>
      </c>
      <c r="BB169">
        <v>24.207999999999998</v>
      </c>
      <c r="BC169">
        <v>24.661999999999999</v>
      </c>
      <c r="BD169">
        <v>183097</v>
      </c>
      <c r="BE169">
        <v>374169</v>
      </c>
      <c r="BF169">
        <v>830578</v>
      </c>
      <c r="BG169">
        <v>98333</v>
      </c>
      <c r="BH169">
        <v>103243</v>
      </c>
      <c r="BI169">
        <v>254113</v>
      </c>
      <c r="BJ169">
        <v>172091</v>
      </c>
      <c r="BK169">
        <v>371071</v>
      </c>
      <c r="BL169">
        <v>330107</v>
      </c>
      <c r="BM169">
        <v>678940</v>
      </c>
      <c r="BN169">
        <v>273817</v>
      </c>
      <c r="BO169">
        <v>487592</v>
      </c>
      <c r="BP169">
        <v>183097</v>
      </c>
      <c r="BQ169">
        <v>374169</v>
      </c>
      <c r="BR169">
        <v>830578</v>
      </c>
      <c r="BS169">
        <v>98333</v>
      </c>
      <c r="BT169">
        <v>103243</v>
      </c>
      <c r="BU169">
        <v>254113</v>
      </c>
      <c r="BV169">
        <v>172091</v>
      </c>
      <c r="BW169">
        <v>371071</v>
      </c>
      <c r="BX169">
        <v>330107</v>
      </c>
      <c r="BY169">
        <v>678940</v>
      </c>
      <c r="BZ169">
        <v>273817</v>
      </c>
      <c r="CA169">
        <v>487592</v>
      </c>
      <c r="CB169">
        <v>18308.724999999999</v>
      </c>
      <c r="CC169">
        <v>36812.981</v>
      </c>
      <c r="CD169">
        <v>83558.547000000006</v>
      </c>
      <c r="CE169">
        <v>9201.5030000000006</v>
      </c>
      <c r="CF169">
        <v>9575.8700000000008</v>
      </c>
      <c r="CG169">
        <v>24029.989000000001</v>
      </c>
      <c r="CH169">
        <v>15627.707</v>
      </c>
      <c r="CI169">
        <v>34101.116999999998</v>
      </c>
      <c r="CJ169">
        <v>32947.008999999998</v>
      </c>
      <c r="CK169">
        <v>69684.558000000005</v>
      </c>
      <c r="CL169">
        <v>24530.737000000001</v>
      </c>
      <c r="CM169">
        <v>42786.377</v>
      </c>
      <c r="CN169">
        <v>172481</v>
      </c>
      <c r="CO169">
        <v>172481</v>
      </c>
      <c r="CP169">
        <v>4157151</v>
      </c>
      <c r="CQ169">
        <v>4157151</v>
      </c>
      <c r="CR169">
        <v>401165.12</v>
      </c>
      <c r="CS169">
        <v>2024</v>
      </c>
      <c r="CT169" t="str">
        <f>IFERROR(INDEX(Geography!C:C, MATCH(G169, Geography!B:B, 0)), G169)</f>
        <v>Ohio</v>
      </c>
      <c r="CU169" t="str">
        <f>IF(O169=VLOOKUP("eia923_lignite_fuel_code", Keys!$B:$C, 2, FALSE), VLOOKUP("lignite_label", Keys!$B:$C, 2, FALSE),VLOOKUP("hard_coal_label", Keys!$B:$C, 2, FALSE))</f>
        <v>hard_coal</v>
      </c>
    </row>
    <row r="170" spans="1:99" x14ac:dyDescent="0.25">
      <c r="A170">
        <v>2878</v>
      </c>
      <c r="B170" t="s">
        <v>2616</v>
      </c>
      <c r="C170" t="s">
        <v>2593</v>
      </c>
      <c r="D170" t="s">
        <v>2848</v>
      </c>
      <c r="E170" t="s">
        <v>2849</v>
      </c>
      <c r="F170">
        <v>62031</v>
      </c>
      <c r="G170" t="s">
        <v>398</v>
      </c>
      <c r="H170" t="s">
        <v>2690</v>
      </c>
      <c r="I170" t="s">
        <v>2666</v>
      </c>
      <c r="K170">
        <v>22</v>
      </c>
      <c r="L170">
        <v>3</v>
      </c>
      <c r="M170" t="s">
        <v>2621</v>
      </c>
      <c r="N170" t="s">
        <v>2599</v>
      </c>
      <c r="O170" t="s">
        <v>2605</v>
      </c>
      <c r="P170" t="s">
        <v>2601</v>
      </c>
      <c r="Q170" t="s">
        <v>2667</v>
      </c>
      <c r="R170" t="s">
        <v>2656</v>
      </c>
      <c r="S170" t="s">
        <v>2604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2024</v>
      </c>
      <c r="CT170" t="str">
        <f>IFERROR(INDEX(Geography!C:C, MATCH(G170, Geography!B:B, 0)), G170)</f>
        <v>Ohio</v>
      </c>
      <c r="CU170" t="str">
        <f>IF(O170=VLOOKUP("eia923_lignite_fuel_code", Keys!$B:$C, 2, FALSE), VLOOKUP("lignite_label", Keys!$B:$C, 2, FALSE),VLOOKUP("hard_coal_label", Keys!$B:$C, 2, FALSE))</f>
        <v>hard_coal</v>
      </c>
    </row>
    <row r="171" spans="1:99" x14ac:dyDescent="0.25">
      <c r="A171">
        <v>2914</v>
      </c>
      <c r="B171" t="s">
        <v>2592</v>
      </c>
      <c r="C171" t="s">
        <v>2593</v>
      </c>
      <c r="D171" t="s">
        <v>2850</v>
      </c>
      <c r="E171" t="s">
        <v>2851</v>
      </c>
      <c r="F171">
        <v>5336</v>
      </c>
      <c r="G171" t="s">
        <v>398</v>
      </c>
      <c r="H171" t="s">
        <v>2690</v>
      </c>
      <c r="I171" t="s">
        <v>2666</v>
      </c>
      <c r="K171">
        <v>22</v>
      </c>
      <c r="L171">
        <v>1</v>
      </c>
      <c r="M171" t="s">
        <v>2598</v>
      </c>
      <c r="N171" t="s">
        <v>2599</v>
      </c>
      <c r="O171" t="s">
        <v>2600</v>
      </c>
      <c r="P171" t="s">
        <v>2601</v>
      </c>
      <c r="Q171" t="s">
        <v>2667</v>
      </c>
      <c r="R171" t="s">
        <v>2612</v>
      </c>
      <c r="S171" t="s">
        <v>2604</v>
      </c>
      <c r="T171">
        <v>3420</v>
      </c>
      <c r="U171">
        <v>3131</v>
      </c>
      <c r="V171">
        <v>2811</v>
      </c>
      <c r="W171">
        <v>0</v>
      </c>
      <c r="X171">
        <v>180</v>
      </c>
      <c r="Y171">
        <v>3038</v>
      </c>
      <c r="Z171">
        <v>3970</v>
      </c>
      <c r="AA171">
        <v>3665</v>
      </c>
      <c r="AB171">
        <v>3363</v>
      </c>
      <c r="AC171">
        <v>3708</v>
      </c>
      <c r="AD171">
        <v>3370</v>
      </c>
      <c r="AE171">
        <v>3484</v>
      </c>
      <c r="AF171">
        <v>3420</v>
      </c>
      <c r="AG171">
        <v>3131</v>
      </c>
      <c r="AH171">
        <v>2811</v>
      </c>
      <c r="AI171">
        <v>0</v>
      </c>
      <c r="AJ171">
        <v>180</v>
      </c>
      <c r="AK171">
        <v>3038</v>
      </c>
      <c r="AL171">
        <v>3970</v>
      </c>
      <c r="AM171">
        <v>3665</v>
      </c>
      <c r="AN171">
        <v>3363</v>
      </c>
      <c r="AO171">
        <v>3708</v>
      </c>
      <c r="AP171">
        <v>3370</v>
      </c>
      <c r="AQ171">
        <v>3484</v>
      </c>
      <c r="AR171">
        <v>24.28</v>
      </c>
      <c r="AS171">
        <v>25.21</v>
      </c>
      <c r="AT171">
        <v>25.27</v>
      </c>
      <c r="AU171">
        <v>0</v>
      </c>
      <c r="AV171">
        <v>25.16</v>
      </c>
      <c r="AW171">
        <v>24.79</v>
      </c>
      <c r="AX171">
        <v>24.93</v>
      </c>
      <c r="AY171">
        <v>24.73</v>
      </c>
      <c r="AZ171">
        <v>25.07</v>
      </c>
      <c r="BA171">
        <v>24.74</v>
      </c>
      <c r="BB171">
        <v>24.78</v>
      </c>
      <c r="BC171">
        <v>24.65</v>
      </c>
      <c r="BD171">
        <v>83038</v>
      </c>
      <c r="BE171">
        <v>78933</v>
      </c>
      <c r="BF171">
        <v>71034</v>
      </c>
      <c r="BG171">
        <v>0</v>
      </c>
      <c r="BH171">
        <v>4529</v>
      </c>
      <c r="BI171">
        <v>75312</v>
      </c>
      <c r="BJ171">
        <v>98972</v>
      </c>
      <c r="BK171">
        <v>90635</v>
      </c>
      <c r="BL171">
        <v>84310</v>
      </c>
      <c r="BM171">
        <v>91736</v>
      </c>
      <c r="BN171">
        <v>83509</v>
      </c>
      <c r="BO171">
        <v>85881</v>
      </c>
      <c r="BP171">
        <v>83038</v>
      </c>
      <c r="BQ171">
        <v>78933</v>
      </c>
      <c r="BR171">
        <v>71034</v>
      </c>
      <c r="BS171">
        <v>0</v>
      </c>
      <c r="BT171">
        <v>4529</v>
      </c>
      <c r="BU171">
        <v>75312</v>
      </c>
      <c r="BV171">
        <v>98972</v>
      </c>
      <c r="BW171">
        <v>90635</v>
      </c>
      <c r="BX171">
        <v>84310</v>
      </c>
      <c r="BY171">
        <v>91736</v>
      </c>
      <c r="BZ171">
        <v>83509</v>
      </c>
      <c r="CA171">
        <v>85881</v>
      </c>
      <c r="CB171">
        <v>5133.9229999999998</v>
      </c>
      <c r="CC171">
        <v>5116.6239999999998</v>
      </c>
      <c r="CD171">
        <v>4214.6149999999998</v>
      </c>
      <c r="CE171">
        <v>0</v>
      </c>
      <c r="CF171">
        <v>0</v>
      </c>
      <c r="CG171">
        <v>4050.4630000000002</v>
      </c>
      <c r="CH171">
        <v>5912.9369999999999</v>
      </c>
      <c r="CI171">
        <v>5483.6790000000001</v>
      </c>
      <c r="CJ171">
        <v>5115.4210000000003</v>
      </c>
      <c r="CK171">
        <v>5241.4539999999997</v>
      </c>
      <c r="CL171">
        <v>5160.4589999999998</v>
      </c>
      <c r="CM171">
        <v>5598.723</v>
      </c>
      <c r="CN171">
        <v>34140</v>
      </c>
      <c r="CO171">
        <v>34140</v>
      </c>
      <c r="CP171">
        <v>847889</v>
      </c>
      <c r="CQ171">
        <v>847889</v>
      </c>
      <c r="CR171">
        <v>51028.298000000003</v>
      </c>
      <c r="CS171">
        <v>2024</v>
      </c>
      <c r="CT171" t="str">
        <f>IFERROR(INDEX(Geography!C:C, MATCH(G171, Geography!B:B, 0)), G171)</f>
        <v>Ohio</v>
      </c>
      <c r="CU171" t="str">
        <f>IF(O171=VLOOKUP("eia923_lignite_fuel_code", Keys!$B:$C, 2, FALSE), VLOOKUP("lignite_label", Keys!$B:$C, 2, FALSE),VLOOKUP("hard_coal_label", Keys!$B:$C, 2, FALSE))</f>
        <v>hard_coal</v>
      </c>
    </row>
    <row r="172" spans="1:99" x14ac:dyDescent="0.25">
      <c r="A172">
        <v>2917</v>
      </c>
      <c r="B172" t="s">
        <v>2592</v>
      </c>
      <c r="C172" t="s">
        <v>2593</v>
      </c>
      <c r="D172" t="s">
        <v>2852</v>
      </c>
      <c r="E172" t="s">
        <v>2853</v>
      </c>
      <c r="F172">
        <v>7977</v>
      </c>
      <c r="G172" t="s">
        <v>398</v>
      </c>
      <c r="H172" t="s">
        <v>2690</v>
      </c>
      <c r="I172" t="s">
        <v>2666</v>
      </c>
      <c r="K172">
        <v>22</v>
      </c>
      <c r="L172">
        <v>1</v>
      </c>
      <c r="M172" t="s">
        <v>2598</v>
      </c>
      <c r="N172" t="s">
        <v>2652</v>
      </c>
      <c r="O172" t="s">
        <v>2600</v>
      </c>
      <c r="P172" t="s">
        <v>2601</v>
      </c>
      <c r="Q172" t="s">
        <v>2667</v>
      </c>
      <c r="R172" t="s">
        <v>2656</v>
      </c>
      <c r="S172" t="s">
        <v>2604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2024</v>
      </c>
      <c r="CT172" t="str">
        <f>IFERROR(INDEX(Geography!C:C, MATCH(G172, Geography!B:B, 0)), G172)</f>
        <v>Ohio</v>
      </c>
      <c r="CU172" t="str">
        <f>IF(O172=VLOOKUP("eia923_lignite_fuel_code", Keys!$B:$C, 2, FALSE), VLOOKUP("lignite_label", Keys!$B:$C, 2, FALSE),VLOOKUP("hard_coal_label", Keys!$B:$C, 2, FALSE))</f>
        <v>hard_coal</v>
      </c>
    </row>
    <row r="173" spans="1:99" x14ac:dyDescent="0.25">
      <c r="A173">
        <v>2935</v>
      </c>
      <c r="B173" t="s">
        <v>2592</v>
      </c>
      <c r="C173" t="s">
        <v>2593</v>
      </c>
      <c r="D173" t="s">
        <v>2854</v>
      </c>
      <c r="E173" t="s">
        <v>2855</v>
      </c>
      <c r="F173">
        <v>14194</v>
      </c>
      <c r="G173" t="s">
        <v>398</v>
      </c>
      <c r="H173" t="s">
        <v>2690</v>
      </c>
      <c r="I173" t="s">
        <v>2666</v>
      </c>
      <c r="K173">
        <v>22</v>
      </c>
      <c r="L173">
        <v>1</v>
      </c>
      <c r="M173" t="s">
        <v>2598</v>
      </c>
      <c r="N173" t="s">
        <v>2599</v>
      </c>
      <c r="O173" t="s">
        <v>2600</v>
      </c>
      <c r="P173" t="s">
        <v>2601</v>
      </c>
      <c r="Q173" t="s">
        <v>2667</v>
      </c>
      <c r="R173" t="s">
        <v>2612</v>
      </c>
      <c r="S173" t="s">
        <v>2604</v>
      </c>
      <c r="T173">
        <v>1427</v>
      </c>
      <c r="U173">
        <v>0</v>
      </c>
      <c r="V173">
        <v>0</v>
      </c>
      <c r="W173">
        <v>0</v>
      </c>
      <c r="X173">
        <v>0</v>
      </c>
      <c r="Y173">
        <v>2037</v>
      </c>
      <c r="Z173">
        <v>1772</v>
      </c>
      <c r="AA173">
        <v>1534</v>
      </c>
      <c r="AB173">
        <v>0</v>
      </c>
      <c r="AC173">
        <v>0</v>
      </c>
      <c r="AD173">
        <v>0</v>
      </c>
      <c r="AE173">
        <v>0</v>
      </c>
      <c r="AF173">
        <v>1427</v>
      </c>
      <c r="AG173">
        <v>0</v>
      </c>
      <c r="AH173">
        <v>0</v>
      </c>
      <c r="AI173">
        <v>0</v>
      </c>
      <c r="AJ173">
        <v>0</v>
      </c>
      <c r="AK173">
        <v>2037</v>
      </c>
      <c r="AL173">
        <v>1772</v>
      </c>
      <c r="AM173">
        <v>1534</v>
      </c>
      <c r="AN173">
        <v>0</v>
      </c>
      <c r="AO173">
        <v>0</v>
      </c>
      <c r="AP173">
        <v>0</v>
      </c>
      <c r="AQ173">
        <v>0</v>
      </c>
      <c r="AR173">
        <v>23.260999999999999</v>
      </c>
      <c r="AS173">
        <v>0</v>
      </c>
      <c r="AT173">
        <v>0</v>
      </c>
      <c r="AU173">
        <v>0</v>
      </c>
      <c r="AV173">
        <v>0</v>
      </c>
      <c r="AW173">
        <v>24.259</v>
      </c>
      <c r="AX173">
        <v>24.210999999999999</v>
      </c>
      <c r="AY173">
        <v>23.099</v>
      </c>
      <c r="AZ173">
        <v>0</v>
      </c>
      <c r="BA173">
        <v>0</v>
      </c>
      <c r="BB173">
        <v>0</v>
      </c>
      <c r="BC173">
        <v>0</v>
      </c>
      <c r="BD173">
        <v>33193</v>
      </c>
      <c r="BE173">
        <v>0</v>
      </c>
      <c r="BF173">
        <v>0</v>
      </c>
      <c r="BG173">
        <v>0</v>
      </c>
      <c r="BH173">
        <v>0</v>
      </c>
      <c r="BI173">
        <v>49416</v>
      </c>
      <c r="BJ173">
        <v>42902</v>
      </c>
      <c r="BK173">
        <v>35434</v>
      </c>
      <c r="BL173">
        <v>0</v>
      </c>
      <c r="BM173">
        <v>0</v>
      </c>
      <c r="BN173">
        <v>0</v>
      </c>
      <c r="BO173">
        <v>0</v>
      </c>
      <c r="BP173">
        <v>33193</v>
      </c>
      <c r="BQ173">
        <v>0</v>
      </c>
      <c r="BR173">
        <v>0</v>
      </c>
      <c r="BS173">
        <v>0</v>
      </c>
      <c r="BT173">
        <v>0</v>
      </c>
      <c r="BU173">
        <v>49416</v>
      </c>
      <c r="BV173">
        <v>42902</v>
      </c>
      <c r="BW173">
        <v>35434</v>
      </c>
      <c r="BX173">
        <v>0</v>
      </c>
      <c r="BY173">
        <v>0</v>
      </c>
      <c r="BZ173">
        <v>0</v>
      </c>
      <c r="CA173">
        <v>0</v>
      </c>
      <c r="CB173">
        <v>2090.076</v>
      </c>
      <c r="CC173">
        <v>0</v>
      </c>
      <c r="CD173">
        <v>0</v>
      </c>
      <c r="CE173">
        <v>0</v>
      </c>
      <c r="CF173">
        <v>0</v>
      </c>
      <c r="CG173">
        <v>3098.4780000000001</v>
      </c>
      <c r="CH173">
        <v>2438.462</v>
      </c>
      <c r="CI173">
        <v>2326.8719999999998</v>
      </c>
      <c r="CJ173">
        <v>0</v>
      </c>
      <c r="CK173">
        <v>0</v>
      </c>
      <c r="CL173">
        <v>0</v>
      </c>
      <c r="CM173">
        <v>0</v>
      </c>
      <c r="CN173">
        <v>6770</v>
      </c>
      <c r="CO173">
        <v>6770</v>
      </c>
      <c r="CP173">
        <v>160945</v>
      </c>
      <c r="CQ173">
        <v>160945</v>
      </c>
      <c r="CR173">
        <v>9953.8880000000008</v>
      </c>
      <c r="CS173">
        <v>2024</v>
      </c>
      <c r="CT173" t="str">
        <f>IFERROR(INDEX(Geography!C:C, MATCH(G173, Geography!B:B, 0)), G173)</f>
        <v>Ohio</v>
      </c>
      <c r="CU173" t="str">
        <f>IF(O173=VLOOKUP("eia923_lignite_fuel_code", Keys!$B:$C, 2, FALSE), VLOOKUP("lignite_label", Keys!$B:$C, 2, FALSE),VLOOKUP("hard_coal_label", Keys!$B:$C, 2, FALSE))</f>
        <v>hard_coal</v>
      </c>
    </row>
    <row r="174" spans="1:99" x14ac:dyDescent="0.25">
      <c r="A174">
        <v>2936</v>
      </c>
      <c r="B174" t="s">
        <v>2592</v>
      </c>
      <c r="C174" t="s">
        <v>2593</v>
      </c>
      <c r="D174" t="s">
        <v>2856</v>
      </c>
      <c r="E174" t="s">
        <v>2857</v>
      </c>
      <c r="F174">
        <v>14381</v>
      </c>
      <c r="G174" t="s">
        <v>398</v>
      </c>
      <c r="H174" t="s">
        <v>2690</v>
      </c>
      <c r="I174" t="s">
        <v>2666</v>
      </c>
      <c r="K174">
        <v>22</v>
      </c>
      <c r="L174">
        <v>1</v>
      </c>
      <c r="M174" t="s">
        <v>2598</v>
      </c>
      <c r="N174" t="s">
        <v>2599</v>
      </c>
      <c r="O174" t="s">
        <v>2600</v>
      </c>
      <c r="P174" t="s">
        <v>2601</v>
      </c>
      <c r="Q174" t="s">
        <v>2667</v>
      </c>
      <c r="R174" t="s">
        <v>2612</v>
      </c>
      <c r="S174" t="s">
        <v>2604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377</v>
      </c>
      <c r="Z174">
        <v>0</v>
      </c>
      <c r="AA174">
        <v>117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377</v>
      </c>
      <c r="AL174">
        <v>0</v>
      </c>
      <c r="AM174">
        <v>117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24.61</v>
      </c>
      <c r="AX174">
        <v>0</v>
      </c>
      <c r="AY174">
        <v>25.05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9278</v>
      </c>
      <c r="BJ174">
        <v>0</v>
      </c>
      <c r="BK174">
        <v>2931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9278</v>
      </c>
      <c r="BV174">
        <v>0</v>
      </c>
      <c r="BW174">
        <v>2931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337.38799999999998</v>
      </c>
      <c r="CH174">
        <v>0</v>
      </c>
      <c r="CI174">
        <v>265.779</v>
      </c>
      <c r="CJ174">
        <v>0</v>
      </c>
      <c r="CK174">
        <v>0</v>
      </c>
      <c r="CL174">
        <v>0</v>
      </c>
      <c r="CM174">
        <v>0</v>
      </c>
      <c r="CN174">
        <v>494</v>
      </c>
      <c r="CO174">
        <v>494</v>
      </c>
      <c r="CP174">
        <v>12209</v>
      </c>
      <c r="CQ174">
        <v>12209</v>
      </c>
      <c r="CR174">
        <v>603.16700000000003</v>
      </c>
      <c r="CS174">
        <v>2024</v>
      </c>
      <c r="CT174" t="str">
        <f>IFERROR(INDEX(Geography!C:C, MATCH(G174, Geography!B:B, 0)), G174)</f>
        <v>Ohio</v>
      </c>
      <c r="CU174" t="str">
        <f>IF(O174=VLOOKUP("eia923_lignite_fuel_code", Keys!$B:$C, 2, FALSE), VLOOKUP("lignite_label", Keys!$B:$C, 2, FALSE),VLOOKUP("hard_coal_label", Keys!$B:$C, 2, FALSE))</f>
        <v>hard_coal</v>
      </c>
    </row>
    <row r="175" spans="1:99" x14ac:dyDescent="0.25">
      <c r="A175">
        <v>2937</v>
      </c>
      <c r="B175" t="s">
        <v>2592</v>
      </c>
      <c r="C175" t="s">
        <v>2593</v>
      </c>
      <c r="D175" t="s">
        <v>2858</v>
      </c>
      <c r="E175" t="s">
        <v>2859</v>
      </c>
      <c r="F175">
        <v>15095</v>
      </c>
      <c r="G175" t="s">
        <v>398</v>
      </c>
      <c r="H175" t="s">
        <v>2690</v>
      </c>
      <c r="I175" t="s">
        <v>2666</v>
      </c>
      <c r="K175">
        <v>22</v>
      </c>
      <c r="L175">
        <v>1</v>
      </c>
      <c r="M175" t="s">
        <v>2598</v>
      </c>
      <c r="N175" t="s">
        <v>2652</v>
      </c>
      <c r="O175" t="s">
        <v>2600</v>
      </c>
      <c r="P175" t="s">
        <v>2601</v>
      </c>
      <c r="Q175" t="s">
        <v>2667</v>
      </c>
      <c r="R175" t="s">
        <v>2656</v>
      </c>
      <c r="S175" t="s">
        <v>2604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2024</v>
      </c>
      <c r="CT175" t="str">
        <f>IFERROR(INDEX(Geography!C:C, MATCH(G175, Geography!B:B, 0)), G175)</f>
        <v>Ohio</v>
      </c>
      <c r="CU175" t="str">
        <f>IF(O175=VLOOKUP("eia923_lignite_fuel_code", Keys!$B:$C, 2, FALSE), VLOOKUP("lignite_label", Keys!$B:$C, 2, FALSE),VLOOKUP("hard_coal_label", Keys!$B:$C, 2, FALSE))</f>
        <v>hard_coal</v>
      </c>
    </row>
    <row r="176" spans="1:99" x14ac:dyDescent="0.25">
      <c r="A176">
        <v>2942</v>
      </c>
      <c r="B176" t="s">
        <v>2592</v>
      </c>
      <c r="C176" t="s">
        <v>2593</v>
      </c>
      <c r="D176" t="s">
        <v>2860</v>
      </c>
      <c r="E176" t="s">
        <v>2861</v>
      </c>
      <c r="F176">
        <v>17891</v>
      </c>
      <c r="G176" t="s">
        <v>398</v>
      </c>
      <c r="H176" t="s">
        <v>2690</v>
      </c>
      <c r="I176" t="s">
        <v>2666</v>
      </c>
      <c r="K176">
        <v>22</v>
      </c>
      <c r="L176">
        <v>1</v>
      </c>
      <c r="M176" t="s">
        <v>2598</v>
      </c>
      <c r="N176" t="s">
        <v>2652</v>
      </c>
      <c r="O176" t="s">
        <v>2600</v>
      </c>
      <c r="P176" t="s">
        <v>2601</v>
      </c>
      <c r="Q176" t="s">
        <v>2667</v>
      </c>
      <c r="R176" t="s">
        <v>2656</v>
      </c>
      <c r="S176" t="s">
        <v>2604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2024</v>
      </c>
      <c r="CT176" t="str">
        <f>IFERROR(INDEX(Geography!C:C, MATCH(G176, Geography!B:B, 0)), G176)</f>
        <v>Ohio</v>
      </c>
      <c r="CU176" t="str">
        <f>IF(O176=VLOOKUP("eia923_lignite_fuel_code", Keys!$B:$C, 2, FALSE), VLOOKUP("lignite_label", Keys!$B:$C, 2, FALSE),VLOOKUP("hard_coal_label", Keys!$B:$C, 2, FALSE))</f>
        <v>hard_coal</v>
      </c>
    </row>
    <row r="177" spans="1:99" x14ac:dyDescent="0.25">
      <c r="A177">
        <v>2952</v>
      </c>
      <c r="B177" t="s">
        <v>2592</v>
      </c>
      <c r="C177" t="s">
        <v>2593</v>
      </c>
      <c r="D177" t="s">
        <v>2862</v>
      </c>
      <c r="E177" t="s">
        <v>2863</v>
      </c>
      <c r="F177">
        <v>14063</v>
      </c>
      <c r="G177" t="s">
        <v>401</v>
      </c>
      <c r="H177" t="s">
        <v>2640</v>
      </c>
      <c r="I177" t="s">
        <v>2610</v>
      </c>
      <c r="K177">
        <v>22</v>
      </c>
      <c r="L177">
        <v>1</v>
      </c>
      <c r="M177" t="s">
        <v>2598</v>
      </c>
      <c r="N177" t="s">
        <v>2599</v>
      </c>
      <c r="O177" t="s">
        <v>2605</v>
      </c>
      <c r="P177" t="s">
        <v>2601</v>
      </c>
      <c r="Q177" t="s">
        <v>2611</v>
      </c>
      <c r="R177" t="s">
        <v>2603</v>
      </c>
      <c r="S177" t="s">
        <v>2604</v>
      </c>
      <c r="T177">
        <v>71409</v>
      </c>
      <c r="U177">
        <v>15929</v>
      </c>
      <c r="V177">
        <v>10459</v>
      </c>
      <c r="W177">
        <v>7091</v>
      </c>
      <c r="X177">
        <v>10056</v>
      </c>
      <c r="Y177">
        <v>60687</v>
      </c>
      <c r="Z177">
        <v>0</v>
      </c>
      <c r="AA177">
        <v>21056</v>
      </c>
      <c r="AB177">
        <v>8574</v>
      </c>
      <c r="AC177">
        <v>33066</v>
      </c>
      <c r="AD177">
        <v>44107</v>
      </c>
      <c r="AE177">
        <v>42862</v>
      </c>
      <c r="AF177">
        <v>71409</v>
      </c>
      <c r="AG177">
        <v>15929</v>
      </c>
      <c r="AH177">
        <v>10459</v>
      </c>
      <c r="AI177">
        <v>7091</v>
      </c>
      <c r="AJ177">
        <v>10056</v>
      </c>
      <c r="AK177">
        <v>60687</v>
      </c>
      <c r="AL177">
        <v>0</v>
      </c>
      <c r="AM177">
        <v>21056</v>
      </c>
      <c r="AN177">
        <v>8574</v>
      </c>
      <c r="AO177">
        <v>33066</v>
      </c>
      <c r="AP177">
        <v>44107</v>
      </c>
      <c r="AQ177">
        <v>42862</v>
      </c>
      <c r="AR177">
        <v>17.986000000000001</v>
      </c>
      <c r="AS177">
        <v>17.87</v>
      </c>
      <c r="AT177">
        <v>17.821999999999999</v>
      </c>
      <c r="AU177">
        <v>17.702000000000002</v>
      </c>
      <c r="AV177">
        <v>17.702000000000002</v>
      </c>
      <c r="AW177">
        <v>17.978000000000002</v>
      </c>
      <c r="AX177">
        <v>0</v>
      </c>
      <c r="AY177">
        <v>17.978000000000002</v>
      </c>
      <c r="AZ177">
        <v>17.978000000000002</v>
      </c>
      <c r="BA177">
        <v>17.978000000000002</v>
      </c>
      <c r="BB177">
        <v>17.777000000000001</v>
      </c>
      <c r="BC177">
        <v>17.771000000000001</v>
      </c>
      <c r="BD177">
        <v>1284362</v>
      </c>
      <c r="BE177">
        <v>284651</v>
      </c>
      <c r="BF177">
        <v>186400</v>
      </c>
      <c r="BG177">
        <v>125525</v>
      </c>
      <c r="BH177">
        <v>178011</v>
      </c>
      <c r="BI177">
        <v>1091031</v>
      </c>
      <c r="BJ177">
        <v>0</v>
      </c>
      <c r="BK177">
        <v>378545</v>
      </c>
      <c r="BL177">
        <v>154143</v>
      </c>
      <c r="BM177">
        <v>594461</v>
      </c>
      <c r="BN177">
        <v>784090</v>
      </c>
      <c r="BO177">
        <v>761701</v>
      </c>
      <c r="BP177">
        <v>1284362</v>
      </c>
      <c r="BQ177">
        <v>284651</v>
      </c>
      <c r="BR177">
        <v>186400</v>
      </c>
      <c r="BS177">
        <v>125525</v>
      </c>
      <c r="BT177">
        <v>178011</v>
      </c>
      <c r="BU177">
        <v>1091031</v>
      </c>
      <c r="BV177">
        <v>0</v>
      </c>
      <c r="BW177">
        <v>378545</v>
      </c>
      <c r="BX177">
        <v>154143</v>
      </c>
      <c r="BY177">
        <v>594461</v>
      </c>
      <c r="BZ177">
        <v>784090</v>
      </c>
      <c r="CA177">
        <v>761701</v>
      </c>
      <c r="CB177">
        <v>112212.96</v>
      </c>
      <c r="CC177">
        <v>23920.294000000002</v>
      </c>
      <c r="CD177">
        <v>16585.297999999999</v>
      </c>
      <c r="CE177">
        <v>11450.173000000001</v>
      </c>
      <c r="CF177">
        <v>16027.35</v>
      </c>
      <c r="CG177">
        <v>95810.17</v>
      </c>
      <c r="CH177">
        <v>0</v>
      </c>
      <c r="CI177">
        <v>33969.853999999999</v>
      </c>
      <c r="CJ177">
        <v>13990.629000000001</v>
      </c>
      <c r="CK177">
        <v>53006.22</v>
      </c>
      <c r="CL177">
        <v>68859.154999999999</v>
      </c>
      <c r="CM177">
        <v>67031.282000000007</v>
      </c>
      <c r="CN177">
        <v>325296</v>
      </c>
      <c r="CO177">
        <v>325296</v>
      </c>
      <c r="CP177">
        <v>5822920</v>
      </c>
      <c r="CQ177">
        <v>5822920</v>
      </c>
      <c r="CR177">
        <v>512863.38</v>
      </c>
      <c r="CS177">
        <v>2024</v>
      </c>
      <c r="CT177" t="str">
        <f>IFERROR(INDEX(Geography!C:C, MATCH(G177, Geography!B:B, 0)), G177)</f>
        <v>Oklahoma</v>
      </c>
      <c r="CU177" t="str">
        <f>IF(O177=VLOOKUP("eia923_lignite_fuel_code", Keys!$B:$C, 2, FALSE), VLOOKUP("lignite_label", Keys!$B:$C, 2, FALSE),VLOOKUP("hard_coal_label", Keys!$B:$C, 2, FALSE))</f>
        <v>hard_coal</v>
      </c>
    </row>
    <row r="178" spans="1:99" x14ac:dyDescent="0.25">
      <c r="A178">
        <v>2963</v>
      </c>
      <c r="B178" t="s">
        <v>2592</v>
      </c>
      <c r="C178" t="s">
        <v>2593</v>
      </c>
      <c r="D178" t="s">
        <v>2864</v>
      </c>
      <c r="E178" t="s">
        <v>2865</v>
      </c>
      <c r="F178">
        <v>15474</v>
      </c>
      <c r="G178" t="s">
        <v>401</v>
      </c>
      <c r="H178" t="s">
        <v>2640</v>
      </c>
      <c r="I178" t="s">
        <v>2610</v>
      </c>
      <c r="K178">
        <v>22</v>
      </c>
      <c r="L178">
        <v>1</v>
      </c>
      <c r="M178" t="s">
        <v>2598</v>
      </c>
      <c r="N178" t="s">
        <v>2599</v>
      </c>
      <c r="O178" t="s">
        <v>2605</v>
      </c>
      <c r="P178" t="s">
        <v>2601</v>
      </c>
      <c r="Q178" t="s">
        <v>2611</v>
      </c>
      <c r="R178" t="s">
        <v>2603</v>
      </c>
      <c r="S178" t="s">
        <v>2604</v>
      </c>
      <c r="T178">
        <v>149977</v>
      </c>
      <c r="U178">
        <v>13841</v>
      </c>
      <c r="V178">
        <v>0</v>
      </c>
      <c r="W178">
        <v>52338</v>
      </c>
      <c r="X178">
        <v>81124</v>
      </c>
      <c r="Y178">
        <v>28699</v>
      </c>
      <c r="Z178">
        <v>3400</v>
      </c>
      <c r="AA178">
        <v>131988</v>
      </c>
      <c r="AB178">
        <v>81874</v>
      </c>
      <c r="AC178">
        <v>138508</v>
      </c>
      <c r="AD178">
        <v>7704</v>
      </c>
      <c r="AE178">
        <v>126266</v>
      </c>
      <c r="AF178">
        <v>149977</v>
      </c>
      <c r="AG178">
        <v>13841</v>
      </c>
      <c r="AH178">
        <v>0</v>
      </c>
      <c r="AI178">
        <v>52338</v>
      </c>
      <c r="AJ178">
        <v>81124</v>
      </c>
      <c r="AK178">
        <v>28699</v>
      </c>
      <c r="AL178">
        <v>3400</v>
      </c>
      <c r="AM178">
        <v>131988</v>
      </c>
      <c r="AN178">
        <v>81874</v>
      </c>
      <c r="AO178">
        <v>138508</v>
      </c>
      <c r="AP178">
        <v>7704</v>
      </c>
      <c r="AQ178">
        <v>126266</v>
      </c>
      <c r="AR178">
        <v>17.414000000000001</v>
      </c>
      <c r="AS178">
        <v>17.3</v>
      </c>
      <c r="AT178">
        <v>0</v>
      </c>
      <c r="AU178">
        <v>17.213999999999999</v>
      </c>
      <c r="AV178">
        <v>17.52</v>
      </c>
      <c r="AW178">
        <v>17.353999999999999</v>
      </c>
      <c r="AX178">
        <v>17.350000000000001</v>
      </c>
      <c r="AY178">
        <v>17.164000000000001</v>
      </c>
      <c r="AZ178">
        <v>17.154</v>
      </c>
      <c r="BA178">
        <v>17.154</v>
      </c>
      <c r="BB178">
        <v>17.93</v>
      </c>
      <c r="BC178">
        <v>17.681999999999999</v>
      </c>
      <c r="BD178">
        <v>2611699</v>
      </c>
      <c r="BE178">
        <v>239449</v>
      </c>
      <c r="BF178">
        <v>0</v>
      </c>
      <c r="BG178">
        <v>900946</v>
      </c>
      <c r="BH178">
        <v>1421292</v>
      </c>
      <c r="BI178">
        <v>498042</v>
      </c>
      <c r="BJ178">
        <v>58990</v>
      </c>
      <c r="BK178">
        <v>2265442</v>
      </c>
      <c r="BL178">
        <v>1404467</v>
      </c>
      <c r="BM178">
        <v>2375966</v>
      </c>
      <c r="BN178">
        <v>138133</v>
      </c>
      <c r="BO178">
        <v>2232635</v>
      </c>
      <c r="BP178">
        <v>2611699</v>
      </c>
      <c r="BQ178">
        <v>239449</v>
      </c>
      <c r="BR178">
        <v>0</v>
      </c>
      <c r="BS178">
        <v>900946</v>
      </c>
      <c r="BT178">
        <v>1421292</v>
      </c>
      <c r="BU178">
        <v>498042</v>
      </c>
      <c r="BV178">
        <v>58990</v>
      </c>
      <c r="BW178">
        <v>2265442</v>
      </c>
      <c r="BX178">
        <v>1404467</v>
      </c>
      <c r="BY178">
        <v>2375966</v>
      </c>
      <c r="BZ178">
        <v>138133</v>
      </c>
      <c r="CA178">
        <v>2232635</v>
      </c>
      <c r="CB178">
        <v>243535.31</v>
      </c>
      <c r="CC178">
        <v>22814.249</v>
      </c>
      <c r="CD178">
        <v>0</v>
      </c>
      <c r="CE178">
        <v>85827.582999999999</v>
      </c>
      <c r="CF178">
        <v>130321.04</v>
      </c>
      <c r="CG178">
        <v>44829.281000000003</v>
      </c>
      <c r="CH178">
        <v>5374.8090000000002</v>
      </c>
      <c r="CI178">
        <v>207791.78</v>
      </c>
      <c r="CJ178">
        <v>130862.44</v>
      </c>
      <c r="CK178">
        <v>222056.08</v>
      </c>
      <c r="CL178">
        <v>14003.96</v>
      </c>
      <c r="CM178">
        <v>203507</v>
      </c>
      <c r="CN178">
        <v>815719</v>
      </c>
      <c r="CO178">
        <v>815719</v>
      </c>
      <c r="CP178">
        <v>14147061</v>
      </c>
      <c r="CQ178">
        <v>14147061</v>
      </c>
      <c r="CR178">
        <v>1310923.5</v>
      </c>
      <c r="CS178">
        <v>2024</v>
      </c>
      <c r="CT178" t="str">
        <f>IFERROR(INDEX(Geography!C:C, MATCH(G178, Geography!B:B, 0)), G178)</f>
        <v>Oklahoma</v>
      </c>
      <c r="CU178" t="str">
        <f>IF(O178=VLOOKUP("eia923_lignite_fuel_code", Keys!$B:$C, 2, FALSE), VLOOKUP("lignite_label", Keys!$B:$C, 2, FALSE),VLOOKUP("hard_coal_label", Keys!$B:$C, 2, FALSE))</f>
        <v>hard_coal</v>
      </c>
    </row>
    <row r="179" spans="1:99" x14ac:dyDescent="0.25">
      <c r="A179">
        <v>3113</v>
      </c>
      <c r="B179" t="s">
        <v>2592</v>
      </c>
      <c r="C179" t="s">
        <v>2593</v>
      </c>
      <c r="D179" t="s">
        <v>2866</v>
      </c>
      <c r="E179" t="s">
        <v>2867</v>
      </c>
      <c r="F179">
        <v>63039</v>
      </c>
      <c r="G179" t="s">
        <v>407</v>
      </c>
      <c r="H179" t="s">
        <v>2811</v>
      </c>
      <c r="I179" t="s">
        <v>2666</v>
      </c>
      <c r="K179">
        <v>22</v>
      </c>
      <c r="L179">
        <v>2</v>
      </c>
      <c r="M179" t="s">
        <v>2643</v>
      </c>
      <c r="N179" t="s">
        <v>2652</v>
      </c>
      <c r="O179" t="s">
        <v>2600</v>
      </c>
      <c r="P179" t="s">
        <v>2601</v>
      </c>
      <c r="Q179" t="s">
        <v>2667</v>
      </c>
      <c r="R179" t="s">
        <v>2656</v>
      </c>
      <c r="S179" t="s">
        <v>2604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2024</v>
      </c>
      <c r="CT179" t="str">
        <f>IFERROR(INDEX(Geography!C:C, MATCH(G179, Geography!B:B, 0)), G179)</f>
        <v>Pennsylvania</v>
      </c>
      <c r="CU179" t="str">
        <f>IF(O179=VLOOKUP("eia923_lignite_fuel_code", Keys!$B:$C, 2, FALSE), VLOOKUP("lignite_label", Keys!$B:$C, 2, FALSE),VLOOKUP("hard_coal_label", Keys!$B:$C, 2, FALSE))</f>
        <v>hard_coal</v>
      </c>
    </row>
    <row r="180" spans="1:99" x14ac:dyDescent="0.25">
      <c r="A180">
        <v>3115</v>
      </c>
      <c r="B180" t="s">
        <v>2592</v>
      </c>
      <c r="C180" t="s">
        <v>2593</v>
      </c>
      <c r="D180" t="s">
        <v>2868</v>
      </c>
      <c r="E180" t="s">
        <v>2869</v>
      </c>
      <c r="F180">
        <v>63041</v>
      </c>
      <c r="G180" t="s">
        <v>407</v>
      </c>
      <c r="H180" t="s">
        <v>2811</v>
      </c>
      <c r="I180" t="s">
        <v>2666</v>
      </c>
      <c r="K180">
        <v>22</v>
      </c>
      <c r="L180">
        <v>2</v>
      </c>
      <c r="M180" t="s">
        <v>2643</v>
      </c>
      <c r="N180" t="s">
        <v>2652</v>
      </c>
      <c r="O180" t="s">
        <v>2600</v>
      </c>
      <c r="P180" t="s">
        <v>2601</v>
      </c>
      <c r="Q180" t="s">
        <v>2667</v>
      </c>
      <c r="R180" t="s">
        <v>2656</v>
      </c>
      <c r="S180" t="s">
        <v>2604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2024</v>
      </c>
      <c r="CT180" t="str">
        <f>IFERROR(INDEX(Geography!C:C, MATCH(G180, Geography!B:B, 0)), G180)</f>
        <v>Pennsylvania</v>
      </c>
      <c r="CU180" t="str">
        <f>IF(O180=VLOOKUP("eia923_lignite_fuel_code", Keys!$B:$C, 2, FALSE), VLOOKUP("lignite_label", Keys!$B:$C, 2, FALSE),VLOOKUP("hard_coal_label", Keys!$B:$C, 2, FALSE))</f>
        <v>hard_coal</v>
      </c>
    </row>
    <row r="181" spans="1:99" x14ac:dyDescent="0.25">
      <c r="A181">
        <v>3118</v>
      </c>
      <c r="B181" t="s">
        <v>2592</v>
      </c>
      <c r="C181" t="s">
        <v>2593</v>
      </c>
      <c r="D181" t="s">
        <v>2870</v>
      </c>
      <c r="E181" t="s">
        <v>2871</v>
      </c>
      <c r="F181">
        <v>63047</v>
      </c>
      <c r="G181" t="s">
        <v>407</v>
      </c>
      <c r="H181" t="s">
        <v>2811</v>
      </c>
      <c r="I181" t="s">
        <v>2666</v>
      </c>
      <c r="K181">
        <v>22</v>
      </c>
      <c r="L181">
        <v>2</v>
      </c>
      <c r="M181" t="s">
        <v>2643</v>
      </c>
      <c r="N181" t="s">
        <v>2599</v>
      </c>
      <c r="O181" t="s">
        <v>2600</v>
      </c>
      <c r="P181" t="s">
        <v>2601</v>
      </c>
      <c r="Q181" t="s">
        <v>2667</v>
      </c>
      <c r="R181" t="s">
        <v>2603</v>
      </c>
      <c r="S181" t="s">
        <v>2604</v>
      </c>
      <c r="T181">
        <v>260684</v>
      </c>
      <c r="U181">
        <v>53944</v>
      </c>
      <c r="V181">
        <v>0</v>
      </c>
      <c r="W181">
        <v>17294</v>
      </c>
      <c r="X181">
        <v>37060</v>
      </c>
      <c r="Y181">
        <v>150217</v>
      </c>
      <c r="Z181">
        <v>203151</v>
      </c>
      <c r="AA181">
        <v>207388</v>
      </c>
      <c r="AB181">
        <v>170</v>
      </c>
      <c r="AC181">
        <v>104131</v>
      </c>
      <c r="AD181">
        <v>147303</v>
      </c>
      <c r="AE181">
        <v>213337</v>
      </c>
      <c r="AF181">
        <v>260684</v>
      </c>
      <c r="AG181">
        <v>53944</v>
      </c>
      <c r="AH181">
        <v>0</v>
      </c>
      <c r="AI181">
        <v>17294</v>
      </c>
      <c r="AJ181">
        <v>37060</v>
      </c>
      <c r="AK181">
        <v>150217</v>
      </c>
      <c r="AL181">
        <v>203151</v>
      </c>
      <c r="AM181">
        <v>207388</v>
      </c>
      <c r="AN181">
        <v>170</v>
      </c>
      <c r="AO181">
        <v>104131</v>
      </c>
      <c r="AP181">
        <v>147303</v>
      </c>
      <c r="AQ181">
        <v>213337</v>
      </c>
      <c r="AR181">
        <v>26.09</v>
      </c>
      <c r="AS181">
        <v>26.18</v>
      </c>
      <c r="AT181">
        <v>0</v>
      </c>
      <c r="AU181">
        <v>28.19</v>
      </c>
      <c r="AV181">
        <v>26.26</v>
      </c>
      <c r="AW181">
        <v>26.72</v>
      </c>
      <c r="AX181">
        <v>27.07</v>
      </c>
      <c r="AY181">
        <v>27.17</v>
      </c>
      <c r="AZ181">
        <v>25.88</v>
      </c>
      <c r="BA181">
        <v>27.54</v>
      </c>
      <c r="BB181">
        <v>26.81</v>
      </c>
      <c r="BC181">
        <v>26.67</v>
      </c>
      <c r="BD181">
        <v>6801246</v>
      </c>
      <c r="BE181">
        <v>1412254</v>
      </c>
      <c r="BF181">
        <v>0</v>
      </c>
      <c r="BG181">
        <v>487518</v>
      </c>
      <c r="BH181">
        <v>973196</v>
      </c>
      <c r="BI181">
        <v>4013798</v>
      </c>
      <c r="BJ181">
        <v>5499298</v>
      </c>
      <c r="BK181">
        <v>5634732</v>
      </c>
      <c r="BL181">
        <v>4400</v>
      </c>
      <c r="BM181">
        <v>2867768</v>
      </c>
      <c r="BN181">
        <v>3949193</v>
      </c>
      <c r="BO181">
        <v>5689698</v>
      </c>
      <c r="BP181">
        <v>6801246</v>
      </c>
      <c r="BQ181">
        <v>1412254</v>
      </c>
      <c r="BR181">
        <v>0</v>
      </c>
      <c r="BS181">
        <v>487518</v>
      </c>
      <c r="BT181">
        <v>973196</v>
      </c>
      <c r="BU181">
        <v>4013798</v>
      </c>
      <c r="BV181">
        <v>5499298</v>
      </c>
      <c r="BW181">
        <v>5634732</v>
      </c>
      <c r="BX181">
        <v>4400</v>
      </c>
      <c r="BY181">
        <v>2867768</v>
      </c>
      <c r="BZ181">
        <v>3949193</v>
      </c>
      <c r="CA181">
        <v>5689698</v>
      </c>
      <c r="CB181">
        <v>669268.43999999994</v>
      </c>
      <c r="CC181">
        <v>131341.73000000001</v>
      </c>
      <c r="CD181">
        <v>0</v>
      </c>
      <c r="CE181">
        <v>40807.837</v>
      </c>
      <c r="CF181">
        <v>91126.224000000002</v>
      </c>
      <c r="CG181">
        <v>387745.43</v>
      </c>
      <c r="CH181">
        <v>524517.03</v>
      </c>
      <c r="CI181">
        <v>541008.82999999996</v>
      </c>
      <c r="CJ181">
        <v>-579.49900000000002</v>
      </c>
      <c r="CK181">
        <v>266196.84999999998</v>
      </c>
      <c r="CL181">
        <v>376788.91</v>
      </c>
      <c r="CM181">
        <v>544970.66</v>
      </c>
      <c r="CN181">
        <v>1394679</v>
      </c>
      <c r="CO181">
        <v>1394679</v>
      </c>
      <c r="CP181">
        <v>37333101</v>
      </c>
      <c r="CQ181">
        <v>37333101</v>
      </c>
      <c r="CR181">
        <v>3573192.4</v>
      </c>
      <c r="CS181">
        <v>2024</v>
      </c>
      <c r="CT181" t="str">
        <f>IFERROR(INDEX(Geography!C:C, MATCH(G181, Geography!B:B, 0)), G181)</f>
        <v>Pennsylvania</v>
      </c>
      <c r="CU181" t="str">
        <f>IF(O181=VLOOKUP("eia923_lignite_fuel_code", Keys!$B:$C, 2, FALSE), VLOOKUP("lignite_label", Keys!$B:$C, 2, FALSE),VLOOKUP("hard_coal_label", Keys!$B:$C, 2, FALSE))</f>
        <v>hard_coal</v>
      </c>
    </row>
    <row r="182" spans="1:99" x14ac:dyDescent="0.25">
      <c r="A182">
        <v>3118</v>
      </c>
      <c r="B182" t="s">
        <v>2592</v>
      </c>
      <c r="C182" t="s">
        <v>2593</v>
      </c>
      <c r="D182" t="s">
        <v>2870</v>
      </c>
      <c r="E182" t="s">
        <v>2871</v>
      </c>
      <c r="F182">
        <v>63047</v>
      </c>
      <c r="G182" t="s">
        <v>407</v>
      </c>
      <c r="H182" t="s">
        <v>2811</v>
      </c>
      <c r="I182" t="s">
        <v>2666</v>
      </c>
      <c r="K182">
        <v>22</v>
      </c>
      <c r="L182">
        <v>2</v>
      </c>
      <c r="M182" t="s">
        <v>2643</v>
      </c>
      <c r="N182" t="s">
        <v>2599</v>
      </c>
      <c r="O182" t="s">
        <v>2615</v>
      </c>
      <c r="P182" t="s">
        <v>2601</v>
      </c>
      <c r="Q182" t="s">
        <v>2667</v>
      </c>
      <c r="R182" t="s">
        <v>2603</v>
      </c>
      <c r="S182" t="s">
        <v>2604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2024</v>
      </c>
      <c r="CT182" t="str">
        <f>IFERROR(INDEX(Geography!C:C, MATCH(G182, Geography!B:B, 0)), G182)</f>
        <v>Pennsylvania</v>
      </c>
      <c r="CU182" t="str">
        <f>IF(O182=VLOOKUP("eia923_lignite_fuel_code", Keys!$B:$C, 2, FALSE), VLOOKUP("lignite_label", Keys!$B:$C, 2, FALSE),VLOOKUP("hard_coal_label", Keys!$B:$C, 2, FALSE))</f>
        <v>hard_coal</v>
      </c>
    </row>
    <row r="183" spans="1:99" x14ac:dyDescent="0.25">
      <c r="A183">
        <v>3122</v>
      </c>
      <c r="B183" t="s">
        <v>2592</v>
      </c>
      <c r="C183" t="s">
        <v>2593</v>
      </c>
      <c r="D183" t="s">
        <v>2872</v>
      </c>
      <c r="E183" t="s">
        <v>2873</v>
      </c>
      <c r="F183">
        <v>58615</v>
      </c>
      <c r="G183" t="s">
        <v>407</v>
      </c>
      <c r="H183" t="s">
        <v>2811</v>
      </c>
      <c r="I183" t="s">
        <v>2666</v>
      </c>
      <c r="K183">
        <v>22</v>
      </c>
      <c r="L183">
        <v>2</v>
      </c>
      <c r="M183" t="s">
        <v>2643</v>
      </c>
      <c r="N183" t="s">
        <v>2599</v>
      </c>
      <c r="O183" t="s">
        <v>2600</v>
      </c>
      <c r="P183" t="s">
        <v>2601</v>
      </c>
      <c r="Q183" t="s">
        <v>2667</v>
      </c>
      <c r="R183" t="s">
        <v>2603</v>
      </c>
      <c r="S183" t="s">
        <v>2604</v>
      </c>
      <c r="T183">
        <v>0</v>
      </c>
      <c r="U183">
        <v>0</v>
      </c>
      <c r="V183">
        <v>0</v>
      </c>
      <c r="W183">
        <v>0</v>
      </c>
      <c r="X183">
        <v>0</v>
      </c>
      <c r="Y183" t="s">
        <v>2593</v>
      </c>
      <c r="Z183" t="s">
        <v>2593</v>
      </c>
      <c r="AA183" t="s">
        <v>2593</v>
      </c>
      <c r="AB183" t="s">
        <v>2593</v>
      </c>
      <c r="AC183" t="s">
        <v>2593</v>
      </c>
      <c r="AD183" t="s">
        <v>2593</v>
      </c>
      <c r="AE183" t="s">
        <v>2593</v>
      </c>
      <c r="AF183">
        <v>0</v>
      </c>
      <c r="AG183">
        <v>0</v>
      </c>
      <c r="AH183">
        <v>0</v>
      </c>
      <c r="AI183">
        <v>0</v>
      </c>
      <c r="AJ183">
        <v>0</v>
      </c>
      <c r="AK183" t="s">
        <v>2593</v>
      </c>
      <c r="AL183" t="s">
        <v>2593</v>
      </c>
      <c r="AM183" t="s">
        <v>2593</v>
      </c>
      <c r="AN183" t="s">
        <v>2593</v>
      </c>
      <c r="AO183" t="s">
        <v>2593</v>
      </c>
      <c r="AP183" t="s">
        <v>2593</v>
      </c>
      <c r="AQ183" t="s">
        <v>2593</v>
      </c>
      <c r="AR183">
        <v>0</v>
      </c>
      <c r="AS183">
        <v>0</v>
      </c>
      <c r="AT183">
        <v>0</v>
      </c>
      <c r="AU183">
        <v>0</v>
      </c>
      <c r="AV183">
        <v>0</v>
      </c>
      <c r="AW183" t="s">
        <v>2593</v>
      </c>
      <c r="AX183" t="s">
        <v>2593</v>
      </c>
      <c r="AY183" t="s">
        <v>2593</v>
      </c>
      <c r="AZ183" t="s">
        <v>2593</v>
      </c>
      <c r="BA183" t="s">
        <v>2593</v>
      </c>
      <c r="BB183" t="s">
        <v>2593</v>
      </c>
      <c r="BC183" t="s">
        <v>2593</v>
      </c>
      <c r="BD183">
        <v>0</v>
      </c>
      <c r="BE183">
        <v>0</v>
      </c>
      <c r="BF183">
        <v>0</v>
      </c>
      <c r="BG183">
        <v>0</v>
      </c>
      <c r="BH183">
        <v>0</v>
      </c>
      <c r="BI183" t="s">
        <v>2593</v>
      </c>
      <c r="BJ183" t="s">
        <v>2593</v>
      </c>
      <c r="BK183" t="s">
        <v>2593</v>
      </c>
      <c r="BL183" t="s">
        <v>2593</v>
      </c>
      <c r="BM183" t="s">
        <v>2593</v>
      </c>
      <c r="BN183" t="s">
        <v>2593</v>
      </c>
      <c r="BO183" t="s">
        <v>2593</v>
      </c>
      <c r="BP183">
        <v>0</v>
      </c>
      <c r="BQ183">
        <v>0</v>
      </c>
      <c r="BR183">
        <v>0</v>
      </c>
      <c r="BS183">
        <v>0</v>
      </c>
      <c r="BT183">
        <v>0</v>
      </c>
      <c r="BU183" t="s">
        <v>2593</v>
      </c>
      <c r="BV183" t="s">
        <v>2593</v>
      </c>
      <c r="BW183" t="s">
        <v>2593</v>
      </c>
      <c r="BX183" t="s">
        <v>2593</v>
      </c>
      <c r="BY183" t="s">
        <v>2593</v>
      </c>
      <c r="BZ183" t="s">
        <v>2593</v>
      </c>
      <c r="CA183" t="s">
        <v>2593</v>
      </c>
      <c r="CB183">
        <v>-379.33600000000001</v>
      </c>
      <c r="CC183">
        <v>-261.166</v>
      </c>
      <c r="CD183">
        <v>-391.25200000000001</v>
      </c>
      <c r="CE183">
        <v>-491.548</v>
      </c>
      <c r="CF183">
        <v>-376.35700000000003</v>
      </c>
      <c r="CG183" t="s">
        <v>2593</v>
      </c>
      <c r="CH183" t="s">
        <v>2593</v>
      </c>
      <c r="CI183" t="s">
        <v>2593</v>
      </c>
      <c r="CJ183" t="s">
        <v>2593</v>
      </c>
      <c r="CK183" t="s">
        <v>2593</v>
      </c>
      <c r="CL183" t="s">
        <v>2593</v>
      </c>
      <c r="CM183" t="s">
        <v>2593</v>
      </c>
      <c r="CN183">
        <v>0</v>
      </c>
      <c r="CO183">
        <v>0</v>
      </c>
      <c r="CP183">
        <v>0</v>
      </c>
      <c r="CQ183">
        <v>0</v>
      </c>
      <c r="CR183">
        <v>-1899.6590000000001</v>
      </c>
      <c r="CS183">
        <v>2024</v>
      </c>
      <c r="CT183" t="str">
        <f>IFERROR(INDEX(Geography!C:C, MATCH(G183, Geography!B:B, 0)), G183)</f>
        <v>Pennsylvania</v>
      </c>
      <c r="CU183" t="str">
        <f>IF(O183=VLOOKUP("eia923_lignite_fuel_code", Keys!$B:$C, 2, FALSE), VLOOKUP("lignite_label", Keys!$B:$C, 2, FALSE),VLOOKUP("hard_coal_label", Keys!$B:$C, 2, FALSE))</f>
        <v>hard_coal</v>
      </c>
    </row>
    <row r="184" spans="1:99" x14ac:dyDescent="0.25">
      <c r="A184">
        <v>3130</v>
      </c>
      <c r="B184" t="s">
        <v>2592</v>
      </c>
      <c r="C184" t="s">
        <v>2593</v>
      </c>
      <c r="D184" t="s">
        <v>2874</v>
      </c>
      <c r="E184" t="s">
        <v>2875</v>
      </c>
      <c r="F184">
        <v>61781</v>
      </c>
      <c r="G184" t="s">
        <v>407</v>
      </c>
      <c r="H184" t="s">
        <v>2811</v>
      </c>
      <c r="I184" t="s">
        <v>2666</v>
      </c>
      <c r="K184">
        <v>22</v>
      </c>
      <c r="L184">
        <v>2</v>
      </c>
      <c r="M184" t="s">
        <v>2643</v>
      </c>
      <c r="N184" t="s">
        <v>2599</v>
      </c>
      <c r="O184" t="s">
        <v>2600</v>
      </c>
      <c r="P184" t="s">
        <v>2601</v>
      </c>
      <c r="Q184" t="s">
        <v>2667</v>
      </c>
      <c r="R184" t="s">
        <v>2603</v>
      </c>
      <c r="S184" t="s">
        <v>2604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2024</v>
      </c>
      <c r="CT184" t="str">
        <f>IFERROR(INDEX(Geography!C:C, MATCH(G184, Geography!B:B, 0)), G184)</f>
        <v>Pennsylvania</v>
      </c>
      <c r="CU184" t="str">
        <f>IF(O184=VLOOKUP("eia923_lignite_fuel_code", Keys!$B:$C, 2, FALSE), VLOOKUP("lignite_label", Keys!$B:$C, 2, FALSE),VLOOKUP("hard_coal_label", Keys!$B:$C, 2, FALSE))</f>
        <v>hard_coal</v>
      </c>
    </row>
    <row r="185" spans="1:99" x14ac:dyDescent="0.25">
      <c r="A185">
        <v>3130</v>
      </c>
      <c r="B185" t="s">
        <v>2592</v>
      </c>
      <c r="C185" t="s">
        <v>2593</v>
      </c>
      <c r="D185" t="s">
        <v>2874</v>
      </c>
      <c r="E185" t="s">
        <v>2875</v>
      </c>
      <c r="F185">
        <v>61781</v>
      </c>
      <c r="G185" t="s">
        <v>407</v>
      </c>
      <c r="H185" t="s">
        <v>2811</v>
      </c>
      <c r="I185" t="s">
        <v>2666</v>
      </c>
      <c r="K185">
        <v>22</v>
      </c>
      <c r="L185">
        <v>2</v>
      </c>
      <c r="M185" t="s">
        <v>2643</v>
      </c>
      <c r="N185" t="s">
        <v>2599</v>
      </c>
      <c r="O185" t="s">
        <v>2876</v>
      </c>
      <c r="P185" t="s">
        <v>2877</v>
      </c>
      <c r="Q185" t="s">
        <v>2667</v>
      </c>
      <c r="R185" t="s">
        <v>2603</v>
      </c>
      <c r="S185" t="s">
        <v>2604</v>
      </c>
      <c r="T185">
        <v>195587</v>
      </c>
      <c r="U185">
        <v>235848</v>
      </c>
      <c r="V185">
        <v>306064</v>
      </c>
      <c r="W185">
        <v>273031</v>
      </c>
      <c r="X185">
        <v>187423</v>
      </c>
      <c r="Y185">
        <v>225417</v>
      </c>
      <c r="Z185">
        <v>292829</v>
      </c>
      <c r="AA185">
        <v>48781</v>
      </c>
      <c r="AB185">
        <v>0</v>
      </c>
      <c r="AC185">
        <v>0</v>
      </c>
      <c r="AD185">
        <v>0</v>
      </c>
      <c r="AE185">
        <v>144799</v>
      </c>
      <c r="AF185">
        <v>195587</v>
      </c>
      <c r="AG185">
        <v>235848</v>
      </c>
      <c r="AH185">
        <v>306064</v>
      </c>
      <c r="AI185">
        <v>273031</v>
      </c>
      <c r="AJ185">
        <v>187423</v>
      </c>
      <c r="AK185">
        <v>225417</v>
      </c>
      <c r="AL185">
        <v>292829</v>
      </c>
      <c r="AM185">
        <v>48781</v>
      </c>
      <c r="AN185">
        <v>0</v>
      </c>
      <c r="AO185">
        <v>0</v>
      </c>
      <c r="AP185">
        <v>0</v>
      </c>
      <c r="AQ185">
        <v>144799</v>
      </c>
      <c r="AR185">
        <v>13.15</v>
      </c>
      <c r="AS185">
        <v>13.01</v>
      </c>
      <c r="AT185">
        <v>12.57</v>
      </c>
      <c r="AU185">
        <v>12.95</v>
      </c>
      <c r="AV185">
        <v>12.23</v>
      </c>
      <c r="AW185">
        <v>12.85</v>
      </c>
      <c r="AX185">
        <v>13.2</v>
      </c>
      <c r="AY185">
        <v>13.1</v>
      </c>
      <c r="AZ185">
        <v>0</v>
      </c>
      <c r="BA185">
        <v>0</v>
      </c>
      <c r="BB185">
        <v>0</v>
      </c>
      <c r="BC185">
        <v>12.69</v>
      </c>
      <c r="BD185">
        <v>2571969</v>
      </c>
      <c r="BE185">
        <v>3068382</v>
      </c>
      <c r="BF185">
        <v>3847224</v>
      </c>
      <c r="BG185">
        <v>3535751</v>
      </c>
      <c r="BH185">
        <v>2292183</v>
      </c>
      <c r="BI185">
        <v>2896608</v>
      </c>
      <c r="BJ185">
        <v>3865343</v>
      </c>
      <c r="BK185">
        <v>639031</v>
      </c>
      <c r="BL185">
        <v>0</v>
      </c>
      <c r="BM185">
        <v>0</v>
      </c>
      <c r="BN185">
        <v>0</v>
      </c>
      <c r="BO185">
        <v>1837499</v>
      </c>
      <c r="BP185">
        <v>2571969</v>
      </c>
      <c r="BQ185">
        <v>3068382</v>
      </c>
      <c r="BR185">
        <v>3847224</v>
      </c>
      <c r="BS185">
        <v>3535751</v>
      </c>
      <c r="BT185">
        <v>2292183</v>
      </c>
      <c r="BU185">
        <v>2896608</v>
      </c>
      <c r="BV185">
        <v>3865343</v>
      </c>
      <c r="BW185">
        <v>639031</v>
      </c>
      <c r="BX185">
        <v>0</v>
      </c>
      <c r="BY185">
        <v>0</v>
      </c>
      <c r="BZ185">
        <v>0</v>
      </c>
      <c r="CA185">
        <v>1837499</v>
      </c>
      <c r="CB185">
        <v>213062.74</v>
      </c>
      <c r="CC185">
        <v>257141.17</v>
      </c>
      <c r="CD185">
        <v>342765</v>
      </c>
      <c r="CE185">
        <v>309720</v>
      </c>
      <c r="CF185">
        <v>193257.13</v>
      </c>
      <c r="CG185">
        <v>247922.46</v>
      </c>
      <c r="CH185">
        <v>346561</v>
      </c>
      <c r="CI185">
        <v>40419.834999999999</v>
      </c>
      <c r="CJ185">
        <v>-7260.9740000000002</v>
      </c>
      <c r="CK185">
        <v>-6946.491</v>
      </c>
      <c r="CL185">
        <v>-3188.6190000000001</v>
      </c>
      <c r="CM185">
        <v>152964.82999999999</v>
      </c>
      <c r="CN185">
        <v>1909779</v>
      </c>
      <c r="CO185">
        <v>1909779</v>
      </c>
      <c r="CP185">
        <v>24553990</v>
      </c>
      <c r="CQ185">
        <v>24553990</v>
      </c>
      <c r="CR185">
        <v>2086418.1</v>
      </c>
      <c r="CS185">
        <v>2024</v>
      </c>
      <c r="CT185" t="str">
        <f>IFERROR(INDEX(Geography!C:C, MATCH(G185, Geography!B:B, 0)), G185)</f>
        <v>Pennsylvania</v>
      </c>
      <c r="CU185" t="str">
        <f>IF(O185=VLOOKUP("eia923_lignite_fuel_code", Keys!$B:$C, 2, FALSE), VLOOKUP("lignite_label", Keys!$B:$C, 2, FALSE),VLOOKUP("hard_coal_label", Keys!$B:$C, 2, FALSE))</f>
        <v>hard_coal</v>
      </c>
    </row>
    <row r="186" spans="1:99" x14ac:dyDescent="0.25">
      <c r="A186">
        <v>3131</v>
      </c>
      <c r="B186" t="s">
        <v>2592</v>
      </c>
      <c r="C186" t="s">
        <v>2593</v>
      </c>
      <c r="D186" t="s">
        <v>2878</v>
      </c>
      <c r="E186" t="s">
        <v>2879</v>
      </c>
      <c r="F186">
        <v>63044</v>
      </c>
      <c r="G186" t="s">
        <v>407</v>
      </c>
      <c r="H186" t="s">
        <v>2811</v>
      </c>
      <c r="I186" t="s">
        <v>2666</v>
      </c>
      <c r="K186">
        <v>22</v>
      </c>
      <c r="L186">
        <v>2</v>
      </c>
      <c r="M186" t="s">
        <v>2643</v>
      </c>
      <c r="N186" t="s">
        <v>2599</v>
      </c>
      <c r="O186" t="s">
        <v>2600</v>
      </c>
      <c r="P186" t="s">
        <v>2601</v>
      </c>
      <c r="Q186" t="s">
        <v>2667</v>
      </c>
      <c r="R186" t="s">
        <v>2603</v>
      </c>
      <c r="S186" t="s">
        <v>2604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2024</v>
      </c>
      <c r="CT186" t="str">
        <f>IFERROR(INDEX(Geography!C:C, MATCH(G186, Geography!B:B, 0)), G186)</f>
        <v>Pennsylvania</v>
      </c>
      <c r="CU186" t="str">
        <f>IF(O186=VLOOKUP("eia923_lignite_fuel_code", Keys!$B:$C, 2, FALSE), VLOOKUP("lignite_label", Keys!$B:$C, 2, FALSE),VLOOKUP("hard_coal_label", Keys!$B:$C, 2, FALSE))</f>
        <v>hard_coal</v>
      </c>
    </row>
    <row r="187" spans="1:99" x14ac:dyDescent="0.25">
      <c r="A187">
        <v>3136</v>
      </c>
      <c r="B187" t="s">
        <v>2592</v>
      </c>
      <c r="C187" t="s">
        <v>2593</v>
      </c>
      <c r="D187" t="s">
        <v>2880</v>
      </c>
      <c r="E187" t="s">
        <v>2871</v>
      </c>
      <c r="F187">
        <v>63047</v>
      </c>
      <c r="G187" t="s">
        <v>407</v>
      </c>
      <c r="H187" t="s">
        <v>2811</v>
      </c>
      <c r="I187" t="s">
        <v>2666</v>
      </c>
      <c r="K187">
        <v>22</v>
      </c>
      <c r="L187">
        <v>2</v>
      </c>
      <c r="M187" t="s">
        <v>2643</v>
      </c>
      <c r="N187" t="s">
        <v>2599</v>
      </c>
      <c r="O187" t="s">
        <v>2600</v>
      </c>
      <c r="P187" t="s">
        <v>2601</v>
      </c>
      <c r="Q187" t="s">
        <v>2667</v>
      </c>
      <c r="R187" t="s">
        <v>2603</v>
      </c>
      <c r="S187" t="s">
        <v>2604</v>
      </c>
      <c r="T187">
        <v>321154</v>
      </c>
      <c r="U187">
        <v>115752</v>
      </c>
      <c r="V187">
        <v>0</v>
      </c>
      <c r="W187">
        <v>0</v>
      </c>
      <c r="X187">
        <v>24898</v>
      </c>
      <c r="Y187">
        <v>150876</v>
      </c>
      <c r="Z187">
        <v>279262</v>
      </c>
      <c r="AA187">
        <v>135488</v>
      </c>
      <c r="AB187">
        <v>0</v>
      </c>
      <c r="AC187">
        <v>0</v>
      </c>
      <c r="AD187">
        <v>19310</v>
      </c>
      <c r="AE187">
        <v>199810</v>
      </c>
      <c r="AF187">
        <v>321154</v>
      </c>
      <c r="AG187">
        <v>115752</v>
      </c>
      <c r="AH187">
        <v>0</v>
      </c>
      <c r="AI187">
        <v>0</v>
      </c>
      <c r="AJ187">
        <v>24898</v>
      </c>
      <c r="AK187">
        <v>150876</v>
      </c>
      <c r="AL187">
        <v>279262</v>
      </c>
      <c r="AM187">
        <v>135488</v>
      </c>
      <c r="AN187">
        <v>0</v>
      </c>
      <c r="AO187">
        <v>0</v>
      </c>
      <c r="AP187">
        <v>19310</v>
      </c>
      <c r="AQ187">
        <v>199810</v>
      </c>
      <c r="AR187">
        <v>26.41</v>
      </c>
      <c r="AS187">
        <v>26.11</v>
      </c>
      <c r="AT187">
        <v>0</v>
      </c>
      <c r="AU187">
        <v>0</v>
      </c>
      <c r="AV187">
        <v>25.22</v>
      </c>
      <c r="AW187">
        <v>25.44</v>
      </c>
      <c r="AX187">
        <v>25.99</v>
      </c>
      <c r="AY187">
        <v>26.15</v>
      </c>
      <c r="AZ187">
        <v>0</v>
      </c>
      <c r="BA187">
        <v>0</v>
      </c>
      <c r="BB187">
        <v>26.46</v>
      </c>
      <c r="BC187">
        <v>25.27</v>
      </c>
      <c r="BD187">
        <v>8481677</v>
      </c>
      <c r="BE187">
        <v>3022285</v>
      </c>
      <c r="BF187">
        <v>0</v>
      </c>
      <c r="BG187">
        <v>0</v>
      </c>
      <c r="BH187">
        <v>627928</v>
      </c>
      <c r="BI187">
        <v>3838285</v>
      </c>
      <c r="BJ187">
        <v>7258019</v>
      </c>
      <c r="BK187">
        <v>3543011</v>
      </c>
      <c r="BL187">
        <v>0</v>
      </c>
      <c r="BM187">
        <v>0</v>
      </c>
      <c r="BN187">
        <v>510943</v>
      </c>
      <c r="BO187">
        <v>5049199</v>
      </c>
      <c r="BP187">
        <v>8481677</v>
      </c>
      <c r="BQ187">
        <v>3022285</v>
      </c>
      <c r="BR187">
        <v>0</v>
      </c>
      <c r="BS187">
        <v>0</v>
      </c>
      <c r="BT187">
        <v>627928</v>
      </c>
      <c r="BU187">
        <v>3838285</v>
      </c>
      <c r="BV187">
        <v>7258019</v>
      </c>
      <c r="BW187">
        <v>3543011</v>
      </c>
      <c r="BX187">
        <v>0</v>
      </c>
      <c r="BY187">
        <v>0</v>
      </c>
      <c r="BZ187">
        <v>510943</v>
      </c>
      <c r="CA187">
        <v>5049199</v>
      </c>
      <c r="CB187">
        <v>832041</v>
      </c>
      <c r="CC187">
        <v>294078</v>
      </c>
      <c r="CD187">
        <v>-9709</v>
      </c>
      <c r="CE187">
        <v>-6765</v>
      </c>
      <c r="CF187">
        <v>57138</v>
      </c>
      <c r="CG187">
        <v>285764</v>
      </c>
      <c r="CH187">
        <v>711692</v>
      </c>
      <c r="CI187">
        <v>333701</v>
      </c>
      <c r="CJ187">
        <v>-9096</v>
      </c>
      <c r="CK187">
        <v>-7266</v>
      </c>
      <c r="CL187">
        <v>39783</v>
      </c>
      <c r="CM187">
        <v>521059</v>
      </c>
      <c r="CN187">
        <v>1246550</v>
      </c>
      <c r="CO187">
        <v>1246550</v>
      </c>
      <c r="CP187">
        <v>32331347</v>
      </c>
      <c r="CQ187">
        <v>32331347</v>
      </c>
      <c r="CR187">
        <v>3042420</v>
      </c>
      <c r="CS187">
        <v>2024</v>
      </c>
      <c r="CT187" t="str">
        <f>IFERROR(INDEX(Geography!C:C, MATCH(G187, Geography!B:B, 0)), G187)</f>
        <v>Pennsylvania</v>
      </c>
      <c r="CU187" t="str">
        <f>IF(O187=VLOOKUP("eia923_lignite_fuel_code", Keys!$B:$C, 2, FALSE), VLOOKUP("lignite_label", Keys!$B:$C, 2, FALSE),VLOOKUP("hard_coal_label", Keys!$B:$C, 2, FALSE))</f>
        <v>hard_coal</v>
      </c>
    </row>
    <row r="188" spans="1:99" x14ac:dyDescent="0.25">
      <c r="A188">
        <v>3136</v>
      </c>
      <c r="B188" t="s">
        <v>2592</v>
      </c>
      <c r="C188" t="s">
        <v>2593</v>
      </c>
      <c r="D188" t="s">
        <v>2880</v>
      </c>
      <c r="E188" t="s">
        <v>2871</v>
      </c>
      <c r="F188">
        <v>63047</v>
      </c>
      <c r="G188" t="s">
        <v>407</v>
      </c>
      <c r="H188" t="s">
        <v>2811</v>
      </c>
      <c r="I188" t="s">
        <v>2666</v>
      </c>
      <c r="K188">
        <v>22</v>
      </c>
      <c r="L188">
        <v>2</v>
      </c>
      <c r="M188" t="s">
        <v>2643</v>
      </c>
      <c r="N188" t="s">
        <v>2599</v>
      </c>
      <c r="O188" t="s">
        <v>2615</v>
      </c>
      <c r="P188" t="s">
        <v>2601</v>
      </c>
      <c r="Q188" t="s">
        <v>2667</v>
      </c>
      <c r="R188" t="s">
        <v>2603</v>
      </c>
      <c r="S188" t="s">
        <v>2604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2024</v>
      </c>
      <c r="CT188" t="str">
        <f>IFERROR(INDEX(Geography!C:C, MATCH(G188, Geography!B:B, 0)), G188)</f>
        <v>Pennsylvania</v>
      </c>
      <c r="CU188" t="str">
        <f>IF(O188=VLOOKUP("eia923_lignite_fuel_code", Keys!$B:$C, 2, FALSE), VLOOKUP("lignite_label", Keys!$B:$C, 2, FALSE),VLOOKUP("hard_coal_label", Keys!$B:$C, 2, FALSE))</f>
        <v>hard_coal</v>
      </c>
    </row>
    <row r="189" spans="1:99" x14ac:dyDescent="0.25">
      <c r="A189">
        <v>3136</v>
      </c>
      <c r="B189" t="s">
        <v>2592</v>
      </c>
      <c r="C189" t="s">
        <v>2593</v>
      </c>
      <c r="D189" t="s">
        <v>2880</v>
      </c>
      <c r="E189" t="s">
        <v>2871</v>
      </c>
      <c r="F189">
        <v>63047</v>
      </c>
      <c r="G189" t="s">
        <v>407</v>
      </c>
      <c r="H189" t="s">
        <v>2811</v>
      </c>
      <c r="I189" t="s">
        <v>2666</v>
      </c>
      <c r="K189">
        <v>22</v>
      </c>
      <c r="L189">
        <v>2</v>
      </c>
      <c r="M189" t="s">
        <v>2643</v>
      </c>
      <c r="N189" t="s">
        <v>2599</v>
      </c>
      <c r="O189" t="s">
        <v>413</v>
      </c>
      <c r="P189" t="s">
        <v>2601</v>
      </c>
      <c r="Q189" t="s">
        <v>2667</v>
      </c>
      <c r="R189" t="s">
        <v>2603</v>
      </c>
      <c r="S189" t="s">
        <v>2604</v>
      </c>
      <c r="T189" t="s">
        <v>2593</v>
      </c>
      <c r="U189" t="s">
        <v>2593</v>
      </c>
      <c r="V189">
        <v>0</v>
      </c>
      <c r="W189">
        <v>0</v>
      </c>
      <c r="X189" t="s">
        <v>2593</v>
      </c>
      <c r="Y189" t="s">
        <v>2593</v>
      </c>
      <c r="Z189" t="s">
        <v>2593</v>
      </c>
      <c r="AA189" t="s">
        <v>2593</v>
      </c>
      <c r="AB189" t="s">
        <v>2593</v>
      </c>
      <c r="AC189">
        <v>0</v>
      </c>
      <c r="AD189" t="s">
        <v>2593</v>
      </c>
      <c r="AE189" t="s">
        <v>2593</v>
      </c>
      <c r="AF189" t="s">
        <v>2593</v>
      </c>
      <c r="AG189" t="s">
        <v>2593</v>
      </c>
      <c r="AH189">
        <v>0</v>
      </c>
      <c r="AI189">
        <v>0</v>
      </c>
      <c r="AJ189" t="s">
        <v>2593</v>
      </c>
      <c r="AK189" t="s">
        <v>2593</v>
      </c>
      <c r="AL189" t="s">
        <v>2593</v>
      </c>
      <c r="AM189" t="s">
        <v>2593</v>
      </c>
      <c r="AN189" t="s">
        <v>2593</v>
      </c>
      <c r="AO189">
        <v>0</v>
      </c>
      <c r="AP189" t="s">
        <v>2593</v>
      </c>
      <c r="AQ189" t="s">
        <v>2593</v>
      </c>
      <c r="AR189" t="s">
        <v>2593</v>
      </c>
      <c r="AS189" t="s">
        <v>2593</v>
      </c>
      <c r="AT189">
        <v>0</v>
      </c>
      <c r="AU189">
        <v>0</v>
      </c>
      <c r="AV189" t="s">
        <v>2593</v>
      </c>
      <c r="AW189" t="s">
        <v>2593</v>
      </c>
      <c r="AX189" t="s">
        <v>2593</v>
      </c>
      <c r="AY189" t="s">
        <v>2593</v>
      </c>
      <c r="AZ189" t="s">
        <v>2593</v>
      </c>
      <c r="BA189">
        <v>0</v>
      </c>
      <c r="BB189" t="s">
        <v>2593</v>
      </c>
      <c r="BC189" t="s">
        <v>2593</v>
      </c>
      <c r="BD189" t="s">
        <v>2593</v>
      </c>
      <c r="BE189" t="s">
        <v>2593</v>
      </c>
      <c r="BF189">
        <v>0</v>
      </c>
      <c r="BG189">
        <v>0</v>
      </c>
      <c r="BH189" t="s">
        <v>2593</v>
      </c>
      <c r="BI189" t="s">
        <v>2593</v>
      </c>
      <c r="BJ189" t="s">
        <v>2593</v>
      </c>
      <c r="BK189" t="s">
        <v>2593</v>
      </c>
      <c r="BL189" t="s">
        <v>2593</v>
      </c>
      <c r="BM189">
        <v>0</v>
      </c>
      <c r="BN189" t="s">
        <v>2593</v>
      </c>
      <c r="BO189" t="s">
        <v>2593</v>
      </c>
      <c r="BP189" t="s">
        <v>2593</v>
      </c>
      <c r="BQ189" t="s">
        <v>2593</v>
      </c>
      <c r="BR189">
        <v>0</v>
      </c>
      <c r="BS189">
        <v>0</v>
      </c>
      <c r="BT189" t="s">
        <v>2593</v>
      </c>
      <c r="BU189" t="s">
        <v>2593</v>
      </c>
      <c r="BV189" t="s">
        <v>2593</v>
      </c>
      <c r="BW189" t="s">
        <v>2593</v>
      </c>
      <c r="BX189" t="s">
        <v>2593</v>
      </c>
      <c r="BY189">
        <v>0</v>
      </c>
      <c r="BZ189" t="s">
        <v>2593</v>
      </c>
      <c r="CA189" t="s">
        <v>2593</v>
      </c>
      <c r="CB189" t="s">
        <v>2593</v>
      </c>
      <c r="CC189" t="s">
        <v>2593</v>
      </c>
      <c r="CD189">
        <v>0</v>
      </c>
      <c r="CE189">
        <v>0</v>
      </c>
      <c r="CF189" t="s">
        <v>2593</v>
      </c>
      <c r="CG189" t="s">
        <v>2593</v>
      </c>
      <c r="CH189" t="s">
        <v>2593</v>
      </c>
      <c r="CI189" t="s">
        <v>2593</v>
      </c>
      <c r="CJ189" t="s">
        <v>2593</v>
      </c>
      <c r="CK189">
        <v>0</v>
      </c>
      <c r="CL189" t="s">
        <v>2593</v>
      </c>
      <c r="CM189" t="s">
        <v>2593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2024</v>
      </c>
      <c r="CT189" t="str">
        <f>IFERROR(INDEX(Geography!C:C, MATCH(G189, Geography!B:B, 0)), G189)</f>
        <v>Pennsylvania</v>
      </c>
      <c r="CU189" t="str">
        <f>IF(O189=VLOOKUP("eia923_lignite_fuel_code", Keys!$B:$C, 2, FALSE), VLOOKUP("lignite_label", Keys!$B:$C, 2, FALSE),VLOOKUP("hard_coal_label", Keys!$B:$C, 2, FALSE))</f>
        <v>hard_coal</v>
      </c>
    </row>
    <row r="190" spans="1:99" x14ac:dyDescent="0.25">
      <c r="A190">
        <v>3138</v>
      </c>
      <c r="B190" t="s">
        <v>2592</v>
      </c>
      <c r="C190" t="s">
        <v>2593</v>
      </c>
      <c r="D190" t="s">
        <v>2881</v>
      </c>
      <c r="E190" t="s">
        <v>2882</v>
      </c>
      <c r="F190">
        <v>63031</v>
      </c>
      <c r="G190" t="s">
        <v>407</v>
      </c>
      <c r="H190" t="s">
        <v>2811</v>
      </c>
      <c r="I190" t="s">
        <v>2666</v>
      </c>
      <c r="K190">
        <v>22</v>
      </c>
      <c r="L190">
        <v>2</v>
      </c>
      <c r="M190" t="s">
        <v>2643</v>
      </c>
      <c r="N190" t="s">
        <v>2599</v>
      </c>
      <c r="O190" t="s">
        <v>2605</v>
      </c>
      <c r="P190" t="s">
        <v>2601</v>
      </c>
      <c r="Q190" t="s">
        <v>2667</v>
      </c>
      <c r="R190" t="s">
        <v>2612</v>
      </c>
      <c r="S190" t="s">
        <v>2604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2024</v>
      </c>
      <c r="CT190" t="str">
        <f>IFERROR(INDEX(Geography!C:C, MATCH(G190, Geography!B:B, 0)), G190)</f>
        <v>Pennsylvania</v>
      </c>
      <c r="CU190" t="str">
        <f>IF(O190=VLOOKUP("eia923_lignite_fuel_code", Keys!$B:$C, 2, FALSE), VLOOKUP("lignite_label", Keys!$B:$C, 2, FALSE),VLOOKUP("hard_coal_label", Keys!$B:$C, 2, FALSE))</f>
        <v>hard_coal</v>
      </c>
    </row>
    <row r="191" spans="1:99" x14ac:dyDescent="0.25">
      <c r="A191">
        <v>3140</v>
      </c>
      <c r="B191" t="s">
        <v>2592</v>
      </c>
      <c r="C191" t="s">
        <v>2593</v>
      </c>
      <c r="D191" t="s">
        <v>2883</v>
      </c>
      <c r="E191" t="s">
        <v>2884</v>
      </c>
      <c r="F191">
        <v>15537</v>
      </c>
      <c r="G191" t="s">
        <v>407</v>
      </c>
      <c r="H191" t="s">
        <v>2811</v>
      </c>
      <c r="I191" t="s">
        <v>2666</v>
      </c>
      <c r="K191">
        <v>22</v>
      </c>
      <c r="L191">
        <v>2</v>
      </c>
      <c r="M191" t="s">
        <v>2643</v>
      </c>
      <c r="N191" t="s">
        <v>2599</v>
      </c>
      <c r="O191" t="s">
        <v>2600</v>
      </c>
      <c r="P191" t="s">
        <v>2601</v>
      </c>
      <c r="Q191" t="s">
        <v>2667</v>
      </c>
      <c r="R191" t="s">
        <v>2603</v>
      </c>
      <c r="S191" t="s">
        <v>2604</v>
      </c>
      <c r="T191">
        <v>62871</v>
      </c>
      <c r="U191">
        <v>8101</v>
      </c>
      <c r="V191">
        <v>0</v>
      </c>
      <c r="W191">
        <v>2325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7266</v>
      </c>
      <c r="AE191">
        <v>66152</v>
      </c>
      <c r="AF191">
        <v>62871</v>
      </c>
      <c r="AG191">
        <v>8101</v>
      </c>
      <c r="AH191">
        <v>0</v>
      </c>
      <c r="AI191">
        <v>2325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7266</v>
      </c>
      <c r="AQ191">
        <v>66152</v>
      </c>
      <c r="AR191">
        <v>25.03</v>
      </c>
      <c r="AS191">
        <v>25.03</v>
      </c>
      <c r="AT191">
        <v>0</v>
      </c>
      <c r="AU191">
        <v>25.03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25.79</v>
      </c>
      <c r="BC191">
        <v>25.79</v>
      </c>
      <c r="BD191">
        <v>1573661</v>
      </c>
      <c r="BE191">
        <v>202768</v>
      </c>
      <c r="BF191">
        <v>0</v>
      </c>
      <c r="BG191">
        <v>58195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187390</v>
      </c>
      <c r="BO191">
        <v>1706060</v>
      </c>
      <c r="BP191">
        <v>1573661</v>
      </c>
      <c r="BQ191">
        <v>202768</v>
      </c>
      <c r="BR191">
        <v>0</v>
      </c>
      <c r="BS191">
        <v>58195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187390</v>
      </c>
      <c r="CA191">
        <v>1706060</v>
      </c>
      <c r="CB191">
        <v>143326.65</v>
      </c>
      <c r="CC191">
        <v>17002.995999999999</v>
      </c>
      <c r="CD191">
        <v>0</v>
      </c>
      <c r="CE191">
        <v>5270.018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15809.378000000001</v>
      </c>
      <c r="CM191">
        <v>153669.87</v>
      </c>
      <c r="CN191">
        <v>146715</v>
      </c>
      <c r="CO191">
        <v>146715</v>
      </c>
      <c r="CP191">
        <v>3728074</v>
      </c>
      <c r="CQ191">
        <v>3728074</v>
      </c>
      <c r="CR191">
        <v>335078.90999999997</v>
      </c>
      <c r="CS191">
        <v>2024</v>
      </c>
      <c r="CT191" t="str">
        <f>IFERROR(INDEX(Geography!C:C, MATCH(G191, Geography!B:B, 0)), G191)</f>
        <v>Pennsylvania</v>
      </c>
      <c r="CU191" t="str">
        <f>IF(O191=VLOOKUP("eia923_lignite_fuel_code", Keys!$B:$C, 2, FALSE), VLOOKUP("lignite_label", Keys!$B:$C, 2, FALSE),VLOOKUP("hard_coal_label", Keys!$B:$C, 2, FALSE))</f>
        <v>hard_coal</v>
      </c>
    </row>
    <row r="192" spans="1:99" x14ac:dyDescent="0.25">
      <c r="A192">
        <v>3140</v>
      </c>
      <c r="B192" t="s">
        <v>2592</v>
      </c>
      <c r="C192" t="s">
        <v>2593</v>
      </c>
      <c r="D192" t="s">
        <v>2883</v>
      </c>
      <c r="E192" t="s">
        <v>2884</v>
      </c>
      <c r="F192">
        <v>15537</v>
      </c>
      <c r="G192" t="s">
        <v>407</v>
      </c>
      <c r="H192" t="s">
        <v>2811</v>
      </c>
      <c r="I192" t="s">
        <v>2666</v>
      </c>
      <c r="K192">
        <v>22</v>
      </c>
      <c r="L192">
        <v>2</v>
      </c>
      <c r="M192" t="s">
        <v>2643</v>
      </c>
      <c r="N192" t="s">
        <v>2599</v>
      </c>
      <c r="O192" t="s">
        <v>2615</v>
      </c>
      <c r="P192" t="s">
        <v>2601</v>
      </c>
      <c r="Q192" t="s">
        <v>2667</v>
      </c>
      <c r="R192" t="s">
        <v>2603</v>
      </c>
      <c r="S192" t="s">
        <v>2604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2024</v>
      </c>
      <c r="CT192" t="str">
        <f>IFERROR(INDEX(Geography!C:C, MATCH(G192, Geography!B:B, 0)), G192)</f>
        <v>Pennsylvania</v>
      </c>
      <c r="CU192" t="str">
        <f>IF(O192=VLOOKUP("eia923_lignite_fuel_code", Keys!$B:$C, 2, FALSE), VLOOKUP("lignite_label", Keys!$B:$C, 2, FALSE),VLOOKUP("hard_coal_label", Keys!$B:$C, 2, FALSE))</f>
        <v>hard_coal</v>
      </c>
    </row>
    <row r="193" spans="1:99" x14ac:dyDescent="0.25">
      <c r="A193">
        <v>3149</v>
      </c>
      <c r="B193" t="s">
        <v>2592</v>
      </c>
      <c r="C193" t="s">
        <v>2593</v>
      </c>
      <c r="D193" t="s">
        <v>2885</v>
      </c>
      <c r="E193" t="s">
        <v>2886</v>
      </c>
      <c r="F193">
        <v>15534</v>
      </c>
      <c r="G193" t="s">
        <v>407</v>
      </c>
      <c r="H193" t="s">
        <v>2811</v>
      </c>
      <c r="I193" t="s">
        <v>2666</v>
      </c>
      <c r="K193">
        <v>22</v>
      </c>
      <c r="L193">
        <v>2</v>
      </c>
      <c r="M193" t="s">
        <v>2643</v>
      </c>
      <c r="N193" t="s">
        <v>2599</v>
      </c>
      <c r="O193" t="s">
        <v>2600</v>
      </c>
      <c r="P193" t="s">
        <v>2601</v>
      </c>
      <c r="Q193" t="s">
        <v>2667</v>
      </c>
      <c r="R193" t="s">
        <v>2603</v>
      </c>
      <c r="S193" t="s">
        <v>2604</v>
      </c>
      <c r="T193">
        <v>112950</v>
      </c>
      <c r="U193">
        <v>50646</v>
      </c>
      <c r="V193">
        <v>9474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112950</v>
      </c>
      <c r="AG193">
        <v>50646</v>
      </c>
      <c r="AH193">
        <v>9474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23.94</v>
      </c>
      <c r="AS193">
        <v>23.94</v>
      </c>
      <c r="AT193">
        <v>23.94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2704023</v>
      </c>
      <c r="BE193">
        <v>1212465</v>
      </c>
      <c r="BF193">
        <v>226808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2704023</v>
      </c>
      <c r="BQ193">
        <v>1212465</v>
      </c>
      <c r="BR193">
        <v>226808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279337.13</v>
      </c>
      <c r="CC193">
        <v>115235.86</v>
      </c>
      <c r="CD193">
        <v>23330.796999999999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173070</v>
      </c>
      <c r="CO193">
        <v>173070</v>
      </c>
      <c r="CP193">
        <v>4143296</v>
      </c>
      <c r="CQ193">
        <v>4143296</v>
      </c>
      <c r="CR193">
        <v>417903.78</v>
      </c>
      <c r="CS193">
        <v>2024</v>
      </c>
      <c r="CT193" t="str">
        <f>IFERROR(INDEX(Geography!C:C, MATCH(G193, Geography!B:B, 0)), G193)</f>
        <v>Pennsylvania</v>
      </c>
      <c r="CU193" t="str">
        <f>IF(O193=VLOOKUP("eia923_lignite_fuel_code", Keys!$B:$C, 2, FALSE), VLOOKUP("lignite_label", Keys!$B:$C, 2, FALSE),VLOOKUP("hard_coal_label", Keys!$B:$C, 2, FALSE))</f>
        <v>hard_coal</v>
      </c>
    </row>
    <row r="194" spans="1:99" x14ac:dyDescent="0.25">
      <c r="A194">
        <v>3149</v>
      </c>
      <c r="B194" t="s">
        <v>2592</v>
      </c>
      <c r="C194" t="s">
        <v>2593</v>
      </c>
      <c r="D194" t="s">
        <v>2885</v>
      </c>
      <c r="E194" t="s">
        <v>2886</v>
      </c>
      <c r="F194">
        <v>15534</v>
      </c>
      <c r="G194" t="s">
        <v>407</v>
      </c>
      <c r="H194" t="s">
        <v>2811</v>
      </c>
      <c r="I194" t="s">
        <v>2666</v>
      </c>
      <c r="K194">
        <v>22</v>
      </c>
      <c r="L194">
        <v>2</v>
      </c>
      <c r="M194" t="s">
        <v>2643</v>
      </c>
      <c r="N194" t="s">
        <v>2599</v>
      </c>
      <c r="O194" t="s">
        <v>2615</v>
      </c>
      <c r="P194" t="s">
        <v>2601</v>
      </c>
      <c r="Q194" t="s">
        <v>2667</v>
      </c>
      <c r="R194" t="s">
        <v>2603</v>
      </c>
      <c r="S194" t="s">
        <v>2604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2024</v>
      </c>
      <c r="CT194" t="str">
        <f>IFERROR(INDEX(Geography!C:C, MATCH(G194, Geography!B:B, 0)), G194)</f>
        <v>Pennsylvania</v>
      </c>
      <c r="CU194" t="str">
        <f>IF(O194=VLOOKUP("eia923_lignite_fuel_code", Keys!$B:$C, 2, FALSE), VLOOKUP("lignite_label", Keys!$B:$C, 2, FALSE),VLOOKUP("hard_coal_label", Keys!$B:$C, 2, FALSE))</f>
        <v>hard_coal</v>
      </c>
    </row>
    <row r="195" spans="1:99" x14ac:dyDescent="0.25">
      <c r="A195">
        <v>3152</v>
      </c>
      <c r="B195" t="s">
        <v>2592</v>
      </c>
      <c r="C195" t="s">
        <v>2593</v>
      </c>
      <c r="D195" t="s">
        <v>2887</v>
      </c>
      <c r="E195" t="s">
        <v>2887</v>
      </c>
      <c r="F195">
        <v>22001</v>
      </c>
      <c r="G195" t="s">
        <v>407</v>
      </c>
      <c r="H195" t="s">
        <v>2811</v>
      </c>
      <c r="I195" t="s">
        <v>2666</v>
      </c>
      <c r="K195">
        <v>22</v>
      </c>
      <c r="L195">
        <v>2</v>
      </c>
      <c r="M195" t="s">
        <v>2643</v>
      </c>
      <c r="N195" t="s">
        <v>2652</v>
      </c>
      <c r="O195" t="s">
        <v>2600</v>
      </c>
      <c r="P195" t="s">
        <v>2601</v>
      </c>
      <c r="Q195" t="s">
        <v>2667</v>
      </c>
      <c r="R195" t="s">
        <v>2656</v>
      </c>
      <c r="S195" t="s">
        <v>2604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2024</v>
      </c>
      <c r="CT195" t="str">
        <f>IFERROR(INDEX(Geography!C:C, MATCH(G195, Geography!B:B, 0)), G195)</f>
        <v>Pennsylvania</v>
      </c>
      <c r="CU195" t="str">
        <f>IF(O195=VLOOKUP("eia923_lignite_fuel_code", Keys!$B:$C, 2, FALSE), VLOOKUP("lignite_label", Keys!$B:$C, 2, FALSE),VLOOKUP("hard_coal_label", Keys!$B:$C, 2, FALSE))</f>
        <v>hard_coal</v>
      </c>
    </row>
    <row r="196" spans="1:99" x14ac:dyDescent="0.25">
      <c r="A196">
        <v>3176</v>
      </c>
      <c r="B196" t="s">
        <v>2592</v>
      </c>
      <c r="C196" t="s">
        <v>2593</v>
      </c>
      <c r="D196" t="s">
        <v>2888</v>
      </c>
      <c r="E196" t="s">
        <v>2889</v>
      </c>
      <c r="F196">
        <v>61319</v>
      </c>
      <c r="G196" t="s">
        <v>407</v>
      </c>
      <c r="H196" t="s">
        <v>2811</v>
      </c>
      <c r="I196" t="s">
        <v>2666</v>
      </c>
      <c r="K196">
        <v>22</v>
      </c>
      <c r="L196">
        <v>2</v>
      </c>
      <c r="M196" t="s">
        <v>2643</v>
      </c>
      <c r="N196" t="s">
        <v>312</v>
      </c>
      <c r="O196" t="s">
        <v>2600</v>
      </c>
      <c r="P196" t="s">
        <v>2601</v>
      </c>
      <c r="Q196" t="s">
        <v>2667</v>
      </c>
      <c r="R196" t="s">
        <v>2656</v>
      </c>
      <c r="S196" t="s">
        <v>2604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2024</v>
      </c>
      <c r="CT196" t="str">
        <f>IFERROR(INDEX(Geography!C:C, MATCH(G196, Geography!B:B, 0)), G196)</f>
        <v>Pennsylvania</v>
      </c>
      <c r="CU196" t="str">
        <f>IF(O196=VLOOKUP("eia923_lignite_fuel_code", Keys!$B:$C, 2, FALSE), VLOOKUP("lignite_label", Keys!$B:$C, 2, FALSE),VLOOKUP("hard_coal_label", Keys!$B:$C, 2, FALSE))</f>
        <v>hard_coal</v>
      </c>
    </row>
    <row r="197" spans="1:99" x14ac:dyDescent="0.25">
      <c r="A197">
        <v>3251</v>
      </c>
      <c r="B197" t="s">
        <v>2592</v>
      </c>
      <c r="C197" t="s">
        <v>2593</v>
      </c>
      <c r="D197" t="s">
        <v>2890</v>
      </c>
      <c r="E197" t="s">
        <v>2822</v>
      </c>
      <c r="F197">
        <v>3046</v>
      </c>
      <c r="G197" t="s">
        <v>413</v>
      </c>
      <c r="H197" t="s">
        <v>2631</v>
      </c>
      <c r="I197" t="s">
        <v>2597</v>
      </c>
      <c r="K197">
        <v>22</v>
      </c>
      <c r="L197">
        <v>1</v>
      </c>
      <c r="M197" t="s">
        <v>2598</v>
      </c>
      <c r="N197" t="s">
        <v>2599</v>
      </c>
      <c r="O197" t="s">
        <v>2600</v>
      </c>
      <c r="P197" t="s">
        <v>2601</v>
      </c>
      <c r="Q197" t="s">
        <v>2823</v>
      </c>
      <c r="R197" t="s">
        <v>2603</v>
      </c>
      <c r="S197" t="s">
        <v>2604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2024</v>
      </c>
      <c r="CT197" t="str">
        <f>IFERROR(INDEX(Geography!C:C, MATCH(G197, Geography!B:B, 0)), G197)</f>
        <v>South Carolina</v>
      </c>
      <c r="CU197" t="str">
        <f>IF(O197=VLOOKUP("eia923_lignite_fuel_code", Keys!$B:$C, 2, FALSE), VLOOKUP("lignite_label", Keys!$B:$C, 2, FALSE),VLOOKUP("hard_coal_label", Keys!$B:$C, 2, FALSE))</f>
        <v>hard_coal</v>
      </c>
    </row>
    <row r="198" spans="1:99" x14ac:dyDescent="0.25">
      <c r="A198">
        <v>3287</v>
      </c>
      <c r="B198" t="s">
        <v>2592</v>
      </c>
      <c r="C198" t="s">
        <v>2593</v>
      </c>
      <c r="D198" t="s">
        <v>2891</v>
      </c>
      <c r="E198" t="s">
        <v>2892</v>
      </c>
      <c r="F198">
        <v>17539</v>
      </c>
      <c r="G198" t="s">
        <v>413</v>
      </c>
      <c r="H198" t="s">
        <v>2631</v>
      </c>
      <c r="I198" t="s">
        <v>2597</v>
      </c>
      <c r="K198">
        <v>22</v>
      </c>
      <c r="L198">
        <v>1</v>
      </c>
      <c r="M198" t="s">
        <v>2598</v>
      </c>
      <c r="N198" t="s">
        <v>2599</v>
      </c>
      <c r="O198" t="s">
        <v>2600</v>
      </c>
      <c r="P198" t="s">
        <v>2601</v>
      </c>
      <c r="Q198" t="s">
        <v>2893</v>
      </c>
      <c r="R198" t="s">
        <v>2603</v>
      </c>
      <c r="S198" t="s">
        <v>2604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2024</v>
      </c>
      <c r="CT198" t="str">
        <f>IFERROR(INDEX(Geography!C:C, MATCH(G198, Geography!B:B, 0)), G198)</f>
        <v>South Carolina</v>
      </c>
      <c r="CU198" t="str">
        <f>IF(O198=VLOOKUP("eia923_lignite_fuel_code", Keys!$B:$C, 2, FALSE), VLOOKUP("lignite_label", Keys!$B:$C, 2, FALSE),VLOOKUP("hard_coal_label", Keys!$B:$C, 2, FALSE))</f>
        <v>hard_coal</v>
      </c>
    </row>
    <row r="199" spans="1:99" x14ac:dyDescent="0.25">
      <c r="A199">
        <v>3297</v>
      </c>
      <c r="B199" t="s">
        <v>2592</v>
      </c>
      <c r="C199" t="s">
        <v>2593</v>
      </c>
      <c r="D199" t="s">
        <v>2894</v>
      </c>
      <c r="E199" t="s">
        <v>2892</v>
      </c>
      <c r="F199">
        <v>17539</v>
      </c>
      <c r="G199" t="s">
        <v>413</v>
      </c>
      <c r="H199" t="s">
        <v>2631</v>
      </c>
      <c r="I199" t="s">
        <v>2597</v>
      </c>
      <c r="K199">
        <v>22</v>
      </c>
      <c r="L199">
        <v>1</v>
      </c>
      <c r="M199" t="s">
        <v>2598</v>
      </c>
      <c r="N199" t="s">
        <v>2599</v>
      </c>
      <c r="O199" t="s">
        <v>2600</v>
      </c>
      <c r="P199" t="s">
        <v>2601</v>
      </c>
      <c r="Q199" t="s">
        <v>2893</v>
      </c>
      <c r="R199" t="s">
        <v>2603</v>
      </c>
      <c r="S199" t="s">
        <v>2604</v>
      </c>
      <c r="T199">
        <v>82573</v>
      </c>
      <c r="U199">
        <v>49348</v>
      </c>
      <c r="V199">
        <v>69636</v>
      </c>
      <c r="W199">
        <v>57256</v>
      </c>
      <c r="X199">
        <v>33652</v>
      </c>
      <c r="Y199">
        <v>102231</v>
      </c>
      <c r="Z199">
        <v>133254</v>
      </c>
      <c r="AA199">
        <v>98482</v>
      </c>
      <c r="AB199">
        <v>67405</v>
      </c>
      <c r="AC199">
        <v>75206</v>
      </c>
      <c r="AD199">
        <v>98135</v>
      </c>
      <c r="AE199">
        <v>89955</v>
      </c>
      <c r="AF199">
        <v>82573</v>
      </c>
      <c r="AG199">
        <v>49348</v>
      </c>
      <c r="AH199">
        <v>69636</v>
      </c>
      <c r="AI199">
        <v>57256</v>
      </c>
      <c r="AJ199">
        <v>33652</v>
      </c>
      <c r="AK199">
        <v>102231</v>
      </c>
      <c r="AL199">
        <v>133254</v>
      </c>
      <c r="AM199">
        <v>98482</v>
      </c>
      <c r="AN199">
        <v>67405</v>
      </c>
      <c r="AO199">
        <v>75206</v>
      </c>
      <c r="AP199">
        <v>98135</v>
      </c>
      <c r="AQ199">
        <v>89955</v>
      </c>
      <c r="AR199">
        <v>24.45</v>
      </c>
      <c r="AS199">
        <v>24.26</v>
      </c>
      <c r="AT199">
        <v>24.26</v>
      </c>
      <c r="AU199">
        <v>24.26</v>
      </c>
      <c r="AV199">
        <v>24.09</v>
      </c>
      <c r="AW199">
        <v>24.53</v>
      </c>
      <c r="AX199">
        <v>24.28</v>
      </c>
      <c r="AY199">
        <v>24.87</v>
      </c>
      <c r="AZ199">
        <v>24.78</v>
      </c>
      <c r="BA199">
        <v>24.35</v>
      </c>
      <c r="BB199">
        <v>24.29</v>
      </c>
      <c r="BC199">
        <v>24.09</v>
      </c>
      <c r="BD199">
        <v>2018910</v>
      </c>
      <c r="BE199">
        <v>1197182</v>
      </c>
      <c r="BF199">
        <v>1689369</v>
      </c>
      <c r="BG199">
        <v>1389031</v>
      </c>
      <c r="BH199">
        <v>810677</v>
      </c>
      <c r="BI199">
        <v>2507726</v>
      </c>
      <c r="BJ199">
        <v>3235407</v>
      </c>
      <c r="BK199">
        <v>2449247</v>
      </c>
      <c r="BL199">
        <v>1670296</v>
      </c>
      <c r="BM199">
        <v>1831266</v>
      </c>
      <c r="BN199">
        <v>2383699</v>
      </c>
      <c r="BO199">
        <v>2167016</v>
      </c>
      <c r="BP199">
        <v>2018910</v>
      </c>
      <c r="BQ199">
        <v>1197182</v>
      </c>
      <c r="BR199">
        <v>1689369</v>
      </c>
      <c r="BS199">
        <v>1389031</v>
      </c>
      <c r="BT199">
        <v>810677</v>
      </c>
      <c r="BU199">
        <v>2507726</v>
      </c>
      <c r="BV199">
        <v>3235407</v>
      </c>
      <c r="BW199">
        <v>2449247</v>
      </c>
      <c r="BX199">
        <v>1670296</v>
      </c>
      <c r="BY199">
        <v>1831266</v>
      </c>
      <c r="BZ199">
        <v>2383699</v>
      </c>
      <c r="CA199">
        <v>2167016</v>
      </c>
      <c r="CB199">
        <v>193947.76</v>
      </c>
      <c r="CC199">
        <v>107127.16</v>
      </c>
      <c r="CD199">
        <v>158396.98000000001</v>
      </c>
      <c r="CE199">
        <v>137508.60999999999</v>
      </c>
      <c r="CF199">
        <v>72948.069000000003</v>
      </c>
      <c r="CG199">
        <v>240487.02</v>
      </c>
      <c r="CH199">
        <v>314115.84999999998</v>
      </c>
      <c r="CI199">
        <v>226918.53</v>
      </c>
      <c r="CJ199">
        <v>163984.25</v>
      </c>
      <c r="CK199">
        <v>165340.48000000001</v>
      </c>
      <c r="CL199">
        <v>238056.61</v>
      </c>
      <c r="CM199">
        <v>208991.35999999999</v>
      </c>
      <c r="CN199">
        <v>957133</v>
      </c>
      <c r="CO199">
        <v>957133</v>
      </c>
      <c r="CP199">
        <v>23349826</v>
      </c>
      <c r="CQ199">
        <v>23349826</v>
      </c>
      <c r="CR199">
        <v>2227822.7000000002</v>
      </c>
      <c r="CS199">
        <v>2024</v>
      </c>
      <c r="CT199" t="str">
        <f>IFERROR(INDEX(Geography!C:C, MATCH(G199, Geography!B:B, 0)), G199)</f>
        <v>South Carolina</v>
      </c>
      <c r="CU199" t="str">
        <f>IF(O199=VLOOKUP("eia923_lignite_fuel_code", Keys!$B:$C, 2, FALSE), VLOOKUP("lignite_label", Keys!$B:$C, 2, FALSE),VLOOKUP("hard_coal_label", Keys!$B:$C, 2, FALSE))</f>
        <v>hard_coal</v>
      </c>
    </row>
    <row r="200" spans="1:99" x14ac:dyDescent="0.25">
      <c r="A200">
        <v>3298</v>
      </c>
      <c r="B200" t="s">
        <v>2592</v>
      </c>
      <c r="C200" t="s">
        <v>2593</v>
      </c>
      <c r="D200" t="s">
        <v>2895</v>
      </c>
      <c r="E200" t="s">
        <v>2896</v>
      </c>
      <c r="F200">
        <v>17554</v>
      </c>
      <c r="G200" t="s">
        <v>413</v>
      </c>
      <c r="H200" t="s">
        <v>2631</v>
      </c>
      <c r="I200" t="s">
        <v>2597</v>
      </c>
      <c r="K200">
        <v>22</v>
      </c>
      <c r="L200">
        <v>1</v>
      </c>
      <c r="M200" t="s">
        <v>2598</v>
      </c>
      <c r="N200" t="s">
        <v>2599</v>
      </c>
      <c r="O200" t="s">
        <v>2600</v>
      </c>
      <c r="P200" t="s">
        <v>2601</v>
      </c>
      <c r="Q200" t="s">
        <v>2893</v>
      </c>
      <c r="R200" t="s">
        <v>2603</v>
      </c>
      <c r="S200" t="s">
        <v>2604</v>
      </c>
      <c r="T200">
        <v>96100</v>
      </c>
      <c r="U200">
        <v>70930</v>
      </c>
      <c r="V200">
        <v>79780</v>
      </c>
      <c r="W200">
        <v>47240</v>
      </c>
      <c r="X200">
        <v>2780</v>
      </c>
      <c r="Y200">
        <v>87330</v>
      </c>
      <c r="Z200">
        <v>93830</v>
      </c>
      <c r="AA200">
        <v>40840</v>
      </c>
      <c r="AB200">
        <v>94950</v>
      </c>
      <c r="AC200">
        <v>80340</v>
      </c>
      <c r="AD200">
        <v>86330</v>
      </c>
      <c r="AE200">
        <v>47260</v>
      </c>
      <c r="AF200">
        <v>96100</v>
      </c>
      <c r="AG200">
        <v>70930</v>
      </c>
      <c r="AH200">
        <v>79780</v>
      </c>
      <c r="AI200">
        <v>47240</v>
      </c>
      <c r="AJ200">
        <v>2780</v>
      </c>
      <c r="AK200">
        <v>87330</v>
      </c>
      <c r="AL200">
        <v>93830</v>
      </c>
      <c r="AM200">
        <v>40840</v>
      </c>
      <c r="AN200">
        <v>94950</v>
      </c>
      <c r="AO200">
        <v>80340</v>
      </c>
      <c r="AP200">
        <v>86330</v>
      </c>
      <c r="AQ200">
        <v>47260</v>
      </c>
      <c r="AR200">
        <v>24.24</v>
      </c>
      <c r="AS200">
        <v>24.88</v>
      </c>
      <c r="AT200">
        <v>24.88</v>
      </c>
      <c r="AU200">
        <v>24.9</v>
      </c>
      <c r="AV200">
        <v>22.8</v>
      </c>
      <c r="AW200">
        <v>24.36</v>
      </c>
      <c r="AX200">
        <v>24.91</v>
      </c>
      <c r="AY200">
        <v>24.01</v>
      </c>
      <c r="AZ200">
        <v>25.07</v>
      </c>
      <c r="BA200">
        <v>26.61</v>
      </c>
      <c r="BB200">
        <v>24.92</v>
      </c>
      <c r="BC200">
        <v>25.66</v>
      </c>
      <c r="BD200">
        <v>2329464</v>
      </c>
      <c r="BE200">
        <v>1764738</v>
      </c>
      <c r="BF200">
        <v>1984926</v>
      </c>
      <c r="BG200">
        <v>1176276</v>
      </c>
      <c r="BH200">
        <v>63384</v>
      </c>
      <c r="BI200">
        <v>2127359</v>
      </c>
      <c r="BJ200">
        <v>2337305</v>
      </c>
      <c r="BK200">
        <v>980568</v>
      </c>
      <c r="BL200">
        <v>2380397</v>
      </c>
      <c r="BM200">
        <v>2137847</v>
      </c>
      <c r="BN200">
        <v>2151344</v>
      </c>
      <c r="BO200">
        <v>1212692</v>
      </c>
      <c r="BP200">
        <v>2329464</v>
      </c>
      <c r="BQ200">
        <v>1764738</v>
      </c>
      <c r="BR200">
        <v>1984926</v>
      </c>
      <c r="BS200">
        <v>1176276</v>
      </c>
      <c r="BT200">
        <v>63384</v>
      </c>
      <c r="BU200">
        <v>2127359</v>
      </c>
      <c r="BV200">
        <v>2337305</v>
      </c>
      <c r="BW200">
        <v>980568</v>
      </c>
      <c r="BX200">
        <v>2380397</v>
      </c>
      <c r="BY200">
        <v>2137847</v>
      </c>
      <c r="BZ200">
        <v>2151344</v>
      </c>
      <c r="CA200">
        <v>1212692</v>
      </c>
      <c r="CB200">
        <v>226685.04</v>
      </c>
      <c r="CC200">
        <v>165043.93</v>
      </c>
      <c r="CD200">
        <v>185578.73</v>
      </c>
      <c r="CE200">
        <v>109814.31</v>
      </c>
      <c r="CF200">
        <v>6306.5640000000003</v>
      </c>
      <c r="CG200">
        <v>199053.73</v>
      </c>
      <c r="CH200">
        <v>211062.36</v>
      </c>
      <c r="CI200">
        <v>88807.654999999999</v>
      </c>
      <c r="CJ200">
        <v>219517.39</v>
      </c>
      <c r="CK200">
        <v>180678.42</v>
      </c>
      <c r="CL200">
        <v>190605.8</v>
      </c>
      <c r="CM200">
        <v>103158.21</v>
      </c>
      <c r="CN200">
        <v>827710</v>
      </c>
      <c r="CO200">
        <v>827710</v>
      </c>
      <c r="CP200">
        <v>20646300</v>
      </c>
      <c r="CQ200">
        <v>20646300</v>
      </c>
      <c r="CR200">
        <v>1886312.1</v>
      </c>
      <c r="CS200">
        <v>2024</v>
      </c>
      <c r="CT200" t="str">
        <f>IFERROR(INDEX(Geography!C:C, MATCH(G200, Geography!B:B, 0)), G200)</f>
        <v>South Carolina</v>
      </c>
      <c r="CU200" t="str">
        <f>IF(O200=VLOOKUP("eia923_lignite_fuel_code", Keys!$B:$C, 2, FALSE), VLOOKUP("lignite_label", Keys!$B:$C, 2, FALSE),VLOOKUP("hard_coal_label", Keys!$B:$C, 2, FALSE))</f>
        <v>hard_coal</v>
      </c>
    </row>
    <row r="201" spans="1:99" x14ac:dyDescent="0.25">
      <c r="A201">
        <v>3298</v>
      </c>
      <c r="B201" t="s">
        <v>2592</v>
      </c>
      <c r="C201" t="s">
        <v>2593</v>
      </c>
      <c r="D201" t="s">
        <v>2895</v>
      </c>
      <c r="E201" t="s">
        <v>2896</v>
      </c>
      <c r="F201">
        <v>17554</v>
      </c>
      <c r="G201" t="s">
        <v>413</v>
      </c>
      <c r="H201" t="s">
        <v>2631</v>
      </c>
      <c r="I201" t="s">
        <v>2597</v>
      </c>
      <c r="K201">
        <v>22</v>
      </c>
      <c r="L201">
        <v>1</v>
      </c>
      <c r="M201" t="s">
        <v>2598</v>
      </c>
      <c r="N201" t="s">
        <v>2599</v>
      </c>
      <c r="O201" t="s">
        <v>2615</v>
      </c>
      <c r="P201" t="s">
        <v>2601</v>
      </c>
      <c r="Q201" t="s">
        <v>2893</v>
      </c>
      <c r="R201" t="s">
        <v>2603</v>
      </c>
      <c r="S201" t="s">
        <v>2604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2024</v>
      </c>
      <c r="CT201" t="str">
        <f>IFERROR(INDEX(Geography!C:C, MATCH(G201, Geography!B:B, 0)), G201)</f>
        <v>South Carolina</v>
      </c>
      <c r="CU201" t="str">
        <f>IF(O201=VLOOKUP("eia923_lignite_fuel_code", Keys!$B:$C, 2, FALSE), VLOOKUP("lignite_label", Keys!$B:$C, 2, FALSE),VLOOKUP("hard_coal_label", Keys!$B:$C, 2, FALSE))</f>
        <v>hard_coal</v>
      </c>
    </row>
    <row r="202" spans="1:99" x14ac:dyDescent="0.25">
      <c r="A202">
        <v>3319</v>
      </c>
      <c r="B202" t="s">
        <v>2592</v>
      </c>
      <c r="C202" t="s">
        <v>2593</v>
      </c>
      <c r="D202" t="s">
        <v>2897</v>
      </c>
      <c r="E202" t="s">
        <v>2630</v>
      </c>
      <c r="F202">
        <v>17543</v>
      </c>
      <c r="G202" t="s">
        <v>413</v>
      </c>
      <c r="H202" t="s">
        <v>2631</v>
      </c>
      <c r="I202" t="s">
        <v>2597</v>
      </c>
      <c r="K202">
        <v>22</v>
      </c>
      <c r="L202">
        <v>1</v>
      </c>
      <c r="M202" t="s">
        <v>2598</v>
      </c>
      <c r="N202" t="s">
        <v>2599</v>
      </c>
      <c r="O202" t="s">
        <v>2600</v>
      </c>
      <c r="P202" t="s">
        <v>2601</v>
      </c>
      <c r="Q202" t="s">
        <v>413</v>
      </c>
      <c r="R202" t="s">
        <v>2656</v>
      </c>
      <c r="S202" t="s">
        <v>2604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2024</v>
      </c>
      <c r="CT202" t="str">
        <f>IFERROR(INDEX(Geography!C:C, MATCH(G202, Geography!B:B, 0)), G202)</f>
        <v>South Carolina</v>
      </c>
      <c r="CU202" t="str">
        <f>IF(O202=VLOOKUP("eia923_lignite_fuel_code", Keys!$B:$C, 2, FALSE), VLOOKUP("lignite_label", Keys!$B:$C, 2, FALSE),VLOOKUP("hard_coal_label", Keys!$B:$C, 2, FALSE))</f>
        <v>hard_coal</v>
      </c>
    </row>
    <row r="203" spans="1:99" x14ac:dyDescent="0.25">
      <c r="A203">
        <v>3325</v>
      </c>
      <c r="B203" t="s">
        <v>2592</v>
      </c>
      <c r="C203" t="s">
        <v>2593</v>
      </c>
      <c r="D203" t="s">
        <v>2898</v>
      </c>
      <c r="E203" t="s">
        <v>2899</v>
      </c>
      <c r="F203">
        <v>19545</v>
      </c>
      <c r="G203" t="s">
        <v>416</v>
      </c>
      <c r="H203" t="s">
        <v>2609</v>
      </c>
      <c r="I203" t="s">
        <v>2627</v>
      </c>
      <c r="K203">
        <v>22</v>
      </c>
      <c r="L203">
        <v>1</v>
      </c>
      <c r="M203" t="s">
        <v>2598</v>
      </c>
      <c r="N203" t="s">
        <v>2652</v>
      </c>
      <c r="O203" t="s">
        <v>2605</v>
      </c>
      <c r="P203" t="s">
        <v>2601</v>
      </c>
      <c r="Q203" t="s">
        <v>2649</v>
      </c>
      <c r="R203" t="s">
        <v>2603</v>
      </c>
      <c r="S203" t="s">
        <v>2604</v>
      </c>
      <c r="T203">
        <v>0</v>
      </c>
      <c r="U203">
        <v>0</v>
      </c>
      <c r="V203">
        <v>0</v>
      </c>
      <c r="W203" t="s">
        <v>2593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 t="s">
        <v>2593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 t="s">
        <v>2593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 t="s">
        <v>2593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 t="s">
        <v>2593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 t="s">
        <v>2593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2024</v>
      </c>
      <c r="CT203" t="str">
        <f>IFERROR(INDEX(Geography!C:C, MATCH(G203, Geography!B:B, 0)), G203)</f>
        <v>South Dakota</v>
      </c>
      <c r="CU203" t="str">
        <f>IF(O203=VLOOKUP("eia923_lignite_fuel_code", Keys!$B:$C, 2, FALSE), VLOOKUP("lignite_label", Keys!$B:$C, 2, FALSE),VLOOKUP("hard_coal_label", Keys!$B:$C, 2, FALSE))</f>
        <v>hard_coal</v>
      </c>
    </row>
    <row r="204" spans="1:99" x14ac:dyDescent="0.25">
      <c r="A204">
        <v>3399</v>
      </c>
      <c r="B204" t="s">
        <v>2592</v>
      </c>
      <c r="C204" t="s">
        <v>2593</v>
      </c>
      <c r="D204" t="s">
        <v>2900</v>
      </c>
      <c r="E204" t="s">
        <v>2745</v>
      </c>
      <c r="F204">
        <v>18642</v>
      </c>
      <c r="G204" t="s">
        <v>419</v>
      </c>
      <c r="H204" t="s">
        <v>2596</v>
      </c>
      <c r="I204" t="s">
        <v>2597</v>
      </c>
      <c r="K204">
        <v>22</v>
      </c>
      <c r="L204">
        <v>1</v>
      </c>
      <c r="M204" t="s">
        <v>2598</v>
      </c>
      <c r="N204" t="s">
        <v>2599</v>
      </c>
      <c r="O204" t="s">
        <v>2600</v>
      </c>
      <c r="P204" t="s">
        <v>2601</v>
      </c>
      <c r="Q204" t="s">
        <v>2746</v>
      </c>
      <c r="R204" t="s">
        <v>2603</v>
      </c>
      <c r="S204" t="s">
        <v>2604</v>
      </c>
      <c r="T204">
        <v>528691</v>
      </c>
      <c r="U204">
        <v>413663</v>
      </c>
      <c r="V204">
        <v>284418</v>
      </c>
      <c r="W204">
        <v>162581</v>
      </c>
      <c r="X204">
        <v>227793</v>
      </c>
      <c r="Y204">
        <v>556206</v>
      </c>
      <c r="Z204">
        <v>613707</v>
      </c>
      <c r="AA204">
        <v>448165</v>
      </c>
      <c r="AB204">
        <v>300069</v>
      </c>
      <c r="AC204">
        <v>190744</v>
      </c>
      <c r="AD204">
        <v>243045</v>
      </c>
      <c r="AE204">
        <v>405479</v>
      </c>
      <c r="AF204">
        <v>528691</v>
      </c>
      <c r="AG204">
        <v>413663</v>
      </c>
      <c r="AH204">
        <v>284418</v>
      </c>
      <c r="AI204">
        <v>162581</v>
      </c>
      <c r="AJ204">
        <v>227793</v>
      </c>
      <c r="AK204">
        <v>556206</v>
      </c>
      <c r="AL204">
        <v>613707</v>
      </c>
      <c r="AM204">
        <v>448165</v>
      </c>
      <c r="AN204">
        <v>300069</v>
      </c>
      <c r="AO204">
        <v>190744</v>
      </c>
      <c r="AP204">
        <v>243045</v>
      </c>
      <c r="AQ204">
        <v>405479</v>
      </c>
      <c r="AR204">
        <v>21.8</v>
      </c>
      <c r="AS204">
        <v>21.1</v>
      </c>
      <c r="AT204">
        <v>21.3</v>
      </c>
      <c r="AU204">
        <v>21.7</v>
      </c>
      <c r="AV204">
        <v>22.1</v>
      </c>
      <c r="AW204">
        <v>22</v>
      </c>
      <c r="AX204">
        <v>22.1</v>
      </c>
      <c r="AY204">
        <v>22.5</v>
      </c>
      <c r="AZ204">
        <v>22.4</v>
      </c>
      <c r="BA204">
        <v>22.4</v>
      </c>
      <c r="BB204">
        <v>22.2</v>
      </c>
      <c r="BC204">
        <v>22.3</v>
      </c>
      <c r="BD204">
        <v>11525464</v>
      </c>
      <c r="BE204">
        <v>8728289</v>
      </c>
      <c r="BF204">
        <v>6058103</v>
      </c>
      <c r="BG204">
        <v>3528008</v>
      </c>
      <c r="BH204">
        <v>5034225</v>
      </c>
      <c r="BI204">
        <v>12236532</v>
      </c>
      <c r="BJ204">
        <v>13562925</v>
      </c>
      <c r="BK204">
        <v>10083713</v>
      </c>
      <c r="BL204">
        <v>6721546</v>
      </c>
      <c r="BM204">
        <v>4272666</v>
      </c>
      <c r="BN204">
        <v>5395599</v>
      </c>
      <c r="BO204">
        <v>9042182</v>
      </c>
      <c r="BP204">
        <v>11525464</v>
      </c>
      <c r="BQ204">
        <v>8728289</v>
      </c>
      <c r="BR204">
        <v>6058103</v>
      </c>
      <c r="BS204">
        <v>3528008</v>
      </c>
      <c r="BT204">
        <v>5034225</v>
      </c>
      <c r="BU204">
        <v>12236532</v>
      </c>
      <c r="BV204">
        <v>13562925</v>
      </c>
      <c r="BW204">
        <v>10083713</v>
      </c>
      <c r="BX204">
        <v>6721546</v>
      </c>
      <c r="BY204">
        <v>4272666</v>
      </c>
      <c r="BZ204">
        <v>5395599</v>
      </c>
      <c r="CA204">
        <v>9042182</v>
      </c>
      <c r="CB204">
        <v>1102032.3999999999</v>
      </c>
      <c r="CC204">
        <v>890521.93</v>
      </c>
      <c r="CD204">
        <v>590614.49</v>
      </c>
      <c r="CE204">
        <v>343573.72</v>
      </c>
      <c r="CF204">
        <v>489734.83</v>
      </c>
      <c r="CG204">
        <v>1262823.8</v>
      </c>
      <c r="CH204">
        <v>1388838.7</v>
      </c>
      <c r="CI204">
        <v>987253.41</v>
      </c>
      <c r="CJ204">
        <v>607796.92000000004</v>
      </c>
      <c r="CK204">
        <v>397245.36</v>
      </c>
      <c r="CL204">
        <v>516162.84</v>
      </c>
      <c r="CM204">
        <v>841182.66</v>
      </c>
      <c r="CN204">
        <v>4374561</v>
      </c>
      <c r="CO204">
        <v>4374561</v>
      </c>
      <c r="CP204">
        <v>96189252</v>
      </c>
      <c r="CQ204">
        <v>96189252</v>
      </c>
      <c r="CR204">
        <v>9417781.0999999996</v>
      </c>
      <c r="CS204">
        <v>2024</v>
      </c>
      <c r="CT204" t="str">
        <f>IFERROR(INDEX(Geography!C:C, MATCH(G204, Geography!B:B, 0)), G204)</f>
        <v>Tennessee</v>
      </c>
      <c r="CU204" t="str">
        <f>IF(O204=VLOOKUP("eia923_lignite_fuel_code", Keys!$B:$C, 2, FALSE), VLOOKUP("lignite_label", Keys!$B:$C, 2, FALSE),VLOOKUP("hard_coal_label", Keys!$B:$C, 2, FALSE))</f>
        <v>hard_coal</v>
      </c>
    </row>
    <row r="205" spans="1:99" x14ac:dyDescent="0.25">
      <c r="A205">
        <v>3399</v>
      </c>
      <c r="B205" t="s">
        <v>2592</v>
      </c>
      <c r="C205" t="s">
        <v>2593</v>
      </c>
      <c r="D205" t="s">
        <v>2900</v>
      </c>
      <c r="E205" t="s">
        <v>2745</v>
      </c>
      <c r="F205">
        <v>18642</v>
      </c>
      <c r="G205" t="s">
        <v>419</v>
      </c>
      <c r="H205" t="s">
        <v>2596</v>
      </c>
      <c r="I205" t="s">
        <v>2597</v>
      </c>
      <c r="K205">
        <v>22</v>
      </c>
      <c r="L205">
        <v>1</v>
      </c>
      <c r="M205" t="s">
        <v>2598</v>
      </c>
      <c r="N205" t="s">
        <v>2599</v>
      </c>
      <c r="O205" t="s">
        <v>2615</v>
      </c>
      <c r="P205" t="s">
        <v>2601</v>
      </c>
      <c r="Q205" t="s">
        <v>2746</v>
      </c>
      <c r="R205" t="s">
        <v>2603</v>
      </c>
      <c r="S205" t="s">
        <v>2604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2024</v>
      </c>
      <c r="CT205" t="str">
        <f>IFERROR(INDEX(Geography!C:C, MATCH(G205, Geography!B:B, 0)), G205)</f>
        <v>Tennessee</v>
      </c>
      <c r="CU205" t="str">
        <f>IF(O205=VLOOKUP("eia923_lignite_fuel_code", Keys!$B:$C, 2, FALSE), VLOOKUP("lignite_label", Keys!$B:$C, 2, FALSE),VLOOKUP("hard_coal_label", Keys!$B:$C, 2, FALSE))</f>
        <v>hard_coal</v>
      </c>
    </row>
    <row r="206" spans="1:99" x14ac:dyDescent="0.25">
      <c r="A206">
        <v>3399</v>
      </c>
      <c r="B206" t="s">
        <v>2592</v>
      </c>
      <c r="C206" t="s">
        <v>2593</v>
      </c>
      <c r="D206" t="s">
        <v>2900</v>
      </c>
      <c r="E206" t="s">
        <v>2745</v>
      </c>
      <c r="F206">
        <v>18642</v>
      </c>
      <c r="G206" t="s">
        <v>419</v>
      </c>
      <c r="H206" t="s">
        <v>2596</v>
      </c>
      <c r="I206" t="s">
        <v>2597</v>
      </c>
      <c r="K206">
        <v>22</v>
      </c>
      <c r="L206">
        <v>1</v>
      </c>
      <c r="M206" t="s">
        <v>2598</v>
      </c>
      <c r="N206" t="s">
        <v>2599</v>
      </c>
      <c r="O206" t="s">
        <v>2605</v>
      </c>
      <c r="P206" t="s">
        <v>2601</v>
      </c>
      <c r="Q206" t="s">
        <v>2746</v>
      </c>
      <c r="R206" t="s">
        <v>2603</v>
      </c>
      <c r="S206" t="s">
        <v>2604</v>
      </c>
      <c r="T206" t="s">
        <v>2593</v>
      </c>
      <c r="U206" t="s">
        <v>2593</v>
      </c>
      <c r="V206" t="s">
        <v>2593</v>
      </c>
      <c r="W206" t="s">
        <v>2593</v>
      </c>
      <c r="X206" t="s">
        <v>2593</v>
      </c>
      <c r="Y206" t="s">
        <v>2593</v>
      </c>
      <c r="Z206" t="s">
        <v>2593</v>
      </c>
      <c r="AA206" t="s">
        <v>2593</v>
      </c>
      <c r="AB206" t="s">
        <v>2593</v>
      </c>
      <c r="AC206" t="s">
        <v>2593</v>
      </c>
      <c r="AD206">
        <v>0</v>
      </c>
      <c r="AE206" t="s">
        <v>2593</v>
      </c>
      <c r="AF206" t="s">
        <v>2593</v>
      </c>
      <c r="AG206" t="s">
        <v>2593</v>
      </c>
      <c r="AH206" t="s">
        <v>2593</v>
      </c>
      <c r="AI206" t="s">
        <v>2593</v>
      </c>
      <c r="AJ206" t="s">
        <v>2593</v>
      </c>
      <c r="AK206" t="s">
        <v>2593</v>
      </c>
      <c r="AL206" t="s">
        <v>2593</v>
      </c>
      <c r="AM206" t="s">
        <v>2593</v>
      </c>
      <c r="AN206" t="s">
        <v>2593</v>
      </c>
      <c r="AO206" t="s">
        <v>2593</v>
      </c>
      <c r="AP206">
        <v>0</v>
      </c>
      <c r="AQ206" t="s">
        <v>2593</v>
      </c>
      <c r="AR206" t="s">
        <v>2593</v>
      </c>
      <c r="AS206" t="s">
        <v>2593</v>
      </c>
      <c r="AT206" t="s">
        <v>2593</v>
      </c>
      <c r="AU206" t="s">
        <v>2593</v>
      </c>
      <c r="AV206" t="s">
        <v>2593</v>
      </c>
      <c r="AW206" t="s">
        <v>2593</v>
      </c>
      <c r="AX206" t="s">
        <v>2593</v>
      </c>
      <c r="AY206" t="s">
        <v>2593</v>
      </c>
      <c r="AZ206" t="s">
        <v>2593</v>
      </c>
      <c r="BA206" t="s">
        <v>2593</v>
      </c>
      <c r="BB206">
        <v>0</v>
      </c>
      <c r="BC206" t="s">
        <v>2593</v>
      </c>
      <c r="BD206" t="s">
        <v>2593</v>
      </c>
      <c r="BE206" t="s">
        <v>2593</v>
      </c>
      <c r="BF206" t="s">
        <v>2593</v>
      </c>
      <c r="BG206" t="s">
        <v>2593</v>
      </c>
      <c r="BH206" t="s">
        <v>2593</v>
      </c>
      <c r="BI206" t="s">
        <v>2593</v>
      </c>
      <c r="BJ206" t="s">
        <v>2593</v>
      </c>
      <c r="BK206" t="s">
        <v>2593</v>
      </c>
      <c r="BL206" t="s">
        <v>2593</v>
      </c>
      <c r="BM206" t="s">
        <v>2593</v>
      </c>
      <c r="BN206">
        <v>0</v>
      </c>
      <c r="BO206" t="s">
        <v>2593</v>
      </c>
      <c r="BP206" t="s">
        <v>2593</v>
      </c>
      <c r="BQ206" t="s">
        <v>2593</v>
      </c>
      <c r="BR206" t="s">
        <v>2593</v>
      </c>
      <c r="BS206" t="s">
        <v>2593</v>
      </c>
      <c r="BT206" t="s">
        <v>2593</v>
      </c>
      <c r="BU206" t="s">
        <v>2593</v>
      </c>
      <c r="BV206" t="s">
        <v>2593</v>
      </c>
      <c r="BW206" t="s">
        <v>2593</v>
      </c>
      <c r="BX206" t="s">
        <v>2593</v>
      </c>
      <c r="BY206" t="s">
        <v>2593</v>
      </c>
      <c r="BZ206">
        <v>0</v>
      </c>
      <c r="CA206" t="s">
        <v>2593</v>
      </c>
      <c r="CB206" t="s">
        <v>2593</v>
      </c>
      <c r="CC206" t="s">
        <v>2593</v>
      </c>
      <c r="CD206" t="s">
        <v>2593</v>
      </c>
      <c r="CE206" t="s">
        <v>2593</v>
      </c>
      <c r="CF206" t="s">
        <v>2593</v>
      </c>
      <c r="CG206" t="s">
        <v>2593</v>
      </c>
      <c r="CH206" t="s">
        <v>2593</v>
      </c>
      <c r="CI206" t="s">
        <v>2593</v>
      </c>
      <c r="CJ206" t="s">
        <v>2593</v>
      </c>
      <c r="CK206" t="s">
        <v>2593</v>
      </c>
      <c r="CL206">
        <v>0</v>
      </c>
      <c r="CM206" t="s">
        <v>2593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2024</v>
      </c>
      <c r="CT206" t="str">
        <f>IFERROR(INDEX(Geography!C:C, MATCH(G206, Geography!B:B, 0)), G206)</f>
        <v>Tennessee</v>
      </c>
      <c r="CU206" t="str">
        <f>IF(O206=VLOOKUP("eia923_lignite_fuel_code", Keys!$B:$C, 2, FALSE), VLOOKUP("lignite_label", Keys!$B:$C, 2, FALSE),VLOOKUP("hard_coal_label", Keys!$B:$C, 2, FALSE))</f>
        <v>hard_coal</v>
      </c>
    </row>
    <row r="207" spans="1:99" x14ac:dyDescent="0.25">
      <c r="A207">
        <v>3403</v>
      </c>
      <c r="B207" t="s">
        <v>2592</v>
      </c>
      <c r="C207" t="s">
        <v>2593</v>
      </c>
      <c r="D207" t="s">
        <v>2901</v>
      </c>
      <c r="E207" t="s">
        <v>2745</v>
      </c>
      <c r="F207">
        <v>18642</v>
      </c>
      <c r="G207" t="s">
        <v>419</v>
      </c>
      <c r="H207" t="s">
        <v>2596</v>
      </c>
      <c r="I207" t="s">
        <v>2597</v>
      </c>
      <c r="K207">
        <v>22</v>
      </c>
      <c r="L207">
        <v>1</v>
      </c>
      <c r="M207" t="s">
        <v>2598</v>
      </c>
      <c r="N207" t="s">
        <v>2599</v>
      </c>
      <c r="O207" t="s">
        <v>2600</v>
      </c>
      <c r="P207" t="s">
        <v>2601</v>
      </c>
      <c r="Q207" t="s">
        <v>2746</v>
      </c>
      <c r="R207" t="s">
        <v>2603</v>
      </c>
      <c r="S207" t="s">
        <v>2604</v>
      </c>
      <c r="T207">
        <v>50529</v>
      </c>
      <c r="U207">
        <v>0</v>
      </c>
      <c r="V207">
        <v>56611</v>
      </c>
      <c r="W207">
        <v>80271</v>
      </c>
      <c r="X207">
        <v>2437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50529</v>
      </c>
      <c r="AG207">
        <v>0</v>
      </c>
      <c r="AH207">
        <v>56611</v>
      </c>
      <c r="AI207">
        <v>80271</v>
      </c>
      <c r="AJ207">
        <v>2437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20</v>
      </c>
      <c r="AS207">
        <v>0</v>
      </c>
      <c r="AT207">
        <v>17.7</v>
      </c>
      <c r="AU207">
        <v>17.8</v>
      </c>
      <c r="AV207">
        <v>17.5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1010580</v>
      </c>
      <c r="BE207">
        <v>0</v>
      </c>
      <c r="BF207">
        <v>1002015</v>
      </c>
      <c r="BG207">
        <v>1428824</v>
      </c>
      <c r="BH207">
        <v>42648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1010580</v>
      </c>
      <c r="BQ207">
        <v>0</v>
      </c>
      <c r="BR207">
        <v>1002015</v>
      </c>
      <c r="BS207">
        <v>1428824</v>
      </c>
      <c r="BT207">
        <v>42648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92877.264999999999</v>
      </c>
      <c r="CC207">
        <v>0</v>
      </c>
      <c r="CD207">
        <v>84191.861999999994</v>
      </c>
      <c r="CE207">
        <v>131447.64000000001</v>
      </c>
      <c r="CF207">
        <v>3842.8490000000002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189848</v>
      </c>
      <c r="CO207">
        <v>189848</v>
      </c>
      <c r="CP207">
        <v>3484067</v>
      </c>
      <c r="CQ207">
        <v>3484067</v>
      </c>
      <c r="CR207">
        <v>312359.61</v>
      </c>
      <c r="CS207">
        <v>2024</v>
      </c>
      <c r="CT207" t="str">
        <f>IFERROR(INDEX(Geography!C:C, MATCH(G207, Geography!B:B, 0)), G207)</f>
        <v>Tennessee</v>
      </c>
      <c r="CU207" t="str">
        <f>IF(O207=VLOOKUP("eia923_lignite_fuel_code", Keys!$B:$C, 2, FALSE), VLOOKUP("lignite_label", Keys!$B:$C, 2, FALSE),VLOOKUP("hard_coal_label", Keys!$B:$C, 2, FALSE))</f>
        <v>hard_coal</v>
      </c>
    </row>
    <row r="208" spans="1:99" x14ac:dyDescent="0.25">
      <c r="A208">
        <v>3403</v>
      </c>
      <c r="B208" t="s">
        <v>2592</v>
      </c>
      <c r="C208" t="s">
        <v>2593</v>
      </c>
      <c r="D208" t="s">
        <v>2901</v>
      </c>
      <c r="E208" t="s">
        <v>2745</v>
      </c>
      <c r="F208">
        <v>18642</v>
      </c>
      <c r="G208" t="s">
        <v>419</v>
      </c>
      <c r="H208" t="s">
        <v>2596</v>
      </c>
      <c r="I208" t="s">
        <v>2597</v>
      </c>
      <c r="K208">
        <v>22</v>
      </c>
      <c r="L208">
        <v>1</v>
      </c>
      <c r="M208" t="s">
        <v>2598</v>
      </c>
      <c r="N208" t="s">
        <v>2599</v>
      </c>
      <c r="O208" t="s">
        <v>2605</v>
      </c>
      <c r="P208" t="s">
        <v>2601</v>
      </c>
      <c r="Q208" t="s">
        <v>2746</v>
      </c>
      <c r="R208" t="s">
        <v>2603</v>
      </c>
      <c r="S208" t="s">
        <v>2604</v>
      </c>
      <c r="T208">
        <v>210588</v>
      </c>
      <c r="U208">
        <v>140149</v>
      </c>
      <c r="V208">
        <v>40492</v>
      </c>
      <c r="W208">
        <v>1899</v>
      </c>
      <c r="X208">
        <v>125776</v>
      </c>
      <c r="Y208">
        <v>215513</v>
      </c>
      <c r="Z208">
        <v>289265</v>
      </c>
      <c r="AA208">
        <v>303939</v>
      </c>
      <c r="AB208">
        <v>307870</v>
      </c>
      <c r="AC208">
        <v>307762</v>
      </c>
      <c r="AD208">
        <v>160847</v>
      </c>
      <c r="AE208">
        <v>250344</v>
      </c>
      <c r="AF208">
        <v>210588</v>
      </c>
      <c r="AG208">
        <v>140149</v>
      </c>
      <c r="AH208">
        <v>40492</v>
      </c>
      <c r="AI208">
        <v>1899</v>
      </c>
      <c r="AJ208">
        <v>125776</v>
      </c>
      <c r="AK208">
        <v>215513</v>
      </c>
      <c r="AL208">
        <v>289265</v>
      </c>
      <c r="AM208">
        <v>303939</v>
      </c>
      <c r="AN208">
        <v>307870</v>
      </c>
      <c r="AO208">
        <v>307762</v>
      </c>
      <c r="AP208">
        <v>160847</v>
      </c>
      <c r="AQ208">
        <v>250344</v>
      </c>
      <c r="AR208">
        <v>17.7</v>
      </c>
      <c r="AS208">
        <v>17.7</v>
      </c>
      <c r="AT208">
        <v>17.7</v>
      </c>
      <c r="AU208">
        <v>17.8</v>
      </c>
      <c r="AV208">
        <v>17.5</v>
      </c>
      <c r="AW208">
        <v>17.399999999999999</v>
      </c>
      <c r="AX208">
        <v>17.7</v>
      </c>
      <c r="AY208">
        <v>17.7</v>
      </c>
      <c r="AZ208">
        <v>17.5</v>
      </c>
      <c r="BA208">
        <v>17.5</v>
      </c>
      <c r="BB208">
        <v>17.3</v>
      </c>
      <c r="BC208">
        <v>17.600000000000001</v>
      </c>
      <c r="BD208">
        <v>3727408</v>
      </c>
      <c r="BE208">
        <v>2480637</v>
      </c>
      <c r="BF208">
        <v>716708</v>
      </c>
      <c r="BG208">
        <v>33802</v>
      </c>
      <c r="BH208">
        <v>2201080</v>
      </c>
      <c r="BI208">
        <v>3749926</v>
      </c>
      <c r="BJ208">
        <v>5119991</v>
      </c>
      <c r="BK208">
        <v>5379720</v>
      </c>
      <c r="BL208">
        <v>5387725</v>
      </c>
      <c r="BM208">
        <v>5385835</v>
      </c>
      <c r="BN208">
        <v>2782653</v>
      </c>
      <c r="BO208">
        <v>4406054</v>
      </c>
      <c r="BP208">
        <v>3727408</v>
      </c>
      <c r="BQ208">
        <v>2480637</v>
      </c>
      <c r="BR208">
        <v>716708</v>
      </c>
      <c r="BS208">
        <v>33802</v>
      </c>
      <c r="BT208">
        <v>2201080</v>
      </c>
      <c r="BU208">
        <v>3749926</v>
      </c>
      <c r="BV208">
        <v>5119991</v>
      </c>
      <c r="BW208">
        <v>5379720</v>
      </c>
      <c r="BX208">
        <v>5387725</v>
      </c>
      <c r="BY208">
        <v>5385835</v>
      </c>
      <c r="BZ208">
        <v>2782653</v>
      </c>
      <c r="CA208">
        <v>4406054</v>
      </c>
      <c r="CB208">
        <v>342567.07</v>
      </c>
      <c r="CC208">
        <v>239792.91</v>
      </c>
      <c r="CD208">
        <v>60219.69</v>
      </c>
      <c r="CE208">
        <v>3109.7040000000002</v>
      </c>
      <c r="CF208">
        <v>198333.25</v>
      </c>
      <c r="CG208">
        <v>339553</v>
      </c>
      <c r="CH208">
        <v>450304.77</v>
      </c>
      <c r="CI208">
        <v>490608.94</v>
      </c>
      <c r="CJ208">
        <v>501384.51</v>
      </c>
      <c r="CK208">
        <v>492984.33</v>
      </c>
      <c r="CL208">
        <v>250857.33</v>
      </c>
      <c r="CM208">
        <v>409111.98</v>
      </c>
      <c r="CN208">
        <v>2354444</v>
      </c>
      <c r="CO208">
        <v>2354444</v>
      </c>
      <c r="CP208">
        <v>41371539</v>
      </c>
      <c r="CQ208">
        <v>41371539</v>
      </c>
      <c r="CR208">
        <v>3778827.5</v>
      </c>
      <c r="CS208">
        <v>2024</v>
      </c>
      <c r="CT208" t="str">
        <f>IFERROR(INDEX(Geography!C:C, MATCH(G208, Geography!B:B, 0)), G208)</f>
        <v>Tennessee</v>
      </c>
      <c r="CU208" t="str">
        <f>IF(O208=VLOOKUP("eia923_lignite_fuel_code", Keys!$B:$C, 2, FALSE), VLOOKUP("lignite_label", Keys!$B:$C, 2, FALSE),VLOOKUP("hard_coal_label", Keys!$B:$C, 2, FALSE))</f>
        <v>hard_coal</v>
      </c>
    </row>
    <row r="209" spans="1:99" x14ac:dyDescent="0.25">
      <c r="A209">
        <v>3407</v>
      </c>
      <c r="B209" t="s">
        <v>2592</v>
      </c>
      <c r="C209" t="s">
        <v>2593</v>
      </c>
      <c r="D209" t="s">
        <v>2902</v>
      </c>
      <c r="E209" t="s">
        <v>2745</v>
      </c>
      <c r="F209">
        <v>18642</v>
      </c>
      <c r="G209" t="s">
        <v>419</v>
      </c>
      <c r="H209" t="s">
        <v>2596</v>
      </c>
      <c r="I209" t="s">
        <v>2597</v>
      </c>
      <c r="K209">
        <v>22</v>
      </c>
      <c r="L209">
        <v>1</v>
      </c>
      <c r="M209" t="s">
        <v>2598</v>
      </c>
      <c r="N209" t="s">
        <v>2599</v>
      </c>
      <c r="O209" t="s">
        <v>2600</v>
      </c>
      <c r="P209" t="s">
        <v>2601</v>
      </c>
      <c r="Q209" t="s">
        <v>2746</v>
      </c>
      <c r="R209" t="s">
        <v>2603</v>
      </c>
      <c r="S209" t="s">
        <v>2604</v>
      </c>
      <c r="T209">
        <v>89406</v>
      </c>
      <c r="U209">
        <v>43952</v>
      </c>
      <c r="V209">
        <v>42435</v>
      </c>
      <c r="W209">
        <v>34890</v>
      </c>
      <c r="X209">
        <v>59644</v>
      </c>
      <c r="Y209">
        <v>75598</v>
      </c>
      <c r="Z209">
        <v>68292</v>
      </c>
      <c r="AA209">
        <v>35219</v>
      </c>
      <c r="AB209">
        <v>77647</v>
      </c>
      <c r="AC209">
        <v>38292</v>
      </c>
      <c r="AD209">
        <v>45202</v>
      </c>
      <c r="AE209">
        <v>55056</v>
      </c>
      <c r="AF209">
        <v>89406</v>
      </c>
      <c r="AG209">
        <v>43952</v>
      </c>
      <c r="AH209">
        <v>42435</v>
      </c>
      <c r="AI209">
        <v>34890</v>
      </c>
      <c r="AJ209">
        <v>59644</v>
      </c>
      <c r="AK209">
        <v>75598</v>
      </c>
      <c r="AL209">
        <v>68292</v>
      </c>
      <c r="AM209">
        <v>35219</v>
      </c>
      <c r="AN209">
        <v>77647</v>
      </c>
      <c r="AO209">
        <v>38292</v>
      </c>
      <c r="AP209">
        <v>45202</v>
      </c>
      <c r="AQ209">
        <v>55056</v>
      </c>
      <c r="AR209">
        <v>20</v>
      </c>
      <c r="AS209">
        <v>22.5</v>
      </c>
      <c r="AT209">
        <v>20.6</v>
      </c>
      <c r="AU209">
        <v>20.6</v>
      </c>
      <c r="AV209">
        <v>21</v>
      </c>
      <c r="AW209">
        <v>20.7</v>
      </c>
      <c r="AX209">
        <v>20.399999999999999</v>
      </c>
      <c r="AY209">
        <v>20.6</v>
      </c>
      <c r="AZ209">
        <v>20.8</v>
      </c>
      <c r="BA209">
        <v>20.8</v>
      </c>
      <c r="BB209">
        <v>20</v>
      </c>
      <c r="BC209">
        <v>21.5</v>
      </c>
      <c r="BD209">
        <v>1788120</v>
      </c>
      <c r="BE209">
        <v>988920</v>
      </c>
      <c r="BF209">
        <v>874161</v>
      </c>
      <c r="BG209">
        <v>718734</v>
      </c>
      <c r="BH209">
        <v>1252524</v>
      </c>
      <c r="BI209">
        <v>1564879</v>
      </c>
      <c r="BJ209">
        <v>1393157</v>
      </c>
      <c r="BK209">
        <v>725511</v>
      </c>
      <c r="BL209">
        <v>1615058</v>
      </c>
      <c r="BM209">
        <v>796474</v>
      </c>
      <c r="BN209">
        <v>904040</v>
      </c>
      <c r="BO209">
        <v>1183704</v>
      </c>
      <c r="BP209">
        <v>1788120</v>
      </c>
      <c r="BQ209">
        <v>988920</v>
      </c>
      <c r="BR209">
        <v>874161</v>
      </c>
      <c r="BS209">
        <v>718734</v>
      </c>
      <c r="BT209">
        <v>1252524</v>
      </c>
      <c r="BU209">
        <v>1564879</v>
      </c>
      <c r="BV209">
        <v>1393157</v>
      </c>
      <c r="BW209">
        <v>725511</v>
      </c>
      <c r="BX209">
        <v>1615058</v>
      </c>
      <c r="BY209">
        <v>796474</v>
      </c>
      <c r="BZ209">
        <v>904040</v>
      </c>
      <c r="CA209">
        <v>1183704</v>
      </c>
      <c r="CB209">
        <v>157091.13</v>
      </c>
      <c r="CC209">
        <v>94117.675000000003</v>
      </c>
      <c r="CD209">
        <v>72183.207999999999</v>
      </c>
      <c r="CE209">
        <v>61017.201000000001</v>
      </c>
      <c r="CF209">
        <v>104639.98</v>
      </c>
      <c r="CG209">
        <v>131175.53</v>
      </c>
      <c r="CH209">
        <v>105898.53</v>
      </c>
      <c r="CI209">
        <v>57521.629000000001</v>
      </c>
      <c r="CJ209">
        <v>138410.09</v>
      </c>
      <c r="CK209">
        <v>69488.573000000004</v>
      </c>
      <c r="CL209">
        <v>73415.034</v>
      </c>
      <c r="CM209">
        <v>94533.351999999999</v>
      </c>
      <c r="CN209">
        <v>665633</v>
      </c>
      <c r="CO209">
        <v>665633</v>
      </c>
      <c r="CP209">
        <v>13805282</v>
      </c>
      <c r="CQ209">
        <v>13805282</v>
      </c>
      <c r="CR209">
        <v>1159491.8999999999</v>
      </c>
      <c r="CS209">
        <v>2024</v>
      </c>
      <c r="CT209" t="str">
        <f>IFERROR(INDEX(Geography!C:C, MATCH(G209, Geography!B:B, 0)), G209)</f>
        <v>Tennessee</v>
      </c>
      <c r="CU209" t="str">
        <f>IF(O209=VLOOKUP("eia923_lignite_fuel_code", Keys!$B:$C, 2, FALSE), VLOOKUP("lignite_label", Keys!$B:$C, 2, FALSE),VLOOKUP("hard_coal_label", Keys!$B:$C, 2, FALSE))</f>
        <v>hard_coal</v>
      </c>
    </row>
    <row r="210" spans="1:99" x14ac:dyDescent="0.25">
      <c r="A210">
        <v>3407</v>
      </c>
      <c r="B210" t="s">
        <v>2592</v>
      </c>
      <c r="C210" t="s">
        <v>2593</v>
      </c>
      <c r="D210" t="s">
        <v>2902</v>
      </c>
      <c r="E210" t="s">
        <v>2745</v>
      </c>
      <c r="F210">
        <v>18642</v>
      </c>
      <c r="G210" t="s">
        <v>419</v>
      </c>
      <c r="H210" t="s">
        <v>2596</v>
      </c>
      <c r="I210" t="s">
        <v>2597</v>
      </c>
      <c r="K210">
        <v>22</v>
      </c>
      <c r="L210">
        <v>1</v>
      </c>
      <c r="M210" t="s">
        <v>2598</v>
      </c>
      <c r="N210" t="s">
        <v>2599</v>
      </c>
      <c r="O210" t="s">
        <v>2605</v>
      </c>
      <c r="P210" t="s">
        <v>2601</v>
      </c>
      <c r="Q210" t="s">
        <v>2746</v>
      </c>
      <c r="R210" t="s">
        <v>2603</v>
      </c>
      <c r="S210" t="s">
        <v>2604</v>
      </c>
      <c r="T210">
        <v>121454</v>
      </c>
      <c r="U210">
        <v>81462</v>
      </c>
      <c r="V210">
        <v>88810</v>
      </c>
      <c r="W210">
        <v>52251</v>
      </c>
      <c r="X210">
        <v>88394</v>
      </c>
      <c r="Y210">
        <v>110650</v>
      </c>
      <c r="Z210">
        <v>179532</v>
      </c>
      <c r="AA210">
        <v>227932</v>
      </c>
      <c r="AB210">
        <v>124842</v>
      </c>
      <c r="AC210">
        <v>77776</v>
      </c>
      <c r="AD210">
        <v>80353</v>
      </c>
      <c r="AE210">
        <v>120995</v>
      </c>
      <c r="AF210">
        <v>121454</v>
      </c>
      <c r="AG210">
        <v>81462</v>
      </c>
      <c r="AH210">
        <v>88810</v>
      </c>
      <c r="AI210">
        <v>52251</v>
      </c>
      <c r="AJ210">
        <v>88394</v>
      </c>
      <c r="AK210">
        <v>110650</v>
      </c>
      <c r="AL210">
        <v>179532</v>
      </c>
      <c r="AM210">
        <v>227932</v>
      </c>
      <c r="AN210">
        <v>124842</v>
      </c>
      <c r="AO210">
        <v>77776</v>
      </c>
      <c r="AP210">
        <v>80353</v>
      </c>
      <c r="AQ210">
        <v>120995</v>
      </c>
      <c r="AR210">
        <v>20</v>
      </c>
      <c r="AS210">
        <v>17.75</v>
      </c>
      <c r="AT210">
        <v>20.6</v>
      </c>
      <c r="AU210">
        <v>20.6</v>
      </c>
      <c r="AV210">
        <v>21</v>
      </c>
      <c r="AW210">
        <v>20.7</v>
      </c>
      <c r="AX210">
        <v>20.399999999999999</v>
      </c>
      <c r="AY210">
        <v>20.6</v>
      </c>
      <c r="AZ210">
        <v>20.8</v>
      </c>
      <c r="BA210">
        <v>20.8</v>
      </c>
      <c r="BB210">
        <v>20</v>
      </c>
      <c r="BC210">
        <v>21.5</v>
      </c>
      <c r="BD210">
        <v>2429080</v>
      </c>
      <c r="BE210">
        <v>1445951</v>
      </c>
      <c r="BF210">
        <v>1829486</v>
      </c>
      <c r="BG210">
        <v>1076371</v>
      </c>
      <c r="BH210">
        <v>1856274</v>
      </c>
      <c r="BI210">
        <v>2290455</v>
      </c>
      <c r="BJ210">
        <v>3662453</v>
      </c>
      <c r="BK210">
        <v>4695399</v>
      </c>
      <c r="BL210">
        <v>2596714</v>
      </c>
      <c r="BM210">
        <v>1617741</v>
      </c>
      <c r="BN210">
        <v>1607060</v>
      </c>
      <c r="BO210">
        <v>2601393</v>
      </c>
      <c r="BP210">
        <v>2429080</v>
      </c>
      <c r="BQ210">
        <v>1445951</v>
      </c>
      <c r="BR210">
        <v>1829486</v>
      </c>
      <c r="BS210">
        <v>1076371</v>
      </c>
      <c r="BT210">
        <v>1856274</v>
      </c>
      <c r="BU210">
        <v>2290455</v>
      </c>
      <c r="BV210">
        <v>3662453</v>
      </c>
      <c r="BW210">
        <v>4695399</v>
      </c>
      <c r="BX210">
        <v>2596714</v>
      </c>
      <c r="BY210">
        <v>1617741</v>
      </c>
      <c r="BZ210">
        <v>1607060</v>
      </c>
      <c r="CA210">
        <v>2601393</v>
      </c>
      <c r="CB210">
        <v>213401.18</v>
      </c>
      <c r="CC210">
        <v>137614.26999999999</v>
      </c>
      <c r="CD210">
        <v>151068.48000000001</v>
      </c>
      <c r="CE210">
        <v>91378.899000000005</v>
      </c>
      <c r="CF210">
        <v>155079.24</v>
      </c>
      <c r="CG210">
        <v>191996.77</v>
      </c>
      <c r="CH210">
        <v>278395.34000000003</v>
      </c>
      <c r="CI210">
        <v>372271.22</v>
      </c>
      <c r="CJ210">
        <v>222537.79</v>
      </c>
      <c r="CK210">
        <v>141140.26999999999</v>
      </c>
      <c r="CL210">
        <v>130505.69</v>
      </c>
      <c r="CM210">
        <v>207753.25</v>
      </c>
      <c r="CN210">
        <v>1354451</v>
      </c>
      <c r="CO210">
        <v>1354451</v>
      </c>
      <c r="CP210">
        <v>27708377</v>
      </c>
      <c r="CQ210">
        <v>27708377</v>
      </c>
      <c r="CR210">
        <v>2293142.4</v>
      </c>
      <c r="CS210">
        <v>2024</v>
      </c>
      <c r="CT210" t="str">
        <f>IFERROR(INDEX(Geography!C:C, MATCH(G210, Geography!B:B, 0)), G210)</f>
        <v>Tennessee</v>
      </c>
      <c r="CU210" t="str">
        <f>IF(O210=VLOOKUP("eia923_lignite_fuel_code", Keys!$B:$C, 2, FALSE), VLOOKUP("lignite_label", Keys!$B:$C, 2, FALSE),VLOOKUP("hard_coal_label", Keys!$B:$C, 2, FALSE))</f>
        <v>hard_coal</v>
      </c>
    </row>
    <row r="211" spans="1:99" x14ac:dyDescent="0.25">
      <c r="A211">
        <v>3459</v>
      </c>
      <c r="B211" t="s">
        <v>2592</v>
      </c>
      <c r="C211" t="s">
        <v>2593</v>
      </c>
      <c r="D211" t="s">
        <v>2903</v>
      </c>
      <c r="E211" t="s">
        <v>2904</v>
      </c>
      <c r="F211">
        <v>55937</v>
      </c>
      <c r="G211" t="s">
        <v>422</v>
      </c>
      <c r="H211" t="s">
        <v>2640</v>
      </c>
      <c r="I211" t="s">
        <v>2597</v>
      </c>
      <c r="K211">
        <v>22</v>
      </c>
      <c r="L211">
        <v>1</v>
      </c>
      <c r="M211" t="s">
        <v>2598</v>
      </c>
      <c r="N211" t="s">
        <v>2599</v>
      </c>
      <c r="O211" t="s">
        <v>2605</v>
      </c>
      <c r="P211" t="s">
        <v>2601</v>
      </c>
      <c r="Q211" t="s">
        <v>2697</v>
      </c>
      <c r="R211" t="s">
        <v>2603</v>
      </c>
      <c r="S211" t="s">
        <v>2604</v>
      </c>
      <c r="T211" t="s">
        <v>2593</v>
      </c>
      <c r="U211" t="s">
        <v>2593</v>
      </c>
      <c r="V211" t="s">
        <v>2593</v>
      </c>
      <c r="W211" t="s">
        <v>2593</v>
      </c>
      <c r="X211" t="s">
        <v>2593</v>
      </c>
      <c r="Y211">
        <v>0</v>
      </c>
      <c r="Z211" t="s">
        <v>2593</v>
      </c>
      <c r="AA211" t="s">
        <v>2593</v>
      </c>
      <c r="AB211" t="s">
        <v>2593</v>
      </c>
      <c r="AC211" t="s">
        <v>2593</v>
      </c>
      <c r="AD211" t="s">
        <v>2593</v>
      </c>
      <c r="AE211" t="s">
        <v>2593</v>
      </c>
      <c r="AF211" t="s">
        <v>2593</v>
      </c>
      <c r="AG211" t="s">
        <v>2593</v>
      </c>
      <c r="AH211" t="s">
        <v>2593</v>
      </c>
      <c r="AI211" t="s">
        <v>2593</v>
      </c>
      <c r="AJ211" t="s">
        <v>2593</v>
      </c>
      <c r="AK211">
        <v>0</v>
      </c>
      <c r="AL211" t="s">
        <v>2593</v>
      </c>
      <c r="AM211" t="s">
        <v>2593</v>
      </c>
      <c r="AN211" t="s">
        <v>2593</v>
      </c>
      <c r="AO211" t="s">
        <v>2593</v>
      </c>
      <c r="AP211" t="s">
        <v>2593</v>
      </c>
      <c r="AQ211" t="s">
        <v>2593</v>
      </c>
      <c r="AR211" t="s">
        <v>2593</v>
      </c>
      <c r="AS211" t="s">
        <v>2593</v>
      </c>
      <c r="AT211" t="s">
        <v>2593</v>
      </c>
      <c r="AU211" t="s">
        <v>2593</v>
      </c>
      <c r="AV211" t="s">
        <v>2593</v>
      </c>
      <c r="AW211">
        <v>0</v>
      </c>
      <c r="AX211" t="s">
        <v>2593</v>
      </c>
      <c r="AY211" t="s">
        <v>2593</v>
      </c>
      <c r="AZ211" t="s">
        <v>2593</v>
      </c>
      <c r="BA211" t="s">
        <v>2593</v>
      </c>
      <c r="BB211" t="s">
        <v>2593</v>
      </c>
      <c r="BC211" t="s">
        <v>2593</v>
      </c>
      <c r="BD211" t="s">
        <v>2593</v>
      </c>
      <c r="BE211" t="s">
        <v>2593</v>
      </c>
      <c r="BF211" t="s">
        <v>2593</v>
      </c>
      <c r="BG211" t="s">
        <v>2593</v>
      </c>
      <c r="BH211" t="s">
        <v>2593</v>
      </c>
      <c r="BI211">
        <v>0</v>
      </c>
      <c r="BJ211" t="s">
        <v>2593</v>
      </c>
      <c r="BK211" t="s">
        <v>2593</v>
      </c>
      <c r="BL211" t="s">
        <v>2593</v>
      </c>
      <c r="BM211" t="s">
        <v>2593</v>
      </c>
      <c r="BN211" t="s">
        <v>2593</v>
      </c>
      <c r="BO211" t="s">
        <v>2593</v>
      </c>
      <c r="BP211" t="s">
        <v>2593</v>
      </c>
      <c r="BQ211" t="s">
        <v>2593</v>
      </c>
      <c r="BR211" t="s">
        <v>2593</v>
      </c>
      <c r="BS211" t="s">
        <v>2593</v>
      </c>
      <c r="BT211" t="s">
        <v>2593</v>
      </c>
      <c r="BU211">
        <v>0</v>
      </c>
      <c r="BV211" t="s">
        <v>2593</v>
      </c>
      <c r="BW211" t="s">
        <v>2593</v>
      </c>
      <c r="BX211" t="s">
        <v>2593</v>
      </c>
      <c r="BY211" t="s">
        <v>2593</v>
      </c>
      <c r="BZ211" t="s">
        <v>2593</v>
      </c>
      <c r="CA211" t="s">
        <v>2593</v>
      </c>
      <c r="CB211" t="s">
        <v>2593</v>
      </c>
      <c r="CC211" t="s">
        <v>2593</v>
      </c>
      <c r="CD211" t="s">
        <v>2593</v>
      </c>
      <c r="CE211" t="s">
        <v>2593</v>
      </c>
      <c r="CF211" t="s">
        <v>2593</v>
      </c>
      <c r="CG211">
        <v>0</v>
      </c>
      <c r="CH211" t="s">
        <v>2593</v>
      </c>
      <c r="CI211" t="s">
        <v>2593</v>
      </c>
      <c r="CJ211" t="s">
        <v>2593</v>
      </c>
      <c r="CK211" t="s">
        <v>2593</v>
      </c>
      <c r="CL211" t="s">
        <v>2593</v>
      </c>
      <c r="CM211" t="s">
        <v>2593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2024</v>
      </c>
      <c r="CT211" t="str">
        <f>IFERROR(INDEX(Geography!C:C, MATCH(G211, Geography!B:B, 0)), G211)</f>
        <v>Texas</v>
      </c>
      <c r="CU211" t="str">
        <f>IF(O211=VLOOKUP("eia923_lignite_fuel_code", Keys!$B:$C, 2, FALSE), VLOOKUP("lignite_label", Keys!$B:$C, 2, FALSE),VLOOKUP("hard_coal_label", Keys!$B:$C, 2, FALSE))</f>
        <v>hard_coal</v>
      </c>
    </row>
    <row r="212" spans="1:99" x14ac:dyDescent="0.25">
      <c r="A212">
        <v>3470</v>
      </c>
      <c r="B212" t="s">
        <v>2592</v>
      </c>
      <c r="C212" t="s">
        <v>2593</v>
      </c>
      <c r="D212" t="s">
        <v>2905</v>
      </c>
      <c r="E212" t="s">
        <v>2641</v>
      </c>
      <c r="F212">
        <v>54888</v>
      </c>
      <c r="G212" t="s">
        <v>422</v>
      </c>
      <c r="H212" t="s">
        <v>2640</v>
      </c>
      <c r="I212" t="s">
        <v>2642</v>
      </c>
      <c r="K212">
        <v>22</v>
      </c>
      <c r="L212">
        <v>2</v>
      </c>
      <c r="M212" t="s">
        <v>2643</v>
      </c>
      <c r="N212" t="s">
        <v>2599</v>
      </c>
      <c r="O212" t="s">
        <v>2605</v>
      </c>
      <c r="P212" t="s">
        <v>2601</v>
      </c>
      <c r="Q212" t="s">
        <v>2644</v>
      </c>
      <c r="R212" t="s">
        <v>2603</v>
      </c>
      <c r="S212" t="s">
        <v>2604</v>
      </c>
      <c r="T212">
        <v>707999</v>
      </c>
      <c r="U212">
        <v>142432</v>
      </c>
      <c r="V212">
        <v>229330</v>
      </c>
      <c r="W212">
        <v>318559</v>
      </c>
      <c r="X212">
        <v>585849</v>
      </c>
      <c r="Y212">
        <v>476555</v>
      </c>
      <c r="Z212">
        <v>714909</v>
      </c>
      <c r="AA212">
        <v>779277</v>
      </c>
      <c r="AB212">
        <v>759473</v>
      </c>
      <c r="AC212">
        <v>795002</v>
      </c>
      <c r="AD212">
        <v>629762</v>
      </c>
      <c r="AE212">
        <v>791970</v>
      </c>
      <c r="AF212">
        <v>707999</v>
      </c>
      <c r="AG212">
        <v>142432</v>
      </c>
      <c r="AH212">
        <v>229330</v>
      </c>
      <c r="AI212">
        <v>318559</v>
      </c>
      <c r="AJ212">
        <v>585849</v>
      </c>
      <c r="AK212">
        <v>476555</v>
      </c>
      <c r="AL212">
        <v>714909</v>
      </c>
      <c r="AM212">
        <v>779277</v>
      </c>
      <c r="AN212">
        <v>759473</v>
      </c>
      <c r="AO212">
        <v>795002</v>
      </c>
      <c r="AP212">
        <v>629762</v>
      </c>
      <c r="AQ212">
        <v>791970</v>
      </c>
      <c r="AR212">
        <v>15.997</v>
      </c>
      <c r="AS212">
        <v>16.303999999999998</v>
      </c>
      <c r="AT212">
        <v>16.600000000000001</v>
      </c>
      <c r="AU212">
        <v>16.454000000000001</v>
      </c>
      <c r="AV212">
        <v>16.375</v>
      </c>
      <c r="AW212">
        <v>16.399999999999999</v>
      </c>
      <c r="AX212">
        <v>16.03</v>
      </c>
      <c r="AY212">
        <v>16.751999999999999</v>
      </c>
      <c r="AZ212">
        <v>16.503</v>
      </c>
      <c r="BA212">
        <v>16.347999999999999</v>
      </c>
      <c r="BB212">
        <v>15.96</v>
      </c>
      <c r="BC212">
        <v>16.109000000000002</v>
      </c>
      <c r="BD212">
        <v>11325860</v>
      </c>
      <c r="BE212">
        <v>2322211</v>
      </c>
      <c r="BF212">
        <v>3806878</v>
      </c>
      <c r="BG212">
        <v>5241570</v>
      </c>
      <c r="BH212">
        <v>9593277</v>
      </c>
      <c r="BI212">
        <v>7815502</v>
      </c>
      <c r="BJ212">
        <v>11459991</v>
      </c>
      <c r="BK212">
        <v>13054448</v>
      </c>
      <c r="BL212">
        <v>12533583</v>
      </c>
      <c r="BM212">
        <v>12996693</v>
      </c>
      <c r="BN212">
        <v>10051002</v>
      </c>
      <c r="BO212">
        <v>12757845</v>
      </c>
      <c r="BP212">
        <v>11325860</v>
      </c>
      <c r="BQ212">
        <v>2322211</v>
      </c>
      <c r="BR212">
        <v>3806878</v>
      </c>
      <c r="BS212">
        <v>5241570</v>
      </c>
      <c r="BT212">
        <v>9593277</v>
      </c>
      <c r="BU212">
        <v>7815502</v>
      </c>
      <c r="BV212">
        <v>11459991</v>
      </c>
      <c r="BW212">
        <v>13054448</v>
      </c>
      <c r="BX212">
        <v>12533583</v>
      </c>
      <c r="BY212">
        <v>12996693</v>
      </c>
      <c r="BZ212">
        <v>10051002</v>
      </c>
      <c r="CA212">
        <v>12757845</v>
      </c>
      <c r="CB212">
        <v>986913.41</v>
      </c>
      <c r="CC212">
        <v>178575.7</v>
      </c>
      <c r="CD212">
        <v>321818.12</v>
      </c>
      <c r="CE212">
        <v>436163.45</v>
      </c>
      <c r="CF212">
        <v>844552.59</v>
      </c>
      <c r="CG212">
        <v>682512.67</v>
      </c>
      <c r="CH212">
        <v>991277.89</v>
      </c>
      <c r="CI212">
        <v>1116400.6000000001</v>
      </c>
      <c r="CJ212">
        <v>1069336.6000000001</v>
      </c>
      <c r="CK212">
        <v>1135620.8999999999</v>
      </c>
      <c r="CL212">
        <v>874805.54</v>
      </c>
      <c r="CM212">
        <v>1125782.6000000001</v>
      </c>
      <c r="CN212">
        <v>6931117</v>
      </c>
      <c r="CO212">
        <v>6931117</v>
      </c>
      <c r="CP212">
        <v>112958860</v>
      </c>
      <c r="CQ212">
        <v>112958860</v>
      </c>
      <c r="CR212">
        <v>9763760.0999999996</v>
      </c>
      <c r="CS212">
        <v>2024</v>
      </c>
      <c r="CT212" t="str">
        <f>IFERROR(INDEX(Geography!C:C, MATCH(G212, Geography!B:B, 0)), G212)</f>
        <v>Texas</v>
      </c>
      <c r="CU212" t="str">
        <f>IF(O212=VLOOKUP("eia923_lignite_fuel_code", Keys!$B:$C, 2, FALSE), VLOOKUP("lignite_label", Keys!$B:$C, 2, FALSE),VLOOKUP("hard_coal_label", Keys!$B:$C, 2, FALSE))</f>
        <v>hard_coal</v>
      </c>
    </row>
    <row r="213" spans="1:99" x14ac:dyDescent="0.25">
      <c r="A213">
        <v>3775</v>
      </c>
      <c r="B213" t="s">
        <v>2592</v>
      </c>
      <c r="C213" t="s">
        <v>2593</v>
      </c>
      <c r="D213" t="s">
        <v>2906</v>
      </c>
      <c r="E213" t="s">
        <v>2907</v>
      </c>
      <c r="F213">
        <v>733</v>
      </c>
      <c r="G213" t="s">
        <v>431</v>
      </c>
      <c r="H213" t="s">
        <v>2631</v>
      </c>
      <c r="I213" t="s">
        <v>2666</v>
      </c>
      <c r="K213">
        <v>22</v>
      </c>
      <c r="L213">
        <v>1</v>
      </c>
      <c r="M213" t="s">
        <v>2598</v>
      </c>
      <c r="N213" t="s">
        <v>2599</v>
      </c>
      <c r="O213" t="s">
        <v>2600</v>
      </c>
      <c r="P213" t="s">
        <v>2601</v>
      </c>
      <c r="Q213" t="s">
        <v>2667</v>
      </c>
      <c r="R213" t="s">
        <v>2603</v>
      </c>
      <c r="S213" t="s">
        <v>2604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2024</v>
      </c>
      <c r="CT213" t="str">
        <f>IFERROR(INDEX(Geography!C:C, MATCH(G213, Geography!B:B, 0)), G213)</f>
        <v>Virginia</v>
      </c>
      <c r="CU213" t="str">
        <f>IF(O213=VLOOKUP("eia923_lignite_fuel_code", Keys!$B:$C, 2, FALSE), VLOOKUP("lignite_label", Keys!$B:$C, 2, FALSE),VLOOKUP("hard_coal_label", Keys!$B:$C, 2, FALSE))</f>
        <v>hard_coal</v>
      </c>
    </row>
    <row r="214" spans="1:99" x14ac:dyDescent="0.25">
      <c r="A214">
        <v>3797</v>
      </c>
      <c r="B214" t="s">
        <v>2592</v>
      </c>
      <c r="C214" t="s">
        <v>2593</v>
      </c>
      <c r="D214" t="s">
        <v>2908</v>
      </c>
      <c r="E214" t="s">
        <v>2909</v>
      </c>
      <c r="F214">
        <v>19876</v>
      </c>
      <c r="G214" t="s">
        <v>431</v>
      </c>
      <c r="H214" t="s">
        <v>2631</v>
      </c>
      <c r="I214" t="s">
        <v>2597</v>
      </c>
      <c r="K214">
        <v>22</v>
      </c>
      <c r="L214">
        <v>1</v>
      </c>
      <c r="M214" t="s">
        <v>2598</v>
      </c>
      <c r="N214" t="s">
        <v>312</v>
      </c>
      <c r="O214" t="s">
        <v>2600</v>
      </c>
      <c r="P214" t="s">
        <v>2601</v>
      </c>
      <c r="Q214" t="s">
        <v>2667</v>
      </c>
      <c r="R214" t="s">
        <v>2603</v>
      </c>
      <c r="S214" t="s">
        <v>2604</v>
      </c>
      <c r="T214" t="s">
        <v>2593</v>
      </c>
      <c r="U214" t="s">
        <v>2593</v>
      </c>
      <c r="V214" t="s">
        <v>2593</v>
      </c>
      <c r="W214" t="s">
        <v>2593</v>
      </c>
      <c r="X214" t="s">
        <v>2593</v>
      </c>
      <c r="Y214" t="s">
        <v>2593</v>
      </c>
      <c r="Z214" t="s">
        <v>2593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2593</v>
      </c>
      <c r="AG214" t="s">
        <v>2593</v>
      </c>
      <c r="AH214" t="s">
        <v>2593</v>
      </c>
      <c r="AI214" t="s">
        <v>2593</v>
      </c>
      <c r="AJ214" t="s">
        <v>2593</v>
      </c>
      <c r="AK214" t="s">
        <v>2593</v>
      </c>
      <c r="AL214" t="s">
        <v>2593</v>
      </c>
      <c r="AM214">
        <v>0</v>
      </c>
      <c r="AN214">
        <v>0</v>
      </c>
      <c r="AO214">
        <v>0</v>
      </c>
      <c r="AP214">
        <v>0</v>
      </c>
      <c r="AQ214">
        <v>0</v>
      </c>
      <c r="AR214" t="s">
        <v>2593</v>
      </c>
      <c r="AS214" t="s">
        <v>2593</v>
      </c>
      <c r="AT214" t="s">
        <v>2593</v>
      </c>
      <c r="AU214" t="s">
        <v>2593</v>
      </c>
      <c r="AV214" t="s">
        <v>2593</v>
      </c>
      <c r="AW214" t="s">
        <v>2593</v>
      </c>
      <c r="AX214" t="s">
        <v>2593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2593</v>
      </c>
      <c r="BE214" t="s">
        <v>2593</v>
      </c>
      <c r="BF214" t="s">
        <v>2593</v>
      </c>
      <c r="BG214" t="s">
        <v>2593</v>
      </c>
      <c r="BH214" t="s">
        <v>2593</v>
      </c>
      <c r="BI214" t="s">
        <v>2593</v>
      </c>
      <c r="BJ214" t="s">
        <v>2593</v>
      </c>
      <c r="BK214">
        <v>0</v>
      </c>
      <c r="BL214">
        <v>0</v>
      </c>
      <c r="BM214">
        <v>0</v>
      </c>
      <c r="BN214">
        <v>0</v>
      </c>
      <c r="BO214">
        <v>0</v>
      </c>
      <c r="BP214" t="s">
        <v>2593</v>
      </c>
      <c r="BQ214" t="s">
        <v>2593</v>
      </c>
      <c r="BR214" t="s">
        <v>2593</v>
      </c>
      <c r="BS214" t="s">
        <v>2593</v>
      </c>
      <c r="BT214" t="s">
        <v>2593</v>
      </c>
      <c r="BU214" t="s">
        <v>2593</v>
      </c>
      <c r="BV214" t="s">
        <v>2593</v>
      </c>
      <c r="BW214">
        <v>0</v>
      </c>
      <c r="BX214">
        <v>0</v>
      </c>
      <c r="BY214">
        <v>0</v>
      </c>
      <c r="BZ214">
        <v>0</v>
      </c>
      <c r="CA214">
        <v>0</v>
      </c>
      <c r="CB214" t="s">
        <v>2593</v>
      </c>
      <c r="CC214" t="s">
        <v>2593</v>
      </c>
      <c r="CD214" t="s">
        <v>2593</v>
      </c>
      <c r="CE214" t="s">
        <v>2593</v>
      </c>
      <c r="CF214" t="s">
        <v>2593</v>
      </c>
      <c r="CG214" t="s">
        <v>2593</v>
      </c>
      <c r="CH214" t="s">
        <v>2593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2024</v>
      </c>
      <c r="CT214" t="str">
        <f>IFERROR(INDEX(Geography!C:C, MATCH(G214, Geography!B:B, 0)), G214)</f>
        <v>Virginia</v>
      </c>
      <c r="CU214" t="str">
        <f>IF(O214=VLOOKUP("eia923_lignite_fuel_code", Keys!$B:$C, 2, FALSE), VLOOKUP("lignite_label", Keys!$B:$C, 2, FALSE),VLOOKUP("hard_coal_label", Keys!$B:$C, 2, FALSE))</f>
        <v>hard_coal</v>
      </c>
    </row>
    <row r="215" spans="1:99" x14ac:dyDescent="0.25">
      <c r="A215">
        <v>3797</v>
      </c>
      <c r="B215" t="s">
        <v>2592</v>
      </c>
      <c r="C215" t="s">
        <v>2593</v>
      </c>
      <c r="D215" t="s">
        <v>2908</v>
      </c>
      <c r="E215" t="s">
        <v>2909</v>
      </c>
      <c r="F215">
        <v>19876</v>
      </c>
      <c r="G215" t="s">
        <v>431</v>
      </c>
      <c r="H215" t="s">
        <v>2631</v>
      </c>
      <c r="I215" t="s">
        <v>2597</v>
      </c>
      <c r="K215">
        <v>22</v>
      </c>
      <c r="L215">
        <v>1</v>
      </c>
      <c r="M215" t="s">
        <v>2598</v>
      </c>
      <c r="N215" t="s">
        <v>2599</v>
      </c>
      <c r="O215" t="s">
        <v>2600</v>
      </c>
      <c r="P215" t="s">
        <v>2601</v>
      </c>
      <c r="Q215" t="s">
        <v>2667</v>
      </c>
      <c r="R215" t="s">
        <v>2603</v>
      </c>
      <c r="S215" t="s">
        <v>2604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 t="s">
        <v>2593</v>
      </c>
      <c r="AB215" t="s">
        <v>2593</v>
      </c>
      <c r="AC215" t="s">
        <v>2593</v>
      </c>
      <c r="AD215" t="s">
        <v>2593</v>
      </c>
      <c r="AE215" t="s">
        <v>2593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 t="s">
        <v>2593</v>
      </c>
      <c r="AN215" t="s">
        <v>2593</v>
      </c>
      <c r="AO215" t="s">
        <v>2593</v>
      </c>
      <c r="AP215" t="s">
        <v>2593</v>
      </c>
      <c r="AQ215" t="s">
        <v>2593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 t="s">
        <v>2593</v>
      </c>
      <c r="AZ215" t="s">
        <v>2593</v>
      </c>
      <c r="BA215" t="s">
        <v>2593</v>
      </c>
      <c r="BB215" t="s">
        <v>2593</v>
      </c>
      <c r="BC215" t="s">
        <v>2593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 t="s">
        <v>2593</v>
      </c>
      <c r="BL215" t="s">
        <v>2593</v>
      </c>
      <c r="BM215" t="s">
        <v>2593</v>
      </c>
      <c r="BN215" t="s">
        <v>2593</v>
      </c>
      <c r="BO215" t="s">
        <v>2593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 t="s">
        <v>2593</v>
      </c>
      <c r="BX215" t="s">
        <v>2593</v>
      </c>
      <c r="BY215" t="s">
        <v>2593</v>
      </c>
      <c r="BZ215" t="s">
        <v>2593</v>
      </c>
      <c r="CA215" t="s">
        <v>2593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 t="s">
        <v>2593</v>
      </c>
      <c r="CJ215" t="s">
        <v>2593</v>
      </c>
      <c r="CK215" t="s">
        <v>2593</v>
      </c>
      <c r="CL215" t="s">
        <v>2593</v>
      </c>
      <c r="CM215" t="s">
        <v>2593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2024</v>
      </c>
      <c r="CT215" t="str">
        <f>IFERROR(INDEX(Geography!C:C, MATCH(G215, Geography!B:B, 0)), G215)</f>
        <v>Virginia</v>
      </c>
      <c r="CU215" t="str">
        <f>IF(O215=VLOOKUP("eia923_lignite_fuel_code", Keys!$B:$C, 2, FALSE), VLOOKUP("lignite_label", Keys!$B:$C, 2, FALSE),VLOOKUP("hard_coal_label", Keys!$B:$C, 2, FALSE))</f>
        <v>hard_coal</v>
      </c>
    </row>
    <row r="216" spans="1:99" x14ac:dyDescent="0.25">
      <c r="A216">
        <v>3803</v>
      </c>
      <c r="B216" t="s">
        <v>2592</v>
      </c>
      <c r="C216" t="s">
        <v>2593</v>
      </c>
      <c r="D216" t="s">
        <v>2910</v>
      </c>
      <c r="E216" t="s">
        <v>2909</v>
      </c>
      <c r="F216">
        <v>19876</v>
      </c>
      <c r="G216" t="s">
        <v>431</v>
      </c>
      <c r="H216" t="s">
        <v>2631</v>
      </c>
      <c r="I216" t="s">
        <v>2597</v>
      </c>
      <c r="K216">
        <v>22</v>
      </c>
      <c r="L216">
        <v>1</v>
      </c>
      <c r="M216" t="s">
        <v>2598</v>
      </c>
      <c r="N216" t="s">
        <v>2652</v>
      </c>
      <c r="O216" t="s">
        <v>2600</v>
      </c>
      <c r="P216" t="s">
        <v>2601</v>
      </c>
      <c r="Q216" t="s">
        <v>2667</v>
      </c>
      <c r="R216" t="s">
        <v>2656</v>
      </c>
      <c r="S216" t="s">
        <v>2604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2024</v>
      </c>
      <c r="CT216" t="str">
        <f>IFERROR(INDEX(Geography!C:C, MATCH(G216, Geography!B:B, 0)), G216)</f>
        <v>Virginia</v>
      </c>
      <c r="CU216" t="str">
        <f>IF(O216=VLOOKUP("eia923_lignite_fuel_code", Keys!$B:$C, 2, FALSE), VLOOKUP("lignite_label", Keys!$B:$C, 2, FALSE),VLOOKUP("hard_coal_label", Keys!$B:$C, 2, FALSE))</f>
        <v>hard_coal</v>
      </c>
    </row>
    <row r="217" spans="1:99" x14ac:dyDescent="0.25">
      <c r="A217">
        <v>3845</v>
      </c>
      <c r="B217" t="s">
        <v>2592</v>
      </c>
      <c r="C217" t="s">
        <v>2593</v>
      </c>
      <c r="D217" t="s">
        <v>2911</v>
      </c>
      <c r="E217" t="s">
        <v>2912</v>
      </c>
      <c r="F217">
        <v>19099</v>
      </c>
      <c r="G217" t="s">
        <v>434</v>
      </c>
      <c r="H217" t="s">
        <v>2913</v>
      </c>
      <c r="I217" t="s">
        <v>2627</v>
      </c>
      <c r="K217">
        <v>22</v>
      </c>
      <c r="L217">
        <v>2</v>
      </c>
      <c r="M217" t="s">
        <v>2643</v>
      </c>
      <c r="N217" t="s">
        <v>2599</v>
      </c>
      <c r="O217" t="s">
        <v>2615</v>
      </c>
      <c r="P217" t="s">
        <v>2601</v>
      </c>
      <c r="Q217" t="s">
        <v>2914</v>
      </c>
      <c r="R217" t="s">
        <v>2603</v>
      </c>
      <c r="S217" t="s">
        <v>2604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2024</v>
      </c>
      <c r="CT217" t="str">
        <f>IFERROR(INDEX(Geography!C:C, MATCH(G217, Geography!B:B, 0)), G217)</f>
        <v>Washington</v>
      </c>
      <c r="CU217" t="str">
        <f>IF(O217=VLOOKUP("eia923_lignite_fuel_code", Keys!$B:$C, 2, FALSE), VLOOKUP("lignite_label", Keys!$B:$C, 2, FALSE),VLOOKUP("hard_coal_label", Keys!$B:$C, 2, FALSE))</f>
        <v>hard_coal</v>
      </c>
    </row>
    <row r="218" spans="1:99" x14ac:dyDescent="0.25">
      <c r="A218">
        <v>3845</v>
      </c>
      <c r="B218" t="s">
        <v>2592</v>
      </c>
      <c r="C218" t="s">
        <v>2593</v>
      </c>
      <c r="D218" t="s">
        <v>2911</v>
      </c>
      <c r="E218" t="s">
        <v>2912</v>
      </c>
      <c r="F218">
        <v>19099</v>
      </c>
      <c r="G218" t="s">
        <v>434</v>
      </c>
      <c r="H218" t="s">
        <v>2913</v>
      </c>
      <c r="I218" t="s">
        <v>2627</v>
      </c>
      <c r="K218">
        <v>22</v>
      </c>
      <c r="L218">
        <v>2</v>
      </c>
      <c r="M218" t="s">
        <v>2643</v>
      </c>
      <c r="N218" t="s">
        <v>2599</v>
      </c>
      <c r="O218" t="s">
        <v>2605</v>
      </c>
      <c r="P218" t="s">
        <v>2601</v>
      </c>
      <c r="Q218" t="s">
        <v>2914</v>
      </c>
      <c r="R218" t="s">
        <v>2603</v>
      </c>
      <c r="S218" t="s">
        <v>2604</v>
      </c>
      <c r="T218">
        <v>202069</v>
      </c>
      <c r="U218">
        <v>212366</v>
      </c>
      <c r="V218">
        <v>141743</v>
      </c>
      <c r="W218">
        <v>0</v>
      </c>
      <c r="X218">
        <v>0</v>
      </c>
      <c r="Y218">
        <v>1282</v>
      </c>
      <c r="Z218">
        <v>237431</v>
      </c>
      <c r="AA218">
        <v>243975</v>
      </c>
      <c r="AB218">
        <v>189815</v>
      </c>
      <c r="AC218">
        <v>265955</v>
      </c>
      <c r="AD218">
        <v>246649</v>
      </c>
      <c r="AE218">
        <v>212355</v>
      </c>
      <c r="AF218">
        <v>202069</v>
      </c>
      <c r="AG218">
        <v>212366</v>
      </c>
      <c r="AH218">
        <v>141743</v>
      </c>
      <c r="AI218">
        <v>0</v>
      </c>
      <c r="AJ218">
        <v>0</v>
      </c>
      <c r="AK218">
        <v>1282</v>
      </c>
      <c r="AL218">
        <v>237431</v>
      </c>
      <c r="AM218">
        <v>243975</v>
      </c>
      <c r="AN218">
        <v>189815</v>
      </c>
      <c r="AO218">
        <v>265955</v>
      </c>
      <c r="AP218">
        <v>246649</v>
      </c>
      <c r="AQ218">
        <v>212355</v>
      </c>
      <c r="AR218">
        <v>16.84</v>
      </c>
      <c r="AS218">
        <v>16.91</v>
      </c>
      <c r="AT218">
        <v>16.91</v>
      </c>
      <c r="AU218">
        <v>0</v>
      </c>
      <c r="AV218">
        <v>0</v>
      </c>
      <c r="AW218">
        <v>16.91</v>
      </c>
      <c r="AX218">
        <v>16.91</v>
      </c>
      <c r="AY218">
        <v>17.04</v>
      </c>
      <c r="AZ218">
        <v>16.98</v>
      </c>
      <c r="BA218">
        <v>16.98</v>
      </c>
      <c r="BB218">
        <v>17.149999999999999</v>
      </c>
      <c r="BC218">
        <v>17.09</v>
      </c>
      <c r="BD218">
        <v>3402842</v>
      </c>
      <c r="BE218">
        <v>3591109</v>
      </c>
      <c r="BF218">
        <v>2396874</v>
      </c>
      <c r="BG218">
        <v>0</v>
      </c>
      <c r="BH218">
        <v>0</v>
      </c>
      <c r="BI218">
        <v>21679</v>
      </c>
      <c r="BJ218">
        <v>4014958</v>
      </c>
      <c r="BK218">
        <v>4157334</v>
      </c>
      <c r="BL218">
        <v>3223059</v>
      </c>
      <c r="BM218">
        <v>4515916</v>
      </c>
      <c r="BN218">
        <v>4230030</v>
      </c>
      <c r="BO218">
        <v>3629147</v>
      </c>
      <c r="BP218">
        <v>3402842</v>
      </c>
      <c r="BQ218">
        <v>3591109</v>
      </c>
      <c r="BR218">
        <v>2396874</v>
      </c>
      <c r="BS218">
        <v>0</v>
      </c>
      <c r="BT218">
        <v>0</v>
      </c>
      <c r="BU218">
        <v>21679</v>
      </c>
      <c r="BV218">
        <v>4014958</v>
      </c>
      <c r="BW218">
        <v>4157334</v>
      </c>
      <c r="BX218">
        <v>3223059</v>
      </c>
      <c r="BY218">
        <v>4515916</v>
      </c>
      <c r="BZ218">
        <v>4230030</v>
      </c>
      <c r="CA218">
        <v>3629147</v>
      </c>
      <c r="CB218">
        <v>302696.24</v>
      </c>
      <c r="CC218">
        <v>306085.05</v>
      </c>
      <c r="CD218">
        <v>200305.31</v>
      </c>
      <c r="CE218">
        <v>0</v>
      </c>
      <c r="CF218">
        <v>0</v>
      </c>
      <c r="CG218">
        <v>1002.264</v>
      </c>
      <c r="CH218">
        <v>350185.89</v>
      </c>
      <c r="CI218">
        <v>352942.57</v>
      </c>
      <c r="CJ218">
        <v>272218.96000000002</v>
      </c>
      <c r="CK218">
        <v>381866.07</v>
      </c>
      <c r="CL218">
        <v>350283</v>
      </c>
      <c r="CM218">
        <v>306980.24</v>
      </c>
      <c r="CN218">
        <v>1953640</v>
      </c>
      <c r="CO218">
        <v>1953640</v>
      </c>
      <c r="CP218">
        <v>33182948</v>
      </c>
      <c r="CQ218">
        <v>33182948</v>
      </c>
      <c r="CR218">
        <v>2824565.6</v>
      </c>
      <c r="CS218">
        <v>2024</v>
      </c>
      <c r="CT218" t="str">
        <f>IFERROR(INDEX(Geography!C:C, MATCH(G218, Geography!B:B, 0)), G218)</f>
        <v>Washington</v>
      </c>
      <c r="CU218" t="str">
        <f>IF(O218=VLOOKUP("eia923_lignite_fuel_code", Keys!$B:$C, 2, FALSE), VLOOKUP("lignite_label", Keys!$B:$C, 2, FALSE),VLOOKUP("hard_coal_label", Keys!$B:$C, 2, FALSE))</f>
        <v>hard_coal</v>
      </c>
    </row>
    <row r="219" spans="1:99" x14ac:dyDescent="0.25">
      <c r="A219">
        <v>3845</v>
      </c>
      <c r="B219" t="s">
        <v>2592</v>
      </c>
      <c r="C219" t="s">
        <v>2593</v>
      </c>
      <c r="D219" t="s">
        <v>2911</v>
      </c>
      <c r="E219" t="s">
        <v>2912</v>
      </c>
      <c r="F219">
        <v>19099</v>
      </c>
      <c r="G219" t="s">
        <v>434</v>
      </c>
      <c r="H219" t="s">
        <v>2913</v>
      </c>
      <c r="I219" t="s">
        <v>2627</v>
      </c>
      <c r="K219">
        <v>22</v>
      </c>
      <c r="L219">
        <v>2</v>
      </c>
      <c r="M219" t="s">
        <v>2643</v>
      </c>
      <c r="N219" t="s">
        <v>2599</v>
      </c>
      <c r="O219" t="s">
        <v>2876</v>
      </c>
      <c r="P219" t="s">
        <v>2877</v>
      </c>
      <c r="Q219" t="s">
        <v>2914</v>
      </c>
      <c r="R219" t="s">
        <v>2603</v>
      </c>
      <c r="S219" t="s">
        <v>2604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2024</v>
      </c>
      <c r="CT219" t="str">
        <f>IFERROR(INDEX(Geography!C:C, MATCH(G219, Geography!B:B, 0)), G219)</f>
        <v>Washington</v>
      </c>
      <c r="CU219" t="str">
        <f>IF(O219=VLOOKUP("eia923_lignite_fuel_code", Keys!$B:$C, 2, FALSE), VLOOKUP("lignite_label", Keys!$B:$C, 2, FALSE),VLOOKUP("hard_coal_label", Keys!$B:$C, 2, FALSE))</f>
        <v>hard_coal</v>
      </c>
    </row>
    <row r="220" spans="1:99" x14ac:dyDescent="0.25">
      <c r="A220">
        <v>3935</v>
      </c>
      <c r="B220" t="s">
        <v>2592</v>
      </c>
      <c r="C220" t="s">
        <v>2593</v>
      </c>
      <c r="D220" t="s">
        <v>2915</v>
      </c>
      <c r="E220" t="s">
        <v>2907</v>
      </c>
      <c r="F220">
        <v>733</v>
      </c>
      <c r="G220" t="s">
        <v>437</v>
      </c>
      <c r="H220" t="s">
        <v>2631</v>
      </c>
      <c r="I220" t="s">
        <v>2666</v>
      </c>
      <c r="K220">
        <v>22</v>
      </c>
      <c r="L220">
        <v>1</v>
      </c>
      <c r="M220" t="s">
        <v>2598</v>
      </c>
      <c r="N220" t="s">
        <v>2599</v>
      </c>
      <c r="O220" t="s">
        <v>2600</v>
      </c>
      <c r="P220" t="s">
        <v>2601</v>
      </c>
      <c r="Q220" t="s">
        <v>2667</v>
      </c>
      <c r="R220" t="s">
        <v>2603</v>
      </c>
      <c r="S220" t="s">
        <v>2604</v>
      </c>
      <c r="T220">
        <v>416351</v>
      </c>
      <c r="U220">
        <v>310823</v>
      </c>
      <c r="V220">
        <v>344473</v>
      </c>
      <c r="W220">
        <v>265509</v>
      </c>
      <c r="X220">
        <v>256669</v>
      </c>
      <c r="Y220">
        <v>436012</v>
      </c>
      <c r="Z220">
        <v>410765</v>
      </c>
      <c r="AA220">
        <v>414264</v>
      </c>
      <c r="AB220">
        <v>318409</v>
      </c>
      <c r="AC220">
        <v>201788</v>
      </c>
      <c r="AD220">
        <v>286331</v>
      </c>
      <c r="AE220">
        <v>324073</v>
      </c>
      <c r="AF220">
        <v>416351</v>
      </c>
      <c r="AG220">
        <v>310823</v>
      </c>
      <c r="AH220">
        <v>344473</v>
      </c>
      <c r="AI220">
        <v>265509</v>
      </c>
      <c r="AJ220">
        <v>256669</v>
      </c>
      <c r="AK220">
        <v>436012</v>
      </c>
      <c r="AL220">
        <v>410765</v>
      </c>
      <c r="AM220">
        <v>414264</v>
      </c>
      <c r="AN220">
        <v>318409</v>
      </c>
      <c r="AO220">
        <v>201788</v>
      </c>
      <c r="AP220">
        <v>286331</v>
      </c>
      <c r="AQ220">
        <v>324073</v>
      </c>
      <c r="AR220">
        <v>25.033000000000001</v>
      </c>
      <c r="AS220">
        <v>24.521000000000001</v>
      </c>
      <c r="AT220">
        <v>24.797000000000001</v>
      </c>
      <c r="AU220">
        <v>25.07</v>
      </c>
      <c r="AV220">
        <v>25.390999999999998</v>
      </c>
      <c r="AW220">
        <v>24.888999999999999</v>
      </c>
      <c r="AX220">
        <v>24.97</v>
      </c>
      <c r="AY220">
        <v>24.873999999999999</v>
      </c>
      <c r="AZ220">
        <v>25.225999999999999</v>
      </c>
      <c r="BA220">
        <v>25.236999999999998</v>
      </c>
      <c r="BB220">
        <v>25.273</v>
      </c>
      <c r="BC220">
        <v>25.12</v>
      </c>
      <c r="BD220">
        <v>10422515</v>
      </c>
      <c r="BE220">
        <v>7621691</v>
      </c>
      <c r="BF220">
        <v>8541897</v>
      </c>
      <c r="BG220">
        <v>6656311</v>
      </c>
      <c r="BH220">
        <v>6517083</v>
      </c>
      <c r="BI220">
        <v>10851903</v>
      </c>
      <c r="BJ220">
        <v>10256802</v>
      </c>
      <c r="BK220">
        <v>10304403</v>
      </c>
      <c r="BL220">
        <v>8032185</v>
      </c>
      <c r="BM220">
        <v>5092524</v>
      </c>
      <c r="BN220">
        <v>7236443</v>
      </c>
      <c r="BO220">
        <v>8140714</v>
      </c>
      <c r="BP220">
        <v>10422515</v>
      </c>
      <c r="BQ220">
        <v>7621691</v>
      </c>
      <c r="BR220">
        <v>8541897</v>
      </c>
      <c r="BS220">
        <v>6656311</v>
      </c>
      <c r="BT220">
        <v>6517083</v>
      </c>
      <c r="BU220">
        <v>10851903</v>
      </c>
      <c r="BV220">
        <v>10256802</v>
      </c>
      <c r="BW220">
        <v>10304403</v>
      </c>
      <c r="BX220">
        <v>8032185</v>
      </c>
      <c r="BY220">
        <v>5092524</v>
      </c>
      <c r="BZ220">
        <v>7236443</v>
      </c>
      <c r="CA220">
        <v>8140714</v>
      </c>
      <c r="CB220">
        <v>1065100.3</v>
      </c>
      <c r="CC220">
        <v>720549.11</v>
      </c>
      <c r="CD220">
        <v>829774.19</v>
      </c>
      <c r="CE220">
        <v>635557.94999999995</v>
      </c>
      <c r="CF220">
        <v>603304.04</v>
      </c>
      <c r="CG220">
        <v>1053430.5</v>
      </c>
      <c r="CH220">
        <v>999654.79</v>
      </c>
      <c r="CI220">
        <v>976651.65</v>
      </c>
      <c r="CJ220">
        <v>757102.9</v>
      </c>
      <c r="CK220">
        <v>476479.16</v>
      </c>
      <c r="CL220">
        <v>676419.83</v>
      </c>
      <c r="CM220">
        <v>780442.34</v>
      </c>
      <c r="CN220">
        <v>3985467</v>
      </c>
      <c r="CO220">
        <v>3985467</v>
      </c>
      <c r="CP220">
        <v>99674471</v>
      </c>
      <c r="CQ220">
        <v>99674471</v>
      </c>
      <c r="CR220">
        <v>9574466.8000000007</v>
      </c>
      <c r="CS220">
        <v>2024</v>
      </c>
      <c r="CT220" t="str">
        <f>IFERROR(INDEX(Geography!C:C, MATCH(G220, Geography!B:B, 0)), G220)</f>
        <v>West Virginia</v>
      </c>
      <c r="CU220" t="str">
        <f>IF(O220=VLOOKUP("eia923_lignite_fuel_code", Keys!$B:$C, 2, FALSE), VLOOKUP("lignite_label", Keys!$B:$C, 2, FALSE),VLOOKUP("hard_coal_label", Keys!$B:$C, 2, FALSE))</f>
        <v>hard_coal</v>
      </c>
    </row>
    <row r="221" spans="1:99" x14ac:dyDescent="0.25">
      <c r="A221">
        <v>3943</v>
      </c>
      <c r="B221" t="s">
        <v>2592</v>
      </c>
      <c r="C221" t="s">
        <v>2593</v>
      </c>
      <c r="D221" t="s">
        <v>2916</v>
      </c>
      <c r="E221" t="s">
        <v>2917</v>
      </c>
      <c r="F221">
        <v>12796</v>
      </c>
      <c r="G221" t="s">
        <v>437</v>
      </c>
      <c r="H221" t="s">
        <v>2631</v>
      </c>
      <c r="I221" t="s">
        <v>2666</v>
      </c>
      <c r="K221">
        <v>22</v>
      </c>
      <c r="L221">
        <v>1</v>
      </c>
      <c r="M221" t="s">
        <v>2598</v>
      </c>
      <c r="N221" t="s">
        <v>2599</v>
      </c>
      <c r="O221" t="s">
        <v>2600</v>
      </c>
      <c r="P221" t="s">
        <v>2601</v>
      </c>
      <c r="Q221" t="s">
        <v>2667</v>
      </c>
      <c r="R221" t="s">
        <v>2603</v>
      </c>
      <c r="S221" t="s">
        <v>2604</v>
      </c>
      <c r="T221">
        <v>260803</v>
      </c>
      <c r="U221">
        <v>90507</v>
      </c>
      <c r="V221">
        <v>59516</v>
      </c>
      <c r="W221">
        <v>76284</v>
      </c>
      <c r="X221">
        <v>108153</v>
      </c>
      <c r="Y221">
        <v>120239</v>
      </c>
      <c r="Z221">
        <v>115571</v>
      </c>
      <c r="AA221">
        <v>233656</v>
      </c>
      <c r="AB221">
        <v>160512</v>
      </c>
      <c r="AC221">
        <v>88262</v>
      </c>
      <c r="AD221">
        <v>20161</v>
      </c>
      <c r="AE221">
        <v>198930</v>
      </c>
      <c r="AF221">
        <v>260803</v>
      </c>
      <c r="AG221">
        <v>90507</v>
      </c>
      <c r="AH221">
        <v>59516</v>
      </c>
      <c r="AI221">
        <v>76284</v>
      </c>
      <c r="AJ221">
        <v>108153</v>
      </c>
      <c r="AK221">
        <v>120239</v>
      </c>
      <c r="AL221">
        <v>115571</v>
      </c>
      <c r="AM221">
        <v>233656</v>
      </c>
      <c r="AN221">
        <v>160512</v>
      </c>
      <c r="AO221">
        <v>88262</v>
      </c>
      <c r="AP221">
        <v>20161</v>
      </c>
      <c r="AQ221">
        <v>198930</v>
      </c>
      <c r="AR221">
        <v>25.56</v>
      </c>
      <c r="AS221">
        <v>25.466000000000001</v>
      </c>
      <c r="AT221">
        <v>25.585999999999999</v>
      </c>
      <c r="AU221">
        <v>25.507999999999999</v>
      </c>
      <c r="AV221">
        <v>25.494</v>
      </c>
      <c r="AW221">
        <v>25.625</v>
      </c>
      <c r="AX221">
        <v>25.744</v>
      </c>
      <c r="AY221">
        <v>25.634</v>
      </c>
      <c r="AZ221">
        <v>25.658000000000001</v>
      </c>
      <c r="BA221">
        <v>25.667999999999999</v>
      </c>
      <c r="BB221">
        <v>26.045999999999999</v>
      </c>
      <c r="BC221">
        <v>25.954000000000001</v>
      </c>
      <c r="BD221">
        <v>6666125</v>
      </c>
      <c r="BE221">
        <v>2304851</v>
      </c>
      <c r="BF221">
        <v>1522776</v>
      </c>
      <c r="BG221">
        <v>1945852</v>
      </c>
      <c r="BH221">
        <v>2757253</v>
      </c>
      <c r="BI221">
        <v>3081124</v>
      </c>
      <c r="BJ221">
        <v>2975260</v>
      </c>
      <c r="BK221">
        <v>5989538</v>
      </c>
      <c r="BL221">
        <v>4118417</v>
      </c>
      <c r="BM221">
        <v>2265509</v>
      </c>
      <c r="BN221">
        <v>525113</v>
      </c>
      <c r="BO221">
        <v>5163029</v>
      </c>
      <c r="BP221">
        <v>6666125</v>
      </c>
      <c r="BQ221">
        <v>2304851</v>
      </c>
      <c r="BR221">
        <v>1522776</v>
      </c>
      <c r="BS221">
        <v>1945852</v>
      </c>
      <c r="BT221">
        <v>2757253</v>
      </c>
      <c r="BU221">
        <v>3081124</v>
      </c>
      <c r="BV221">
        <v>2975260</v>
      </c>
      <c r="BW221">
        <v>5989538</v>
      </c>
      <c r="BX221">
        <v>4118417</v>
      </c>
      <c r="BY221">
        <v>2265509</v>
      </c>
      <c r="BZ221">
        <v>525113</v>
      </c>
      <c r="CA221">
        <v>5163029</v>
      </c>
      <c r="CB221">
        <v>662749.36</v>
      </c>
      <c r="CC221">
        <v>222098.52</v>
      </c>
      <c r="CD221">
        <v>137559.54999999999</v>
      </c>
      <c r="CE221">
        <v>187282.91</v>
      </c>
      <c r="CF221">
        <v>266912.78999999998</v>
      </c>
      <c r="CG221">
        <v>292024.82</v>
      </c>
      <c r="CH221">
        <v>281481.7</v>
      </c>
      <c r="CI221">
        <v>593728.64</v>
      </c>
      <c r="CJ221">
        <v>415174.12</v>
      </c>
      <c r="CK221">
        <v>229979.22</v>
      </c>
      <c r="CL221">
        <v>37909.493000000002</v>
      </c>
      <c r="CM221">
        <v>511064.05</v>
      </c>
      <c r="CN221">
        <v>1532594</v>
      </c>
      <c r="CO221">
        <v>1532594</v>
      </c>
      <c r="CP221">
        <v>39314847</v>
      </c>
      <c r="CQ221">
        <v>39314847</v>
      </c>
      <c r="CR221">
        <v>3837965.2</v>
      </c>
      <c r="CS221">
        <v>2024</v>
      </c>
      <c r="CT221" t="str">
        <f>IFERROR(INDEX(Geography!C:C, MATCH(G221, Geography!B:B, 0)), G221)</f>
        <v>West Virginia</v>
      </c>
      <c r="CU221" t="str">
        <f>IF(O221=VLOOKUP("eia923_lignite_fuel_code", Keys!$B:$C, 2, FALSE), VLOOKUP("lignite_label", Keys!$B:$C, 2, FALSE),VLOOKUP("hard_coal_label", Keys!$B:$C, 2, FALSE))</f>
        <v>hard_coal</v>
      </c>
    </row>
    <row r="222" spans="1:99" x14ac:dyDescent="0.25">
      <c r="A222">
        <v>3943</v>
      </c>
      <c r="B222" t="s">
        <v>2592</v>
      </c>
      <c r="C222" t="s">
        <v>2593</v>
      </c>
      <c r="D222" t="s">
        <v>2916</v>
      </c>
      <c r="E222" t="s">
        <v>2917</v>
      </c>
      <c r="F222">
        <v>12796</v>
      </c>
      <c r="G222" t="s">
        <v>437</v>
      </c>
      <c r="H222" t="s">
        <v>2631</v>
      </c>
      <c r="I222" t="s">
        <v>2666</v>
      </c>
      <c r="K222">
        <v>22</v>
      </c>
      <c r="L222">
        <v>1</v>
      </c>
      <c r="M222" t="s">
        <v>2598</v>
      </c>
      <c r="N222" t="s">
        <v>2599</v>
      </c>
      <c r="O222" t="s">
        <v>2605</v>
      </c>
      <c r="P222" t="s">
        <v>2601</v>
      </c>
      <c r="Q222" t="s">
        <v>2667</v>
      </c>
      <c r="R222" t="s">
        <v>2603</v>
      </c>
      <c r="S222" t="s">
        <v>2604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2024</v>
      </c>
      <c r="CT222" t="str">
        <f>IFERROR(INDEX(Geography!C:C, MATCH(G222, Geography!B:B, 0)), G222)</f>
        <v>West Virginia</v>
      </c>
      <c r="CU222" t="str">
        <f>IF(O222=VLOOKUP("eia923_lignite_fuel_code", Keys!$B:$C, 2, FALSE), VLOOKUP("lignite_label", Keys!$B:$C, 2, FALSE),VLOOKUP("hard_coal_label", Keys!$B:$C, 2, FALSE))</f>
        <v>hard_coal</v>
      </c>
    </row>
    <row r="223" spans="1:99" x14ac:dyDescent="0.25">
      <c r="A223">
        <v>3944</v>
      </c>
      <c r="B223" t="s">
        <v>2592</v>
      </c>
      <c r="C223" t="s">
        <v>2593</v>
      </c>
      <c r="D223" t="s">
        <v>2918</v>
      </c>
      <c r="E223" t="s">
        <v>2917</v>
      </c>
      <c r="F223">
        <v>12796</v>
      </c>
      <c r="G223" t="s">
        <v>437</v>
      </c>
      <c r="H223" t="s">
        <v>2631</v>
      </c>
      <c r="I223" t="s">
        <v>2666</v>
      </c>
      <c r="K223">
        <v>22</v>
      </c>
      <c r="L223">
        <v>1</v>
      </c>
      <c r="M223" t="s">
        <v>2598</v>
      </c>
      <c r="N223" t="s">
        <v>2599</v>
      </c>
      <c r="O223" t="s">
        <v>2600</v>
      </c>
      <c r="P223" t="s">
        <v>2601</v>
      </c>
      <c r="Q223" t="s">
        <v>2667</v>
      </c>
      <c r="R223" t="s">
        <v>2603</v>
      </c>
      <c r="S223" t="s">
        <v>2604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2024</v>
      </c>
      <c r="CT223" t="str">
        <f>IFERROR(INDEX(Geography!C:C, MATCH(G223, Geography!B:B, 0)), G223)</f>
        <v>West Virginia</v>
      </c>
      <c r="CU223" t="str">
        <f>IF(O223=VLOOKUP("eia923_lignite_fuel_code", Keys!$B:$C, 2, FALSE), VLOOKUP("lignite_label", Keys!$B:$C, 2, FALSE),VLOOKUP("hard_coal_label", Keys!$B:$C, 2, FALSE))</f>
        <v>hard_coal</v>
      </c>
    </row>
    <row r="224" spans="1:99" x14ac:dyDescent="0.25">
      <c r="A224">
        <v>3944</v>
      </c>
      <c r="B224" t="s">
        <v>2592</v>
      </c>
      <c r="C224" t="s">
        <v>2593</v>
      </c>
      <c r="D224" t="s">
        <v>2918</v>
      </c>
      <c r="E224" t="s">
        <v>2917</v>
      </c>
      <c r="F224">
        <v>12796</v>
      </c>
      <c r="G224" t="s">
        <v>437</v>
      </c>
      <c r="H224" t="s">
        <v>2631</v>
      </c>
      <c r="I224" t="s">
        <v>2666</v>
      </c>
      <c r="K224">
        <v>22</v>
      </c>
      <c r="L224">
        <v>1</v>
      </c>
      <c r="M224" t="s">
        <v>2598</v>
      </c>
      <c r="N224" t="s">
        <v>2599</v>
      </c>
      <c r="O224" t="s">
        <v>2615</v>
      </c>
      <c r="P224" t="s">
        <v>2601</v>
      </c>
      <c r="Q224" t="s">
        <v>2667</v>
      </c>
      <c r="R224" t="s">
        <v>2603</v>
      </c>
      <c r="S224" t="s">
        <v>2604</v>
      </c>
      <c r="T224">
        <v>338295</v>
      </c>
      <c r="U224">
        <v>158397</v>
      </c>
      <c r="V224">
        <v>345114</v>
      </c>
      <c r="W224">
        <v>415929</v>
      </c>
      <c r="X224">
        <v>490165</v>
      </c>
      <c r="Y224">
        <v>431736</v>
      </c>
      <c r="Z224">
        <v>460345</v>
      </c>
      <c r="AA224">
        <v>485677</v>
      </c>
      <c r="AB224">
        <v>331074</v>
      </c>
      <c r="AC224">
        <v>351324</v>
      </c>
      <c r="AD224">
        <v>192151</v>
      </c>
      <c r="AE224">
        <v>273276</v>
      </c>
      <c r="AF224">
        <v>338295</v>
      </c>
      <c r="AG224">
        <v>158397</v>
      </c>
      <c r="AH224">
        <v>345114</v>
      </c>
      <c r="AI224">
        <v>415929</v>
      </c>
      <c r="AJ224">
        <v>490165</v>
      </c>
      <c r="AK224">
        <v>431736</v>
      </c>
      <c r="AL224">
        <v>460345</v>
      </c>
      <c r="AM224">
        <v>485677</v>
      </c>
      <c r="AN224">
        <v>331074</v>
      </c>
      <c r="AO224">
        <v>351324</v>
      </c>
      <c r="AP224">
        <v>192151</v>
      </c>
      <c r="AQ224">
        <v>273276</v>
      </c>
      <c r="AR224">
        <v>26.116</v>
      </c>
      <c r="AS224">
        <v>24.765999999999998</v>
      </c>
      <c r="AT224">
        <v>23.684000000000001</v>
      </c>
      <c r="AU224">
        <v>25.001999999999999</v>
      </c>
      <c r="AV224">
        <v>25.692</v>
      </c>
      <c r="AW224">
        <v>25.63</v>
      </c>
      <c r="AX224">
        <v>25.646000000000001</v>
      </c>
      <c r="AY224">
        <v>25.702000000000002</v>
      </c>
      <c r="AZ224">
        <v>25.626000000000001</v>
      </c>
      <c r="BA224">
        <v>25.338000000000001</v>
      </c>
      <c r="BB224">
        <v>25.693999999999999</v>
      </c>
      <c r="BC224">
        <v>25.61</v>
      </c>
      <c r="BD224">
        <v>8834912</v>
      </c>
      <c r="BE224">
        <v>3922860</v>
      </c>
      <c r="BF224">
        <v>8173680</v>
      </c>
      <c r="BG224">
        <v>10399057</v>
      </c>
      <c r="BH224">
        <v>12593319</v>
      </c>
      <c r="BI224">
        <v>11065394</v>
      </c>
      <c r="BJ224">
        <v>11806008</v>
      </c>
      <c r="BK224">
        <v>12482870</v>
      </c>
      <c r="BL224">
        <v>8484102</v>
      </c>
      <c r="BM224">
        <v>8901848</v>
      </c>
      <c r="BN224">
        <v>4937128</v>
      </c>
      <c r="BO224">
        <v>6998598</v>
      </c>
      <c r="BP224">
        <v>8834912</v>
      </c>
      <c r="BQ224">
        <v>3922860</v>
      </c>
      <c r="BR224">
        <v>8173680</v>
      </c>
      <c r="BS224">
        <v>10399057</v>
      </c>
      <c r="BT224">
        <v>12593319</v>
      </c>
      <c r="BU224">
        <v>11065394</v>
      </c>
      <c r="BV224">
        <v>11806008</v>
      </c>
      <c r="BW224">
        <v>12482870</v>
      </c>
      <c r="BX224">
        <v>8484102</v>
      </c>
      <c r="BY224">
        <v>8901848</v>
      </c>
      <c r="BZ224">
        <v>4937128</v>
      </c>
      <c r="CA224">
        <v>6998598</v>
      </c>
      <c r="CB224">
        <v>837133.6</v>
      </c>
      <c r="CC224">
        <v>388465.07</v>
      </c>
      <c r="CD224">
        <v>827810.95</v>
      </c>
      <c r="CE224">
        <v>1023435.4</v>
      </c>
      <c r="CF224">
        <v>1232722.6000000001</v>
      </c>
      <c r="CG224">
        <v>1064565</v>
      </c>
      <c r="CH224">
        <v>1147796.1000000001</v>
      </c>
      <c r="CI224">
        <v>1207945.8</v>
      </c>
      <c r="CJ224">
        <v>830383.39</v>
      </c>
      <c r="CK224">
        <v>873431.94</v>
      </c>
      <c r="CL224">
        <v>479921.71</v>
      </c>
      <c r="CM224">
        <v>691410.11</v>
      </c>
      <c r="CN224">
        <v>4273483</v>
      </c>
      <c r="CO224">
        <v>4273483</v>
      </c>
      <c r="CP224">
        <v>108599776</v>
      </c>
      <c r="CQ224">
        <v>108599776</v>
      </c>
      <c r="CR224">
        <v>10605022</v>
      </c>
      <c r="CS224">
        <v>2024</v>
      </c>
      <c r="CT224" t="str">
        <f>IFERROR(INDEX(Geography!C:C, MATCH(G224, Geography!B:B, 0)), G224)</f>
        <v>West Virginia</v>
      </c>
      <c r="CU224" t="str">
        <f>IF(O224=VLOOKUP("eia923_lignite_fuel_code", Keys!$B:$C, 2, FALSE), VLOOKUP("lignite_label", Keys!$B:$C, 2, FALSE),VLOOKUP("hard_coal_label", Keys!$B:$C, 2, FALSE))</f>
        <v>hard_coal</v>
      </c>
    </row>
    <row r="225" spans="1:99" x14ac:dyDescent="0.25">
      <c r="A225">
        <v>3948</v>
      </c>
      <c r="B225" t="s">
        <v>2592</v>
      </c>
      <c r="C225" t="s">
        <v>2593</v>
      </c>
      <c r="D225" t="s">
        <v>2919</v>
      </c>
      <c r="E225" t="s">
        <v>2920</v>
      </c>
      <c r="F225">
        <v>22053</v>
      </c>
      <c r="G225" t="s">
        <v>437</v>
      </c>
      <c r="H225" t="s">
        <v>2631</v>
      </c>
      <c r="I225" t="s">
        <v>2666</v>
      </c>
      <c r="K225">
        <v>22</v>
      </c>
      <c r="L225">
        <v>1</v>
      </c>
      <c r="M225" t="s">
        <v>2598</v>
      </c>
      <c r="N225" t="s">
        <v>2599</v>
      </c>
      <c r="O225" t="s">
        <v>2600</v>
      </c>
      <c r="P225" t="s">
        <v>2601</v>
      </c>
      <c r="Q225" t="s">
        <v>2667</v>
      </c>
      <c r="R225" t="s">
        <v>2603</v>
      </c>
      <c r="S225" t="s">
        <v>2604</v>
      </c>
      <c r="T225">
        <v>146894</v>
      </c>
      <c r="U225">
        <v>135798</v>
      </c>
      <c r="V225">
        <v>181126</v>
      </c>
      <c r="W225">
        <v>63583</v>
      </c>
      <c r="X225">
        <v>28849</v>
      </c>
      <c r="Y225">
        <v>241301</v>
      </c>
      <c r="Z225">
        <v>228928</v>
      </c>
      <c r="AA225">
        <v>197618</v>
      </c>
      <c r="AB225">
        <v>24794</v>
      </c>
      <c r="AC225">
        <v>134014</v>
      </c>
      <c r="AD225">
        <v>190369</v>
      </c>
      <c r="AE225">
        <v>218713</v>
      </c>
      <c r="AF225">
        <v>146894</v>
      </c>
      <c r="AG225">
        <v>135798</v>
      </c>
      <c r="AH225">
        <v>181126</v>
      </c>
      <c r="AI225">
        <v>63583</v>
      </c>
      <c r="AJ225">
        <v>28849</v>
      </c>
      <c r="AK225">
        <v>241301</v>
      </c>
      <c r="AL225">
        <v>228928</v>
      </c>
      <c r="AM225">
        <v>197618</v>
      </c>
      <c r="AN225">
        <v>24794</v>
      </c>
      <c r="AO225">
        <v>134014</v>
      </c>
      <c r="AP225">
        <v>190369</v>
      </c>
      <c r="AQ225">
        <v>218713</v>
      </c>
      <c r="AR225">
        <v>24.756</v>
      </c>
      <c r="AS225">
        <v>24.756</v>
      </c>
      <c r="AT225">
        <v>24.756</v>
      </c>
      <c r="AU225">
        <v>24.756</v>
      </c>
      <c r="AV225">
        <v>24.756</v>
      </c>
      <c r="AW225">
        <v>24.756</v>
      </c>
      <c r="AX225">
        <v>24.756</v>
      </c>
      <c r="AY225">
        <v>24.756</v>
      </c>
      <c r="AZ225">
        <v>24.756</v>
      </c>
      <c r="BA225">
        <v>24.756</v>
      </c>
      <c r="BB225">
        <v>24.756</v>
      </c>
      <c r="BC225">
        <v>24.756</v>
      </c>
      <c r="BD225">
        <v>3636508</v>
      </c>
      <c r="BE225">
        <v>3361815</v>
      </c>
      <c r="BF225">
        <v>4483955</v>
      </c>
      <c r="BG225">
        <v>1574061</v>
      </c>
      <c r="BH225">
        <v>714186</v>
      </c>
      <c r="BI225">
        <v>5973648</v>
      </c>
      <c r="BJ225">
        <v>5667342</v>
      </c>
      <c r="BK225">
        <v>4892231</v>
      </c>
      <c r="BL225">
        <v>613800</v>
      </c>
      <c r="BM225">
        <v>3317651</v>
      </c>
      <c r="BN225">
        <v>4712775</v>
      </c>
      <c r="BO225">
        <v>5414459</v>
      </c>
      <c r="BP225">
        <v>3636508</v>
      </c>
      <c r="BQ225">
        <v>3361815</v>
      </c>
      <c r="BR225">
        <v>4483955</v>
      </c>
      <c r="BS225">
        <v>1574061</v>
      </c>
      <c r="BT225">
        <v>714186</v>
      </c>
      <c r="BU225">
        <v>5973648</v>
      </c>
      <c r="BV225">
        <v>5667342</v>
      </c>
      <c r="BW225">
        <v>4892231</v>
      </c>
      <c r="BX225">
        <v>613800</v>
      </c>
      <c r="BY225">
        <v>3317651</v>
      </c>
      <c r="BZ225">
        <v>4712775</v>
      </c>
      <c r="CA225">
        <v>5414459</v>
      </c>
      <c r="CB225">
        <v>349793.53</v>
      </c>
      <c r="CC225">
        <v>288563.78999999998</v>
      </c>
      <c r="CD225">
        <v>410474.71</v>
      </c>
      <c r="CE225">
        <v>145401.71</v>
      </c>
      <c r="CF225">
        <v>64075.417999999998</v>
      </c>
      <c r="CG225">
        <v>564987.78</v>
      </c>
      <c r="CH225">
        <v>532398.43999999994</v>
      </c>
      <c r="CI225">
        <v>446306.82</v>
      </c>
      <c r="CJ225">
        <v>51124.887000000002</v>
      </c>
      <c r="CK225">
        <v>298012.56</v>
      </c>
      <c r="CL225">
        <v>414667.44</v>
      </c>
      <c r="CM225">
        <v>490403.53</v>
      </c>
      <c r="CN225">
        <v>1791987</v>
      </c>
      <c r="CO225">
        <v>1791987</v>
      </c>
      <c r="CP225">
        <v>44362431</v>
      </c>
      <c r="CQ225">
        <v>44362431</v>
      </c>
      <c r="CR225">
        <v>4056210.6</v>
      </c>
      <c r="CS225">
        <v>2024</v>
      </c>
      <c r="CT225" t="str">
        <f>IFERROR(INDEX(Geography!C:C, MATCH(G225, Geography!B:B, 0)), G225)</f>
        <v>West Virginia</v>
      </c>
      <c r="CU225" t="str">
        <f>IF(O225=VLOOKUP("eia923_lignite_fuel_code", Keys!$B:$C, 2, FALSE), VLOOKUP("lignite_label", Keys!$B:$C, 2, FALSE),VLOOKUP("hard_coal_label", Keys!$B:$C, 2, FALSE))</f>
        <v>hard_coal</v>
      </c>
    </row>
    <row r="226" spans="1:99" x14ac:dyDescent="0.25">
      <c r="A226">
        <v>3954</v>
      </c>
      <c r="B226" t="s">
        <v>2592</v>
      </c>
      <c r="C226" t="s">
        <v>2593</v>
      </c>
      <c r="D226" t="s">
        <v>2921</v>
      </c>
      <c r="E226" t="s">
        <v>2909</v>
      </c>
      <c r="F226">
        <v>19876</v>
      </c>
      <c r="G226" t="s">
        <v>437</v>
      </c>
      <c r="H226" t="s">
        <v>2631</v>
      </c>
      <c r="I226" t="s">
        <v>2666</v>
      </c>
      <c r="K226">
        <v>22</v>
      </c>
      <c r="L226">
        <v>1</v>
      </c>
      <c r="M226" t="s">
        <v>2598</v>
      </c>
      <c r="N226" t="s">
        <v>2599</v>
      </c>
      <c r="O226" t="s">
        <v>2600</v>
      </c>
      <c r="P226" t="s">
        <v>2601</v>
      </c>
      <c r="Q226" t="s">
        <v>2667</v>
      </c>
      <c r="R226" t="s">
        <v>2603</v>
      </c>
      <c r="S226" t="s">
        <v>2604</v>
      </c>
      <c r="T226">
        <v>252935</v>
      </c>
      <c r="U226">
        <v>27454</v>
      </c>
      <c r="V226">
        <v>44058</v>
      </c>
      <c r="W226">
        <v>63541</v>
      </c>
      <c r="X226">
        <v>185379</v>
      </c>
      <c r="Y226">
        <v>286639</v>
      </c>
      <c r="Z226">
        <v>182298</v>
      </c>
      <c r="AA226">
        <v>165699</v>
      </c>
      <c r="AB226">
        <v>177052</v>
      </c>
      <c r="AC226">
        <v>0</v>
      </c>
      <c r="AD226">
        <v>161751</v>
      </c>
      <c r="AE226">
        <v>230012</v>
      </c>
      <c r="AF226">
        <v>252935</v>
      </c>
      <c r="AG226">
        <v>27454</v>
      </c>
      <c r="AH226">
        <v>44058</v>
      </c>
      <c r="AI226">
        <v>63541</v>
      </c>
      <c r="AJ226">
        <v>185379</v>
      </c>
      <c r="AK226">
        <v>286639</v>
      </c>
      <c r="AL226">
        <v>182298</v>
      </c>
      <c r="AM226">
        <v>165699</v>
      </c>
      <c r="AN226">
        <v>177052</v>
      </c>
      <c r="AO226">
        <v>0</v>
      </c>
      <c r="AP226">
        <v>161751</v>
      </c>
      <c r="AQ226">
        <v>230012</v>
      </c>
      <c r="AR226">
        <v>25.212</v>
      </c>
      <c r="AS226">
        <v>25.209</v>
      </c>
      <c r="AT226">
        <v>25.19</v>
      </c>
      <c r="AU226">
        <v>25.288</v>
      </c>
      <c r="AV226">
        <v>25.286000000000001</v>
      </c>
      <c r="AW226">
        <v>25.32</v>
      </c>
      <c r="AX226">
        <v>25.257999999999999</v>
      </c>
      <c r="AY226">
        <v>25.27</v>
      </c>
      <c r="AZ226">
        <v>25.271000000000001</v>
      </c>
      <c r="BA226">
        <v>0</v>
      </c>
      <c r="BB226">
        <v>25.295000000000002</v>
      </c>
      <c r="BC226">
        <v>25.236000000000001</v>
      </c>
      <c r="BD226">
        <v>6376997</v>
      </c>
      <c r="BE226">
        <v>692088</v>
      </c>
      <c r="BF226">
        <v>1109821</v>
      </c>
      <c r="BG226">
        <v>1606825</v>
      </c>
      <c r="BH226">
        <v>4687493</v>
      </c>
      <c r="BI226">
        <v>7257699</v>
      </c>
      <c r="BJ226">
        <v>4604483</v>
      </c>
      <c r="BK226">
        <v>4187214</v>
      </c>
      <c r="BL226">
        <v>4474281</v>
      </c>
      <c r="BM226">
        <v>0</v>
      </c>
      <c r="BN226">
        <v>4091492</v>
      </c>
      <c r="BO226">
        <v>5804583</v>
      </c>
      <c r="BP226">
        <v>6376997</v>
      </c>
      <c r="BQ226">
        <v>692088</v>
      </c>
      <c r="BR226">
        <v>1109821</v>
      </c>
      <c r="BS226">
        <v>1606825</v>
      </c>
      <c r="BT226">
        <v>4687493</v>
      </c>
      <c r="BU226">
        <v>7257699</v>
      </c>
      <c r="BV226">
        <v>4604483</v>
      </c>
      <c r="BW226">
        <v>4187214</v>
      </c>
      <c r="BX226">
        <v>4474281</v>
      </c>
      <c r="BY226">
        <v>0</v>
      </c>
      <c r="BZ226">
        <v>4091492</v>
      </c>
      <c r="CA226">
        <v>5804583</v>
      </c>
      <c r="CB226">
        <v>582600.39</v>
      </c>
      <c r="CC226">
        <v>75862.942999999999</v>
      </c>
      <c r="CD226">
        <v>113561.84</v>
      </c>
      <c r="CE226">
        <v>138091</v>
      </c>
      <c r="CF226">
        <v>437252.56</v>
      </c>
      <c r="CG226">
        <v>671628.99</v>
      </c>
      <c r="CH226">
        <v>420200.23</v>
      </c>
      <c r="CI226">
        <v>391478.11</v>
      </c>
      <c r="CJ226">
        <v>453834.41</v>
      </c>
      <c r="CK226">
        <v>0</v>
      </c>
      <c r="CL226">
        <v>329887.59000000003</v>
      </c>
      <c r="CM226">
        <v>528218.84</v>
      </c>
      <c r="CN226">
        <v>1776818</v>
      </c>
      <c r="CO226">
        <v>1776818</v>
      </c>
      <c r="CP226">
        <v>44892976</v>
      </c>
      <c r="CQ226">
        <v>44892976</v>
      </c>
      <c r="CR226">
        <v>4142616.9</v>
      </c>
      <c r="CS226">
        <v>2024</v>
      </c>
      <c r="CT226" t="str">
        <f>IFERROR(INDEX(Geography!C:C, MATCH(G226, Geography!B:B, 0)), G226)</f>
        <v>West Virginia</v>
      </c>
      <c r="CU226" t="str">
        <f>IF(O226=VLOOKUP("eia923_lignite_fuel_code", Keys!$B:$C, 2, FALSE), VLOOKUP("lignite_label", Keys!$B:$C, 2, FALSE),VLOOKUP("hard_coal_label", Keys!$B:$C, 2, FALSE))</f>
        <v>hard_coal</v>
      </c>
    </row>
    <row r="227" spans="1:99" x14ac:dyDescent="0.25">
      <c r="A227">
        <v>3982</v>
      </c>
      <c r="B227" t="s">
        <v>2592</v>
      </c>
      <c r="C227" t="s">
        <v>2593</v>
      </c>
      <c r="D227" t="s">
        <v>2922</v>
      </c>
      <c r="E227" t="s">
        <v>2774</v>
      </c>
      <c r="F227">
        <v>13781</v>
      </c>
      <c r="G227" t="s">
        <v>440</v>
      </c>
      <c r="H227" t="s">
        <v>2690</v>
      </c>
      <c r="I227" t="s">
        <v>2610</v>
      </c>
      <c r="K227">
        <v>22</v>
      </c>
      <c r="L227">
        <v>1</v>
      </c>
      <c r="M227" t="s">
        <v>2598</v>
      </c>
      <c r="N227" t="s">
        <v>2599</v>
      </c>
      <c r="O227" t="s">
        <v>2600</v>
      </c>
      <c r="P227" t="s">
        <v>2601</v>
      </c>
      <c r="Q227" t="s">
        <v>2697</v>
      </c>
      <c r="R227" t="s">
        <v>2656</v>
      </c>
      <c r="S227" t="s">
        <v>2604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2024</v>
      </c>
      <c r="CT227" t="str">
        <f>IFERROR(INDEX(Geography!C:C, MATCH(G227, Geography!B:B, 0)), G227)</f>
        <v>Wisconsin</v>
      </c>
      <c r="CU227" t="str">
        <f>IF(O227=VLOOKUP("eia923_lignite_fuel_code", Keys!$B:$C, 2, FALSE), VLOOKUP("lignite_label", Keys!$B:$C, 2, FALSE),VLOOKUP("hard_coal_label", Keys!$B:$C, 2, FALSE))</f>
        <v>hard_coal</v>
      </c>
    </row>
    <row r="228" spans="1:99" x14ac:dyDescent="0.25">
      <c r="A228">
        <v>3982</v>
      </c>
      <c r="B228" t="s">
        <v>2592</v>
      </c>
      <c r="C228" t="s">
        <v>2593</v>
      </c>
      <c r="D228" t="s">
        <v>2922</v>
      </c>
      <c r="E228" t="s">
        <v>2774</v>
      </c>
      <c r="F228">
        <v>13781</v>
      </c>
      <c r="G228" t="s">
        <v>440</v>
      </c>
      <c r="H228" t="s">
        <v>2690</v>
      </c>
      <c r="I228" t="s">
        <v>2610</v>
      </c>
      <c r="K228">
        <v>22</v>
      </c>
      <c r="L228">
        <v>1</v>
      </c>
      <c r="M228" t="s">
        <v>2598</v>
      </c>
      <c r="N228" t="s">
        <v>2599</v>
      </c>
      <c r="O228" t="s">
        <v>2605</v>
      </c>
      <c r="P228" t="s">
        <v>2601</v>
      </c>
      <c r="Q228" t="s">
        <v>2697</v>
      </c>
      <c r="R228" t="s">
        <v>2612</v>
      </c>
      <c r="S228" t="s">
        <v>2604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2024</v>
      </c>
      <c r="CT228" t="str">
        <f>IFERROR(INDEX(Geography!C:C, MATCH(G228, Geography!B:B, 0)), G228)</f>
        <v>Wisconsin</v>
      </c>
      <c r="CU228" t="str">
        <f>IF(O228=VLOOKUP("eia923_lignite_fuel_code", Keys!$B:$C, 2, FALSE), VLOOKUP("lignite_label", Keys!$B:$C, 2, FALSE),VLOOKUP("hard_coal_label", Keys!$B:$C, 2, FALSE))</f>
        <v>hard_coal</v>
      </c>
    </row>
    <row r="229" spans="1:99" x14ac:dyDescent="0.25">
      <c r="A229">
        <v>3992</v>
      </c>
      <c r="B229" t="s">
        <v>2592</v>
      </c>
      <c r="C229" t="s">
        <v>2593</v>
      </c>
      <c r="D229" t="s">
        <v>2923</v>
      </c>
      <c r="E229" t="s">
        <v>2924</v>
      </c>
      <c r="F229">
        <v>11479</v>
      </c>
      <c r="G229" t="s">
        <v>440</v>
      </c>
      <c r="H229" t="s">
        <v>2690</v>
      </c>
      <c r="I229" t="s">
        <v>2610</v>
      </c>
      <c r="K229">
        <v>22</v>
      </c>
      <c r="L229">
        <v>1</v>
      </c>
      <c r="M229" t="s">
        <v>2598</v>
      </c>
      <c r="N229" t="s">
        <v>2599</v>
      </c>
      <c r="O229" t="s">
        <v>2600</v>
      </c>
      <c r="P229" t="s">
        <v>2601</v>
      </c>
      <c r="Q229" t="s">
        <v>2697</v>
      </c>
      <c r="R229" t="s">
        <v>2656</v>
      </c>
      <c r="S229" t="s">
        <v>2604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2024</v>
      </c>
      <c r="CT229" t="str">
        <f>IFERROR(INDEX(Geography!C:C, MATCH(G229, Geography!B:B, 0)), G229)</f>
        <v>Wisconsin</v>
      </c>
      <c r="CU229" t="str">
        <f>IF(O229=VLOOKUP("eia923_lignite_fuel_code", Keys!$B:$C, 2, FALSE), VLOOKUP("lignite_label", Keys!$B:$C, 2, FALSE),VLOOKUP("hard_coal_label", Keys!$B:$C, 2, FALSE))</f>
        <v>hard_coal</v>
      </c>
    </row>
    <row r="230" spans="1:99" x14ac:dyDescent="0.25">
      <c r="A230">
        <v>4041</v>
      </c>
      <c r="B230" t="s">
        <v>2592</v>
      </c>
      <c r="C230" t="s">
        <v>2593</v>
      </c>
      <c r="D230" t="s">
        <v>2925</v>
      </c>
      <c r="E230" t="s">
        <v>2926</v>
      </c>
      <c r="F230">
        <v>20847</v>
      </c>
      <c r="G230" t="s">
        <v>440</v>
      </c>
      <c r="H230" t="s">
        <v>2690</v>
      </c>
      <c r="I230" t="s">
        <v>2666</v>
      </c>
      <c r="K230">
        <v>22</v>
      </c>
      <c r="L230">
        <v>1</v>
      </c>
      <c r="M230" t="s">
        <v>2598</v>
      </c>
      <c r="N230" t="s">
        <v>2599</v>
      </c>
      <c r="O230" t="s">
        <v>2605</v>
      </c>
      <c r="P230" t="s">
        <v>2601</v>
      </c>
      <c r="Q230" t="s">
        <v>2697</v>
      </c>
      <c r="R230" t="s">
        <v>2603</v>
      </c>
      <c r="S230" t="s">
        <v>2604</v>
      </c>
      <c r="T230">
        <v>339925</v>
      </c>
      <c r="U230">
        <v>89802</v>
      </c>
      <c r="V230">
        <v>31451</v>
      </c>
      <c r="W230">
        <v>0</v>
      </c>
      <c r="X230">
        <v>4252</v>
      </c>
      <c r="Y230">
        <v>178538</v>
      </c>
      <c r="Z230">
        <v>67902</v>
      </c>
      <c r="AA230">
        <v>176208</v>
      </c>
      <c r="AB230">
        <v>52233</v>
      </c>
      <c r="AC230">
        <v>178266</v>
      </c>
      <c r="AD230">
        <v>79571</v>
      </c>
      <c r="AE230">
        <v>149276</v>
      </c>
      <c r="AF230">
        <v>339925</v>
      </c>
      <c r="AG230">
        <v>89802</v>
      </c>
      <c r="AH230">
        <v>31451</v>
      </c>
      <c r="AI230">
        <v>0</v>
      </c>
      <c r="AJ230">
        <v>4252</v>
      </c>
      <c r="AK230">
        <v>178538</v>
      </c>
      <c r="AL230">
        <v>67902</v>
      </c>
      <c r="AM230">
        <v>176208</v>
      </c>
      <c r="AN230">
        <v>52233</v>
      </c>
      <c r="AO230">
        <v>178266</v>
      </c>
      <c r="AP230">
        <v>79571</v>
      </c>
      <c r="AQ230">
        <v>149276</v>
      </c>
      <c r="AR230">
        <v>17.739999999999998</v>
      </c>
      <c r="AS230">
        <v>17.722000000000001</v>
      </c>
      <c r="AT230">
        <v>17.7</v>
      </c>
      <c r="AU230">
        <v>0</v>
      </c>
      <c r="AV230">
        <v>17.72</v>
      </c>
      <c r="AW230">
        <v>17.72</v>
      </c>
      <c r="AX230">
        <v>17.75</v>
      </c>
      <c r="AY230">
        <v>17.75</v>
      </c>
      <c r="AZ230">
        <v>17.75</v>
      </c>
      <c r="BA230">
        <v>17.795000000000002</v>
      </c>
      <c r="BB230">
        <v>17.815000000000001</v>
      </c>
      <c r="BC230">
        <v>17.87</v>
      </c>
      <c r="BD230">
        <v>6030270</v>
      </c>
      <c r="BE230">
        <v>1591471</v>
      </c>
      <c r="BF230">
        <v>556683</v>
      </c>
      <c r="BG230">
        <v>0</v>
      </c>
      <c r="BH230">
        <v>75345</v>
      </c>
      <c r="BI230">
        <v>3163693</v>
      </c>
      <c r="BJ230">
        <v>1205261</v>
      </c>
      <c r="BK230">
        <v>3127692</v>
      </c>
      <c r="BL230">
        <v>927136</v>
      </c>
      <c r="BM230">
        <v>3172243</v>
      </c>
      <c r="BN230">
        <v>1417557</v>
      </c>
      <c r="BO230">
        <v>2667562</v>
      </c>
      <c r="BP230">
        <v>6030270</v>
      </c>
      <c r="BQ230">
        <v>1591471</v>
      </c>
      <c r="BR230">
        <v>556683</v>
      </c>
      <c r="BS230">
        <v>0</v>
      </c>
      <c r="BT230">
        <v>75345</v>
      </c>
      <c r="BU230">
        <v>3163693</v>
      </c>
      <c r="BV230">
        <v>1205261</v>
      </c>
      <c r="BW230">
        <v>3127692</v>
      </c>
      <c r="BX230">
        <v>927136</v>
      </c>
      <c r="BY230">
        <v>3172243</v>
      </c>
      <c r="BZ230">
        <v>1417557</v>
      </c>
      <c r="CA230">
        <v>2667562</v>
      </c>
      <c r="CB230">
        <v>584587.5</v>
      </c>
      <c r="CC230">
        <v>136695.69</v>
      </c>
      <c r="CD230">
        <v>46142.328999999998</v>
      </c>
      <c r="CE230">
        <v>0</v>
      </c>
      <c r="CF230">
        <v>2832.2530000000002</v>
      </c>
      <c r="CG230">
        <v>283510.56</v>
      </c>
      <c r="CH230">
        <v>109311.05</v>
      </c>
      <c r="CI230">
        <v>298434.71000000002</v>
      </c>
      <c r="CJ230">
        <v>85153.561000000002</v>
      </c>
      <c r="CK230">
        <v>305713.07</v>
      </c>
      <c r="CL230">
        <v>132791.44</v>
      </c>
      <c r="CM230">
        <v>253277.51</v>
      </c>
      <c r="CN230">
        <v>1347424</v>
      </c>
      <c r="CO230">
        <v>1347424</v>
      </c>
      <c r="CP230">
        <v>23934913</v>
      </c>
      <c r="CQ230">
        <v>23934913</v>
      </c>
      <c r="CR230">
        <v>2238449.7000000002</v>
      </c>
      <c r="CS230">
        <v>2024</v>
      </c>
      <c r="CT230" t="str">
        <f>IFERROR(INDEX(Geography!C:C, MATCH(G230, Geography!B:B, 0)), G230)</f>
        <v>Wisconsin</v>
      </c>
      <c r="CU230" t="str">
        <f>IF(O230=VLOOKUP("eia923_lignite_fuel_code", Keys!$B:$C, 2, FALSE), VLOOKUP("lignite_label", Keys!$B:$C, 2, FALSE),VLOOKUP("hard_coal_label", Keys!$B:$C, 2, FALSE))</f>
        <v>hard_coal</v>
      </c>
    </row>
    <row r="231" spans="1:99" x14ac:dyDescent="0.25">
      <c r="A231">
        <v>4042</v>
      </c>
      <c r="B231" t="s">
        <v>2616</v>
      </c>
      <c r="C231" t="s">
        <v>2593</v>
      </c>
      <c r="D231" t="s">
        <v>2927</v>
      </c>
      <c r="E231" t="s">
        <v>2926</v>
      </c>
      <c r="F231">
        <v>20847</v>
      </c>
      <c r="G231" t="s">
        <v>440</v>
      </c>
      <c r="H231" t="s">
        <v>2690</v>
      </c>
      <c r="I231" t="s">
        <v>2666</v>
      </c>
      <c r="K231">
        <v>22</v>
      </c>
      <c r="L231">
        <v>1</v>
      </c>
      <c r="M231" t="s">
        <v>2598</v>
      </c>
      <c r="N231" t="s">
        <v>2599</v>
      </c>
      <c r="O231" t="s">
        <v>2600</v>
      </c>
      <c r="P231" t="s">
        <v>2601</v>
      </c>
      <c r="Q231" t="s">
        <v>2697</v>
      </c>
      <c r="R231" t="s">
        <v>2603</v>
      </c>
      <c r="S231" t="s">
        <v>2604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2024</v>
      </c>
      <c r="CT231" t="str">
        <f>IFERROR(INDEX(Geography!C:C, MATCH(G231, Geography!B:B, 0)), G231)</f>
        <v>Wisconsin</v>
      </c>
      <c r="CU231" t="str">
        <f>IF(O231=VLOOKUP("eia923_lignite_fuel_code", Keys!$B:$C, 2, FALSE), VLOOKUP("lignite_label", Keys!$B:$C, 2, FALSE),VLOOKUP("hard_coal_label", Keys!$B:$C, 2, FALSE))</f>
        <v>hard_coal</v>
      </c>
    </row>
    <row r="232" spans="1:99" x14ac:dyDescent="0.25">
      <c r="A232">
        <v>4050</v>
      </c>
      <c r="B232" t="s">
        <v>2592</v>
      </c>
      <c r="C232" t="s">
        <v>2593</v>
      </c>
      <c r="D232" t="s">
        <v>2928</v>
      </c>
      <c r="E232" t="s">
        <v>2929</v>
      </c>
      <c r="F232">
        <v>20856</v>
      </c>
      <c r="G232" t="s">
        <v>440</v>
      </c>
      <c r="H232" t="s">
        <v>2690</v>
      </c>
      <c r="I232" t="s">
        <v>2610</v>
      </c>
      <c r="K232">
        <v>22</v>
      </c>
      <c r="L232">
        <v>1</v>
      </c>
      <c r="M232" t="s">
        <v>2598</v>
      </c>
      <c r="N232" t="s">
        <v>2599</v>
      </c>
      <c r="O232" t="s">
        <v>2605</v>
      </c>
      <c r="P232" t="s">
        <v>2601</v>
      </c>
      <c r="Q232" t="s">
        <v>2697</v>
      </c>
      <c r="R232" t="s">
        <v>2603</v>
      </c>
      <c r="S232" t="s">
        <v>2604</v>
      </c>
      <c r="T232">
        <v>166203</v>
      </c>
      <c r="U232">
        <v>117650</v>
      </c>
      <c r="V232">
        <v>100741</v>
      </c>
      <c r="W232">
        <v>32801</v>
      </c>
      <c r="X232">
        <v>90392</v>
      </c>
      <c r="Y232">
        <v>103725</v>
      </c>
      <c r="Z232">
        <v>113693</v>
      </c>
      <c r="AA232">
        <v>119227</v>
      </c>
      <c r="AB232">
        <v>79284</v>
      </c>
      <c r="AC232">
        <v>115093</v>
      </c>
      <c r="AD232">
        <v>112005</v>
      </c>
      <c r="AE232">
        <v>145785</v>
      </c>
      <c r="AF232">
        <v>166203</v>
      </c>
      <c r="AG232">
        <v>117650</v>
      </c>
      <c r="AH232">
        <v>100741</v>
      </c>
      <c r="AI232">
        <v>32801</v>
      </c>
      <c r="AJ232">
        <v>90392</v>
      </c>
      <c r="AK232">
        <v>103725</v>
      </c>
      <c r="AL232">
        <v>113693</v>
      </c>
      <c r="AM232">
        <v>119227</v>
      </c>
      <c r="AN232">
        <v>79284</v>
      </c>
      <c r="AO232">
        <v>115093</v>
      </c>
      <c r="AP232">
        <v>112005</v>
      </c>
      <c r="AQ232">
        <v>145785</v>
      </c>
      <c r="AR232">
        <v>17.52</v>
      </c>
      <c r="AS232">
        <v>17.672000000000001</v>
      </c>
      <c r="AT232">
        <v>17.698</v>
      </c>
      <c r="AU232">
        <v>17.501999999999999</v>
      </c>
      <c r="AV232">
        <v>17.568000000000001</v>
      </c>
      <c r="AW232">
        <v>17.594000000000001</v>
      </c>
      <c r="AX232">
        <v>17.664000000000001</v>
      </c>
      <c r="AY232">
        <v>17.73</v>
      </c>
      <c r="AZ232">
        <v>17.736000000000001</v>
      </c>
      <c r="BA232">
        <v>17.762</v>
      </c>
      <c r="BB232">
        <v>17.7</v>
      </c>
      <c r="BC232">
        <v>17.713999999999999</v>
      </c>
      <c r="BD232">
        <v>2911877</v>
      </c>
      <c r="BE232">
        <v>2079111</v>
      </c>
      <c r="BF232">
        <v>1782914</v>
      </c>
      <c r="BG232">
        <v>574083</v>
      </c>
      <c r="BH232">
        <v>1588007</v>
      </c>
      <c r="BI232">
        <v>1824938</v>
      </c>
      <c r="BJ232">
        <v>2008273</v>
      </c>
      <c r="BK232">
        <v>2113895</v>
      </c>
      <c r="BL232">
        <v>1406181</v>
      </c>
      <c r="BM232">
        <v>2044282</v>
      </c>
      <c r="BN232">
        <v>1982489</v>
      </c>
      <c r="BO232">
        <v>2582435</v>
      </c>
      <c r="BP232">
        <v>2911877</v>
      </c>
      <c r="BQ232">
        <v>2079111</v>
      </c>
      <c r="BR232">
        <v>1782914</v>
      </c>
      <c r="BS232">
        <v>574083</v>
      </c>
      <c r="BT232">
        <v>1588007</v>
      </c>
      <c r="BU232">
        <v>1824938</v>
      </c>
      <c r="BV232">
        <v>2008273</v>
      </c>
      <c r="BW232">
        <v>2113895</v>
      </c>
      <c r="BX232">
        <v>1406181</v>
      </c>
      <c r="BY232">
        <v>2044282</v>
      </c>
      <c r="BZ232">
        <v>1982489</v>
      </c>
      <c r="CA232">
        <v>2582435</v>
      </c>
      <c r="CB232">
        <v>268278.45</v>
      </c>
      <c r="CC232">
        <v>189219.54</v>
      </c>
      <c r="CD232">
        <v>156457.64000000001</v>
      </c>
      <c r="CE232">
        <v>48933.767</v>
      </c>
      <c r="CF232">
        <v>143688.70000000001</v>
      </c>
      <c r="CG232">
        <v>167899.39</v>
      </c>
      <c r="CH232">
        <v>183555.62</v>
      </c>
      <c r="CI232">
        <v>192088.42</v>
      </c>
      <c r="CJ232">
        <v>126464.44</v>
      </c>
      <c r="CK232">
        <v>191416.57</v>
      </c>
      <c r="CL232">
        <v>182006.44</v>
      </c>
      <c r="CM232">
        <v>239148.4</v>
      </c>
      <c r="CN232">
        <v>1296599</v>
      </c>
      <c r="CO232">
        <v>1296599</v>
      </c>
      <c r="CP232">
        <v>22898485</v>
      </c>
      <c r="CQ232">
        <v>22898485</v>
      </c>
      <c r="CR232">
        <v>2089157.4</v>
      </c>
      <c r="CS232">
        <v>2024</v>
      </c>
      <c r="CT232" t="str">
        <f>IFERROR(INDEX(Geography!C:C, MATCH(G232, Geography!B:B, 0)), G232)</f>
        <v>Wisconsin</v>
      </c>
      <c r="CU232" t="str">
        <f>IF(O232=VLOOKUP("eia923_lignite_fuel_code", Keys!$B:$C, 2, FALSE), VLOOKUP("lignite_label", Keys!$B:$C, 2, FALSE),VLOOKUP("hard_coal_label", Keys!$B:$C, 2, FALSE))</f>
        <v>hard_coal</v>
      </c>
    </row>
    <row r="233" spans="1:99" x14ac:dyDescent="0.25">
      <c r="A233">
        <v>4078</v>
      </c>
      <c r="B233" t="s">
        <v>2592</v>
      </c>
      <c r="C233" t="s">
        <v>2593</v>
      </c>
      <c r="D233" t="s">
        <v>2930</v>
      </c>
      <c r="E233" t="s">
        <v>2931</v>
      </c>
      <c r="F233">
        <v>20860</v>
      </c>
      <c r="G233" t="s">
        <v>440</v>
      </c>
      <c r="H233" t="s">
        <v>2690</v>
      </c>
      <c r="I233" t="s">
        <v>2610</v>
      </c>
      <c r="K233">
        <v>22</v>
      </c>
      <c r="L233">
        <v>1</v>
      </c>
      <c r="M233" t="s">
        <v>2598</v>
      </c>
      <c r="N233" t="s">
        <v>2599</v>
      </c>
      <c r="O233" t="s">
        <v>2605</v>
      </c>
      <c r="P233" t="s">
        <v>2601</v>
      </c>
      <c r="Q233" t="s">
        <v>2697</v>
      </c>
      <c r="R233" t="s">
        <v>2603</v>
      </c>
      <c r="S233" t="s">
        <v>2604</v>
      </c>
      <c r="T233">
        <v>261689</v>
      </c>
      <c r="U233">
        <v>121224</v>
      </c>
      <c r="V233">
        <v>134362</v>
      </c>
      <c r="W233">
        <v>147046</v>
      </c>
      <c r="X233">
        <v>175793</v>
      </c>
      <c r="Y233">
        <v>187931</v>
      </c>
      <c r="Z233">
        <v>231504</v>
      </c>
      <c r="AA233">
        <v>239012</v>
      </c>
      <c r="AB233">
        <v>203409</v>
      </c>
      <c r="AC233">
        <v>181343</v>
      </c>
      <c r="AD233">
        <v>127299</v>
      </c>
      <c r="AE233">
        <v>188160</v>
      </c>
      <c r="AF233">
        <v>261689</v>
      </c>
      <c r="AG233">
        <v>121224</v>
      </c>
      <c r="AH233">
        <v>134362</v>
      </c>
      <c r="AI233">
        <v>147046</v>
      </c>
      <c r="AJ233">
        <v>175793</v>
      </c>
      <c r="AK233">
        <v>187931</v>
      </c>
      <c r="AL233">
        <v>231504</v>
      </c>
      <c r="AM233">
        <v>239012</v>
      </c>
      <c r="AN233">
        <v>203409</v>
      </c>
      <c r="AO233">
        <v>181343</v>
      </c>
      <c r="AP233">
        <v>127299</v>
      </c>
      <c r="AQ233">
        <v>188160</v>
      </c>
      <c r="AR233">
        <v>17.706</v>
      </c>
      <c r="AS233">
        <v>17.704999999999998</v>
      </c>
      <c r="AT233">
        <v>17.86</v>
      </c>
      <c r="AU233">
        <v>17.709</v>
      </c>
      <c r="AV233">
        <v>17.529</v>
      </c>
      <c r="AW233">
        <v>17.515000000000001</v>
      </c>
      <c r="AX233">
        <v>17.608000000000001</v>
      </c>
      <c r="AY233">
        <v>17.440000000000001</v>
      </c>
      <c r="AZ233">
        <v>18.207000000000001</v>
      </c>
      <c r="BA233">
        <v>17.651</v>
      </c>
      <c r="BB233">
        <v>17.77</v>
      </c>
      <c r="BC233">
        <v>17.821000000000002</v>
      </c>
      <c r="BD233">
        <v>4633465</v>
      </c>
      <c r="BE233">
        <v>2146271</v>
      </c>
      <c r="BF233">
        <v>2399705</v>
      </c>
      <c r="BG233">
        <v>2604038</v>
      </c>
      <c r="BH233">
        <v>3081475</v>
      </c>
      <c r="BI233">
        <v>3291611</v>
      </c>
      <c r="BJ233">
        <v>4076322</v>
      </c>
      <c r="BK233">
        <v>4168369</v>
      </c>
      <c r="BL233">
        <v>3703468</v>
      </c>
      <c r="BM233">
        <v>3200885</v>
      </c>
      <c r="BN233">
        <v>2262103</v>
      </c>
      <c r="BO233">
        <v>3353199</v>
      </c>
      <c r="BP233">
        <v>4633465</v>
      </c>
      <c r="BQ233">
        <v>2146271</v>
      </c>
      <c r="BR233">
        <v>2399705</v>
      </c>
      <c r="BS233">
        <v>2604038</v>
      </c>
      <c r="BT233">
        <v>3081475</v>
      </c>
      <c r="BU233">
        <v>3291611</v>
      </c>
      <c r="BV233">
        <v>4076322</v>
      </c>
      <c r="BW233">
        <v>4168369</v>
      </c>
      <c r="BX233">
        <v>3703468</v>
      </c>
      <c r="BY233">
        <v>3200885</v>
      </c>
      <c r="BZ233">
        <v>2262103</v>
      </c>
      <c r="CA233">
        <v>3353199</v>
      </c>
      <c r="CB233">
        <v>477022.03</v>
      </c>
      <c r="CC233">
        <v>221114.9</v>
      </c>
      <c r="CD233">
        <v>251887.93</v>
      </c>
      <c r="CE233">
        <v>274074.68</v>
      </c>
      <c r="CF233">
        <v>324410.08</v>
      </c>
      <c r="CG233">
        <v>330031.87</v>
      </c>
      <c r="CH233">
        <v>406781.21</v>
      </c>
      <c r="CI233">
        <v>415572.66</v>
      </c>
      <c r="CJ233">
        <v>364821.09</v>
      </c>
      <c r="CK233">
        <v>327321.3</v>
      </c>
      <c r="CL233">
        <v>228599.52</v>
      </c>
      <c r="CM233">
        <v>342197.71</v>
      </c>
      <c r="CN233">
        <v>2198772</v>
      </c>
      <c r="CO233">
        <v>2198772</v>
      </c>
      <c r="CP233">
        <v>38920911</v>
      </c>
      <c r="CQ233">
        <v>38920911</v>
      </c>
      <c r="CR233">
        <v>3963835</v>
      </c>
      <c r="CS233">
        <v>2024</v>
      </c>
      <c r="CT233" t="str">
        <f>IFERROR(INDEX(Geography!C:C, MATCH(G233, Geography!B:B, 0)), G233)</f>
        <v>Wisconsin</v>
      </c>
      <c r="CU233" t="str">
        <f>IF(O233=VLOOKUP("eia923_lignite_fuel_code", Keys!$B:$C, 2, FALSE), VLOOKUP("lignite_label", Keys!$B:$C, 2, FALSE),VLOOKUP("hard_coal_label", Keys!$B:$C, 2, FALSE))</f>
        <v>hard_coal</v>
      </c>
    </row>
    <row r="234" spans="1:99" x14ac:dyDescent="0.25">
      <c r="A234">
        <v>4125</v>
      </c>
      <c r="B234" t="s">
        <v>2616</v>
      </c>
      <c r="C234" t="s">
        <v>2593</v>
      </c>
      <c r="D234" t="s">
        <v>2932</v>
      </c>
      <c r="E234" t="s">
        <v>2933</v>
      </c>
      <c r="F234">
        <v>11571</v>
      </c>
      <c r="G234" t="s">
        <v>440</v>
      </c>
      <c r="H234" t="s">
        <v>2690</v>
      </c>
      <c r="I234" t="s">
        <v>2610</v>
      </c>
      <c r="K234">
        <v>22</v>
      </c>
      <c r="L234">
        <v>1</v>
      </c>
      <c r="M234" t="s">
        <v>2598</v>
      </c>
      <c r="N234" t="s">
        <v>2599</v>
      </c>
      <c r="O234" t="s">
        <v>2600</v>
      </c>
      <c r="P234" t="s">
        <v>2601</v>
      </c>
      <c r="Q234" t="s">
        <v>2697</v>
      </c>
      <c r="R234" t="s">
        <v>2603</v>
      </c>
      <c r="S234" t="s">
        <v>2604</v>
      </c>
      <c r="T234">
        <v>380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323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19.7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7486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6369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549.42200000000003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380</v>
      </c>
      <c r="CO234">
        <v>323</v>
      </c>
      <c r="CP234">
        <v>7486</v>
      </c>
      <c r="CQ234">
        <v>6369</v>
      </c>
      <c r="CR234">
        <v>549.42200000000003</v>
      </c>
      <c r="CS234">
        <v>2024</v>
      </c>
      <c r="CT234" t="str">
        <f>IFERROR(INDEX(Geography!C:C, MATCH(G234, Geography!B:B, 0)), G234)</f>
        <v>Wisconsin</v>
      </c>
      <c r="CU234" t="str">
        <f>IF(O234=VLOOKUP("eia923_lignite_fuel_code", Keys!$B:$C, 2, FALSE), VLOOKUP("lignite_label", Keys!$B:$C, 2, FALSE),VLOOKUP("hard_coal_label", Keys!$B:$C, 2, FALSE))</f>
        <v>hard_coal</v>
      </c>
    </row>
    <row r="235" spans="1:99" x14ac:dyDescent="0.25">
      <c r="A235">
        <v>4125</v>
      </c>
      <c r="B235" t="s">
        <v>2616</v>
      </c>
      <c r="C235" t="s">
        <v>2593</v>
      </c>
      <c r="D235" t="s">
        <v>2932</v>
      </c>
      <c r="E235" t="s">
        <v>2933</v>
      </c>
      <c r="F235">
        <v>11571</v>
      </c>
      <c r="G235" t="s">
        <v>440</v>
      </c>
      <c r="H235" t="s">
        <v>2690</v>
      </c>
      <c r="I235" t="s">
        <v>2610</v>
      </c>
      <c r="K235">
        <v>22</v>
      </c>
      <c r="L235">
        <v>1</v>
      </c>
      <c r="M235" t="s">
        <v>2598</v>
      </c>
      <c r="N235" t="s">
        <v>2599</v>
      </c>
      <c r="O235" t="s">
        <v>2605</v>
      </c>
      <c r="P235" t="s">
        <v>2601</v>
      </c>
      <c r="Q235" t="s">
        <v>2697</v>
      </c>
      <c r="R235" t="s">
        <v>2603</v>
      </c>
      <c r="S235" t="s">
        <v>2604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2024</v>
      </c>
      <c r="CT235" t="str">
        <f>IFERROR(INDEX(Geography!C:C, MATCH(G235, Geography!B:B, 0)), G235)</f>
        <v>Wisconsin</v>
      </c>
      <c r="CU235" t="str">
        <f>IF(O235=VLOOKUP("eia923_lignite_fuel_code", Keys!$B:$C, 2, FALSE), VLOOKUP("lignite_label", Keys!$B:$C, 2, FALSE),VLOOKUP("hard_coal_label", Keys!$B:$C, 2, FALSE))</f>
        <v>hard_coal</v>
      </c>
    </row>
    <row r="236" spans="1:99" x14ac:dyDescent="0.25">
      <c r="A236">
        <v>4158</v>
      </c>
      <c r="B236" t="s">
        <v>2592</v>
      </c>
      <c r="C236" t="s">
        <v>2593</v>
      </c>
      <c r="D236" t="s">
        <v>2934</v>
      </c>
      <c r="E236" t="s">
        <v>2935</v>
      </c>
      <c r="F236">
        <v>14354</v>
      </c>
      <c r="G236" t="s">
        <v>443</v>
      </c>
      <c r="H236" t="s">
        <v>2626</v>
      </c>
      <c r="I236" t="s">
        <v>2627</v>
      </c>
      <c r="K236">
        <v>22</v>
      </c>
      <c r="L236">
        <v>1</v>
      </c>
      <c r="M236" t="s">
        <v>2598</v>
      </c>
      <c r="N236" t="s">
        <v>2599</v>
      </c>
      <c r="O236" t="s">
        <v>2615</v>
      </c>
      <c r="P236" t="s">
        <v>2601</v>
      </c>
      <c r="Q236" t="s">
        <v>2936</v>
      </c>
      <c r="R236" t="s">
        <v>2603</v>
      </c>
      <c r="S236" t="s">
        <v>2604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2024</v>
      </c>
      <c r="CT236" t="str">
        <f>IFERROR(INDEX(Geography!C:C, MATCH(G236, Geography!B:B, 0)), G236)</f>
        <v>Wyoming</v>
      </c>
      <c r="CU236" t="str">
        <f>IF(O236=VLOOKUP("eia923_lignite_fuel_code", Keys!$B:$C, 2, FALSE), VLOOKUP("lignite_label", Keys!$B:$C, 2, FALSE),VLOOKUP("hard_coal_label", Keys!$B:$C, 2, FALSE))</f>
        <v>hard_coal</v>
      </c>
    </row>
    <row r="237" spans="1:99" x14ac:dyDescent="0.25">
      <c r="A237">
        <v>4158</v>
      </c>
      <c r="B237" t="s">
        <v>2592</v>
      </c>
      <c r="C237" t="s">
        <v>2593</v>
      </c>
      <c r="D237" t="s">
        <v>2934</v>
      </c>
      <c r="E237" t="s">
        <v>2935</v>
      </c>
      <c r="F237">
        <v>14354</v>
      </c>
      <c r="G237" t="s">
        <v>443</v>
      </c>
      <c r="H237" t="s">
        <v>2626</v>
      </c>
      <c r="I237" t="s">
        <v>2627</v>
      </c>
      <c r="K237">
        <v>22</v>
      </c>
      <c r="L237">
        <v>1</v>
      </c>
      <c r="M237" t="s">
        <v>2598</v>
      </c>
      <c r="N237" t="s">
        <v>2599</v>
      </c>
      <c r="O237" t="s">
        <v>2605</v>
      </c>
      <c r="P237" t="s">
        <v>2601</v>
      </c>
      <c r="Q237" t="s">
        <v>2936</v>
      </c>
      <c r="R237" t="s">
        <v>2603</v>
      </c>
      <c r="S237" t="s">
        <v>2604</v>
      </c>
      <c r="T237">
        <v>242828</v>
      </c>
      <c r="U237">
        <v>214145</v>
      </c>
      <c r="V237">
        <v>216783</v>
      </c>
      <c r="W237">
        <v>144916</v>
      </c>
      <c r="X237">
        <v>173768</v>
      </c>
      <c r="Y237">
        <v>224596</v>
      </c>
      <c r="Z237">
        <v>256371</v>
      </c>
      <c r="AA237">
        <v>251188</v>
      </c>
      <c r="AB237">
        <v>233382</v>
      </c>
      <c r="AC237">
        <v>248383</v>
      </c>
      <c r="AD237">
        <v>234075</v>
      </c>
      <c r="AE237">
        <v>284825</v>
      </c>
      <c r="AF237">
        <v>242828</v>
      </c>
      <c r="AG237">
        <v>214145</v>
      </c>
      <c r="AH237">
        <v>216783</v>
      </c>
      <c r="AI237">
        <v>144916</v>
      </c>
      <c r="AJ237">
        <v>173768</v>
      </c>
      <c r="AK237">
        <v>224596</v>
      </c>
      <c r="AL237">
        <v>256371</v>
      </c>
      <c r="AM237">
        <v>251188</v>
      </c>
      <c r="AN237">
        <v>233382</v>
      </c>
      <c r="AO237">
        <v>248383</v>
      </c>
      <c r="AP237">
        <v>234075</v>
      </c>
      <c r="AQ237">
        <v>284825</v>
      </c>
      <c r="AR237">
        <v>16.905999999999999</v>
      </c>
      <c r="AS237">
        <v>16.818999999999999</v>
      </c>
      <c r="AT237">
        <v>16.786000000000001</v>
      </c>
      <c r="AU237">
        <v>16.721</v>
      </c>
      <c r="AV237">
        <v>16.890999999999998</v>
      </c>
      <c r="AW237">
        <v>16.756</v>
      </c>
      <c r="AX237">
        <v>16.681999999999999</v>
      </c>
      <c r="AY237">
        <v>16.856999999999999</v>
      </c>
      <c r="AZ237">
        <v>16.806000000000001</v>
      </c>
      <c r="BA237">
        <v>16.782</v>
      </c>
      <c r="BB237">
        <v>16.481000000000002</v>
      </c>
      <c r="BC237">
        <v>16.507000000000001</v>
      </c>
      <c r="BD237">
        <v>4105250</v>
      </c>
      <c r="BE237">
        <v>3601705</v>
      </c>
      <c r="BF237">
        <v>3638919</v>
      </c>
      <c r="BG237">
        <v>2423140</v>
      </c>
      <c r="BH237">
        <v>2935115</v>
      </c>
      <c r="BI237">
        <v>3763331</v>
      </c>
      <c r="BJ237">
        <v>4276781</v>
      </c>
      <c r="BK237">
        <v>4234276</v>
      </c>
      <c r="BL237">
        <v>3922218</v>
      </c>
      <c r="BM237">
        <v>4168364</v>
      </c>
      <c r="BN237">
        <v>3857790</v>
      </c>
      <c r="BO237">
        <v>4701606</v>
      </c>
      <c r="BP237">
        <v>4105250</v>
      </c>
      <c r="BQ237">
        <v>3601705</v>
      </c>
      <c r="BR237">
        <v>3638919</v>
      </c>
      <c r="BS237">
        <v>2423140</v>
      </c>
      <c r="BT237">
        <v>2935115</v>
      </c>
      <c r="BU237">
        <v>3763331</v>
      </c>
      <c r="BV237">
        <v>4276781</v>
      </c>
      <c r="BW237">
        <v>4234276</v>
      </c>
      <c r="BX237">
        <v>3922218</v>
      </c>
      <c r="BY237">
        <v>4168364</v>
      </c>
      <c r="BZ237">
        <v>3857790</v>
      </c>
      <c r="CA237">
        <v>4701606</v>
      </c>
      <c r="CB237">
        <v>330450.69</v>
      </c>
      <c r="CC237">
        <v>289330.13</v>
      </c>
      <c r="CD237">
        <v>295271.67</v>
      </c>
      <c r="CE237">
        <v>201042.81</v>
      </c>
      <c r="CF237">
        <v>246078.58</v>
      </c>
      <c r="CG237">
        <v>314851.09000000003</v>
      </c>
      <c r="CH237">
        <v>364122.9</v>
      </c>
      <c r="CI237">
        <v>351543.46</v>
      </c>
      <c r="CJ237">
        <v>333846.68</v>
      </c>
      <c r="CK237">
        <v>348185.65</v>
      </c>
      <c r="CL237">
        <v>338182.61</v>
      </c>
      <c r="CM237">
        <v>420629.55</v>
      </c>
      <c r="CN237">
        <v>2725260</v>
      </c>
      <c r="CO237">
        <v>2725260</v>
      </c>
      <c r="CP237">
        <v>45628495</v>
      </c>
      <c r="CQ237">
        <v>45628495</v>
      </c>
      <c r="CR237">
        <v>3833535.8</v>
      </c>
      <c r="CS237">
        <v>2024</v>
      </c>
      <c r="CT237" t="str">
        <f>IFERROR(INDEX(Geography!C:C, MATCH(G237, Geography!B:B, 0)), G237)</f>
        <v>Wyoming</v>
      </c>
      <c r="CU237" t="str">
        <f>IF(O237=VLOOKUP("eia923_lignite_fuel_code", Keys!$B:$C, 2, FALSE), VLOOKUP("lignite_label", Keys!$B:$C, 2, FALSE),VLOOKUP("hard_coal_label", Keys!$B:$C, 2, FALSE))</f>
        <v>hard_coal</v>
      </c>
    </row>
    <row r="238" spans="1:99" x14ac:dyDescent="0.25">
      <c r="A238">
        <v>4162</v>
      </c>
      <c r="B238" t="s">
        <v>2592</v>
      </c>
      <c r="C238" t="s">
        <v>2593</v>
      </c>
      <c r="D238" t="s">
        <v>2937</v>
      </c>
      <c r="E238" t="s">
        <v>2935</v>
      </c>
      <c r="F238">
        <v>14354</v>
      </c>
      <c r="G238" t="s">
        <v>443</v>
      </c>
      <c r="H238" t="s">
        <v>2626</v>
      </c>
      <c r="I238" t="s">
        <v>2627</v>
      </c>
      <c r="K238">
        <v>22</v>
      </c>
      <c r="L238">
        <v>1</v>
      </c>
      <c r="M238" t="s">
        <v>2598</v>
      </c>
      <c r="N238" t="s">
        <v>2599</v>
      </c>
      <c r="O238" t="s">
        <v>2605</v>
      </c>
      <c r="P238" t="s">
        <v>2601</v>
      </c>
      <c r="Q238" t="s">
        <v>2936</v>
      </c>
      <c r="R238" t="s">
        <v>2603</v>
      </c>
      <c r="S238" t="s">
        <v>2604</v>
      </c>
      <c r="T238">
        <v>122776</v>
      </c>
      <c r="U238">
        <v>98168</v>
      </c>
      <c r="V238">
        <v>73386</v>
      </c>
      <c r="W238">
        <v>55713</v>
      </c>
      <c r="X238">
        <v>52767</v>
      </c>
      <c r="Y238">
        <v>64959</v>
      </c>
      <c r="Z238">
        <v>87994</v>
      </c>
      <c r="AA238">
        <v>68875</v>
      </c>
      <c r="AB238">
        <v>72245</v>
      </c>
      <c r="AC238">
        <v>79390</v>
      </c>
      <c r="AD238">
        <v>72938</v>
      </c>
      <c r="AE238">
        <v>60900</v>
      </c>
      <c r="AF238">
        <v>122776</v>
      </c>
      <c r="AG238">
        <v>98168</v>
      </c>
      <c r="AH238">
        <v>73386</v>
      </c>
      <c r="AI238">
        <v>55713</v>
      </c>
      <c r="AJ238">
        <v>52767</v>
      </c>
      <c r="AK238">
        <v>64959</v>
      </c>
      <c r="AL238">
        <v>87994</v>
      </c>
      <c r="AM238">
        <v>68875</v>
      </c>
      <c r="AN238">
        <v>72245</v>
      </c>
      <c r="AO238">
        <v>79390</v>
      </c>
      <c r="AP238">
        <v>72938</v>
      </c>
      <c r="AQ238">
        <v>60900</v>
      </c>
      <c r="AR238">
        <v>20.315000000000001</v>
      </c>
      <c r="AS238">
        <v>20.361000000000001</v>
      </c>
      <c r="AT238">
        <v>20.329999999999998</v>
      </c>
      <c r="AU238">
        <v>20.218</v>
      </c>
      <c r="AV238">
        <v>20.321000000000002</v>
      </c>
      <c r="AW238">
        <v>20.251000000000001</v>
      </c>
      <c r="AX238">
        <v>20.14</v>
      </c>
      <c r="AY238">
        <v>20.11</v>
      </c>
      <c r="AZ238">
        <v>20.265999999999998</v>
      </c>
      <c r="BA238">
        <v>19.902999999999999</v>
      </c>
      <c r="BB238">
        <v>20.056000000000001</v>
      </c>
      <c r="BC238">
        <v>19.963000000000001</v>
      </c>
      <c r="BD238">
        <v>2494194</v>
      </c>
      <c r="BE238">
        <v>1998799</v>
      </c>
      <c r="BF238">
        <v>1491937</v>
      </c>
      <c r="BG238">
        <v>1126405</v>
      </c>
      <c r="BH238">
        <v>1072278</v>
      </c>
      <c r="BI238">
        <v>1315485</v>
      </c>
      <c r="BJ238">
        <v>1772199</v>
      </c>
      <c r="BK238">
        <v>1385076</v>
      </c>
      <c r="BL238">
        <v>1464117</v>
      </c>
      <c r="BM238">
        <v>1580099</v>
      </c>
      <c r="BN238">
        <v>1462845</v>
      </c>
      <c r="BO238">
        <v>1215747</v>
      </c>
      <c r="BP238">
        <v>2494194</v>
      </c>
      <c r="BQ238">
        <v>1998799</v>
      </c>
      <c r="BR238">
        <v>1491937</v>
      </c>
      <c r="BS238">
        <v>1126405</v>
      </c>
      <c r="BT238">
        <v>1072278</v>
      </c>
      <c r="BU238">
        <v>1315485</v>
      </c>
      <c r="BV238">
        <v>1772199</v>
      </c>
      <c r="BW238">
        <v>1385076</v>
      </c>
      <c r="BX238">
        <v>1464117</v>
      </c>
      <c r="BY238">
        <v>1580099</v>
      </c>
      <c r="BZ238">
        <v>1462845</v>
      </c>
      <c r="CA238">
        <v>1215747</v>
      </c>
      <c r="CB238">
        <v>224993.17</v>
      </c>
      <c r="CC238">
        <v>178828.46</v>
      </c>
      <c r="CD238">
        <v>130036.92</v>
      </c>
      <c r="CE238">
        <v>94174.846000000005</v>
      </c>
      <c r="CF238">
        <v>88036.385999999999</v>
      </c>
      <c r="CG238">
        <v>109952.89</v>
      </c>
      <c r="CH238">
        <v>156466.04999999999</v>
      </c>
      <c r="CI238">
        <v>117892.75</v>
      </c>
      <c r="CJ238">
        <v>125655.29</v>
      </c>
      <c r="CK238">
        <v>137501.22</v>
      </c>
      <c r="CL238">
        <v>123299.99</v>
      </c>
      <c r="CM238">
        <v>102259.06</v>
      </c>
      <c r="CN238">
        <v>910111</v>
      </c>
      <c r="CO238">
        <v>910111</v>
      </c>
      <c r="CP238">
        <v>18379181</v>
      </c>
      <c r="CQ238">
        <v>18379181</v>
      </c>
      <c r="CR238">
        <v>1589097</v>
      </c>
      <c r="CS238">
        <v>2024</v>
      </c>
      <c r="CT238" t="str">
        <f>IFERROR(INDEX(Geography!C:C, MATCH(G238, Geography!B:B, 0)), G238)</f>
        <v>Wyoming</v>
      </c>
      <c r="CU238" t="str">
        <f>IF(O238=VLOOKUP("eia923_lignite_fuel_code", Keys!$B:$C, 2, FALSE), VLOOKUP("lignite_label", Keys!$B:$C, 2, FALSE),VLOOKUP("hard_coal_label", Keys!$B:$C, 2, FALSE))</f>
        <v>hard_coal</v>
      </c>
    </row>
    <row r="239" spans="1:99" x14ac:dyDescent="0.25">
      <c r="A239">
        <v>4271</v>
      </c>
      <c r="B239" t="s">
        <v>2592</v>
      </c>
      <c r="C239" t="s">
        <v>2593</v>
      </c>
      <c r="D239" t="s">
        <v>2938</v>
      </c>
      <c r="E239" t="s">
        <v>2939</v>
      </c>
      <c r="F239">
        <v>4716</v>
      </c>
      <c r="G239" t="s">
        <v>440</v>
      </c>
      <c r="H239" t="s">
        <v>2690</v>
      </c>
      <c r="I239" t="s">
        <v>2610</v>
      </c>
      <c r="K239">
        <v>22</v>
      </c>
      <c r="L239">
        <v>1</v>
      </c>
      <c r="M239" t="s">
        <v>2598</v>
      </c>
      <c r="N239" t="s">
        <v>2599</v>
      </c>
      <c r="O239" t="s">
        <v>2605</v>
      </c>
      <c r="P239" t="s">
        <v>2601</v>
      </c>
      <c r="Q239" t="s">
        <v>2697</v>
      </c>
      <c r="R239" t="s">
        <v>2603</v>
      </c>
      <c r="S239" t="s">
        <v>2604</v>
      </c>
      <c r="T239">
        <v>94368</v>
      </c>
      <c r="U239">
        <v>40827</v>
      </c>
      <c r="V239">
        <v>62873</v>
      </c>
      <c r="W239">
        <v>25893</v>
      </c>
      <c r="X239">
        <v>27202</v>
      </c>
      <c r="Y239">
        <v>50686</v>
      </c>
      <c r="Z239">
        <v>66118</v>
      </c>
      <c r="AA239">
        <v>71642</v>
      </c>
      <c r="AB239">
        <v>35415</v>
      </c>
      <c r="AC239">
        <v>7186</v>
      </c>
      <c r="AD239">
        <v>70785</v>
      </c>
      <c r="AE239">
        <v>79237</v>
      </c>
      <c r="AF239">
        <v>94368</v>
      </c>
      <c r="AG239">
        <v>40827</v>
      </c>
      <c r="AH239">
        <v>62873</v>
      </c>
      <c r="AI239">
        <v>25893</v>
      </c>
      <c r="AJ239">
        <v>27202</v>
      </c>
      <c r="AK239">
        <v>50686</v>
      </c>
      <c r="AL239">
        <v>66118</v>
      </c>
      <c r="AM239">
        <v>71642</v>
      </c>
      <c r="AN239">
        <v>35415</v>
      </c>
      <c r="AO239">
        <v>7186</v>
      </c>
      <c r="AP239">
        <v>70785</v>
      </c>
      <c r="AQ239">
        <v>79237</v>
      </c>
      <c r="AR239">
        <v>17.649000000000001</v>
      </c>
      <c r="AS239">
        <v>17.754000000000001</v>
      </c>
      <c r="AT239">
        <v>17.821999999999999</v>
      </c>
      <c r="AU239">
        <v>17.751999999999999</v>
      </c>
      <c r="AV239">
        <v>17.670999999999999</v>
      </c>
      <c r="AW239">
        <v>17.908000000000001</v>
      </c>
      <c r="AX239">
        <v>17.359000000000002</v>
      </c>
      <c r="AY239">
        <v>17.451000000000001</v>
      </c>
      <c r="AZ239">
        <v>17.686</v>
      </c>
      <c r="BA239">
        <v>17.722000000000001</v>
      </c>
      <c r="BB239">
        <v>17.256</v>
      </c>
      <c r="BC239">
        <v>17.829999999999998</v>
      </c>
      <c r="BD239">
        <v>1665501</v>
      </c>
      <c r="BE239">
        <v>724843</v>
      </c>
      <c r="BF239">
        <v>1120523</v>
      </c>
      <c r="BG239">
        <v>459653</v>
      </c>
      <c r="BH239">
        <v>480687</v>
      </c>
      <c r="BI239">
        <v>907685</v>
      </c>
      <c r="BJ239">
        <v>1147742</v>
      </c>
      <c r="BK239">
        <v>1250225</v>
      </c>
      <c r="BL239">
        <v>626350</v>
      </c>
      <c r="BM239">
        <v>127350</v>
      </c>
      <c r="BN239">
        <v>1221466</v>
      </c>
      <c r="BO239">
        <v>1412796</v>
      </c>
      <c r="BP239">
        <v>1665501</v>
      </c>
      <c r="BQ239">
        <v>724843</v>
      </c>
      <c r="BR239">
        <v>1120523</v>
      </c>
      <c r="BS239">
        <v>459653</v>
      </c>
      <c r="BT239">
        <v>480687</v>
      </c>
      <c r="BU239">
        <v>907685</v>
      </c>
      <c r="BV239">
        <v>1147742</v>
      </c>
      <c r="BW239">
        <v>1250225</v>
      </c>
      <c r="BX239">
        <v>626350</v>
      </c>
      <c r="BY239">
        <v>127350</v>
      </c>
      <c r="BZ239">
        <v>1221466</v>
      </c>
      <c r="CA239">
        <v>1412796</v>
      </c>
      <c r="CB239">
        <v>148504.48000000001</v>
      </c>
      <c r="CC239">
        <v>59233.402000000002</v>
      </c>
      <c r="CD239">
        <v>94164.28</v>
      </c>
      <c r="CE239">
        <v>36922.637999999999</v>
      </c>
      <c r="CF239">
        <v>36274.108</v>
      </c>
      <c r="CG239">
        <v>70003.964999999997</v>
      </c>
      <c r="CH239">
        <v>91560.785999999993</v>
      </c>
      <c r="CI239">
        <v>98065.997000000003</v>
      </c>
      <c r="CJ239">
        <v>51264.65</v>
      </c>
      <c r="CK239">
        <v>9175.0049999999992</v>
      </c>
      <c r="CL239">
        <v>99245.903000000006</v>
      </c>
      <c r="CM239">
        <v>117314.8</v>
      </c>
      <c r="CN239">
        <v>632232</v>
      </c>
      <c r="CO239">
        <v>632232</v>
      </c>
      <c r="CP239">
        <v>11144821</v>
      </c>
      <c r="CQ239">
        <v>11144821</v>
      </c>
      <c r="CR239">
        <v>911730.01</v>
      </c>
      <c r="CS239">
        <v>2024</v>
      </c>
      <c r="CT239" t="str">
        <f>IFERROR(INDEX(Geography!C:C, MATCH(G239, Geography!B:B, 0)), G239)</f>
        <v>Wisconsin</v>
      </c>
      <c r="CU239" t="str">
        <f>IF(O239=VLOOKUP("eia923_lignite_fuel_code", Keys!$B:$C, 2, FALSE), VLOOKUP("lignite_label", Keys!$B:$C, 2, FALSE),VLOOKUP("hard_coal_label", Keys!$B:$C, 2, FALSE))</f>
        <v>hard_coal</v>
      </c>
    </row>
    <row r="240" spans="1:99" x14ac:dyDescent="0.25">
      <c r="A240">
        <v>6002</v>
      </c>
      <c r="B240" t="s">
        <v>2592</v>
      </c>
      <c r="C240" t="s">
        <v>2593</v>
      </c>
      <c r="D240" t="s">
        <v>2940</v>
      </c>
      <c r="E240" t="s">
        <v>2595</v>
      </c>
      <c r="F240">
        <v>195</v>
      </c>
      <c r="G240" t="s">
        <v>293</v>
      </c>
      <c r="H240" t="s">
        <v>2596</v>
      </c>
      <c r="I240" t="s">
        <v>2597</v>
      </c>
      <c r="K240">
        <v>22</v>
      </c>
      <c r="L240">
        <v>1</v>
      </c>
      <c r="M240" t="s">
        <v>2598</v>
      </c>
      <c r="N240" t="s">
        <v>2599</v>
      </c>
      <c r="O240" t="s">
        <v>2605</v>
      </c>
      <c r="P240" t="s">
        <v>2601</v>
      </c>
      <c r="Q240" t="s">
        <v>2602</v>
      </c>
      <c r="R240" t="s">
        <v>2603</v>
      </c>
      <c r="S240" t="s">
        <v>2604</v>
      </c>
      <c r="T240">
        <v>899326</v>
      </c>
      <c r="U240">
        <v>734659</v>
      </c>
      <c r="V240">
        <v>757014</v>
      </c>
      <c r="W240">
        <v>883641</v>
      </c>
      <c r="X240">
        <v>1043805</v>
      </c>
      <c r="Y240">
        <v>957845</v>
      </c>
      <c r="Z240">
        <v>905944</v>
      </c>
      <c r="AA240">
        <v>865717</v>
      </c>
      <c r="AB240">
        <v>893463</v>
      </c>
      <c r="AC240">
        <v>911764</v>
      </c>
      <c r="AD240">
        <v>835227</v>
      </c>
      <c r="AE240">
        <v>976266</v>
      </c>
      <c r="AF240">
        <v>899326</v>
      </c>
      <c r="AG240">
        <v>734659</v>
      </c>
      <c r="AH240">
        <v>757014</v>
      </c>
      <c r="AI240">
        <v>883641</v>
      </c>
      <c r="AJ240">
        <v>1043805</v>
      </c>
      <c r="AK240">
        <v>957845</v>
      </c>
      <c r="AL240">
        <v>905944</v>
      </c>
      <c r="AM240">
        <v>865717</v>
      </c>
      <c r="AN240">
        <v>893463</v>
      </c>
      <c r="AO240">
        <v>911764</v>
      </c>
      <c r="AP240">
        <v>835227</v>
      </c>
      <c r="AQ240">
        <v>976266</v>
      </c>
      <c r="AR240">
        <v>17.728000000000002</v>
      </c>
      <c r="AS240">
        <v>17.661000000000001</v>
      </c>
      <c r="AT240">
        <v>17.725999999999999</v>
      </c>
      <c r="AU240">
        <v>17.571999999999999</v>
      </c>
      <c r="AV240">
        <v>17.561</v>
      </c>
      <c r="AW240">
        <v>17.696999999999999</v>
      </c>
      <c r="AX240">
        <v>17.617000000000001</v>
      </c>
      <c r="AY240">
        <v>17.52</v>
      </c>
      <c r="AZ240">
        <v>17.497</v>
      </c>
      <c r="BA240">
        <v>17.573</v>
      </c>
      <c r="BB240">
        <v>17.611000000000001</v>
      </c>
      <c r="BC240">
        <v>17.584</v>
      </c>
      <c r="BD240">
        <v>15943251</v>
      </c>
      <c r="BE240">
        <v>12974813</v>
      </c>
      <c r="BF240">
        <v>13418830</v>
      </c>
      <c r="BG240">
        <v>15527340</v>
      </c>
      <c r="BH240">
        <v>18330260</v>
      </c>
      <c r="BI240">
        <v>16950983</v>
      </c>
      <c r="BJ240">
        <v>15960015</v>
      </c>
      <c r="BK240">
        <v>15167362</v>
      </c>
      <c r="BL240">
        <v>15632922</v>
      </c>
      <c r="BM240">
        <v>16022429</v>
      </c>
      <c r="BN240">
        <v>14709183</v>
      </c>
      <c r="BO240">
        <v>17166661</v>
      </c>
      <c r="BP240">
        <v>15943251</v>
      </c>
      <c r="BQ240">
        <v>12974813</v>
      </c>
      <c r="BR240">
        <v>13418830</v>
      </c>
      <c r="BS240">
        <v>15527340</v>
      </c>
      <c r="BT240">
        <v>18330260</v>
      </c>
      <c r="BU240">
        <v>16950983</v>
      </c>
      <c r="BV240">
        <v>15960015</v>
      </c>
      <c r="BW240">
        <v>15167362</v>
      </c>
      <c r="BX240">
        <v>15632922</v>
      </c>
      <c r="BY240">
        <v>16022429</v>
      </c>
      <c r="BZ240">
        <v>14709183</v>
      </c>
      <c r="CA240">
        <v>17166661</v>
      </c>
      <c r="CB240">
        <v>1585138.9</v>
      </c>
      <c r="CC240">
        <v>1236051.8999999999</v>
      </c>
      <c r="CD240">
        <v>1295935.8999999999</v>
      </c>
      <c r="CE240">
        <v>1552671.4</v>
      </c>
      <c r="CF240">
        <v>1810293.8</v>
      </c>
      <c r="CG240">
        <v>1663980.6</v>
      </c>
      <c r="CH240">
        <v>1531007</v>
      </c>
      <c r="CI240">
        <v>1460249.6000000001</v>
      </c>
      <c r="CJ240">
        <v>1521206.8</v>
      </c>
      <c r="CK240">
        <v>1592106.2</v>
      </c>
      <c r="CL240">
        <v>1441092.1</v>
      </c>
      <c r="CM240">
        <v>1723104.7</v>
      </c>
      <c r="CN240">
        <v>10664671</v>
      </c>
      <c r="CO240">
        <v>10664671</v>
      </c>
      <c r="CP240">
        <v>187804049</v>
      </c>
      <c r="CQ240">
        <v>187804049</v>
      </c>
      <c r="CR240">
        <v>18412839</v>
      </c>
      <c r="CS240">
        <v>2024</v>
      </c>
      <c r="CT240" t="str">
        <f>IFERROR(INDEX(Geography!C:C, MATCH(G240, Geography!B:B, 0)), G240)</f>
        <v>Alabama</v>
      </c>
      <c r="CU240" t="str">
        <f>IF(O240=VLOOKUP("eia923_lignite_fuel_code", Keys!$B:$C, 2, FALSE), VLOOKUP("lignite_label", Keys!$B:$C, 2, FALSE),VLOOKUP("hard_coal_label", Keys!$B:$C, 2, FALSE))</f>
        <v>hard_coal</v>
      </c>
    </row>
    <row r="241" spans="1:99" x14ac:dyDescent="0.25">
      <c r="A241">
        <v>6004</v>
      </c>
      <c r="B241" t="s">
        <v>2592</v>
      </c>
      <c r="C241" t="s">
        <v>2593</v>
      </c>
      <c r="D241" t="s">
        <v>2941</v>
      </c>
      <c r="E241" t="s">
        <v>2942</v>
      </c>
      <c r="F241">
        <v>65851</v>
      </c>
      <c r="G241" t="s">
        <v>437</v>
      </c>
      <c r="H241" t="s">
        <v>2631</v>
      </c>
      <c r="I241" t="s">
        <v>2666</v>
      </c>
      <c r="K241">
        <v>22</v>
      </c>
      <c r="L241">
        <v>2</v>
      </c>
      <c r="M241" t="s">
        <v>2643</v>
      </c>
      <c r="N241" t="s">
        <v>2599</v>
      </c>
      <c r="O241" t="s">
        <v>2600</v>
      </c>
      <c r="P241" t="s">
        <v>2601</v>
      </c>
      <c r="Q241" t="s">
        <v>2667</v>
      </c>
      <c r="R241" t="s">
        <v>2603</v>
      </c>
      <c r="S241" t="s">
        <v>2604</v>
      </c>
      <c r="T241">
        <v>110031</v>
      </c>
      <c r="U241">
        <v>32062</v>
      </c>
      <c r="V241">
        <v>6430</v>
      </c>
      <c r="W241">
        <v>15401</v>
      </c>
      <c r="X241">
        <v>13519</v>
      </c>
      <c r="Y241">
        <v>154759</v>
      </c>
      <c r="Z241">
        <v>69495</v>
      </c>
      <c r="AA241">
        <v>39705</v>
      </c>
      <c r="AB241">
        <v>16624</v>
      </c>
      <c r="AC241">
        <v>5922</v>
      </c>
      <c r="AD241">
        <v>4401</v>
      </c>
      <c r="AE241">
        <v>10938</v>
      </c>
      <c r="AF241">
        <v>110031</v>
      </c>
      <c r="AG241">
        <v>32062</v>
      </c>
      <c r="AH241">
        <v>6430</v>
      </c>
      <c r="AI241">
        <v>15401</v>
      </c>
      <c r="AJ241">
        <v>13519</v>
      </c>
      <c r="AK241">
        <v>154759</v>
      </c>
      <c r="AL241">
        <v>69495</v>
      </c>
      <c r="AM241">
        <v>39705</v>
      </c>
      <c r="AN241">
        <v>16624</v>
      </c>
      <c r="AO241">
        <v>5922</v>
      </c>
      <c r="AP241">
        <v>4401</v>
      </c>
      <c r="AQ241">
        <v>10938</v>
      </c>
      <c r="AR241">
        <v>24.591999999999999</v>
      </c>
      <c r="AS241">
        <v>25.245999999999999</v>
      </c>
      <c r="AT241">
        <v>24.46</v>
      </c>
      <c r="AU241">
        <v>25.106999999999999</v>
      </c>
      <c r="AV241">
        <v>23.05</v>
      </c>
      <c r="AW241">
        <v>24.792000000000002</v>
      </c>
      <c r="AX241">
        <v>25.434999999999999</v>
      </c>
      <c r="AY241">
        <v>25.111000000000001</v>
      </c>
      <c r="AZ241">
        <v>23.786999999999999</v>
      </c>
      <c r="BA241">
        <v>25.384</v>
      </c>
      <c r="BB241">
        <v>25.25</v>
      </c>
      <c r="BC241">
        <v>25.260999999999999</v>
      </c>
      <c r="BD241">
        <v>2705882</v>
      </c>
      <c r="BE241">
        <v>809437</v>
      </c>
      <c r="BF241">
        <v>157278</v>
      </c>
      <c r="BG241">
        <v>386673</v>
      </c>
      <c r="BH241">
        <v>311613</v>
      </c>
      <c r="BI241">
        <v>3836785</v>
      </c>
      <c r="BJ241">
        <v>1767605</v>
      </c>
      <c r="BK241">
        <v>997032</v>
      </c>
      <c r="BL241">
        <v>395435</v>
      </c>
      <c r="BM241">
        <v>150324</v>
      </c>
      <c r="BN241">
        <v>111125</v>
      </c>
      <c r="BO241">
        <v>276305</v>
      </c>
      <c r="BP241">
        <v>2705882</v>
      </c>
      <c r="BQ241">
        <v>809437</v>
      </c>
      <c r="BR241">
        <v>157278</v>
      </c>
      <c r="BS241">
        <v>386673</v>
      </c>
      <c r="BT241">
        <v>311613</v>
      </c>
      <c r="BU241">
        <v>3836785</v>
      </c>
      <c r="BV241">
        <v>1767605</v>
      </c>
      <c r="BW241">
        <v>997032</v>
      </c>
      <c r="BX241">
        <v>395435</v>
      </c>
      <c r="BY241">
        <v>150324</v>
      </c>
      <c r="BZ241">
        <v>111125</v>
      </c>
      <c r="CA241">
        <v>276305</v>
      </c>
      <c r="CB241">
        <v>235257.97</v>
      </c>
      <c r="CC241">
        <v>64688.025000000001</v>
      </c>
      <c r="CD241">
        <v>9035.06</v>
      </c>
      <c r="CE241">
        <v>23202.01</v>
      </c>
      <c r="CF241">
        <v>21452.682000000001</v>
      </c>
      <c r="CG241">
        <v>324734.78000000003</v>
      </c>
      <c r="CH241">
        <v>136500.54999999999</v>
      </c>
      <c r="CI241">
        <v>77178.372000000003</v>
      </c>
      <c r="CJ241">
        <v>23890.812999999998</v>
      </c>
      <c r="CK241">
        <v>2657.0540000000001</v>
      </c>
      <c r="CL241">
        <v>4007.1080000000002</v>
      </c>
      <c r="CM241">
        <v>11344.878000000001</v>
      </c>
      <c r="CN241">
        <v>479287</v>
      </c>
      <c r="CO241">
        <v>479287</v>
      </c>
      <c r="CP241">
        <v>11905494</v>
      </c>
      <c r="CQ241">
        <v>11905494</v>
      </c>
      <c r="CR241">
        <v>933949.29</v>
      </c>
      <c r="CS241">
        <v>2024</v>
      </c>
      <c r="CT241" t="str">
        <f>IFERROR(INDEX(Geography!C:C, MATCH(G241, Geography!B:B, 0)), G241)</f>
        <v>West Virginia</v>
      </c>
      <c r="CU241" t="str">
        <f>IF(O241=VLOOKUP("eia923_lignite_fuel_code", Keys!$B:$C, 2, FALSE), VLOOKUP("lignite_label", Keys!$B:$C, 2, FALSE),VLOOKUP("hard_coal_label", Keys!$B:$C, 2, FALSE))</f>
        <v>hard_coal</v>
      </c>
    </row>
    <row r="242" spans="1:99" x14ac:dyDescent="0.25">
      <c r="A242">
        <v>6009</v>
      </c>
      <c r="B242" t="s">
        <v>2592</v>
      </c>
      <c r="C242" t="s">
        <v>2593</v>
      </c>
      <c r="D242" t="s">
        <v>2943</v>
      </c>
      <c r="E242" t="s">
        <v>2944</v>
      </c>
      <c r="F242">
        <v>814</v>
      </c>
      <c r="G242" t="s">
        <v>300</v>
      </c>
      <c r="H242" t="s">
        <v>2640</v>
      </c>
      <c r="I242" t="s">
        <v>2597</v>
      </c>
      <c r="K242">
        <v>22</v>
      </c>
      <c r="L242">
        <v>1</v>
      </c>
      <c r="M242" t="s">
        <v>2598</v>
      </c>
      <c r="N242" t="s">
        <v>2599</v>
      </c>
      <c r="O242" t="s">
        <v>2605</v>
      </c>
      <c r="P242" t="s">
        <v>2601</v>
      </c>
      <c r="Q242" t="s">
        <v>2697</v>
      </c>
      <c r="R242" t="s">
        <v>2603</v>
      </c>
      <c r="S242" t="s">
        <v>2604</v>
      </c>
      <c r="T242">
        <v>359087</v>
      </c>
      <c r="U242">
        <v>133173</v>
      </c>
      <c r="V242">
        <v>12098</v>
      </c>
      <c r="W242">
        <v>0</v>
      </c>
      <c r="X242">
        <v>56902</v>
      </c>
      <c r="Y242">
        <v>151307</v>
      </c>
      <c r="Z242">
        <v>147463</v>
      </c>
      <c r="AA242">
        <v>258351</v>
      </c>
      <c r="AB242">
        <v>170090</v>
      </c>
      <c r="AC242">
        <v>37187</v>
      </c>
      <c r="AD242">
        <v>16986</v>
      </c>
      <c r="AE242">
        <v>0</v>
      </c>
      <c r="AF242">
        <v>359087</v>
      </c>
      <c r="AG242">
        <v>133173</v>
      </c>
      <c r="AH242">
        <v>12098</v>
      </c>
      <c r="AI242">
        <v>0</v>
      </c>
      <c r="AJ242">
        <v>56902</v>
      </c>
      <c r="AK242">
        <v>151307</v>
      </c>
      <c r="AL242">
        <v>147463</v>
      </c>
      <c r="AM242">
        <v>258351</v>
      </c>
      <c r="AN242">
        <v>170090</v>
      </c>
      <c r="AO242">
        <v>37187</v>
      </c>
      <c r="AP242">
        <v>16986</v>
      </c>
      <c r="AQ242">
        <v>0</v>
      </c>
      <c r="AR242">
        <v>17.11</v>
      </c>
      <c r="AS242">
        <v>17.510000000000002</v>
      </c>
      <c r="AT242">
        <v>17.600000000000001</v>
      </c>
      <c r="AU242">
        <v>0</v>
      </c>
      <c r="AV242">
        <v>16.96</v>
      </c>
      <c r="AW242">
        <v>16.850000000000001</v>
      </c>
      <c r="AX242">
        <v>17.5</v>
      </c>
      <c r="AY242">
        <v>17.29</v>
      </c>
      <c r="AZ242">
        <v>16.98</v>
      </c>
      <c r="BA242">
        <v>17.25</v>
      </c>
      <c r="BB242">
        <v>17.82</v>
      </c>
      <c r="BC242">
        <v>0</v>
      </c>
      <c r="BD242">
        <v>6143979</v>
      </c>
      <c r="BE242">
        <v>2331859</v>
      </c>
      <c r="BF242">
        <v>212925</v>
      </c>
      <c r="BG242">
        <v>0</v>
      </c>
      <c r="BH242">
        <v>965058</v>
      </c>
      <c r="BI242">
        <v>2549523</v>
      </c>
      <c r="BJ242">
        <v>2580603</v>
      </c>
      <c r="BK242">
        <v>4466889</v>
      </c>
      <c r="BL242">
        <v>2888128</v>
      </c>
      <c r="BM242">
        <v>641476</v>
      </c>
      <c r="BN242">
        <v>302691</v>
      </c>
      <c r="BO242">
        <v>0</v>
      </c>
      <c r="BP242">
        <v>6143979</v>
      </c>
      <c r="BQ242">
        <v>2331859</v>
      </c>
      <c r="BR242">
        <v>212925</v>
      </c>
      <c r="BS242">
        <v>0</v>
      </c>
      <c r="BT242">
        <v>965058</v>
      </c>
      <c r="BU242">
        <v>2549523</v>
      </c>
      <c r="BV242">
        <v>2580603</v>
      </c>
      <c r="BW242">
        <v>4466889</v>
      </c>
      <c r="BX242">
        <v>2888128</v>
      </c>
      <c r="BY242">
        <v>641476</v>
      </c>
      <c r="BZ242">
        <v>302691</v>
      </c>
      <c r="CA242">
        <v>0</v>
      </c>
      <c r="CB242">
        <v>577319.54</v>
      </c>
      <c r="CC242">
        <v>203114.16</v>
      </c>
      <c r="CD242">
        <v>16849.802</v>
      </c>
      <c r="CE242">
        <v>0</v>
      </c>
      <c r="CF242">
        <v>80417.415999999997</v>
      </c>
      <c r="CG242">
        <v>229014.42</v>
      </c>
      <c r="CH242">
        <v>215658.37</v>
      </c>
      <c r="CI242">
        <v>369076.92</v>
      </c>
      <c r="CJ242">
        <v>260641.3</v>
      </c>
      <c r="CK242">
        <v>59498.338000000003</v>
      </c>
      <c r="CL242">
        <v>23423.696</v>
      </c>
      <c r="CM242">
        <v>0</v>
      </c>
      <c r="CN242">
        <v>1342644</v>
      </c>
      <c r="CO242">
        <v>1342644</v>
      </c>
      <c r="CP242">
        <v>23083131</v>
      </c>
      <c r="CQ242">
        <v>23083131</v>
      </c>
      <c r="CR242">
        <v>2035014</v>
      </c>
      <c r="CS242">
        <v>2024</v>
      </c>
      <c r="CT242" t="str">
        <f>IFERROR(INDEX(Geography!C:C, MATCH(G242, Geography!B:B, 0)), G242)</f>
        <v>Arkansas</v>
      </c>
      <c r="CU242" t="str">
        <f>IF(O242=VLOOKUP("eia923_lignite_fuel_code", Keys!$B:$C, 2, FALSE), VLOOKUP("lignite_label", Keys!$B:$C, 2, FALSE),VLOOKUP("hard_coal_label", Keys!$B:$C, 2, FALSE))</f>
        <v>hard_coal</v>
      </c>
    </row>
    <row r="243" spans="1:99" x14ac:dyDescent="0.25">
      <c r="A243">
        <v>6017</v>
      </c>
      <c r="B243" t="s">
        <v>2592</v>
      </c>
      <c r="C243" t="s">
        <v>2593</v>
      </c>
      <c r="D243" t="s">
        <v>2945</v>
      </c>
      <c r="E243" t="s">
        <v>2946</v>
      </c>
      <c r="F243">
        <v>520</v>
      </c>
      <c r="G243" t="s">
        <v>329</v>
      </c>
      <c r="H243" t="s">
        <v>2690</v>
      </c>
      <c r="I243" t="s">
        <v>2597</v>
      </c>
      <c r="K243">
        <v>22</v>
      </c>
      <c r="L243">
        <v>2</v>
      </c>
      <c r="M243" t="s">
        <v>2643</v>
      </c>
      <c r="N243" t="s">
        <v>2599</v>
      </c>
      <c r="O243" t="s">
        <v>2600</v>
      </c>
      <c r="P243" t="s">
        <v>2601</v>
      </c>
      <c r="Q243" t="s">
        <v>2697</v>
      </c>
      <c r="R243" t="s">
        <v>2603</v>
      </c>
      <c r="S243" t="s">
        <v>2604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2024</v>
      </c>
      <c r="CT243" t="str">
        <f>IFERROR(INDEX(Geography!C:C, MATCH(G243, Geography!B:B, 0)), G243)</f>
        <v>Illinois</v>
      </c>
      <c r="CU243" t="str">
        <f>IF(O243=VLOOKUP("eia923_lignite_fuel_code", Keys!$B:$C, 2, FALSE), VLOOKUP("lignite_label", Keys!$B:$C, 2, FALSE),VLOOKUP("hard_coal_label", Keys!$B:$C, 2, FALSE))</f>
        <v>hard_coal</v>
      </c>
    </row>
    <row r="244" spans="1:99" x14ac:dyDescent="0.25">
      <c r="A244">
        <v>6017</v>
      </c>
      <c r="B244" t="s">
        <v>2592</v>
      </c>
      <c r="C244" t="s">
        <v>2593</v>
      </c>
      <c r="D244" t="s">
        <v>2945</v>
      </c>
      <c r="E244" t="s">
        <v>2946</v>
      </c>
      <c r="F244">
        <v>520</v>
      </c>
      <c r="G244" t="s">
        <v>329</v>
      </c>
      <c r="H244" t="s">
        <v>2690</v>
      </c>
      <c r="I244" t="s">
        <v>2597</v>
      </c>
      <c r="K244">
        <v>22</v>
      </c>
      <c r="L244">
        <v>2</v>
      </c>
      <c r="M244" t="s">
        <v>2643</v>
      </c>
      <c r="N244" t="s">
        <v>2599</v>
      </c>
      <c r="O244" t="s">
        <v>2615</v>
      </c>
      <c r="P244" t="s">
        <v>2601</v>
      </c>
      <c r="Q244" t="s">
        <v>2697</v>
      </c>
      <c r="R244" t="s">
        <v>2603</v>
      </c>
      <c r="S244" t="s">
        <v>2604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2024</v>
      </c>
      <c r="CT244" t="str">
        <f>IFERROR(INDEX(Geography!C:C, MATCH(G244, Geography!B:B, 0)), G244)</f>
        <v>Illinois</v>
      </c>
      <c r="CU244" t="str">
        <f>IF(O244=VLOOKUP("eia923_lignite_fuel_code", Keys!$B:$C, 2, FALSE), VLOOKUP("lignite_label", Keys!$B:$C, 2, FALSE),VLOOKUP("hard_coal_label", Keys!$B:$C, 2, FALSE))</f>
        <v>hard_coal</v>
      </c>
    </row>
    <row r="245" spans="1:99" x14ac:dyDescent="0.25">
      <c r="A245">
        <v>6017</v>
      </c>
      <c r="B245" t="s">
        <v>2592</v>
      </c>
      <c r="C245" t="s">
        <v>2593</v>
      </c>
      <c r="D245" t="s">
        <v>2945</v>
      </c>
      <c r="E245" t="s">
        <v>2946</v>
      </c>
      <c r="F245">
        <v>520</v>
      </c>
      <c r="G245" t="s">
        <v>329</v>
      </c>
      <c r="H245" t="s">
        <v>2690</v>
      </c>
      <c r="I245" t="s">
        <v>2597</v>
      </c>
      <c r="K245">
        <v>22</v>
      </c>
      <c r="L245">
        <v>2</v>
      </c>
      <c r="M245" t="s">
        <v>2643</v>
      </c>
      <c r="N245" t="s">
        <v>2599</v>
      </c>
      <c r="O245" t="s">
        <v>2605</v>
      </c>
      <c r="P245" t="s">
        <v>2601</v>
      </c>
      <c r="Q245" t="s">
        <v>2697</v>
      </c>
      <c r="R245" t="s">
        <v>2603</v>
      </c>
      <c r="S245" t="s">
        <v>2604</v>
      </c>
      <c r="T245">
        <v>224870</v>
      </c>
      <c r="U245">
        <v>122599</v>
      </c>
      <c r="V245">
        <v>112531</v>
      </c>
      <c r="W245">
        <v>69639</v>
      </c>
      <c r="X245">
        <v>82015</v>
      </c>
      <c r="Y245">
        <v>150590</v>
      </c>
      <c r="Z245">
        <v>178236</v>
      </c>
      <c r="AA245">
        <v>152331</v>
      </c>
      <c r="AB245">
        <v>153098</v>
      </c>
      <c r="AC245">
        <v>157100</v>
      </c>
      <c r="AD245">
        <v>150108</v>
      </c>
      <c r="AE245">
        <v>218299</v>
      </c>
      <c r="AF245">
        <v>224870</v>
      </c>
      <c r="AG245">
        <v>122599</v>
      </c>
      <c r="AH245">
        <v>112531</v>
      </c>
      <c r="AI245">
        <v>69639</v>
      </c>
      <c r="AJ245">
        <v>82015</v>
      </c>
      <c r="AK245">
        <v>150590</v>
      </c>
      <c r="AL245">
        <v>178236</v>
      </c>
      <c r="AM245">
        <v>152331</v>
      </c>
      <c r="AN245">
        <v>153098</v>
      </c>
      <c r="AO245">
        <v>157100</v>
      </c>
      <c r="AP245">
        <v>150108</v>
      </c>
      <c r="AQ245">
        <v>218299</v>
      </c>
      <c r="AR245">
        <v>17.899999999999999</v>
      </c>
      <c r="AS245">
        <v>17.899999999999999</v>
      </c>
      <c r="AT245">
        <v>18</v>
      </c>
      <c r="AU245">
        <v>17.899999999999999</v>
      </c>
      <c r="AV245">
        <v>18</v>
      </c>
      <c r="AW245">
        <v>17.5</v>
      </c>
      <c r="AX245">
        <v>17.899999999999999</v>
      </c>
      <c r="AY245">
        <v>17.8</v>
      </c>
      <c r="AZ245">
        <v>17.899999999999999</v>
      </c>
      <c r="BA245">
        <v>17.8</v>
      </c>
      <c r="BB245">
        <v>17.8</v>
      </c>
      <c r="BC245">
        <v>17.899999999999999</v>
      </c>
      <c r="BD245">
        <v>4025173</v>
      </c>
      <c r="BE245">
        <v>2194522</v>
      </c>
      <c r="BF245">
        <v>2025558</v>
      </c>
      <c r="BG245">
        <v>1246538</v>
      </c>
      <c r="BH245">
        <v>1476270</v>
      </c>
      <c r="BI245">
        <v>2635325</v>
      </c>
      <c r="BJ245">
        <v>3190424</v>
      </c>
      <c r="BK245">
        <v>2711492</v>
      </c>
      <c r="BL245">
        <v>2740454</v>
      </c>
      <c r="BM245">
        <v>2796380</v>
      </c>
      <c r="BN245">
        <v>2671922</v>
      </c>
      <c r="BO245">
        <v>3907552</v>
      </c>
      <c r="BP245">
        <v>4025173</v>
      </c>
      <c r="BQ245">
        <v>2194522</v>
      </c>
      <c r="BR245">
        <v>2025558</v>
      </c>
      <c r="BS245">
        <v>1246538</v>
      </c>
      <c r="BT245">
        <v>1476270</v>
      </c>
      <c r="BU245">
        <v>2635325</v>
      </c>
      <c r="BV245">
        <v>3190424</v>
      </c>
      <c r="BW245">
        <v>2711492</v>
      </c>
      <c r="BX245">
        <v>2740454</v>
      </c>
      <c r="BY245">
        <v>2796380</v>
      </c>
      <c r="BZ245">
        <v>2671922</v>
      </c>
      <c r="CA245">
        <v>3907552</v>
      </c>
      <c r="CB245">
        <v>376928.42</v>
      </c>
      <c r="CC245">
        <v>200553.69</v>
      </c>
      <c r="CD245">
        <v>166083.35999999999</v>
      </c>
      <c r="CE245">
        <v>113096.66</v>
      </c>
      <c r="CF245">
        <v>114677.72</v>
      </c>
      <c r="CG245">
        <v>243686.51</v>
      </c>
      <c r="CH245">
        <v>277174.33</v>
      </c>
      <c r="CI245">
        <v>238648.66</v>
      </c>
      <c r="CJ245">
        <v>244884.52</v>
      </c>
      <c r="CK245">
        <v>242678.65</v>
      </c>
      <c r="CL245">
        <v>245546.05</v>
      </c>
      <c r="CM245">
        <v>354479.07</v>
      </c>
      <c r="CN245">
        <v>1771416</v>
      </c>
      <c r="CO245">
        <v>1771416</v>
      </c>
      <c r="CP245">
        <v>31621610</v>
      </c>
      <c r="CQ245">
        <v>31621610</v>
      </c>
      <c r="CR245">
        <v>2818437.6</v>
      </c>
      <c r="CS245">
        <v>2024</v>
      </c>
      <c r="CT245" t="str">
        <f>IFERROR(INDEX(Geography!C:C, MATCH(G245, Geography!B:B, 0)), G245)</f>
        <v>Illinois</v>
      </c>
      <c r="CU245" t="str">
        <f>IF(O245=VLOOKUP("eia923_lignite_fuel_code", Keys!$B:$C, 2, FALSE), VLOOKUP("lignite_label", Keys!$B:$C, 2, FALSE),VLOOKUP("hard_coal_label", Keys!$B:$C, 2, FALSE))</f>
        <v>hard_coal</v>
      </c>
    </row>
    <row r="246" spans="1:99" x14ac:dyDescent="0.25">
      <c r="A246">
        <v>6018</v>
      </c>
      <c r="B246" t="s">
        <v>2592</v>
      </c>
      <c r="C246" t="s">
        <v>2593</v>
      </c>
      <c r="D246" t="s">
        <v>2947</v>
      </c>
      <c r="E246" t="s">
        <v>2948</v>
      </c>
      <c r="F246">
        <v>55729</v>
      </c>
      <c r="G246" t="s">
        <v>343</v>
      </c>
      <c r="H246" t="s">
        <v>2596</v>
      </c>
      <c r="I246" t="s">
        <v>2666</v>
      </c>
      <c r="K246">
        <v>22</v>
      </c>
      <c r="L246">
        <v>1</v>
      </c>
      <c r="M246" t="s">
        <v>2598</v>
      </c>
      <c r="N246" t="s">
        <v>2599</v>
      </c>
      <c r="O246" t="s">
        <v>2600</v>
      </c>
      <c r="P246" t="s">
        <v>2601</v>
      </c>
      <c r="Q246" t="s">
        <v>2667</v>
      </c>
      <c r="R246" t="s">
        <v>2603</v>
      </c>
      <c r="S246" t="s">
        <v>2604</v>
      </c>
      <c r="T246">
        <v>104292</v>
      </c>
      <c r="U246">
        <v>121504</v>
      </c>
      <c r="V246">
        <v>131376</v>
      </c>
      <c r="W246">
        <v>47005</v>
      </c>
      <c r="X246">
        <v>55188</v>
      </c>
      <c r="Y246">
        <v>132326</v>
      </c>
      <c r="Z246">
        <v>144561</v>
      </c>
      <c r="AA246">
        <v>141670</v>
      </c>
      <c r="AB246">
        <v>23954</v>
      </c>
      <c r="AC246">
        <v>0</v>
      </c>
      <c r="AD246">
        <v>73879</v>
      </c>
      <c r="AE246">
        <v>111601</v>
      </c>
      <c r="AF246">
        <v>104292</v>
      </c>
      <c r="AG246">
        <v>121504</v>
      </c>
      <c r="AH246">
        <v>131376</v>
      </c>
      <c r="AI246">
        <v>47005</v>
      </c>
      <c r="AJ246">
        <v>55188</v>
      </c>
      <c r="AK246">
        <v>132326</v>
      </c>
      <c r="AL246">
        <v>144561</v>
      </c>
      <c r="AM246">
        <v>141670</v>
      </c>
      <c r="AN246">
        <v>23954</v>
      </c>
      <c r="AO246">
        <v>0</v>
      </c>
      <c r="AP246">
        <v>73879</v>
      </c>
      <c r="AQ246">
        <v>111601</v>
      </c>
      <c r="AR246">
        <v>23.678000000000001</v>
      </c>
      <c r="AS246">
        <v>23.405999999999999</v>
      </c>
      <c r="AT246">
        <v>23.577999999999999</v>
      </c>
      <c r="AU246">
        <v>23.384</v>
      </c>
      <c r="AV246">
        <v>23.027999999999999</v>
      </c>
      <c r="AW246">
        <v>23.431999999999999</v>
      </c>
      <c r="AX246">
        <v>23.957999999999998</v>
      </c>
      <c r="AY246">
        <v>23.494</v>
      </c>
      <c r="AZ246">
        <v>24.763999999999999</v>
      </c>
      <c r="BA246">
        <v>0</v>
      </c>
      <c r="BB246">
        <v>23.513999999999999</v>
      </c>
      <c r="BC246">
        <v>23.242000000000001</v>
      </c>
      <c r="BD246">
        <v>2469426</v>
      </c>
      <c r="BE246">
        <v>2843923</v>
      </c>
      <c r="BF246">
        <v>3097583</v>
      </c>
      <c r="BG246">
        <v>1099165</v>
      </c>
      <c r="BH246">
        <v>1270869</v>
      </c>
      <c r="BI246">
        <v>3100663</v>
      </c>
      <c r="BJ246">
        <v>3463392</v>
      </c>
      <c r="BK246">
        <v>3328395</v>
      </c>
      <c r="BL246">
        <v>593197</v>
      </c>
      <c r="BM246">
        <v>0</v>
      </c>
      <c r="BN246">
        <v>1737191</v>
      </c>
      <c r="BO246">
        <v>2593830</v>
      </c>
      <c r="BP246">
        <v>2469426</v>
      </c>
      <c r="BQ246">
        <v>2843923</v>
      </c>
      <c r="BR246">
        <v>3097583</v>
      </c>
      <c r="BS246">
        <v>1099165</v>
      </c>
      <c r="BT246">
        <v>1270869</v>
      </c>
      <c r="BU246">
        <v>3100663</v>
      </c>
      <c r="BV246">
        <v>3463392</v>
      </c>
      <c r="BW246">
        <v>3328395</v>
      </c>
      <c r="BX246">
        <v>593197</v>
      </c>
      <c r="BY246">
        <v>0</v>
      </c>
      <c r="BZ246">
        <v>1737191</v>
      </c>
      <c r="CA246">
        <v>2593830</v>
      </c>
      <c r="CB246">
        <v>225771.59</v>
      </c>
      <c r="CC246">
        <v>262791.7</v>
      </c>
      <c r="CD246">
        <v>271811.34999999998</v>
      </c>
      <c r="CE246">
        <v>107645.95</v>
      </c>
      <c r="CF246">
        <v>87533.600999999995</v>
      </c>
      <c r="CG246">
        <v>283605.99</v>
      </c>
      <c r="CH246">
        <v>306529.33</v>
      </c>
      <c r="CI246">
        <v>294019.33</v>
      </c>
      <c r="CJ246">
        <v>46977.678</v>
      </c>
      <c r="CK246">
        <v>0</v>
      </c>
      <c r="CL246">
        <v>127061.16</v>
      </c>
      <c r="CM246">
        <v>242624.14</v>
      </c>
      <c r="CN246">
        <v>1087356</v>
      </c>
      <c r="CO246">
        <v>1087356</v>
      </c>
      <c r="CP246">
        <v>25597634</v>
      </c>
      <c r="CQ246">
        <v>25597634</v>
      </c>
      <c r="CR246">
        <v>2256371.7999999998</v>
      </c>
      <c r="CS246">
        <v>2024</v>
      </c>
      <c r="CT246" t="str">
        <f>IFERROR(INDEX(Geography!C:C, MATCH(G246, Geography!B:B, 0)), G246)</f>
        <v>Kentucky</v>
      </c>
      <c r="CU246" t="str">
        <f>IF(O246=VLOOKUP("eia923_lignite_fuel_code", Keys!$B:$C, 2, FALSE), VLOOKUP("lignite_label", Keys!$B:$C, 2, FALSE),VLOOKUP("hard_coal_label", Keys!$B:$C, 2, FALSE))</f>
        <v>hard_coal</v>
      </c>
    </row>
    <row r="247" spans="1:99" x14ac:dyDescent="0.25">
      <c r="A247">
        <v>6021</v>
      </c>
      <c r="B247" t="s">
        <v>2592</v>
      </c>
      <c r="C247" t="s">
        <v>2593</v>
      </c>
      <c r="D247" t="s">
        <v>2949</v>
      </c>
      <c r="E247" t="s">
        <v>2950</v>
      </c>
      <c r="F247">
        <v>30151</v>
      </c>
      <c r="G247" t="s">
        <v>308</v>
      </c>
      <c r="H247" t="s">
        <v>2626</v>
      </c>
      <c r="I247" t="s">
        <v>2627</v>
      </c>
      <c r="K247">
        <v>22</v>
      </c>
      <c r="L247">
        <v>1</v>
      </c>
      <c r="M247" t="s">
        <v>2598</v>
      </c>
      <c r="N247" t="s">
        <v>2599</v>
      </c>
      <c r="O247" t="s">
        <v>2600</v>
      </c>
      <c r="P247" t="s">
        <v>2601</v>
      </c>
      <c r="Q247" t="s">
        <v>2649</v>
      </c>
      <c r="R247" t="s">
        <v>2603</v>
      </c>
      <c r="S247" t="s">
        <v>2604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2024</v>
      </c>
      <c r="CT247" t="str">
        <f>IFERROR(INDEX(Geography!C:C, MATCH(G247, Geography!B:B, 0)), G247)</f>
        <v>Colorado</v>
      </c>
      <c r="CU247" t="str">
        <f>IF(O247=VLOOKUP("eia923_lignite_fuel_code", Keys!$B:$C, 2, FALSE), VLOOKUP("lignite_label", Keys!$B:$C, 2, FALSE),VLOOKUP("hard_coal_label", Keys!$B:$C, 2, FALSE))</f>
        <v>hard_coal</v>
      </c>
    </row>
    <row r="248" spans="1:99" x14ac:dyDescent="0.25">
      <c r="A248">
        <v>6021</v>
      </c>
      <c r="B248" t="s">
        <v>2592</v>
      </c>
      <c r="C248" t="s">
        <v>2593</v>
      </c>
      <c r="D248" t="s">
        <v>2949</v>
      </c>
      <c r="E248" t="s">
        <v>2950</v>
      </c>
      <c r="F248">
        <v>30151</v>
      </c>
      <c r="G248" t="s">
        <v>308</v>
      </c>
      <c r="H248" t="s">
        <v>2626</v>
      </c>
      <c r="I248" t="s">
        <v>2627</v>
      </c>
      <c r="K248">
        <v>22</v>
      </c>
      <c r="L248">
        <v>1</v>
      </c>
      <c r="M248" t="s">
        <v>2598</v>
      </c>
      <c r="N248" t="s">
        <v>2599</v>
      </c>
      <c r="O248" t="s">
        <v>2605</v>
      </c>
      <c r="P248" t="s">
        <v>2601</v>
      </c>
      <c r="Q248" t="s">
        <v>2649</v>
      </c>
      <c r="R248" t="s">
        <v>2603</v>
      </c>
      <c r="S248" t="s">
        <v>2604</v>
      </c>
      <c r="T248">
        <v>329177</v>
      </c>
      <c r="U248">
        <v>276922</v>
      </c>
      <c r="V248">
        <v>205763</v>
      </c>
      <c r="W248">
        <v>126983</v>
      </c>
      <c r="X248">
        <v>182466</v>
      </c>
      <c r="Y248">
        <v>222335</v>
      </c>
      <c r="Z248">
        <v>262440</v>
      </c>
      <c r="AA248">
        <v>251931</v>
      </c>
      <c r="AB248">
        <v>219391</v>
      </c>
      <c r="AC248">
        <v>171485</v>
      </c>
      <c r="AD248">
        <v>164115</v>
      </c>
      <c r="AE248">
        <v>209130</v>
      </c>
      <c r="AF248">
        <v>329177</v>
      </c>
      <c r="AG248">
        <v>276922</v>
      </c>
      <c r="AH248">
        <v>205763</v>
      </c>
      <c r="AI248">
        <v>126983</v>
      </c>
      <c r="AJ248">
        <v>182466</v>
      </c>
      <c r="AK248">
        <v>222335</v>
      </c>
      <c r="AL248">
        <v>262440</v>
      </c>
      <c r="AM248">
        <v>251931</v>
      </c>
      <c r="AN248">
        <v>219391</v>
      </c>
      <c r="AO248">
        <v>171485</v>
      </c>
      <c r="AP248">
        <v>164115</v>
      </c>
      <c r="AQ248">
        <v>209130</v>
      </c>
      <c r="AR248">
        <v>19.544</v>
      </c>
      <c r="AS248">
        <v>19.242000000000001</v>
      </c>
      <c r="AT248">
        <v>19.437000000000001</v>
      </c>
      <c r="AU248">
        <v>19.613</v>
      </c>
      <c r="AV248">
        <v>19.553000000000001</v>
      </c>
      <c r="AW248">
        <v>19.882000000000001</v>
      </c>
      <c r="AX248">
        <v>19.861999999999998</v>
      </c>
      <c r="AY248">
        <v>19.632999999999999</v>
      </c>
      <c r="AZ248">
        <v>19.995000000000001</v>
      </c>
      <c r="BA248">
        <v>19.477</v>
      </c>
      <c r="BB248">
        <v>19.655000000000001</v>
      </c>
      <c r="BC248">
        <v>19.666</v>
      </c>
      <c r="BD248">
        <v>6433435</v>
      </c>
      <c r="BE248">
        <v>5328533</v>
      </c>
      <c r="BF248">
        <v>3999415</v>
      </c>
      <c r="BG248">
        <v>2490518</v>
      </c>
      <c r="BH248">
        <v>3567758</v>
      </c>
      <c r="BI248">
        <v>4420464</v>
      </c>
      <c r="BJ248">
        <v>5212583</v>
      </c>
      <c r="BK248">
        <v>4946161</v>
      </c>
      <c r="BL248">
        <v>4386723</v>
      </c>
      <c r="BM248">
        <v>3340013</v>
      </c>
      <c r="BN248">
        <v>3225680</v>
      </c>
      <c r="BO248">
        <v>4112751</v>
      </c>
      <c r="BP248">
        <v>6433435</v>
      </c>
      <c r="BQ248">
        <v>5328533</v>
      </c>
      <c r="BR248">
        <v>3999415</v>
      </c>
      <c r="BS248">
        <v>2490518</v>
      </c>
      <c r="BT248">
        <v>3567758</v>
      </c>
      <c r="BU248">
        <v>4420464</v>
      </c>
      <c r="BV248">
        <v>5212583</v>
      </c>
      <c r="BW248">
        <v>4946161</v>
      </c>
      <c r="BX248">
        <v>4386723</v>
      </c>
      <c r="BY248">
        <v>3340013</v>
      </c>
      <c r="BZ248">
        <v>3225680</v>
      </c>
      <c r="CA248">
        <v>4112751</v>
      </c>
      <c r="CB248">
        <v>595831.56000000006</v>
      </c>
      <c r="CC248">
        <v>482839.24</v>
      </c>
      <c r="CD248">
        <v>363844.74</v>
      </c>
      <c r="CE248">
        <v>215460.51</v>
      </c>
      <c r="CF248">
        <v>286857.31</v>
      </c>
      <c r="CG248">
        <v>381664.82</v>
      </c>
      <c r="CH248">
        <v>458951.89</v>
      </c>
      <c r="CI248">
        <v>437611.84</v>
      </c>
      <c r="CJ248">
        <v>373031.6</v>
      </c>
      <c r="CK248">
        <v>284811.75</v>
      </c>
      <c r="CL248">
        <v>263201.3</v>
      </c>
      <c r="CM248">
        <v>353318.33</v>
      </c>
      <c r="CN248">
        <v>2622138</v>
      </c>
      <c r="CO248">
        <v>2622138</v>
      </c>
      <c r="CP248">
        <v>51464034</v>
      </c>
      <c r="CQ248">
        <v>51464034</v>
      </c>
      <c r="CR248">
        <v>4497424.9000000004</v>
      </c>
      <c r="CS248">
        <v>2024</v>
      </c>
      <c r="CT248" t="str">
        <f>IFERROR(INDEX(Geography!C:C, MATCH(G248, Geography!B:B, 0)), G248)</f>
        <v>Colorado</v>
      </c>
      <c r="CU248" t="str">
        <f>IF(O248=VLOOKUP("eia923_lignite_fuel_code", Keys!$B:$C, 2, FALSE), VLOOKUP("lignite_label", Keys!$B:$C, 2, FALSE),VLOOKUP("hard_coal_label", Keys!$B:$C, 2, FALSE))</f>
        <v>hard_coal</v>
      </c>
    </row>
    <row r="249" spans="1:99" x14ac:dyDescent="0.25">
      <c r="A249">
        <v>6030</v>
      </c>
      <c r="B249" t="s">
        <v>2616</v>
      </c>
      <c r="C249" t="s">
        <v>2593</v>
      </c>
      <c r="D249" t="s">
        <v>2951</v>
      </c>
      <c r="E249" t="s">
        <v>2952</v>
      </c>
      <c r="F249">
        <v>65146</v>
      </c>
      <c r="G249" t="s">
        <v>395</v>
      </c>
      <c r="H249" t="s">
        <v>2609</v>
      </c>
      <c r="I249" t="s">
        <v>2610</v>
      </c>
      <c r="K249">
        <v>22</v>
      </c>
      <c r="L249">
        <v>1</v>
      </c>
      <c r="M249" t="s">
        <v>2598</v>
      </c>
      <c r="N249" t="s">
        <v>2599</v>
      </c>
      <c r="O249" t="s">
        <v>522</v>
      </c>
      <c r="P249" t="s">
        <v>2601</v>
      </c>
      <c r="Q249" t="s">
        <v>2697</v>
      </c>
      <c r="R249" t="s">
        <v>2603</v>
      </c>
      <c r="S249" t="s">
        <v>2604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2024</v>
      </c>
      <c r="CT249" t="str">
        <f>IFERROR(INDEX(Geography!C:C, MATCH(G249, Geography!B:B, 0)), G249)</f>
        <v>North Dakota</v>
      </c>
      <c r="CU249" t="str">
        <f>IF(O249=VLOOKUP("eia923_lignite_fuel_code", Keys!$B:$C, 2, FALSE), VLOOKUP("lignite_label", Keys!$B:$C, 2, FALSE),VLOOKUP("hard_coal_label", Keys!$B:$C, 2, FALSE))</f>
        <v>lignite</v>
      </c>
    </row>
    <row r="250" spans="1:99" x14ac:dyDescent="0.25">
      <c r="A250">
        <v>6030</v>
      </c>
      <c r="B250" t="s">
        <v>2616</v>
      </c>
      <c r="C250" t="s">
        <v>2593</v>
      </c>
      <c r="D250" t="s">
        <v>2951</v>
      </c>
      <c r="E250" t="s">
        <v>2952</v>
      </c>
      <c r="F250">
        <v>65146</v>
      </c>
      <c r="G250" t="s">
        <v>395</v>
      </c>
      <c r="H250" t="s">
        <v>2609</v>
      </c>
      <c r="I250" t="s">
        <v>2610</v>
      </c>
      <c r="K250">
        <v>22</v>
      </c>
      <c r="L250">
        <v>1</v>
      </c>
      <c r="M250" t="s">
        <v>2598</v>
      </c>
      <c r="N250" t="s">
        <v>2599</v>
      </c>
      <c r="O250" t="s">
        <v>2615</v>
      </c>
      <c r="P250" t="s">
        <v>2601</v>
      </c>
      <c r="Q250" t="s">
        <v>2697</v>
      </c>
      <c r="R250" t="s">
        <v>2603</v>
      </c>
      <c r="S250" t="s">
        <v>2604</v>
      </c>
      <c r="T250">
        <v>643406</v>
      </c>
      <c r="U250">
        <v>540702</v>
      </c>
      <c r="V250">
        <v>551490</v>
      </c>
      <c r="W250">
        <v>441695</v>
      </c>
      <c r="X250">
        <v>556775</v>
      </c>
      <c r="Y250">
        <v>522855</v>
      </c>
      <c r="Z250">
        <v>596280</v>
      </c>
      <c r="AA250">
        <v>543064</v>
      </c>
      <c r="AB250">
        <v>576140</v>
      </c>
      <c r="AC250">
        <v>581507</v>
      </c>
      <c r="AD250">
        <v>568167</v>
      </c>
      <c r="AE250">
        <v>655519</v>
      </c>
      <c r="AF250">
        <v>591263</v>
      </c>
      <c r="AG250">
        <v>490993</v>
      </c>
      <c r="AH250">
        <v>495689</v>
      </c>
      <c r="AI250">
        <v>397868</v>
      </c>
      <c r="AJ250">
        <v>512179</v>
      </c>
      <c r="AK250">
        <v>483195</v>
      </c>
      <c r="AL250">
        <v>552815</v>
      </c>
      <c r="AM250">
        <v>504152</v>
      </c>
      <c r="AN250">
        <v>533909</v>
      </c>
      <c r="AO250">
        <v>535575</v>
      </c>
      <c r="AP250">
        <v>521274</v>
      </c>
      <c r="AQ250">
        <v>600273</v>
      </c>
      <c r="AR250">
        <v>13.087999999999999</v>
      </c>
      <c r="AS250">
        <v>13.272</v>
      </c>
      <c r="AT250">
        <v>13.39</v>
      </c>
      <c r="AU250">
        <v>13.257999999999999</v>
      </c>
      <c r="AV250">
        <v>13.316000000000001</v>
      </c>
      <c r="AW250">
        <v>13.194000000000001</v>
      </c>
      <c r="AX250">
        <v>13.244</v>
      </c>
      <c r="AY250">
        <v>13.294</v>
      </c>
      <c r="AZ250">
        <v>13.302</v>
      </c>
      <c r="BA250">
        <v>13.321999999999999</v>
      </c>
      <c r="BB250">
        <v>13.334</v>
      </c>
      <c r="BC250">
        <v>13.32</v>
      </c>
      <c r="BD250">
        <v>8420898</v>
      </c>
      <c r="BE250">
        <v>7176197</v>
      </c>
      <c r="BF250">
        <v>7384451</v>
      </c>
      <c r="BG250">
        <v>5855992</v>
      </c>
      <c r="BH250">
        <v>7414016</v>
      </c>
      <c r="BI250">
        <v>6898549</v>
      </c>
      <c r="BJ250">
        <v>7897132</v>
      </c>
      <c r="BK250">
        <v>7219493</v>
      </c>
      <c r="BL250">
        <v>7663814</v>
      </c>
      <c r="BM250">
        <v>7746836</v>
      </c>
      <c r="BN250">
        <v>7575939</v>
      </c>
      <c r="BO250">
        <v>8731513</v>
      </c>
      <c r="BP250">
        <v>7738453</v>
      </c>
      <c r="BQ250">
        <v>6516459</v>
      </c>
      <c r="BR250">
        <v>6637281</v>
      </c>
      <c r="BS250">
        <v>5274933</v>
      </c>
      <c r="BT250">
        <v>6820182</v>
      </c>
      <c r="BU250">
        <v>6375271</v>
      </c>
      <c r="BV250">
        <v>7321488</v>
      </c>
      <c r="BW250">
        <v>6702202</v>
      </c>
      <c r="BX250">
        <v>7102053</v>
      </c>
      <c r="BY250">
        <v>7134925</v>
      </c>
      <c r="BZ250">
        <v>6950663</v>
      </c>
      <c r="CA250">
        <v>7995635</v>
      </c>
      <c r="CB250">
        <v>775172</v>
      </c>
      <c r="CC250">
        <v>650720.77</v>
      </c>
      <c r="CD250">
        <v>662122</v>
      </c>
      <c r="CE250">
        <v>526605.93000000005</v>
      </c>
      <c r="CF250">
        <v>681060.88</v>
      </c>
      <c r="CG250">
        <v>636430.43000000005</v>
      </c>
      <c r="CH250">
        <v>732422.31</v>
      </c>
      <c r="CI250">
        <v>669782.75</v>
      </c>
      <c r="CJ250">
        <v>710422.63</v>
      </c>
      <c r="CK250">
        <v>713627</v>
      </c>
      <c r="CL250">
        <v>696291.96</v>
      </c>
      <c r="CM250">
        <v>801419</v>
      </c>
      <c r="CN250">
        <v>6777600</v>
      </c>
      <c r="CO250">
        <v>6219185</v>
      </c>
      <c r="CP250">
        <v>89984830</v>
      </c>
      <c r="CQ250">
        <v>82569545</v>
      </c>
      <c r="CR250">
        <v>8256077.7000000002</v>
      </c>
      <c r="CS250">
        <v>2024</v>
      </c>
      <c r="CT250" t="str">
        <f>IFERROR(INDEX(Geography!C:C, MATCH(G250, Geography!B:B, 0)), G250)</f>
        <v>North Dakota</v>
      </c>
      <c r="CU250" t="str">
        <f>IF(O250=VLOOKUP("eia923_lignite_fuel_code", Keys!$B:$C, 2, FALSE), VLOOKUP("lignite_label", Keys!$B:$C, 2, FALSE),VLOOKUP("hard_coal_label", Keys!$B:$C, 2, FALSE))</f>
        <v>hard_coal</v>
      </c>
    </row>
    <row r="251" spans="1:99" x14ac:dyDescent="0.25">
      <c r="A251">
        <v>6034</v>
      </c>
      <c r="B251" t="s">
        <v>2592</v>
      </c>
      <c r="C251" t="s">
        <v>2593</v>
      </c>
      <c r="D251" t="s">
        <v>2953</v>
      </c>
      <c r="E251" t="s">
        <v>2764</v>
      </c>
      <c r="F251">
        <v>5109</v>
      </c>
      <c r="G251" t="s">
        <v>358</v>
      </c>
      <c r="H251" t="s">
        <v>2690</v>
      </c>
      <c r="I251" t="s">
        <v>2666</v>
      </c>
      <c r="K251">
        <v>22</v>
      </c>
      <c r="L251">
        <v>1</v>
      </c>
      <c r="M251" t="s">
        <v>2598</v>
      </c>
      <c r="N251" t="s">
        <v>2599</v>
      </c>
      <c r="O251" t="s">
        <v>2605</v>
      </c>
      <c r="P251" t="s">
        <v>2601</v>
      </c>
      <c r="Q251" t="s">
        <v>2697</v>
      </c>
      <c r="R251" t="s">
        <v>2603</v>
      </c>
      <c r="S251" t="s">
        <v>2604</v>
      </c>
      <c r="T251">
        <v>218146</v>
      </c>
      <c r="U251">
        <v>46353</v>
      </c>
      <c r="V251">
        <v>83252</v>
      </c>
      <c r="W251">
        <v>272369</v>
      </c>
      <c r="X251">
        <v>270645</v>
      </c>
      <c r="Y251">
        <v>336779</v>
      </c>
      <c r="Z251">
        <v>358592</v>
      </c>
      <c r="AA251">
        <v>355288</v>
      </c>
      <c r="AB251">
        <v>321925</v>
      </c>
      <c r="AC251">
        <v>327327</v>
      </c>
      <c r="AD251">
        <v>249739</v>
      </c>
      <c r="AE251">
        <v>407409</v>
      </c>
      <c r="AF251">
        <v>218146</v>
      </c>
      <c r="AG251">
        <v>46353</v>
      </c>
      <c r="AH251">
        <v>83252</v>
      </c>
      <c r="AI251">
        <v>272369</v>
      </c>
      <c r="AJ251">
        <v>270645</v>
      </c>
      <c r="AK251">
        <v>336779</v>
      </c>
      <c r="AL251">
        <v>358592</v>
      </c>
      <c r="AM251">
        <v>355288</v>
      </c>
      <c r="AN251">
        <v>321925</v>
      </c>
      <c r="AO251">
        <v>327327</v>
      </c>
      <c r="AP251">
        <v>249739</v>
      </c>
      <c r="AQ251">
        <v>407409</v>
      </c>
      <c r="AR251">
        <v>17.908000000000001</v>
      </c>
      <c r="AS251">
        <v>18.047999999999998</v>
      </c>
      <c r="AT251">
        <v>17.975999999999999</v>
      </c>
      <c r="AU251">
        <v>18.009</v>
      </c>
      <c r="AV251">
        <v>18.48</v>
      </c>
      <c r="AW251">
        <v>18.481000000000002</v>
      </c>
      <c r="AX251">
        <v>18.579999999999998</v>
      </c>
      <c r="AY251">
        <v>18.396000000000001</v>
      </c>
      <c r="AZ251">
        <v>18.608000000000001</v>
      </c>
      <c r="BA251">
        <v>18.408999999999999</v>
      </c>
      <c r="BB251">
        <v>18.628</v>
      </c>
      <c r="BC251">
        <v>18.515999999999998</v>
      </c>
      <c r="BD251">
        <v>3906559</v>
      </c>
      <c r="BE251">
        <v>836579</v>
      </c>
      <c r="BF251">
        <v>1496538</v>
      </c>
      <c r="BG251">
        <v>4905093</v>
      </c>
      <c r="BH251">
        <v>5001520</v>
      </c>
      <c r="BI251">
        <v>6224013</v>
      </c>
      <c r="BJ251">
        <v>6662639</v>
      </c>
      <c r="BK251">
        <v>6535878</v>
      </c>
      <c r="BL251">
        <v>5990380</v>
      </c>
      <c r="BM251">
        <v>6025763</v>
      </c>
      <c r="BN251">
        <v>4652138</v>
      </c>
      <c r="BO251">
        <v>7543585</v>
      </c>
      <c r="BP251">
        <v>3906559</v>
      </c>
      <c r="BQ251">
        <v>836579</v>
      </c>
      <c r="BR251">
        <v>1496538</v>
      </c>
      <c r="BS251">
        <v>4905093</v>
      </c>
      <c r="BT251">
        <v>5001520</v>
      </c>
      <c r="BU251">
        <v>6224013</v>
      </c>
      <c r="BV251">
        <v>6662639</v>
      </c>
      <c r="BW251">
        <v>6535878</v>
      </c>
      <c r="BX251">
        <v>5990380</v>
      </c>
      <c r="BY251">
        <v>6025763</v>
      </c>
      <c r="BZ251">
        <v>4652138</v>
      </c>
      <c r="CA251">
        <v>7543585</v>
      </c>
      <c r="CB251">
        <v>363042.81</v>
      </c>
      <c r="CC251">
        <v>65844.341</v>
      </c>
      <c r="CD251">
        <v>116293.57</v>
      </c>
      <c r="CE251">
        <v>454321.43</v>
      </c>
      <c r="CF251">
        <v>462607.31</v>
      </c>
      <c r="CG251">
        <v>577154.76</v>
      </c>
      <c r="CH251">
        <v>613402.30000000005</v>
      </c>
      <c r="CI251">
        <v>596654.17000000004</v>
      </c>
      <c r="CJ251">
        <v>556617.23</v>
      </c>
      <c r="CK251">
        <v>565565.74</v>
      </c>
      <c r="CL251">
        <v>431187.71</v>
      </c>
      <c r="CM251">
        <v>722396.77</v>
      </c>
      <c r="CN251">
        <v>3247824</v>
      </c>
      <c r="CO251">
        <v>3247824</v>
      </c>
      <c r="CP251">
        <v>59780685</v>
      </c>
      <c r="CQ251">
        <v>59780685</v>
      </c>
      <c r="CR251">
        <v>5525088.0999999996</v>
      </c>
      <c r="CS251">
        <v>2024</v>
      </c>
      <c r="CT251" t="str">
        <f>IFERROR(INDEX(Geography!C:C, MATCH(G251, Geography!B:B, 0)), G251)</f>
        <v>Michigan</v>
      </c>
      <c r="CU251" t="str">
        <f>IF(O251=VLOOKUP("eia923_lignite_fuel_code", Keys!$B:$C, 2, FALSE), VLOOKUP("lignite_label", Keys!$B:$C, 2, FALSE),VLOOKUP("hard_coal_label", Keys!$B:$C, 2, FALSE))</f>
        <v>hard_coal</v>
      </c>
    </row>
    <row r="252" spans="1:99" x14ac:dyDescent="0.25">
      <c r="A252">
        <v>6041</v>
      </c>
      <c r="B252" t="s">
        <v>2616</v>
      </c>
      <c r="C252" t="s">
        <v>2593</v>
      </c>
      <c r="D252" t="s">
        <v>2954</v>
      </c>
      <c r="E252" t="s">
        <v>2751</v>
      </c>
      <c r="F252">
        <v>5580</v>
      </c>
      <c r="G252" t="s">
        <v>343</v>
      </c>
      <c r="H252" t="s">
        <v>2596</v>
      </c>
      <c r="I252" t="s">
        <v>2597</v>
      </c>
      <c r="K252">
        <v>22</v>
      </c>
      <c r="L252">
        <v>1</v>
      </c>
      <c r="M252" t="s">
        <v>2598</v>
      </c>
      <c r="N252" t="s">
        <v>2599</v>
      </c>
      <c r="O252" t="s">
        <v>2600</v>
      </c>
      <c r="P252" t="s">
        <v>2601</v>
      </c>
      <c r="Q252" t="s">
        <v>2667</v>
      </c>
      <c r="R252" t="s">
        <v>2603</v>
      </c>
      <c r="S252" t="s">
        <v>2604</v>
      </c>
      <c r="T252">
        <v>391614</v>
      </c>
      <c r="U252">
        <v>305429</v>
      </c>
      <c r="V252">
        <v>136166</v>
      </c>
      <c r="W252">
        <v>217261</v>
      </c>
      <c r="X252">
        <v>279448</v>
      </c>
      <c r="Y252">
        <v>333764</v>
      </c>
      <c r="Z252">
        <v>390185</v>
      </c>
      <c r="AA252">
        <v>395098</v>
      </c>
      <c r="AB252">
        <v>300000</v>
      </c>
      <c r="AC252">
        <v>206810</v>
      </c>
      <c r="AD252">
        <v>237170</v>
      </c>
      <c r="AE252">
        <v>367851</v>
      </c>
      <c r="AF252">
        <v>373216</v>
      </c>
      <c r="AG252">
        <v>285470</v>
      </c>
      <c r="AH252">
        <v>123899</v>
      </c>
      <c r="AI252">
        <v>196741</v>
      </c>
      <c r="AJ252">
        <v>263896</v>
      </c>
      <c r="AK252">
        <v>321157</v>
      </c>
      <c r="AL252">
        <v>375431</v>
      </c>
      <c r="AM252">
        <v>375181</v>
      </c>
      <c r="AN252">
        <v>281466</v>
      </c>
      <c r="AO252">
        <v>193758</v>
      </c>
      <c r="AP252">
        <v>225984</v>
      </c>
      <c r="AQ252">
        <v>356130</v>
      </c>
      <c r="AR252">
        <v>22.501999999999999</v>
      </c>
      <c r="AS252">
        <v>22.885000000000002</v>
      </c>
      <c r="AT252">
        <v>22.809000000000001</v>
      </c>
      <c r="AU252">
        <v>22.667999999999999</v>
      </c>
      <c r="AV252">
        <v>22.550999999999998</v>
      </c>
      <c r="AW252">
        <v>22.513999999999999</v>
      </c>
      <c r="AX252">
        <v>22.42</v>
      </c>
      <c r="AY252">
        <v>22.826000000000001</v>
      </c>
      <c r="AZ252">
        <v>22.821999999999999</v>
      </c>
      <c r="BA252">
        <v>22.428999999999998</v>
      </c>
      <c r="BB252">
        <v>22.116</v>
      </c>
      <c r="BC252">
        <v>22.654</v>
      </c>
      <c r="BD252">
        <v>8812098</v>
      </c>
      <c r="BE252">
        <v>6989743</v>
      </c>
      <c r="BF252">
        <v>3105810</v>
      </c>
      <c r="BG252">
        <v>4924872</v>
      </c>
      <c r="BH252">
        <v>6301832</v>
      </c>
      <c r="BI252">
        <v>7514363</v>
      </c>
      <c r="BJ252">
        <v>8747948</v>
      </c>
      <c r="BK252">
        <v>9018507</v>
      </c>
      <c r="BL252">
        <v>6846600</v>
      </c>
      <c r="BM252">
        <v>4638541</v>
      </c>
      <c r="BN252">
        <v>5245252</v>
      </c>
      <c r="BO252">
        <v>8333297</v>
      </c>
      <c r="BP252">
        <v>8398117</v>
      </c>
      <c r="BQ252">
        <v>6532971</v>
      </c>
      <c r="BR252">
        <v>2826008</v>
      </c>
      <c r="BS252">
        <v>4459735</v>
      </c>
      <c r="BT252">
        <v>5951123</v>
      </c>
      <c r="BU252">
        <v>7230530</v>
      </c>
      <c r="BV252">
        <v>8417173</v>
      </c>
      <c r="BW252">
        <v>8563890</v>
      </c>
      <c r="BX252">
        <v>6423620</v>
      </c>
      <c r="BY252">
        <v>4345792</v>
      </c>
      <c r="BZ252">
        <v>4997855</v>
      </c>
      <c r="CA252">
        <v>8067767</v>
      </c>
      <c r="CB252">
        <v>845109.18</v>
      </c>
      <c r="CC252">
        <v>652637.41</v>
      </c>
      <c r="CD252">
        <v>271643.55</v>
      </c>
      <c r="CE252">
        <v>443143.65</v>
      </c>
      <c r="CF252">
        <v>594734.5</v>
      </c>
      <c r="CG252">
        <v>722964.13</v>
      </c>
      <c r="CH252">
        <v>845332.9</v>
      </c>
      <c r="CI252">
        <v>860691.13</v>
      </c>
      <c r="CJ252">
        <v>639874.89</v>
      </c>
      <c r="CK252">
        <v>426797.64</v>
      </c>
      <c r="CL252">
        <v>495036.27</v>
      </c>
      <c r="CM252">
        <v>812129.5</v>
      </c>
      <c r="CN252">
        <v>3560796</v>
      </c>
      <c r="CO252">
        <v>3372329</v>
      </c>
      <c r="CP252">
        <v>80478863</v>
      </c>
      <c r="CQ252">
        <v>76214581</v>
      </c>
      <c r="CR252">
        <v>7610094.7999999998</v>
      </c>
      <c r="CS252">
        <v>2024</v>
      </c>
      <c r="CT252" t="str">
        <f>IFERROR(INDEX(Geography!C:C, MATCH(G252, Geography!B:B, 0)), G252)</f>
        <v>Kentucky</v>
      </c>
      <c r="CU252" t="str">
        <f>IF(O252=VLOOKUP("eia923_lignite_fuel_code", Keys!$B:$C, 2, FALSE), VLOOKUP("lignite_label", Keys!$B:$C, 2, FALSE),VLOOKUP("hard_coal_label", Keys!$B:$C, 2, FALSE))</f>
        <v>hard_coal</v>
      </c>
    </row>
    <row r="253" spans="1:99" x14ac:dyDescent="0.25">
      <c r="A253">
        <v>6041</v>
      </c>
      <c r="B253" t="s">
        <v>2616</v>
      </c>
      <c r="C253" t="s">
        <v>2593</v>
      </c>
      <c r="D253" t="s">
        <v>2954</v>
      </c>
      <c r="E253" t="s">
        <v>2751</v>
      </c>
      <c r="F253">
        <v>5580</v>
      </c>
      <c r="G253" t="s">
        <v>343</v>
      </c>
      <c r="H253" t="s">
        <v>2596</v>
      </c>
      <c r="I253" t="s">
        <v>2597</v>
      </c>
      <c r="K253">
        <v>22</v>
      </c>
      <c r="L253">
        <v>1</v>
      </c>
      <c r="M253" t="s">
        <v>2598</v>
      </c>
      <c r="N253" t="s">
        <v>2599</v>
      </c>
      <c r="O253" t="s">
        <v>2876</v>
      </c>
      <c r="P253" t="s">
        <v>2877</v>
      </c>
      <c r="Q253" t="s">
        <v>2667</v>
      </c>
      <c r="R253" t="s">
        <v>2603</v>
      </c>
      <c r="S253" t="s">
        <v>2604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2024</v>
      </c>
      <c r="CT253" t="str">
        <f>IFERROR(INDEX(Geography!C:C, MATCH(G253, Geography!B:B, 0)), G253)</f>
        <v>Kentucky</v>
      </c>
      <c r="CU253" t="str">
        <f>IF(O253=VLOOKUP("eia923_lignite_fuel_code", Keys!$B:$C, 2, FALSE), VLOOKUP("lignite_label", Keys!$B:$C, 2, FALSE),VLOOKUP("hard_coal_label", Keys!$B:$C, 2, FALSE))</f>
        <v>hard_coal</v>
      </c>
    </row>
    <row r="254" spans="1:99" x14ac:dyDescent="0.25">
      <c r="A254">
        <v>6055</v>
      </c>
      <c r="B254" t="s">
        <v>2592</v>
      </c>
      <c r="C254" t="s">
        <v>2593</v>
      </c>
      <c r="D254" t="s">
        <v>2955</v>
      </c>
      <c r="E254" t="s">
        <v>2956</v>
      </c>
      <c r="F254">
        <v>11252</v>
      </c>
      <c r="G254" t="s">
        <v>346</v>
      </c>
      <c r="H254" t="s">
        <v>2640</v>
      </c>
      <c r="I254" t="s">
        <v>2597</v>
      </c>
      <c r="K254">
        <v>22</v>
      </c>
      <c r="L254">
        <v>2</v>
      </c>
      <c r="M254" t="s">
        <v>2643</v>
      </c>
      <c r="N254" t="s">
        <v>2599</v>
      </c>
      <c r="O254" t="s">
        <v>2615</v>
      </c>
      <c r="P254" t="s">
        <v>2601</v>
      </c>
      <c r="Q254" t="s">
        <v>2697</v>
      </c>
      <c r="R254" t="s">
        <v>2603</v>
      </c>
      <c r="S254" t="s">
        <v>2604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2024</v>
      </c>
      <c r="CT254" t="str">
        <f>IFERROR(INDEX(Geography!C:C, MATCH(G254, Geography!B:B, 0)), G254)</f>
        <v>Louisiana</v>
      </c>
      <c r="CU254" t="str">
        <f>IF(O254=VLOOKUP("eia923_lignite_fuel_code", Keys!$B:$C, 2, FALSE), VLOOKUP("lignite_label", Keys!$B:$C, 2, FALSE),VLOOKUP("hard_coal_label", Keys!$B:$C, 2, FALSE))</f>
        <v>hard_coal</v>
      </c>
    </row>
    <row r="255" spans="1:99" x14ac:dyDescent="0.25">
      <c r="A255">
        <v>6055</v>
      </c>
      <c r="B255" t="s">
        <v>2592</v>
      </c>
      <c r="C255" t="s">
        <v>2593</v>
      </c>
      <c r="D255" t="s">
        <v>2955</v>
      </c>
      <c r="E255" t="s">
        <v>2956</v>
      </c>
      <c r="F255">
        <v>11252</v>
      </c>
      <c r="G255" t="s">
        <v>346</v>
      </c>
      <c r="H255" t="s">
        <v>2640</v>
      </c>
      <c r="I255" t="s">
        <v>2597</v>
      </c>
      <c r="K255">
        <v>22</v>
      </c>
      <c r="L255">
        <v>2</v>
      </c>
      <c r="M255" t="s">
        <v>2643</v>
      </c>
      <c r="N255" t="s">
        <v>2599</v>
      </c>
      <c r="O255" t="s">
        <v>2605</v>
      </c>
      <c r="P255" t="s">
        <v>2601</v>
      </c>
      <c r="Q255" t="s">
        <v>2697</v>
      </c>
      <c r="R255" t="s">
        <v>2603</v>
      </c>
      <c r="S255" t="s">
        <v>2604</v>
      </c>
      <c r="T255">
        <v>176155</v>
      </c>
      <c r="U255">
        <v>60946</v>
      </c>
      <c r="V255">
        <v>0</v>
      </c>
      <c r="W255">
        <v>0</v>
      </c>
      <c r="X255">
        <v>110632</v>
      </c>
      <c r="Y255">
        <v>91777</v>
      </c>
      <c r="Z255">
        <v>47755</v>
      </c>
      <c r="AA255">
        <v>44729</v>
      </c>
      <c r="AB255">
        <v>14333</v>
      </c>
      <c r="AC255">
        <v>35544</v>
      </c>
      <c r="AD255">
        <v>0</v>
      </c>
      <c r="AE255">
        <v>3</v>
      </c>
      <c r="AF255">
        <v>176155</v>
      </c>
      <c r="AG255">
        <v>60946</v>
      </c>
      <c r="AH255">
        <v>0</v>
      </c>
      <c r="AI255">
        <v>0</v>
      </c>
      <c r="AJ255">
        <v>110632</v>
      </c>
      <c r="AK255">
        <v>91777</v>
      </c>
      <c r="AL255">
        <v>47755</v>
      </c>
      <c r="AM255">
        <v>44729</v>
      </c>
      <c r="AN255">
        <v>14333</v>
      </c>
      <c r="AO255">
        <v>35544</v>
      </c>
      <c r="AP255">
        <v>0</v>
      </c>
      <c r="AQ255">
        <v>3</v>
      </c>
      <c r="AR255">
        <v>16.2</v>
      </c>
      <c r="AS255">
        <v>16.34</v>
      </c>
      <c r="AT255">
        <v>0</v>
      </c>
      <c r="AU255">
        <v>0</v>
      </c>
      <c r="AV255">
        <v>16.36</v>
      </c>
      <c r="AW255">
        <v>16.899999999999999</v>
      </c>
      <c r="AX255">
        <v>16.61</v>
      </c>
      <c r="AY255">
        <v>16.079999999999998</v>
      </c>
      <c r="AZ255">
        <v>16.48</v>
      </c>
      <c r="BA255">
        <v>16.61</v>
      </c>
      <c r="BB255">
        <v>0</v>
      </c>
      <c r="BC255">
        <v>15.31</v>
      </c>
      <c r="BD255">
        <v>2853711</v>
      </c>
      <c r="BE255">
        <v>995858</v>
      </c>
      <c r="BF255">
        <v>0</v>
      </c>
      <c r="BG255">
        <v>0</v>
      </c>
      <c r="BH255">
        <v>1809940</v>
      </c>
      <c r="BI255">
        <v>1551031</v>
      </c>
      <c r="BJ255">
        <v>793211</v>
      </c>
      <c r="BK255">
        <v>719242</v>
      </c>
      <c r="BL255">
        <v>236208</v>
      </c>
      <c r="BM255">
        <v>590386</v>
      </c>
      <c r="BN255">
        <v>0</v>
      </c>
      <c r="BO255">
        <v>46</v>
      </c>
      <c r="BP255">
        <v>2853711</v>
      </c>
      <c r="BQ255">
        <v>995858</v>
      </c>
      <c r="BR255">
        <v>0</v>
      </c>
      <c r="BS255">
        <v>0</v>
      </c>
      <c r="BT255">
        <v>1809940</v>
      </c>
      <c r="BU255">
        <v>1551031</v>
      </c>
      <c r="BV255">
        <v>793211</v>
      </c>
      <c r="BW255">
        <v>719242</v>
      </c>
      <c r="BX255">
        <v>236208</v>
      </c>
      <c r="BY255">
        <v>590386</v>
      </c>
      <c r="BZ255">
        <v>0</v>
      </c>
      <c r="CA255">
        <v>46</v>
      </c>
      <c r="CB255">
        <v>243739.06</v>
      </c>
      <c r="CC255">
        <v>89489.505000000005</v>
      </c>
      <c r="CD255">
        <v>0</v>
      </c>
      <c r="CE255">
        <v>0</v>
      </c>
      <c r="CF255">
        <v>149711.29</v>
      </c>
      <c r="CG255">
        <v>117635.45</v>
      </c>
      <c r="CH255">
        <v>59834.887999999999</v>
      </c>
      <c r="CI255">
        <v>57969.89</v>
      </c>
      <c r="CJ255">
        <v>17235.402999999998</v>
      </c>
      <c r="CK255">
        <v>44670.557999999997</v>
      </c>
      <c r="CL255">
        <v>0</v>
      </c>
      <c r="CM255">
        <v>0</v>
      </c>
      <c r="CN255">
        <v>581874</v>
      </c>
      <c r="CO255">
        <v>581874</v>
      </c>
      <c r="CP255">
        <v>9549633</v>
      </c>
      <c r="CQ255">
        <v>9549633</v>
      </c>
      <c r="CR255">
        <v>780286.04</v>
      </c>
      <c r="CS255">
        <v>2024</v>
      </c>
      <c r="CT255" t="str">
        <f>IFERROR(INDEX(Geography!C:C, MATCH(G255, Geography!B:B, 0)), G255)</f>
        <v>Louisiana</v>
      </c>
      <c r="CU255" t="str">
        <f>IF(O255=VLOOKUP("eia923_lignite_fuel_code", Keys!$B:$C, 2, FALSE), VLOOKUP("lignite_label", Keys!$B:$C, 2, FALSE),VLOOKUP("hard_coal_label", Keys!$B:$C, 2, FALSE))</f>
        <v>hard_coal</v>
      </c>
    </row>
    <row r="256" spans="1:99" x14ac:dyDescent="0.25">
      <c r="A256">
        <v>6064</v>
      </c>
      <c r="B256" t="s">
        <v>2592</v>
      </c>
      <c r="C256" t="s">
        <v>2593</v>
      </c>
      <c r="D256" t="s">
        <v>2957</v>
      </c>
      <c r="E256" t="s">
        <v>2958</v>
      </c>
      <c r="F256">
        <v>9996</v>
      </c>
      <c r="G256" t="s">
        <v>340</v>
      </c>
      <c r="H256" t="s">
        <v>2609</v>
      </c>
      <c r="I256" t="s">
        <v>2610</v>
      </c>
      <c r="K256">
        <v>22</v>
      </c>
      <c r="L256">
        <v>1</v>
      </c>
      <c r="M256" t="s">
        <v>2598</v>
      </c>
      <c r="N256" t="s">
        <v>2599</v>
      </c>
      <c r="O256" t="s">
        <v>2605</v>
      </c>
      <c r="P256" t="s">
        <v>2601</v>
      </c>
      <c r="Q256" t="s">
        <v>2611</v>
      </c>
      <c r="R256" t="s">
        <v>2603</v>
      </c>
      <c r="S256" t="s">
        <v>2604</v>
      </c>
      <c r="T256">
        <v>37023</v>
      </c>
      <c r="U256">
        <v>9765</v>
      </c>
      <c r="V256">
        <v>28544</v>
      </c>
      <c r="W256">
        <v>8808</v>
      </c>
      <c r="X256">
        <v>35286</v>
      </c>
      <c r="Y256">
        <v>38715</v>
      </c>
      <c r="Z256">
        <v>49325</v>
      </c>
      <c r="AA256">
        <v>46639</v>
      </c>
      <c r="AB256">
        <v>33680</v>
      </c>
      <c r="AC256">
        <v>38917</v>
      </c>
      <c r="AD256">
        <v>30577</v>
      </c>
      <c r="AE256">
        <v>66589</v>
      </c>
      <c r="AF256">
        <v>37023</v>
      </c>
      <c r="AG256">
        <v>9765</v>
      </c>
      <c r="AH256">
        <v>28544</v>
      </c>
      <c r="AI256">
        <v>8808</v>
      </c>
      <c r="AJ256">
        <v>35286</v>
      </c>
      <c r="AK256">
        <v>38715</v>
      </c>
      <c r="AL256">
        <v>49325</v>
      </c>
      <c r="AM256">
        <v>46639</v>
      </c>
      <c r="AN256">
        <v>33680</v>
      </c>
      <c r="AO256">
        <v>38917</v>
      </c>
      <c r="AP256">
        <v>30577</v>
      </c>
      <c r="AQ256">
        <v>66589</v>
      </c>
      <c r="AR256">
        <v>17.5</v>
      </c>
      <c r="AS256">
        <v>17.5</v>
      </c>
      <c r="AT256">
        <v>17.52</v>
      </c>
      <c r="AU256">
        <v>17.559999999999999</v>
      </c>
      <c r="AV256">
        <v>17.53</v>
      </c>
      <c r="AW256">
        <v>17.53</v>
      </c>
      <c r="AX256">
        <v>17.53</v>
      </c>
      <c r="AY256">
        <v>17.53</v>
      </c>
      <c r="AZ256">
        <v>17.62</v>
      </c>
      <c r="BA256">
        <v>17.690000000000001</v>
      </c>
      <c r="BB256">
        <v>17.760000000000002</v>
      </c>
      <c r="BC256">
        <v>17.760000000000002</v>
      </c>
      <c r="BD256">
        <v>647903</v>
      </c>
      <c r="BE256">
        <v>170888</v>
      </c>
      <c r="BF256">
        <v>500091</v>
      </c>
      <c r="BG256">
        <v>154668</v>
      </c>
      <c r="BH256">
        <v>618564</v>
      </c>
      <c r="BI256">
        <v>678674</v>
      </c>
      <c r="BJ256">
        <v>864667</v>
      </c>
      <c r="BK256">
        <v>817582</v>
      </c>
      <c r="BL256">
        <v>593442</v>
      </c>
      <c r="BM256">
        <v>688442</v>
      </c>
      <c r="BN256">
        <v>543048</v>
      </c>
      <c r="BO256">
        <v>1182621</v>
      </c>
      <c r="BP256">
        <v>647903</v>
      </c>
      <c r="BQ256">
        <v>170888</v>
      </c>
      <c r="BR256">
        <v>500091</v>
      </c>
      <c r="BS256">
        <v>154668</v>
      </c>
      <c r="BT256">
        <v>618564</v>
      </c>
      <c r="BU256">
        <v>678674</v>
      </c>
      <c r="BV256">
        <v>864667</v>
      </c>
      <c r="BW256">
        <v>817582</v>
      </c>
      <c r="BX256">
        <v>593442</v>
      </c>
      <c r="BY256">
        <v>688442</v>
      </c>
      <c r="BZ256">
        <v>543048</v>
      </c>
      <c r="CA256">
        <v>1182621</v>
      </c>
      <c r="CB256">
        <v>55265.726000000002</v>
      </c>
      <c r="CC256">
        <v>12413.773999999999</v>
      </c>
      <c r="CD256">
        <v>42522.985000000001</v>
      </c>
      <c r="CE256">
        <v>13103.806</v>
      </c>
      <c r="CF256">
        <v>53559.148000000001</v>
      </c>
      <c r="CG256">
        <v>58516.319000000003</v>
      </c>
      <c r="CH256">
        <v>79114.17</v>
      </c>
      <c r="CI256">
        <v>70181.087</v>
      </c>
      <c r="CJ256">
        <v>51697.284</v>
      </c>
      <c r="CK256">
        <v>61525.743000000002</v>
      </c>
      <c r="CL256">
        <v>46928.521999999997</v>
      </c>
      <c r="CM256">
        <v>105229.9</v>
      </c>
      <c r="CN256">
        <v>423868</v>
      </c>
      <c r="CO256">
        <v>423868</v>
      </c>
      <c r="CP256">
        <v>7460590</v>
      </c>
      <c r="CQ256">
        <v>7460590</v>
      </c>
      <c r="CR256">
        <v>650058.47</v>
      </c>
      <c r="CS256">
        <v>2024</v>
      </c>
      <c r="CT256" t="str">
        <f>IFERROR(INDEX(Geography!C:C, MATCH(G256, Geography!B:B, 0)), G256)</f>
        <v>Kansas</v>
      </c>
      <c r="CU256" t="str">
        <f>IF(O256=VLOOKUP("eia923_lignite_fuel_code", Keys!$B:$C, 2, FALSE), VLOOKUP("lignite_label", Keys!$B:$C, 2, FALSE),VLOOKUP("hard_coal_label", Keys!$B:$C, 2, FALSE))</f>
        <v>hard_coal</v>
      </c>
    </row>
    <row r="257" spans="1:99" x14ac:dyDescent="0.25">
      <c r="A257">
        <v>6065</v>
      </c>
      <c r="B257" t="s">
        <v>2592</v>
      </c>
      <c r="C257" t="s">
        <v>2593</v>
      </c>
      <c r="D257" t="s">
        <v>2959</v>
      </c>
      <c r="E257" t="s">
        <v>2735</v>
      </c>
      <c r="F257">
        <v>10000</v>
      </c>
      <c r="G257" t="s">
        <v>367</v>
      </c>
      <c r="H257" t="s">
        <v>2609</v>
      </c>
      <c r="I257" t="s">
        <v>2610</v>
      </c>
      <c r="K257">
        <v>22</v>
      </c>
      <c r="L257">
        <v>1</v>
      </c>
      <c r="M257" t="s">
        <v>2598</v>
      </c>
      <c r="N257" t="s">
        <v>2599</v>
      </c>
      <c r="O257" t="s">
        <v>2605</v>
      </c>
      <c r="P257" t="s">
        <v>2601</v>
      </c>
      <c r="Q257" t="s">
        <v>2611</v>
      </c>
      <c r="R257" t="s">
        <v>2603</v>
      </c>
      <c r="S257" t="s">
        <v>2604</v>
      </c>
      <c r="T257">
        <v>317021</v>
      </c>
      <c r="U257">
        <v>0</v>
      </c>
      <c r="V257">
        <v>6084</v>
      </c>
      <c r="W257">
        <v>103577</v>
      </c>
      <c r="X257">
        <v>88982</v>
      </c>
      <c r="Y257">
        <v>269737</v>
      </c>
      <c r="Z257">
        <v>453889</v>
      </c>
      <c r="AA257">
        <v>435101</v>
      </c>
      <c r="AB257">
        <v>250576</v>
      </c>
      <c r="AC257">
        <v>223330</v>
      </c>
      <c r="AD257">
        <v>52607</v>
      </c>
      <c r="AE257">
        <v>222543</v>
      </c>
      <c r="AF257">
        <v>317021</v>
      </c>
      <c r="AG257">
        <v>0</v>
      </c>
      <c r="AH257">
        <v>6084</v>
      </c>
      <c r="AI257">
        <v>103577</v>
      </c>
      <c r="AJ257">
        <v>88982</v>
      </c>
      <c r="AK257">
        <v>269737</v>
      </c>
      <c r="AL257">
        <v>453889</v>
      </c>
      <c r="AM257">
        <v>435101</v>
      </c>
      <c r="AN257">
        <v>250576</v>
      </c>
      <c r="AO257">
        <v>223330</v>
      </c>
      <c r="AP257">
        <v>52607</v>
      </c>
      <c r="AQ257">
        <v>222543</v>
      </c>
      <c r="AR257">
        <v>16.832000000000001</v>
      </c>
      <c r="AS257">
        <v>0</v>
      </c>
      <c r="AT257">
        <v>17.388000000000002</v>
      </c>
      <c r="AU257">
        <v>17.388000000000002</v>
      </c>
      <c r="AV257">
        <v>16.716000000000001</v>
      </c>
      <c r="AW257">
        <v>16.861999999999998</v>
      </c>
      <c r="AX257">
        <v>16.904</v>
      </c>
      <c r="AY257">
        <v>16.931999999999999</v>
      </c>
      <c r="AZ257">
        <v>16.940000000000001</v>
      </c>
      <c r="BA257">
        <v>16.866</v>
      </c>
      <c r="BB257">
        <v>16.765999999999998</v>
      </c>
      <c r="BC257">
        <v>17.68</v>
      </c>
      <c r="BD257">
        <v>5336097</v>
      </c>
      <c r="BE257">
        <v>0</v>
      </c>
      <c r="BF257">
        <v>105789</v>
      </c>
      <c r="BG257">
        <v>1800997</v>
      </c>
      <c r="BH257">
        <v>1487423</v>
      </c>
      <c r="BI257">
        <v>4548305</v>
      </c>
      <c r="BJ257">
        <v>7672540</v>
      </c>
      <c r="BK257">
        <v>7367130</v>
      </c>
      <c r="BL257">
        <v>4244757</v>
      </c>
      <c r="BM257">
        <v>3766684</v>
      </c>
      <c r="BN257">
        <v>882009</v>
      </c>
      <c r="BO257">
        <v>3934560</v>
      </c>
      <c r="BP257">
        <v>5336097</v>
      </c>
      <c r="BQ257">
        <v>0</v>
      </c>
      <c r="BR257">
        <v>105789</v>
      </c>
      <c r="BS257">
        <v>1800997</v>
      </c>
      <c r="BT257">
        <v>1487423</v>
      </c>
      <c r="BU257">
        <v>4548305</v>
      </c>
      <c r="BV257">
        <v>7672540</v>
      </c>
      <c r="BW257">
        <v>7367130</v>
      </c>
      <c r="BX257">
        <v>4244757</v>
      </c>
      <c r="BY257">
        <v>3766684</v>
      </c>
      <c r="BZ257">
        <v>882009</v>
      </c>
      <c r="CA257">
        <v>3934560</v>
      </c>
      <c r="CB257">
        <v>509697.89</v>
      </c>
      <c r="CC257">
        <v>0</v>
      </c>
      <c r="CD257">
        <v>-3549.163</v>
      </c>
      <c r="CE257">
        <v>148348.85</v>
      </c>
      <c r="CF257">
        <v>120323.79</v>
      </c>
      <c r="CG257">
        <v>450866.85</v>
      </c>
      <c r="CH257">
        <v>770001.48</v>
      </c>
      <c r="CI257">
        <v>756609.82</v>
      </c>
      <c r="CJ257">
        <v>422059.71</v>
      </c>
      <c r="CK257">
        <v>380786.69</v>
      </c>
      <c r="CL257">
        <v>74517.748000000007</v>
      </c>
      <c r="CM257">
        <v>379280.67</v>
      </c>
      <c r="CN257">
        <v>2423447</v>
      </c>
      <c r="CO257">
        <v>2423447</v>
      </c>
      <c r="CP257">
        <v>41146291</v>
      </c>
      <c r="CQ257">
        <v>41146291</v>
      </c>
      <c r="CR257">
        <v>4008944.3</v>
      </c>
      <c r="CS257">
        <v>2024</v>
      </c>
      <c r="CT257" t="str">
        <f>IFERROR(INDEX(Geography!C:C, MATCH(G257, Geography!B:B, 0)), G257)</f>
        <v>Missouri</v>
      </c>
      <c r="CU257" t="str">
        <f>IF(O257=VLOOKUP("eia923_lignite_fuel_code", Keys!$B:$C, 2, FALSE), VLOOKUP("lignite_label", Keys!$B:$C, 2, FALSE),VLOOKUP("hard_coal_label", Keys!$B:$C, 2, FALSE))</f>
        <v>hard_coal</v>
      </c>
    </row>
    <row r="258" spans="1:99" x14ac:dyDescent="0.25">
      <c r="A258">
        <v>6068</v>
      </c>
      <c r="B258" t="s">
        <v>2592</v>
      </c>
      <c r="C258" t="s">
        <v>2593</v>
      </c>
      <c r="D258" t="s">
        <v>2960</v>
      </c>
      <c r="E258" t="s">
        <v>2737</v>
      </c>
      <c r="F258">
        <v>22500</v>
      </c>
      <c r="G258" t="s">
        <v>340</v>
      </c>
      <c r="H258" t="s">
        <v>2609</v>
      </c>
      <c r="I258" t="s">
        <v>2610</v>
      </c>
      <c r="K258">
        <v>22</v>
      </c>
      <c r="L258">
        <v>1</v>
      </c>
      <c r="M258" t="s">
        <v>2598</v>
      </c>
      <c r="N258" t="s">
        <v>2599</v>
      </c>
      <c r="O258" t="s">
        <v>2605</v>
      </c>
      <c r="P258" t="s">
        <v>2601</v>
      </c>
      <c r="Q258" t="s">
        <v>2611</v>
      </c>
      <c r="R258" t="s">
        <v>2603</v>
      </c>
      <c r="S258" t="s">
        <v>2604</v>
      </c>
      <c r="T258">
        <v>400196</v>
      </c>
      <c r="U258">
        <v>102412</v>
      </c>
      <c r="V258">
        <v>148263</v>
      </c>
      <c r="W258">
        <v>85625</v>
      </c>
      <c r="X258">
        <v>190340</v>
      </c>
      <c r="Y258">
        <v>238256</v>
      </c>
      <c r="Z258">
        <v>502921</v>
      </c>
      <c r="AA258">
        <v>503448</v>
      </c>
      <c r="AB258">
        <v>515752</v>
      </c>
      <c r="AC258">
        <v>147972</v>
      </c>
      <c r="AD258">
        <v>235113</v>
      </c>
      <c r="AE258">
        <v>440119</v>
      </c>
      <c r="AF258">
        <v>400196</v>
      </c>
      <c r="AG258">
        <v>102412</v>
      </c>
      <c r="AH258">
        <v>148263</v>
      </c>
      <c r="AI258">
        <v>85625</v>
      </c>
      <c r="AJ258">
        <v>190340</v>
      </c>
      <c r="AK258">
        <v>238256</v>
      </c>
      <c r="AL258">
        <v>502921</v>
      </c>
      <c r="AM258">
        <v>503448</v>
      </c>
      <c r="AN258">
        <v>515752</v>
      </c>
      <c r="AO258">
        <v>147972</v>
      </c>
      <c r="AP258">
        <v>235113</v>
      </c>
      <c r="AQ258">
        <v>440119</v>
      </c>
      <c r="AR258">
        <v>17.602</v>
      </c>
      <c r="AS258">
        <v>17.283999999999999</v>
      </c>
      <c r="AT258">
        <v>17.495999999999999</v>
      </c>
      <c r="AU258">
        <v>17.818000000000001</v>
      </c>
      <c r="AV258">
        <v>17.952000000000002</v>
      </c>
      <c r="AW258">
        <v>17.957999999999998</v>
      </c>
      <c r="AX258">
        <v>17.872</v>
      </c>
      <c r="AY258">
        <v>17.670000000000002</v>
      </c>
      <c r="AZ258">
        <v>17.754000000000001</v>
      </c>
      <c r="BA258">
        <v>17.79</v>
      </c>
      <c r="BB258">
        <v>17.808</v>
      </c>
      <c r="BC258">
        <v>17.722000000000001</v>
      </c>
      <c r="BD258">
        <v>7044250</v>
      </c>
      <c r="BE258">
        <v>1770089</v>
      </c>
      <c r="BF258">
        <v>2594009</v>
      </c>
      <c r="BG258">
        <v>1525666</v>
      </c>
      <c r="BH258">
        <v>3416984</v>
      </c>
      <c r="BI258">
        <v>4278601</v>
      </c>
      <c r="BJ258">
        <v>8988204</v>
      </c>
      <c r="BK258">
        <v>8895926</v>
      </c>
      <c r="BL258">
        <v>9156661</v>
      </c>
      <c r="BM258">
        <v>2632422</v>
      </c>
      <c r="BN258">
        <v>4186892</v>
      </c>
      <c r="BO258">
        <v>7799789</v>
      </c>
      <c r="BP258">
        <v>7044250</v>
      </c>
      <c r="BQ258">
        <v>1770089</v>
      </c>
      <c r="BR258">
        <v>2594009</v>
      </c>
      <c r="BS258">
        <v>1525666</v>
      </c>
      <c r="BT258">
        <v>3416984</v>
      </c>
      <c r="BU258">
        <v>4278601</v>
      </c>
      <c r="BV258">
        <v>8988204</v>
      </c>
      <c r="BW258">
        <v>8895926</v>
      </c>
      <c r="BX258">
        <v>9156661</v>
      </c>
      <c r="BY258">
        <v>2632422</v>
      </c>
      <c r="BZ258">
        <v>4186892</v>
      </c>
      <c r="CA258">
        <v>7799789</v>
      </c>
      <c r="CB258">
        <v>602948.74</v>
      </c>
      <c r="CC258">
        <v>130255.95</v>
      </c>
      <c r="CD258">
        <v>201840.46</v>
      </c>
      <c r="CE258">
        <v>116165.78</v>
      </c>
      <c r="CF258">
        <v>296013.08</v>
      </c>
      <c r="CG258">
        <v>336664.65</v>
      </c>
      <c r="CH258">
        <v>796368.93</v>
      </c>
      <c r="CI258">
        <v>800766.16</v>
      </c>
      <c r="CJ258">
        <v>831682.45</v>
      </c>
      <c r="CK258">
        <v>236149.35</v>
      </c>
      <c r="CL258">
        <v>343386.6</v>
      </c>
      <c r="CM258">
        <v>690197.15</v>
      </c>
      <c r="CN258">
        <v>3510417</v>
      </c>
      <c r="CO258">
        <v>3510417</v>
      </c>
      <c r="CP258">
        <v>62289493</v>
      </c>
      <c r="CQ258">
        <v>62289493</v>
      </c>
      <c r="CR258">
        <v>5382439.2999999998</v>
      </c>
      <c r="CS258">
        <v>2024</v>
      </c>
      <c r="CT258" t="str">
        <f>IFERROR(INDEX(Geography!C:C, MATCH(G258, Geography!B:B, 0)), G258)</f>
        <v>Kansas</v>
      </c>
      <c r="CU258" t="str">
        <f>IF(O258=VLOOKUP("eia923_lignite_fuel_code", Keys!$B:$C, 2, FALSE), VLOOKUP("lignite_label", Keys!$B:$C, 2, FALSE),VLOOKUP("hard_coal_label", Keys!$B:$C, 2, FALSE))</f>
        <v>hard_coal</v>
      </c>
    </row>
    <row r="259" spans="1:99" x14ac:dyDescent="0.25">
      <c r="A259">
        <v>6071</v>
      </c>
      <c r="B259" t="s">
        <v>2592</v>
      </c>
      <c r="C259" t="s">
        <v>2593</v>
      </c>
      <c r="D259" t="s">
        <v>2961</v>
      </c>
      <c r="E259" t="s">
        <v>2743</v>
      </c>
      <c r="F259">
        <v>11249</v>
      </c>
      <c r="G259" t="s">
        <v>343</v>
      </c>
      <c r="H259" t="s">
        <v>2596</v>
      </c>
      <c r="I259" t="s">
        <v>2597</v>
      </c>
      <c r="K259">
        <v>22</v>
      </c>
      <c r="L259">
        <v>1</v>
      </c>
      <c r="M259" t="s">
        <v>2598</v>
      </c>
      <c r="N259" t="s">
        <v>2599</v>
      </c>
      <c r="O259" t="s">
        <v>2600</v>
      </c>
      <c r="P259" t="s">
        <v>2601</v>
      </c>
      <c r="Q259" t="s">
        <v>2740</v>
      </c>
      <c r="R259" t="s">
        <v>2603</v>
      </c>
      <c r="S259" t="s">
        <v>2604</v>
      </c>
      <c r="T259">
        <v>303185</v>
      </c>
      <c r="U259">
        <v>227910</v>
      </c>
      <c r="V259">
        <v>278447</v>
      </c>
      <c r="W259">
        <v>293352</v>
      </c>
      <c r="X259">
        <v>277343</v>
      </c>
      <c r="Y259">
        <v>242465</v>
      </c>
      <c r="Z259">
        <v>274260</v>
      </c>
      <c r="AA259">
        <v>264478</v>
      </c>
      <c r="AB259">
        <v>171539</v>
      </c>
      <c r="AC259">
        <v>148648</v>
      </c>
      <c r="AD259">
        <v>151321</v>
      </c>
      <c r="AE259">
        <v>245380</v>
      </c>
      <c r="AF259">
        <v>303185</v>
      </c>
      <c r="AG259">
        <v>227910</v>
      </c>
      <c r="AH259">
        <v>278447</v>
      </c>
      <c r="AI259">
        <v>293352</v>
      </c>
      <c r="AJ259">
        <v>277343</v>
      </c>
      <c r="AK259">
        <v>242465</v>
      </c>
      <c r="AL259">
        <v>274260</v>
      </c>
      <c r="AM259">
        <v>264478</v>
      </c>
      <c r="AN259">
        <v>171539</v>
      </c>
      <c r="AO259">
        <v>148648</v>
      </c>
      <c r="AP259">
        <v>151321</v>
      </c>
      <c r="AQ259">
        <v>245380</v>
      </c>
      <c r="AR259">
        <v>22.856000000000002</v>
      </c>
      <c r="AS259">
        <v>22.835000000000001</v>
      </c>
      <c r="AT259">
        <v>22.89</v>
      </c>
      <c r="AU259">
        <v>22.9</v>
      </c>
      <c r="AV259">
        <v>22.885000000000002</v>
      </c>
      <c r="AW259">
        <v>22.792999999999999</v>
      </c>
      <c r="AX259">
        <v>22.814</v>
      </c>
      <c r="AY259">
        <v>22.794</v>
      </c>
      <c r="AZ259">
        <v>22.843</v>
      </c>
      <c r="BA259">
        <v>22.803999999999998</v>
      </c>
      <c r="BB259">
        <v>22.797000000000001</v>
      </c>
      <c r="BC259">
        <v>22.789000000000001</v>
      </c>
      <c r="BD259">
        <v>6929596</v>
      </c>
      <c r="BE259">
        <v>5204325</v>
      </c>
      <c r="BF259">
        <v>6373652</v>
      </c>
      <c r="BG259">
        <v>6717761</v>
      </c>
      <c r="BH259">
        <v>6346995</v>
      </c>
      <c r="BI259">
        <v>5526505</v>
      </c>
      <c r="BJ259">
        <v>6256968</v>
      </c>
      <c r="BK259">
        <v>6028512</v>
      </c>
      <c r="BL259">
        <v>3918465</v>
      </c>
      <c r="BM259">
        <v>3389769</v>
      </c>
      <c r="BN259">
        <v>3449665</v>
      </c>
      <c r="BO259">
        <v>5591965</v>
      </c>
      <c r="BP259">
        <v>6929596</v>
      </c>
      <c r="BQ259">
        <v>5204325</v>
      </c>
      <c r="BR259">
        <v>6373652</v>
      </c>
      <c r="BS259">
        <v>6717761</v>
      </c>
      <c r="BT259">
        <v>6346995</v>
      </c>
      <c r="BU259">
        <v>5526505</v>
      </c>
      <c r="BV259">
        <v>6256968</v>
      </c>
      <c r="BW259">
        <v>6028512</v>
      </c>
      <c r="BX259">
        <v>3918465</v>
      </c>
      <c r="BY259">
        <v>3389769</v>
      </c>
      <c r="BZ259">
        <v>3449665</v>
      </c>
      <c r="CA259">
        <v>5591965</v>
      </c>
      <c r="CB259">
        <v>706037.71</v>
      </c>
      <c r="CC259">
        <v>536207.17000000004</v>
      </c>
      <c r="CD259">
        <v>659541.41</v>
      </c>
      <c r="CE259">
        <v>690466.05</v>
      </c>
      <c r="CF259">
        <v>638339.97</v>
      </c>
      <c r="CG259">
        <v>556765.35</v>
      </c>
      <c r="CH259">
        <v>634023.74</v>
      </c>
      <c r="CI259">
        <v>603578.61</v>
      </c>
      <c r="CJ259">
        <v>381522.98</v>
      </c>
      <c r="CK259">
        <v>315801.03000000003</v>
      </c>
      <c r="CL259">
        <v>310011.11</v>
      </c>
      <c r="CM259">
        <v>551878.89</v>
      </c>
      <c r="CN259">
        <v>2878328</v>
      </c>
      <c r="CO259">
        <v>2878328</v>
      </c>
      <c r="CP259">
        <v>65734178</v>
      </c>
      <c r="CQ259">
        <v>65734178</v>
      </c>
      <c r="CR259">
        <v>6584174</v>
      </c>
      <c r="CS259">
        <v>2024</v>
      </c>
      <c r="CT259" t="str">
        <f>IFERROR(INDEX(Geography!C:C, MATCH(G259, Geography!B:B, 0)), G259)</f>
        <v>Kentucky</v>
      </c>
      <c r="CU259" t="str">
        <f>IF(O259=VLOOKUP("eia923_lignite_fuel_code", Keys!$B:$C, 2, FALSE), VLOOKUP("lignite_label", Keys!$B:$C, 2, FALSE),VLOOKUP("hard_coal_label", Keys!$B:$C, 2, FALSE))</f>
        <v>hard_coal</v>
      </c>
    </row>
    <row r="260" spans="1:99" x14ac:dyDescent="0.25">
      <c r="A260">
        <v>6071</v>
      </c>
      <c r="B260" t="s">
        <v>2592</v>
      </c>
      <c r="C260" t="s">
        <v>2593</v>
      </c>
      <c r="D260" t="s">
        <v>2961</v>
      </c>
      <c r="E260" t="s">
        <v>2743</v>
      </c>
      <c r="F260">
        <v>11249</v>
      </c>
      <c r="G260" t="s">
        <v>343</v>
      </c>
      <c r="H260" t="s">
        <v>2596</v>
      </c>
      <c r="I260" t="s">
        <v>2597</v>
      </c>
      <c r="K260">
        <v>22</v>
      </c>
      <c r="L260">
        <v>1</v>
      </c>
      <c r="M260" t="s">
        <v>2598</v>
      </c>
      <c r="N260" t="s">
        <v>2599</v>
      </c>
      <c r="O260" t="s">
        <v>2615</v>
      </c>
      <c r="P260" t="s">
        <v>2601</v>
      </c>
      <c r="Q260" t="s">
        <v>2740</v>
      </c>
      <c r="R260" t="s">
        <v>2603</v>
      </c>
      <c r="S260" t="s">
        <v>2604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2024</v>
      </c>
      <c r="CT260" t="str">
        <f>IFERROR(INDEX(Geography!C:C, MATCH(G260, Geography!B:B, 0)), G260)</f>
        <v>Kentucky</v>
      </c>
      <c r="CU260" t="str">
        <f>IF(O260=VLOOKUP("eia923_lignite_fuel_code", Keys!$B:$C, 2, FALSE), VLOOKUP("lignite_label", Keys!$B:$C, 2, FALSE),VLOOKUP("hard_coal_label", Keys!$B:$C, 2, FALSE))</f>
        <v>hard_coal</v>
      </c>
    </row>
    <row r="261" spans="1:99" x14ac:dyDescent="0.25">
      <c r="A261">
        <v>6071</v>
      </c>
      <c r="B261" t="s">
        <v>2592</v>
      </c>
      <c r="C261" t="s">
        <v>2593</v>
      </c>
      <c r="D261" t="s">
        <v>2961</v>
      </c>
      <c r="E261" t="s">
        <v>2743</v>
      </c>
      <c r="F261">
        <v>11249</v>
      </c>
      <c r="G261" t="s">
        <v>343</v>
      </c>
      <c r="H261" t="s">
        <v>2596</v>
      </c>
      <c r="I261" t="s">
        <v>2597</v>
      </c>
      <c r="K261">
        <v>22</v>
      </c>
      <c r="L261">
        <v>1</v>
      </c>
      <c r="M261" t="s">
        <v>2598</v>
      </c>
      <c r="N261" t="s">
        <v>2599</v>
      </c>
      <c r="O261" t="s">
        <v>2605</v>
      </c>
      <c r="P261" t="s">
        <v>2601</v>
      </c>
      <c r="Q261" t="s">
        <v>2740</v>
      </c>
      <c r="R261" t="s">
        <v>2603</v>
      </c>
      <c r="S261" t="s">
        <v>2604</v>
      </c>
      <c r="T261">
        <v>68410</v>
      </c>
      <c r="U261">
        <v>47028</v>
      </c>
      <c r="V261">
        <v>64470</v>
      </c>
      <c r="W261">
        <v>38479</v>
      </c>
      <c r="X261">
        <v>67241</v>
      </c>
      <c r="Y261">
        <v>51015</v>
      </c>
      <c r="Z261">
        <v>55968</v>
      </c>
      <c r="AA261">
        <v>49389</v>
      </c>
      <c r="AB261">
        <v>20964</v>
      </c>
      <c r="AC261">
        <v>0</v>
      </c>
      <c r="AD261">
        <v>0</v>
      </c>
      <c r="AE261">
        <v>39775</v>
      </c>
      <c r="AF261">
        <v>68410</v>
      </c>
      <c r="AG261">
        <v>47028</v>
      </c>
      <c r="AH261">
        <v>64470</v>
      </c>
      <c r="AI261">
        <v>38479</v>
      </c>
      <c r="AJ261">
        <v>67241</v>
      </c>
      <c r="AK261">
        <v>51015</v>
      </c>
      <c r="AL261">
        <v>55968</v>
      </c>
      <c r="AM261">
        <v>49389</v>
      </c>
      <c r="AN261">
        <v>20964</v>
      </c>
      <c r="AO261">
        <v>0</v>
      </c>
      <c r="AP261">
        <v>0</v>
      </c>
      <c r="AQ261">
        <v>39775</v>
      </c>
      <c r="AR261">
        <v>17.724</v>
      </c>
      <c r="AS261">
        <v>17.724</v>
      </c>
      <c r="AT261">
        <v>17.73</v>
      </c>
      <c r="AU261">
        <v>17.786000000000001</v>
      </c>
      <c r="AV261">
        <v>17.803999999999998</v>
      </c>
      <c r="AW261">
        <v>17.815000000000001</v>
      </c>
      <c r="AX261">
        <v>17.841000000000001</v>
      </c>
      <c r="AY261">
        <v>17.869</v>
      </c>
      <c r="AZ261">
        <v>17.827000000000002</v>
      </c>
      <c r="BA261">
        <v>0</v>
      </c>
      <c r="BB261">
        <v>0</v>
      </c>
      <c r="BC261">
        <v>17.806000000000001</v>
      </c>
      <c r="BD261">
        <v>1212499</v>
      </c>
      <c r="BE261">
        <v>833524</v>
      </c>
      <c r="BF261">
        <v>1143053</v>
      </c>
      <c r="BG261">
        <v>684387</v>
      </c>
      <c r="BH261">
        <v>1197159</v>
      </c>
      <c r="BI261">
        <v>908832</v>
      </c>
      <c r="BJ261">
        <v>998525</v>
      </c>
      <c r="BK261">
        <v>882532</v>
      </c>
      <c r="BL261">
        <v>373725</v>
      </c>
      <c r="BM261">
        <v>0</v>
      </c>
      <c r="BN261">
        <v>0</v>
      </c>
      <c r="BO261">
        <v>708234</v>
      </c>
      <c r="BP261">
        <v>1212499</v>
      </c>
      <c r="BQ261">
        <v>833524</v>
      </c>
      <c r="BR261">
        <v>1143053</v>
      </c>
      <c r="BS261">
        <v>684387</v>
      </c>
      <c r="BT261">
        <v>1197159</v>
      </c>
      <c r="BU261">
        <v>908832</v>
      </c>
      <c r="BV261">
        <v>998525</v>
      </c>
      <c r="BW261">
        <v>882532</v>
      </c>
      <c r="BX261">
        <v>373725</v>
      </c>
      <c r="BY261">
        <v>0</v>
      </c>
      <c r="BZ261">
        <v>0</v>
      </c>
      <c r="CA261">
        <v>708234</v>
      </c>
      <c r="CB261">
        <v>123538.21</v>
      </c>
      <c r="CC261">
        <v>85878.9</v>
      </c>
      <c r="CD261">
        <v>118282.4</v>
      </c>
      <c r="CE261">
        <v>70342.834000000003</v>
      </c>
      <c r="CF261">
        <v>120402.54</v>
      </c>
      <c r="CG261">
        <v>91559.913</v>
      </c>
      <c r="CH261">
        <v>101181.38</v>
      </c>
      <c r="CI261">
        <v>88359.698999999993</v>
      </c>
      <c r="CJ261">
        <v>36387.909</v>
      </c>
      <c r="CK261">
        <v>0</v>
      </c>
      <c r="CL261">
        <v>0</v>
      </c>
      <c r="CM261">
        <v>69896.577999999994</v>
      </c>
      <c r="CN261">
        <v>502739</v>
      </c>
      <c r="CO261">
        <v>502739</v>
      </c>
      <c r="CP261">
        <v>8942470</v>
      </c>
      <c r="CQ261">
        <v>8942470</v>
      </c>
      <c r="CR261">
        <v>905830.36</v>
      </c>
      <c r="CS261">
        <v>2024</v>
      </c>
      <c r="CT261" t="str">
        <f>IFERROR(INDEX(Geography!C:C, MATCH(G261, Geography!B:B, 0)), G261)</f>
        <v>Kentucky</v>
      </c>
      <c r="CU261" t="str">
        <f>IF(O261=VLOOKUP("eia923_lignite_fuel_code", Keys!$B:$C, 2, FALSE), VLOOKUP("lignite_label", Keys!$B:$C, 2, FALSE),VLOOKUP("hard_coal_label", Keys!$B:$C, 2, FALSE))</f>
        <v>hard_coal</v>
      </c>
    </row>
    <row r="262" spans="1:99" x14ac:dyDescent="0.25">
      <c r="A262">
        <v>6071</v>
      </c>
      <c r="B262" t="s">
        <v>2592</v>
      </c>
      <c r="C262" t="s">
        <v>2593</v>
      </c>
      <c r="D262" t="s">
        <v>2961</v>
      </c>
      <c r="E262" t="s">
        <v>2743</v>
      </c>
      <c r="F262">
        <v>11249</v>
      </c>
      <c r="G262" t="s">
        <v>343</v>
      </c>
      <c r="H262" t="s">
        <v>2596</v>
      </c>
      <c r="I262" t="s">
        <v>2597</v>
      </c>
      <c r="K262">
        <v>22</v>
      </c>
      <c r="L262">
        <v>1</v>
      </c>
      <c r="M262" t="s">
        <v>2598</v>
      </c>
      <c r="N262" t="s">
        <v>2599</v>
      </c>
      <c r="O262" t="s">
        <v>2876</v>
      </c>
      <c r="P262" t="s">
        <v>2877</v>
      </c>
      <c r="Q262" t="s">
        <v>2740</v>
      </c>
      <c r="R262" t="s">
        <v>2603</v>
      </c>
      <c r="S262" t="s">
        <v>2604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2024</v>
      </c>
      <c r="CT262" t="str">
        <f>IFERROR(INDEX(Geography!C:C, MATCH(G262, Geography!B:B, 0)), G262)</f>
        <v>Kentucky</v>
      </c>
      <c r="CU262" t="str">
        <f>IF(O262=VLOOKUP("eia923_lignite_fuel_code", Keys!$B:$C, 2, FALSE), VLOOKUP("lignite_label", Keys!$B:$C, 2, FALSE),VLOOKUP("hard_coal_label", Keys!$B:$C, 2, FALSE))</f>
        <v>hard_coal</v>
      </c>
    </row>
    <row r="263" spans="1:99" x14ac:dyDescent="0.25">
      <c r="A263">
        <v>6073</v>
      </c>
      <c r="B263" t="s">
        <v>2592</v>
      </c>
      <c r="C263" t="s">
        <v>2593</v>
      </c>
      <c r="D263" t="s">
        <v>2962</v>
      </c>
      <c r="E263" t="s">
        <v>2782</v>
      </c>
      <c r="F263">
        <v>12686</v>
      </c>
      <c r="G263" t="s">
        <v>364</v>
      </c>
      <c r="H263" t="s">
        <v>2596</v>
      </c>
      <c r="I263" t="s">
        <v>2597</v>
      </c>
      <c r="K263">
        <v>22</v>
      </c>
      <c r="L263">
        <v>1</v>
      </c>
      <c r="M263" t="s">
        <v>2598</v>
      </c>
      <c r="N263" t="s">
        <v>2599</v>
      </c>
      <c r="O263" t="s">
        <v>2600</v>
      </c>
      <c r="P263" t="s">
        <v>2601</v>
      </c>
      <c r="Q263" t="s">
        <v>2602</v>
      </c>
      <c r="R263" t="s">
        <v>2603</v>
      </c>
      <c r="S263" t="s">
        <v>2604</v>
      </c>
      <c r="T263">
        <v>10420</v>
      </c>
      <c r="U263">
        <v>64</v>
      </c>
      <c r="V263">
        <v>53</v>
      </c>
      <c r="W263">
        <v>0</v>
      </c>
      <c r="X263">
        <v>76</v>
      </c>
      <c r="Y263">
        <v>4452</v>
      </c>
      <c r="Z263">
        <v>5722</v>
      </c>
      <c r="AA263">
        <v>8640</v>
      </c>
      <c r="AB263">
        <v>10360</v>
      </c>
      <c r="AC263">
        <v>0</v>
      </c>
      <c r="AD263">
        <v>0</v>
      </c>
      <c r="AE263">
        <v>0</v>
      </c>
      <c r="AF263">
        <v>10420</v>
      </c>
      <c r="AG263">
        <v>64</v>
      </c>
      <c r="AH263">
        <v>53</v>
      </c>
      <c r="AI263">
        <v>0</v>
      </c>
      <c r="AJ263">
        <v>76</v>
      </c>
      <c r="AK263">
        <v>4452</v>
      </c>
      <c r="AL263">
        <v>5722</v>
      </c>
      <c r="AM263">
        <v>8640</v>
      </c>
      <c r="AN263">
        <v>10360</v>
      </c>
      <c r="AO263">
        <v>0</v>
      </c>
      <c r="AP263">
        <v>0</v>
      </c>
      <c r="AQ263">
        <v>0</v>
      </c>
      <c r="AR263">
        <v>23.053999999999998</v>
      </c>
      <c r="AS263">
        <v>22.827999999999999</v>
      </c>
      <c r="AT263">
        <v>23.11</v>
      </c>
      <c r="AU263">
        <v>0</v>
      </c>
      <c r="AV263">
        <v>17.384</v>
      </c>
      <c r="AW263">
        <v>21.224</v>
      </c>
      <c r="AX263">
        <v>20.920999999999999</v>
      </c>
      <c r="AY263">
        <v>21.451000000000001</v>
      </c>
      <c r="AZ263">
        <v>21.026</v>
      </c>
      <c r="BA263">
        <v>0</v>
      </c>
      <c r="BB263">
        <v>0</v>
      </c>
      <c r="BC263">
        <v>0</v>
      </c>
      <c r="BD263">
        <v>240223</v>
      </c>
      <c r="BE263">
        <v>1461</v>
      </c>
      <c r="BF263">
        <v>1225</v>
      </c>
      <c r="BG263">
        <v>0</v>
      </c>
      <c r="BH263">
        <v>1321</v>
      </c>
      <c r="BI263">
        <v>94489</v>
      </c>
      <c r="BJ263">
        <v>119710</v>
      </c>
      <c r="BK263">
        <v>185337</v>
      </c>
      <c r="BL263">
        <v>217829</v>
      </c>
      <c r="BM263">
        <v>0</v>
      </c>
      <c r="BN263">
        <v>0</v>
      </c>
      <c r="BO263">
        <v>0</v>
      </c>
      <c r="BP263">
        <v>240223</v>
      </c>
      <c r="BQ263">
        <v>1461</v>
      </c>
      <c r="BR263">
        <v>1225</v>
      </c>
      <c r="BS263">
        <v>0</v>
      </c>
      <c r="BT263">
        <v>1321</v>
      </c>
      <c r="BU263">
        <v>94489</v>
      </c>
      <c r="BV263">
        <v>119710</v>
      </c>
      <c r="BW263">
        <v>185337</v>
      </c>
      <c r="BX263">
        <v>217829</v>
      </c>
      <c r="BY263">
        <v>0</v>
      </c>
      <c r="BZ263">
        <v>0</v>
      </c>
      <c r="CA263">
        <v>0</v>
      </c>
      <c r="CB263">
        <v>21578.300999999999</v>
      </c>
      <c r="CC263">
        <v>63.420999999999999</v>
      </c>
      <c r="CD263">
        <v>96.076999999999998</v>
      </c>
      <c r="CE263">
        <v>0</v>
      </c>
      <c r="CF263">
        <v>108.419</v>
      </c>
      <c r="CG263">
        <v>8408.5650000000005</v>
      </c>
      <c r="CH263">
        <v>10484.960999999999</v>
      </c>
      <c r="CI263">
        <v>16719.912</v>
      </c>
      <c r="CJ263">
        <v>19475.377</v>
      </c>
      <c r="CK263">
        <v>0</v>
      </c>
      <c r="CL263">
        <v>0</v>
      </c>
      <c r="CM263">
        <v>0</v>
      </c>
      <c r="CN263">
        <v>39787</v>
      </c>
      <c r="CO263">
        <v>39787</v>
      </c>
      <c r="CP263">
        <v>861595</v>
      </c>
      <c r="CQ263">
        <v>861595</v>
      </c>
      <c r="CR263">
        <v>76935.032999999996</v>
      </c>
      <c r="CS263">
        <v>2024</v>
      </c>
      <c r="CT263" t="str">
        <f>IFERROR(INDEX(Geography!C:C, MATCH(G263, Geography!B:B, 0)), G263)</f>
        <v>Mississippi</v>
      </c>
      <c r="CU263" t="str">
        <f>IF(O263=VLOOKUP("eia923_lignite_fuel_code", Keys!$B:$C, 2, FALSE), VLOOKUP("lignite_label", Keys!$B:$C, 2, FALSE),VLOOKUP("hard_coal_label", Keys!$B:$C, 2, FALSE))</f>
        <v>hard_coal</v>
      </c>
    </row>
    <row r="264" spans="1:99" x14ac:dyDescent="0.25">
      <c r="A264">
        <v>6073</v>
      </c>
      <c r="B264" t="s">
        <v>2592</v>
      </c>
      <c r="C264" t="s">
        <v>2593</v>
      </c>
      <c r="D264" t="s">
        <v>2962</v>
      </c>
      <c r="E264" t="s">
        <v>2782</v>
      </c>
      <c r="F264">
        <v>12686</v>
      </c>
      <c r="G264" t="s">
        <v>364</v>
      </c>
      <c r="H264" t="s">
        <v>2596</v>
      </c>
      <c r="I264" t="s">
        <v>2597</v>
      </c>
      <c r="K264">
        <v>22</v>
      </c>
      <c r="L264">
        <v>1</v>
      </c>
      <c r="M264" t="s">
        <v>2598</v>
      </c>
      <c r="N264" t="s">
        <v>2599</v>
      </c>
      <c r="O264" t="s">
        <v>2605</v>
      </c>
      <c r="P264" t="s">
        <v>2601</v>
      </c>
      <c r="Q264" t="s">
        <v>2602</v>
      </c>
      <c r="R264" t="s">
        <v>2603</v>
      </c>
      <c r="S264" t="s">
        <v>2604</v>
      </c>
      <c r="T264">
        <v>151189</v>
      </c>
      <c r="U264">
        <v>6602</v>
      </c>
      <c r="V264">
        <v>55522</v>
      </c>
      <c r="W264">
        <v>50039</v>
      </c>
      <c r="X264">
        <v>76940</v>
      </c>
      <c r="Y264">
        <v>87733</v>
      </c>
      <c r="Z264">
        <v>106494</v>
      </c>
      <c r="AA264">
        <v>111918</v>
      </c>
      <c r="AB264">
        <v>102866</v>
      </c>
      <c r="AC264">
        <v>59441</v>
      </c>
      <c r="AD264">
        <v>64843</v>
      </c>
      <c r="AE264">
        <v>50198</v>
      </c>
      <c r="AF264">
        <v>151189</v>
      </c>
      <c r="AG264">
        <v>6602</v>
      </c>
      <c r="AH264">
        <v>55522</v>
      </c>
      <c r="AI264">
        <v>50039</v>
      </c>
      <c r="AJ264">
        <v>76940</v>
      </c>
      <c r="AK264">
        <v>87733</v>
      </c>
      <c r="AL264">
        <v>106494</v>
      </c>
      <c r="AM264">
        <v>111918</v>
      </c>
      <c r="AN264">
        <v>102866</v>
      </c>
      <c r="AO264">
        <v>59441</v>
      </c>
      <c r="AP264">
        <v>64843</v>
      </c>
      <c r="AQ264">
        <v>50198</v>
      </c>
      <c r="AR264">
        <v>17.588000000000001</v>
      </c>
      <c r="AS264">
        <v>17.469000000000001</v>
      </c>
      <c r="AT264">
        <v>17.315999999999999</v>
      </c>
      <c r="AU264">
        <v>17.282</v>
      </c>
      <c r="AV264">
        <v>17.193000000000001</v>
      </c>
      <c r="AW264">
        <v>17.391999999999999</v>
      </c>
      <c r="AX264">
        <v>17.382999999999999</v>
      </c>
      <c r="AY264">
        <v>17.513000000000002</v>
      </c>
      <c r="AZ264">
        <v>17.43</v>
      </c>
      <c r="BA264">
        <v>17.867000000000001</v>
      </c>
      <c r="BB264">
        <v>17.271000000000001</v>
      </c>
      <c r="BC264">
        <v>17.462</v>
      </c>
      <c r="BD264">
        <v>2659112</v>
      </c>
      <c r="BE264">
        <v>115330</v>
      </c>
      <c r="BF264">
        <v>961419</v>
      </c>
      <c r="BG264">
        <v>864774</v>
      </c>
      <c r="BH264">
        <v>1322829</v>
      </c>
      <c r="BI264">
        <v>1525852</v>
      </c>
      <c r="BJ264">
        <v>1851185</v>
      </c>
      <c r="BK264">
        <v>1960020</v>
      </c>
      <c r="BL264">
        <v>1792954</v>
      </c>
      <c r="BM264">
        <v>1062032</v>
      </c>
      <c r="BN264">
        <v>1119903</v>
      </c>
      <c r="BO264">
        <v>876557</v>
      </c>
      <c r="BP264">
        <v>2659112</v>
      </c>
      <c r="BQ264">
        <v>115330</v>
      </c>
      <c r="BR264">
        <v>961419</v>
      </c>
      <c r="BS264">
        <v>864774</v>
      </c>
      <c r="BT264">
        <v>1322829</v>
      </c>
      <c r="BU264">
        <v>1525852</v>
      </c>
      <c r="BV264">
        <v>1851185</v>
      </c>
      <c r="BW264">
        <v>1960020</v>
      </c>
      <c r="BX264">
        <v>1792954</v>
      </c>
      <c r="BY264">
        <v>1062032</v>
      </c>
      <c r="BZ264">
        <v>1119903</v>
      </c>
      <c r="CA264">
        <v>876557</v>
      </c>
      <c r="CB264">
        <v>238858.05</v>
      </c>
      <c r="CC264">
        <v>5006.4279999999999</v>
      </c>
      <c r="CD264">
        <v>75414.915999999997</v>
      </c>
      <c r="CE264">
        <v>70671.441000000006</v>
      </c>
      <c r="CF264">
        <v>108554.29</v>
      </c>
      <c r="CG264">
        <v>135785.06</v>
      </c>
      <c r="CH264">
        <v>162138.59</v>
      </c>
      <c r="CI264">
        <v>176820.73</v>
      </c>
      <c r="CJ264">
        <v>160301.92000000001</v>
      </c>
      <c r="CK264">
        <v>86074.017000000007</v>
      </c>
      <c r="CL264">
        <v>94067.786999999997</v>
      </c>
      <c r="CM264">
        <v>75783.312000000005</v>
      </c>
      <c r="CN264">
        <v>923785</v>
      </c>
      <c r="CO264">
        <v>923785</v>
      </c>
      <c r="CP264">
        <v>16111967</v>
      </c>
      <c r="CQ264">
        <v>16111967</v>
      </c>
      <c r="CR264">
        <v>1389476.5</v>
      </c>
      <c r="CS264">
        <v>2024</v>
      </c>
      <c r="CT264" t="str">
        <f>IFERROR(INDEX(Geography!C:C, MATCH(G264, Geography!B:B, 0)), G264)</f>
        <v>Mississippi</v>
      </c>
      <c r="CU264" t="str">
        <f>IF(O264=VLOOKUP("eia923_lignite_fuel_code", Keys!$B:$C, 2, FALSE), VLOOKUP("lignite_label", Keys!$B:$C, 2, FALSE),VLOOKUP("hard_coal_label", Keys!$B:$C, 2, FALSE))</f>
        <v>hard_coal</v>
      </c>
    </row>
    <row r="265" spans="1:99" x14ac:dyDescent="0.25">
      <c r="A265">
        <v>6076</v>
      </c>
      <c r="B265" t="s">
        <v>2592</v>
      </c>
      <c r="C265" t="s">
        <v>2593</v>
      </c>
      <c r="D265" t="s">
        <v>2963</v>
      </c>
      <c r="E265" t="s">
        <v>2964</v>
      </c>
      <c r="F265">
        <v>15298</v>
      </c>
      <c r="G265" t="s">
        <v>370</v>
      </c>
      <c r="H265" t="s">
        <v>2626</v>
      </c>
      <c r="I265" t="s">
        <v>2627</v>
      </c>
      <c r="K265">
        <v>22</v>
      </c>
      <c r="L265">
        <v>2</v>
      </c>
      <c r="M265" t="s">
        <v>2643</v>
      </c>
      <c r="N265" t="s">
        <v>2599</v>
      </c>
      <c r="O265" t="s">
        <v>2605</v>
      </c>
      <c r="P265" t="s">
        <v>2601</v>
      </c>
      <c r="Q265" t="s">
        <v>2965</v>
      </c>
      <c r="R265" t="s">
        <v>2603</v>
      </c>
      <c r="S265" t="s">
        <v>2604</v>
      </c>
      <c r="T265">
        <v>616803</v>
      </c>
      <c r="U265">
        <v>556926</v>
      </c>
      <c r="V265">
        <v>466761</v>
      </c>
      <c r="W265">
        <v>416463</v>
      </c>
      <c r="X265">
        <v>136265</v>
      </c>
      <c r="Y265">
        <v>185545</v>
      </c>
      <c r="Z265">
        <v>467867</v>
      </c>
      <c r="AA265">
        <v>567486</v>
      </c>
      <c r="AB265">
        <v>581717</v>
      </c>
      <c r="AC265">
        <v>551183</v>
      </c>
      <c r="AD265">
        <v>505646</v>
      </c>
      <c r="AE265">
        <v>644614</v>
      </c>
      <c r="AF265">
        <v>616803</v>
      </c>
      <c r="AG265">
        <v>556926</v>
      </c>
      <c r="AH265">
        <v>466761</v>
      </c>
      <c r="AI265">
        <v>416463</v>
      </c>
      <c r="AJ265">
        <v>136265</v>
      </c>
      <c r="AK265">
        <v>185545</v>
      </c>
      <c r="AL265">
        <v>467867</v>
      </c>
      <c r="AM265">
        <v>567486</v>
      </c>
      <c r="AN265">
        <v>581717</v>
      </c>
      <c r="AO265">
        <v>551183</v>
      </c>
      <c r="AP265">
        <v>505646</v>
      </c>
      <c r="AQ265">
        <v>644614</v>
      </c>
      <c r="AR265">
        <v>17.245999999999999</v>
      </c>
      <c r="AS265">
        <v>17.190000000000001</v>
      </c>
      <c r="AT265">
        <v>17.059999999999999</v>
      </c>
      <c r="AU265">
        <v>17.350000000000001</v>
      </c>
      <c r="AV265">
        <v>17.09</v>
      </c>
      <c r="AW265">
        <v>17.411999999999999</v>
      </c>
      <c r="AX265">
        <v>17.260000000000002</v>
      </c>
      <c r="AY265">
        <v>17.22</v>
      </c>
      <c r="AZ265">
        <v>17.36</v>
      </c>
      <c r="BA265">
        <v>17.37</v>
      </c>
      <c r="BB265">
        <v>17.12</v>
      </c>
      <c r="BC265">
        <v>17.12</v>
      </c>
      <c r="BD265">
        <v>10637385</v>
      </c>
      <c r="BE265">
        <v>9573558</v>
      </c>
      <c r="BF265">
        <v>7962943</v>
      </c>
      <c r="BG265">
        <v>7225633</v>
      </c>
      <c r="BH265">
        <v>2328769</v>
      </c>
      <c r="BI265">
        <v>3230710</v>
      </c>
      <c r="BJ265">
        <v>8075384</v>
      </c>
      <c r="BK265">
        <v>9772109</v>
      </c>
      <c r="BL265">
        <v>10098607</v>
      </c>
      <c r="BM265">
        <v>9574049</v>
      </c>
      <c r="BN265">
        <v>8656660</v>
      </c>
      <c r="BO265">
        <v>11035792</v>
      </c>
      <c r="BP265">
        <v>10637385</v>
      </c>
      <c r="BQ265">
        <v>9573558</v>
      </c>
      <c r="BR265">
        <v>7962943</v>
      </c>
      <c r="BS265">
        <v>7225633</v>
      </c>
      <c r="BT265">
        <v>2328769</v>
      </c>
      <c r="BU265">
        <v>3230710</v>
      </c>
      <c r="BV265">
        <v>8075384</v>
      </c>
      <c r="BW265">
        <v>9772109</v>
      </c>
      <c r="BX265">
        <v>10098607</v>
      </c>
      <c r="BY265">
        <v>9574049</v>
      </c>
      <c r="BZ265">
        <v>8656660</v>
      </c>
      <c r="CA265">
        <v>11035792</v>
      </c>
      <c r="CB265">
        <v>971112.98</v>
      </c>
      <c r="CC265">
        <v>883556.58</v>
      </c>
      <c r="CD265">
        <v>734804.37</v>
      </c>
      <c r="CE265">
        <v>654234.29</v>
      </c>
      <c r="CF265">
        <v>192753.52</v>
      </c>
      <c r="CG265">
        <v>275386.21999999997</v>
      </c>
      <c r="CH265">
        <v>716851.7</v>
      </c>
      <c r="CI265">
        <v>918258.72</v>
      </c>
      <c r="CJ265">
        <v>936675.27</v>
      </c>
      <c r="CK265">
        <v>884925.16</v>
      </c>
      <c r="CL265">
        <v>813530.46</v>
      </c>
      <c r="CM265">
        <v>1035095</v>
      </c>
      <c r="CN265">
        <v>5697276</v>
      </c>
      <c r="CO265">
        <v>5697276</v>
      </c>
      <c r="CP265">
        <v>98171599</v>
      </c>
      <c r="CQ265">
        <v>98171599</v>
      </c>
      <c r="CR265">
        <v>9017184.3000000007</v>
      </c>
      <c r="CS265">
        <v>2024</v>
      </c>
      <c r="CT265" t="str">
        <f>IFERROR(INDEX(Geography!C:C, MATCH(G265, Geography!B:B, 0)), G265)</f>
        <v>Montana</v>
      </c>
      <c r="CU265" t="str">
        <f>IF(O265=VLOOKUP("eia923_lignite_fuel_code", Keys!$B:$C, 2, FALSE), VLOOKUP("lignite_label", Keys!$B:$C, 2, FALSE),VLOOKUP("hard_coal_label", Keys!$B:$C, 2, FALSE))</f>
        <v>hard_coal</v>
      </c>
    </row>
    <row r="266" spans="1:99" x14ac:dyDescent="0.25">
      <c r="A266">
        <v>6077</v>
      </c>
      <c r="B266" t="s">
        <v>2592</v>
      </c>
      <c r="C266" t="s">
        <v>2593</v>
      </c>
      <c r="D266" t="s">
        <v>2966</v>
      </c>
      <c r="E266" t="s">
        <v>2800</v>
      </c>
      <c r="F266">
        <v>13337</v>
      </c>
      <c r="G266" t="s">
        <v>373</v>
      </c>
      <c r="H266" t="s">
        <v>2609</v>
      </c>
      <c r="I266" t="s">
        <v>2610</v>
      </c>
      <c r="K266">
        <v>22</v>
      </c>
      <c r="L266">
        <v>1</v>
      </c>
      <c r="M266" t="s">
        <v>2598</v>
      </c>
      <c r="N266" t="s">
        <v>2599</v>
      </c>
      <c r="O266" t="s">
        <v>2605</v>
      </c>
      <c r="P266" t="s">
        <v>2601</v>
      </c>
      <c r="Q266" t="s">
        <v>2611</v>
      </c>
      <c r="R266" t="s">
        <v>2603</v>
      </c>
      <c r="S266" t="s">
        <v>2604</v>
      </c>
      <c r="T266">
        <v>407677</v>
      </c>
      <c r="U266">
        <v>302977</v>
      </c>
      <c r="V266">
        <v>241591</v>
      </c>
      <c r="W266">
        <v>157122</v>
      </c>
      <c r="X266">
        <v>179865</v>
      </c>
      <c r="Y266">
        <v>266770</v>
      </c>
      <c r="Z266">
        <v>443160</v>
      </c>
      <c r="AA266">
        <v>457935</v>
      </c>
      <c r="AB266">
        <v>423853</v>
      </c>
      <c r="AC266">
        <v>310101</v>
      </c>
      <c r="AD266">
        <v>279707</v>
      </c>
      <c r="AE266">
        <v>374748</v>
      </c>
      <c r="AF266">
        <v>407677</v>
      </c>
      <c r="AG266">
        <v>302977</v>
      </c>
      <c r="AH266">
        <v>241591</v>
      </c>
      <c r="AI266">
        <v>157122</v>
      </c>
      <c r="AJ266">
        <v>179865</v>
      </c>
      <c r="AK266">
        <v>266770</v>
      </c>
      <c r="AL266">
        <v>443160</v>
      </c>
      <c r="AM266">
        <v>457935</v>
      </c>
      <c r="AN266">
        <v>423853</v>
      </c>
      <c r="AO266">
        <v>310101</v>
      </c>
      <c r="AP266">
        <v>279707</v>
      </c>
      <c r="AQ266">
        <v>374748</v>
      </c>
      <c r="AR266">
        <v>17.189</v>
      </c>
      <c r="AS266">
        <v>17.187999999999999</v>
      </c>
      <c r="AT266">
        <v>17.268000000000001</v>
      </c>
      <c r="AU266">
        <v>17.210999999999999</v>
      </c>
      <c r="AV266">
        <v>17.314</v>
      </c>
      <c r="AW266">
        <v>17.145</v>
      </c>
      <c r="AX266">
        <v>17.173999999999999</v>
      </c>
      <c r="AY266">
        <v>17.134</v>
      </c>
      <c r="AZ266">
        <v>17.091000000000001</v>
      </c>
      <c r="BA266">
        <v>17.033000000000001</v>
      </c>
      <c r="BB266">
        <v>16.925999999999998</v>
      </c>
      <c r="BC266">
        <v>16.856000000000002</v>
      </c>
      <c r="BD266">
        <v>7007560</v>
      </c>
      <c r="BE266">
        <v>5207569</v>
      </c>
      <c r="BF266">
        <v>4171793</v>
      </c>
      <c r="BG266">
        <v>2704227</v>
      </c>
      <c r="BH266">
        <v>3114183</v>
      </c>
      <c r="BI266">
        <v>4573772</v>
      </c>
      <c r="BJ266">
        <v>7610830</v>
      </c>
      <c r="BK266">
        <v>7846258</v>
      </c>
      <c r="BL266">
        <v>7244072</v>
      </c>
      <c r="BM266">
        <v>5281950</v>
      </c>
      <c r="BN266">
        <v>4734321</v>
      </c>
      <c r="BO266">
        <v>6316752</v>
      </c>
      <c r="BP266">
        <v>7007560</v>
      </c>
      <c r="BQ266">
        <v>5207569</v>
      </c>
      <c r="BR266">
        <v>4171793</v>
      </c>
      <c r="BS266">
        <v>2704227</v>
      </c>
      <c r="BT266">
        <v>3114183</v>
      </c>
      <c r="BU266">
        <v>4573772</v>
      </c>
      <c r="BV266">
        <v>7610830</v>
      </c>
      <c r="BW266">
        <v>7846258</v>
      </c>
      <c r="BX266">
        <v>7244072</v>
      </c>
      <c r="BY266">
        <v>5281950</v>
      </c>
      <c r="BZ266">
        <v>4734321</v>
      </c>
      <c r="CA266">
        <v>6316752</v>
      </c>
      <c r="CB266">
        <v>700530.18</v>
      </c>
      <c r="CC266">
        <v>509731.75</v>
      </c>
      <c r="CD266">
        <v>403869.66</v>
      </c>
      <c r="CE266">
        <v>255664.37</v>
      </c>
      <c r="CF266">
        <v>306307.03000000003</v>
      </c>
      <c r="CG266">
        <v>457726.5</v>
      </c>
      <c r="CH266">
        <v>770867.62</v>
      </c>
      <c r="CI266">
        <v>796449.04</v>
      </c>
      <c r="CJ266">
        <v>722409.15</v>
      </c>
      <c r="CK266">
        <v>506640.96</v>
      </c>
      <c r="CL266">
        <v>450519.77</v>
      </c>
      <c r="CM266">
        <v>619155.36</v>
      </c>
      <c r="CN266">
        <v>3845506</v>
      </c>
      <c r="CO266">
        <v>3845506</v>
      </c>
      <c r="CP266">
        <v>65813287</v>
      </c>
      <c r="CQ266">
        <v>65813287</v>
      </c>
      <c r="CR266">
        <v>6499871.4000000004</v>
      </c>
      <c r="CS266">
        <v>2024</v>
      </c>
      <c r="CT266" t="str">
        <f>IFERROR(INDEX(Geography!C:C, MATCH(G266, Geography!B:B, 0)), G266)</f>
        <v>Nebraska</v>
      </c>
      <c r="CU266" t="str">
        <f>IF(O266=VLOOKUP("eia923_lignite_fuel_code", Keys!$B:$C, 2, FALSE), VLOOKUP("lignite_label", Keys!$B:$C, 2, FALSE),VLOOKUP("hard_coal_label", Keys!$B:$C, 2, FALSE))</f>
        <v>hard_coal</v>
      </c>
    </row>
    <row r="267" spans="1:99" x14ac:dyDescent="0.25">
      <c r="A267">
        <v>6085</v>
      </c>
      <c r="B267" t="s">
        <v>2592</v>
      </c>
      <c r="C267" t="s">
        <v>2593</v>
      </c>
      <c r="D267" t="s">
        <v>2967</v>
      </c>
      <c r="E267" t="s">
        <v>2710</v>
      </c>
      <c r="F267">
        <v>13756</v>
      </c>
      <c r="G267" t="s">
        <v>333</v>
      </c>
      <c r="H267" t="s">
        <v>2690</v>
      </c>
      <c r="I267" t="s">
        <v>2666</v>
      </c>
      <c r="K267">
        <v>22</v>
      </c>
      <c r="L267">
        <v>1</v>
      </c>
      <c r="M267" t="s">
        <v>2598</v>
      </c>
      <c r="N267" t="s">
        <v>2599</v>
      </c>
      <c r="O267" t="s">
        <v>2600</v>
      </c>
      <c r="P267" t="s">
        <v>2601</v>
      </c>
      <c r="Q267" t="s">
        <v>2697</v>
      </c>
      <c r="R267" t="s">
        <v>2603</v>
      </c>
      <c r="S267" t="s">
        <v>2604</v>
      </c>
      <c r="T267">
        <v>141247</v>
      </c>
      <c r="U267">
        <v>42504</v>
      </c>
      <c r="V267">
        <v>22878</v>
      </c>
      <c r="W267">
        <v>10748</v>
      </c>
      <c r="X267">
        <v>81574</v>
      </c>
      <c r="Y267">
        <v>77961</v>
      </c>
      <c r="Z267">
        <v>152281</v>
      </c>
      <c r="AA267">
        <v>80647</v>
      </c>
      <c r="AB267">
        <v>78792</v>
      </c>
      <c r="AC267">
        <v>87163</v>
      </c>
      <c r="AD267">
        <v>87078</v>
      </c>
      <c r="AE267">
        <v>57805</v>
      </c>
      <c r="AF267">
        <v>141247</v>
      </c>
      <c r="AG267">
        <v>42504</v>
      </c>
      <c r="AH267">
        <v>22878</v>
      </c>
      <c r="AI267">
        <v>10748</v>
      </c>
      <c r="AJ267">
        <v>81574</v>
      </c>
      <c r="AK267">
        <v>77961</v>
      </c>
      <c r="AL267">
        <v>152281</v>
      </c>
      <c r="AM267">
        <v>80647</v>
      </c>
      <c r="AN267">
        <v>78792</v>
      </c>
      <c r="AO267">
        <v>87163</v>
      </c>
      <c r="AP267">
        <v>87078</v>
      </c>
      <c r="AQ267">
        <v>57805</v>
      </c>
      <c r="AR267">
        <v>23.7</v>
      </c>
      <c r="AS267">
        <v>23.7</v>
      </c>
      <c r="AT267">
        <v>23.7</v>
      </c>
      <c r="AU267">
        <v>22.14</v>
      </c>
      <c r="AV267">
        <v>23.7</v>
      </c>
      <c r="AW267">
        <v>23.7</v>
      </c>
      <c r="AX267">
        <v>23.7</v>
      </c>
      <c r="AY267">
        <v>23.7</v>
      </c>
      <c r="AZ267">
        <v>23.7</v>
      </c>
      <c r="BA267">
        <v>22.06</v>
      </c>
      <c r="BB267">
        <v>23.7</v>
      </c>
      <c r="BC267">
        <v>23.7</v>
      </c>
      <c r="BD267">
        <v>3347554</v>
      </c>
      <c r="BE267">
        <v>1007345</v>
      </c>
      <c r="BF267">
        <v>542209</v>
      </c>
      <c r="BG267">
        <v>237961</v>
      </c>
      <c r="BH267">
        <v>1933304</v>
      </c>
      <c r="BI267">
        <v>1847676</v>
      </c>
      <c r="BJ267">
        <v>3609060</v>
      </c>
      <c r="BK267">
        <v>1911334</v>
      </c>
      <c r="BL267">
        <v>1867370</v>
      </c>
      <c r="BM267">
        <v>1922816</v>
      </c>
      <c r="BN267">
        <v>2063749</v>
      </c>
      <c r="BO267">
        <v>1369979</v>
      </c>
      <c r="BP267">
        <v>3347554</v>
      </c>
      <c r="BQ267">
        <v>1007345</v>
      </c>
      <c r="BR267">
        <v>542209</v>
      </c>
      <c r="BS267">
        <v>237961</v>
      </c>
      <c r="BT267">
        <v>1933304</v>
      </c>
      <c r="BU267">
        <v>1847676</v>
      </c>
      <c r="BV267">
        <v>3609060</v>
      </c>
      <c r="BW267">
        <v>1911334</v>
      </c>
      <c r="BX267">
        <v>1867370</v>
      </c>
      <c r="BY267">
        <v>1922816</v>
      </c>
      <c r="BZ267">
        <v>2063749</v>
      </c>
      <c r="CA267">
        <v>1369979</v>
      </c>
      <c r="CB267">
        <v>269549.33</v>
      </c>
      <c r="CC267">
        <v>71847.252999999997</v>
      </c>
      <c r="CD267">
        <v>36353.093999999997</v>
      </c>
      <c r="CE267">
        <v>13671.870999999999</v>
      </c>
      <c r="CF267">
        <v>148261.46</v>
      </c>
      <c r="CG267">
        <v>146391.45000000001</v>
      </c>
      <c r="CH267">
        <v>286713.15000000002</v>
      </c>
      <c r="CI267">
        <v>150963.07999999999</v>
      </c>
      <c r="CJ267">
        <v>143831.57999999999</v>
      </c>
      <c r="CK267">
        <v>160348.97</v>
      </c>
      <c r="CL267">
        <v>159847.60999999999</v>
      </c>
      <c r="CM267">
        <v>101080.05</v>
      </c>
      <c r="CN267">
        <v>920678</v>
      </c>
      <c r="CO267">
        <v>920678</v>
      </c>
      <c r="CP267">
        <v>21660357</v>
      </c>
      <c r="CQ267">
        <v>21660357</v>
      </c>
      <c r="CR267">
        <v>1688858.9</v>
      </c>
      <c r="CS267">
        <v>2024</v>
      </c>
      <c r="CT267" t="str">
        <f>IFERROR(INDEX(Geography!C:C, MATCH(G267, Geography!B:B, 0)), G267)</f>
        <v>Indiana</v>
      </c>
      <c r="CU267" t="str">
        <f>IF(O267=VLOOKUP("eia923_lignite_fuel_code", Keys!$B:$C, 2, FALSE), VLOOKUP("lignite_label", Keys!$B:$C, 2, FALSE),VLOOKUP("hard_coal_label", Keys!$B:$C, 2, FALSE))</f>
        <v>hard_coal</v>
      </c>
    </row>
    <row r="268" spans="1:99" x14ac:dyDescent="0.25">
      <c r="A268">
        <v>6089</v>
      </c>
      <c r="B268" t="s">
        <v>2592</v>
      </c>
      <c r="C268" t="s">
        <v>2593</v>
      </c>
      <c r="D268" t="s">
        <v>2968</v>
      </c>
      <c r="E268" t="s">
        <v>2832</v>
      </c>
      <c r="F268">
        <v>12199</v>
      </c>
      <c r="G268" t="s">
        <v>370</v>
      </c>
      <c r="H268" t="s">
        <v>2626</v>
      </c>
      <c r="I268" t="s">
        <v>2610</v>
      </c>
      <c r="K268">
        <v>22</v>
      </c>
      <c r="L268">
        <v>1</v>
      </c>
      <c r="M268" t="s">
        <v>2598</v>
      </c>
      <c r="N268" t="s">
        <v>2659</v>
      </c>
      <c r="O268" t="s">
        <v>522</v>
      </c>
      <c r="P268" t="s">
        <v>2601</v>
      </c>
      <c r="Q268" t="s">
        <v>2697</v>
      </c>
      <c r="R268" t="s">
        <v>2603</v>
      </c>
      <c r="S268" t="s">
        <v>2604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2024</v>
      </c>
      <c r="CT268" t="str">
        <f>IFERROR(INDEX(Geography!C:C, MATCH(G268, Geography!B:B, 0)), G268)</f>
        <v>Montana</v>
      </c>
      <c r="CU268" t="str">
        <f>IF(O268=VLOOKUP("eia923_lignite_fuel_code", Keys!$B:$C, 2, FALSE), VLOOKUP("lignite_label", Keys!$B:$C, 2, FALSE),VLOOKUP("hard_coal_label", Keys!$B:$C, 2, FALSE))</f>
        <v>lignite</v>
      </c>
    </row>
    <row r="269" spans="1:99" x14ac:dyDescent="0.25">
      <c r="A269">
        <v>6089</v>
      </c>
      <c r="B269" t="s">
        <v>2592</v>
      </c>
      <c r="C269" t="s">
        <v>2593</v>
      </c>
      <c r="D269" t="s">
        <v>2968</v>
      </c>
      <c r="E269" t="s">
        <v>2832</v>
      </c>
      <c r="F269">
        <v>12199</v>
      </c>
      <c r="G269" t="s">
        <v>370</v>
      </c>
      <c r="H269" t="s">
        <v>2626</v>
      </c>
      <c r="I269" t="s">
        <v>2610</v>
      </c>
      <c r="K269">
        <v>22</v>
      </c>
      <c r="L269">
        <v>1</v>
      </c>
      <c r="M269" t="s">
        <v>2598</v>
      </c>
      <c r="N269" t="s">
        <v>2659</v>
      </c>
      <c r="O269" t="s">
        <v>2605</v>
      </c>
      <c r="P269" t="s">
        <v>2601</v>
      </c>
      <c r="Q269" t="s">
        <v>2697</v>
      </c>
      <c r="R269" t="s">
        <v>2603</v>
      </c>
      <c r="S269" t="s">
        <v>2604</v>
      </c>
      <c r="T269" t="s">
        <v>2593</v>
      </c>
      <c r="U269" t="s">
        <v>2593</v>
      </c>
      <c r="V269" t="s">
        <v>2593</v>
      </c>
      <c r="W269" t="s">
        <v>2593</v>
      </c>
      <c r="X269" t="s">
        <v>2593</v>
      </c>
      <c r="Y269" t="s">
        <v>2593</v>
      </c>
      <c r="Z269" t="s">
        <v>2593</v>
      </c>
      <c r="AA269" t="s">
        <v>2593</v>
      </c>
      <c r="AB269">
        <v>0</v>
      </c>
      <c r="AC269" t="s">
        <v>2593</v>
      </c>
      <c r="AD269" t="s">
        <v>2593</v>
      </c>
      <c r="AE269" t="s">
        <v>2593</v>
      </c>
      <c r="AF269" t="s">
        <v>2593</v>
      </c>
      <c r="AG269" t="s">
        <v>2593</v>
      </c>
      <c r="AH269" t="s">
        <v>2593</v>
      </c>
      <c r="AI269" t="s">
        <v>2593</v>
      </c>
      <c r="AJ269" t="s">
        <v>2593</v>
      </c>
      <c r="AK269" t="s">
        <v>2593</v>
      </c>
      <c r="AL269" t="s">
        <v>2593</v>
      </c>
      <c r="AM269" t="s">
        <v>2593</v>
      </c>
      <c r="AN269">
        <v>0</v>
      </c>
      <c r="AO269" t="s">
        <v>2593</v>
      </c>
      <c r="AP269" t="s">
        <v>2593</v>
      </c>
      <c r="AQ269" t="s">
        <v>2593</v>
      </c>
      <c r="AR269" t="s">
        <v>2593</v>
      </c>
      <c r="AS269" t="s">
        <v>2593</v>
      </c>
      <c r="AT269" t="s">
        <v>2593</v>
      </c>
      <c r="AU269" t="s">
        <v>2593</v>
      </c>
      <c r="AV269" t="s">
        <v>2593</v>
      </c>
      <c r="AW269" t="s">
        <v>2593</v>
      </c>
      <c r="AX269" t="s">
        <v>2593</v>
      </c>
      <c r="AY269" t="s">
        <v>2593</v>
      </c>
      <c r="AZ269">
        <v>0</v>
      </c>
      <c r="BA269" t="s">
        <v>2593</v>
      </c>
      <c r="BB269" t="s">
        <v>2593</v>
      </c>
      <c r="BC269" t="s">
        <v>2593</v>
      </c>
      <c r="BD269" t="s">
        <v>2593</v>
      </c>
      <c r="BE269" t="s">
        <v>2593</v>
      </c>
      <c r="BF269" t="s">
        <v>2593</v>
      </c>
      <c r="BG269" t="s">
        <v>2593</v>
      </c>
      <c r="BH269" t="s">
        <v>2593</v>
      </c>
      <c r="BI269" t="s">
        <v>2593</v>
      </c>
      <c r="BJ269" t="s">
        <v>2593</v>
      </c>
      <c r="BK269" t="s">
        <v>2593</v>
      </c>
      <c r="BL269">
        <v>0</v>
      </c>
      <c r="BM269" t="s">
        <v>2593</v>
      </c>
      <c r="BN269" t="s">
        <v>2593</v>
      </c>
      <c r="BO269" t="s">
        <v>2593</v>
      </c>
      <c r="BP269" t="s">
        <v>2593</v>
      </c>
      <c r="BQ269" t="s">
        <v>2593</v>
      </c>
      <c r="BR269" t="s">
        <v>2593</v>
      </c>
      <c r="BS269" t="s">
        <v>2593</v>
      </c>
      <c r="BT269" t="s">
        <v>2593</v>
      </c>
      <c r="BU269" t="s">
        <v>2593</v>
      </c>
      <c r="BV269" t="s">
        <v>2593</v>
      </c>
      <c r="BW269" t="s">
        <v>2593</v>
      </c>
      <c r="BX269">
        <v>0</v>
      </c>
      <c r="BY269" t="s">
        <v>2593</v>
      </c>
      <c r="BZ269" t="s">
        <v>2593</v>
      </c>
      <c r="CA269" t="s">
        <v>2593</v>
      </c>
      <c r="CB269" t="s">
        <v>2593</v>
      </c>
      <c r="CC269" t="s">
        <v>2593</v>
      </c>
      <c r="CD269" t="s">
        <v>2593</v>
      </c>
      <c r="CE269" t="s">
        <v>2593</v>
      </c>
      <c r="CF269" t="s">
        <v>2593</v>
      </c>
      <c r="CG269" t="s">
        <v>2593</v>
      </c>
      <c r="CH269" t="s">
        <v>2593</v>
      </c>
      <c r="CI269" t="s">
        <v>2593</v>
      </c>
      <c r="CJ269">
        <v>0</v>
      </c>
      <c r="CK269" t="s">
        <v>2593</v>
      </c>
      <c r="CL269" t="s">
        <v>2593</v>
      </c>
      <c r="CM269" t="s">
        <v>2593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2024</v>
      </c>
      <c r="CT269" t="str">
        <f>IFERROR(INDEX(Geography!C:C, MATCH(G269, Geography!B:B, 0)), G269)</f>
        <v>Montana</v>
      </c>
      <c r="CU269" t="str">
        <f>IF(O269=VLOOKUP("eia923_lignite_fuel_code", Keys!$B:$C, 2, FALSE), VLOOKUP("lignite_label", Keys!$B:$C, 2, FALSE),VLOOKUP("hard_coal_label", Keys!$B:$C, 2, FALSE))</f>
        <v>hard_coal</v>
      </c>
    </row>
    <row r="270" spans="1:99" x14ac:dyDescent="0.25">
      <c r="A270">
        <v>6090</v>
      </c>
      <c r="B270" t="s">
        <v>2616</v>
      </c>
      <c r="C270" t="s">
        <v>2593</v>
      </c>
      <c r="D270" t="s">
        <v>2969</v>
      </c>
      <c r="E270" t="s">
        <v>2774</v>
      </c>
      <c r="F270">
        <v>13781</v>
      </c>
      <c r="G270" t="s">
        <v>361</v>
      </c>
      <c r="H270" t="s">
        <v>2609</v>
      </c>
      <c r="I270" t="s">
        <v>2610</v>
      </c>
      <c r="K270">
        <v>22</v>
      </c>
      <c r="L270">
        <v>1</v>
      </c>
      <c r="M270" t="s">
        <v>2598</v>
      </c>
      <c r="N270" t="s">
        <v>2599</v>
      </c>
      <c r="O270" t="s">
        <v>2605</v>
      </c>
      <c r="P270" t="s">
        <v>2601</v>
      </c>
      <c r="Q270" t="s">
        <v>2697</v>
      </c>
      <c r="R270" t="s">
        <v>2603</v>
      </c>
      <c r="S270" t="s">
        <v>2604</v>
      </c>
      <c r="T270">
        <v>406751</v>
      </c>
      <c r="U270">
        <v>282464</v>
      </c>
      <c r="V270">
        <v>205351</v>
      </c>
      <c r="W270">
        <v>220752</v>
      </c>
      <c r="X270">
        <v>172711</v>
      </c>
      <c r="Y270">
        <v>454418</v>
      </c>
      <c r="Z270">
        <v>493722</v>
      </c>
      <c r="AA270">
        <v>402499</v>
      </c>
      <c r="AB270">
        <v>323189</v>
      </c>
      <c r="AC270">
        <v>123684</v>
      </c>
      <c r="AD270">
        <v>217107</v>
      </c>
      <c r="AE270">
        <v>410819</v>
      </c>
      <c r="AF270">
        <v>406751</v>
      </c>
      <c r="AG270">
        <v>266757</v>
      </c>
      <c r="AH270">
        <v>195867</v>
      </c>
      <c r="AI270">
        <v>200136</v>
      </c>
      <c r="AJ270">
        <v>172711</v>
      </c>
      <c r="AK270">
        <v>433371</v>
      </c>
      <c r="AL270">
        <v>481329</v>
      </c>
      <c r="AM270">
        <v>377220</v>
      </c>
      <c r="AN270">
        <v>308272</v>
      </c>
      <c r="AO270">
        <v>113382</v>
      </c>
      <c r="AP270">
        <v>211524</v>
      </c>
      <c r="AQ270">
        <v>401086</v>
      </c>
      <c r="AR270">
        <v>17.454999999999998</v>
      </c>
      <c r="AS270">
        <v>17.45</v>
      </c>
      <c r="AT270">
        <v>17.308</v>
      </c>
      <c r="AU270">
        <v>17.3</v>
      </c>
      <c r="AV270">
        <v>16.989999999999998</v>
      </c>
      <c r="AW270">
        <v>17.225000000000001</v>
      </c>
      <c r="AX270">
        <v>17.315000000000001</v>
      </c>
      <c r="AY270">
        <v>17.747</v>
      </c>
      <c r="AZ270">
        <v>17.861999999999998</v>
      </c>
      <c r="BA270">
        <v>17.623999999999999</v>
      </c>
      <c r="BB270">
        <v>17.638000000000002</v>
      </c>
      <c r="BC270">
        <v>17.632999999999999</v>
      </c>
      <c r="BD270">
        <v>7099839</v>
      </c>
      <c r="BE270">
        <v>4928997</v>
      </c>
      <c r="BF270">
        <v>3554215</v>
      </c>
      <c r="BG270">
        <v>3819010</v>
      </c>
      <c r="BH270">
        <v>2934360</v>
      </c>
      <c r="BI270">
        <v>7827350</v>
      </c>
      <c r="BJ270">
        <v>8548796</v>
      </c>
      <c r="BK270">
        <v>7143150</v>
      </c>
      <c r="BL270">
        <v>5772802</v>
      </c>
      <c r="BM270">
        <v>2179807</v>
      </c>
      <c r="BN270">
        <v>3829333</v>
      </c>
      <c r="BO270">
        <v>7243971</v>
      </c>
      <c r="BP270">
        <v>7099839</v>
      </c>
      <c r="BQ270">
        <v>4654917</v>
      </c>
      <c r="BR270">
        <v>3390062</v>
      </c>
      <c r="BS270">
        <v>3462347</v>
      </c>
      <c r="BT270">
        <v>2934360</v>
      </c>
      <c r="BU270">
        <v>7464822</v>
      </c>
      <c r="BV270">
        <v>8334203</v>
      </c>
      <c r="BW270">
        <v>6694530</v>
      </c>
      <c r="BX270">
        <v>5506357</v>
      </c>
      <c r="BY270">
        <v>1998248</v>
      </c>
      <c r="BZ270">
        <v>3730856</v>
      </c>
      <c r="CA270">
        <v>7072358</v>
      </c>
      <c r="CB270">
        <v>817161.39</v>
      </c>
      <c r="CC270">
        <v>459683.7</v>
      </c>
      <c r="CD270">
        <v>342962.38</v>
      </c>
      <c r="CE270">
        <v>350591.84</v>
      </c>
      <c r="CF270">
        <v>285187.36</v>
      </c>
      <c r="CG270">
        <v>750949.94</v>
      </c>
      <c r="CH270">
        <v>841982.26</v>
      </c>
      <c r="CI270">
        <v>668079.19999999995</v>
      </c>
      <c r="CJ270">
        <v>546650.92000000004</v>
      </c>
      <c r="CK270">
        <v>183392.33</v>
      </c>
      <c r="CL270">
        <v>369849.26</v>
      </c>
      <c r="CM270">
        <v>713312.16</v>
      </c>
      <c r="CN270">
        <v>3713467</v>
      </c>
      <c r="CO270">
        <v>3568406</v>
      </c>
      <c r="CP270">
        <v>64881630</v>
      </c>
      <c r="CQ270">
        <v>62342899</v>
      </c>
      <c r="CR270">
        <v>6329802.7000000002</v>
      </c>
      <c r="CS270">
        <v>2024</v>
      </c>
      <c r="CT270" t="str">
        <f>IFERROR(INDEX(Geography!C:C, MATCH(G270, Geography!B:B, 0)), G270)</f>
        <v>Minnesota</v>
      </c>
      <c r="CU270" t="str">
        <f>IF(O270=VLOOKUP("eia923_lignite_fuel_code", Keys!$B:$C, 2, FALSE), VLOOKUP("lignite_label", Keys!$B:$C, 2, FALSE),VLOOKUP("hard_coal_label", Keys!$B:$C, 2, FALSE))</f>
        <v>hard_coal</v>
      </c>
    </row>
    <row r="271" spans="1:99" x14ac:dyDescent="0.25">
      <c r="A271">
        <v>6095</v>
      </c>
      <c r="B271" t="s">
        <v>2592</v>
      </c>
      <c r="C271" t="s">
        <v>2593</v>
      </c>
      <c r="D271" t="s">
        <v>2970</v>
      </c>
      <c r="E271" t="s">
        <v>2863</v>
      </c>
      <c r="F271">
        <v>14063</v>
      </c>
      <c r="G271" t="s">
        <v>401</v>
      </c>
      <c r="H271" t="s">
        <v>2640</v>
      </c>
      <c r="I271" t="s">
        <v>2610</v>
      </c>
      <c r="K271">
        <v>22</v>
      </c>
      <c r="L271">
        <v>1</v>
      </c>
      <c r="M271" t="s">
        <v>2598</v>
      </c>
      <c r="N271" t="s">
        <v>2599</v>
      </c>
      <c r="O271" t="s">
        <v>2605</v>
      </c>
      <c r="P271" t="s">
        <v>2601</v>
      </c>
      <c r="Q271" t="s">
        <v>2611</v>
      </c>
      <c r="R271" t="s">
        <v>2603</v>
      </c>
      <c r="S271" t="s">
        <v>2604</v>
      </c>
      <c r="T271">
        <v>149122</v>
      </c>
      <c r="U271">
        <v>7493</v>
      </c>
      <c r="V271">
        <v>17872</v>
      </c>
      <c r="W271">
        <v>32573</v>
      </c>
      <c r="X271">
        <v>10019</v>
      </c>
      <c r="Y271">
        <v>119869</v>
      </c>
      <c r="Z271">
        <v>174327</v>
      </c>
      <c r="AA271">
        <v>221700</v>
      </c>
      <c r="AB271">
        <v>215325</v>
      </c>
      <c r="AC271">
        <v>129994</v>
      </c>
      <c r="AD271">
        <v>71505</v>
      </c>
      <c r="AE271">
        <v>28351</v>
      </c>
      <c r="AF271">
        <v>149122</v>
      </c>
      <c r="AG271">
        <v>7493</v>
      </c>
      <c r="AH271">
        <v>17872</v>
      </c>
      <c r="AI271">
        <v>32573</v>
      </c>
      <c r="AJ271">
        <v>10019</v>
      </c>
      <c r="AK271">
        <v>119869</v>
      </c>
      <c r="AL271">
        <v>174327</v>
      </c>
      <c r="AM271">
        <v>221700</v>
      </c>
      <c r="AN271">
        <v>215325</v>
      </c>
      <c r="AO271">
        <v>129994</v>
      </c>
      <c r="AP271">
        <v>71505</v>
      </c>
      <c r="AQ271">
        <v>28351</v>
      </c>
      <c r="AR271">
        <v>17.506</v>
      </c>
      <c r="AS271">
        <v>17.398</v>
      </c>
      <c r="AT271">
        <v>17.538</v>
      </c>
      <c r="AU271">
        <v>17.538</v>
      </c>
      <c r="AV271">
        <v>17.358000000000001</v>
      </c>
      <c r="AW271">
        <v>17.538</v>
      </c>
      <c r="AX271">
        <v>17.538</v>
      </c>
      <c r="AY271">
        <v>17.530999999999999</v>
      </c>
      <c r="AZ271">
        <v>17.506</v>
      </c>
      <c r="BA271">
        <v>17.530999999999999</v>
      </c>
      <c r="BB271">
        <v>17.553999999999998</v>
      </c>
      <c r="BC271">
        <v>17.645</v>
      </c>
      <c r="BD271">
        <v>2610530</v>
      </c>
      <c r="BE271">
        <v>130363</v>
      </c>
      <c r="BF271">
        <v>313439</v>
      </c>
      <c r="BG271">
        <v>571265</v>
      </c>
      <c r="BH271">
        <v>173910</v>
      </c>
      <c r="BI271">
        <v>2102263</v>
      </c>
      <c r="BJ271">
        <v>3057347</v>
      </c>
      <c r="BK271">
        <v>3886623</v>
      </c>
      <c r="BL271">
        <v>3769479</v>
      </c>
      <c r="BM271">
        <v>2278925</v>
      </c>
      <c r="BN271">
        <v>1255199</v>
      </c>
      <c r="BO271">
        <v>500253</v>
      </c>
      <c r="BP271">
        <v>2610530</v>
      </c>
      <c r="BQ271">
        <v>130363</v>
      </c>
      <c r="BR271">
        <v>313439</v>
      </c>
      <c r="BS271">
        <v>571265</v>
      </c>
      <c r="BT271">
        <v>173910</v>
      </c>
      <c r="BU271">
        <v>2102263</v>
      </c>
      <c r="BV271">
        <v>3057347</v>
      </c>
      <c r="BW271">
        <v>3886623</v>
      </c>
      <c r="BX271">
        <v>3769479</v>
      </c>
      <c r="BY271">
        <v>2278925</v>
      </c>
      <c r="BZ271">
        <v>1255199</v>
      </c>
      <c r="CA271">
        <v>500253</v>
      </c>
      <c r="CB271">
        <v>222888.75</v>
      </c>
      <c r="CC271">
        <v>9571.9779999999992</v>
      </c>
      <c r="CD271">
        <v>26674.702000000001</v>
      </c>
      <c r="CE271">
        <v>48094.966</v>
      </c>
      <c r="CF271">
        <v>13206</v>
      </c>
      <c r="CG271">
        <v>166962.12</v>
      </c>
      <c r="CH271">
        <v>248084.31</v>
      </c>
      <c r="CI271">
        <v>335347.12</v>
      </c>
      <c r="CJ271">
        <v>330104.78999999998</v>
      </c>
      <c r="CK271">
        <v>189839.14</v>
      </c>
      <c r="CL271">
        <v>100839.01</v>
      </c>
      <c r="CM271">
        <v>45380.421000000002</v>
      </c>
      <c r="CN271">
        <v>1178150</v>
      </c>
      <c r="CO271">
        <v>1178150</v>
      </c>
      <c r="CP271">
        <v>20649596</v>
      </c>
      <c r="CQ271">
        <v>20649596</v>
      </c>
      <c r="CR271">
        <v>1736993.3</v>
      </c>
      <c r="CS271">
        <v>2024</v>
      </c>
      <c r="CT271" t="str">
        <f>IFERROR(INDEX(Geography!C:C, MATCH(G271, Geography!B:B, 0)), G271)</f>
        <v>Oklahoma</v>
      </c>
      <c r="CU271" t="str">
        <f>IF(O271=VLOOKUP("eia923_lignite_fuel_code", Keys!$B:$C, 2, FALSE), VLOOKUP("lignite_label", Keys!$B:$C, 2, FALSE),VLOOKUP("hard_coal_label", Keys!$B:$C, 2, FALSE))</f>
        <v>hard_coal</v>
      </c>
    </row>
    <row r="272" spans="1:99" x14ac:dyDescent="0.25">
      <c r="A272">
        <v>6096</v>
      </c>
      <c r="B272" t="s">
        <v>2592</v>
      </c>
      <c r="C272" t="s">
        <v>2593</v>
      </c>
      <c r="D272" t="s">
        <v>2971</v>
      </c>
      <c r="E272" t="s">
        <v>2802</v>
      </c>
      <c r="F272">
        <v>14127</v>
      </c>
      <c r="G272" t="s">
        <v>373</v>
      </c>
      <c r="H272" t="s">
        <v>2609</v>
      </c>
      <c r="I272" t="s">
        <v>2610</v>
      </c>
      <c r="K272">
        <v>22</v>
      </c>
      <c r="L272">
        <v>1</v>
      </c>
      <c r="M272" t="s">
        <v>2598</v>
      </c>
      <c r="N272" t="s">
        <v>2599</v>
      </c>
      <c r="O272" t="s">
        <v>2605</v>
      </c>
      <c r="P272" t="s">
        <v>2601</v>
      </c>
      <c r="Q272" t="s">
        <v>2611</v>
      </c>
      <c r="R272" t="s">
        <v>2603</v>
      </c>
      <c r="S272" t="s">
        <v>2604</v>
      </c>
      <c r="T272">
        <v>315666</v>
      </c>
      <c r="U272">
        <v>275870</v>
      </c>
      <c r="V272">
        <v>299431</v>
      </c>
      <c r="W272">
        <v>230642</v>
      </c>
      <c r="X272">
        <v>173510</v>
      </c>
      <c r="Y272">
        <v>181087</v>
      </c>
      <c r="Z272">
        <v>271218</v>
      </c>
      <c r="AA272">
        <v>408020</v>
      </c>
      <c r="AB272">
        <v>328127</v>
      </c>
      <c r="AC272">
        <v>268675</v>
      </c>
      <c r="AD272">
        <v>322312</v>
      </c>
      <c r="AE272">
        <v>385904</v>
      </c>
      <c r="AF272">
        <v>315666</v>
      </c>
      <c r="AG272">
        <v>275870</v>
      </c>
      <c r="AH272">
        <v>299431</v>
      </c>
      <c r="AI272">
        <v>230642</v>
      </c>
      <c r="AJ272">
        <v>173510</v>
      </c>
      <c r="AK272">
        <v>181087</v>
      </c>
      <c r="AL272">
        <v>271218</v>
      </c>
      <c r="AM272">
        <v>408020</v>
      </c>
      <c r="AN272">
        <v>328127</v>
      </c>
      <c r="AO272">
        <v>268675</v>
      </c>
      <c r="AP272">
        <v>322312</v>
      </c>
      <c r="AQ272">
        <v>385904</v>
      </c>
      <c r="AR272">
        <v>17.37</v>
      </c>
      <c r="AS272">
        <v>17.670000000000002</v>
      </c>
      <c r="AT272">
        <v>17.559999999999999</v>
      </c>
      <c r="AU272">
        <v>17.62</v>
      </c>
      <c r="AV272">
        <v>17.559999999999999</v>
      </c>
      <c r="AW272">
        <v>17.47</v>
      </c>
      <c r="AX272">
        <v>17.309999999999999</v>
      </c>
      <c r="AY272">
        <v>17.57</v>
      </c>
      <c r="AZ272">
        <v>17.75</v>
      </c>
      <c r="BA272">
        <v>17.7</v>
      </c>
      <c r="BB272">
        <v>17.54</v>
      </c>
      <c r="BC272">
        <v>17.510000000000002</v>
      </c>
      <c r="BD272">
        <v>5483118</v>
      </c>
      <c r="BE272">
        <v>4874623</v>
      </c>
      <c r="BF272">
        <v>5258008</v>
      </c>
      <c r="BG272">
        <v>4063912</v>
      </c>
      <c r="BH272">
        <v>3046836</v>
      </c>
      <c r="BI272">
        <v>3163590</v>
      </c>
      <c r="BJ272">
        <v>4694784</v>
      </c>
      <c r="BK272">
        <v>7168911</v>
      </c>
      <c r="BL272">
        <v>5824254</v>
      </c>
      <c r="BM272">
        <v>4755548</v>
      </c>
      <c r="BN272">
        <v>5653352</v>
      </c>
      <c r="BO272">
        <v>6757179</v>
      </c>
      <c r="BP272">
        <v>5483118</v>
      </c>
      <c r="BQ272">
        <v>4874623</v>
      </c>
      <c r="BR272">
        <v>5258008</v>
      </c>
      <c r="BS272">
        <v>4063912</v>
      </c>
      <c r="BT272">
        <v>3046836</v>
      </c>
      <c r="BU272">
        <v>3163590</v>
      </c>
      <c r="BV272">
        <v>4694784</v>
      </c>
      <c r="BW272">
        <v>7168911</v>
      </c>
      <c r="BX272">
        <v>5824254</v>
      </c>
      <c r="BY272">
        <v>4755548</v>
      </c>
      <c r="BZ272">
        <v>5653352</v>
      </c>
      <c r="CA272">
        <v>6757179</v>
      </c>
      <c r="CB272">
        <v>545538.59</v>
      </c>
      <c r="CC272">
        <v>472723.55</v>
      </c>
      <c r="CD272">
        <v>500335.27</v>
      </c>
      <c r="CE272">
        <v>390057.12</v>
      </c>
      <c r="CF272">
        <v>300565.75</v>
      </c>
      <c r="CG272">
        <v>314918.92</v>
      </c>
      <c r="CH272">
        <v>453312.41</v>
      </c>
      <c r="CI272">
        <v>711158.02</v>
      </c>
      <c r="CJ272">
        <v>565965.12</v>
      </c>
      <c r="CK272">
        <v>458479.93</v>
      </c>
      <c r="CL272">
        <v>540344.4</v>
      </c>
      <c r="CM272">
        <v>669091.09</v>
      </c>
      <c r="CN272">
        <v>3460462</v>
      </c>
      <c r="CO272">
        <v>3460462</v>
      </c>
      <c r="CP272">
        <v>60744115</v>
      </c>
      <c r="CQ272">
        <v>60744115</v>
      </c>
      <c r="CR272">
        <v>5922490.2000000002</v>
      </c>
      <c r="CS272">
        <v>2024</v>
      </c>
      <c r="CT272" t="str">
        <f>IFERROR(INDEX(Geography!C:C, MATCH(G272, Geography!B:B, 0)), G272)</f>
        <v>Nebraska</v>
      </c>
      <c r="CU272" t="str">
        <f>IF(O272=VLOOKUP("eia923_lignite_fuel_code", Keys!$B:$C, 2, FALSE), VLOOKUP("lignite_label", Keys!$B:$C, 2, FALSE),VLOOKUP("hard_coal_label", Keys!$B:$C, 2, FALSE))</f>
        <v>hard_coal</v>
      </c>
    </row>
    <row r="273" spans="1:99" x14ac:dyDescent="0.25">
      <c r="A273">
        <v>6098</v>
      </c>
      <c r="B273" t="s">
        <v>2616</v>
      </c>
      <c r="C273" t="s">
        <v>2593</v>
      </c>
      <c r="D273" t="s">
        <v>2972</v>
      </c>
      <c r="E273" t="s">
        <v>2776</v>
      </c>
      <c r="F273">
        <v>14232</v>
      </c>
      <c r="G273" t="s">
        <v>416</v>
      </c>
      <c r="H273" t="s">
        <v>2609</v>
      </c>
      <c r="I273" t="s">
        <v>2610</v>
      </c>
      <c r="K273">
        <v>22</v>
      </c>
      <c r="L273">
        <v>1</v>
      </c>
      <c r="M273" t="s">
        <v>2598</v>
      </c>
      <c r="N273" t="s">
        <v>2599</v>
      </c>
      <c r="O273" t="s">
        <v>2605</v>
      </c>
      <c r="P273" t="s">
        <v>2601</v>
      </c>
      <c r="Q273" t="s">
        <v>2697</v>
      </c>
      <c r="R273" t="s">
        <v>2603</v>
      </c>
      <c r="S273" t="s">
        <v>2604</v>
      </c>
      <c r="T273">
        <v>137956</v>
      </c>
      <c r="U273">
        <v>89076</v>
      </c>
      <c r="V273">
        <v>80993</v>
      </c>
      <c r="W273">
        <v>58651</v>
      </c>
      <c r="X273">
        <v>76753</v>
      </c>
      <c r="Y273">
        <v>100664</v>
      </c>
      <c r="Z273">
        <v>125945</v>
      </c>
      <c r="AA273">
        <v>106956</v>
      </c>
      <c r="AB273">
        <v>77518</v>
      </c>
      <c r="AC273">
        <v>23258</v>
      </c>
      <c r="AD273">
        <v>86402</v>
      </c>
      <c r="AE273">
        <v>135414</v>
      </c>
      <c r="AF273">
        <v>131418</v>
      </c>
      <c r="AG273">
        <v>74993</v>
      </c>
      <c r="AH273">
        <v>70230</v>
      </c>
      <c r="AI273">
        <v>49221</v>
      </c>
      <c r="AJ273">
        <v>65600</v>
      </c>
      <c r="AK273">
        <v>87786</v>
      </c>
      <c r="AL273">
        <v>114932</v>
      </c>
      <c r="AM273">
        <v>91474</v>
      </c>
      <c r="AN273">
        <v>67834</v>
      </c>
      <c r="AO273">
        <v>20246</v>
      </c>
      <c r="AP273">
        <v>79106</v>
      </c>
      <c r="AQ273">
        <v>127981</v>
      </c>
      <c r="AR273">
        <v>16.242000000000001</v>
      </c>
      <c r="AS273">
        <v>16.71</v>
      </c>
      <c r="AT273">
        <v>16.63</v>
      </c>
      <c r="AU273">
        <v>16.591999999999999</v>
      </c>
      <c r="AV273">
        <v>16.494</v>
      </c>
      <c r="AW273">
        <v>16.571999999999999</v>
      </c>
      <c r="AX273">
        <v>16.545999999999999</v>
      </c>
      <c r="AY273">
        <v>16.472000000000001</v>
      </c>
      <c r="AZ273">
        <v>16.52</v>
      </c>
      <c r="BA273">
        <v>16.57</v>
      </c>
      <c r="BB273">
        <v>16.408000000000001</v>
      </c>
      <c r="BC273">
        <v>16.347999999999999</v>
      </c>
      <c r="BD273">
        <v>2240681</v>
      </c>
      <c r="BE273">
        <v>1488460</v>
      </c>
      <c r="BF273">
        <v>1346914</v>
      </c>
      <c r="BG273">
        <v>973137</v>
      </c>
      <c r="BH273">
        <v>1265964</v>
      </c>
      <c r="BI273">
        <v>1668204</v>
      </c>
      <c r="BJ273">
        <v>2083886</v>
      </c>
      <c r="BK273">
        <v>1761779</v>
      </c>
      <c r="BL273">
        <v>1280597</v>
      </c>
      <c r="BM273">
        <v>385385</v>
      </c>
      <c r="BN273">
        <v>1417684</v>
      </c>
      <c r="BO273">
        <v>2213748</v>
      </c>
      <c r="BP273">
        <v>2134490</v>
      </c>
      <c r="BQ273">
        <v>1253136</v>
      </c>
      <c r="BR273">
        <v>1167923</v>
      </c>
      <c r="BS273">
        <v>816670</v>
      </c>
      <c r="BT273">
        <v>1082012</v>
      </c>
      <c r="BU273">
        <v>1454794</v>
      </c>
      <c r="BV273">
        <v>1901662</v>
      </c>
      <c r="BW273">
        <v>1506762</v>
      </c>
      <c r="BX273">
        <v>1120625</v>
      </c>
      <c r="BY273">
        <v>335471</v>
      </c>
      <c r="BZ273">
        <v>1297968</v>
      </c>
      <c r="CA273">
        <v>2092235</v>
      </c>
      <c r="CB273">
        <v>209212</v>
      </c>
      <c r="CC273">
        <v>120281.12</v>
      </c>
      <c r="CD273">
        <v>111816.59</v>
      </c>
      <c r="CE273">
        <v>78970.656000000003</v>
      </c>
      <c r="CF273">
        <v>104318.68</v>
      </c>
      <c r="CG273">
        <v>139997.85</v>
      </c>
      <c r="CH273">
        <v>184191.71</v>
      </c>
      <c r="CI273">
        <v>144626.09</v>
      </c>
      <c r="CJ273">
        <v>107117.16</v>
      </c>
      <c r="CK273">
        <v>32161.117999999999</v>
      </c>
      <c r="CL273">
        <v>125701.8</v>
      </c>
      <c r="CM273">
        <v>204284.07</v>
      </c>
      <c r="CN273">
        <v>1099586</v>
      </c>
      <c r="CO273">
        <v>980821</v>
      </c>
      <c r="CP273">
        <v>18126439</v>
      </c>
      <c r="CQ273">
        <v>16163748</v>
      </c>
      <c r="CR273">
        <v>1562678.8</v>
      </c>
      <c r="CS273">
        <v>2024</v>
      </c>
      <c r="CT273" t="str">
        <f>IFERROR(INDEX(Geography!C:C, MATCH(G273, Geography!B:B, 0)), G273)</f>
        <v>South Dakota</v>
      </c>
      <c r="CU273" t="str">
        <f>IF(O273=VLOOKUP("eia923_lignite_fuel_code", Keys!$B:$C, 2, FALSE), VLOOKUP("lignite_label", Keys!$B:$C, 2, FALSE),VLOOKUP("hard_coal_label", Keys!$B:$C, 2, FALSE))</f>
        <v>hard_coal</v>
      </c>
    </row>
    <row r="274" spans="1:99" x14ac:dyDescent="0.25">
      <c r="A274">
        <v>6101</v>
      </c>
      <c r="B274" t="s">
        <v>2592</v>
      </c>
      <c r="C274" t="s">
        <v>2593</v>
      </c>
      <c r="D274" t="s">
        <v>2973</v>
      </c>
      <c r="E274" t="s">
        <v>2935</v>
      </c>
      <c r="F274">
        <v>14354</v>
      </c>
      <c r="G274" t="s">
        <v>443</v>
      </c>
      <c r="H274" t="s">
        <v>2626</v>
      </c>
      <c r="I274" t="s">
        <v>2627</v>
      </c>
      <c r="K274">
        <v>22</v>
      </c>
      <c r="L274">
        <v>1</v>
      </c>
      <c r="M274" t="s">
        <v>2598</v>
      </c>
      <c r="N274" t="s">
        <v>2599</v>
      </c>
      <c r="O274" t="s">
        <v>2605</v>
      </c>
      <c r="P274" t="s">
        <v>2601</v>
      </c>
      <c r="Q274" t="s">
        <v>2936</v>
      </c>
      <c r="R274" t="s">
        <v>2603</v>
      </c>
      <c r="S274" t="s">
        <v>2604</v>
      </c>
      <c r="T274">
        <v>138199</v>
      </c>
      <c r="U274">
        <v>120635</v>
      </c>
      <c r="V274">
        <v>138234</v>
      </c>
      <c r="W274">
        <v>125574</v>
      </c>
      <c r="X274">
        <v>107825</v>
      </c>
      <c r="Y274">
        <v>70111</v>
      </c>
      <c r="Z274">
        <v>136688</v>
      </c>
      <c r="AA274">
        <v>138004</v>
      </c>
      <c r="AB274">
        <v>110556</v>
      </c>
      <c r="AC274">
        <v>131157</v>
      </c>
      <c r="AD274">
        <v>141770</v>
      </c>
      <c r="AE274">
        <v>141866</v>
      </c>
      <c r="AF274">
        <v>138199</v>
      </c>
      <c r="AG274">
        <v>120635</v>
      </c>
      <c r="AH274">
        <v>138234</v>
      </c>
      <c r="AI274">
        <v>125574</v>
      </c>
      <c r="AJ274">
        <v>107825</v>
      </c>
      <c r="AK274">
        <v>70111</v>
      </c>
      <c r="AL274">
        <v>136688</v>
      </c>
      <c r="AM274">
        <v>138004</v>
      </c>
      <c r="AN274">
        <v>110556</v>
      </c>
      <c r="AO274">
        <v>131157</v>
      </c>
      <c r="AP274">
        <v>141770</v>
      </c>
      <c r="AQ274">
        <v>141866</v>
      </c>
      <c r="AR274">
        <v>15.849</v>
      </c>
      <c r="AS274">
        <v>15.739000000000001</v>
      </c>
      <c r="AT274">
        <v>15.852</v>
      </c>
      <c r="AU274">
        <v>15.88</v>
      </c>
      <c r="AV274">
        <v>15.888</v>
      </c>
      <c r="AW274">
        <v>15.717000000000001</v>
      </c>
      <c r="AX274">
        <v>15.85</v>
      </c>
      <c r="AY274">
        <v>15.92</v>
      </c>
      <c r="AZ274">
        <v>16.13</v>
      </c>
      <c r="BA274">
        <v>15.75</v>
      </c>
      <c r="BB274">
        <v>15.93</v>
      </c>
      <c r="BC274">
        <v>16.05</v>
      </c>
      <c r="BD274">
        <v>2190316</v>
      </c>
      <c r="BE274">
        <v>1898674</v>
      </c>
      <c r="BF274">
        <v>2191285</v>
      </c>
      <c r="BG274">
        <v>1994115</v>
      </c>
      <c r="BH274">
        <v>1713124</v>
      </c>
      <c r="BI274">
        <v>1101935</v>
      </c>
      <c r="BJ274">
        <v>2166505</v>
      </c>
      <c r="BK274">
        <v>2197024</v>
      </c>
      <c r="BL274">
        <v>1783268</v>
      </c>
      <c r="BM274">
        <v>2065723</v>
      </c>
      <c r="BN274">
        <v>2258396</v>
      </c>
      <c r="BO274">
        <v>2276949</v>
      </c>
      <c r="BP274">
        <v>2190316</v>
      </c>
      <c r="BQ274">
        <v>1898674</v>
      </c>
      <c r="BR274">
        <v>2191285</v>
      </c>
      <c r="BS274">
        <v>1994115</v>
      </c>
      <c r="BT274">
        <v>1713124</v>
      </c>
      <c r="BU274">
        <v>1101935</v>
      </c>
      <c r="BV274">
        <v>2166505</v>
      </c>
      <c r="BW274">
        <v>2197024</v>
      </c>
      <c r="BX274">
        <v>1783268</v>
      </c>
      <c r="BY274">
        <v>2065723</v>
      </c>
      <c r="BZ274">
        <v>2258396</v>
      </c>
      <c r="CA274">
        <v>2276949</v>
      </c>
      <c r="CB274">
        <v>183737.27</v>
      </c>
      <c r="CC274">
        <v>164743.59</v>
      </c>
      <c r="CD274">
        <v>183077.18</v>
      </c>
      <c r="CE274">
        <v>180421</v>
      </c>
      <c r="CF274">
        <v>138214.04999999999</v>
      </c>
      <c r="CG274">
        <v>94417.209000000003</v>
      </c>
      <c r="CH274">
        <v>185591.08</v>
      </c>
      <c r="CI274">
        <v>180548</v>
      </c>
      <c r="CJ274">
        <v>142027.9</v>
      </c>
      <c r="CK274">
        <v>171583.71</v>
      </c>
      <c r="CL274">
        <v>169025.12</v>
      </c>
      <c r="CM274">
        <v>175360.35</v>
      </c>
      <c r="CN274">
        <v>1500619</v>
      </c>
      <c r="CO274">
        <v>1500619</v>
      </c>
      <c r="CP274">
        <v>23837314</v>
      </c>
      <c r="CQ274">
        <v>23837314</v>
      </c>
      <c r="CR274">
        <v>1968746.5</v>
      </c>
      <c r="CS274">
        <v>2024</v>
      </c>
      <c r="CT274" t="str">
        <f>IFERROR(INDEX(Geography!C:C, MATCH(G274, Geography!B:B, 0)), G274)</f>
        <v>Wyoming</v>
      </c>
      <c r="CU274" t="str">
        <f>IF(O274=VLOOKUP("eia923_lignite_fuel_code", Keys!$B:$C, 2, FALSE), VLOOKUP("lignite_label", Keys!$B:$C, 2, FALSE),VLOOKUP("hard_coal_label", Keys!$B:$C, 2, FALSE))</f>
        <v>hard_coal</v>
      </c>
    </row>
    <row r="275" spans="1:99" x14ac:dyDescent="0.25">
      <c r="A275">
        <v>6113</v>
      </c>
      <c r="B275" t="s">
        <v>2592</v>
      </c>
      <c r="C275" t="s">
        <v>2593</v>
      </c>
      <c r="D275" t="s">
        <v>986</v>
      </c>
      <c r="E275" t="s">
        <v>2712</v>
      </c>
      <c r="F275">
        <v>15470</v>
      </c>
      <c r="G275" t="s">
        <v>333</v>
      </c>
      <c r="H275" t="s">
        <v>2690</v>
      </c>
      <c r="I275" t="s">
        <v>2666</v>
      </c>
      <c r="K275">
        <v>22</v>
      </c>
      <c r="L275">
        <v>1</v>
      </c>
      <c r="M275" t="s">
        <v>2598</v>
      </c>
      <c r="N275" t="s">
        <v>2599</v>
      </c>
      <c r="O275" t="s">
        <v>2600</v>
      </c>
      <c r="P275" t="s">
        <v>2601</v>
      </c>
      <c r="Q275" t="s">
        <v>2697</v>
      </c>
      <c r="R275" t="s">
        <v>2603</v>
      </c>
      <c r="S275" t="s">
        <v>2604</v>
      </c>
      <c r="T275">
        <v>496175</v>
      </c>
      <c r="U275">
        <v>183434</v>
      </c>
      <c r="V275">
        <v>428352</v>
      </c>
      <c r="W275">
        <v>367222</v>
      </c>
      <c r="X275">
        <v>330455</v>
      </c>
      <c r="Y275">
        <v>479615</v>
      </c>
      <c r="Z275">
        <v>467801</v>
      </c>
      <c r="AA275">
        <v>609920</v>
      </c>
      <c r="AB275">
        <v>489582</v>
      </c>
      <c r="AC275">
        <v>254454</v>
      </c>
      <c r="AD275">
        <v>272314</v>
      </c>
      <c r="AE275">
        <v>567476</v>
      </c>
      <c r="AF275">
        <v>496175</v>
      </c>
      <c r="AG275">
        <v>183434</v>
      </c>
      <c r="AH275">
        <v>428352</v>
      </c>
      <c r="AI275">
        <v>367222</v>
      </c>
      <c r="AJ275">
        <v>330455</v>
      </c>
      <c r="AK275">
        <v>479615</v>
      </c>
      <c r="AL275">
        <v>467801</v>
      </c>
      <c r="AM275">
        <v>609920</v>
      </c>
      <c r="AN275">
        <v>489582</v>
      </c>
      <c r="AO275">
        <v>254454</v>
      </c>
      <c r="AP275">
        <v>272314</v>
      </c>
      <c r="AQ275">
        <v>567476</v>
      </c>
      <c r="AR275">
        <v>22.021000000000001</v>
      </c>
      <c r="AS275">
        <v>21.855</v>
      </c>
      <c r="AT275">
        <v>22.574000000000002</v>
      </c>
      <c r="AU275">
        <v>22.454999999999998</v>
      </c>
      <c r="AV275">
        <v>22.332000000000001</v>
      </c>
      <c r="AW275">
        <v>22.425000000000001</v>
      </c>
      <c r="AX275">
        <v>22.294</v>
      </c>
      <c r="AY275">
        <v>22.574999999999999</v>
      </c>
      <c r="AZ275">
        <v>22.225999999999999</v>
      </c>
      <c r="BA275">
        <v>23.05</v>
      </c>
      <c r="BB275">
        <v>21.962</v>
      </c>
      <c r="BC275">
        <v>21.904</v>
      </c>
      <c r="BD275">
        <v>10926270</v>
      </c>
      <c r="BE275">
        <v>4008950</v>
      </c>
      <c r="BF275">
        <v>9669618</v>
      </c>
      <c r="BG275">
        <v>8245970</v>
      </c>
      <c r="BH275">
        <v>7379721</v>
      </c>
      <c r="BI275">
        <v>10755366</v>
      </c>
      <c r="BJ275">
        <v>10429155</v>
      </c>
      <c r="BK275">
        <v>13768944</v>
      </c>
      <c r="BL275">
        <v>10881450</v>
      </c>
      <c r="BM275">
        <v>5865165</v>
      </c>
      <c r="BN275">
        <v>5980560</v>
      </c>
      <c r="BO275">
        <v>12429994</v>
      </c>
      <c r="BP275">
        <v>10926270</v>
      </c>
      <c r="BQ275">
        <v>4008950</v>
      </c>
      <c r="BR275">
        <v>9669618</v>
      </c>
      <c r="BS275">
        <v>8245970</v>
      </c>
      <c r="BT275">
        <v>7379721</v>
      </c>
      <c r="BU275">
        <v>10755366</v>
      </c>
      <c r="BV275">
        <v>10429155</v>
      </c>
      <c r="BW275">
        <v>13768944</v>
      </c>
      <c r="BX275">
        <v>10881450</v>
      </c>
      <c r="BY275">
        <v>5865165</v>
      </c>
      <c r="BZ275">
        <v>5980560</v>
      </c>
      <c r="CA275">
        <v>12429994</v>
      </c>
      <c r="CB275">
        <v>986520.38</v>
      </c>
      <c r="CC275">
        <v>338978.1</v>
      </c>
      <c r="CD275">
        <v>909095.02</v>
      </c>
      <c r="CE275">
        <v>761308.26</v>
      </c>
      <c r="CF275">
        <v>637111.43000000005</v>
      </c>
      <c r="CG275">
        <v>1026089.5</v>
      </c>
      <c r="CH275">
        <v>956883.02</v>
      </c>
      <c r="CI275">
        <v>1245236.5</v>
      </c>
      <c r="CJ275">
        <v>932086.18</v>
      </c>
      <c r="CK275">
        <v>486744.2</v>
      </c>
      <c r="CL275">
        <v>550141.79</v>
      </c>
      <c r="CM275">
        <v>1170548.3999999999</v>
      </c>
      <c r="CN275">
        <v>4946800</v>
      </c>
      <c r="CO275">
        <v>4946800</v>
      </c>
      <c r="CP275">
        <v>110341163</v>
      </c>
      <c r="CQ275">
        <v>110341163</v>
      </c>
      <c r="CR275">
        <v>10000743</v>
      </c>
      <c r="CS275">
        <v>2024</v>
      </c>
      <c r="CT275" t="str">
        <f>IFERROR(INDEX(Geography!C:C, MATCH(G275, Geography!B:B, 0)), G275)</f>
        <v>Indiana</v>
      </c>
      <c r="CU275" t="str">
        <f>IF(O275=VLOOKUP("eia923_lignite_fuel_code", Keys!$B:$C, 2, FALSE), VLOOKUP("lignite_label", Keys!$B:$C, 2, FALSE),VLOOKUP("hard_coal_label", Keys!$B:$C, 2, FALSE))</f>
        <v>hard_coal</v>
      </c>
    </row>
    <row r="276" spans="1:99" x14ac:dyDescent="0.25">
      <c r="A276">
        <v>6137</v>
      </c>
      <c r="B276" t="s">
        <v>2592</v>
      </c>
      <c r="C276" t="s">
        <v>2593</v>
      </c>
      <c r="D276" t="s">
        <v>2974</v>
      </c>
      <c r="E276" t="s">
        <v>2715</v>
      </c>
      <c r="F276">
        <v>17633</v>
      </c>
      <c r="G276" t="s">
        <v>333</v>
      </c>
      <c r="H276" t="s">
        <v>2690</v>
      </c>
      <c r="I276" t="s">
        <v>2666</v>
      </c>
      <c r="K276">
        <v>22</v>
      </c>
      <c r="L276">
        <v>1</v>
      </c>
      <c r="M276" t="s">
        <v>2598</v>
      </c>
      <c r="N276" t="s">
        <v>2652</v>
      </c>
      <c r="O276" t="s">
        <v>2600</v>
      </c>
      <c r="P276" t="s">
        <v>2601</v>
      </c>
      <c r="Q276" t="s">
        <v>2697</v>
      </c>
      <c r="R276" t="s">
        <v>2603</v>
      </c>
      <c r="S276" t="s">
        <v>2604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2024</v>
      </c>
      <c r="CT276" t="str">
        <f>IFERROR(INDEX(Geography!C:C, MATCH(G276, Geography!B:B, 0)), G276)</f>
        <v>Indiana</v>
      </c>
      <c r="CU276" t="str">
        <f>IF(O276=VLOOKUP("eia923_lignite_fuel_code", Keys!$B:$C, 2, FALSE), VLOOKUP("lignite_label", Keys!$B:$C, 2, FALSE),VLOOKUP("hard_coal_label", Keys!$B:$C, 2, FALSE))</f>
        <v>hard_coal</v>
      </c>
    </row>
    <row r="277" spans="1:99" x14ac:dyDescent="0.25">
      <c r="A277">
        <v>6138</v>
      </c>
      <c r="B277" t="s">
        <v>2592</v>
      </c>
      <c r="C277" t="s">
        <v>2593</v>
      </c>
      <c r="D277" t="s">
        <v>2975</v>
      </c>
      <c r="E277" t="s">
        <v>2976</v>
      </c>
      <c r="F277">
        <v>17698</v>
      </c>
      <c r="G277" t="s">
        <v>300</v>
      </c>
      <c r="H277" t="s">
        <v>2640</v>
      </c>
      <c r="I277" t="s">
        <v>2610</v>
      </c>
      <c r="K277">
        <v>22</v>
      </c>
      <c r="L277">
        <v>1</v>
      </c>
      <c r="M277" t="s">
        <v>2598</v>
      </c>
      <c r="N277" t="s">
        <v>2599</v>
      </c>
      <c r="O277" t="s">
        <v>2605</v>
      </c>
      <c r="P277" t="s">
        <v>2601</v>
      </c>
      <c r="Q277" t="s">
        <v>2611</v>
      </c>
      <c r="R277" t="s">
        <v>2603</v>
      </c>
      <c r="S277" t="s">
        <v>2604</v>
      </c>
      <c r="T277">
        <v>135546</v>
      </c>
      <c r="U277">
        <v>87904</v>
      </c>
      <c r="V277">
        <v>113533</v>
      </c>
      <c r="W277">
        <v>49912</v>
      </c>
      <c r="X277">
        <v>43899</v>
      </c>
      <c r="Y277">
        <v>139898</v>
      </c>
      <c r="Z277">
        <v>158432</v>
      </c>
      <c r="AA277">
        <v>160936</v>
      </c>
      <c r="AB277">
        <v>113703</v>
      </c>
      <c r="AC277">
        <v>157113</v>
      </c>
      <c r="AD277">
        <v>141392</v>
      </c>
      <c r="AE277">
        <v>175529</v>
      </c>
      <c r="AF277">
        <v>135546</v>
      </c>
      <c r="AG277">
        <v>87904</v>
      </c>
      <c r="AH277">
        <v>113533</v>
      </c>
      <c r="AI277">
        <v>49912</v>
      </c>
      <c r="AJ277">
        <v>43899</v>
      </c>
      <c r="AK277">
        <v>139898</v>
      </c>
      <c r="AL277">
        <v>158432</v>
      </c>
      <c r="AM277">
        <v>160936</v>
      </c>
      <c r="AN277">
        <v>113703</v>
      </c>
      <c r="AO277">
        <v>157113</v>
      </c>
      <c r="AP277">
        <v>141392</v>
      </c>
      <c r="AQ277">
        <v>175529</v>
      </c>
      <c r="AR277">
        <v>17.577999999999999</v>
      </c>
      <c r="AS277">
        <v>17.282</v>
      </c>
      <c r="AT277">
        <v>17.494</v>
      </c>
      <c r="AU277">
        <v>17.212</v>
      </c>
      <c r="AV277">
        <v>17.32</v>
      </c>
      <c r="AW277">
        <v>17.707999999999998</v>
      </c>
      <c r="AX277">
        <v>17.396000000000001</v>
      </c>
      <c r="AY277">
        <v>17.579999999999998</v>
      </c>
      <c r="AZ277">
        <v>17.577999999999999</v>
      </c>
      <c r="BA277">
        <v>17.486000000000001</v>
      </c>
      <c r="BB277">
        <v>17.486000000000001</v>
      </c>
      <c r="BC277">
        <v>17.495999999999999</v>
      </c>
      <c r="BD277">
        <v>2382628</v>
      </c>
      <c r="BE277">
        <v>1519157</v>
      </c>
      <c r="BF277">
        <v>1986146</v>
      </c>
      <c r="BG277">
        <v>859085</v>
      </c>
      <c r="BH277">
        <v>760331</v>
      </c>
      <c r="BI277">
        <v>2477314</v>
      </c>
      <c r="BJ277">
        <v>2756083</v>
      </c>
      <c r="BK277">
        <v>2829255</v>
      </c>
      <c r="BL277">
        <v>1998671</v>
      </c>
      <c r="BM277">
        <v>2747278</v>
      </c>
      <c r="BN277">
        <v>2472381</v>
      </c>
      <c r="BO277">
        <v>3071055</v>
      </c>
      <c r="BP277">
        <v>2382628</v>
      </c>
      <c r="BQ277">
        <v>1519157</v>
      </c>
      <c r="BR277">
        <v>1986146</v>
      </c>
      <c r="BS277">
        <v>859085</v>
      </c>
      <c r="BT277">
        <v>760331</v>
      </c>
      <c r="BU277">
        <v>2477314</v>
      </c>
      <c r="BV277">
        <v>2756083</v>
      </c>
      <c r="BW277">
        <v>2829255</v>
      </c>
      <c r="BX277">
        <v>1998671</v>
      </c>
      <c r="BY277">
        <v>2747278</v>
      </c>
      <c r="BZ277">
        <v>2472381</v>
      </c>
      <c r="CA277">
        <v>3071055</v>
      </c>
      <c r="CB277">
        <v>213474.43</v>
      </c>
      <c r="CC277">
        <v>130452.13</v>
      </c>
      <c r="CD277">
        <v>173740.28</v>
      </c>
      <c r="CE277">
        <v>75190.641000000003</v>
      </c>
      <c r="CF277">
        <v>67391.438999999998</v>
      </c>
      <c r="CG277">
        <v>226398.46</v>
      </c>
      <c r="CH277">
        <v>255428.72</v>
      </c>
      <c r="CI277">
        <v>261299.5</v>
      </c>
      <c r="CJ277">
        <v>185078.5</v>
      </c>
      <c r="CK277">
        <v>256007.75</v>
      </c>
      <c r="CL277">
        <v>222081.13</v>
      </c>
      <c r="CM277">
        <v>285668.99</v>
      </c>
      <c r="CN277">
        <v>1477797</v>
      </c>
      <c r="CO277">
        <v>1477797</v>
      </c>
      <c r="CP277">
        <v>25859384</v>
      </c>
      <c r="CQ277">
        <v>25859384</v>
      </c>
      <c r="CR277">
        <v>2352212</v>
      </c>
      <c r="CS277">
        <v>2024</v>
      </c>
      <c r="CT277" t="str">
        <f>IFERROR(INDEX(Geography!C:C, MATCH(G277, Geography!B:B, 0)), G277)</f>
        <v>Arkansas</v>
      </c>
      <c r="CU277" t="str">
        <f>IF(O277=VLOOKUP("eia923_lignite_fuel_code", Keys!$B:$C, 2, FALSE), VLOOKUP("lignite_label", Keys!$B:$C, 2, FALSE),VLOOKUP("hard_coal_label", Keys!$B:$C, 2, FALSE))</f>
        <v>hard_coal</v>
      </c>
    </row>
    <row r="278" spans="1:99" x14ac:dyDescent="0.25">
      <c r="A278">
        <v>6139</v>
      </c>
      <c r="B278" t="s">
        <v>2592</v>
      </c>
      <c r="C278" t="s">
        <v>2593</v>
      </c>
      <c r="D278" t="s">
        <v>2977</v>
      </c>
      <c r="E278" t="s">
        <v>2976</v>
      </c>
      <c r="F278">
        <v>17698</v>
      </c>
      <c r="G278" t="s">
        <v>422</v>
      </c>
      <c r="H278" t="s">
        <v>2640</v>
      </c>
      <c r="I278" t="s">
        <v>2610</v>
      </c>
      <c r="K278">
        <v>22</v>
      </c>
      <c r="L278">
        <v>1</v>
      </c>
      <c r="M278" t="s">
        <v>2598</v>
      </c>
      <c r="N278" t="s">
        <v>2599</v>
      </c>
      <c r="O278" t="s">
        <v>2605</v>
      </c>
      <c r="P278" t="s">
        <v>2601</v>
      </c>
      <c r="Q278" t="s">
        <v>2611</v>
      </c>
      <c r="R278" t="s">
        <v>2603</v>
      </c>
      <c r="S278" t="s">
        <v>2604</v>
      </c>
      <c r="T278">
        <v>279968</v>
      </c>
      <c r="U278">
        <v>192718</v>
      </c>
      <c r="V278">
        <v>164523</v>
      </c>
      <c r="W278">
        <v>166448</v>
      </c>
      <c r="X278">
        <v>248679</v>
      </c>
      <c r="Y278">
        <v>307708</v>
      </c>
      <c r="Z278">
        <v>311245</v>
      </c>
      <c r="AA278">
        <v>302786</v>
      </c>
      <c r="AB278">
        <v>251061</v>
      </c>
      <c r="AC278">
        <v>245145</v>
      </c>
      <c r="AD278">
        <v>253279</v>
      </c>
      <c r="AE278">
        <v>195089</v>
      </c>
      <c r="AF278">
        <v>279968</v>
      </c>
      <c r="AG278">
        <v>192718</v>
      </c>
      <c r="AH278">
        <v>164523</v>
      </c>
      <c r="AI278">
        <v>166448</v>
      </c>
      <c r="AJ278">
        <v>248679</v>
      </c>
      <c r="AK278">
        <v>307708</v>
      </c>
      <c r="AL278">
        <v>311245</v>
      </c>
      <c r="AM278">
        <v>302786</v>
      </c>
      <c r="AN278">
        <v>251061</v>
      </c>
      <c r="AO278">
        <v>245145</v>
      </c>
      <c r="AP278">
        <v>253279</v>
      </c>
      <c r="AQ278">
        <v>195089</v>
      </c>
      <c r="AR278">
        <v>17.459</v>
      </c>
      <c r="AS278">
        <v>17.317</v>
      </c>
      <c r="AT278">
        <v>17.489999999999998</v>
      </c>
      <c r="AU278">
        <v>17.45</v>
      </c>
      <c r="AV278">
        <v>17.251000000000001</v>
      </c>
      <c r="AW278">
        <v>17.286000000000001</v>
      </c>
      <c r="AX278">
        <v>17.303999999999998</v>
      </c>
      <c r="AY278">
        <v>17.372</v>
      </c>
      <c r="AZ278">
        <v>17.396999999999998</v>
      </c>
      <c r="BA278">
        <v>17.283999999999999</v>
      </c>
      <c r="BB278">
        <v>17.282</v>
      </c>
      <c r="BC278">
        <v>17.244</v>
      </c>
      <c r="BD278">
        <v>4887961</v>
      </c>
      <c r="BE278">
        <v>3337298</v>
      </c>
      <c r="BF278">
        <v>2877507</v>
      </c>
      <c r="BG278">
        <v>2904518</v>
      </c>
      <c r="BH278">
        <v>4289961</v>
      </c>
      <c r="BI278">
        <v>5319040</v>
      </c>
      <c r="BJ278">
        <v>5385783</v>
      </c>
      <c r="BK278">
        <v>5259998</v>
      </c>
      <c r="BL278">
        <v>4367708</v>
      </c>
      <c r="BM278">
        <v>4237086</v>
      </c>
      <c r="BN278">
        <v>4377168</v>
      </c>
      <c r="BO278">
        <v>3364115</v>
      </c>
      <c r="BP278">
        <v>4887961</v>
      </c>
      <c r="BQ278">
        <v>3337298</v>
      </c>
      <c r="BR278">
        <v>2877507</v>
      </c>
      <c r="BS278">
        <v>2904518</v>
      </c>
      <c r="BT278">
        <v>4289961</v>
      </c>
      <c r="BU278">
        <v>5319040</v>
      </c>
      <c r="BV278">
        <v>5385783</v>
      </c>
      <c r="BW278">
        <v>5259998</v>
      </c>
      <c r="BX278">
        <v>4367708</v>
      </c>
      <c r="BY278">
        <v>4237086</v>
      </c>
      <c r="BZ278">
        <v>4377168</v>
      </c>
      <c r="CA278">
        <v>3364115</v>
      </c>
      <c r="CB278">
        <v>424681.33</v>
      </c>
      <c r="CC278">
        <v>272689.64</v>
      </c>
      <c r="CD278">
        <v>241670.64</v>
      </c>
      <c r="CE278">
        <v>246131.52</v>
      </c>
      <c r="CF278">
        <v>359934.41</v>
      </c>
      <c r="CG278">
        <v>329697.15999999997</v>
      </c>
      <c r="CH278">
        <v>460924.85</v>
      </c>
      <c r="CI278">
        <v>450236.59</v>
      </c>
      <c r="CJ278">
        <v>368342.27</v>
      </c>
      <c r="CK278">
        <v>373394.71</v>
      </c>
      <c r="CL278">
        <v>382988.32</v>
      </c>
      <c r="CM278">
        <v>298369.34000000003</v>
      </c>
      <c r="CN278">
        <v>2918649</v>
      </c>
      <c r="CO278">
        <v>2918649</v>
      </c>
      <c r="CP278">
        <v>50608143</v>
      </c>
      <c r="CQ278">
        <v>50608143</v>
      </c>
      <c r="CR278">
        <v>4209060.8</v>
      </c>
      <c r="CS278">
        <v>2024</v>
      </c>
      <c r="CT278" t="str">
        <f>IFERROR(INDEX(Geography!C:C, MATCH(G278, Geography!B:B, 0)), G278)</f>
        <v>Texas</v>
      </c>
      <c r="CU278" t="str">
        <f>IF(O278=VLOOKUP("eia923_lignite_fuel_code", Keys!$B:$C, 2, FALSE), VLOOKUP("lignite_label", Keys!$B:$C, 2, FALSE),VLOOKUP("hard_coal_label", Keys!$B:$C, 2, FALSE))</f>
        <v>hard_coal</v>
      </c>
    </row>
    <row r="279" spans="1:99" x14ac:dyDescent="0.25">
      <c r="A279">
        <v>6146</v>
      </c>
      <c r="B279" t="s">
        <v>2592</v>
      </c>
      <c r="C279" t="s">
        <v>2593</v>
      </c>
      <c r="D279" t="s">
        <v>2978</v>
      </c>
      <c r="E279" t="s">
        <v>2979</v>
      </c>
      <c r="F279">
        <v>55983</v>
      </c>
      <c r="G279" t="s">
        <v>422</v>
      </c>
      <c r="H279" t="s">
        <v>2640</v>
      </c>
      <c r="I279" t="s">
        <v>2642</v>
      </c>
      <c r="K279">
        <v>22</v>
      </c>
      <c r="L279">
        <v>2</v>
      </c>
      <c r="M279" t="s">
        <v>2643</v>
      </c>
      <c r="N279" t="s">
        <v>2599</v>
      </c>
      <c r="O279" t="s">
        <v>522</v>
      </c>
      <c r="P279" t="s">
        <v>2601</v>
      </c>
      <c r="Q279" t="s">
        <v>2644</v>
      </c>
      <c r="R279" t="s">
        <v>2603</v>
      </c>
      <c r="S279" t="s">
        <v>2604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2024</v>
      </c>
      <c r="CT279" t="str">
        <f>IFERROR(INDEX(Geography!C:C, MATCH(G279, Geography!B:B, 0)), G279)</f>
        <v>Texas</v>
      </c>
      <c r="CU279" t="str">
        <f>IF(O279=VLOOKUP("eia923_lignite_fuel_code", Keys!$B:$C, 2, FALSE), VLOOKUP("lignite_label", Keys!$B:$C, 2, FALSE),VLOOKUP("hard_coal_label", Keys!$B:$C, 2, FALSE))</f>
        <v>lignite</v>
      </c>
    </row>
    <row r="280" spans="1:99" x14ac:dyDescent="0.25">
      <c r="A280">
        <v>6146</v>
      </c>
      <c r="B280" t="s">
        <v>2592</v>
      </c>
      <c r="C280" t="s">
        <v>2593</v>
      </c>
      <c r="D280" t="s">
        <v>2978</v>
      </c>
      <c r="E280" t="s">
        <v>2979</v>
      </c>
      <c r="F280">
        <v>55983</v>
      </c>
      <c r="G280" t="s">
        <v>422</v>
      </c>
      <c r="H280" t="s">
        <v>2640</v>
      </c>
      <c r="I280" t="s">
        <v>2642</v>
      </c>
      <c r="K280">
        <v>22</v>
      </c>
      <c r="L280">
        <v>2</v>
      </c>
      <c r="M280" t="s">
        <v>2643</v>
      </c>
      <c r="N280" t="s">
        <v>2599</v>
      </c>
      <c r="O280" t="s">
        <v>2605</v>
      </c>
      <c r="P280" t="s">
        <v>2601</v>
      </c>
      <c r="Q280" t="s">
        <v>2644</v>
      </c>
      <c r="R280" t="s">
        <v>2603</v>
      </c>
      <c r="S280" t="s">
        <v>2604</v>
      </c>
      <c r="T280">
        <v>764309</v>
      </c>
      <c r="U280">
        <v>450540</v>
      </c>
      <c r="V280">
        <v>620613</v>
      </c>
      <c r="W280">
        <v>585071</v>
      </c>
      <c r="X280">
        <v>394444</v>
      </c>
      <c r="Y280">
        <v>676987</v>
      </c>
      <c r="Z280">
        <v>672395</v>
      </c>
      <c r="AA280">
        <v>774439</v>
      </c>
      <c r="AB280">
        <v>675743</v>
      </c>
      <c r="AC280">
        <v>547110</v>
      </c>
      <c r="AD280">
        <v>566496</v>
      </c>
      <c r="AE280">
        <v>221003</v>
      </c>
      <c r="AF280">
        <v>764309</v>
      </c>
      <c r="AG280">
        <v>450540</v>
      </c>
      <c r="AH280">
        <v>620613</v>
      </c>
      <c r="AI280">
        <v>585071</v>
      </c>
      <c r="AJ280">
        <v>394444</v>
      </c>
      <c r="AK280">
        <v>676987</v>
      </c>
      <c r="AL280">
        <v>672395</v>
      </c>
      <c r="AM280">
        <v>774439</v>
      </c>
      <c r="AN280">
        <v>675743</v>
      </c>
      <c r="AO280">
        <v>547110</v>
      </c>
      <c r="AP280">
        <v>566496</v>
      </c>
      <c r="AQ280">
        <v>221003</v>
      </c>
      <c r="AR280">
        <v>16.68</v>
      </c>
      <c r="AS280">
        <v>16.760000000000002</v>
      </c>
      <c r="AT280">
        <v>16.670000000000002</v>
      </c>
      <c r="AU280">
        <v>16.66</v>
      </c>
      <c r="AV280">
        <v>16.600000000000001</v>
      </c>
      <c r="AW280">
        <v>16.649999999999999</v>
      </c>
      <c r="AX280">
        <v>16.600000000000001</v>
      </c>
      <c r="AY280">
        <v>16.690000000000001</v>
      </c>
      <c r="AZ280">
        <v>16.54</v>
      </c>
      <c r="BA280">
        <v>16.48</v>
      </c>
      <c r="BB280">
        <v>16.47</v>
      </c>
      <c r="BC280">
        <v>16.57</v>
      </c>
      <c r="BD280">
        <v>12748674</v>
      </c>
      <c r="BE280">
        <v>7551050</v>
      </c>
      <c r="BF280">
        <v>10345619</v>
      </c>
      <c r="BG280">
        <v>9747283</v>
      </c>
      <c r="BH280">
        <v>6547770</v>
      </c>
      <c r="BI280">
        <v>11271834</v>
      </c>
      <c r="BJ280">
        <v>11161757</v>
      </c>
      <c r="BK280">
        <v>12925387</v>
      </c>
      <c r="BL280">
        <v>11176789</v>
      </c>
      <c r="BM280">
        <v>9016373</v>
      </c>
      <c r="BN280">
        <v>9330189</v>
      </c>
      <c r="BO280">
        <v>3662020</v>
      </c>
      <c r="BP280">
        <v>12748674</v>
      </c>
      <c r="BQ280">
        <v>7551050</v>
      </c>
      <c r="BR280">
        <v>10345619</v>
      </c>
      <c r="BS280">
        <v>9747283</v>
      </c>
      <c r="BT280">
        <v>6547770</v>
      </c>
      <c r="BU280">
        <v>11271834</v>
      </c>
      <c r="BV280">
        <v>11161757</v>
      </c>
      <c r="BW280">
        <v>12925387</v>
      </c>
      <c r="BX280">
        <v>11176789</v>
      </c>
      <c r="BY280">
        <v>9016373</v>
      </c>
      <c r="BZ280">
        <v>9330189</v>
      </c>
      <c r="CA280">
        <v>3662020</v>
      </c>
      <c r="CB280">
        <v>1058215.7</v>
      </c>
      <c r="CC280">
        <v>685374.33</v>
      </c>
      <c r="CD280">
        <v>788932.33</v>
      </c>
      <c r="CE280">
        <v>815815.35</v>
      </c>
      <c r="CF280">
        <v>565145.29</v>
      </c>
      <c r="CG280">
        <v>950651.36</v>
      </c>
      <c r="CH280">
        <v>932982.58</v>
      </c>
      <c r="CI280">
        <v>1083619</v>
      </c>
      <c r="CJ280">
        <v>947566.39</v>
      </c>
      <c r="CK280">
        <v>801062.71</v>
      </c>
      <c r="CL280">
        <v>785025.95</v>
      </c>
      <c r="CM280">
        <v>304917.32</v>
      </c>
      <c r="CN280">
        <v>6949150</v>
      </c>
      <c r="CO280">
        <v>6949150</v>
      </c>
      <c r="CP280">
        <v>115484745</v>
      </c>
      <c r="CQ280">
        <v>115484745</v>
      </c>
      <c r="CR280">
        <v>9719308.3000000007</v>
      </c>
      <c r="CS280">
        <v>2024</v>
      </c>
      <c r="CT280" t="str">
        <f>IFERROR(INDEX(Geography!C:C, MATCH(G280, Geography!B:B, 0)), G280)</f>
        <v>Texas</v>
      </c>
      <c r="CU280" t="str">
        <f>IF(O280=VLOOKUP("eia923_lignite_fuel_code", Keys!$B:$C, 2, FALSE), VLOOKUP("lignite_label", Keys!$B:$C, 2, FALSE),VLOOKUP("hard_coal_label", Keys!$B:$C, 2, FALSE))</f>
        <v>hard_coal</v>
      </c>
    </row>
    <row r="281" spans="1:99" x14ac:dyDescent="0.25">
      <c r="A281">
        <v>6155</v>
      </c>
      <c r="B281" t="s">
        <v>2592</v>
      </c>
      <c r="C281" t="s">
        <v>2593</v>
      </c>
      <c r="D281" t="s">
        <v>2980</v>
      </c>
      <c r="E281" t="s">
        <v>2787</v>
      </c>
      <c r="F281">
        <v>19436</v>
      </c>
      <c r="G281" t="s">
        <v>367</v>
      </c>
      <c r="H281" t="s">
        <v>2609</v>
      </c>
      <c r="I281" t="s">
        <v>2597</v>
      </c>
      <c r="K281">
        <v>22</v>
      </c>
      <c r="L281">
        <v>1</v>
      </c>
      <c r="M281" t="s">
        <v>2598</v>
      </c>
      <c r="N281" t="s">
        <v>2599</v>
      </c>
      <c r="O281" t="s">
        <v>2615</v>
      </c>
      <c r="P281" t="s">
        <v>2601</v>
      </c>
      <c r="Q281" t="s">
        <v>2697</v>
      </c>
      <c r="R281" t="s">
        <v>2603</v>
      </c>
      <c r="S281" t="s">
        <v>2604</v>
      </c>
      <c r="T281" t="s">
        <v>2593</v>
      </c>
      <c r="U281" t="s">
        <v>2593</v>
      </c>
      <c r="V281" t="s">
        <v>2593</v>
      </c>
      <c r="W281" t="s">
        <v>2593</v>
      </c>
      <c r="X281" t="s">
        <v>2593</v>
      </c>
      <c r="Y281" t="s">
        <v>2593</v>
      </c>
      <c r="Z281" t="s">
        <v>2593</v>
      </c>
      <c r="AA281" t="s">
        <v>2593</v>
      </c>
      <c r="AB281" t="s">
        <v>2593</v>
      </c>
      <c r="AC281">
        <v>0</v>
      </c>
      <c r="AD281" t="s">
        <v>2593</v>
      </c>
      <c r="AE281" t="s">
        <v>2593</v>
      </c>
      <c r="AF281" t="s">
        <v>2593</v>
      </c>
      <c r="AG281" t="s">
        <v>2593</v>
      </c>
      <c r="AH281" t="s">
        <v>2593</v>
      </c>
      <c r="AI281" t="s">
        <v>2593</v>
      </c>
      <c r="AJ281" t="s">
        <v>2593</v>
      </c>
      <c r="AK281" t="s">
        <v>2593</v>
      </c>
      <c r="AL281" t="s">
        <v>2593</v>
      </c>
      <c r="AM281" t="s">
        <v>2593</v>
      </c>
      <c r="AN281" t="s">
        <v>2593</v>
      </c>
      <c r="AO281">
        <v>0</v>
      </c>
      <c r="AP281" t="s">
        <v>2593</v>
      </c>
      <c r="AQ281" t="s">
        <v>2593</v>
      </c>
      <c r="AR281" t="s">
        <v>2593</v>
      </c>
      <c r="AS281" t="s">
        <v>2593</v>
      </c>
      <c r="AT281" t="s">
        <v>2593</v>
      </c>
      <c r="AU281" t="s">
        <v>2593</v>
      </c>
      <c r="AV281" t="s">
        <v>2593</v>
      </c>
      <c r="AW281" t="s">
        <v>2593</v>
      </c>
      <c r="AX281" t="s">
        <v>2593</v>
      </c>
      <c r="AY281" t="s">
        <v>2593</v>
      </c>
      <c r="AZ281" t="s">
        <v>2593</v>
      </c>
      <c r="BA281">
        <v>0</v>
      </c>
      <c r="BB281" t="s">
        <v>2593</v>
      </c>
      <c r="BC281" t="s">
        <v>2593</v>
      </c>
      <c r="BD281" t="s">
        <v>2593</v>
      </c>
      <c r="BE281" t="s">
        <v>2593</v>
      </c>
      <c r="BF281" t="s">
        <v>2593</v>
      </c>
      <c r="BG281" t="s">
        <v>2593</v>
      </c>
      <c r="BH281" t="s">
        <v>2593</v>
      </c>
      <c r="BI281" t="s">
        <v>2593</v>
      </c>
      <c r="BJ281" t="s">
        <v>2593</v>
      </c>
      <c r="BK281" t="s">
        <v>2593</v>
      </c>
      <c r="BL281" t="s">
        <v>2593</v>
      </c>
      <c r="BM281">
        <v>0</v>
      </c>
      <c r="BN281" t="s">
        <v>2593</v>
      </c>
      <c r="BO281" t="s">
        <v>2593</v>
      </c>
      <c r="BP281" t="s">
        <v>2593</v>
      </c>
      <c r="BQ281" t="s">
        <v>2593</v>
      </c>
      <c r="BR281" t="s">
        <v>2593</v>
      </c>
      <c r="BS281" t="s">
        <v>2593</v>
      </c>
      <c r="BT281" t="s">
        <v>2593</v>
      </c>
      <c r="BU281" t="s">
        <v>2593</v>
      </c>
      <c r="BV281" t="s">
        <v>2593</v>
      </c>
      <c r="BW281" t="s">
        <v>2593</v>
      </c>
      <c r="BX281" t="s">
        <v>2593</v>
      </c>
      <c r="BY281">
        <v>0</v>
      </c>
      <c r="BZ281" t="s">
        <v>2593</v>
      </c>
      <c r="CA281" t="s">
        <v>2593</v>
      </c>
      <c r="CB281" t="s">
        <v>2593</v>
      </c>
      <c r="CC281" t="s">
        <v>2593</v>
      </c>
      <c r="CD281" t="s">
        <v>2593</v>
      </c>
      <c r="CE281" t="s">
        <v>2593</v>
      </c>
      <c r="CF281" t="s">
        <v>2593</v>
      </c>
      <c r="CG281" t="s">
        <v>2593</v>
      </c>
      <c r="CH281" t="s">
        <v>2593</v>
      </c>
      <c r="CI281" t="s">
        <v>2593</v>
      </c>
      <c r="CJ281" t="s">
        <v>2593</v>
      </c>
      <c r="CK281">
        <v>0</v>
      </c>
      <c r="CL281" t="s">
        <v>2593</v>
      </c>
      <c r="CM281" t="s">
        <v>2593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2024</v>
      </c>
      <c r="CT281" t="str">
        <f>IFERROR(INDEX(Geography!C:C, MATCH(G281, Geography!B:B, 0)), G281)</f>
        <v>Missouri</v>
      </c>
      <c r="CU281" t="str">
        <f>IF(O281=VLOOKUP("eia923_lignite_fuel_code", Keys!$B:$C, 2, FALSE), VLOOKUP("lignite_label", Keys!$B:$C, 2, FALSE),VLOOKUP("hard_coal_label", Keys!$B:$C, 2, FALSE))</f>
        <v>hard_coal</v>
      </c>
    </row>
    <row r="282" spans="1:99" x14ac:dyDescent="0.25">
      <c r="A282">
        <v>6155</v>
      </c>
      <c r="B282" t="s">
        <v>2592</v>
      </c>
      <c r="C282" t="s">
        <v>2593</v>
      </c>
      <c r="D282" t="s">
        <v>2980</v>
      </c>
      <c r="E282" t="s">
        <v>2787</v>
      </c>
      <c r="F282">
        <v>19436</v>
      </c>
      <c r="G282" t="s">
        <v>367</v>
      </c>
      <c r="H282" t="s">
        <v>2609</v>
      </c>
      <c r="I282" t="s">
        <v>2597</v>
      </c>
      <c r="K282">
        <v>22</v>
      </c>
      <c r="L282">
        <v>1</v>
      </c>
      <c r="M282" t="s">
        <v>2598</v>
      </c>
      <c r="N282" t="s">
        <v>2599</v>
      </c>
      <c r="O282" t="s">
        <v>2605</v>
      </c>
      <c r="P282" t="s">
        <v>2601</v>
      </c>
      <c r="Q282" t="s">
        <v>2697</v>
      </c>
      <c r="R282" t="s">
        <v>2603</v>
      </c>
      <c r="S282" t="s">
        <v>2604</v>
      </c>
      <c r="T282">
        <v>142974</v>
      </c>
      <c r="U282">
        <v>34458</v>
      </c>
      <c r="V282">
        <v>8676</v>
      </c>
      <c r="W282">
        <v>7302</v>
      </c>
      <c r="X282">
        <v>0</v>
      </c>
      <c r="Y282">
        <v>73747</v>
      </c>
      <c r="Z282">
        <v>20225</v>
      </c>
      <c r="AA282">
        <v>49674</v>
      </c>
      <c r="AB282">
        <v>35660</v>
      </c>
      <c r="AC282">
        <v>0</v>
      </c>
      <c r="AD282">
        <v>0</v>
      </c>
      <c r="AE282">
        <v>0</v>
      </c>
      <c r="AF282">
        <v>142974</v>
      </c>
      <c r="AG282">
        <v>34458</v>
      </c>
      <c r="AH282">
        <v>8676</v>
      </c>
      <c r="AI282">
        <v>7302</v>
      </c>
      <c r="AJ282">
        <v>0</v>
      </c>
      <c r="AK282">
        <v>73747</v>
      </c>
      <c r="AL282">
        <v>20225</v>
      </c>
      <c r="AM282">
        <v>49674</v>
      </c>
      <c r="AN282">
        <v>35660</v>
      </c>
      <c r="AO282">
        <v>0</v>
      </c>
      <c r="AP282">
        <v>0</v>
      </c>
      <c r="AQ282">
        <v>0</v>
      </c>
      <c r="AR282">
        <v>17.739999999999998</v>
      </c>
      <c r="AS282">
        <v>17.739999999999998</v>
      </c>
      <c r="AT282">
        <v>17.739999999999998</v>
      </c>
      <c r="AU282">
        <v>17.739999999999998</v>
      </c>
      <c r="AV282">
        <v>0</v>
      </c>
      <c r="AW282">
        <v>17.739999999999998</v>
      </c>
      <c r="AX282">
        <v>17.739999999999998</v>
      </c>
      <c r="AY282">
        <v>17.739999999999998</v>
      </c>
      <c r="AZ282">
        <v>17.739999999999998</v>
      </c>
      <c r="BA282">
        <v>0</v>
      </c>
      <c r="BB282">
        <v>0</v>
      </c>
      <c r="BC282">
        <v>0</v>
      </c>
      <c r="BD282">
        <v>2536359</v>
      </c>
      <c r="BE282">
        <v>611285</v>
      </c>
      <c r="BF282">
        <v>153912</v>
      </c>
      <c r="BG282">
        <v>129537</v>
      </c>
      <c r="BH282">
        <v>0</v>
      </c>
      <c r="BI282">
        <v>1308272</v>
      </c>
      <c r="BJ282">
        <v>358792</v>
      </c>
      <c r="BK282">
        <v>881217</v>
      </c>
      <c r="BL282">
        <v>632608</v>
      </c>
      <c r="BM282">
        <v>0</v>
      </c>
      <c r="BN282">
        <v>0</v>
      </c>
      <c r="BO282">
        <v>0</v>
      </c>
      <c r="BP282">
        <v>2536359</v>
      </c>
      <c r="BQ282">
        <v>611285</v>
      </c>
      <c r="BR282">
        <v>153912</v>
      </c>
      <c r="BS282">
        <v>129537</v>
      </c>
      <c r="BT282">
        <v>0</v>
      </c>
      <c r="BU282">
        <v>1308272</v>
      </c>
      <c r="BV282">
        <v>358792</v>
      </c>
      <c r="BW282">
        <v>881217</v>
      </c>
      <c r="BX282">
        <v>632608</v>
      </c>
      <c r="BY282">
        <v>0</v>
      </c>
      <c r="BZ282">
        <v>0</v>
      </c>
      <c r="CA282">
        <v>0</v>
      </c>
      <c r="CB282">
        <v>216695.39</v>
      </c>
      <c r="CC282">
        <v>49179.553</v>
      </c>
      <c r="CD282">
        <v>5876.8029999999999</v>
      </c>
      <c r="CE282">
        <v>3196.88</v>
      </c>
      <c r="CF282">
        <v>0</v>
      </c>
      <c r="CG282">
        <v>99275.846000000005</v>
      </c>
      <c r="CH282">
        <v>18181.088</v>
      </c>
      <c r="CI282">
        <v>70792.895000000004</v>
      </c>
      <c r="CJ282">
        <v>45097.506000000001</v>
      </c>
      <c r="CK282">
        <v>0</v>
      </c>
      <c r="CL282">
        <v>0</v>
      </c>
      <c r="CM282">
        <v>0</v>
      </c>
      <c r="CN282">
        <v>372716</v>
      </c>
      <c r="CO282">
        <v>372716</v>
      </c>
      <c r="CP282">
        <v>6611982</v>
      </c>
      <c r="CQ282">
        <v>6611982</v>
      </c>
      <c r="CR282">
        <v>508295.96</v>
      </c>
      <c r="CS282">
        <v>2024</v>
      </c>
      <c r="CT282" t="str">
        <f>IFERROR(INDEX(Geography!C:C, MATCH(G282, Geography!B:B, 0)), G282)</f>
        <v>Missouri</v>
      </c>
      <c r="CU282" t="str">
        <f>IF(O282=VLOOKUP("eia923_lignite_fuel_code", Keys!$B:$C, 2, FALSE), VLOOKUP("lignite_label", Keys!$B:$C, 2, FALSE),VLOOKUP("hard_coal_label", Keys!$B:$C, 2, FALSE))</f>
        <v>hard_coal</v>
      </c>
    </row>
    <row r="283" spans="1:99" x14ac:dyDescent="0.25">
      <c r="A283">
        <v>6165</v>
      </c>
      <c r="B283" t="s">
        <v>2592</v>
      </c>
      <c r="C283" t="s">
        <v>2593</v>
      </c>
      <c r="D283" t="s">
        <v>2981</v>
      </c>
      <c r="E283" t="s">
        <v>2935</v>
      </c>
      <c r="F283">
        <v>14354</v>
      </c>
      <c r="G283" t="s">
        <v>425</v>
      </c>
      <c r="H283" t="s">
        <v>2626</v>
      </c>
      <c r="I283" t="s">
        <v>2627</v>
      </c>
      <c r="K283">
        <v>22</v>
      </c>
      <c r="L283">
        <v>1</v>
      </c>
      <c r="M283" t="s">
        <v>2598</v>
      </c>
      <c r="N283" t="s">
        <v>2599</v>
      </c>
      <c r="O283" t="s">
        <v>2600</v>
      </c>
      <c r="P283" t="s">
        <v>2601</v>
      </c>
      <c r="Q283" t="s">
        <v>2936</v>
      </c>
      <c r="R283" t="s">
        <v>2603</v>
      </c>
      <c r="S283" t="s">
        <v>2604</v>
      </c>
      <c r="T283">
        <v>139361</v>
      </c>
      <c r="U283">
        <v>118465</v>
      </c>
      <c r="V283">
        <v>91955</v>
      </c>
      <c r="W283">
        <v>115910</v>
      </c>
      <c r="X283">
        <v>125727</v>
      </c>
      <c r="Y283">
        <v>185083</v>
      </c>
      <c r="Z283">
        <v>221280</v>
      </c>
      <c r="AA283">
        <v>209135</v>
      </c>
      <c r="AB283">
        <v>204389</v>
      </c>
      <c r="AC283">
        <v>230462</v>
      </c>
      <c r="AD283">
        <v>228427</v>
      </c>
      <c r="AE283">
        <v>219845</v>
      </c>
      <c r="AF283">
        <v>139361</v>
      </c>
      <c r="AG283">
        <v>118465</v>
      </c>
      <c r="AH283">
        <v>91955</v>
      </c>
      <c r="AI283">
        <v>115910</v>
      </c>
      <c r="AJ283">
        <v>125727</v>
      </c>
      <c r="AK283">
        <v>185083</v>
      </c>
      <c r="AL283">
        <v>221280</v>
      </c>
      <c r="AM283">
        <v>209135</v>
      </c>
      <c r="AN283">
        <v>204389</v>
      </c>
      <c r="AO283">
        <v>230462</v>
      </c>
      <c r="AP283">
        <v>228427</v>
      </c>
      <c r="AQ283">
        <v>219845</v>
      </c>
      <c r="AR283">
        <v>22.119</v>
      </c>
      <c r="AS283">
        <v>22.015000000000001</v>
      </c>
      <c r="AT283">
        <v>22.204999999999998</v>
      </c>
      <c r="AU283">
        <v>22.373000000000001</v>
      </c>
      <c r="AV283">
        <v>22.414999999999999</v>
      </c>
      <c r="AW283">
        <v>22.44</v>
      </c>
      <c r="AX283">
        <v>22.387</v>
      </c>
      <c r="AY283">
        <v>22.625</v>
      </c>
      <c r="AZ283">
        <v>22.643999999999998</v>
      </c>
      <c r="BA283">
        <v>22.884</v>
      </c>
      <c r="BB283">
        <v>23.056000000000001</v>
      </c>
      <c r="BC283">
        <v>22.777000000000001</v>
      </c>
      <c r="BD283">
        <v>3082526</v>
      </c>
      <c r="BE283">
        <v>2608007</v>
      </c>
      <c r="BF283">
        <v>2041861</v>
      </c>
      <c r="BG283">
        <v>2593254</v>
      </c>
      <c r="BH283">
        <v>2818171</v>
      </c>
      <c r="BI283">
        <v>4153263</v>
      </c>
      <c r="BJ283">
        <v>4953795</v>
      </c>
      <c r="BK283">
        <v>4731679</v>
      </c>
      <c r="BL283">
        <v>4628185</v>
      </c>
      <c r="BM283">
        <v>5273892</v>
      </c>
      <c r="BN283">
        <v>5266613</v>
      </c>
      <c r="BO283">
        <v>5007410</v>
      </c>
      <c r="BP283">
        <v>3082526</v>
      </c>
      <c r="BQ283">
        <v>2608007</v>
      </c>
      <c r="BR283">
        <v>2041861</v>
      </c>
      <c r="BS283">
        <v>2593254</v>
      </c>
      <c r="BT283">
        <v>2818171</v>
      </c>
      <c r="BU283">
        <v>4153263</v>
      </c>
      <c r="BV283">
        <v>4953795</v>
      </c>
      <c r="BW283">
        <v>4731679</v>
      </c>
      <c r="BX283">
        <v>4628185</v>
      </c>
      <c r="BY283">
        <v>5273892</v>
      </c>
      <c r="BZ283">
        <v>5266613</v>
      </c>
      <c r="CA283">
        <v>5007410</v>
      </c>
      <c r="CB283">
        <v>237841.48</v>
      </c>
      <c r="CC283">
        <v>189819.14</v>
      </c>
      <c r="CD283">
        <v>151385.68</v>
      </c>
      <c r="CE283">
        <v>216990.67</v>
      </c>
      <c r="CF283">
        <v>234047.1</v>
      </c>
      <c r="CG283">
        <v>356343.25</v>
      </c>
      <c r="CH283">
        <v>437732.61</v>
      </c>
      <c r="CI283">
        <v>418537.66</v>
      </c>
      <c r="CJ283">
        <v>409274.45</v>
      </c>
      <c r="CK283">
        <v>481830.44</v>
      </c>
      <c r="CL283">
        <v>482067.83</v>
      </c>
      <c r="CM283">
        <v>441124.19</v>
      </c>
      <c r="CN283">
        <v>2090039</v>
      </c>
      <c r="CO283">
        <v>2090039</v>
      </c>
      <c r="CP283">
        <v>47158656</v>
      </c>
      <c r="CQ283">
        <v>47158656</v>
      </c>
      <c r="CR283">
        <v>4056994.5</v>
      </c>
      <c r="CS283">
        <v>2024</v>
      </c>
      <c r="CT283" t="str">
        <f>IFERROR(INDEX(Geography!C:C, MATCH(G283, Geography!B:B, 0)), G283)</f>
        <v>Utah</v>
      </c>
      <c r="CU283" t="str">
        <f>IF(O283=VLOOKUP("eia923_lignite_fuel_code", Keys!$B:$C, 2, FALSE), VLOOKUP("lignite_label", Keys!$B:$C, 2, FALSE),VLOOKUP("hard_coal_label", Keys!$B:$C, 2, FALSE))</f>
        <v>hard_coal</v>
      </c>
    </row>
    <row r="284" spans="1:99" x14ac:dyDescent="0.25">
      <c r="A284">
        <v>6165</v>
      </c>
      <c r="B284" t="s">
        <v>2592</v>
      </c>
      <c r="C284" t="s">
        <v>2593</v>
      </c>
      <c r="D284" t="s">
        <v>2981</v>
      </c>
      <c r="E284" t="s">
        <v>2935</v>
      </c>
      <c r="F284">
        <v>14354</v>
      </c>
      <c r="G284" t="s">
        <v>425</v>
      </c>
      <c r="H284" t="s">
        <v>2626</v>
      </c>
      <c r="I284" t="s">
        <v>2627</v>
      </c>
      <c r="K284">
        <v>22</v>
      </c>
      <c r="L284">
        <v>1</v>
      </c>
      <c r="M284" t="s">
        <v>2598</v>
      </c>
      <c r="N284" t="s">
        <v>2599</v>
      </c>
      <c r="O284" t="s">
        <v>2615</v>
      </c>
      <c r="P284" t="s">
        <v>2601</v>
      </c>
      <c r="Q284" t="s">
        <v>2936</v>
      </c>
      <c r="R284" t="s">
        <v>2603</v>
      </c>
      <c r="S284" t="s">
        <v>2604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2024</v>
      </c>
      <c r="CT284" t="str">
        <f>IFERROR(INDEX(Geography!C:C, MATCH(G284, Geography!B:B, 0)), G284)</f>
        <v>Utah</v>
      </c>
      <c r="CU284" t="str">
        <f>IF(O284=VLOOKUP("eia923_lignite_fuel_code", Keys!$B:$C, 2, FALSE), VLOOKUP("lignite_label", Keys!$B:$C, 2, FALSE),VLOOKUP("hard_coal_label", Keys!$B:$C, 2, FALSE))</f>
        <v>hard_coal</v>
      </c>
    </row>
    <row r="285" spans="1:99" x14ac:dyDescent="0.25">
      <c r="A285">
        <v>6166</v>
      </c>
      <c r="B285" t="s">
        <v>2592</v>
      </c>
      <c r="C285" t="s">
        <v>2593</v>
      </c>
      <c r="D285" t="s">
        <v>2982</v>
      </c>
      <c r="E285" t="s">
        <v>2983</v>
      </c>
      <c r="F285">
        <v>9324</v>
      </c>
      <c r="G285" t="s">
        <v>333</v>
      </c>
      <c r="H285" t="s">
        <v>2690</v>
      </c>
      <c r="I285" t="s">
        <v>2666</v>
      </c>
      <c r="K285">
        <v>22</v>
      </c>
      <c r="L285">
        <v>1</v>
      </c>
      <c r="M285" t="s">
        <v>2598</v>
      </c>
      <c r="N285" t="s">
        <v>2599</v>
      </c>
      <c r="O285" t="s">
        <v>2600</v>
      </c>
      <c r="P285" t="s">
        <v>2601</v>
      </c>
      <c r="Q285" t="s">
        <v>2667</v>
      </c>
      <c r="R285" t="s">
        <v>2603</v>
      </c>
      <c r="S285" t="s">
        <v>2604</v>
      </c>
      <c r="T285">
        <v>37182</v>
      </c>
      <c r="U285">
        <v>7054</v>
      </c>
      <c r="V285">
        <v>0</v>
      </c>
      <c r="W285">
        <v>1077</v>
      </c>
      <c r="X285">
        <v>1013</v>
      </c>
      <c r="Y285">
        <v>38148</v>
      </c>
      <c r="Z285">
        <v>18938</v>
      </c>
      <c r="AA285">
        <v>20206</v>
      </c>
      <c r="AB285">
        <v>0</v>
      </c>
      <c r="AC285">
        <v>0</v>
      </c>
      <c r="AD285">
        <v>0</v>
      </c>
      <c r="AE285">
        <v>0</v>
      </c>
      <c r="AF285">
        <v>37182</v>
      </c>
      <c r="AG285">
        <v>7054</v>
      </c>
      <c r="AH285">
        <v>0</v>
      </c>
      <c r="AI285">
        <v>1077</v>
      </c>
      <c r="AJ285">
        <v>1013</v>
      </c>
      <c r="AK285">
        <v>38148</v>
      </c>
      <c r="AL285">
        <v>18938</v>
      </c>
      <c r="AM285">
        <v>20206</v>
      </c>
      <c r="AN285">
        <v>0</v>
      </c>
      <c r="AO285">
        <v>0</v>
      </c>
      <c r="AP285">
        <v>0</v>
      </c>
      <c r="AQ285">
        <v>0</v>
      </c>
      <c r="AR285">
        <v>17.462</v>
      </c>
      <c r="AS285">
        <v>16.167999999999999</v>
      </c>
      <c r="AT285">
        <v>0</v>
      </c>
      <c r="AU285">
        <v>16.728000000000002</v>
      </c>
      <c r="AV285">
        <v>17.5</v>
      </c>
      <c r="AW285">
        <v>17.22</v>
      </c>
      <c r="AX285">
        <v>17.893000000000001</v>
      </c>
      <c r="AY285">
        <v>25.292000000000002</v>
      </c>
      <c r="AZ285">
        <v>0</v>
      </c>
      <c r="BA285">
        <v>0</v>
      </c>
      <c r="BB285">
        <v>0</v>
      </c>
      <c r="BC285">
        <v>0</v>
      </c>
      <c r="BD285">
        <v>649272</v>
      </c>
      <c r="BE285">
        <v>114049</v>
      </c>
      <c r="BF285">
        <v>0</v>
      </c>
      <c r="BG285">
        <v>18016</v>
      </c>
      <c r="BH285">
        <v>17728</v>
      </c>
      <c r="BI285">
        <v>656909</v>
      </c>
      <c r="BJ285">
        <v>338858</v>
      </c>
      <c r="BK285">
        <v>511050</v>
      </c>
      <c r="BL285">
        <v>0</v>
      </c>
      <c r="BM285">
        <v>0</v>
      </c>
      <c r="BN285">
        <v>0</v>
      </c>
      <c r="BO285">
        <v>0</v>
      </c>
      <c r="BP285">
        <v>649272</v>
      </c>
      <c r="BQ285">
        <v>114049</v>
      </c>
      <c r="BR285">
        <v>0</v>
      </c>
      <c r="BS285">
        <v>18016</v>
      </c>
      <c r="BT285">
        <v>17728</v>
      </c>
      <c r="BU285">
        <v>656909</v>
      </c>
      <c r="BV285">
        <v>338858</v>
      </c>
      <c r="BW285">
        <v>511050</v>
      </c>
      <c r="BX285">
        <v>0</v>
      </c>
      <c r="BY285">
        <v>0</v>
      </c>
      <c r="BZ285">
        <v>0</v>
      </c>
      <c r="CA285">
        <v>0</v>
      </c>
      <c r="CB285">
        <v>55835.207999999999</v>
      </c>
      <c r="CC285">
        <v>10862.706</v>
      </c>
      <c r="CD285">
        <v>0</v>
      </c>
      <c r="CE285">
        <v>1529.94</v>
      </c>
      <c r="CF285">
        <v>1517.335</v>
      </c>
      <c r="CG285">
        <v>64150.025999999998</v>
      </c>
      <c r="CH285">
        <v>27282.84</v>
      </c>
      <c r="CI285">
        <v>37915.889000000003</v>
      </c>
      <c r="CJ285">
        <v>0</v>
      </c>
      <c r="CK285">
        <v>0</v>
      </c>
      <c r="CL285">
        <v>0</v>
      </c>
      <c r="CM285">
        <v>0</v>
      </c>
      <c r="CN285">
        <v>123618</v>
      </c>
      <c r="CO285">
        <v>123618</v>
      </c>
      <c r="CP285">
        <v>2305882</v>
      </c>
      <c r="CQ285">
        <v>2305882</v>
      </c>
      <c r="CR285">
        <v>199093.94</v>
      </c>
      <c r="CS285">
        <v>2024</v>
      </c>
      <c r="CT285" t="str">
        <f>IFERROR(INDEX(Geography!C:C, MATCH(G285, Geography!B:B, 0)), G285)</f>
        <v>Indiana</v>
      </c>
      <c r="CU285" t="str">
        <f>IF(O285=VLOOKUP("eia923_lignite_fuel_code", Keys!$B:$C, 2, FALSE), VLOOKUP("lignite_label", Keys!$B:$C, 2, FALSE),VLOOKUP("hard_coal_label", Keys!$B:$C, 2, FALSE))</f>
        <v>hard_coal</v>
      </c>
    </row>
    <row r="286" spans="1:99" x14ac:dyDescent="0.25">
      <c r="A286">
        <v>6166</v>
      </c>
      <c r="B286" t="s">
        <v>2592</v>
      </c>
      <c r="C286" t="s">
        <v>2593</v>
      </c>
      <c r="D286" t="s">
        <v>2982</v>
      </c>
      <c r="E286" t="s">
        <v>2983</v>
      </c>
      <c r="F286">
        <v>9324</v>
      </c>
      <c r="G286" t="s">
        <v>333</v>
      </c>
      <c r="H286" t="s">
        <v>2690</v>
      </c>
      <c r="I286" t="s">
        <v>2666</v>
      </c>
      <c r="K286">
        <v>22</v>
      </c>
      <c r="L286">
        <v>1</v>
      </c>
      <c r="M286" t="s">
        <v>2598</v>
      </c>
      <c r="N286" t="s">
        <v>2599</v>
      </c>
      <c r="O286" t="s">
        <v>2605</v>
      </c>
      <c r="P286" t="s">
        <v>2601</v>
      </c>
      <c r="Q286" t="s">
        <v>2667</v>
      </c>
      <c r="R286" t="s">
        <v>2603</v>
      </c>
      <c r="S286" t="s">
        <v>2604</v>
      </c>
      <c r="T286">
        <v>559416</v>
      </c>
      <c r="U286">
        <v>397587</v>
      </c>
      <c r="V286">
        <v>0</v>
      </c>
      <c r="W286">
        <v>23484</v>
      </c>
      <c r="X286">
        <v>26342</v>
      </c>
      <c r="Y286">
        <v>395780</v>
      </c>
      <c r="Z286">
        <v>671884</v>
      </c>
      <c r="AA286">
        <v>330351</v>
      </c>
      <c r="AB286">
        <v>1259</v>
      </c>
      <c r="AC286">
        <v>0</v>
      </c>
      <c r="AD286">
        <v>269575</v>
      </c>
      <c r="AE286">
        <v>252898</v>
      </c>
      <c r="AF286">
        <v>559416</v>
      </c>
      <c r="AG286">
        <v>397587</v>
      </c>
      <c r="AH286">
        <v>0</v>
      </c>
      <c r="AI286">
        <v>23484</v>
      </c>
      <c r="AJ286">
        <v>26342</v>
      </c>
      <c r="AK286">
        <v>395780</v>
      </c>
      <c r="AL286">
        <v>671884</v>
      </c>
      <c r="AM286">
        <v>330351</v>
      </c>
      <c r="AN286">
        <v>1259</v>
      </c>
      <c r="AO286">
        <v>0</v>
      </c>
      <c r="AP286">
        <v>269575</v>
      </c>
      <c r="AQ286">
        <v>252898</v>
      </c>
      <c r="AR286">
        <v>17.422000000000001</v>
      </c>
      <c r="AS286">
        <v>16.698</v>
      </c>
      <c r="AT286">
        <v>0</v>
      </c>
      <c r="AU286">
        <v>16.728000000000002</v>
      </c>
      <c r="AV286">
        <v>17.5</v>
      </c>
      <c r="AW286">
        <v>17.164999999999999</v>
      </c>
      <c r="AX286">
        <v>20.536000000000001</v>
      </c>
      <c r="AY286">
        <v>22.652999999999999</v>
      </c>
      <c r="AZ286">
        <v>17.437999999999999</v>
      </c>
      <c r="BA286">
        <v>0</v>
      </c>
      <c r="BB286">
        <v>16.795999999999999</v>
      </c>
      <c r="BC286">
        <v>17.138000000000002</v>
      </c>
      <c r="BD286">
        <v>9746146</v>
      </c>
      <c r="BE286">
        <v>6638908</v>
      </c>
      <c r="BF286">
        <v>0</v>
      </c>
      <c r="BG286">
        <v>392840</v>
      </c>
      <c r="BH286">
        <v>460985</v>
      </c>
      <c r="BI286">
        <v>6793564</v>
      </c>
      <c r="BJ286">
        <v>13797810</v>
      </c>
      <c r="BK286">
        <v>7483441</v>
      </c>
      <c r="BL286">
        <v>21954</v>
      </c>
      <c r="BM286">
        <v>0</v>
      </c>
      <c r="BN286">
        <v>4527782</v>
      </c>
      <c r="BO286">
        <v>4334166</v>
      </c>
      <c r="BP286">
        <v>9746146</v>
      </c>
      <c r="BQ286">
        <v>6638908</v>
      </c>
      <c r="BR286">
        <v>0</v>
      </c>
      <c r="BS286">
        <v>392840</v>
      </c>
      <c r="BT286">
        <v>460985</v>
      </c>
      <c r="BU286">
        <v>6793564</v>
      </c>
      <c r="BV286">
        <v>13797810</v>
      </c>
      <c r="BW286">
        <v>7483441</v>
      </c>
      <c r="BX286">
        <v>21954</v>
      </c>
      <c r="BY286">
        <v>0</v>
      </c>
      <c r="BZ286">
        <v>4527782</v>
      </c>
      <c r="CA286">
        <v>4334166</v>
      </c>
      <c r="CB286">
        <v>838135.63</v>
      </c>
      <c r="CC286">
        <v>632328.68999999994</v>
      </c>
      <c r="CD286">
        <v>0</v>
      </c>
      <c r="CE286">
        <v>33360.373</v>
      </c>
      <c r="CF286">
        <v>39456.714</v>
      </c>
      <c r="CG286">
        <v>663421.54</v>
      </c>
      <c r="CH286">
        <v>1110919.2</v>
      </c>
      <c r="CI286">
        <v>555212.29</v>
      </c>
      <c r="CJ286">
        <v>919.601</v>
      </c>
      <c r="CK286">
        <v>0</v>
      </c>
      <c r="CL286">
        <v>485953.53</v>
      </c>
      <c r="CM286">
        <v>472614.27</v>
      </c>
      <c r="CN286">
        <v>2928576</v>
      </c>
      <c r="CO286">
        <v>2928576</v>
      </c>
      <c r="CP286">
        <v>54197596</v>
      </c>
      <c r="CQ286">
        <v>54197596</v>
      </c>
      <c r="CR286">
        <v>4832321.8</v>
      </c>
      <c r="CS286">
        <v>2024</v>
      </c>
      <c r="CT286" t="str">
        <f>IFERROR(INDEX(Geography!C:C, MATCH(G286, Geography!B:B, 0)), G286)</f>
        <v>Indiana</v>
      </c>
      <c r="CU286" t="str">
        <f>IF(O286=VLOOKUP("eia923_lignite_fuel_code", Keys!$B:$C, 2, FALSE), VLOOKUP("lignite_label", Keys!$B:$C, 2, FALSE),VLOOKUP("hard_coal_label", Keys!$B:$C, 2, FALSE))</f>
        <v>hard_coal</v>
      </c>
    </row>
    <row r="287" spans="1:99" x14ac:dyDescent="0.25">
      <c r="A287">
        <v>6177</v>
      </c>
      <c r="B287" t="s">
        <v>2592</v>
      </c>
      <c r="C287" t="s">
        <v>2593</v>
      </c>
      <c r="D287" t="s">
        <v>2984</v>
      </c>
      <c r="E287" t="s">
        <v>2985</v>
      </c>
      <c r="F287">
        <v>16572</v>
      </c>
      <c r="G287" t="s">
        <v>296</v>
      </c>
      <c r="H287" t="s">
        <v>2626</v>
      </c>
      <c r="I287" t="s">
        <v>2627</v>
      </c>
      <c r="K287">
        <v>22</v>
      </c>
      <c r="L287">
        <v>1</v>
      </c>
      <c r="M287" t="s">
        <v>2598</v>
      </c>
      <c r="N287" t="s">
        <v>2599</v>
      </c>
      <c r="O287" t="s">
        <v>2605</v>
      </c>
      <c r="P287" t="s">
        <v>2601</v>
      </c>
      <c r="Q287" t="s">
        <v>2986</v>
      </c>
      <c r="R287" t="s">
        <v>2603</v>
      </c>
      <c r="S287" t="s">
        <v>2604</v>
      </c>
      <c r="T287">
        <v>157880</v>
      </c>
      <c r="U287">
        <v>139320</v>
      </c>
      <c r="V287">
        <v>91492</v>
      </c>
      <c r="W287">
        <v>123963</v>
      </c>
      <c r="X287">
        <v>125799</v>
      </c>
      <c r="Y287">
        <v>163474</v>
      </c>
      <c r="Z287">
        <v>193275</v>
      </c>
      <c r="AA287">
        <v>175068</v>
      </c>
      <c r="AB287">
        <v>159459</v>
      </c>
      <c r="AC287">
        <v>134153</v>
      </c>
      <c r="AD287">
        <v>134450</v>
      </c>
      <c r="AE287">
        <v>56648</v>
      </c>
      <c r="AF287">
        <v>157880</v>
      </c>
      <c r="AG287">
        <v>139320</v>
      </c>
      <c r="AH287">
        <v>91492</v>
      </c>
      <c r="AI287">
        <v>123963</v>
      </c>
      <c r="AJ287">
        <v>125799</v>
      </c>
      <c r="AK287">
        <v>163474</v>
      </c>
      <c r="AL287">
        <v>193275</v>
      </c>
      <c r="AM287">
        <v>175068</v>
      </c>
      <c r="AN287">
        <v>159459</v>
      </c>
      <c r="AO287">
        <v>134153</v>
      </c>
      <c r="AP287">
        <v>134450</v>
      </c>
      <c r="AQ287">
        <v>56648</v>
      </c>
      <c r="AR287">
        <v>18.251000000000001</v>
      </c>
      <c r="AS287">
        <v>18.164000000000001</v>
      </c>
      <c r="AT287">
        <v>18.231000000000002</v>
      </c>
      <c r="AU287">
        <v>18.052</v>
      </c>
      <c r="AV287">
        <v>18.102</v>
      </c>
      <c r="AW287">
        <v>17.84</v>
      </c>
      <c r="AX287">
        <v>18.257000000000001</v>
      </c>
      <c r="AY287">
        <v>18.018999999999998</v>
      </c>
      <c r="AZ287">
        <v>18.227</v>
      </c>
      <c r="BA287">
        <v>18.16</v>
      </c>
      <c r="BB287">
        <v>18.2</v>
      </c>
      <c r="BC287">
        <v>18.327000000000002</v>
      </c>
      <c r="BD287">
        <v>2881468</v>
      </c>
      <c r="BE287">
        <v>2530608</v>
      </c>
      <c r="BF287">
        <v>1667991</v>
      </c>
      <c r="BG287">
        <v>2237780</v>
      </c>
      <c r="BH287">
        <v>2277213</v>
      </c>
      <c r="BI287">
        <v>2916376</v>
      </c>
      <c r="BJ287">
        <v>3528622</v>
      </c>
      <c r="BK287">
        <v>3154550</v>
      </c>
      <c r="BL287">
        <v>2906459</v>
      </c>
      <c r="BM287">
        <v>2436218</v>
      </c>
      <c r="BN287">
        <v>2446990</v>
      </c>
      <c r="BO287">
        <v>1038188</v>
      </c>
      <c r="BP287">
        <v>2881468</v>
      </c>
      <c r="BQ287">
        <v>2530608</v>
      </c>
      <c r="BR287">
        <v>1667991</v>
      </c>
      <c r="BS287">
        <v>2237780</v>
      </c>
      <c r="BT287">
        <v>2277213</v>
      </c>
      <c r="BU287">
        <v>2916376</v>
      </c>
      <c r="BV287">
        <v>3528622</v>
      </c>
      <c r="BW287">
        <v>3154550</v>
      </c>
      <c r="BX287">
        <v>2906459</v>
      </c>
      <c r="BY287">
        <v>2436218</v>
      </c>
      <c r="BZ287">
        <v>2446990</v>
      </c>
      <c r="CA287">
        <v>1038188</v>
      </c>
      <c r="CB287">
        <v>270112.61</v>
      </c>
      <c r="CC287">
        <v>238340</v>
      </c>
      <c r="CD287">
        <v>145941.54999999999</v>
      </c>
      <c r="CE287">
        <v>176775.76</v>
      </c>
      <c r="CF287">
        <v>193157.76000000001</v>
      </c>
      <c r="CG287">
        <v>260740.31</v>
      </c>
      <c r="CH287">
        <v>321275.43</v>
      </c>
      <c r="CI287">
        <v>283263</v>
      </c>
      <c r="CJ287">
        <v>255758.88</v>
      </c>
      <c r="CK287">
        <v>212144.33</v>
      </c>
      <c r="CL287">
        <v>216220.44</v>
      </c>
      <c r="CM287">
        <v>92886.895999999993</v>
      </c>
      <c r="CN287">
        <v>1654981</v>
      </c>
      <c r="CO287">
        <v>1654981</v>
      </c>
      <c r="CP287">
        <v>30022463</v>
      </c>
      <c r="CQ287">
        <v>30022463</v>
      </c>
      <c r="CR287">
        <v>2666617</v>
      </c>
      <c r="CS287">
        <v>2024</v>
      </c>
      <c r="CT287" t="str">
        <f>IFERROR(INDEX(Geography!C:C, MATCH(G287, Geography!B:B, 0)), G287)</f>
        <v>Arizona</v>
      </c>
      <c r="CU287" t="str">
        <f>IF(O287=VLOOKUP("eia923_lignite_fuel_code", Keys!$B:$C, 2, FALSE), VLOOKUP("lignite_label", Keys!$B:$C, 2, FALSE),VLOOKUP("hard_coal_label", Keys!$B:$C, 2, FALSE))</f>
        <v>hard_coal</v>
      </c>
    </row>
    <row r="288" spans="1:99" x14ac:dyDescent="0.25">
      <c r="A288">
        <v>6178</v>
      </c>
      <c r="B288" t="s">
        <v>2592</v>
      </c>
      <c r="C288" t="s">
        <v>2593</v>
      </c>
      <c r="D288" t="s">
        <v>2987</v>
      </c>
      <c r="E288" t="s">
        <v>2988</v>
      </c>
      <c r="F288">
        <v>56570</v>
      </c>
      <c r="G288" t="s">
        <v>422</v>
      </c>
      <c r="H288" t="s">
        <v>2640</v>
      </c>
      <c r="I288" t="s">
        <v>2642</v>
      </c>
      <c r="K288">
        <v>22</v>
      </c>
      <c r="L288">
        <v>2</v>
      </c>
      <c r="M288" t="s">
        <v>2643</v>
      </c>
      <c r="N288" t="s">
        <v>2599</v>
      </c>
      <c r="O288" t="s">
        <v>2605</v>
      </c>
      <c r="P288" t="s">
        <v>2601</v>
      </c>
      <c r="Q288" t="s">
        <v>2644</v>
      </c>
      <c r="R288" t="s">
        <v>2603</v>
      </c>
      <c r="S288" t="s">
        <v>2604</v>
      </c>
      <c r="T288">
        <v>145949</v>
      </c>
      <c r="U288">
        <v>56472</v>
      </c>
      <c r="V288">
        <v>0</v>
      </c>
      <c r="W288">
        <v>67871</v>
      </c>
      <c r="X288">
        <v>193164</v>
      </c>
      <c r="Y288">
        <v>209106</v>
      </c>
      <c r="Z288">
        <v>202775</v>
      </c>
      <c r="AA288">
        <v>166949</v>
      </c>
      <c r="AB288">
        <v>191091</v>
      </c>
      <c r="AC288">
        <v>149578</v>
      </c>
      <c r="AD288">
        <v>100731</v>
      </c>
      <c r="AE288">
        <v>147463</v>
      </c>
      <c r="AF288">
        <v>145949</v>
      </c>
      <c r="AG288">
        <v>56472</v>
      </c>
      <c r="AH288">
        <v>0</v>
      </c>
      <c r="AI288">
        <v>67871</v>
      </c>
      <c r="AJ288">
        <v>193164</v>
      </c>
      <c r="AK288">
        <v>209106</v>
      </c>
      <c r="AL288">
        <v>202775</v>
      </c>
      <c r="AM288">
        <v>166949</v>
      </c>
      <c r="AN288">
        <v>191091</v>
      </c>
      <c r="AO288">
        <v>149578</v>
      </c>
      <c r="AP288">
        <v>100731</v>
      </c>
      <c r="AQ288">
        <v>147463</v>
      </c>
      <c r="AR288">
        <v>17.649999999999999</v>
      </c>
      <c r="AS288">
        <v>17.600000000000001</v>
      </c>
      <c r="AT288">
        <v>0</v>
      </c>
      <c r="AU288">
        <v>17.32</v>
      </c>
      <c r="AV288">
        <v>17.18</v>
      </c>
      <c r="AW288">
        <v>17.13</v>
      </c>
      <c r="AX288">
        <v>17.37</v>
      </c>
      <c r="AY288">
        <v>17.600000000000001</v>
      </c>
      <c r="AZ288">
        <v>17.47</v>
      </c>
      <c r="BA288">
        <v>17.399999999999999</v>
      </c>
      <c r="BB288">
        <v>17.59</v>
      </c>
      <c r="BC288">
        <v>17.559999999999999</v>
      </c>
      <c r="BD288">
        <v>2576000</v>
      </c>
      <c r="BE288">
        <v>993907</v>
      </c>
      <c r="BF288">
        <v>0</v>
      </c>
      <c r="BG288">
        <v>1175526</v>
      </c>
      <c r="BH288">
        <v>3318558</v>
      </c>
      <c r="BI288">
        <v>3581986</v>
      </c>
      <c r="BJ288">
        <v>3522202</v>
      </c>
      <c r="BK288">
        <v>2938302</v>
      </c>
      <c r="BL288">
        <v>3338360</v>
      </c>
      <c r="BM288">
        <v>2602657</v>
      </c>
      <c r="BN288">
        <v>1771858</v>
      </c>
      <c r="BO288">
        <v>2589450</v>
      </c>
      <c r="BP288">
        <v>2576000</v>
      </c>
      <c r="BQ288">
        <v>993907</v>
      </c>
      <c r="BR288">
        <v>0</v>
      </c>
      <c r="BS288">
        <v>1175526</v>
      </c>
      <c r="BT288">
        <v>3318558</v>
      </c>
      <c r="BU288">
        <v>3581986</v>
      </c>
      <c r="BV288">
        <v>3522202</v>
      </c>
      <c r="BW288">
        <v>2938302</v>
      </c>
      <c r="BX288">
        <v>3338360</v>
      </c>
      <c r="BY288">
        <v>2602657</v>
      </c>
      <c r="BZ288">
        <v>1771858</v>
      </c>
      <c r="CA288">
        <v>2589450</v>
      </c>
      <c r="CB288">
        <v>234181.86</v>
      </c>
      <c r="CC288">
        <v>81929.661999999997</v>
      </c>
      <c r="CD288">
        <v>0</v>
      </c>
      <c r="CE288">
        <v>105964.15</v>
      </c>
      <c r="CF288">
        <v>312960.78999999998</v>
      </c>
      <c r="CG288">
        <v>341803.54</v>
      </c>
      <c r="CH288">
        <v>330039.84000000003</v>
      </c>
      <c r="CI288">
        <v>278858.65999999997</v>
      </c>
      <c r="CJ288">
        <v>312699.23</v>
      </c>
      <c r="CK288">
        <v>234716.44</v>
      </c>
      <c r="CL288">
        <v>162090.23999999999</v>
      </c>
      <c r="CM288">
        <v>240158.44</v>
      </c>
      <c r="CN288">
        <v>1631149</v>
      </c>
      <c r="CO288">
        <v>1631149</v>
      </c>
      <c r="CP288">
        <v>28408806</v>
      </c>
      <c r="CQ288">
        <v>28408806</v>
      </c>
      <c r="CR288">
        <v>2635402.7999999998</v>
      </c>
      <c r="CS288">
        <v>2024</v>
      </c>
      <c r="CT288" t="str">
        <f>IFERROR(INDEX(Geography!C:C, MATCH(G288, Geography!B:B, 0)), G288)</f>
        <v>Texas</v>
      </c>
      <c r="CU288" t="str">
        <f>IF(O288=VLOOKUP("eia923_lignite_fuel_code", Keys!$B:$C, 2, FALSE), VLOOKUP("lignite_label", Keys!$B:$C, 2, FALSE),VLOOKUP("hard_coal_label", Keys!$B:$C, 2, FALSE))</f>
        <v>hard_coal</v>
      </c>
    </row>
    <row r="289" spans="1:99" x14ac:dyDescent="0.25">
      <c r="A289">
        <v>6179</v>
      </c>
      <c r="B289" t="s">
        <v>2592</v>
      </c>
      <c r="C289" t="s">
        <v>2593</v>
      </c>
      <c r="D289" t="s">
        <v>2989</v>
      </c>
      <c r="E289" t="s">
        <v>2990</v>
      </c>
      <c r="F289">
        <v>11269</v>
      </c>
      <c r="G289" t="s">
        <v>422</v>
      </c>
      <c r="H289" t="s">
        <v>2640</v>
      </c>
      <c r="I289" t="s">
        <v>2642</v>
      </c>
      <c r="K289">
        <v>22</v>
      </c>
      <c r="L289">
        <v>1</v>
      </c>
      <c r="M289" t="s">
        <v>2598</v>
      </c>
      <c r="N289" t="s">
        <v>2599</v>
      </c>
      <c r="O289" t="s">
        <v>2615</v>
      </c>
      <c r="P289" t="s">
        <v>2601</v>
      </c>
      <c r="Q289" t="s">
        <v>2644</v>
      </c>
      <c r="R289" t="s">
        <v>2603</v>
      </c>
      <c r="S289" t="s">
        <v>2604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2024</v>
      </c>
      <c r="CT289" t="str">
        <f>IFERROR(INDEX(Geography!C:C, MATCH(G289, Geography!B:B, 0)), G289)</f>
        <v>Texas</v>
      </c>
      <c r="CU289" t="str">
        <f>IF(O289=VLOOKUP("eia923_lignite_fuel_code", Keys!$B:$C, 2, FALSE), VLOOKUP("lignite_label", Keys!$B:$C, 2, FALSE),VLOOKUP("hard_coal_label", Keys!$B:$C, 2, FALSE))</f>
        <v>hard_coal</v>
      </c>
    </row>
    <row r="290" spans="1:99" x14ac:dyDescent="0.25">
      <c r="A290">
        <v>6179</v>
      </c>
      <c r="B290" t="s">
        <v>2592</v>
      </c>
      <c r="C290" t="s">
        <v>2593</v>
      </c>
      <c r="D290" t="s">
        <v>2989</v>
      </c>
      <c r="E290" t="s">
        <v>2990</v>
      </c>
      <c r="F290">
        <v>11269</v>
      </c>
      <c r="G290" t="s">
        <v>422</v>
      </c>
      <c r="H290" t="s">
        <v>2640</v>
      </c>
      <c r="I290" t="s">
        <v>2642</v>
      </c>
      <c r="K290">
        <v>22</v>
      </c>
      <c r="L290">
        <v>1</v>
      </c>
      <c r="M290" t="s">
        <v>2598</v>
      </c>
      <c r="N290" t="s">
        <v>2599</v>
      </c>
      <c r="O290" t="s">
        <v>2605</v>
      </c>
      <c r="P290" t="s">
        <v>2601</v>
      </c>
      <c r="Q290" t="s">
        <v>2644</v>
      </c>
      <c r="R290" t="s">
        <v>2603</v>
      </c>
      <c r="S290" t="s">
        <v>2604</v>
      </c>
      <c r="T290">
        <v>420694</v>
      </c>
      <c r="U290">
        <v>328206</v>
      </c>
      <c r="V290">
        <v>396528</v>
      </c>
      <c r="W290">
        <v>315798</v>
      </c>
      <c r="X290">
        <v>375426</v>
      </c>
      <c r="Y290">
        <v>462629</v>
      </c>
      <c r="Z290">
        <v>423261</v>
      </c>
      <c r="AA290">
        <v>505784</v>
      </c>
      <c r="AB290">
        <v>471781</v>
      </c>
      <c r="AC290">
        <v>332585</v>
      </c>
      <c r="AD290">
        <v>309010</v>
      </c>
      <c r="AE290">
        <v>354231</v>
      </c>
      <c r="AF290">
        <v>420694</v>
      </c>
      <c r="AG290">
        <v>328206</v>
      </c>
      <c r="AH290">
        <v>396528</v>
      </c>
      <c r="AI290">
        <v>315798</v>
      </c>
      <c r="AJ290">
        <v>375426</v>
      </c>
      <c r="AK290">
        <v>462629</v>
      </c>
      <c r="AL290">
        <v>423261</v>
      </c>
      <c r="AM290">
        <v>505784</v>
      </c>
      <c r="AN290">
        <v>471781</v>
      </c>
      <c r="AO290">
        <v>332585</v>
      </c>
      <c r="AP290">
        <v>309010</v>
      </c>
      <c r="AQ290">
        <v>354231</v>
      </c>
      <c r="AR290">
        <v>16.602</v>
      </c>
      <c r="AS290">
        <v>16.63</v>
      </c>
      <c r="AT290">
        <v>16.658000000000001</v>
      </c>
      <c r="AU290">
        <v>16.652000000000001</v>
      </c>
      <c r="AV290">
        <v>16.658000000000001</v>
      </c>
      <c r="AW290">
        <v>16.175000000000001</v>
      </c>
      <c r="AX290">
        <v>16.274000000000001</v>
      </c>
      <c r="AY290">
        <v>16.355</v>
      </c>
      <c r="AZ290">
        <v>16.420999999999999</v>
      </c>
      <c r="BA290">
        <v>16.443000000000001</v>
      </c>
      <c r="BB290">
        <v>16.472999999999999</v>
      </c>
      <c r="BC290">
        <v>16.504999999999999</v>
      </c>
      <c r="BD290">
        <v>6984362</v>
      </c>
      <c r="BE290">
        <v>5458066</v>
      </c>
      <c r="BF290">
        <v>6605363</v>
      </c>
      <c r="BG290">
        <v>5258668</v>
      </c>
      <c r="BH290">
        <v>6253846</v>
      </c>
      <c r="BI290">
        <v>7483024</v>
      </c>
      <c r="BJ290">
        <v>6888150</v>
      </c>
      <c r="BK290">
        <v>8272097</v>
      </c>
      <c r="BL290">
        <v>7747116</v>
      </c>
      <c r="BM290">
        <v>5468695</v>
      </c>
      <c r="BN290">
        <v>5090322</v>
      </c>
      <c r="BO290">
        <v>5846583</v>
      </c>
      <c r="BP290">
        <v>6984362</v>
      </c>
      <c r="BQ290">
        <v>5458066</v>
      </c>
      <c r="BR290">
        <v>6605363</v>
      </c>
      <c r="BS290">
        <v>5258668</v>
      </c>
      <c r="BT290">
        <v>6253846</v>
      </c>
      <c r="BU290">
        <v>7483024</v>
      </c>
      <c r="BV290">
        <v>6888150</v>
      </c>
      <c r="BW290">
        <v>8272097</v>
      </c>
      <c r="BX290">
        <v>7747116</v>
      </c>
      <c r="BY290">
        <v>5468695</v>
      </c>
      <c r="BZ290">
        <v>5090322</v>
      </c>
      <c r="CA290">
        <v>5846583</v>
      </c>
      <c r="CB290">
        <v>647378.34</v>
      </c>
      <c r="CC290">
        <v>491853.16</v>
      </c>
      <c r="CD290">
        <v>600016.43999999994</v>
      </c>
      <c r="CE290">
        <v>475328.74</v>
      </c>
      <c r="CF290">
        <v>567082.37</v>
      </c>
      <c r="CG290">
        <v>709044.08</v>
      </c>
      <c r="CH290">
        <v>636378.03</v>
      </c>
      <c r="CI290">
        <v>742606.33</v>
      </c>
      <c r="CJ290">
        <v>718217.24</v>
      </c>
      <c r="CK290">
        <v>507741.06</v>
      </c>
      <c r="CL290">
        <v>464983.21</v>
      </c>
      <c r="CM290">
        <v>547391.74</v>
      </c>
      <c r="CN290">
        <v>4695933</v>
      </c>
      <c r="CO290">
        <v>4695933</v>
      </c>
      <c r="CP290">
        <v>77356292</v>
      </c>
      <c r="CQ290">
        <v>77356292</v>
      </c>
      <c r="CR290">
        <v>7108020.7000000002</v>
      </c>
      <c r="CS290">
        <v>2024</v>
      </c>
      <c r="CT290" t="str">
        <f>IFERROR(INDEX(Geography!C:C, MATCH(G290, Geography!B:B, 0)), G290)</f>
        <v>Texas</v>
      </c>
      <c r="CU290" t="str">
        <f>IF(O290=VLOOKUP("eia923_lignite_fuel_code", Keys!$B:$C, 2, FALSE), VLOOKUP("lignite_label", Keys!$B:$C, 2, FALSE),VLOOKUP("hard_coal_label", Keys!$B:$C, 2, FALSE))</f>
        <v>hard_coal</v>
      </c>
    </row>
    <row r="291" spans="1:99" x14ac:dyDescent="0.25">
      <c r="A291">
        <v>6180</v>
      </c>
      <c r="B291" t="s">
        <v>2592</v>
      </c>
      <c r="C291" t="s">
        <v>2593</v>
      </c>
      <c r="D291" t="s">
        <v>2991</v>
      </c>
      <c r="E291" t="s">
        <v>2979</v>
      </c>
      <c r="F291">
        <v>55983</v>
      </c>
      <c r="G291" t="s">
        <v>422</v>
      </c>
      <c r="H291" t="s">
        <v>2640</v>
      </c>
      <c r="I291" t="s">
        <v>2642</v>
      </c>
      <c r="K291">
        <v>22</v>
      </c>
      <c r="L291">
        <v>2</v>
      </c>
      <c r="M291" t="s">
        <v>2643</v>
      </c>
      <c r="N291" t="s">
        <v>2599</v>
      </c>
      <c r="O291" t="s">
        <v>522</v>
      </c>
      <c r="P291" t="s">
        <v>2601</v>
      </c>
      <c r="Q291" t="s">
        <v>2644</v>
      </c>
      <c r="R291" t="s">
        <v>2603</v>
      </c>
      <c r="S291" t="s">
        <v>2604</v>
      </c>
      <c r="T291">
        <v>806078</v>
      </c>
      <c r="U291">
        <v>707701</v>
      </c>
      <c r="V291">
        <v>243553</v>
      </c>
      <c r="W291">
        <v>644982</v>
      </c>
      <c r="X291">
        <v>751918</v>
      </c>
      <c r="Y291">
        <v>615802</v>
      </c>
      <c r="Z291">
        <v>785010</v>
      </c>
      <c r="AA291">
        <v>883711</v>
      </c>
      <c r="AB291">
        <v>880970</v>
      </c>
      <c r="AC291">
        <v>867680</v>
      </c>
      <c r="AD291">
        <v>775190</v>
      </c>
      <c r="AE291">
        <v>873615</v>
      </c>
      <c r="AF291">
        <v>806078</v>
      </c>
      <c r="AG291">
        <v>707701</v>
      </c>
      <c r="AH291">
        <v>243553</v>
      </c>
      <c r="AI291">
        <v>644982</v>
      </c>
      <c r="AJ291">
        <v>751918</v>
      </c>
      <c r="AK291">
        <v>615802</v>
      </c>
      <c r="AL291">
        <v>785010</v>
      </c>
      <c r="AM291">
        <v>883711</v>
      </c>
      <c r="AN291">
        <v>880970</v>
      </c>
      <c r="AO291">
        <v>867680</v>
      </c>
      <c r="AP291">
        <v>775190</v>
      </c>
      <c r="AQ291">
        <v>873615</v>
      </c>
      <c r="AR291">
        <v>13.6</v>
      </c>
      <c r="AS291">
        <v>13.6</v>
      </c>
      <c r="AT291">
        <v>13.6</v>
      </c>
      <c r="AU291">
        <v>13.6</v>
      </c>
      <c r="AV291">
        <v>13.6</v>
      </c>
      <c r="AW291">
        <v>13.6</v>
      </c>
      <c r="AX291">
        <v>13.6</v>
      </c>
      <c r="AY291">
        <v>13.6</v>
      </c>
      <c r="AZ291">
        <v>13.6</v>
      </c>
      <c r="BA291">
        <v>13.6</v>
      </c>
      <c r="BB291">
        <v>13.6</v>
      </c>
      <c r="BC291">
        <v>13.6</v>
      </c>
      <c r="BD291">
        <v>10962661</v>
      </c>
      <c r="BE291">
        <v>9624734</v>
      </c>
      <c r="BF291">
        <v>3312321</v>
      </c>
      <c r="BG291">
        <v>8771755</v>
      </c>
      <c r="BH291">
        <v>10226085</v>
      </c>
      <c r="BI291">
        <v>8374907</v>
      </c>
      <c r="BJ291">
        <v>10676136</v>
      </c>
      <c r="BK291">
        <v>12018470</v>
      </c>
      <c r="BL291">
        <v>11981192</v>
      </c>
      <c r="BM291">
        <v>11800448</v>
      </c>
      <c r="BN291">
        <v>10542584</v>
      </c>
      <c r="BO291">
        <v>11881164</v>
      </c>
      <c r="BP291">
        <v>10962661</v>
      </c>
      <c r="BQ291">
        <v>9624734</v>
      </c>
      <c r="BR291">
        <v>3312321</v>
      </c>
      <c r="BS291">
        <v>8771755</v>
      </c>
      <c r="BT291">
        <v>10226085</v>
      </c>
      <c r="BU291">
        <v>8374907</v>
      </c>
      <c r="BV291">
        <v>10676136</v>
      </c>
      <c r="BW291">
        <v>12018470</v>
      </c>
      <c r="BX291">
        <v>11981192</v>
      </c>
      <c r="BY291">
        <v>11800448</v>
      </c>
      <c r="BZ291">
        <v>10542584</v>
      </c>
      <c r="CA291">
        <v>11881164</v>
      </c>
      <c r="CB291">
        <v>1018597.7</v>
      </c>
      <c r="CC291">
        <v>841759.66</v>
      </c>
      <c r="CD291">
        <v>284837.96000000002</v>
      </c>
      <c r="CE291">
        <v>785751.75</v>
      </c>
      <c r="CF291">
        <v>797594.04</v>
      </c>
      <c r="CG291">
        <v>708654.88</v>
      </c>
      <c r="CH291">
        <v>934766.31</v>
      </c>
      <c r="CI291">
        <v>1066380.5</v>
      </c>
      <c r="CJ291">
        <v>1078966.8999999999</v>
      </c>
      <c r="CK291">
        <v>1083621.8</v>
      </c>
      <c r="CL291">
        <v>923320.75</v>
      </c>
      <c r="CM291">
        <v>1057498.5</v>
      </c>
      <c r="CN291">
        <v>8836210</v>
      </c>
      <c r="CO291">
        <v>8836210</v>
      </c>
      <c r="CP291">
        <v>120172457</v>
      </c>
      <c r="CQ291">
        <v>120172457</v>
      </c>
      <c r="CR291">
        <v>10581751</v>
      </c>
      <c r="CS291">
        <v>2024</v>
      </c>
      <c r="CT291" t="str">
        <f>IFERROR(INDEX(Geography!C:C, MATCH(G291, Geography!B:B, 0)), G291)</f>
        <v>Texas</v>
      </c>
      <c r="CU291" t="str">
        <f>IF(O291=VLOOKUP("eia923_lignite_fuel_code", Keys!$B:$C, 2, FALSE), VLOOKUP("lignite_label", Keys!$B:$C, 2, FALSE),VLOOKUP("hard_coal_label", Keys!$B:$C, 2, FALSE))</f>
        <v>lignite</v>
      </c>
    </row>
    <row r="292" spans="1:99" x14ac:dyDescent="0.25">
      <c r="A292">
        <v>6183</v>
      </c>
      <c r="B292" t="s">
        <v>2592</v>
      </c>
      <c r="C292" t="s">
        <v>2593</v>
      </c>
      <c r="D292" t="s">
        <v>2992</v>
      </c>
      <c r="E292" t="s">
        <v>2993</v>
      </c>
      <c r="F292">
        <v>16624</v>
      </c>
      <c r="G292" t="s">
        <v>422</v>
      </c>
      <c r="H292" t="s">
        <v>2640</v>
      </c>
      <c r="I292" t="s">
        <v>2642</v>
      </c>
      <c r="K292">
        <v>22</v>
      </c>
      <c r="L292">
        <v>1</v>
      </c>
      <c r="M292" t="s">
        <v>2598</v>
      </c>
      <c r="N292" t="s">
        <v>2599</v>
      </c>
      <c r="O292" t="s">
        <v>522</v>
      </c>
      <c r="P292" t="s">
        <v>2601</v>
      </c>
      <c r="Q292" t="s">
        <v>2644</v>
      </c>
      <c r="R292" t="s">
        <v>2603</v>
      </c>
      <c r="S292" t="s">
        <v>2604</v>
      </c>
      <c r="T292">
        <v>179741</v>
      </c>
      <c r="U292">
        <v>221758</v>
      </c>
      <c r="V292">
        <v>7</v>
      </c>
      <c r="W292">
        <v>0</v>
      </c>
      <c r="X292">
        <v>175033</v>
      </c>
      <c r="Y292">
        <v>197085</v>
      </c>
      <c r="Z292">
        <v>217426</v>
      </c>
      <c r="AA292">
        <v>228930</v>
      </c>
      <c r="AB292">
        <v>181629</v>
      </c>
      <c r="AC292">
        <v>133277</v>
      </c>
      <c r="AD292">
        <v>0</v>
      </c>
      <c r="AE292">
        <v>117989</v>
      </c>
      <c r="AF292">
        <v>179741</v>
      </c>
      <c r="AG292">
        <v>221758</v>
      </c>
      <c r="AH292">
        <v>7</v>
      </c>
      <c r="AI292">
        <v>0</v>
      </c>
      <c r="AJ292">
        <v>175033</v>
      </c>
      <c r="AK292">
        <v>197085</v>
      </c>
      <c r="AL292">
        <v>217426</v>
      </c>
      <c r="AM292">
        <v>228930</v>
      </c>
      <c r="AN292">
        <v>181629</v>
      </c>
      <c r="AO292">
        <v>133277</v>
      </c>
      <c r="AP292">
        <v>0</v>
      </c>
      <c r="AQ292">
        <v>117989</v>
      </c>
      <c r="AR292">
        <v>10.11</v>
      </c>
      <c r="AS292">
        <v>10.11</v>
      </c>
      <c r="AT292">
        <v>11.5</v>
      </c>
      <c r="AU292">
        <v>0</v>
      </c>
      <c r="AV292">
        <v>10.01</v>
      </c>
      <c r="AW292">
        <v>10.15</v>
      </c>
      <c r="AX292">
        <v>10.01</v>
      </c>
      <c r="AY292">
        <v>10.42</v>
      </c>
      <c r="AZ292">
        <v>10.56</v>
      </c>
      <c r="BA292">
        <v>10.27</v>
      </c>
      <c r="BB292">
        <v>0</v>
      </c>
      <c r="BC292">
        <v>10.64</v>
      </c>
      <c r="BD292">
        <v>1817182</v>
      </c>
      <c r="BE292">
        <v>2241973</v>
      </c>
      <c r="BF292">
        <v>81</v>
      </c>
      <c r="BG292">
        <v>0</v>
      </c>
      <c r="BH292">
        <v>1752080</v>
      </c>
      <c r="BI292">
        <v>2000413</v>
      </c>
      <c r="BJ292">
        <v>2176434</v>
      </c>
      <c r="BK292">
        <v>2385451</v>
      </c>
      <c r="BL292">
        <v>1918002</v>
      </c>
      <c r="BM292">
        <v>1368755</v>
      </c>
      <c r="BN292">
        <v>0</v>
      </c>
      <c r="BO292">
        <v>1255403</v>
      </c>
      <c r="BP292">
        <v>1817182</v>
      </c>
      <c r="BQ292">
        <v>2241973</v>
      </c>
      <c r="BR292">
        <v>81</v>
      </c>
      <c r="BS292">
        <v>0</v>
      </c>
      <c r="BT292">
        <v>1752080</v>
      </c>
      <c r="BU292">
        <v>2000413</v>
      </c>
      <c r="BV292">
        <v>2176434</v>
      </c>
      <c r="BW292">
        <v>2385451</v>
      </c>
      <c r="BX292">
        <v>1918002</v>
      </c>
      <c r="BY292">
        <v>1368755</v>
      </c>
      <c r="BZ292">
        <v>0</v>
      </c>
      <c r="CA292">
        <v>1255403</v>
      </c>
      <c r="CB292">
        <v>160929.64000000001</v>
      </c>
      <c r="CC292">
        <v>153360.34</v>
      </c>
      <c r="CD292">
        <v>7.3630000000000004</v>
      </c>
      <c r="CE292">
        <v>0</v>
      </c>
      <c r="CF292">
        <v>144708.75</v>
      </c>
      <c r="CG292">
        <v>150533.72</v>
      </c>
      <c r="CH292">
        <v>173204.24</v>
      </c>
      <c r="CI292">
        <v>187939.06</v>
      </c>
      <c r="CJ292">
        <v>146092.5</v>
      </c>
      <c r="CK292">
        <v>95007.441000000006</v>
      </c>
      <c r="CL292">
        <v>0</v>
      </c>
      <c r="CM292">
        <v>90130.032000000007</v>
      </c>
      <c r="CN292">
        <v>1652875</v>
      </c>
      <c r="CO292">
        <v>1652875</v>
      </c>
      <c r="CP292">
        <v>16915774</v>
      </c>
      <c r="CQ292">
        <v>16915774</v>
      </c>
      <c r="CR292">
        <v>1301913.1000000001</v>
      </c>
      <c r="CS292">
        <v>2024</v>
      </c>
      <c r="CT292" t="str">
        <f>IFERROR(INDEX(Geography!C:C, MATCH(G292, Geography!B:B, 0)), G292)</f>
        <v>Texas</v>
      </c>
      <c r="CU292" t="str">
        <f>IF(O292=VLOOKUP("eia923_lignite_fuel_code", Keys!$B:$C, 2, FALSE), VLOOKUP("lignite_label", Keys!$B:$C, 2, FALSE),VLOOKUP("hard_coal_label", Keys!$B:$C, 2, FALSE))</f>
        <v>lignite</v>
      </c>
    </row>
    <row r="293" spans="1:99" x14ac:dyDescent="0.25">
      <c r="A293">
        <v>6190</v>
      </c>
      <c r="B293" t="s">
        <v>2592</v>
      </c>
      <c r="C293" t="s">
        <v>2593</v>
      </c>
      <c r="D293" t="s">
        <v>2994</v>
      </c>
      <c r="E293" t="s">
        <v>2995</v>
      </c>
      <c r="F293">
        <v>3265</v>
      </c>
      <c r="G293" t="s">
        <v>346</v>
      </c>
      <c r="H293" t="s">
        <v>2640</v>
      </c>
      <c r="I293" t="s">
        <v>2597</v>
      </c>
      <c r="K293">
        <v>22</v>
      </c>
      <c r="L293">
        <v>1</v>
      </c>
      <c r="M293" t="s">
        <v>2598</v>
      </c>
      <c r="N293" t="s">
        <v>2599</v>
      </c>
      <c r="O293" t="s">
        <v>2600</v>
      </c>
      <c r="P293" t="s">
        <v>2601</v>
      </c>
      <c r="Q293" t="s">
        <v>2697</v>
      </c>
      <c r="R293" t="s">
        <v>2603</v>
      </c>
      <c r="S293" t="s">
        <v>2604</v>
      </c>
      <c r="T293">
        <v>6764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6764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21.92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148267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148267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12613.018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6764</v>
      </c>
      <c r="CO293">
        <v>6764</v>
      </c>
      <c r="CP293">
        <v>148267</v>
      </c>
      <c r="CQ293">
        <v>148267</v>
      </c>
      <c r="CR293">
        <v>12613.018</v>
      </c>
      <c r="CS293">
        <v>2024</v>
      </c>
      <c r="CT293" t="str">
        <f>IFERROR(INDEX(Geography!C:C, MATCH(G293, Geography!B:B, 0)), G293)</f>
        <v>Louisiana</v>
      </c>
      <c r="CU293" t="str">
        <f>IF(O293=VLOOKUP("eia923_lignite_fuel_code", Keys!$B:$C, 2, FALSE), VLOOKUP("lignite_label", Keys!$B:$C, 2, FALSE),VLOOKUP("hard_coal_label", Keys!$B:$C, 2, FALSE))</f>
        <v>hard_coal</v>
      </c>
    </row>
    <row r="294" spans="1:99" x14ac:dyDescent="0.25">
      <c r="A294">
        <v>6190</v>
      </c>
      <c r="B294" t="s">
        <v>2592</v>
      </c>
      <c r="C294" t="s">
        <v>2593</v>
      </c>
      <c r="D294" t="s">
        <v>2994</v>
      </c>
      <c r="E294" t="s">
        <v>2995</v>
      </c>
      <c r="F294">
        <v>3265</v>
      </c>
      <c r="G294" t="s">
        <v>346</v>
      </c>
      <c r="H294" t="s">
        <v>2640</v>
      </c>
      <c r="I294" t="s">
        <v>2597</v>
      </c>
      <c r="K294">
        <v>22</v>
      </c>
      <c r="L294">
        <v>1</v>
      </c>
      <c r="M294" t="s">
        <v>2598</v>
      </c>
      <c r="N294" t="s">
        <v>2599</v>
      </c>
      <c r="O294" t="s">
        <v>522</v>
      </c>
      <c r="P294" t="s">
        <v>2601</v>
      </c>
      <c r="Q294" t="s">
        <v>2697</v>
      </c>
      <c r="R294" t="s">
        <v>2603</v>
      </c>
      <c r="S294" t="s">
        <v>2604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2024</v>
      </c>
      <c r="CT294" t="str">
        <f>IFERROR(INDEX(Geography!C:C, MATCH(G294, Geography!B:B, 0)), G294)</f>
        <v>Louisiana</v>
      </c>
      <c r="CU294" t="str">
        <f>IF(O294=VLOOKUP("eia923_lignite_fuel_code", Keys!$B:$C, 2, FALSE), VLOOKUP("lignite_label", Keys!$B:$C, 2, FALSE),VLOOKUP("hard_coal_label", Keys!$B:$C, 2, FALSE))</f>
        <v>lignite</v>
      </c>
    </row>
    <row r="295" spans="1:99" x14ac:dyDescent="0.25">
      <c r="A295">
        <v>6190</v>
      </c>
      <c r="B295" t="s">
        <v>2592</v>
      </c>
      <c r="C295" t="s">
        <v>2593</v>
      </c>
      <c r="D295" t="s">
        <v>2994</v>
      </c>
      <c r="E295" t="s">
        <v>2995</v>
      </c>
      <c r="F295">
        <v>3265</v>
      </c>
      <c r="G295" t="s">
        <v>346</v>
      </c>
      <c r="H295" t="s">
        <v>2640</v>
      </c>
      <c r="I295" t="s">
        <v>2597</v>
      </c>
      <c r="K295">
        <v>22</v>
      </c>
      <c r="L295">
        <v>1</v>
      </c>
      <c r="M295" t="s">
        <v>2598</v>
      </c>
      <c r="N295" t="s">
        <v>2599</v>
      </c>
      <c r="O295" t="s">
        <v>2605</v>
      </c>
      <c r="P295" t="s">
        <v>2601</v>
      </c>
      <c r="Q295" t="s">
        <v>2697</v>
      </c>
      <c r="R295" t="s">
        <v>2603</v>
      </c>
      <c r="S295" t="s">
        <v>2604</v>
      </c>
      <c r="T295">
        <v>85824</v>
      </c>
      <c r="U295">
        <v>92314</v>
      </c>
      <c r="V295">
        <v>75089</v>
      </c>
      <c r="W295">
        <v>60736</v>
      </c>
      <c r="X295">
        <v>78806</v>
      </c>
      <c r="Y295">
        <v>92800</v>
      </c>
      <c r="Z295">
        <v>100494</v>
      </c>
      <c r="AA295">
        <v>86742</v>
      </c>
      <c r="AB295">
        <v>104607</v>
      </c>
      <c r="AC295">
        <v>34087</v>
      </c>
      <c r="AD295">
        <v>103630</v>
      </c>
      <c r="AE295">
        <v>57769</v>
      </c>
      <c r="AF295">
        <v>85824</v>
      </c>
      <c r="AG295">
        <v>92314</v>
      </c>
      <c r="AH295">
        <v>75089</v>
      </c>
      <c r="AI295">
        <v>60736</v>
      </c>
      <c r="AJ295">
        <v>78806</v>
      </c>
      <c r="AK295">
        <v>92800</v>
      </c>
      <c r="AL295">
        <v>100494</v>
      </c>
      <c r="AM295">
        <v>86742</v>
      </c>
      <c r="AN295">
        <v>104607</v>
      </c>
      <c r="AO295">
        <v>34087</v>
      </c>
      <c r="AP295">
        <v>103630</v>
      </c>
      <c r="AQ295">
        <v>57769</v>
      </c>
      <c r="AR295">
        <v>17.303000000000001</v>
      </c>
      <c r="AS295">
        <v>17.318000000000001</v>
      </c>
      <c r="AT295">
        <v>17.344999999999999</v>
      </c>
      <c r="AU295">
        <v>17.364000000000001</v>
      </c>
      <c r="AV295">
        <v>17.384</v>
      </c>
      <c r="AW295">
        <v>17.393999999999998</v>
      </c>
      <c r="AX295">
        <v>17.399999999999999</v>
      </c>
      <c r="AY295">
        <v>17.411000000000001</v>
      </c>
      <c r="AZ295">
        <v>17.667000000000002</v>
      </c>
      <c r="BA295">
        <v>17.452000000000002</v>
      </c>
      <c r="BB295">
        <v>17.454999999999998</v>
      </c>
      <c r="BC295">
        <v>17.073</v>
      </c>
      <c r="BD295">
        <v>1485013</v>
      </c>
      <c r="BE295">
        <v>1598694</v>
      </c>
      <c r="BF295">
        <v>1302419</v>
      </c>
      <c r="BG295">
        <v>1054620</v>
      </c>
      <c r="BH295">
        <v>1369964</v>
      </c>
      <c r="BI295">
        <v>1614163</v>
      </c>
      <c r="BJ295">
        <v>1748596</v>
      </c>
      <c r="BK295">
        <v>1510265</v>
      </c>
      <c r="BL295">
        <v>1848092</v>
      </c>
      <c r="BM295">
        <v>594886</v>
      </c>
      <c r="BN295">
        <v>1808862</v>
      </c>
      <c r="BO295">
        <v>986290</v>
      </c>
      <c r="BP295">
        <v>1485013</v>
      </c>
      <c r="BQ295">
        <v>1598694</v>
      </c>
      <c r="BR295">
        <v>1302419</v>
      </c>
      <c r="BS295">
        <v>1054620</v>
      </c>
      <c r="BT295">
        <v>1369964</v>
      </c>
      <c r="BU295">
        <v>1614163</v>
      </c>
      <c r="BV295">
        <v>1748596</v>
      </c>
      <c r="BW295">
        <v>1510265</v>
      </c>
      <c r="BX295">
        <v>1848092</v>
      </c>
      <c r="BY295">
        <v>594886</v>
      </c>
      <c r="BZ295">
        <v>1808862</v>
      </c>
      <c r="CA295">
        <v>986290</v>
      </c>
      <c r="CB295">
        <v>126329.57</v>
      </c>
      <c r="CC295">
        <v>134145.79</v>
      </c>
      <c r="CD295">
        <v>114291.73</v>
      </c>
      <c r="CE295">
        <v>90286.284</v>
      </c>
      <c r="CF295">
        <v>105978.96</v>
      </c>
      <c r="CG295">
        <v>139191.29</v>
      </c>
      <c r="CH295">
        <v>151377.01999999999</v>
      </c>
      <c r="CI295">
        <v>130473.89</v>
      </c>
      <c r="CJ295">
        <v>157125.6</v>
      </c>
      <c r="CK295">
        <v>50963.908000000003</v>
      </c>
      <c r="CL295">
        <v>157375.1</v>
      </c>
      <c r="CM295">
        <v>79134.120999999999</v>
      </c>
      <c r="CN295">
        <v>972898</v>
      </c>
      <c r="CO295">
        <v>972898</v>
      </c>
      <c r="CP295">
        <v>16921864</v>
      </c>
      <c r="CQ295">
        <v>16921864</v>
      </c>
      <c r="CR295">
        <v>1436673.3</v>
      </c>
      <c r="CS295">
        <v>2024</v>
      </c>
      <c r="CT295" t="str">
        <f>IFERROR(INDEX(Geography!C:C, MATCH(G295, Geography!B:B, 0)), G295)</f>
        <v>Louisiana</v>
      </c>
      <c r="CU295" t="str">
        <f>IF(O295=VLOOKUP("eia923_lignite_fuel_code", Keys!$B:$C, 2, FALSE), VLOOKUP("lignite_label", Keys!$B:$C, 2, FALSE),VLOOKUP("hard_coal_label", Keys!$B:$C, 2, FALSE))</f>
        <v>hard_coal</v>
      </c>
    </row>
    <row r="296" spans="1:99" x14ac:dyDescent="0.25">
      <c r="A296">
        <v>6193</v>
      </c>
      <c r="B296" t="s">
        <v>2592</v>
      </c>
      <c r="C296" t="s">
        <v>2593</v>
      </c>
      <c r="D296" t="s">
        <v>2996</v>
      </c>
      <c r="E296" t="s">
        <v>2997</v>
      </c>
      <c r="F296">
        <v>17718</v>
      </c>
      <c r="G296" t="s">
        <v>422</v>
      </c>
      <c r="H296" t="s">
        <v>2640</v>
      </c>
      <c r="I296" t="s">
        <v>2610</v>
      </c>
      <c r="K296">
        <v>22</v>
      </c>
      <c r="L296">
        <v>1</v>
      </c>
      <c r="M296" t="s">
        <v>2598</v>
      </c>
      <c r="N296" t="s">
        <v>2599</v>
      </c>
      <c r="O296" t="s">
        <v>2605</v>
      </c>
      <c r="P296" t="s">
        <v>2601</v>
      </c>
      <c r="Q296" t="s">
        <v>2611</v>
      </c>
      <c r="R296" t="s">
        <v>2603</v>
      </c>
      <c r="S296" t="s">
        <v>2604</v>
      </c>
      <c r="T296">
        <v>191693</v>
      </c>
      <c r="U296">
        <v>54130</v>
      </c>
      <c r="V296">
        <v>52867</v>
      </c>
      <c r="W296">
        <v>97570</v>
      </c>
      <c r="X296">
        <v>150201</v>
      </c>
      <c r="Y296">
        <v>151940</v>
      </c>
      <c r="Z296">
        <v>156327</v>
      </c>
      <c r="AA296">
        <v>197404</v>
      </c>
      <c r="AB296">
        <v>120292</v>
      </c>
      <c r="AC296">
        <v>62151</v>
      </c>
      <c r="AD296">
        <v>69640</v>
      </c>
      <c r="AE296">
        <v>49479</v>
      </c>
      <c r="AF296">
        <v>191693</v>
      </c>
      <c r="AG296">
        <v>54130</v>
      </c>
      <c r="AH296">
        <v>52867</v>
      </c>
      <c r="AI296">
        <v>97570</v>
      </c>
      <c r="AJ296">
        <v>150201</v>
      </c>
      <c r="AK296">
        <v>151940</v>
      </c>
      <c r="AL296">
        <v>156327</v>
      </c>
      <c r="AM296">
        <v>197404</v>
      </c>
      <c r="AN296">
        <v>120292</v>
      </c>
      <c r="AO296">
        <v>62151</v>
      </c>
      <c r="AP296">
        <v>69640</v>
      </c>
      <c r="AQ296">
        <v>49479</v>
      </c>
      <c r="AR296">
        <v>17.684000000000001</v>
      </c>
      <c r="AS296">
        <v>17.670000000000002</v>
      </c>
      <c r="AT296">
        <v>17.946000000000002</v>
      </c>
      <c r="AU296">
        <v>17.788</v>
      </c>
      <c r="AV296">
        <v>17.978999999999999</v>
      </c>
      <c r="AW296">
        <v>17.867999999999999</v>
      </c>
      <c r="AX296">
        <v>17.846</v>
      </c>
      <c r="AY296">
        <v>17.593</v>
      </c>
      <c r="AZ296">
        <v>17.63</v>
      </c>
      <c r="BA296">
        <v>17.667999999999999</v>
      </c>
      <c r="BB296">
        <v>16.939</v>
      </c>
      <c r="BC296">
        <v>15.837999999999999</v>
      </c>
      <c r="BD296">
        <v>3389899</v>
      </c>
      <c r="BE296">
        <v>956477</v>
      </c>
      <c r="BF296">
        <v>948751</v>
      </c>
      <c r="BG296">
        <v>1735575</v>
      </c>
      <c r="BH296">
        <v>2700464</v>
      </c>
      <c r="BI296">
        <v>2714864</v>
      </c>
      <c r="BJ296">
        <v>2789812</v>
      </c>
      <c r="BK296">
        <v>3472929</v>
      </c>
      <c r="BL296">
        <v>2120748</v>
      </c>
      <c r="BM296">
        <v>1098084</v>
      </c>
      <c r="BN296">
        <v>1179632</v>
      </c>
      <c r="BO296">
        <v>783648</v>
      </c>
      <c r="BP296">
        <v>3389899</v>
      </c>
      <c r="BQ296">
        <v>956477</v>
      </c>
      <c r="BR296">
        <v>948751</v>
      </c>
      <c r="BS296">
        <v>1735575</v>
      </c>
      <c r="BT296">
        <v>2700464</v>
      </c>
      <c r="BU296">
        <v>2714864</v>
      </c>
      <c r="BV296">
        <v>2789812</v>
      </c>
      <c r="BW296">
        <v>3472929</v>
      </c>
      <c r="BX296">
        <v>2120748</v>
      </c>
      <c r="BY296">
        <v>1098084</v>
      </c>
      <c r="BZ296">
        <v>1179632</v>
      </c>
      <c r="CA296">
        <v>783648</v>
      </c>
      <c r="CB296">
        <v>311025.69</v>
      </c>
      <c r="CC296">
        <v>74864.339000000007</v>
      </c>
      <c r="CD296">
        <v>71200.423999999999</v>
      </c>
      <c r="CE296">
        <v>141431.19</v>
      </c>
      <c r="CF296">
        <v>232971.79</v>
      </c>
      <c r="CG296">
        <v>231726.27</v>
      </c>
      <c r="CH296">
        <v>237527.31</v>
      </c>
      <c r="CI296">
        <v>306389.23</v>
      </c>
      <c r="CJ296">
        <v>183624.41</v>
      </c>
      <c r="CK296">
        <v>102198.87</v>
      </c>
      <c r="CL296">
        <v>105287.33</v>
      </c>
      <c r="CM296">
        <v>60755.421000000002</v>
      </c>
      <c r="CN296">
        <v>1353694</v>
      </c>
      <c r="CO296">
        <v>1353694</v>
      </c>
      <c r="CP296">
        <v>23890883</v>
      </c>
      <c r="CQ296">
        <v>23890883</v>
      </c>
      <c r="CR296">
        <v>2059002.3</v>
      </c>
      <c r="CS296">
        <v>2024</v>
      </c>
      <c r="CT296" t="str">
        <f>IFERROR(INDEX(Geography!C:C, MATCH(G296, Geography!B:B, 0)), G296)</f>
        <v>Texas</v>
      </c>
      <c r="CU296" t="str">
        <f>IF(O296=VLOOKUP("eia923_lignite_fuel_code", Keys!$B:$C, 2, FALSE), VLOOKUP("lignite_label", Keys!$B:$C, 2, FALSE),VLOOKUP("hard_coal_label", Keys!$B:$C, 2, FALSE))</f>
        <v>hard_coal</v>
      </c>
    </row>
    <row r="297" spans="1:99" x14ac:dyDescent="0.25">
      <c r="A297">
        <v>6194</v>
      </c>
      <c r="B297" t="s">
        <v>2592</v>
      </c>
      <c r="C297" t="s">
        <v>2593</v>
      </c>
      <c r="D297" t="s">
        <v>2998</v>
      </c>
      <c r="E297" t="s">
        <v>2997</v>
      </c>
      <c r="F297">
        <v>17718</v>
      </c>
      <c r="G297" t="s">
        <v>422</v>
      </c>
      <c r="H297" t="s">
        <v>2640</v>
      </c>
      <c r="I297" t="s">
        <v>2610</v>
      </c>
      <c r="K297">
        <v>22</v>
      </c>
      <c r="L297">
        <v>1</v>
      </c>
      <c r="M297" t="s">
        <v>2598</v>
      </c>
      <c r="N297" t="s">
        <v>2599</v>
      </c>
      <c r="O297" t="s">
        <v>2605</v>
      </c>
      <c r="P297" t="s">
        <v>2601</v>
      </c>
      <c r="Q297" t="s">
        <v>2611</v>
      </c>
      <c r="R297" t="s">
        <v>2603</v>
      </c>
      <c r="S297" t="s">
        <v>2604</v>
      </c>
      <c r="T297">
        <v>183193</v>
      </c>
      <c r="U297">
        <v>24407</v>
      </c>
      <c r="V297">
        <v>0</v>
      </c>
      <c r="W297">
        <v>29433</v>
      </c>
      <c r="X297">
        <v>56471</v>
      </c>
      <c r="Y297">
        <v>82586</v>
      </c>
      <c r="Z297">
        <v>143451</v>
      </c>
      <c r="AA297">
        <v>180449</v>
      </c>
      <c r="AB297">
        <v>94669</v>
      </c>
      <c r="AC297">
        <v>78668</v>
      </c>
      <c r="AD297">
        <v>104658</v>
      </c>
      <c r="AE297">
        <v>112419</v>
      </c>
      <c r="AF297">
        <v>183193</v>
      </c>
      <c r="AG297">
        <v>24407</v>
      </c>
      <c r="AH297">
        <v>0</v>
      </c>
      <c r="AI297">
        <v>29433</v>
      </c>
      <c r="AJ297">
        <v>56471</v>
      </c>
      <c r="AK297">
        <v>82586</v>
      </c>
      <c r="AL297">
        <v>143451</v>
      </c>
      <c r="AM297">
        <v>180449</v>
      </c>
      <c r="AN297">
        <v>94669</v>
      </c>
      <c r="AO297">
        <v>78668</v>
      </c>
      <c r="AP297">
        <v>104658</v>
      </c>
      <c r="AQ297">
        <v>112419</v>
      </c>
      <c r="AR297">
        <v>17.77</v>
      </c>
      <c r="AS297">
        <v>17.838999999999999</v>
      </c>
      <c r="AT297">
        <v>0</v>
      </c>
      <c r="AU297">
        <v>17.510999999999999</v>
      </c>
      <c r="AV297">
        <v>17.96</v>
      </c>
      <c r="AW297">
        <v>18.082999999999998</v>
      </c>
      <c r="AX297">
        <v>17.866</v>
      </c>
      <c r="AY297">
        <v>17.827999999999999</v>
      </c>
      <c r="AZ297">
        <v>17.611999999999998</v>
      </c>
      <c r="BA297">
        <v>19.055</v>
      </c>
      <c r="BB297">
        <v>17.658000000000001</v>
      </c>
      <c r="BC297">
        <v>17.495999999999999</v>
      </c>
      <c r="BD297">
        <v>3255340</v>
      </c>
      <c r="BE297">
        <v>435396</v>
      </c>
      <c r="BF297">
        <v>0</v>
      </c>
      <c r="BG297">
        <v>515401</v>
      </c>
      <c r="BH297">
        <v>1014219</v>
      </c>
      <c r="BI297">
        <v>1493403</v>
      </c>
      <c r="BJ297">
        <v>2562896</v>
      </c>
      <c r="BK297">
        <v>3217045</v>
      </c>
      <c r="BL297">
        <v>1667310</v>
      </c>
      <c r="BM297">
        <v>1499019</v>
      </c>
      <c r="BN297">
        <v>1848051</v>
      </c>
      <c r="BO297">
        <v>1966883</v>
      </c>
      <c r="BP297">
        <v>3255340</v>
      </c>
      <c r="BQ297">
        <v>435396</v>
      </c>
      <c r="BR297">
        <v>0</v>
      </c>
      <c r="BS297">
        <v>515401</v>
      </c>
      <c r="BT297">
        <v>1014219</v>
      </c>
      <c r="BU297">
        <v>1493403</v>
      </c>
      <c r="BV297">
        <v>2562896</v>
      </c>
      <c r="BW297">
        <v>3217045</v>
      </c>
      <c r="BX297">
        <v>1667310</v>
      </c>
      <c r="BY297">
        <v>1499019</v>
      </c>
      <c r="BZ297">
        <v>1848051</v>
      </c>
      <c r="CA297">
        <v>1966883</v>
      </c>
      <c r="CB297">
        <v>297277.45</v>
      </c>
      <c r="CC297">
        <v>30818.037</v>
      </c>
      <c r="CD297">
        <v>0</v>
      </c>
      <c r="CE297">
        <v>37693.726999999999</v>
      </c>
      <c r="CF297">
        <v>78626.665999999997</v>
      </c>
      <c r="CG297">
        <v>116434.64</v>
      </c>
      <c r="CH297">
        <v>211994.79</v>
      </c>
      <c r="CI297">
        <v>279844.01</v>
      </c>
      <c r="CJ297">
        <v>147018.48000000001</v>
      </c>
      <c r="CK297">
        <v>117547.16</v>
      </c>
      <c r="CL297">
        <v>157147.97</v>
      </c>
      <c r="CM297">
        <v>185850.42</v>
      </c>
      <c r="CN297">
        <v>1090404</v>
      </c>
      <c r="CO297">
        <v>1090404</v>
      </c>
      <c r="CP297">
        <v>19474963</v>
      </c>
      <c r="CQ297">
        <v>19474963</v>
      </c>
      <c r="CR297">
        <v>1660253.3</v>
      </c>
      <c r="CS297">
        <v>2024</v>
      </c>
      <c r="CT297" t="str">
        <f>IFERROR(INDEX(Geography!C:C, MATCH(G297, Geography!B:B, 0)), G297)</f>
        <v>Texas</v>
      </c>
      <c r="CU297" t="str">
        <f>IF(O297=VLOOKUP("eia923_lignite_fuel_code", Keys!$B:$C, 2, FALSE), VLOOKUP("lignite_label", Keys!$B:$C, 2, FALSE),VLOOKUP("hard_coal_label", Keys!$B:$C, 2, FALSE))</f>
        <v>hard_coal</v>
      </c>
    </row>
    <row r="298" spans="1:99" x14ac:dyDescent="0.25">
      <c r="A298">
        <v>6195</v>
      </c>
      <c r="B298" t="s">
        <v>2592</v>
      </c>
      <c r="C298" t="s">
        <v>2593</v>
      </c>
      <c r="D298" t="s">
        <v>2999</v>
      </c>
      <c r="E298" t="s">
        <v>3000</v>
      </c>
      <c r="F298">
        <v>17833</v>
      </c>
      <c r="G298" t="s">
        <v>367</v>
      </c>
      <c r="H298" t="s">
        <v>2609</v>
      </c>
      <c r="I298" t="s">
        <v>2610</v>
      </c>
      <c r="K298">
        <v>22</v>
      </c>
      <c r="L298">
        <v>1</v>
      </c>
      <c r="M298" t="s">
        <v>2598</v>
      </c>
      <c r="N298" t="s">
        <v>2599</v>
      </c>
      <c r="O298" t="s">
        <v>2600</v>
      </c>
      <c r="P298" t="s">
        <v>2601</v>
      </c>
      <c r="Q298" t="s">
        <v>2611</v>
      </c>
      <c r="R298" t="s">
        <v>2603</v>
      </c>
      <c r="S298" t="s">
        <v>2604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2024</v>
      </c>
      <c r="CT298" t="str">
        <f>IFERROR(INDEX(Geography!C:C, MATCH(G298, Geography!B:B, 0)), G298)</f>
        <v>Missouri</v>
      </c>
      <c r="CU298" t="str">
        <f>IF(O298=VLOOKUP("eia923_lignite_fuel_code", Keys!$B:$C, 2, FALSE), VLOOKUP("lignite_label", Keys!$B:$C, 2, FALSE),VLOOKUP("hard_coal_label", Keys!$B:$C, 2, FALSE))</f>
        <v>hard_coal</v>
      </c>
    </row>
    <row r="299" spans="1:99" x14ac:dyDescent="0.25">
      <c r="A299">
        <v>6195</v>
      </c>
      <c r="B299" t="s">
        <v>2592</v>
      </c>
      <c r="C299" t="s">
        <v>2593</v>
      </c>
      <c r="D299" t="s">
        <v>2999</v>
      </c>
      <c r="E299" t="s">
        <v>3000</v>
      </c>
      <c r="F299">
        <v>17833</v>
      </c>
      <c r="G299" t="s">
        <v>367</v>
      </c>
      <c r="H299" t="s">
        <v>2609</v>
      </c>
      <c r="I299" t="s">
        <v>2610</v>
      </c>
      <c r="K299">
        <v>22</v>
      </c>
      <c r="L299">
        <v>1</v>
      </c>
      <c r="M299" t="s">
        <v>2598</v>
      </c>
      <c r="N299" t="s">
        <v>2599</v>
      </c>
      <c r="O299" t="s">
        <v>2605</v>
      </c>
      <c r="P299" t="s">
        <v>2601</v>
      </c>
      <c r="Q299" t="s">
        <v>2611</v>
      </c>
      <c r="R299" t="s">
        <v>2603</v>
      </c>
      <c r="S299" t="s">
        <v>2604</v>
      </c>
      <c r="T299">
        <v>61324</v>
      </c>
      <c r="U299">
        <v>93736</v>
      </c>
      <c r="V299">
        <v>141208</v>
      </c>
      <c r="W299">
        <v>81272</v>
      </c>
      <c r="X299">
        <v>99160</v>
      </c>
      <c r="Y299">
        <v>120465</v>
      </c>
      <c r="Z299">
        <v>138107</v>
      </c>
      <c r="AA299">
        <v>125575</v>
      </c>
      <c r="AB299">
        <v>109744</v>
      </c>
      <c r="AC299">
        <v>72334</v>
      </c>
      <c r="AD299">
        <v>93648</v>
      </c>
      <c r="AE299">
        <v>115002</v>
      </c>
      <c r="AF299">
        <v>61324</v>
      </c>
      <c r="AG299">
        <v>93736</v>
      </c>
      <c r="AH299">
        <v>141208</v>
      </c>
      <c r="AI299">
        <v>81272</v>
      </c>
      <c r="AJ299">
        <v>99160</v>
      </c>
      <c r="AK299">
        <v>120465</v>
      </c>
      <c r="AL299">
        <v>138107</v>
      </c>
      <c r="AM299">
        <v>125575</v>
      </c>
      <c r="AN299">
        <v>109744</v>
      </c>
      <c r="AO299">
        <v>72334</v>
      </c>
      <c r="AP299">
        <v>93648</v>
      </c>
      <c r="AQ299">
        <v>115002</v>
      </c>
      <c r="AR299">
        <v>17.670000000000002</v>
      </c>
      <c r="AS299">
        <v>17.588999999999999</v>
      </c>
      <c r="AT299">
        <v>17.62</v>
      </c>
      <c r="AU299">
        <v>17.885999999999999</v>
      </c>
      <c r="AV299">
        <v>17.532</v>
      </c>
      <c r="AW299">
        <v>17.898</v>
      </c>
      <c r="AX299">
        <v>17.728999999999999</v>
      </c>
      <c r="AY299">
        <v>17.98</v>
      </c>
      <c r="AZ299">
        <v>18.039000000000001</v>
      </c>
      <c r="BA299">
        <v>17.899999999999999</v>
      </c>
      <c r="BB299">
        <v>17.516999999999999</v>
      </c>
      <c r="BC299">
        <v>17.451000000000001</v>
      </c>
      <c r="BD299">
        <v>1083595</v>
      </c>
      <c r="BE299">
        <v>1648723</v>
      </c>
      <c r="BF299">
        <v>2488085</v>
      </c>
      <c r="BG299">
        <v>1453631</v>
      </c>
      <c r="BH299">
        <v>1738473</v>
      </c>
      <c r="BI299">
        <v>2156083</v>
      </c>
      <c r="BJ299">
        <v>2448499</v>
      </c>
      <c r="BK299">
        <v>2257839</v>
      </c>
      <c r="BL299">
        <v>1979672</v>
      </c>
      <c r="BM299">
        <v>1294779</v>
      </c>
      <c r="BN299">
        <v>1640432</v>
      </c>
      <c r="BO299">
        <v>2006900</v>
      </c>
      <c r="BP299">
        <v>1083595</v>
      </c>
      <c r="BQ299">
        <v>1648723</v>
      </c>
      <c r="BR299">
        <v>2488085</v>
      </c>
      <c r="BS299">
        <v>1453631</v>
      </c>
      <c r="BT299">
        <v>1738473</v>
      </c>
      <c r="BU299">
        <v>2156083</v>
      </c>
      <c r="BV299">
        <v>2448499</v>
      </c>
      <c r="BW299">
        <v>2257839</v>
      </c>
      <c r="BX299">
        <v>1979672</v>
      </c>
      <c r="BY299">
        <v>1294779</v>
      </c>
      <c r="BZ299">
        <v>1640432</v>
      </c>
      <c r="CA299">
        <v>2006900</v>
      </c>
      <c r="CB299">
        <v>99437.047000000006</v>
      </c>
      <c r="CC299">
        <v>157058.57</v>
      </c>
      <c r="CD299">
        <v>245716.97</v>
      </c>
      <c r="CE299">
        <v>134050.47</v>
      </c>
      <c r="CF299">
        <v>166841.01</v>
      </c>
      <c r="CG299">
        <v>203393.14</v>
      </c>
      <c r="CH299">
        <v>230690.68</v>
      </c>
      <c r="CI299">
        <v>213860.12</v>
      </c>
      <c r="CJ299">
        <v>188770.05</v>
      </c>
      <c r="CK299">
        <v>126618.03</v>
      </c>
      <c r="CL299">
        <v>151505.98000000001</v>
      </c>
      <c r="CM299">
        <v>188383.7</v>
      </c>
      <c r="CN299">
        <v>1251575</v>
      </c>
      <c r="CO299">
        <v>1251575</v>
      </c>
      <c r="CP299">
        <v>22196711</v>
      </c>
      <c r="CQ299">
        <v>22196711</v>
      </c>
      <c r="CR299">
        <v>2106325.7999999998</v>
      </c>
      <c r="CS299">
        <v>2024</v>
      </c>
      <c r="CT299" t="str">
        <f>IFERROR(INDEX(Geography!C:C, MATCH(G299, Geography!B:B, 0)), G299)</f>
        <v>Missouri</v>
      </c>
      <c r="CU299" t="str">
        <f>IF(O299=VLOOKUP("eia923_lignite_fuel_code", Keys!$B:$C, 2, FALSE), VLOOKUP("lignite_label", Keys!$B:$C, 2, FALSE),VLOOKUP("hard_coal_label", Keys!$B:$C, 2, FALSE))</f>
        <v>hard_coal</v>
      </c>
    </row>
    <row r="300" spans="1:99" x14ac:dyDescent="0.25">
      <c r="A300">
        <v>6204</v>
      </c>
      <c r="B300" t="s">
        <v>2592</v>
      </c>
      <c r="C300" t="s">
        <v>2593</v>
      </c>
      <c r="D300" t="s">
        <v>3001</v>
      </c>
      <c r="E300" t="s">
        <v>2834</v>
      </c>
      <c r="F300">
        <v>1307</v>
      </c>
      <c r="G300" t="s">
        <v>443</v>
      </c>
      <c r="H300" t="s">
        <v>2626</v>
      </c>
      <c r="I300" t="s">
        <v>2627</v>
      </c>
      <c r="K300">
        <v>22</v>
      </c>
      <c r="L300">
        <v>1</v>
      </c>
      <c r="M300" t="s">
        <v>2598</v>
      </c>
      <c r="N300" t="s">
        <v>2599</v>
      </c>
      <c r="O300" t="s">
        <v>2615</v>
      </c>
      <c r="P300" t="s">
        <v>2601</v>
      </c>
      <c r="Q300" t="s">
        <v>2649</v>
      </c>
      <c r="R300" t="s">
        <v>2603</v>
      </c>
      <c r="S300" t="s">
        <v>2604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2024</v>
      </c>
      <c r="CT300" t="str">
        <f>IFERROR(INDEX(Geography!C:C, MATCH(G300, Geography!B:B, 0)), G300)</f>
        <v>Wyoming</v>
      </c>
      <c r="CU300" t="str">
        <f>IF(O300=VLOOKUP("eia923_lignite_fuel_code", Keys!$B:$C, 2, FALSE), VLOOKUP("lignite_label", Keys!$B:$C, 2, FALSE),VLOOKUP("hard_coal_label", Keys!$B:$C, 2, FALSE))</f>
        <v>hard_coal</v>
      </c>
    </row>
    <row r="301" spans="1:99" x14ac:dyDescent="0.25">
      <c r="A301">
        <v>6204</v>
      </c>
      <c r="B301" t="s">
        <v>2592</v>
      </c>
      <c r="C301" t="s">
        <v>2593</v>
      </c>
      <c r="D301" t="s">
        <v>3001</v>
      </c>
      <c r="E301" t="s">
        <v>2834</v>
      </c>
      <c r="F301">
        <v>1307</v>
      </c>
      <c r="G301" t="s">
        <v>443</v>
      </c>
      <c r="H301" t="s">
        <v>2626</v>
      </c>
      <c r="I301" t="s">
        <v>2627</v>
      </c>
      <c r="K301">
        <v>22</v>
      </c>
      <c r="L301">
        <v>1</v>
      </c>
      <c r="M301" t="s">
        <v>2598</v>
      </c>
      <c r="N301" t="s">
        <v>2599</v>
      </c>
      <c r="O301" t="s">
        <v>2605</v>
      </c>
      <c r="P301" t="s">
        <v>2601</v>
      </c>
      <c r="Q301" t="s">
        <v>2649</v>
      </c>
      <c r="R301" t="s">
        <v>2603</v>
      </c>
      <c r="S301" t="s">
        <v>2604</v>
      </c>
      <c r="T301">
        <v>459373</v>
      </c>
      <c r="U301">
        <v>362339</v>
      </c>
      <c r="V301">
        <v>270951</v>
      </c>
      <c r="W301">
        <v>212475</v>
      </c>
      <c r="X301">
        <v>264934</v>
      </c>
      <c r="Y301">
        <v>297987</v>
      </c>
      <c r="Z301">
        <v>522736</v>
      </c>
      <c r="AA301">
        <v>534209</v>
      </c>
      <c r="AB301">
        <v>386916</v>
      </c>
      <c r="AC301">
        <v>247956</v>
      </c>
      <c r="AD301">
        <v>387389</v>
      </c>
      <c r="AE301">
        <v>430199</v>
      </c>
      <c r="AF301">
        <v>459373</v>
      </c>
      <c r="AG301">
        <v>362339</v>
      </c>
      <c r="AH301">
        <v>270951</v>
      </c>
      <c r="AI301">
        <v>212475</v>
      </c>
      <c r="AJ301">
        <v>264934</v>
      </c>
      <c r="AK301">
        <v>297987</v>
      </c>
      <c r="AL301">
        <v>522736</v>
      </c>
      <c r="AM301">
        <v>534209</v>
      </c>
      <c r="AN301">
        <v>386916</v>
      </c>
      <c r="AO301">
        <v>247956</v>
      </c>
      <c r="AP301">
        <v>387389</v>
      </c>
      <c r="AQ301">
        <v>430199</v>
      </c>
      <c r="AR301">
        <v>17.021000000000001</v>
      </c>
      <c r="AS301">
        <v>17.106999999999999</v>
      </c>
      <c r="AT301">
        <v>16.648</v>
      </c>
      <c r="AU301">
        <v>16.372</v>
      </c>
      <c r="AV301">
        <v>16.52</v>
      </c>
      <c r="AW301">
        <v>16.888999999999999</v>
      </c>
      <c r="AX301">
        <v>16.898</v>
      </c>
      <c r="AY301">
        <v>17.004999999999999</v>
      </c>
      <c r="AZ301">
        <v>16.768000000000001</v>
      </c>
      <c r="BA301">
        <v>16.596</v>
      </c>
      <c r="BB301">
        <v>17.38</v>
      </c>
      <c r="BC301">
        <v>17.311</v>
      </c>
      <c r="BD301">
        <v>7818988</v>
      </c>
      <c r="BE301">
        <v>6198533</v>
      </c>
      <c r="BF301">
        <v>4510792</v>
      </c>
      <c r="BG301">
        <v>3478641</v>
      </c>
      <c r="BH301">
        <v>4376710</v>
      </c>
      <c r="BI301">
        <v>5032702</v>
      </c>
      <c r="BJ301">
        <v>8833193</v>
      </c>
      <c r="BK301">
        <v>9084224</v>
      </c>
      <c r="BL301">
        <v>6487807</v>
      </c>
      <c r="BM301">
        <v>4115078</v>
      </c>
      <c r="BN301">
        <v>6732821</v>
      </c>
      <c r="BO301">
        <v>7447175</v>
      </c>
      <c r="BP301">
        <v>7818988</v>
      </c>
      <c r="BQ301">
        <v>6198533</v>
      </c>
      <c r="BR301">
        <v>4510792</v>
      </c>
      <c r="BS301">
        <v>3478641</v>
      </c>
      <c r="BT301">
        <v>4376710</v>
      </c>
      <c r="BU301">
        <v>5032702</v>
      </c>
      <c r="BV301">
        <v>8833193</v>
      </c>
      <c r="BW301">
        <v>9084224</v>
      </c>
      <c r="BX301">
        <v>6487807</v>
      </c>
      <c r="BY301">
        <v>4115078</v>
      </c>
      <c r="BZ301">
        <v>6732821</v>
      </c>
      <c r="CA301">
        <v>7447175</v>
      </c>
      <c r="CB301">
        <v>730615.88</v>
      </c>
      <c r="CC301">
        <v>565452.02</v>
      </c>
      <c r="CD301">
        <v>408917.01</v>
      </c>
      <c r="CE301">
        <v>308645.3</v>
      </c>
      <c r="CF301">
        <v>387793.72</v>
      </c>
      <c r="CG301">
        <v>457353.97</v>
      </c>
      <c r="CH301">
        <v>847727.81</v>
      </c>
      <c r="CI301">
        <v>850726.24</v>
      </c>
      <c r="CJ301">
        <v>606682.61</v>
      </c>
      <c r="CK301">
        <v>378121.04</v>
      </c>
      <c r="CL301">
        <v>522140.54</v>
      </c>
      <c r="CM301">
        <v>702375.84</v>
      </c>
      <c r="CN301">
        <v>4377464</v>
      </c>
      <c r="CO301">
        <v>4377464</v>
      </c>
      <c r="CP301">
        <v>74116664</v>
      </c>
      <c r="CQ301">
        <v>74116664</v>
      </c>
      <c r="CR301">
        <v>6766552</v>
      </c>
      <c r="CS301">
        <v>2024</v>
      </c>
      <c r="CT301" t="str">
        <f>IFERROR(INDEX(Geography!C:C, MATCH(G301, Geography!B:B, 0)), G301)</f>
        <v>Wyoming</v>
      </c>
      <c r="CU301" t="str">
        <f>IF(O301=VLOOKUP("eia923_lignite_fuel_code", Keys!$B:$C, 2, FALSE), VLOOKUP("lignite_label", Keys!$B:$C, 2, FALSE),VLOOKUP("hard_coal_label", Keys!$B:$C, 2, FALSE))</f>
        <v>hard_coal</v>
      </c>
    </row>
    <row r="302" spans="1:99" x14ac:dyDescent="0.25">
      <c r="A302">
        <v>6213</v>
      </c>
      <c r="B302" t="s">
        <v>2592</v>
      </c>
      <c r="C302" t="s">
        <v>2593</v>
      </c>
      <c r="D302" t="s">
        <v>3002</v>
      </c>
      <c r="E302" t="s">
        <v>3003</v>
      </c>
      <c r="F302">
        <v>65239</v>
      </c>
      <c r="G302" t="s">
        <v>333</v>
      </c>
      <c r="H302" t="s">
        <v>2690</v>
      </c>
      <c r="I302" t="s">
        <v>2666</v>
      </c>
      <c r="K302">
        <v>22</v>
      </c>
      <c r="L302">
        <v>1</v>
      </c>
      <c r="M302" t="s">
        <v>2598</v>
      </c>
      <c r="N302" t="s">
        <v>2599</v>
      </c>
      <c r="O302" t="s">
        <v>2600</v>
      </c>
      <c r="P302" t="s">
        <v>2601</v>
      </c>
      <c r="Q302" t="s">
        <v>2697</v>
      </c>
      <c r="R302" t="s">
        <v>2603</v>
      </c>
      <c r="S302" t="s">
        <v>2604</v>
      </c>
      <c r="T302">
        <v>245151</v>
      </c>
      <c r="U302">
        <v>63473</v>
      </c>
      <c r="V302">
        <v>90504</v>
      </c>
      <c r="W302">
        <v>110412</v>
      </c>
      <c r="X302">
        <v>136513</v>
      </c>
      <c r="Y302">
        <v>156597</v>
      </c>
      <c r="Z302">
        <v>211613</v>
      </c>
      <c r="AA302">
        <v>169334</v>
      </c>
      <c r="AB302">
        <v>136227</v>
      </c>
      <c r="AC302">
        <v>194419</v>
      </c>
      <c r="AD302">
        <v>151877</v>
      </c>
      <c r="AE302">
        <v>206300</v>
      </c>
      <c r="AF302">
        <v>245151</v>
      </c>
      <c r="AG302">
        <v>63473</v>
      </c>
      <c r="AH302">
        <v>90504</v>
      </c>
      <c r="AI302">
        <v>110412</v>
      </c>
      <c r="AJ302">
        <v>136513</v>
      </c>
      <c r="AK302">
        <v>156597</v>
      </c>
      <c r="AL302">
        <v>211613</v>
      </c>
      <c r="AM302">
        <v>169334</v>
      </c>
      <c r="AN302">
        <v>136227</v>
      </c>
      <c r="AO302">
        <v>194419</v>
      </c>
      <c r="AP302">
        <v>151877</v>
      </c>
      <c r="AQ302">
        <v>206300</v>
      </c>
      <c r="AR302">
        <v>21.5</v>
      </c>
      <c r="AS302">
        <v>22.968</v>
      </c>
      <c r="AT302">
        <v>22.64</v>
      </c>
      <c r="AU302">
        <v>22.32</v>
      </c>
      <c r="AV302">
        <v>22.25</v>
      </c>
      <c r="AW302">
        <v>24.538</v>
      </c>
      <c r="AX302">
        <v>22.35</v>
      </c>
      <c r="AY302">
        <v>22.643999999999998</v>
      </c>
      <c r="AZ302">
        <v>22.414000000000001</v>
      </c>
      <c r="BA302">
        <v>22.49</v>
      </c>
      <c r="BB302">
        <v>22.49</v>
      </c>
      <c r="BC302">
        <v>22.358000000000001</v>
      </c>
      <c r="BD302">
        <v>5270747</v>
      </c>
      <c r="BE302">
        <v>1457848</v>
      </c>
      <c r="BF302">
        <v>2049011</v>
      </c>
      <c r="BG302">
        <v>2464396</v>
      </c>
      <c r="BH302">
        <v>3037414</v>
      </c>
      <c r="BI302">
        <v>3842577</v>
      </c>
      <c r="BJ302">
        <v>4729551</v>
      </c>
      <c r="BK302">
        <v>3834399</v>
      </c>
      <c r="BL302">
        <v>3053392</v>
      </c>
      <c r="BM302">
        <v>4372483</v>
      </c>
      <c r="BN302">
        <v>3415714</v>
      </c>
      <c r="BO302">
        <v>4612455</v>
      </c>
      <c r="BP302">
        <v>5270747</v>
      </c>
      <c r="BQ302">
        <v>1457848</v>
      </c>
      <c r="BR302">
        <v>2049011</v>
      </c>
      <c r="BS302">
        <v>2464396</v>
      </c>
      <c r="BT302">
        <v>3037414</v>
      </c>
      <c r="BU302">
        <v>3842577</v>
      </c>
      <c r="BV302">
        <v>4729551</v>
      </c>
      <c r="BW302">
        <v>3834399</v>
      </c>
      <c r="BX302">
        <v>3053392</v>
      </c>
      <c r="BY302">
        <v>4372483</v>
      </c>
      <c r="BZ302">
        <v>3415714</v>
      </c>
      <c r="CA302">
        <v>4612455</v>
      </c>
      <c r="CB302">
        <v>520178.77</v>
      </c>
      <c r="CC302">
        <v>128933.69</v>
      </c>
      <c r="CD302">
        <v>179843.53</v>
      </c>
      <c r="CE302">
        <v>220724.03</v>
      </c>
      <c r="CF302">
        <v>271608.2</v>
      </c>
      <c r="CG302">
        <v>302602.34000000003</v>
      </c>
      <c r="CH302">
        <v>439102.79</v>
      </c>
      <c r="CI302">
        <v>359416.53</v>
      </c>
      <c r="CJ302">
        <v>284458.21999999997</v>
      </c>
      <c r="CK302">
        <v>410421.71</v>
      </c>
      <c r="CL302">
        <v>309171.73</v>
      </c>
      <c r="CM302">
        <v>447858.82</v>
      </c>
      <c r="CN302">
        <v>1872420</v>
      </c>
      <c r="CO302">
        <v>1872420</v>
      </c>
      <c r="CP302">
        <v>42139987</v>
      </c>
      <c r="CQ302">
        <v>42139987</v>
      </c>
      <c r="CR302">
        <v>3874320.4</v>
      </c>
      <c r="CS302">
        <v>2024</v>
      </c>
      <c r="CT302" t="str">
        <f>IFERROR(INDEX(Geography!C:C, MATCH(G302, Geography!B:B, 0)), G302)</f>
        <v>Indiana</v>
      </c>
      <c r="CU302" t="str">
        <f>IF(O302=VLOOKUP("eia923_lignite_fuel_code", Keys!$B:$C, 2, FALSE), VLOOKUP("lignite_label", Keys!$B:$C, 2, FALSE),VLOOKUP("hard_coal_label", Keys!$B:$C, 2, FALSE))</f>
        <v>hard_coal</v>
      </c>
    </row>
    <row r="303" spans="1:99" x14ac:dyDescent="0.25">
      <c r="A303">
        <v>6238</v>
      </c>
      <c r="B303" t="s">
        <v>2592</v>
      </c>
      <c r="C303" t="s">
        <v>2593</v>
      </c>
      <c r="D303" t="s">
        <v>3004</v>
      </c>
      <c r="E303" t="s">
        <v>3005</v>
      </c>
      <c r="F303">
        <v>40307</v>
      </c>
      <c r="G303" t="s">
        <v>329</v>
      </c>
      <c r="H303" t="s">
        <v>2690</v>
      </c>
      <c r="I303" t="s">
        <v>2597</v>
      </c>
      <c r="K303">
        <v>22</v>
      </c>
      <c r="L303">
        <v>1</v>
      </c>
      <c r="M303" t="s">
        <v>2598</v>
      </c>
      <c r="N303" t="s">
        <v>2652</v>
      </c>
      <c r="O303" t="s">
        <v>2600</v>
      </c>
      <c r="P303" t="s">
        <v>2601</v>
      </c>
      <c r="Q303" t="s">
        <v>2697</v>
      </c>
      <c r="R303" t="s">
        <v>2656</v>
      </c>
      <c r="S303" t="s">
        <v>2604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2024</v>
      </c>
      <c r="CT303" t="str">
        <f>IFERROR(INDEX(Geography!C:C, MATCH(G303, Geography!B:B, 0)), G303)</f>
        <v>Illinois</v>
      </c>
      <c r="CU303" t="str">
        <f>IF(O303=VLOOKUP("eia923_lignite_fuel_code", Keys!$B:$C, 2, FALSE), VLOOKUP("lignite_label", Keys!$B:$C, 2, FALSE),VLOOKUP("hard_coal_label", Keys!$B:$C, 2, FALSE))</f>
        <v>hard_coal</v>
      </c>
    </row>
    <row r="304" spans="1:99" x14ac:dyDescent="0.25">
      <c r="A304">
        <v>6248</v>
      </c>
      <c r="B304" t="s">
        <v>2592</v>
      </c>
      <c r="C304" t="s">
        <v>2593</v>
      </c>
      <c r="D304" t="s">
        <v>3006</v>
      </c>
      <c r="E304" t="s">
        <v>2646</v>
      </c>
      <c r="F304">
        <v>15466</v>
      </c>
      <c r="G304" t="s">
        <v>308</v>
      </c>
      <c r="H304" t="s">
        <v>2626</v>
      </c>
      <c r="I304" t="s">
        <v>2627</v>
      </c>
      <c r="K304">
        <v>22</v>
      </c>
      <c r="L304">
        <v>1</v>
      </c>
      <c r="M304" t="s">
        <v>2598</v>
      </c>
      <c r="N304" t="s">
        <v>2599</v>
      </c>
      <c r="O304" t="s">
        <v>2605</v>
      </c>
      <c r="P304" t="s">
        <v>2601</v>
      </c>
      <c r="Q304" t="s">
        <v>2647</v>
      </c>
      <c r="R304" t="s">
        <v>2603</v>
      </c>
      <c r="S304" t="s">
        <v>2604</v>
      </c>
      <c r="T304">
        <v>218545</v>
      </c>
      <c r="U304">
        <v>177219</v>
      </c>
      <c r="V304">
        <v>31</v>
      </c>
      <c r="W304">
        <v>86289</v>
      </c>
      <c r="X304">
        <v>95967</v>
      </c>
      <c r="Y304">
        <v>147696</v>
      </c>
      <c r="Z304">
        <v>147727</v>
      </c>
      <c r="AA304">
        <v>175123</v>
      </c>
      <c r="AB304">
        <v>161202</v>
      </c>
      <c r="AC304">
        <v>155846</v>
      </c>
      <c r="AD304">
        <v>67107</v>
      </c>
      <c r="AE304">
        <v>73047</v>
      </c>
      <c r="AF304">
        <v>218545</v>
      </c>
      <c r="AG304">
        <v>177219</v>
      </c>
      <c r="AH304">
        <v>31</v>
      </c>
      <c r="AI304">
        <v>86289</v>
      </c>
      <c r="AJ304">
        <v>95967</v>
      </c>
      <c r="AK304">
        <v>147696</v>
      </c>
      <c r="AL304">
        <v>147727</v>
      </c>
      <c r="AM304">
        <v>175123</v>
      </c>
      <c r="AN304">
        <v>161202</v>
      </c>
      <c r="AO304">
        <v>155846</v>
      </c>
      <c r="AP304">
        <v>67107</v>
      </c>
      <c r="AQ304">
        <v>73047</v>
      </c>
      <c r="AR304">
        <v>16.661999999999999</v>
      </c>
      <c r="AS304">
        <v>16.738</v>
      </c>
      <c r="AT304">
        <v>16.739000000000001</v>
      </c>
      <c r="AU304">
        <v>16.603999999999999</v>
      </c>
      <c r="AV304">
        <v>16.622</v>
      </c>
      <c r="AW304">
        <v>16.7</v>
      </c>
      <c r="AX304">
        <v>16.622</v>
      </c>
      <c r="AY304">
        <v>16.66</v>
      </c>
      <c r="AZ304">
        <v>16.617999999999999</v>
      </c>
      <c r="BA304">
        <v>16.603999999999999</v>
      </c>
      <c r="BB304">
        <v>16.643999999999998</v>
      </c>
      <c r="BC304">
        <v>16.62</v>
      </c>
      <c r="BD304">
        <v>3641397</v>
      </c>
      <c r="BE304">
        <v>2966292</v>
      </c>
      <c r="BF304">
        <v>519</v>
      </c>
      <c r="BG304">
        <v>1432743</v>
      </c>
      <c r="BH304">
        <v>1595163</v>
      </c>
      <c r="BI304">
        <v>2466523</v>
      </c>
      <c r="BJ304">
        <v>2455518</v>
      </c>
      <c r="BK304">
        <v>2917549</v>
      </c>
      <c r="BL304">
        <v>2678855</v>
      </c>
      <c r="BM304">
        <v>2587667</v>
      </c>
      <c r="BN304">
        <v>1116929</v>
      </c>
      <c r="BO304">
        <v>1214041</v>
      </c>
      <c r="BP304">
        <v>3641397</v>
      </c>
      <c r="BQ304">
        <v>2966292</v>
      </c>
      <c r="BR304">
        <v>519</v>
      </c>
      <c r="BS304">
        <v>1432743</v>
      </c>
      <c r="BT304">
        <v>1595163</v>
      </c>
      <c r="BU304">
        <v>2466523</v>
      </c>
      <c r="BV304">
        <v>2455518</v>
      </c>
      <c r="BW304">
        <v>2917549</v>
      </c>
      <c r="BX304">
        <v>2678855</v>
      </c>
      <c r="BY304">
        <v>2587667</v>
      </c>
      <c r="BZ304">
        <v>1116929</v>
      </c>
      <c r="CA304">
        <v>1214041</v>
      </c>
      <c r="CB304">
        <v>310863.78999999998</v>
      </c>
      <c r="CC304">
        <v>265327.81</v>
      </c>
      <c r="CD304">
        <v>4.6619999999999999</v>
      </c>
      <c r="CE304">
        <v>111396.06</v>
      </c>
      <c r="CF304">
        <v>137280.04999999999</v>
      </c>
      <c r="CG304">
        <v>226490.47</v>
      </c>
      <c r="CH304">
        <v>213939.06</v>
      </c>
      <c r="CI304">
        <v>230671.91</v>
      </c>
      <c r="CJ304">
        <v>266538.15000000002</v>
      </c>
      <c r="CK304">
        <v>212262.14</v>
      </c>
      <c r="CL304">
        <v>88096.028000000006</v>
      </c>
      <c r="CM304">
        <v>93438.592000000004</v>
      </c>
      <c r="CN304">
        <v>1505799</v>
      </c>
      <c r="CO304">
        <v>1505799</v>
      </c>
      <c r="CP304">
        <v>25073196</v>
      </c>
      <c r="CQ304">
        <v>25073196</v>
      </c>
      <c r="CR304">
        <v>2156308.7000000002</v>
      </c>
      <c r="CS304">
        <v>2024</v>
      </c>
      <c r="CT304" t="str">
        <f>IFERROR(INDEX(Geography!C:C, MATCH(G304, Geography!B:B, 0)), G304)</f>
        <v>Colorado</v>
      </c>
      <c r="CU304" t="str">
        <f>IF(O304=VLOOKUP("eia923_lignite_fuel_code", Keys!$B:$C, 2, FALSE), VLOOKUP("lignite_label", Keys!$B:$C, 2, FALSE),VLOOKUP("hard_coal_label", Keys!$B:$C, 2, FALSE))</f>
        <v>hard_coal</v>
      </c>
    </row>
    <row r="305" spans="1:99" x14ac:dyDescent="0.25">
      <c r="A305">
        <v>6249</v>
      </c>
      <c r="B305" t="s">
        <v>2592</v>
      </c>
      <c r="C305" t="s">
        <v>2593</v>
      </c>
      <c r="D305" t="s">
        <v>3007</v>
      </c>
      <c r="E305" t="s">
        <v>2630</v>
      </c>
      <c r="F305">
        <v>17543</v>
      </c>
      <c r="G305" t="s">
        <v>413</v>
      </c>
      <c r="H305" t="s">
        <v>2631</v>
      </c>
      <c r="I305" t="s">
        <v>2597</v>
      </c>
      <c r="K305">
        <v>22</v>
      </c>
      <c r="L305">
        <v>1</v>
      </c>
      <c r="M305" t="s">
        <v>2598</v>
      </c>
      <c r="N305" t="s">
        <v>2599</v>
      </c>
      <c r="O305" t="s">
        <v>2600</v>
      </c>
      <c r="P305" t="s">
        <v>2601</v>
      </c>
      <c r="Q305" t="s">
        <v>413</v>
      </c>
      <c r="R305" t="s">
        <v>2603</v>
      </c>
      <c r="S305" t="s">
        <v>2604</v>
      </c>
      <c r="T305">
        <v>162033</v>
      </c>
      <c r="U305">
        <v>106016</v>
      </c>
      <c r="V305">
        <v>87189</v>
      </c>
      <c r="W305">
        <v>93818</v>
      </c>
      <c r="X305">
        <v>144717</v>
      </c>
      <c r="Y305">
        <v>186237</v>
      </c>
      <c r="Z305">
        <v>179822</v>
      </c>
      <c r="AA305">
        <v>174853</v>
      </c>
      <c r="AB305">
        <v>135259</v>
      </c>
      <c r="AC305">
        <v>125474</v>
      </c>
      <c r="AD305">
        <v>101846</v>
      </c>
      <c r="AE305">
        <v>191429</v>
      </c>
      <c r="AF305">
        <v>162033</v>
      </c>
      <c r="AG305">
        <v>106016</v>
      </c>
      <c r="AH305">
        <v>87189</v>
      </c>
      <c r="AI305">
        <v>93818</v>
      </c>
      <c r="AJ305">
        <v>144717</v>
      </c>
      <c r="AK305">
        <v>186237</v>
      </c>
      <c r="AL305">
        <v>179822</v>
      </c>
      <c r="AM305">
        <v>174853</v>
      </c>
      <c r="AN305">
        <v>135259</v>
      </c>
      <c r="AO305">
        <v>125474</v>
      </c>
      <c r="AP305">
        <v>101846</v>
      </c>
      <c r="AQ305">
        <v>191429</v>
      </c>
      <c r="AR305">
        <v>23.577999999999999</v>
      </c>
      <c r="AS305">
        <v>23.637</v>
      </c>
      <c r="AT305">
        <v>23.337</v>
      </c>
      <c r="AU305">
        <v>23.524999999999999</v>
      </c>
      <c r="AV305">
        <v>23.391999999999999</v>
      </c>
      <c r="AW305">
        <v>23.780999999999999</v>
      </c>
      <c r="AX305">
        <v>23.678000000000001</v>
      </c>
      <c r="AY305">
        <v>23.535</v>
      </c>
      <c r="AZ305">
        <v>23.873000000000001</v>
      </c>
      <c r="BA305">
        <v>23.879000000000001</v>
      </c>
      <c r="BB305">
        <v>23.265999999999998</v>
      </c>
      <c r="BC305">
        <v>23.622</v>
      </c>
      <c r="BD305">
        <v>3820414</v>
      </c>
      <c r="BE305">
        <v>2505900</v>
      </c>
      <c r="BF305">
        <v>2034730</v>
      </c>
      <c r="BG305">
        <v>2207068</v>
      </c>
      <c r="BH305">
        <v>3385220</v>
      </c>
      <c r="BI305">
        <v>4428902</v>
      </c>
      <c r="BJ305">
        <v>4257825</v>
      </c>
      <c r="BK305">
        <v>4115165</v>
      </c>
      <c r="BL305">
        <v>3229038</v>
      </c>
      <c r="BM305">
        <v>2996194</v>
      </c>
      <c r="BN305">
        <v>2369549</v>
      </c>
      <c r="BO305">
        <v>4521936</v>
      </c>
      <c r="BP305">
        <v>3820414</v>
      </c>
      <c r="BQ305">
        <v>2505900</v>
      </c>
      <c r="BR305">
        <v>2034730</v>
      </c>
      <c r="BS305">
        <v>2207068</v>
      </c>
      <c r="BT305">
        <v>3385220</v>
      </c>
      <c r="BU305">
        <v>4428902</v>
      </c>
      <c r="BV305">
        <v>4257825</v>
      </c>
      <c r="BW305">
        <v>4115165</v>
      </c>
      <c r="BX305">
        <v>3229038</v>
      </c>
      <c r="BY305">
        <v>2996194</v>
      </c>
      <c r="BZ305">
        <v>2369549</v>
      </c>
      <c r="CA305">
        <v>4521936</v>
      </c>
      <c r="CB305">
        <v>349591.32</v>
      </c>
      <c r="CC305">
        <v>221955.79</v>
      </c>
      <c r="CD305">
        <v>180997.03</v>
      </c>
      <c r="CE305">
        <v>198617.87</v>
      </c>
      <c r="CF305">
        <v>311899.34000000003</v>
      </c>
      <c r="CG305">
        <v>404257.73</v>
      </c>
      <c r="CH305">
        <v>389014.6</v>
      </c>
      <c r="CI305">
        <v>364668.12</v>
      </c>
      <c r="CJ305">
        <v>288494.28000000003</v>
      </c>
      <c r="CK305">
        <v>274179.84000000003</v>
      </c>
      <c r="CL305">
        <v>207123.79</v>
      </c>
      <c r="CM305">
        <v>425572.69</v>
      </c>
      <c r="CN305">
        <v>1688693</v>
      </c>
      <c r="CO305">
        <v>1688693</v>
      </c>
      <c r="CP305">
        <v>39871941</v>
      </c>
      <c r="CQ305">
        <v>39871941</v>
      </c>
      <c r="CR305">
        <v>3616372.4</v>
      </c>
      <c r="CS305">
        <v>2024</v>
      </c>
      <c r="CT305" t="str">
        <f>IFERROR(INDEX(Geography!C:C, MATCH(G305, Geography!B:B, 0)), G305)</f>
        <v>South Carolina</v>
      </c>
      <c r="CU305" t="str">
        <f>IF(O305=VLOOKUP("eia923_lignite_fuel_code", Keys!$B:$C, 2, FALSE), VLOOKUP("lignite_label", Keys!$B:$C, 2, FALSE),VLOOKUP("hard_coal_label", Keys!$B:$C, 2, FALSE))</f>
        <v>hard_coal</v>
      </c>
    </row>
    <row r="306" spans="1:99" x14ac:dyDescent="0.25">
      <c r="A306">
        <v>6250</v>
      </c>
      <c r="B306" t="s">
        <v>2592</v>
      </c>
      <c r="C306" t="s">
        <v>2593</v>
      </c>
      <c r="D306" t="s">
        <v>3008</v>
      </c>
      <c r="E306" t="s">
        <v>2822</v>
      </c>
      <c r="F306">
        <v>3046</v>
      </c>
      <c r="G306" t="s">
        <v>392</v>
      </c>
      <c r="H306" t="s">
        <v>2631</v>
      </c>
      <c r="I306" t="s">
        <v>2597</v>
      </c>
      <c r="K306">
        <v>22</v>
      </c>
      <c r="L306">
        <v>1</v>
      </c>
      <c r="M306" t="s">
        <v>2598</v>
      </c>
      <c r="N306" t="s">
        <v>2599</v>
      </c>
      <c r="O306" t="s">
        <v>2600</v>
      </c>
      <c r="P306" t="s">
        <v>2601</v>
      </c>
      <c r="Q306" t="s">
        <v>2823</v>
      </c>
      <c r="R306" t="s">
        <v>2603</v>
      </c>
      <c r="S306" t="s">
        <v>2604</v>
      </c>
      <c r="T306">
        <v>56681</v>
      </c>
      <c r="U306">
        <v>0</v>
      </c>
      <c r="V306">
        <v>42742</v>
      </c>
      <c r="W306">
        <v>7778</v>
      </c>
      <c r="X306">
        <v>27889</v>
      </c>
      <c r="Y306">
        <v>30562</v>
      </c>
      <c r="Z306">
        <v>72617</v>
      </c>
      <c r="AA306">
        <v>103714</v>
      </c>
      <c r="AB306">
        <v>1312</v>
      </c>
      <c r="AC306">
        <v>0</v>
      </c>
      <c r="AD306">
        <v>2641</v>
      </c>
      <c r="AE306">
        <v>35814</v>
      </c>
      <c r="AF306">
        <v>56681</v>
      </c>
      <c r="AG306">
        <v>0</v>
      </c>
      <c r="AH306">
        <v>42742</v>
      </c>
      <c r="AI306">
        <v>7778</v>
      </c>
      <c r="AJ306">
        <v>27889</v>
      </c>
      <c r="AK306">
        <v>30562</v>
      </c>
      <c r="AL306">
        <v>72617</v>
      </c>
      <c r="AM306">
        <v>103714</v>
      </c>
      <c r="AN306">
        <v>1312</v>
      </c>
      <c r="AO306">
        <v>0</v>
      </c>
      <c r="AP306">
        <v>2641</v>
      </c>
      <c r="AQ306">
        <v>35814</v>
      </c>
      <c r="AR306">
        <v>25.33</v>
      </c>
      <c r="AS306">
        <v>0</v>
      </c>
      <c r="AT306">
        <v>23.77</v>
      </c>
      <c r="AU306">
        <v>24.9</v>
      </c>
      <c r="AV306">
        <v>25.39</v>
      </c>
      <c r="AW306">
        <v>24.36</v>
      </c>
      <c r="AX306">
        <v>24.81</v>
      </c>
      <c r="AY306">
        <v>22.91</v>
      </c>
      <c r="AZ306">
        <v>25</v>
      </c>
      <c r="BA306">
        <v>0</v>
      </c>
      <c r="BB306">
        <v>24.84</v>
      </c>
      <c r="BC306">
        <v>25.09</v>
      </c>
      <c r="BD306">
        <v>1435730</v>
      </c>
      <c r="BE306">
        <v>0</v>
      </c>
      <c r="BF306">
        <v>1015977</v>
      </c>
      <c r="BG306">
        <v>193672</v>
      </c>
      <c r="BH306">
        <v>708102</v>
      </c>
      <c r="BI306">
        <v>744490</v>
      </c>
      <c r="BJ306">
        <v>1801628</v>
      </c>
      <c r="BK306">
        <v>2376088</v>
      </c>
      <c r="BL306">
        <v>32800</v>
      </c>
      <c r="BM306">
        <v>0</v>
      </c>
      <c r="BN306">
        <v>65602</v>
      </c>
      <c r="BO306">
        <v>898573</v>
      </c>
      <c r="BP306">
        <v>1435730</v>
      </c>
      <c r="BQ306">
        <v>0</v>
      </c>
      <c r="BR306">
        <v>1015977</v>
      </c>
      <c r="BS306">
        <v>193672</v>
      </c>
      <c r="BT306">
        <v>708102</v>
      </c>
      <c r="BU306">
        <v>744490</v>
      </c>
      <c r="BV306">
        <v>1801628</v>
      </c>
      <c r="BW306">
        <v>2376088</v>
      </c>
      <c r="BX306">
        <v>32800</v>
      </c>
      <c r="BY306">
        <v>0</v>
      </c>
      <c r="BZ306">
        <v>65602</v>
      </c>
      <c r="CA306">
        <v>898573</v>
      </c>
      <c r="CB306">
        <v>148220.96</v>
      </c>
      <c r="CC306">
        <v>-7090.2049999999999</v>
      </c>
      <c r="CD306">
        <v>105345.53</v>
      </c>
      <c r="CE306">
        <v>7145.3810000000003</v>
      </c>
      <c r="CF306">
        <v>67411.214000000007</v>
      </c>
      <c r="CG306">
        <v>68389.172000000006</v>
      </c>
      <c r="CH306">
        <v>175956.59</v>
      </c>
      <c r="CI306">
        <v>257303.35</v>
      </c>
      <c r="CJ306">
        <v>-1362.5630000000001</v>
      </c>
      <c r="CK306">
        <v>-6857.1890000000003</v>
      </c>
      <c r="CL306">
        <v>-4412.165</v>
      </c>
      <c r="CM306">
        <v>85913.585000000006</v>
      </c>
      <c r="CN306">
        <v>381750</v>
      </c>
      <c r="CO306">
        <v>381750</v>
      </c>
      <c r="CP306">
        <v>9272662</v>
      </c>
      <c r="CQ306">
        <v>9272662</v>
      </c>
      <c r="CR306">
        <v>895963.66</v>
      </c>
      <c r="CS306">
        <v>2024</v>
      </c>
      <c r="CT306" t="str">
        <f>IFERROR(INDEX(Geography!C:C, MATCH(G306, Geography!B:B, 0)), G306)</f>
        <v>North Carolina</v>
      </c>
      <c r="CU306" t="str">
        <f>IF(O306=VLOOKUP("eia923_lignite_fuel_code", Keys!$B:$C, 2, FALSE), VLOOKUP("lignite_label", Keys!$B:$C, 2, FALSE),VLOOKUP("hard_coal_label", Keys!$B:$C, 2, FALSE))</f>
        <v>hard_coal</v>
      </c>
    </row>
    <row r="307" spans="1:99" x14ac:dyDescent="0.25">
      <c r="A307">
        <v>6254</v>
      </c>
      <c r="B307" t="s">
        <v>2592</v>
      </c>
      <c r="C307" t="s">
        <v>2593</v>
      </c>
      <c r="D307" t="s">
        <v>3009</v>
      </c>
      <c r="E307" t="s">
        <v>2721</v>
      </c>
      <c r="F307">
        <v>9417</v>
      </c>
      <c r="G307" t="s">
        <v>336</v>
      </c>
      <c r="H307" t="s">
        <v>2609</v>
      </c>
      <c r="I307" t="s">
        <v>2610</v>
      </c>
      <c r="K307">
        <v>22</v>
      </c>
      <c r="L307">
        <v>1</v>
      </c>
      <c r="M307" t="s">
        <v>2598</v>
      </c>
      <c r="N307" t="s">
        <v>2599</v>
      </c>
      <c r="O307" t="s">
        <v>2605</v>
      </c>
      <c r="P307" t="s">
        <v>2601</v>
      </c>
      <c r="Q307" t="s">
        <v>2697</v>
      </c>
      <c r="R307" t="s">
        <v>2603</v>
      </c>
      <c r="S307" t="s">
        <v>2604</v>
      </c>
      <c r="T307">
        <v>210394</v>
      </c>
      <c r="U307">
        <v>48154</v>
      </c>
      <c r="V307">
        <v>136114</v>
      </c>
      <c r="W307">
        <v>0</v>
      </c>
      <c r="X307">
        <v>0</v>
      </c>
      <c r="Y307">
        <v>0</v>
      </c>
      <c r="Z307">
        <v>0</v>
      </c>
      <c r="AA307">
        <v>99261</v>
      </c>
      <c r="AB307">
        <v>143846</v>
      </c>
      <c r="AC307">
        <v>183229</v>
      </c>
      <c r="AD307">
        <v>171446</v>
      </c>
      <c r="AE307">
        <v>244541</v>
      </c>
      <c r="AF307">
        <v>210394</v>
      </c>
      <c r="AG307">
        <v>48154</v>
      </c>
      <c r="AH307">
        <v>136114</v>
      </c>
      <c r="AI307">
        <v>0</v>
      </c>
      <c r="AJ307">
        <v>0</v>
      </c>
      <c r="AK307">
        <v>0</v>
      </c>
      <c r="AL307">
        <v>0</v>
      </c>
      <c r="AM307">
        <v>99261</v>
      </c>
      <c r="AN307">
        <v>143846</v>
      </c>
      <c r="AO307">
        <v>183229</v>
      </c>
      <c r="AP307">
        <v>171446</v>
      </c>
      <c r="AQ307">
        <v>244541</v>
      </c>
      <c r="AR307">
        <v>17.23</v>
      </c>
      <c r="AS307">
        <v>17.190000000000001</v>
      </c>
      <c r="AT307">
        <v>17.268000000000001</v>
      </c>
      <c r="AU307">
        <v>0</v>
      </c>
      <c r="AV307">
        <v>0</v>
      </c>
      <c r="AW307">
        <v>0</v>
      </c>
      <c r="AX307">
        <v>0</v>
      </c>
      <c r="AY307">
        <v>17.082000000000001</v>
      </c>
      <c r="AZ307">
        <v>17.202000000000002</v>
      </c>
      <c r="BA307">
        <v>17.286000000000001</v>
      </c>
      <c r="BB307">
        <v>17.091999999999999</v>
      </c>
      <c r="BC307">
        <v>17.452000000000002</v>
      </c>
      <c r="BD307">
        <v>3625089</v>
      </c>
      <c r="BE307">
        <v>827767</v>
      </c>
      <c r="BF307">
        <v>2350417</v>
      </c>
      <c r="BG307">
        <v>0</v>
      </c>
      <c r="BH307">
        <v>0</v>
      </c>
      <c r="BI307">
        <v>0</v>
      </c>
      <c r="BJ307">
        <v>0</v>
      </c>
      <c r="BK307">
        <v>1695576</v>
      </c>
      <c r="BL307">
        <v>2474439</v>
      </c>
      <c r="BM307">
        <v>3167296</v>
      </c>
      <c r="BN307">
        <v>2930355</v>
      </c>
      <c r="BO307">
        <v>4267730</v>
      </c>
      <c r="BP307">
        <v>3625089</v>
      </c>
      <c r="BQ307">
        <v>827767</v>
      </c>
      <c r="BR307">
        <v>2350417</v>
      </c>
      <c r="BS307">
        <v>0</v>
      </c>
      <c r="BT307">
        <v>0</v>
      </c>
      <c r="BU307">
        <v>0</v>
      </c>
      <c r="BV307">
        <v>0</v>
      </c>
      <c r="BW307">
        <v>1695576</v>
      </c>
      <c r="BX307">
        <v>2474439</v>
      </c>
      <c r="BY307">
        <v>3167296</v>
      </c>
      <c r="BZ307">
        <v>2930355</v>
      </c>
      <c r="CA307">
        <v>4267730</v>
      </c>
      <c r="CB307">
        <v>328943.11</v>
      </c>
      <c r="CC307">
        <v>64538.932000000001</v>
      </c>
      <c r="CD307">
        <v>202729.95</v>
      </c>
      <c r="CE307">
        <v>0</v>
      </c>
      <c r="CF307">
        <v>0</v>
      </c>
      <c r="CG307">
        <v>-3848.7829999999999</v>
      </c>
      <c r="CH307">
        <v>-2454.846</v>
      </c>
      <c r="CI307">
        <v>135843.57999999999</v>
      </c>
      <c r="CJ307">
        <v>229016.93</v>
      </c>
      <c r="CK307">
        <v>289452.55</v>
      </c>
      <c r="CL307">
        <v>259289.04</v>
      </c>
      <c r="CM307">
        <v>393627.01</v>
      </c>
      <c r="CN307">
        <v>1236985</v>
      </c>
      <c r="CO307">
        <v>1236985</v>
      </c>
      <c r="CP307">
        <v>21338669</v>
      </c>
      <c r="CQ307">
        <v>21338669</v>
      </c>
      <c r="CR307">
        <v>1897137.5</v>
      </c>
      <c r="CS307">
        <v>2024</v>
      </c>
      <c r="CT307" t="str">
        <f>IFERROR(INDEX(Geography!C:C, MATCH(G307, Geography!B:B, 0)), G307)</f>
        <v>Iowa</v>
      </c>
      <c r="CU307" t="str">
        <f>IF(O307=VLOOKUP("eia923_lignite_fuel_code", Keys!$B:$C, 2, FALSE), VLOOKUP("lignite_label", Keys!$B:$C, 2, FALSE),VLOOKUP("hard_coal_label", Keys!$B:$C, 2, FALSE))</f>
        <v>hard_coal</v>
      </c>
    </row>
    <row r="308" spans="1:99" x14ac:dyDescent="0.25">
      <c r="A308">
        <v>6257</v>
      </c>
      <c r="B308" t="s">
        <v>2592</v>
      </c>
      <c r="C308" t="s">
        <v>2593</v>
      </c>
      <c r="D308" t="s">
        <v>3010</v>
      </c>
      <c r="E308" t="s">
        <v>2685</v>
      </c>
      <c r="F308">
        <v>7140</v>
      </c>
      <c r="G308" t="s">
        <v>323</v>
      </c>
      <c r="H308" t="s">
        <v>2631</v>
      </c>
      <c r="I308" t="s">
        <v>2597</v>
      </c>
      <c r="K308">
        <v>22</v>
      </c>
      <c r="L308">
        <v>1</v>
      </c>
      <c r="M308" t="s">
        <v>2598</v>
      </c>
      <c r="N308" t="s">
        <v>2599</v>
      </c>
      <c r="O308" t="s">
        <v>2605</v>
      </c>
      <c r="P308" t="s">
        <v>2601</v>
      </c>
      <c r="Q308" t="s">
        <v>2602</v>
      </c>
      <c r="R308" t="s">
        <v>2603</v>
      </c>
      <c r="S308" t="s">
        <v>2604</v>
      </c>
      <c r="T308">
        <v>587833</v>
      </c>
      <c r="U308">
        <v>333530</v>
      </c>
      <c r="V308">
        <v>301928</v>
      </c>
      <c r="W308">
        <v>302241</v>
      </c>
      <c r="X308">
        <v>377273</v>
      </c>
      <c r="Y308">
        <v>527013</v>
      </c>
      <c r="Z308">
        <v>533842</v>
      </c>
      <c r="AA308">
        <v>542103</v>
      </c>
      <c r="AB308">
        <v>287335</v>
      </c>
      <c r="AC308">
        <v>303529</v>
      </c>
      <c r="AD308">
        <v>271939</v>
      </c>
      <c r="AE308">
        <v>426617</v>
      </c>
      <c r="AF308">
        <v>587833</v>
      </c>
      <c r="AG308">
        <v>333530</v>
      </c>
      <c r="AH308">
        <v>301928</v>
      </c>
      <c r="AI308">
        <v>302241</v>
      </c>
      <c r="AJ308">
        <v>377273</v>
      </c>
      <c r="AK308">
        <v>527013</v>
      </c>
      <c r="AL308">
        <v>533842</v>
      </c>
      <c r="AM308">
        <v>542103</v>
      </c>
      <c r="AN308">
        <v>287335</v>
      </c>
      <c r="AO308">
        <v>303529</v>
      </c>
      <c r="AP308">
        <v>271939</v>
      </c>
      <c r="AQ308">
        <v>426617</v>
      </c>
      <c r="AR308">
        <v>16.689</v>
      </c>
      <c r="AS308">
        <v>16.690000000000001</v>
      </c>
      <c r="AT308">
        <v>16.52</v>
      </c>
      <c r="AU308">
        <v>16.724</v>
      </c>
      <c r="AV308">
        <v>16.981000000000002</v>
      </c>
      <c r="AW308">
        <v>16.934000000000001</v>
      </c>
      <c r="AX308">
        <v>16.981000000000002</v>
      </c>
      <c r="AY308">
        <v>16.803999999999998</v>
      </c>
      <c r="AZ308">
        <v>16.827999999999999</v>
      </c>
      <c r="BA308">
        <v>17.119</v>
      </c>
      <c r="BB308">
        <v>16.798999999999999</v>
      </c>
      <c r="BC308">
        <v>16.579999999999998</v>
      </c>
      <c r="BD308">
        <v>9810345</v>
      </c>
      <c r="BE308">
        <v>5566616</v>
      </c>
      <c r="BF308">
        <v>4987851</v>
      </c>
      <c r="BG308">
        <v>5054678</v>
      </c>
      <c r="BH308">
        <v>6406473</v>
      </c>
      <c r="BI308">
        <v>8924438</v>
      </c>
      <c r="BJ308">
        <v>9065171</v>
      </c>
      <c r="BK308">
        <v>9109499</v>
      </c>
      <c r="BL308">
        <v>4835273</v>
      </c>
      <c r="BM308">
        <v>5196113</v>
      </c>
      <c r="BN308">
        <v>4568303</v>
      </c>
      <c r="BO308">
        <v>7073310</v>
      </c>
      <c r="BP308">
        <v>9810345</v>
      </c>
      <c r="BQ308">
        <v>5566616</v>
      </c>
      <c r="BR308">
        <v>4987851</v>
      </c>
      <c r="BS308">
        <v>5054678</v>
      </c>
      <c r="BT308">
        <v>6406473</v>
      </c>
      <c r="BU308">
        <v>8924438</v>
      </c>
      <c r="BV308">
        <v>9065171</v>
      </c>
      <c r="BW308">
        <v>9109499</v>
      </c>
      <c r="BX308">
        <v>4835273</v>
      </c>
      <c r="BY308">
        <v>5196113</v>
      </c>
      <c r="BZ308">
        <v>4568303</v>
      </c>
      <c r="CA308">
        <v>7073310</v>
      </c>
      <c r="CB308">
        <v>885639.38</v>
      </c>
      <c r="CC308">
        <v>496568.09</v>
      </c>
      <c r="CD308">
        <v>414254.62</v>
      </c>
      <c r="CE308">
        <v>433231.29</v>
      </c>
      <c r="CF308">
        <v>535966.63</v>
      </c>
      <c r="CG308">
        <v>788268.83</v>
      </c>
      <c r="CH308">
        <v>780487.2</v>
      </c>
      <c r="CI308">
        <v>804887.61</v>
      </c>
      <c r="CJ308">
        <v>416305.39</v>
      </c>
      <c r="CK308">
        <v>450852.46</v>
      </c>
      <c r="CL308">
        <v>391278.03</v>
      </c>
      <c r="CM308">
        <v>623889.31999999995</v>
      </c>
      <c r="CN308">
        <v>4795183</v>
      </c>
      <c r="CO308">
        <v>4795183</v>
      </c>
      <c r="CP308">
        <v>80598070</v>
      </c>
      <c r="CQ308">
        <v>80598070</v>
      </c>
      <c r="CR308">
        <v>7021628.7999999998</v>
      </c>
      <c r="CS308">
        <v>2024</v>
      </c>
      <c r="CT308" t="str">
        <f>IFERROR(INDEX(Geography!C:C, MATCH(G308, Geography!B:B, 0)), G308)</f>
        <v>Georgia</v>
      </c>
      <c r="CU308" t="str">
        <f>IF(O308=VLOOKUP("eia923_lignite_fuel_code", Keys!$B:$C, 2, FALSE), VLOOKUP("lignite_label", Keys!$B:$C, 2, FALSE),VLOOKUP("hard_coal_label", Keys!$B:$C, 2, FALSE))</f>
        <v>hard_coal</v>
      </c>
    </row>
    <row r="309" spans="1:99" x14ac:dyDescent="0.25">
      <c r="A309">
        <v>6264</v>
      </c>
      <c r="B309" t="s">
        <v>2592</v>
      </c>
      <c r="C309" t="s">
        <v>2593</v>
      </c>
      <c r="D309" t="s">
        <v>3011</v>
      </c>
      <c r="E309" t="s">
        <v>2907</v>
      </c>
      <c r="F309">
        <v>733</v>
      </c>
      <c r="G309" t="s">
        <v>437</v>
      </c>
      <c r="H309" t="s">
        <v>2631</v>
      </c>
      <c r="I309" t="s">
        <v>2666</v>
      </c>
      <c r="K309">
        <v>22</v>
      </c>
      <c r="L309">
        <v>1</v>
      </c>
      <c r="M309" t="s">
        <v>2598</v>
      </c>
      <c r="N309" t="s">
        <v>2599</v>
      </c>
      <c r="O309" t="s">
        <v>2600</v>
      </c>
      <c r="P309" t="s">
        <v>2601</v>
      </c>
      <c r="Q309" t="s">
        <v>2667</v>
      </c>
      <c r="R309" t="s">
        <v>2603</v>
      </c>
      <c r="S309" t="s">
        <v>2604</v>
      </c>
      <c r="T309">
        <v>277932</v>
      </c>
      <c r="U309">
        <v>219767</v>
      </c>
      <c r="V309">
        <v>183580</v>
      </c>
      <c r="W309">
        <v>224329</v>
      </c>
      <c r="X309">
        <v>231448</v>
      </c>
      <c r="Y309">
        <v>241631</v>
      </c>
      <c r="Z309">
        <v>160411</v>
      </c>
      <c r="AA309">
        <v>252758</v>
      </c>
      <c r="AB309">
        <v>28065</v>
      </c>
      <c r="AC309">
        <v>0</v>
      </c>
      <c r="AD309">
        <v>0</v>
      </c>
      <c r="AE309">
        <v>113453</v>
      </c>
      <c r="AF309">
        <v>277932</v>
      </c>
      <c r="AG309">
        <v>219767</v>
      </c>
      <c r="AH309">
        <v>183580</v>
      </c>
      <c r="AI309">
        <v>224329</v>
      </c>
      <c r="AJ309">
        <v>231448</v>
      </c>
      <c r="AK309">
        <v>241631</v>
      </c>
      <c r="AL309">
        <v>160411</v>
      </c>
      <c r="AM309">
        <v>252758</v>
      </c>
      <c r="AN309">
        <v>28065</v>
      </c>
      <c r="AO309">
        <v>0</v>
      </c>
      <c r="AP309">
        <v>0</v>
      </c>
      <c r="AQ309">
        <v>113453</v>
      </c>
      <c r="AR309">
        <v>24.856000000000002</v>
      </c>
      <c r="AS309">
        <v>24.846</v>
      </c>
      <c r="AT309">
        <v>24.064</v>
      </c>
      <c r="AU309">
        <v>24.83</v>
      </c>
      <c r="AV309">
        <v>24.446000000000002</v>
      </c>
      <c r="AW309">
        <v>24.898</v>
      </c>
      <c r="AX309">
        <v>24.812000000000001</v>
      </c>
      <c r="AY309">
        <v>25.108000000000001</v>
      </c>
      <c r="AZ309">
        <v>25.033999999999999</v>
      </c>
      <c r="BA309">
        <v>0</v>
      </c>
      <c r="BB309">
        <v>0</v>
      </c>
      <c r="BC309">
        <v>25.06</v>
      </c>
      <c r="BD309">
        <v>6908278</v>
      </c>
      <c r="BE309">
        <v>5460331</v>
      </c>
      <c r="BF309">
        <v>4417669</v>
      </c>
      <c r="BG309">
        <v>5570089</v>
      </c>
      <c r="BH309">
        <v>5657978</v>
      </c>
      <c r="BI309">
        <v>6016129</v>
      </c>
      <c r="BJ309">
        <v>3980118</v>
      </c>
      <c r="BK309">
        <v>6346248</v>
      </c>
      <c r="BL309">
        <v>702579</v>
      </c>
      <c r="BM309">
        <v>0</v>
      </c>
      <c r="BN309">
        <v>0</v>
      </c>
      <c r="BO309">
        <v>2843132</v>
      </c>
      <c r="BP309">
        <v>6908278</v>
      </c>
      <c r="BQ309">
        <v>5460331</v>
      </c>
      <c r="BR309">
        <v>4417669</v>
      </c>
      <c r="BS309">
        <v>5570089</v>
      </c>
      <c r="BT309">
        <v>5657978</v>
      </c>
      <c r="BU309">
        <v>6016129</v>
      </c>
      <c r="BV309">
        <v>3980118</v>
      </c>
      <c r="BW309">
        <v>6346248</v>
      </c>
      <c r="BX309">
        <v>702579</v>
      </c>
      <c r="BY309">
        <v>0</v>
      </c>
      <c r="BZ309">
        <v>0</v>
      </c>
      <c r="CA309">
        <v>2843132</v>
      </c>
      <c r="CB309">
        <v>688226.43</v>
      </c>
      <c r="CC309">
        <v>539514.94999999995</v>
      </c>
      <c r="CD309">
        <v>433394.86</v>
      </c>
      <c r="CE309">
        <v>537012.91</v>
      </c>
      <c r="CF309">
        <v>557086.41</v>
      </c>
      <c r="CG309">
        <v>596691.27</v>
      </c>
      <c r="CH309">
        <v>395389.88</v>
      </c>
      <c r="CI309">
        <v>627707.15</v>
      </c>
      <c r="CJ309">
        <v>85078.236000000004</v>
      </c>
      <c r="CK309">
        <v>0</v>
      </c>
      <c r="CL309">
        <v>0</v>
      </c>
      <c r="CM309">
        <v>252821.93</v>
      </c>
      <c r="CN309">
        <v>1933374</v>
      </c>
      <c r="CO309">
        <v>1933374</v>
      </c>
      <c r="CP309">
        <v>47902551</v>
      </c>
      <c r="CQ309">
        <v>47902551</v>
      </c>
      <c r="CR309">
        <v>4712924</v>
      </c>
      <c r="CS309">
        <v>2024</v>
      </c>
      <c r="CT309" t="str">
        <f>IFERROR(INDEX(Geography!C:C, MATCH(G309, Geography!B:B, 0)), G309)</f>
        <v>West Virginia</v>
      </c>
      <c r="CU309" t="str">
        <f>IF(O309=VLOOKUP("eia923_lignite_fuel_code", Keys!$B:$C, 2, FALSE), VLOOKUP("lignite_label", Keys!$B:$C, 2, FALSE),VLOOKUP("hard_coal_label", Keys!$B:$C, 2, FALSE))</f>
        <v>hard_coal</v>
      </c>
    </row>
    <row r="310" spans="1:99" x14ac:dyDescent="0.25">
      <c r="A310">
        <v>6288</v>
      </c>
      <c r="B310" t="s">
        <v>2592</v>
      </c>
      <c r="C310" t="s">
        <v>2593</v>
      </c>
      <c r="D310" t="s">
        <v>3012</v>
      </c>
      <c r="E310" t="s">
        <v>3013</v>
      </c>
      <c r="F310">
        <v>7353</v>
      </c>
      <c r="G310" t="s">
        <v>2619</v>
      </c>
      <c r="H310" t="s">
        <v>2620</v>
      </c>
      <c r="K310">
        <v>22</v>
      </c>
      <c r="L310">
        <v>1</v>
      </c>
      <c r="M310" t="s">
        <v>2598</v>
      </c>
      <c r="N310" t="s">
        <v>2599</v>
      </c>
      <c r="O310" t="s">
        <v>522</v>
      </c>
      <c r="P310" t="s">
        <v>2601</v>
      </c>
      <c r="Q310" t="s">
        <v>3014</v>
      </c>
      <c r="R310" t="s">
        <v>2603</v>
      </c>
      <c r="S310" t="s">
        <v>2604</v>
      </c>
      <c r="T310">
        <v>25711</v>
      </c>
      <c r="U310">
        <v>31632</v>
      </c>
      <c r="V310">
        <v>22278</v>
      </c>
      <c r="W310">
        <v>19733</v>
      </c>
      <c r="X310">
        <v>38567</v>
      </c>
      <c r="Y310">
        <v>15273</v>
      </c>
      <c r="Z310">
        <v>12393</v>
      </c>
      <c r="AA310">
        <v>13701</v>
      </c>
      <c r="AB310">
        <v>38990</v>
      </c>
      <c r="AC310">
        <v>23822</v>
      </c>
      <c r="AD310">
        <v>26359</v>
      </c>
      <c r="AE310">
        <v>37422</v>
      </c>
      <c r="AF310">
        <v>25711</v>
      </c>
      <c r="AG310">
        <v>31632</v>
      </c>
      <c r="AH310">
        <v>22278</v>
      </c>
      <c r="AI310">
        <v>19733</v>
      </c>
      <c r="AJ310">
        <v>38567</v>
      </c>
      <c r="AK310">
        <v>15273</v>
      </c>
      <c r="AL310">
        <v>12393</v>
      </c>
      <c r="AM310">
        <v>13701</v>
      </c>
      <c r="AN310">
        <v>38990</v>
      </c>
      <c r="AO310">
        <v>23822</v>
      </c>
      <c r="AP310">
        <v>26359</v>
      </c>
      <c r="AQ310">
        <v>37422</v>
      </c>
      <c r="AR310">
        <v>15.6</v>
      </c>
      <c r="AS310">
        <v>15.6</v>
      </c>
      <c r="AT310">
        <v>15.6</v>
      </c>
      <c r="AU310">
        <v>15.6</v>
      </c>
      <c r="AV310">
        <v>15.6</v>
      </c>
      <c r="AW310">
        <v>15.6</v>
      </c>
      <c r="AX310">
        <v>12.2</v>
      </c>
      <c r="AY310">
        <v>15.6</v>
      </c>
      <c r="AZ310">
        <v>14.214</v>
      </c>
      <c r="BA310">
        <v>14.313000000000001</v>
      </c>
      <c r="BB310">
        <v>14.443</v>
      </c>
      <c r="BC310">
        <v>14.4</v>
      </c>
      <c r="BD310">
        <v>401092</v>
      </c>
      <c r="BE310">
        <v>493459</v>
      </c>
      <c r="BF310">
        <v>347537</v>
      </c>
      <c r="BG310">
        <v>307835</v>
      </c>
      <c r="BH310">
        <v>601645</v>
      </c>
      <c r="BI310">
        <v>238259</v>
      </c>
      <c r="BJ310">
        <v>151195</v>
      </c>
      <c r="BK310">
        <v>213736</v>
      </c>
      <c r="BL310">
        <v>554204</v>
      </c>
      <c r="BM310">
        <v>340964</v>
      </c>
      <c r="BN310">
        <v>380703</v>
      </c>
      <c r="BO310">
        <v>538877</v>
      </c>
      <c r="BP310">
        <v>401092</v>
      </c>
      <c r="BQ310">
        <v>493459</v>
      </c>
      <c r="BR310">
        <v>347537</v>
      </c>
      <c r="BS310">
        <v>307835</v>
      </c>
      <c r="BT310">
        <v>601645</v>
      </c>
      <c r="BU310">
        <v>238259</v>
      </c>
      <c r="BV310">
        <v>151195</v>
      </c>
      <c r="BW310">
        <v>213736</v>
      </c>
      <c r="BX310">
        <v>554204</v>
      </c>
      <c r="BY310">
        <v>340964</v>
      </c>
      <c r="BZ310">
        <v>380703</v>
      </c>
      <c r="CA310">
        <v>538877</v>
      </c>
      <c r="CB310">
        <v>30707.248</v>
      </c>
      <c r="CC310">
        <v>37070.794000000002</v>
      </c>
      <c r="CD310">
        <v>25988.742999999999</v>
      </c>
      <c r="CE310">
        <v>21646.591</v>
      </c>
      <c r="CF310">
        <v>42999.928</v>
      </c>
      <c r="CG310">
        <v>17360.476999999999</v>
      </c>
      <c r="CH310">
        <v>10839.028</v>
      </c>
      <c r="CI310">
        <v>17450.311000000002</v>
      </c>
      <c r="CJ310">
        <v>42178.031000000003</v>
      </c>
      <c r="CK310">
        <v>22097.966</v>
      </c>
      <c r="CL310">
        <v>25945.677</v>
      </c>
      <c r="CM310">
        <v>40504.205999999998</v>
      </c>
      <c r="CN310">
        <v>305881</v>
      </c>
      <c r="CO310">
        <v>305881</v>
      </c>
      <c r="CP310">
        <v>4569506</v>
      </c>
      <c r="CQ310">
        <v>4569506</v>
      </c>
      <c r="CR310">
        <v>334789</v>
      </c>
      <c r="CS310">
        <v>2024</v>
      </c>
      <c r="CT310" t="str">
        <f>IFERROR(INDEX(Geography!C:C, MATCH(G310, Geography!B:B, 0)), G310)</f>
        <v>AK</v>
      </c>
      <c r="CU310" t="str">
        <f>IF(O310=VLOOKUP("eia923_lignite_fuel_code", Keys!$B:$C, 2, FALSE), VLOOKUP("lignite_label", Keys!$B:$C, 2, FALSE),VLOOKUP("hard_coal_label", Keys!$B:$C, 2, FALSE))</f>
        <v>lignite</v>
      </c>
    </row>
    <row r="311" spans="1:99" x14ac:dyDescent="0.25">
      <c r="A311">
        <v>6288</v>
      </c>
      <c r="B311" t="s">
        <v>2592</v>
      </c>
      <c r="C311" t="s">
        <v>2593</v>
      </c>
      <c r="D311" t="s">
        <v>3012</v>
      </c>
      <c r="E311" t="s">
        <v>3013</v>
      </c>
      <c r="F311">
        <v>7353</v>
      </c>
      <c r="G311" t="s">
        <v>2619</v>
      </c>
      <c r="H311" t="s">
        <v>2620</v>
      </c>
      <c r="K311">
        <v>22</v>
      </c>
      <c r="L311">
        <v>1</v>
      </c>
      <c r="M311" t="s">
        <v>2598</v>
      </c>
      <c r="N311" t="s">
        <v>2599</v>
      </c>
      <c r="O311" t="s">
        <v>2876</v>
      </c>
      <c r="P311" t="s">
        <v>2877</v>
      </c>
      <c r="Q311" t="s">
        <v>3014</v>
      </c>
      <c r="R311" t="s">
        <v>2603</v>
      </c>
      <c r="S311" t="s">
        <v>2604</v>
      </c>
      <c r="T311">
        <v>6653</v>
      </c>
      <c r="U311">
        <v>9913</v>
      </c>
      <c r="V311">
        <v>5700</v>
      </c>
      <c r="W311">
        <v>5452</v>
      </c>
      <c r="X311">
        <v>12600</v>
      </c>
      <c r="Y311">
        <v>5286</v>
      </c>
      <c r="Z311">
        <v>27929</v>
      </c>
      <c r="AA311">
        <v>9527</v>
      </c>
      <c r="AB311">
        <v>0</v>
      </c>
      <c r="AC311">
        <v>0</v>
      </c>
      <c r="AD311">
        <v>0</v>
      </c>
      <c r="AE311">
        <v>0</v>
      </c>
      <c r="AF311">
        <v>6653</v>
      </c>
      <c r="AG311">
        <v>9913</v>
      </c>
      <c r="AH311">
        <v>5700</v>
      </c>
      <c r="AI311">
        <v>5452</v>
      </c>
      <c r="AJ311">
        <v>12600</v>
      </c>
      <c r="AK311">
        <v>5286</v>
      </c>
      <c r="AL311">
        <v>27929</v>
      </c>
      <c r="AM311">
        <v>9527</v>
      </c>
      <c r="AN311">
        <v>0</v>
      </c>
      <c r="AO311">
        <v>0</v>
      </c>
      <c r="AP311">
        <v>0</v>
      </c>
      <c r="AQ311">
        <v>0</v>
      </c>
      <c r="AR311">
        <v>12.2</v>
      </c>
      <c r="AS311">
        <v>12.2</v>
      </c>
      <c r="AT311">
        <v>12.2</v>
      </c>
      <c r="AU311">
        <v>12.2</v>
      </c>
      <c r="AV311">
        <v>12.2</v>
      </c>
      <c r="AW311">
        <v>12.2</v>
      </c>
      <c r="AX311">
        <v>15.6</v>
      </c>
      <c r="AY311">
        <v>12.2</v>
      </c>
      <c r="AZ311">
        <v>0</v>
      </c>
      <c r="BA311">
        <v>0</v>
      </c>
      <c r="BB311">
        <v>0</v>
      </c>
      <c r="BC311">
        <v>0</v>
      </c>
      <c r="BD311">
        <v>81167</v>
      </c>
      <c r="BE311">
        <v>120939</v>
      </c>
      <c r="BF311">
        <v>69540</v>
      </c>
      <c r="BG311">
        <v>66514</v>
      </c>
      <c r="BH311">
        <v>153720</v>
      </c>
      <c r="BI311">
        <v>64489</v>
      </c>
      <c r="BJ311">
        <v>435692</v>
      </c>
      <c r="BK311">
        <v>116229</v>
      </c>
      <c r="BL311">
        <v>0</v>
      </c>
      <c r="BM311">
        <v>0</v>
      </c>
      <c r="BN311">
        <v>0</v>
      </c>
      <c r="BO311">
        <v>0</v>
      </c>
      <c r="BP311">
        <v>81167</v>
      </c>
      <c r="BQ311">
        <v>120939</v>
      </c>
      <c r="BR311">
        <v>69540</v>
      </c>
      <c r="BS311">
        <v>66514</v>
      </c>
      <c r="BT311">
        <v>153720</v>
      </c>
      <c r="BU311">
        <v>64489</v>
      </c>
      <c r="BV311">
        <v>435692</v>
      </c>
      <c r="BW311">
        <v>116229</v>
      </c>
      <c r="BX311">
        <v>0</v>
      </c>
      <c r="BY311">
        <v>0</v>
      </c>
      <c r="BZ311">
        <v>0</v>
      </c>
      <c r="CA311">
        <v>0</v>
      </c>
      <c r="CB311">
        <v>6214.049</v>
      </c>
      <c r="CC311">
        <v>9085.4320000000007</v>
      </c>
      <c r="CD311">
        <v>5200.1890000000003</v>
      </c>
      <c r="CE311">
        <v>4677.2160000000003</v>
      </c>
      <c r="CF311">
        <v>10986.457</v>
      </c>
      <c r="CG311">
        <v>4698.9380000000001</v>
      </c>
      <c r="CH311">
        <v>31234.460999999999</v>
      </c>
      <c r="CI311">
        <v>9489.4779999999992</v>
      </c>
      <c r="CJ311">
        <v>0</v>
      </c>
      <c r="CK311">
        <v>0</v>
      </c>
      <c r="CL311">
        <v>0</v>
      </c>
      <c r="CM311">
        <v>0</v>
      </c>
      <c r="CN311">
        <v>83060</v>
      </c>
      <c r="CO311">
        <v>83060</v>
      </c>
      <c r="CP311">
        <v>1108290</v>
      </c>
      <c r="CQ311">
        <v>1108290</v>
      </c>
      <c r="CR311">
        <v>81586.22</v>
      </c>
      <c r="CS311">
        <v>2024</v>
      </c>
      <c r="CT311" t="str">
        <f>IFERROR(INDEX(Geography!C:C, MATCH(G311, Geography!B:B, 0)), G311)</f>
        <v>AK</v>
      </c>
      <c r="CU311" t="str">
        <f>IF(O311=VLOOKUP("eia923_lignite_fuel_code", Keys!$B:$C, 2, FALSE), VLOOKUP("lignite_label", Keys!$B:$C, 2, FALSE),VLOOKUP("hard_coal_label", Keys!$B:$C, 2, FALSE))</f>
        <v>hard_coal</v>
      </c>
    </row>
    <row r="312" spans="1:99" x14ac:dyDescent="0.25">
      <c r="A312">
        <v>6469</v>
      </c>
      <c r="B312" t="s">
        <v>2592</v>
      </c>
      <c r="C312" t="s">
        <v>2593</v>
      </c>
      <c r="D312" t="s">
        <v>3015</v>
      </c>
      <c r="E312" t="s">
        <v>2834</v>
      </c>
      <c r="F312">
        <v>1307</v>
      </c>
      <c r="G312" t="s">
        <v>395</v>
      </c>
      <c r="H312" t="s">
        <v>2609</v>
      </c>
      <c r="I312" t="s">
        <v>2610</v>
      </c>
      <c r="K312">
        <v>22</v>
      </c>
      <c r="L312">
        <v>1</v>
      </c>
      <c r="M312" t="s">
        <v>2598</v>
      </c>
      <c r="N312" t="s">
        <v>2599</v>
      </c>
      <c r="O312" t="s">
        <v>522</v>
      </c>
      <c r="P312" t="s">
        <v>2601</v>
      </c>
      <c r="Q312" t="s">
        <v>2611</v>
      </c>
      <c r="R312" t="s">
        <v>2603</v>
      </c>
      <c r="S312" t="s">
        <v>2604</v>
      </c>
      <c r="T312">
        <v>470889</v>
      </c>
      <c r="U312">
        <v>384873</v>
      </c>
      <c r="V312">
        <v>400032</v>
      </c>
      <c r="W312">
        <v>189101</v>
      </c>
      <c r="X312">
        <v>221242</v>
      </c>
      <c r="Y312">
        <v>281146</v>
      </c>
      <c r="Z312">
        <v>419407</v>
      </c>
      <c r="AA312">
        <v>420625</v>
      </c>
      <c r="AB312">
        <v>398341</v>
      </c>
      <c r="AC312">
        <v>408579</v>
      </c>
      <c r="AD312">
        <v>411654</v>
      </c>
      <c r="AE312">
        <v>427263</v>
      </c>
      <c r="AF312">
        <v>470889</v>
      </c>
      <c r="AG312">
        <v>384873</v>
      </c>
      <c r="AH312">
        <v>400032</v>
      </c>
      <c r="AI312">
        <v>189101</v>
      </c>
      <c r="AJ312">
        <v>221242</v>
      </c>
      <c r="AK312">
        <v>281146</v>
      </c>
      <c r="AL312">
        <v>419407</v>
      </c>
      <c r="AM312">
        <v>420625</v>
      </c>
      <c r="AN312">
        <v>398341</v>
      </c>
      <c r="AO312">
        <v>408579</v>
      </c>
      <c r="AP312">
        <v>411654</v>
      </c>
      <c r="AQ312">
        <v>427263</v>
      </c>
      <c r="AR312">
        <v>13.074999999999999</v>
      </c>
      <c r="AS312">
        <v>13.297000000000001</v>
      </c>
      <c r="AT312">
        <v>13.522</v>
      </c>
      <c r="AU312">
        <v>13.032</v>
      </c>
      <c r="AV312">
        <v>12.683999999999999</v>
      </c>
      <c r="AW312">
        <v>12.794</v>
      </c>
      <c r="AX312">
        <v>13.089</v>
      </c>
      <c r="AY312">
        <v>12.851000000000001</v>
      </c>
      <c r="AZ312">
        <v>13.137</v>
      </c>
      <c r="BA312">
        <v>13.156000000000001</v>
      </c>
      <c r="BB312">
        <v>13.208</v>
      </c>
      <c r="BC312">
        <v>12.776</v>
      </c>
      <c r="BD312">
        <v>6156874</v>
      </c>
      <c r="BE312">
        <v>5117656</v>
      </c>
      <c r="BF312">
        <v>5409233</v>
      </c>
      <c r="BG312">
        <v>2464364</v>
      </c>
      <c r="BH312">
        <v>2806234</v>
      </c>
      <c r="BI312">
        <v>3596982</v>
      </c>
      <c r="BJ312">
        <v>5489618</v>
      </c>
      <c r="BK312">
        <v>5405452</v>
      </c>
      <c r="BL312">
        <v>5233006</v>
      </c>
      <c r="BM312">
        <v>5375265</v>
      </c>
      <c r="BN312">
        <v>5437126</v>
      </c>
      <c r="BO312">
        <v>5458712</v>
      </c>
      <c r="BP312">
        <v>6156874</v>
      </c>
      <c r="BQ312">
        <v>5117656</v>
      </c>
      <c r="BR312">
        <v>5409233</v>
      </c>
      <c r="BS312">
        <v>2464364</v>
      </c>
      <c r="BT312">
        <v>2806234</v>
      </c>
      <c r="BU312">
        <v>3596982</v>
      </c>
      <c r="BV312">
        <v>5489618</v>
      </c>
      <c r="BW312">
        <v>5405452</v>
      </c>
      <c r="BX312">
        <v>5233006</v>
      </c>
      <c r="BY312">
        <v>5375265</v>
      </c>
      <c r="BZ312">
        <v>5437126</v>
      </c>
      <c r="CA312">
        <v>5458712</v>
      </c>
      <c r="CB312">
        <v>550634.43999999994</v>
      </c>
      <c r="CC312">
        <v>456963.49</v>
      </c>
      <c r="CD312">
        <v>457648.26</v>
      </c>
      <c r="CE312">
        <v>232885.93</v>
      </c>
      <c r="CF312">
        <v>256442.38</v>
      </c>
      <c r="CG312">
        <v>310448.03999999998</v>
      </c>
      <c r="CH312">
        <v>500900.81</v>
      </c>
      <c r="CI312">
        <v>486401.72</v>
      </c>
      <c r="CJ312">
        <v>486785.71</v>
      </c>
      <c r="CK312">
        <v>471599.53</v>
      </c>
      <c r="CL312">
        <v>467548.36</v>
      </c>
      <c r="CM312">
        <v>493455.13</v>
      </c>
      <c r="CN312">
        <v>4433152</v>
      </c>
      <c r="CO312">
        <v>4433152</v>
      </c>
      <c r="CP312">
        <v>57950522</v>
      </c>
      <c r="CQ312">
        <v>57950522</v>
      </c>
      <c r="CR312">
        <v>5171713.8</v>
      </c>
      <c r="CS312">
        <v>2024</v>
      </c>
      <c r="CT312" t="str">
        <f>IFERROR(INDEX(Geography!C:C, MATCH(G312, Geography!B:B, 0)), G312)</f>
        <v>North Dakota</v>
      </c>
      <c r="CU312" t="str">
        <f>IF(O312=VLOOKUP("eia923_lignite_fuel_code", Keys!$B:$C, 2, FALSE), VLOOKUP("lignite_label", Keys!$B:$C, 2, FALSE),VLOOKUP("hard_coal_label", Keys!$B:$C, 2, FALSE))</f>
        <v>lignite</v>
      </c>
    </row>
    <row r="313" spans="1:99" x14ac:dyDescent="0.25">
      <c r="A313">
        <v>6469</v>
      </c>
      <c r="B313" t="s">
        <v>2592</v>
      </c>
      <c r="C313" t="s">
        <v>2593</v>
      </c>
      <c r="D313" t="s">
        <v>3015</v>
      </c>
      <c r="E313" t="s">
        <v>2834</v>
      </c>
      <c r="F313">
        <v>1307</v>
      </c>
      <c r="G313" t="s">
        <v>395</v>
      </c>
      <c r="H313" t="s">
        <v>2609</v>
      </c>
      <c r="I313" t="s">
        <v>2610</v>
      </c>
      <c r="K313">
        <v>22</v>
      </c>
      <c r="L313">
        <v>1</v>
      </c>
      <c r="M313" t="s">
        <v>2598</v>
      </c>
      <c r="N313" t="s">
        <v>2599</v>
      </c>
      <c r="O313" t="s">
        <v>2615</v>
      </c>
      <c r="P313" t="s">
        <v>2601</v>
      </c>
      <c r="Q313" t="s">
        <v>2611</v>
      </c>
      <c r="R313" t="s">
        <v>2603</v>
      </c>
      <c r="S313" t="s">
        <v>2604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2024</v>
      </c>
      <c r="CT313" t="str">
        <f>IFERROR(INDEX(Geography!C:C, MATCH(G313, Geography!B:B, 0)), G313)</f>
        <v>North Dakota</v>
      </c>
      <c r="CU313" t="str">
        <f>IF(O313=VLOOKUP("eia923_lignite_fuel_code", Keys!$B:$C, 2, FALSE), VLOOKUP("lignite_label", Keys!$B:$C, 2, FALSE),VLOOKUP("hard_coal_label", Keys!$B:$C, 2, FALSE))</f>
        <v>hard_coal</v>
      </c>
    </row>
    <row r="314" spans="1:99" x14ac:dyDescent="0.25">
      <c r="A314">
        <v>6481</v>
      </c>
      <c r="B314" t="s">
        <v>2592</v>
      </c>
      <c r="C314" t="s">
        <v>2593</v>
      </c>
      <c r="D314" t="s">
        <v>3016</v>
      </c>
      <c r="E314" t="s">
        <v>3017</v>
      </c>
      <c r="F314">
        <v>11208</v>
      </c>
      <c r="G314" t="s">
        <v>425</v>
      </c>
      <c r="H314" t="s">
        <v>2626</v>
      </c>
      <c r="I314" t="s">
        <v>2627</v>
      </c>
      <c r="K314">
        <v>22</v>
      </c>
      <c r="L314">
        <v>1</v>
      </c>
      <c r="M314" t="s">
        <v>2598</v>
      </c>
      <c r="N314" t="s">
        <v>2599</v>
      </c>
      <c r="O314" t="s">
        <v>2600</v>
      </c>
      <c r="P314" t="s">
        <v>2601</v>
      </c>
      <c r="Q314" t="s">
        <v>3018</v>
      </c>
      <c r="R314" t="s">
        <v>2603</v>
      </c>
      <c r="S314" t="s">
        <v>2604</v>
      </c>
      <c r="T314">
        <v>136684</v>
      </c>
      <c r="U314">
        <v>111656</v>
      </c>
      <c r="V314">
        <v>66639</v>
      </c>
      <c r="W314">
        <v>22436</v>
      </c>
      <c r="X314">
        <v>51783</v>
      </c>
      <c r="Y314">
        <v>75974</v>
      </c>
      <c r="Z314">
        <v>243004</v>
      </c>
      <c r="AA314">
        <v>216594</v>
      </c>
      <c r="AB314">
        <v>307005</v>
      </c>
      <c r="AC314">
        <v>315503</v>
      </c>
      <c r="AD314">
        <v>328114</v>
      </c>
      <c r="AE314">
        <v>346213</v>
      </c>
      <c r="AF314">
        <v>136684</v>
      </c>
      <c r="AG314">
        <v>111656</v>
      </c>
      <c r="AH314">
        <v>66639</v>
      </c>
      <c r="AI314">
        <v>22436</v>
      </c>
      <c r="AJ314">
        <v>51783</v>
      </c>
      <c r="AK314">
        <v>75974</v>
      </c>
      <c r="AL314">
        <v>243004</v>
      </c>
      <c r="AM314">
        <v>216594</v>
      </c>
      <c r="AN314">
        <v>307005</v>
      </c>
      <c r="AO314">
        <v>315503</v>
      </c>
      <c r="AP314">
        <v>328114</v>
      </c>
      <c r="AQ314">
        <v>346213</v>
      </c>
      <c r="AR314">
        <v>21.78</v>
      </c>
      <c r="AS314">
        <v>21.35</v>
      </c>
      <c r="AT314">
        <v>21.39</v>
      </c>
      <c r="AU314">
        <v>21.29</v>
      </c>
      <c r="AV314">
        <v>21.44</v>
      </c>
      <c r="AW314">
        <v>21.94</v>
      </c>
      <c r="AX314">
        <v>22.34</v>
      </c>
      <c r="AY314">
        <v>22.69</v>
      </c>
      <c r="AZ314">
        <v>22.75</v>
      </c>
      <c r="BA314">
        <v>22.2</v>
      </c>
      <c r="BB314">
        <v>22</v>
      </c>
      <c r="BC314">
        <v>22.11</v>
      </c>
      <c r="BD314">
        <v>2976978</v>
      </c>
      <c r="BE314">
        <v>2383856</v>
      </c>
      <c r="BF314">
        <v>1425408</v>
      </c>
      <c r="BG314">
        <v>477662</v>
      </c>
      <c r="BH314">
        <v>1110228</v>
      </c>
      <c r="BI314">
        <v>1666870</v>
      </c>
      <c r="BJ314">
        <v>5428709</v>
      </c>
      <c r="BK314">
        <v>4914518</v>
      </c>
      <c r="BL314">
        <v>6984364</v>
      </c>
      <c r="BM314">
        <v>7004167</v>
      </c>
      <c r="BN314">
        <v>7218508</v>
      </c>
      <c r="BO314">
        <v>7654769</v>
      </c>
      <c r="BP314">
        <v>2976978</v>
      </c>
      <c r="BQ314">
        <v>2383856</v>
      </c>
      <c r="BR314">
        <v>1425408</v>
      </c>
      <c r="BS314">
        <v>477662</v>
      </c>
      <c r="BT314">
        <v>1110228</v>
      </c>
      <c r="BU314">
        <v>1666870</v>
      </c>
      <c r="BV314">
        <v>5428709</v>
      </c>
      <c r="BW314">
        <v>4914518</v>
      </c>
      <c r="BX314">
        <v>6984364</v>
      </c>
      <c r="BY314">
        <v>7004167</v>
      </c>
      <c r="BZ314">
        <v>7218508</v>
      </c>
      <c r="CA314">
        <v>7654769</v>
      </c>
      <c r="CB314">
        <v>278110.26</v>
      </c>
      <c r="CC314">
        <v>211259.82</v>
      </c>
      <c r="CD314">
        <v>134861.17000000001</v>
      </c>
      <c r="CE314">
        <v>47041.887000000002</v>
      </c>
      <c r="CF314">
        <v>107009.11</v>
      </c>
      <c r="CG314">
        <v>159539.89000000001</v>
      </c>
      <c r="CH314">
        <v>524796.25</v>
      </c>
      <c r="CI314">
        <v>495702.25</v>
      </c>
      <c r="CJ314">
        <v>728296.69</v>
      </c>
      <c r="CK314">
        <v>729268.73</v>
      </c>
      <c r="CL314">
        <v>724332.56</v>
      </c>
      <c r="CM314">
        <v>789949.62</v>
      </c>
      <c r="CN314">
        <v>2221605</v>
      </c>
      <c r="CO314">
        <v>2221605</v>
      </c>
      <c r="CP314">
        <v>49246037</v>
      </c>
      <c r="CQ314">
        <v>49246037</v>
      </c>
      <c r="CR314">
        <v>4930168.2</v>
      </c>
      <c r="CS314">
        <v>2024</v>
      </c>
      <c r="CT314" t="str">
        <f>IFERROR(INDEX(Geography!C:C, MATCH(G314, Geography!B:B, 0)), G314)</f>
        <v>Utah</v>
      </c>
      <c r="CU314" t="str">
        <f>IF(O314=VLOOKUP("eia923_lignite_fuel_code", Keys!$B:$C, 2, FALSE), VLOOKUP("lignite_label", Keys!$B:$C, 2, FALSE),VLOOKUP("hard_coal_label", Keys!$B:$C, 2, FALSE))</f>
        <v>hard_coal</v>
      </c>
    </row>
    <row r="315" spans="1:99" x14ac:dyDescent="0.25">
      <c r="A315">
        <v>6481</v>
      </c>
      <c r="B315" t="s">
        <v>2592</v>
      </c>
      <c r="C315" t="s">
        <v>2593</v>
      </c>
      <c r="D315" t="s">
        <v>3016</v>
      </c>
      <c r="E315" t="s">
        <v>3017</v>
      </c>
      <c r="F315">
        <v>11208</v>
      </c>
      <c r="G315" t="s">
        <v>425</v>
      </c>
      <c r="H315" t="s">
        <v>2626</v>
      </c>
      <c r="I315" t="s">
        <v>2627</v>
      </c>
      <c r="K315">
        <v>22</v>
      </c>
      <c r="L315">
        <v>1</v>
      </c>
      <c r="M315" t="s">
        <v>2598</v>
      </c>
      <c r="N315" t="s">
        <v>2599</v>
      </c>
      <c r="O315" t="s">
        <v>2605</v>
      </c>
      <c r="P315" t="s">
        <v>2601</v>
      </c>
      <c r="Q315" t="s">
        <v>3018</v>
      </c>
      <c r="R315" t="s">
        <v>2603</v>
      </c>
      <c r="S315" t="s">
        <v>2604</v>
      </c>
      <c r="T315">
        <v>0</v>
      </c>
      <c r="U315">
        <v>0</v>
      </c>
      <c r="V315">
        <v>49425</v>
      </c>
      <c r="W315">
        <v>61742</v>
      </c>
      <c r="X315">
        <v>61261</v>
      </c>
      <c r="Y315">
        <v>61600</v>
      </c>
      <c r="Z315">
        <v>36433</v>
      </c>
      <c r="AA315">
        <v>61743</v>
      </c>
      <c r="AB315">
        <v>48125</v>
      </c>
      <c r="AC315">
        <v>48802</v>
      </c>
      <c r="AD315">
        <v>0</v>
      </c>
      <c r="AE315">
        <v>0</v>
      </c>
      <c r="AF315">
        <v>0</v>
      </c>
      <c r="AG315">
        <v>0</v>
      </c>
      <c r="AH315">
        <v>49425</v>
      </c>
      <c r="AI315">
        <v>61742</v>
      </c>
      <c r="AJ315">
        <v>61261</v>
      </c>
      <c r="AK315">
        <v>61600</v>
      </c>
      <c r="AL315">
        <v>36433</v>
      </c>
      <c r="AM315">
        <v>61743</v>
      </c>
      <c r="AN315">
        <v>48125</v>
      </c>
      <c r="AO315">
        <v>48802</v>
      </c>
      <c r="AP315">
        <v>0</v>
      </c>
      <c r="AQ315">
        <v>0</v>
      </c>
      <c r="AR315">
        <v>0</v>
      </c>
      <c r="AS315">
        <v>0</v>
      </c>
      <c r="AT315">
        <v>17.89</v>
      </c>
      <c r="AU315">
        <v>17.850000000000001</v>
      </c>
      <c r="AV315">
        <v>18.059999999999999</v>
      </c>
      <c r="AW315">
        <v>17.989999999999998</v>
      </c>
      <c r="AX315">
        <v>18.11</v>
      </c>
      <c r="AY315">
        <v>17.72</v>
      </c>
      <c r="AZ315">
        <v>17.93</v>
      </c>
      <c r="BA315">
        <v>17.93</v>
      </c>
      <c r="BB315">
        <v>0</v>
      </c>
      <c r="BC315">
        <v>0</v>
      </c>
      <c r="BD315">
        <v>0</v>
      </c>
      <c r="BE315">
        <v>0</v>
      </c>
      <c r="BF315">
        <v>884213</v>
      </c>
      <c r="BG315">
        <v>1102095</v>
      </c>
      <c r="BH315">
        <v>1106374</v>
      </c>
      <c r="BI315">
        <v>1108184</v>
      </c>
      <c r="BJ315">
        <v>659802</v>
      </c>
      <c r="BK315">
        <v>1094086</v>
      </c>
      <c r="BL315">
        <v>862881</v>
      </c>
      <c r="BM315">
        <v>875020</v>
      </c>
      <c r="BN315">
        <v>0</v>
      </c>
      <c r="BO315">
        <v>0</v>
      </c>
      <c r="BP315">
        <v>0</v>
      </c>
      <c r="BQ315">
        <v>0</v>
      </c>
      <c r="BR315">
        <v>884213</v>
      </c>
      <c r="BS315">
        <v>1102095</v>
      </c>
      <c r="BT315">
        <v>1106374</v>
      </c>
      <c r="BU315">
        <v>1108184</v>
      </c>
      <c r="BV315">
        <v>659802</v>
      </c>
      <c r="BW315">
        <v>1094086</v>
      </c>
      <c r="BX315">
        <v>862881</v>
      </c>
      <c r="BY315">
        <v>875020</v>
      </c>
      <c r="BZ315">
        <v>0</v>
      </c>
      <c r="CA315">
        <v>0</v>
      </c>
      <c r="CB315">
        <v>0</v>
      </c>
      <c r="CC315">
        <v>0</v>
      </c>
      <c r="CD315">
        <v>83657.462</v>
      </c>
      <c r="CE315">
        <v>108538.18</v>
      </c>
      <c r="CF315">
        <v>106637.66</v>
      </c>
      <c r="CG315">
        <v>106066.82</v>
      </c>
      <c r="CH315">
        <v>63783.377</v>
      </c>
      <c r="CI315">
        <v>110354.85</v>
      </c>
      <c r="CJ315">
        <v>89977.21</v>
      </c>
      <c r="CK315">
        <v>91106.430999999997</v>
      </c>
      <c r="CL315">
        <v>0</v>
      </c>
      <c r="CM315">
        <v>0</v>
      </c>
      <c r="CN315">
        <v>429131</v>
      </c>
      <c r="CO315">
        <v>429131</v>
      </c>
      <c r="CP315">
        <v>7692655</v>
      </c>
      <c r="CQ315">
        <v>7692655</v>
      </c>
      <c r="CR315">
        <v>760121.99</v>
      </c>
      <c r="CS315">
        <v>2024</v>
      </c>
      <c r="CT315" t="str">
        <f>IFERROR(INDEX(Geography!C:C, MATCH(G315, Geography!B:B, 0)), G315)</f>
        <v>Utah</v>
      </c>
      <c r="CU315" t="str">
        <f>IF(O315=VLOOKUP("eia923_lignite_fuel_code", Keys!$B:$C, 2, FALSE), VLOOKUP("lignite_label", Keys!$B:$C, 2, FALSE),VLOOKUP("hard_coal_label", Keys!$B:$C, 2, FALSE))</f>
        <v>hard_coal</v>
      </c>
    </row>
    <row r="316" spans="1:99" x14ac:dyDescent="0.25">
      <c r="A316">
        <v>6639</v>
      </c>
      <c r="B316" t="s">
        <v>2592</v>
      </c>
      <c r="C316" t="s">
        <v>2593</v>
      </c>
      <c r="D316" t="s">
        <v>3019</v>
      </c>
      <c r="E316" t="s">
        <v>2749</v>
      </c>
      <c r="F316">
        <v>1692</v>
      </c>
      <c r="G316" t="s">
        <v>343</v>
      </c>
      <c r="H316" t="s">
        <v>2596</v>
      </c>
      <c r="I316" t="s">
        <v>2597</v>
      </c>
      <c r="K316">
        <v>22</v>
      </c>
      <c r="L316">
        <v>1</v>
      </c>
      <c r="M316" t="s">
        <v>2598</v>
      </c>
      <c r="N316" t="s">
        <v>2599</v>
      </c>
      <c r="O316" t="s">
        <v>2600</v>
      </c>
      <c r="P316" t="s">
        <v>2601</v>
      </c>
      <c r="Q316" t="s">
        <v>2697</v>
      </c>
      <c r="R316" t="s">
        <v>2603</v>
      </c>
      <c r="S316" t="s">
        <v>2604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2024</v>
      </c>
      <c r="CT316" t="str">
        <f>IFERROR(INDEX(Geography!C:C, MATCH(G316, Geography!B:B, 0)), G316)</f>
        <v>Kentucky</v>
      </c>
      <c r="CU316" t="str">
        <f>IF(O316=VLOOKUP("eia923_lignite_fuel_code", Keys!$B:$C, 2, FALSE), VLOOKUP("lignite_label", Keys!$B:$C, 2, FALSE),VLOOKUP("hard_coal_label", Keys!$B:$C, 2, FALSE))</f>
        <v>hard_coal</v>
      </c>
    </row>
    <row r="317" spans="1:99" x14ac:dyDescent="0.25">
      <c r="A317">
        <v>6641</v>
      </c>
      <c r="B317" t="s">
        <v>2592</v>
      </c>
      <c r="C317" t="s">
        <v>2593</v>
      </c>
      <c r="D317" t="s">
        <v>3020</v>
      </c>
      <c r="E317" t="s">
        <v>2944</v>
      </c>
      <c r="F317">
        <v>814</v>
      </c>
      <c r="G317" t="s">
        <v>300</v>
      </c>
      <c r="H317" t="s">
        <v>2640</v>
      </c>
      <c r="I317" t="s">
        <v>2597</v>
      </c>
      <c r="K317">
        <v>22</v>
      </c>
      <c r="L317">
        <v>1</v>
      </c>
      <c r="M317" t="s">
        <v>2598</v>
      </c>
      <c r="N317" t="s">
        <v>2599</v>
      </c>
      <c r="O317" t="s">
        <v>2605</v>
      </c>
      <c r="P317" t="s">
        <v>2601</v>
      </c>
      <c r="Q317" t="s">
        <v>2697</v>
      </c>
      <c r="R317" t="s">
        <v>2603</v>
      </c>
      <c r="S317" t="s">
        <v>2604</v>
      </c>
      <c r="T317">
        <v>450772</v>
      </c>
      <c r="U317">
        <v>359168</v>
      </c>
      <c r="V317">
        <v>106439</v>
      </c>
      <c r="W317">
        <v>0</v>
      </c>
      <c r="X317">
        <v>260537</v>
      </c>
      <c r="Y317">
        <v>421834</v>
      </c>
      <c r="Z317">
        <v>414706</v>
      </c>
      <c r="AA317">
        <v>355052</v>
      </c>
      <c r="AB317">
        <v>295328</v>
      </c>
      <c r="AC317">
        <v>287691</v>
      </c>
      <c r="AD317">
        <v>21529</v>
      </c>
      <c r="AE317">
        <v>330070</v>
      </c>
      <c r="AF317">
        <v>450772</v>
      </c>
      <c r="AG317">
        <v>359168</v>
      </c>
      <c r="AH317">
        <v>106439</v>
      </c>
      <c r="AI317">
        <v>0</v>
      </c>
      <c r="AJ317">
        <v>260537</v>
      </c>
      <c r="AK317">
        <v>421834</v>
      </c>
      <c r="AL317">
        <v>414706</v>
      </c>
      <c r="AM317">
        <v>355052</v>
      </c>
      <c r="AN317">
        <v>295328</v>
      </c>
      <c r="AO317">
        <v>287691</v>
      </c>
      <c r="AP317">
        <v>21529</v>
      </c>
      <c r="AQ317">
        <v>330070</v>
      </c>
      <c r="AR317">
        <v>17.38</v>
      </c>
      <c r="AS317">
        <v>17.510000000000002</v>
      </c>
      <c r="AT317">
        <v>17.48</v>
      </c>
      <c r="AU317">
        <v>0</v>
      </c>
      <c r="AV317">
        <v>17.63</v>
      </c>
      <c r="AW317">
        <v>17.600000000000001</v>
      </c>
      <c r="AX317">
        <v>17.440000000000001</v>
      </c>
      <c r="AY317">
        <v>17.45</v>
      </c>
      <c r="AZ317">
        <v>17.36</v>
      </c>
      <c r="BA317">
        <v>17.350000000000001</v>
      </c>
      <c r="BB317">
        <v>16.899999999999999</v>
      </c>
      <c r="BC317">
        <v>17.63</v>
      </c>
      <c r="BD317">
        <v>7834417</v>
      </c>
      <c r="BE317">
        <v>6289032</v>
      </c>
      <c r="BF317">
        <v>1860554</v>
      </c>
      <c r="BG317">
        <v>0</v>
      </c>
      <c r="BH317">
        <v>4593267</v>
      </c>
      <c r="BI317">
        <v>7424278</v>
      </c>
      <c r="BJ317">
        <v>7232473</v>
      </c>
      <c r="BK317">
        <v>6195657</v>
      </c>
      <c r="BL317">
        <v>5126894</v>
      </c>
      <c r="BM317">
        <v>4991439</v>
      </c>
      <c r="BN317">
        <v>363840</v>
      </c>
      <c r="BO317">
        <v>5819134</v>
      </c>
      <c r="BP317">
        <v>7834417</v>
      </c>
      <c r="BQ317">
        <v>6289032</v>
      </c>
      <c r="BR317">
        <v>1860554</v>
      </c>
      <c r="BS317">
        <v>0</v>
      </c>
      <c r="BT317">
        <v>4593267</v>
      </c>
      <c r="BU317">
        <v>7424278</v>
      </c>
      <c r="BV317">
        <v>7232473</v>
      </c>
      <c r="BW317">
        <v>6195657</v>
      </c>
      <c r="BX317">
        <v>5126894</v>
      </c>
      <c r="BY317">
        <v>4991439</v>
      </c>
      <c r="BZ317">
        <v>363840</v>
      </c>
      <c r="CA317">
        <v>5819134</v>
      </c>
      <c r="CB317">
        <v>754908.54</v>
      </c>
      <c r="CC317">
        <v>590027.11</v>
      </c>
      <c r="CD317">
        <v>179115.15</v>
      </c>
      <c r="CE317">
        <v>0</v>
      </c>
      <c r="CF317">
        <v>418681.2</v>
      </c>
      <c r="CG317">
        <v>691771</v>
      </c>
      <c r="CH317">
        <v>666672.06999999995</v>
      </c>
      <c r="CI317">
        <v>568527.78</v>
      </c>
      <c r="CJ317">
        <v>477267.08</v>
      </c>
      <c r="CK317">
        <v>466574.37</v>
      </c>
      <c r="CL317">
        <v>32916.394</v>
      </c>
      <c r="CM317">
        <v>554934.09</v>
      </c>
      <c r="CN317">
        <v>3303126</v>
      </c>
      <c r="CO317">
        <v>3303126</v>
      </c>
      <c r="CP317">
        <v>57730985</v>
      </c>
      <c r="CQ317">
        <v>57730985</v>
      </c>
      <c r="CR317">
        <v>5401394.7999999998</v>
      </c>
      <c r="CS317">
        <v>2024</v>
      </c>
      <c r="CT317" t="str">
        <f>IFERROR(INDEX(Geography!C:C, MATCH(G317, Geography!B:B, 0)), G317)</f>
        <v>Arkansas</v>
      </c>
      <c r="CU317" t="str">
        <f>IF(O317=VLOOKUP("eia923_lignite_fuel_code", Keys!$B:$C, 2, FALSE), VLOOKUP("lignite_label", Keys!$B:$C, 2, FALSE),VLOOKUP("hard_coal_label", Keys!$B:$C, 2, FALSE))</f>
        <v>hard_coal</v>
      </c>
    </row>
    <row r="318" spans="1:99" x14ac:dyDescent="0.25">
      <c r="A318">
        <v>6664</v>
      </c>
      <c r="B318" t="s">
        <v>2592</v>
      </c>
      <c r="C318" t="s">
        <v>2593</v>
      </c>
      <c r="D318" t="s">
        <v>3021</v>
      </c>
      <c r="E318" t="s">
        <v>2723</v>
      </c>
      <c r="F318">
        <v>12341</v>
      </c>
      <c r="G318" t="s">
        <v>336</v>
      </c>
      <c r="H318" t="s">
        <v>2609</v>
      </c>
      <c r="I318" t="s">
        <v>2610</v>
      </c>
      <c r="K318">
        <v>22</v>
      </c>
      <c r="L318">
        <v>1</v>
      </c>
      <c r="M318" t="s">
        <v>2598</v>
      </c>
      <c r="N318" t="s">
        <v>2599</v>
      </c>
      <c r="O318" t="s">
        <v>2615</v>
      </c>
      <c r="P318" t="s">
        <v>2601</v>
      </c>
      <c r="Q318" t="s">
        <v>2697</v>
      </c>
      <c r="R318" t="s">
        <v>2603</v>
      </c>
      <c r="S318" t="s">
        <v>2604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2024</v>
      </c>
      <c r="CT318" t="str">
        <f>IFERROR(INDEX(Geography!C:C, MATCH(G318, Geography!B:B, 0)), G318)</f>
        <v>Iowa</v>
      </c>
      <c r="CU318" t="str">
        <f>IF(O318=VLOOKUP("eia923_lignite_fuel_code", Keys!$B:$C, 2, FALSE), VLOOKUP("lignite_label", Keys!$B:$C, 2, FALSE),VLOOKUP("hard_coal_label", Keys!$B:$C, 2, FALSE))</f>
        <v>hard_coal</v>
      </c>
    </row>
    <row r="319" spans="1:99" x14ac:dyDescent="0.25">
      <c r="A319">
        <v>6664</v>
      </c>
      <c r="B319" t="s">
        <v>2592</v>
      </c>
      <c r="C319" t="s">
        <v>2593</v>
      </c>
      <c r="D319" t="s">
        <v>3021</v>
      </c>
      <c r="E319" t="s">
        <v>2723</v>
      </c>
      <c r="F319">
        <v>12341</v>
      </c>
      <c r="G319" t="s">
        <v>336</v>
      </c>
      <c r="H319" t="s">
        <v>2609</v>
      </c>
      <c r="I319" t="s">
        <v>2610</v>
      </c>
      <c r="K319">
        <v>22</v>
      </c>
      <c r="L319">
        <v>1</v>
      </c>
      <c r="M319" t="s">
        <v>2598</v>
      </c>
      <c r="N319" t="s">
        <v>2599</v>
      </c>
      <c r="O319" t="s">
        <v>2605</v>
      </c>
      <c r="P319" t="s">
        <v>2601</v>
      </c>
      <c r="Q319" t="s">
        <v>2697</v>
      </c>
      <c r="R319" t="s">
        <v>2603</v>
      </c>
      <c r="S319" t="s">
        <v>2604</v>
      </c>
      <c r="T319">
        <v>255109</v>
      </c>
      <c r="U319">
        <v>86258</v>
      </c>
      <c r="V319">
        <v>13149</v>
      </c>
      <c r="W319">
        <v>19949</v>
      </c>
      <c r="X319">
        <v>97077</v>
      </c>
      <c r="Y319">
        <v>115553</v>
      </c>
      <c r="Z319">
        <v>216902</v>
      </c>
      <c r="AA319">
        <v>189126</v>
      </c>
      <c r="AB319">
        <v>161014</v>
      </c>
      <c r="AC319">
        <v>151732</v>
      </c>
      <c r="AD319">
        <v>142900</v>
      </c>
      <c r="AE319">
        <v>238967</v>
      </c>
      <c r="AF319">
        <v>255109</v>
      </c>
      <c r="AG319">
        <v>86258</v>
      </c>
      <c r="AH319">
        <v>13149</v>
      </c>
      <c r="AI319">
        <v>19949</v>
      </c>
      <c r="AJ319">
        <v>97077</v>
      </c>
      <c r="AK319">
        <v>115553</v>
      </c>
      <c r="AL319">
        <v>216902</v>
      </c>
      <c r="AM319">
        <v>189126</v>
      </c>
      <c r="AN319">
        <v>161014</v>
      </c>
      <c r="AO319">
        <v>151732</v>
      </c>
      <c r="AP319">
        <v>142900</v>
      </c>
      <c r="AQ319">
        <v>238967</v>
      </c>
      <c r="AR319">
        <v>17.225999999999999</v>
      </c>
      <c r="AS319">
        <v>17.356000000000002</v>
      </c>
      <c r="AT319">
        <v>17.396000000000001</v>
      </c>
      <c r="AU319">
        <v>17.309999999999999</v>
      </c>
      <c r="AV319">
        <v>17.309999999999999</v>
      </c>
      <c r="AW319">
        <v>17.314</v>
      </c>
      <c r="AX319">
        <v>17.506</v>
      </c>
      <c r="AY319">
        <v>17.54</v>
      </c>
      <c r="AZ319">
        <v>17.302</v>
      </c>
      <c r="BA319">
        <v>17.36</v>
      </c>
      <c r="BB319">
        <v>17.385999999999999</v>
      </c>
      <c r="BC319">
        <v>17.04</v>
      </c>
      <c r="BD319">
        <v>4394508</v>
      </c>
      <c r="BE319">
        <v>1497094</v>
      </c>
      <c r="BF319">
        <v>228740</v>
      </c>
      <c r="BG319">
        <v>345317</v>
      </c>
      <c r="BH319">
        <v>1680403</v>
      </c>
      <c r="BI319">
        <v>2000685</v>
      </c>
      <c r="BJ319">
        <v>3797086</v>
      </c>
      <c r="BK319">
        <v>3317270</v>
      </c>
      <c r="BL319">
        <v>2785864</v>
      </c>
      <c r="BM319">
        <v>2634068</v>
      </c>
      <c r="BN319">
        <v>2484459</v>
      </c>
      <c r="BO319">
        <v>4071998</v>
      </c>
      <c r="BP319">
        <v>4394508</v>
      </c>
      <c r="BQ319">
        <v>1497094</v>
      </c>
      <c r="BR319">
        <v>228740</v>
      </c>
      <c r="BS319">
        <v>345317</v>
      </c>
      <c r="BT319">
        <v>1680403</v>
      </c>
      <c r="BU319">
        <v>2000685</v>
      </c>
      <c r="BV319">
        <v>3797086</v>
      </c>
      <c r="BW319">
        <v>3317270</v>
      </c>
      <c r="BX319">
        <v>2785864</v>
      </c>
      <c r="BY319">
        <v>2634068</v>
      </c>
      <c r="BZ319">
        <v>2484459</v>
      </c>
      <c r="CA319">
        <v>4071998</v>
      </c>
      <c r="CB319">
        <v>419500.64</v>
      </c>
      <c r="CC319">
        <v>132715.57</v>
      </c>
      <c r="CD319">
        <v>11901.916999999999</v>
      </c>
      <c r="CE319">
        <v>22853.584999999999</v>
      </c>
      <c r="CF319">
        <v>149927.82</v>
      </c>
      <c r="CG319">
        <v>179809.08</v>
      </c>
      <c r="CH319">
        <v>353098.08</v>
      </c>
      <c r="CI319">
        <v>300086.01</v>
      </c>
      <c r="CJ319">
        <v>260710.85</v>
      </c>
      <c r="CK319">
        <v>241550.45</v>
      </c>
      <c r="CL319">
        <v>223672.38</v>
      </c>
      <c r="CM319">
        <v>387807.14</v>
      </c>
      <c r="CN319">
        <v>1687736</v>
      </c>
      <c r="CO319">
        <v>1687736</v>
      </c>
      <c r="CP319">
        <v>29237492</v>
      </c>
      <c r="CQ319">
        <v>29237492</v>
      </c>
      <c r="CR319">
        <v>2683633.5</v>
      </c>
      <c r="CS319">
        <v>2024</v>
      </c>
      <c r="CT319" t="str">
        <f>IFERROR(INDEX(Geography!C:C, MATCH(G319, Geography!B:B, 0)), G319)</f>
        <v>Iowa</v>
      </c>
      <c r="CU319" t="str">
        <f>IF(O319=VLOOKUP("eia923_lignite_fuel_code", Keys!$B:$C, 2, FALSE), VLOOKUP("lignite_label", Keys!$B:$C, 2, FALSE),VLOOKUP("hard_coal_label", Keys!$B:$C, 2, FALSE))</f>
        <v>hard_coal</v>
      </c>
    </row>
    <row r="320" spans="1:99" x14ac:dyDescent="0.25">
      <c r="A320">
        <v>6705</v>
      </c>
      <c r="B320" t="s">
        <v>2616</v>
      </c>
      <c r="C320" t="s">
        <v>2593</v>
      </c>
      <c r="D320" t="s">
        <v>1021</v>
      </c>
      <c r="E320" t="s">
        <v>3022</v>
      </c>
      <c r="F320">
        <v>261</v>
      </c>
      <c r="G320" t="s">
        <v>333</v>
      </c>
      <c r="H320" t="s">
        <v>2690</v>
      </c>
      <c r="I320" t="s">
        <v>2666</v>
      </c>
      <c r="K320">
        <v>22</v>
      </c>
      <c r="L320">
        <v>3</v>
      </c>
      <c r="M320" t="s">
        <v>2621</v>
      </c>
      <c r="N320" t="s">
        <v>2599</v>
      </c>
      <c r="O320" t="s">
        <v>2600</v>
      </c>
      <c r="P320" t="s">
        <v>2601</v>
      </c>
      <c r="Q320" t="s">
        <v>2697</v>
      </c>
      <c r="R320" t="s">
        <v>2603</v>
      </c>
      <c r="S320" t="s">
        <v>2604</v>
      </c>
      <c r="T320">
        <v>184930</v>
      </c>
      <c r="U320">
        <v>145788</v>
      </c>
      <c r="V320">
        <v>136049</v>
      </c>
      <c r="W320">
        <v>150936</v>
      </c>
      <c r="X320">
        <v>157827</v>
      </c>
      <c r="Y320">
        <v>159198</v>
      </c>
      <c r="Z320">
        <v>139811</v>
      </c>
      <c r="AA320">
        <v>109375</v>
      </c>
      <c r="AB320">
        <v>140324</v>
      </c>
      <c r="AC320">
        <v>133456</v>
      </c>
      <c r="AD320">
        <v>156365</v>
      </c>
      <c r="AE320">
        <v>142315</v>
      </c>
      <c r="AF320">
        <v>170808</v>
      </c>
      <c r="AG320">
        <v>135262</v>
      </c>
      <c r="AH320">
        <v>125246</v>
      </c>
      <c r="AI320">
        <v>138878</v>
      </c>
      <c r="AJ320">
        <v>149455</v>
      </c>
      <c r="AK320">
        <v>143410</v>
      </c>
      <c r="AL320">
        <v>127435</v>
      </c>
      <c r="AM320">
        <v>100326</v>
      </c>
      <c r="AN320">
        <v>133015</v>
      </c>
      <c r="AO320">
        <v>122300</v>
      </c>
      <c r="AP320">
        <v>146007</v>
      </c>
      <c r="AQ320">
        <v>128414</v>
      </c>
      <c r="AR320">
        <v>22.512</v>
      </c>
      <c r="AS320">
        <v>22.588999999999999</v>
      </c>
      <c r="AT320">
        <v>22.63</v>
      </c>
      <c r="AU320">
        <v>22.702000000000002</v>
      </c>
      <c r="AV320">
        <v>22.138999999999999</v>
      </c>
      <c r="AW320">
        <v>22.44</v>
      </c>
      <c r="AX320">
        <v>22.603999999999999</v>
      </c>
      <c r="AY320">
        <v>22.640999999999998</v>
      </c>
      <c r="AZ320">
        <v>22.763000000000002</v>
      </c>
      <c r="BA320">
        <v>22.776</v>
      </c>
      <c r="BB320">
        <v>22.518999999999998</v>
      </c>
      <c r="BC320">
        <v>22.483000000000001</v>
      </c>
      <c r="BD320">
        <v>4163144</v>
      </c>
      <c r="BE320">
        <v>3293205</v>
      </c>
      <c r="BF320">
        <v>3078789</v>
      </c>
      <c r="BG320">
        <v>3426549</v>
      </c>
      <c r="BH320">
        <v>3494132</v>
      </c>
      <c r="BI320">
        <v>3572403</v>
      </c>
      <c r="BJ320">
        <v>3160288</v>
      </c>
      <c r="BK320">
        <v>2476359</v>
      </c>
      <c r="BL320">
        <v>3194195</v>
      </c>
      <c r="BM320">
        <v>3039594</v>
      </c>
      <c r="BN320">
        <v>3521183</v>
      </c>
      <c r="BO320">
        <v>3199668</v>
      </c>
      <c r="BP320">
        <v>3845236</v>
      </c>
      <c r="BQ320">
        <v>3055435</v>
      </c>
      <c r="BR320">
        <v>2834325</v>
      </c>
      <c r="BS320">
        <v>3152801</v>
      </c>
      <c r="BT320">
        <v>3308775</v>
      </c>
      <c r="BU320">
        <v>3218113</v>
      </c>
      <c r="BV320">
        <v>2880539</v>
      </c>
      <c r="BW320">
        <v>2271482</v>
      </c>
      <c r="BX320">
        <v>3027822</v>
      </c>
      <c r="BY320">
        <v>2785506</v>
      </c>
      <c r="BZ320">
        <v>3287939</v>
      </c>
      <c r="CA320">
        <v>2887137</v>
      </c>
      <c r="CB320">
        <v>351068.15999999997</v>
      </c>
      <c r="CC320">
        <v>280935.15999999997</v>
      </c>
      <c r="CD320">
        <v>260110.2</v>
      </c>
      <c r="CE320">
        <v>289473.65000000002</v>
      </c>
      <c r="CF320">
        <v>304536.01</v>
      </c>
      <c r="CG320">
        <v>297024.01</v>
      </c>
      <c r="CH320">
        <v>263529.02</v>
      </c>
      <c r="CI320">
        <v>206587.74</v>
      </c>
      <c r="CJ320">
        <v>279677.62</v>
      </c>
      <c r="CK320">
        <v>258345.66</v>
      </c>
      <c r="CL320">
        <v>301812.15000000002</v>
      </c>
      <c r="CM320">
        <v>265837.28999999998</v>
      </c>
      <c r="CN320">
        <v>1756374</v>
      </c>
      <c r="CO320">
        <v>1620556</v>
      </c>
      <c r="CP320">
        <v>39619509</v>
      </c>
      <c r="CQ320">
        <v>36555110</v>
      </c>
      <c r="CR320">
        <v>3358936.7</v>
      </c>
      <c r="CS320">
        <v>2024</v>
      </c>
      <c r="CT320" t="str">
        <f>IFERROR(INDEX(Geography!C:C, MATCH(G320, Geography!B:B, 0)), G320)</f>
        <v>Indiana</v>
      </c>
      <c r="CU320" t="str">
        <f>IF(O320=VLOOKUP("eia923_lignite_fuel_code", Keys!$B:$C, 2, FALSE), VLOOKUP("lignite_label", Keys!$B:$C, 2, FALSE),VLOOKUP("hard_coal_label", Keys!$B:$C, 2, FALSE))</f>
        <v>hard_coal</v>
      </c>
    </row>
    <row r="321" spans="1:99" x14ac:dyDescent="0.25">
      <c r="A321">
        <v>6761</v>
      </c>
      <c r="B321" t="s">
        <v>2592</v>
      </c>
      <c r="C321" t="s">
        <v>2593</v>
      </c>
      <c r="D321" t="s">
        <v>3023</v>
      </c>
      <c r="E321" t="s">
        <v>3024</v>
      </c>
      <c r="F321">
        <v>15143</v>
      </c>
      <c r="G321" t="s">
        <v>308</v>
      </c>
      <c r="H321" t="s">
        <v>2626</v>
      </c>
      <c r="I321" t="s">
        <v>2627</v>
      </c>
      <c r="K321">
        <v>22</v>
      </c>
      <c r="L321">
        <v>1</v>
      </c>
      <c r="M321" t="s">
        <v>2598</v>
      </c>
      <c r="N321" t="s">
        <v>2599</v>
      </c>
      <c r="O321" t="s">
        <v>2605</v>
      </c>
      <c r="P321" t="s">
        <v>2601</v>
      </c>
      <c r="Q321" t="s">
        <v>2647</v>
      </c>
      <c r="R321" t="s">
        <v>2603</v>
      </c>
      <c r="S321" t="s">
        <v>2604</v>
      </c>
      <c r="T321">
        <v>74863</v>
      </c>
      <c r="U321">
        <v>53395</v>
      </c>
      <c r="V321">
        <v>44058</v>
      </c>
      <c r="W321">
        <v>49123</v>
      </c>
      <c r="X321">
        <v>58116</v>
      </c>
      <c r="Y321">
        <v>50315</v>
      </c>
      <c r="Z321">
        <v>68145</v>
      </c>
      <c r="AA321">
        <v>61328</v>
      </c>
      <c r="AB321">
        <v>53425</v>
      </c>
      <c r="AC321">
        <v>45470</v>
      </c>
      <c r="AD321">
        <v>61514</v>
      </c>
      <c r="AE321">
        <v>64735</v>
      </c>
      <c r="AF321">
        <v>74863</v>
      </c>
      <c r="AG321">
        <v>53395</v>
      </c>
      <c r="AH321">
        <v>44058</v>
      </c>
      <c r="AI321">
        <v>49123</v>
      </c>
      <c r="AJ321">
        <v>58116</v>
      </c>
      <c r="AK321">
        <v>50315</v>
      </c>
      <c r="AL321">
        <v>68145</v>
      </c>
      <c r="AM321">
        <v>61328</v>
      </c>
      <c r="AN321">
        <v>53425</v>
      </c>
      <c r="AO321">
        <v>45470</v>
      </c>
      <c r="AP321">
        <v>61514</v>
      </c>
      <c r="AQ321">
        <v>64735</v>
      </c>
      <c r="AR321">
        <v>17.899999999999999</v>
      </c>
      <c r="AS321">
        <v>17.939</v>
      </c>
      <c r="AT321">
        <v>17.798999999999999</v>
      </c>
      <c r="AU321">
        <v>17.795999999999999</v>
      </c>
      <c r="AV321">
        <v>17.823</v>
      </c>
      <c r="AW321">
        <v>17.937999999999999</v>
      </c>
      <c r="AX321">
        <v>17.984000000000002</v>
      </c>
      <c r="AY321">
        <v>17.997</v>
      </c>
      <c r="AZ321">
        <v>17.818999999999999</v>
      </c>
      <c r="BA321">
        <v>17.818999999999999</v>
      </c>
      <c r="BB321">
        <v>17.89</v>
      </c>
      <c r="BC321">
        <v>17.934000000000001</v>
      </c>
      <c r="BD321">
        <v>1340048</v>
      </c>
      <c r="BE321">
        <v>957853</v>
      </c>
      <c r="BF321">
        <v>784188</v>
      </c>
      <c r="BG321">
        <v>874193</v>
      </c>
      <c r="BH321">
        <v>1035801</v>
      </c>
      <c r="BI321">
        <v>902550</v>
      </c>
      <c r="BJ321">
        <v>1225520</v>
      </c>
      <c r="BK321">
        <v>1103720</v>
      </c>
      <c r="BL321">
        <v>951980</v>
      </c>
      <c r="BM321">
        <v>810230</v>
      </c>
      <c r="BN321">
        <v>1100485</v>
      </c>
      <c r="BO321">
        <v>1160957</v>
      </c>
      <c r="BP321">
        <v>1340048</v>
      </c>
      <c r="BQ321">
        <v>957853</v>
      </c>
      <c r="BR321">
        <v>784188</v>
      </c>
      <c r="BS321">
        <v>874193</v>
      </c>
      <c r="BT321">
        <v>1035801</v>
      </c>
      <c r="BU321">
        <v>902550</v>
      </c>
      <c r="BV321">
        <v>1225520</v>
      </c>
      <c r="BW321">
        <v>1103720</v>
      </c>
      <c r="BX321">
        <v>951980</v>
      </c>
      <c r="BY321">
        <v>810230</v>
      </c>
      <c r="BZ321">
        <v>1100485</v>
      </c>
      <c r="CA321">
        <v>1160957</v>
      </c>
      <c r="CB321">
        <v>133072.12</v>
      </c>
      <c r="CC321">
        <v>89655</v>
      </c>
      <c r="CD321">
        <v>70894</v>
      </c>
      <c r="CE321">
        <v>81842.929000000004</v>
      </c>
      <c r="CF321">
        <v>100416</v>
      </c>
      <c r="CG321">
        <v>84518</v>
      </c>
      <c r="CH321">
        <v>119125</v>
      </c>
      <c r="CI321">
        <v>103503</v>
      </c>
      <c r="CJ321">
        <v>89094</v>
      </c>
      <c r="CK321">
        <v>75773.716</v>
      </c>
      <c r="CL321">
        <v>103482</v>
      </c>
      <c r="CM321">
        <v>110448</v>
      </c>
      <c r="CN321">
        <v>684487</v>
      </c>
      <c r="CO321">
        <v>684487</v>
      </c>
      <c r="CP321">
        <v>12247525</v>
      </c>
      <c r="CQ321">
        <v>12247525</v>
      </c>
      <c r="CR321">
        <v>1161823.8</v>
      </c>
      <c r="CS321">
        <v>2024</v>
      </c>
      <c r="CT321" t="str">
        <f>IFERROR(INDEX(Geography!C:C, MATCH(G321, Geography!B:B, 0)), G321)</f>
        <v>Colorado</v>
      </c>
      <c r="CU321" t="str">
        <f>IF(O321=VLOOKUP("eia923_lignite_fuel_code", Keys!$B:$C, 2, FALSE), VLOOKUP("lignite_label", Keys!$B:$C, 2, FALSE),VLOOKUP("hard_coal_label", Keys!$B:$C, 2, FALSE))</f>
        <v>hard_coal</v>
      </c>
    </row>
    <row r="322" spans="1:99" x14ac:dyDescent="0.25">
      <c r="A322">
        <v>6768</v>
      </c>
      <c r="B322" t="s">
        <v>2592</v>
      </c>
      <c r="C322" t="s">
        <v>2593</v>
      </c>
      <c r="D322" t="s">
        <v>3025</v>
      </c>
      <c r="E322" t="s">
        <v>3026</v>
      </c>
      <c r="F322">
        <v>17177</v>
      </c>
      <c r="G322" t="s">
        <v>367</v>
      </c>
      <c r="H322" t="s">
        <v>2609</v>
      </c>
      <c r="I322" t="s">
        <v>2597</v>
      </c>
      <c r="K322">
        <v>22</v>
      </c>
      <c r="L322">
        <v>1</v>
      </c>
      <c r="M322" t="s">
        <v>2598</v>
      </c>
      <c r="N322" t="s">
        <v>2599</v>
      </c>
      <c r="O322" t="s">
        <v>2605</v>
      </c>
      <c r="P322" t="s">
        <v>2601</v>
      </c>
      <c r="Q322" t="s">
        <v>3027</v>
      </c>
      <c r="R322" t="s">
        <v>2603</v>
      </c>
      <c r="S322" t="s">
        <v>2604</v>
      </c>
      <c r="T322">
        <v>97696</v>
      </c>
      <c r="U322">
        <v>76528</v>
      </c>
      <c r="V322">
        <v>73564</v>
      </c>
      <c r="W322">
        <v>65304</v>
      </c>
      <c r="X322">
        <v>18371</v>
      </c>
      <c r="Y322">
        <v>72928</v>
      </c>
      <c r="Z322">
        <v>88467</v>
      </c>
      <c r="AA322">
        <v>75979</v>
      </c>
      <c r="AB322">
        <v>84293</v>
      </c>
      <c r="AC322">
        <v>83734</v>
      </c>
      <c r="AD322">
        <v>80121</v>
      </c>
      <c r="AE322">
        <v>92500</v>
      </c>
      <c r="AF322">
        <v>97696</v>
      </c>
      <c r="AG322">
        <v>76528</v>
      </c>
      <c r="AH322">
        <v>73564</v>
      </c>
      <c r="AI322">
        <v>65304</v>
      </c>
      <c r="AJ322">
        <v>18371</v>
      </c>
      <c r="AK322">
        <v>72928</v>
      </c>
      <c r="AL322">
        <v>88467</v>
      </c>
      <c r="AM322">
        <v>75979</v>
      </c>
      <c r="AN322">
        <v>84293</v>
      </c>
      <c r="AO322">
        <v>83734</v>
      </c>
      <c r="AP322">
        <v>80121</v>
      </c>
      <c r="AQ322">
        <v>92500</v>
      </c>
      <c r="AR322">
        <v>17.559999999999999</v>
      </c>
      <c r="AS322">
        <v>17.670000000000002</v>
      </c>
      <c r="AT322">
        <v>18.010000000000002</v>
      </c>
      <c r="AU322">
        <v>17.57</v>
      </c>
      <c r="AV322">
        <v>17.7</v>
      </c>
      <c r="AW322">
        <v>17.7</v>
      </c>
      <c r="AX322">
        <v>17.7</v>
      </c>
      <c r="AY322">
        <v>17.7</v>
      </c>
      <c r="AZ322">
        <v>17.7</v>
      </c>
      <c r="BA322">
        <v>17.7</v>
      </c>
      <c r="BB322">
        <v>17.7</v>
      </c>
      <c r="BC322">
        <v>17.7</v>
      </c>
      <c r="BD322">
        <v>1715542</v>
      </c>
      <c r="BE322">
        <v>1352250</v>
      </c>
      <c r="BF322">
        <v>1324888</v>
      </c>
      <c r="BG322">
        <v>1147391</v>
      </c>
      <c r="BH322">
        <v>325167</v>
      </c>
      <c r="BI322">
        <v>1290826</v>
      </c>
      <c r="BJ322">
        <v>1565866</v>
      </c>
      <c r="BK322">
        <v>1344828</v>
      </c>
      <c r="BL322">
        <v>1491986</v>
      </c>
      <c r="BM322">
        <v>1482092</v>
      </c>
      <c r="BN322">
        <v>1418142</v>
      </c>
      <c r="BO322">
        <v>1637250</v>
      </c>
      <c r="BP322">
        <v>1715542</v>
      </c>
      <c r="BQ322">
        <v>1352250</v>
      </c>
      <c r="BR322">
        <v>1324888</v>
      </c>
      <c r="BS322">
        <v>1147391</v>
      </c>
      <c r="BT322">
        <v>325167</v>
      </c>
      <c r="BU322">
        <v>1290826</v>
      </c>
      <c r="BV322">
        <v>1565866</v>
      </c>
      <c r="BW322">
        <v>1344828</v>
      </c>
      <c r="BX322">
        <v>1491986</v>
      </c>
      <c r="BY322">
        <v>1482092</v>
      </c>
      <c r="BZ322">
        <v>1418142</v>
      </c>
      <c r="CA322">
        <v>1637250</v>
      </c>
      <c r="CB322">
        <v>162004</v>
      </c>
      <c r="CC322">
        <v>125572</v>
      </c>
      <c r="CD322">
        <v>128385.72</v>
      </c>
      <c r="CE322">
        <v>110459.93</v>
      </c>
      <c r="CF322">
        <v>27119.412</v>
      </c>
      <c r="CG322">
        <v>117889.60000000001</v>
      </c>
      <c r="CH322">
        <v>146129</v>
      </c>
      <c r="CI322">
        <v>124485.75999999999</v>
      </c>
      <c r="CJ322">
        <v>140237</v>
      </c>
      <c r="CK322">
        <v>140653.74</v>
      </c>
      <c r="CL322">
        <v>135390.22</v>
      </c>
      <c r="CM322">
        <v>154930</v>
      </c>
      <c r="CN322">
        <v>909485</v>
      </c>
      <c r="CO322">
        <v>909485</v>
      </c>
      <c r="CP322">
        <v>16096228</v>
      </c>
      <c r="CQ322">
        <v>16096228</v>
      </c>
      <c r="CR322">
        <v>1513256.4</v>
      </c>
      <c r="CS322">
        <v>2024</v>
      </c>
      <c r="CT322" t="str">
        <f>IFERROR(INDEX(Geography!C:C, MATCH(G322, Geography!B:B, 0)), G322)</f>
        <v>Missouri</v>
      </c>
      <c r="CU322" t="str">
        <f>IF(O322=VLOOKUP("eia923_lignite_fuel_code", Keys!$B:$C, 2, FALSE), VLOOKUP("lignite_label", Keys!$B:$C, 2, FALSE),VLOOKUP("hard_coal_label", Keys!$B:$C, 2, FALSE))</f>
        <v>hard_coal</v>
      </c>
    </row>
    <row r="323" spans="1:99" x14ac:dyDescent="0.25">
      <c r="A323">
        <v>6772</v>
      </c>
      <c r="B323" t="s">
        <v>2592</v>
      </c>
      <c r="C323" t="s">
        <v>2593</v>
      </c>
      <c r="D323" t="s">
        <v>3028</v>
      </c>
      <c r="E323" t="s">
        <v>3029</v>
      </c>
      <c r="F323">
        <v>20447</v>
      </c>
      <c r="G323" t="s">
        <v>401</v>
      </c>
      <c r="H323" t="s">
        <v>2640</v>
      </c>
      <c r="I323" t="s">
        <v>2610</v>
      </c>
      <c r="K323">
        <v>22</v>
      </c>
      <c r="L323">
        <v>1</v>
      </c>
      <c r="M323" t="s">
        <v>2598</v>
      </c>
      <c r="N323" t="s">
        <v>2599</v>
      </c>
      <c r="O323" t="s">
        <v>2605</v>
      </c>
      <c r="P323" t="s">
        <v>2601</v>
      </c>
      <c r="Q323" t="s">
        <v>2611</v>
      </c>
      <c r="R323" t="s">
        <v>2603</v>
      </c>
      <c r="S323" t="s">
        <v>2604</v>
      </c>
      <c r="T323">
        <v>105935</v>
      </c>
      <c r="U323">
        <v>50987</v>
      </c>
      <c r="V323">
        <v>27160</v>
      </c>
      <c r="W323">
        <v>123824</v>
      </c>
      <c r="X323">
        <v>108624</v>
      </c>
      <c r="Y323">
        <v>135468</v>
      </c>
      <c r="Z323">
        <v>101558</v>
      </c>
      <c r="AA323">
        <v>100680</v>
      </c>
      <c r="AB323">
        <v>25182</v>
      </c>
      <c r="AC323">
        <v>18726</v>
      </c>
      <c r="AD323">
        <v>65891</v>
      </c>
      <c r="AE323">
        <v>73828</v>
      </c>
      <c r="AF323">
        <v>105935</v>
      </c>
      <c r="AG323">
        <v>50987</v>
      </c>
      <c r="AH323">
        <v>27160</v>
      </c>
      <c r="AI323">
        <v>123824</v>
      </c>
      <c r="AJ323">
        <v>108624</v>
      </c>
      <c r="AK323">
        <v>135468</v>
      </c>
      <c r="AL323">
        <v>101558</v>
      </c>
      <c r="AM323">
        <v>100680</v>
      </c>
      <c r="AN323">
        <v>25182</v>
      </c>
      <c r="AO323">
        <v>18726</v>
      </c>
      <c r="AP323">
        <v>65891</v>
      </c>
      <c r="AQ323">
        <v>73828</v>
      </c>
      <c r="AR323">
        <v>16.827999999999999</v>
      </c>
      <c r="AS323">
        <v>16.981999999999999</v>
      </c>
      <c r="AT323">
        <v>17.012</v>
      </c>
      <c r="AU323">
        <v>16.96</v>
      </c>
      <c r="AV323">
        <v>17.03</v>
      </c>
      <c r="AW323">
        <v>16.86</v>
      </c>
      <c r="AX323">
        <v>17.088000000000001</v>
      </c>
      <c r="AY323">
        <v>16.867999999999999</v>
      </c>
      <c r="AZ323">
        <v>16.943999999999999</v>
      </c>
      <c r="BA323">
        <v>17.02</v>
      </c>
      <c r="BB323">
        <v>17.832000000000001</v>
      </c>
      <c r="BC323">
        <v>16.962</v>
      </c>
      <c r="BD323">
        <v>1782674</v>
      </c>
      <c r="BE323">
        <v>865861</v>
      </c>
      <c r="BF323">
        <v>462046</v>
      </c>
      <c r="BG323">
        <v>2100055</v>
      </c>
      <c r="BH323">
        <v>1849867</v>
      </c>
      <c r="BI323">
        <v>2283990</v>
      </c>
      <c r="BJ323">
        <v>1735423</v>
      </c>
      <c r="BK323">
        <v>1698270</v>
      </c>
      <c r="BL323">
        <v>426684</v>
      </c>
      <c r="BM323">
        <v>318717</v>
      </c>
      <c r="BN323">
        <v>1174968</v>
      </c>
      <c r="BO323">
        <v>1252271</v>
      </c>
      <c r="BP323">
        <v>1782674</v>
      </c>
      <c r="BQ323">
        <v>865861</v>
      </c>
      <c r="BR323">
        <v>462046</v>
      </c>
      <c r="BS323">
        <v>2100055</v>
      </c>
      <c r="BT323">
        <v>1849867</v>
      </c>
      <c r="BU323">
        <v>2283990</v>
      </c>
      <c r="BV323">
        <v>1735423</v>
      </c>
      <c r="BW323">
        <v>1698270</v>
      </c>
      <c r="BX323">
        <v>426684</v>
      </c>
      <c r="BY323">
        <v>318717</v>
      </c>
      <c r="BZ323">
        <v>1174968</v>
      </c>
      <c r="CA323">
        <v>1252271</v>
      </c>
      <c r="CB323">
        <v>160009.97</v>
      </c>
      <c r="CC323">
        <v>74861.816999999995</v>
      </c>
      <c r="CD323">
        <v>40412.430999999997</v>
      </c>
      <c r="CE323">
        <v>183818.27</v>
      </c>
      <c r="CF323">
        <v>155105.39000000001</v>
      </c>
      <c r="CG323">
        <v>194679.15</v>
      </c>
      <c r="CH323">
        <v>150576.87</v>
      </c>
      <c r="CI323">
        <v>153030.95000000001</v>
      </c>
      <c r="CJ323">
        <v>38082.786999999997</v>
      </c>
      <c r="CK323">
        <v>28891.33</v>
      </c>
      <c r="CL323">
        <v>104825</v>
      </c>
      <c r="CM323">
        <v>116071.33</v>
      </c>
      <c r="CN323">
        <v>937863</v>
      </c>
      <c r="CO323">
        <v>937863</v>
      </c>
      <c r="CP323">
        <v>15950826</v>
      </c>
      <c r="CQ323">
        <v>15950826</v>
      </c>
      <c r="CR323">
        <v>1400365.3</v>
      </c>
      <c r="CS323">
        <v>2024</v>
      </c>
      <c r="CT323" t="str">
        <f>IFERROR(INDEX(Geography!C:C, MATCH(G323, Geography!B:B, 0)), G323)</f>
        <v>Oklahoma</v>
      </c>
      <c r="CU323" t="str">
        <f>IF(O323=VLOOKUP("eia923_lignite_fuel_code", Keys!$B:$C, 2, FALSE), VLOOKUP("lignite_label", Keys!$B:$C, 2, FALSE),VLOOKUP("hard_coal_label", Keys!$B:$C, 2, FALSE))</f>
        <v>hard_coal</v>
      </c>
    </row>
    <row r="324" spans="1:99" x14ac:dyDescent="0.25">
      <c r="A324">
        <v>6823</v>
      </c>
      <c r="B324" t="s">
        <v>2592</v>
      </c>
      <c r="C324" t="s">
        <v>2593</v>
      </c>
      <c r="D324" t="s">
        <v>3030</v>
      </c>
      <c r="E324" t="s">
        <v>2749</v>
      </c>
      <c r="F324">
        <v>1692</v>
      </c>
      <c r="G324" t="s">
        <v>343</v>
      </c>
      <c r="H324" t="s">
        <v>2596</v>
      </c>
      <c r="I324" t="s">
        <v>2597</v>
      </c>
      <c r="K324">
        <v>22</v>
      </c>
      <c r="L324">
        <v>1</v>
      </c>
      <c r="M324" t="s">
        <v>2598</v>
      </c>
      <c r="N324" t="s">
        <v>2599</v>
      </c>
      <c r="O324" t="s">
        <v>2600</v>
      </c>
      <c r="P324" t="s">
        <v>2601</v>
      </c>
      <c r="Q324" t="s">
        <v>2697</v>
      </c>
      <c r="R324" t="s">
        <v>2603</v>
      </c>
      <c r="S324" t="s">
        <v>2604</v>
      </c>
      <c r="T324">
        <v>133447</v>
      </c>
      <c r="U324">
        <v>103836</v>
      </c>
      <c r="V324">
        <v>41255</v>
      </c>
      <c r="W324">
        <v>65156</v>
      </c>
      <c r="X324">
        <v>123967</v>
      </c>
      <c r="Y324">
        <v>113474</v>
      </c>
      <c r="Z324">
        <v>128094</v>
      </c>
      <c r="AA324">
        <v>117052</v>
      </c>
      <c r="AB324">
        <v>94239</v>
      </c>
      <c r="AC324">
        <v>108725</v>
      </c>
      <c r="AD324">
        <v>119529</v>
      </c>
      <c r="AE324">
        <v>29216</v>
      </c>
      <c r="AF324">
        <v>133447</v>
      </c>
      <c r="AG324">
        <v>103836</v>
      </c>
      <c r="AH324">
        <v>41255</v>
      </c>
      <c r="AI324">
        <v>65156</v>
      </c>
      <c r="AJ324">
        <v>123967</v>
      </c>
      <c r="AK324">
        <v>113474</v>
      </c>
      <c r="AL324">
        <v>128094</v>
      </c>
      <c r="AM324">
        <v>117052</v>
      </c>
      <c r="AN324">
        <v>94239</v>
      </c>
      <c r="AO324">
        <v>108725</v>
      </c>
      <c r="AP324">
        <v>119529</v>
      </c>
      <c r="AQ324">
        <v>29216</v>
      </c>
      <c r="AR324">
        <v>23</v>
      </c>
      <c r="AS324">
        <v>23.06</v>
      </c>
      <c r="AT324">
        <v>23.093</v>
      </c>
      <c r="AU324">
        <v>23.084</v>
      </c>
      <c r="AV324">
        <v>23.137</v>
      </c>
      <c r="AW324">
        <v>23.212</v>
      </c>
      <c r="AX324">
        <v>23.286000000000001</v>
      </c>
      <c r="AY324">
        <v>23.324000000000002</v>
      </c>
      <c r="AZ324">
        <v>23.373999999999999</v>
      </c>
      <c r="BA324">
        <v>22.93</v>
      </c>
      <c r="BB324">
        <v>23.12</v>
      </c>
      <c r="BC324">
        <v>23.17</v>
      </c>
      <c r="BD324">
        <v>3069281</v>
      </c>
      <c r="BE324">
        <v>2394458</v>
      </c>
      <c r="BF324">
        <v>952702</v>
      </c>
      <c r="BG324">
        <v>1504061</v>
      </c>
      <c r="BH324">
        <v>2868224</v>
      </c>
      <c r="BI324">
        <v>2633958</v>
      </c>
      <c r="BJ324">
        <v>2982797</v>
      </c>
      <c r="BK324">
        <v>2730121</v>
      </c>
      <c r="BL324">
        <v>2202742</v>
      </c>
      <c r="BM324">
        <v>2493064</v>
      </c>
      <c r="BN324">
        <v>2763510</v>
      </c>
      <c r="BO324">
        <v>676935</v>
      </c>
      <c r="BP324">
        <v>3069281</v>
      </c>
      <c r="BQ324">
        <v>2394458</v>
      </c>
      <c r="BR324">
        <v>952702</v>
      </c>
      <c r="BS324">
        <v>1504061</v>
      </c>
      <c r="BT324">
        <v>2868224</v>
      </c>
      <c r="BU324">
        <v>2633958</v>
      </c>
      <c r="BV324">
        <v>2982797</v>
      </c>
      <c r="BW324">
        <v>2730121</v>
      </c>
      <c r="BX324">
        <v>2202742</v>
      </c>
      <c r="BY324">
        <v>2493064</v>
      </c>
      <c r="BZ324">
        <v>2763510</v>
      </c>
      <c r="CA324">
        <v>676935</v>
      </c>
      <c r="CB324">
        <v>283766.87</v>
      </c>
      <c r="CC324">
        <v>216878.88</v>
      </c>
      <c r="CD324">
        <v>85017.078999999998</v>
      </c>
      <c r="CE324">
        <v>132174.16</v>
      </c>
      <c r="CF324">
        <v>256946.25</v>
      </c>
      <c r="CG324">
        <v>239682.08</v>
      </c>
      <c r="CH324">
        <v>275515</v>
      </c>
      <c r="CI324">
        <v>251210.94</v>
      </c>
      <c r="CJ324">
        <v>201657.54</v>
      </c>
      <c r="CK324">
        <v>231386.79</v>
      </c>
      <c r="CL324">
        <v>254893.16</v>
      </c>
      <c r="CM324">
        <v>59868.027999999998</v>
      </c>
      <c r="CN324">
        <v>1177990</v>
      </c>
      <c r="CO324">
        <v>1177990</v>
      </c>
      <c r="CP324">
        <v>27271853</v>
      </c>
      <c r="CQ324">
        <v>27271853</v>
      </c>
      <c r="CR324">
        <v>2488996.7999999998</v>
      </c>
      <c r="CS324">
        <v>2024</v>
      </c>
      <c r="CT324" t="str">
        <f>IFERROR(INDEX(Geography!C:C, MATCH(G324, Geography!B:B, 0)), G324)</f>
        <v>Kentucky</v>
      </c>
      <c r="CU324" t="str">
        <f>IF(O324=VLOOKUP("eia923_lignite_fuel_code", Keys!$B:$C, 2, FALSE), VLOOKUP("lignite_label", Keys!$B:$C, 2, FALSE),VLOOKUP("hard_coal_label", Keys!$B:$C, 2, FALSE))</f>
        <v>hard_coal</v>
      </c>
    </row>
    <row r="325" spans="1:99" x14ac:dyDescent="0.25">
      <c r="A325">
        <v>7030</v>
      </c>
      <c r="B325" t="s">
        <v>2592</v>
      </c>
      <c r="C325" t="s">
        <v>2593</v>
      </c>
      <c r="D325" t="s">
        <v>3031</v>
      </c>
      <c r="E325" t="s">
        <v>3032</v>
      </c>
      <c r="F325">
        <v>56598</v>
      </c>
      <c r="G325" t="s">
        <v>422</v>
      </c>
      <c r="H325" t="s">
        <v>2640</v>
      </c>
      <c r="I325" t="s">
        <v>2642</v>
      </c>
      <c r="K325">
        <v>22</v>
      </c>
      <c r="L325">
        <v>2</v>
      </c>
      <c r="M325" t="s">
        <v>2643</v>
      </c>
      <c r="N325" t="s">
        <v>2599</v>
      </c>
      <c r="O325" t="s">
        <v>522</v>
      </c>
      <c r="P325" t="s">
        <v>2601</v>
      </c>
      <c r="Q325" t="s">
        <v>2644</v>
      </c>
      <c r="R325" t="s">
        <v>2603</v>
      </c>
      <c r="S325" t="s">
        <v>2604</v>
      </c>
      <c r="T325">
        <v>138622</v>
      </c>
      <c r="U325">
        <v>115943</v>
      </c>
      <c r="V325">
        <v>74469</v>
      </c>
      <c r="W325">
        <v>100850</v>
      </c>
      <c r="X325">
        <v>140443</v>
      </c>
      <c r="Y325">
        <v>170007</v>
      </c>
      <c r="Z325">
        <v>179440</v>
      </c>
      <c r="AA325">
        <v>186586</v>
      </c>
      <c r="AB325">
        <v>176041</v>
      </c>
      <c r="AC325">
        <v>180633</v>
      </c>
      <c r="AD325">
        <v>168167</v>
      </c>
      <c r="AE325">
        <v>175499</v>
      </c>
      <c r="AF325">
        <v>138622</v>
      </c>
      <c r="AG325">
        <v>115943</v>
      </c>
      <c r="AH325">
        <v>74469</v>
      </c>
      <c r="AI325">
        <v>100850</v>
      </c>
      <c r="AJ325">
        <v>140443</v>
      </c>
      <c r="AK325">
        <v>170007</v>
      </c>
      <c r="AL325">
        <v>179440</v>
      </c>
      <c r="AM325">
        <v>186586</v>
      </c>
      <c r="AN325">
        <v>176041</v>
      </c>
      <c r="AO325">
        <v>180633</v>
      </c>
      <c r="AP325">
        <v>168167</v>
      </c>
      <c r="AQ325">
        <v>175499</v>
      </c>
      <c r="AR325">
        <v>13.988</v>
      </c>
      <c r="AS325">
        <v>13.15</v>
      </c>
      <c r="AT325">
        <v>14.087</v>
      </c>
      <c r="AU325">
        <v>14.08</v>
      </c>
      <c r="AV325">
        <v>13.9</v>
      </c>
      <c r="AW325">
        <v>14.215999999999999</v>
      </c>
      <c r="AX325">
        <v>13.654</v>
      </c>
      <c r="AY325">
        <v>13.457000000000001</v>
      </c>
      <c r="AZ325">
        <v>13.638999999999999</v>
      </c>
      <c r="BA325">
        <v>13.621</v>
      </c>
      <c r="BB325">
        <v>13.83</v>
      </c>
      <c r="BC325">
        <v>13.587999999999999</v>
      </c>
      <c r="BD325">
        <v>1939045</v>
      </c>
      <c r="BE325">
        <v>1524650</v>
      </c>
      <c r="BF325">
        <v>1049045</v>
      </c>
      <c r="BG325">
        <v>1419968</v>
      </c>
      <c r="BH325">
        <v>1952158</v>
      </c>
      <c r="BI325">
        <v>2416820</v>
      </c>
      <c r="BJ325">
        <v>2450074</v>
      </c>
      <c r="BK325">
        <v>2510888</v>
      </c>
      <c r="BL325">
        <v>2401023</v>
      </c>
      <c r="BM325">
        <v>2460402</v>
      </c>
      <c r="BN325">
        <v>2325750</v>
      </c>
      <c r="BO325">
        <v>2384680</v>
      </c>
      <c r="BP325">
        <v>1939045</v>
      </c>
      <c r="BQ325">
        <v>1524650</v>
      </c>
      <c r="BR325">
        <v>1049045</v>
      </c>
      <c r="BS325">
        <v>1419968</v>
      </c>
      <c r="BT325">
        <v>1952158</v>
      </c>
      <c r="BU325">
        <v>2416820</v>
      </c>
      <c r="BV325">
        <v>2450074</v>
      </c>
      <c r="BW325">
        <v>2510888</v>
      </c>
      <c r="BX325">
        <v>2401023</v>
      </c>
      <c r="BY325">
        <v>2460402</v>
      </c>
      <c r="BZ325">
        <v>2325750</v>
      </c>
      <c r="CA325">
        <v>2384680</v>
      </c>
      <c r="CB325">
        <v>159306.32999999999</v>
      </c>
      <c r="CC325">
        <v>113039.61</v>
      </c>
      <c r="CD325">
        <v>73594.634999999995</v>
      </c>
      <c r="CE325">
        <v>113900.63</v>
      </c>
      <c r="CF325">
        <v>158738.13</v>
      </c>
      <c r="CG325">
        <v>200884.84</v>
      </c>
      <c r="CH325">
        <v>205982.46</v>
      </c>
      <c r="CI325">
        <v>216141.78</v>
      </c>
      <c r="CJ325">
        <v>202754.12</v>
      </c>
      <c r="CK325">
        <v>209979.18</v>
      </c>
      <c r="CL325">
        <v>191743.9</v>
      </c>
      <c r="CM325">
        <v>211092.8</v>
      </c>
      <c r="CN325">
        <v>1806700</v>
      </c>
      <c r="CO325">
        <v>1806700</v>
      </c>
      <c r="CP325">
        <v>24834503</v>
      </c>
      <c r="CQ325">
        <v>24834503</v>
      </c>
      <c r="CR325">
        <v>2057158.4</v>
      </c>
      <c r="CS325">
        <v>2024</v>
      </c>
      <c r="CT325" t="str">
        <f>IFERROR(INDEX(Geography!C:C, MATCH(G325, Geography!B:B, 0)), G325)</f>
        <v>Texas</v>
      </c>
      <c r="CU325" t="str">
        <f>IF(O325=VLOOKUP("eia923_lignite_fuel_code", Keys!$B:$C, 2, FALSE), VLOOKUP("lignite_label", Keys!$B:$C, 2, FALSE),VLOOKUP("hard_coal_label", Keys!$B:$C, 2, FALSE))</f>
        <v>lignite</v>
      </c>
    </row>
    <row r="326" spans="1:99" x14ac:dyDescent="0.25">
      <c r="A326">
        <v>7030</v>
      </c>
      <c r="B326" t="s">
        <v>2592</v>
      </c>
      <c r="C326" t="s">
        <v>2593</v>
      </c>
      <c r="D326" t="s">
        <v>3031</v>
      </c>
      <c r="E326" t="s">
        <v>3032</v>
      </c>
      <c r="F326">
        <v>56598</v>
      </c>
      <c r="G326" t="s">
        <v>422</v>
      </c>
      <c r="H326" t="s">
        <v>2640</v>
      </c>
      <c r="I326" t="s">
        <v>2642</v>
      </c>
      <c r="K326">
        <v>22</v>
      </c>
      <c r="L326">
        <v>2</v>
      </c>
      <c r="M326" t="s">
        <v>2643</v>
      </c>
      <c r="N326" t="s">
        <v>2599</v>
      </c>
      <c r="O326" t="s">
        <v>2605</v>
      </c>
      <c r="P326" t="s">
        <v>2601</v>
      </c>
      <c r="Q326" t="s">
        <v>2644</v>
      </c>
      <c r="R326" t="s">
        <v>2603</v>
      </c>
      <c r="S326" t="s">
        <v>2604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2024</v>
      </c>
      <c r="CT326" t="str">
        <f>IFERROR(INDEX(Geography!C:C, MATCH(G326, Geography!B:B, 0)), G326)</f>
        <v>Texas</v>
      </c>
      <c r="CU326" t="str">
        <f>IF(O326=VLOOKUP("eia923_lignite_fuel_code", Keys!$B:$C, 2, FALSE), VLOOKUP("lignite_label", Keys!$B:$C, 2, FALSE),VLOOKUP("hard_coal_label", Keys!$B:$C, 2, FALSE))</f>
        <v>hard_coal</v>
      </c>
    </row>
    <row r="327" spans="1:99" x14ac:dyDescent="0.25">
      <c r="A327">
        <v>7097</v>
      </c>
      <c r="B327" t="s">
        <v>2592</v>
      </c>
      <c r="C327" t="s">
        <v>2593</v>
      </c>
      <c r="D327" t="s">
        <v>3033</v>
      </c>
      <c r="E327" t="s">
        <v>3034</v>
      </c>
      <c r="F327">
        <v>16604</v>
      </c>
      <c r="G327" t="s">
        <v>422</v>
      </c>
      <c r="H327" t="s">
        <v>2640</v>
      </c>
      <c r="I327" t="s">
        <v>2642</v>
      </c>
      <c r="K327">
        <v>22</v>
      </c>
      <c r="L327">
        <v>1</v>
      </c>
      <c r="M327" t="s">
        <v>2598</v>
      </c>
      <c r="N327" t="s">
        <v>2599</v>
      </c>
      <c r="O327" t="s">
        <v>2605</v>
      </c>
      <c r="P327" t="s">
        <v>2601</v>
      </c>
      <c r="Q327" t="s">
        <v>2644</v>
      </c>
      <c r="R327" t="s">
        <v>2603</v>
      </c>
      <c r="S327" t="s">
        <v>2604</v>
      </c>
      <c r="T327">
        <v>436337</v>
      </c>
      <c r="U327">
        <v>204988</v>
      </c>
      <c r="V327">
        <v>350724</v>
      </c>
      <c r="W327">
        <v>269323</v>
      </c>
      <c r="X327">
        <v>316606</v>
      </c>
      <c r="Y327">
        <v>325593</v>
      </c>
      <c r="Z327">
        <v>372717</v>
      </c>
      <c r="AA327">
        <v>320881</v>
      </c>
      <c r="AB327">
        <v>347143</v>
      </c>
      <c r="AC327">
        <v>174628</v>
      </c>
      <c r="AD327">
        <v>154196</v>
      </c>
      <c r="AE327">
        <v>364513</v>
      </c>
      <c r="AF327">
        <v>436337</v>
      </c>
      <c r="AG327">
        <v>204988</v>
      </c>
      <c r="AH327">
        <v>350724</v>
      </c>
      <c r="AI327">
        <v>269323</v>
      </c>
      <c r="AJ327">
        <v>316606</v>
      </c>
      <c r="AK327">
        <v>325593</v>
      </c>
      <c r="AL327">
        <v>372717</v>
      </c>
      <c r="AM327">
        <v>320881</v>
      </c>
      <c r="AN327">
        <v>347143</v>
      </c>
      <c r="AO327">
        <v>174628</v>
      </c>
      <c r="AP327">
        <v>154196</v>
      </c>
      <c r="AQ327">
        <v>364513</v>
      </c>
      <c r="AR327">
        <v>17.172000000000001</v>
      </c>
      <c r="AS327">
        <v>17.123999999999999</v>
      </c>
      <c r="AT327">
        <v>17.108000000000001</v>
      </c>
      <c r="AU327">
        <v>17.161999999999999</v>
      </c>
      <c r="AV327">
        <v>17.102</v>
      </c>
      <c r="AW327">
        <v>17.007000000000001</v>
      </c>
      <c r="AX327">
        <v>17.146000000000001</v>
      </c>
      <c r="AY327">
        <v>17.132000000000001</v>
      </c>
      <c r="AZ327">
        <v>17.03</v>
      </c>
      <c r="BA327">
        <v>17.038</v>
      </c>
      <c r="BB327">
        <v>17.038</v>
      </c>
      <c r="BC327">
        <v>17.059000000000001</v>
      </c>
      <c r="BD327">
        <v>7492779</v>
      </c>
      <c r="BE327">
        <v>3510215</v>
      </c>
      <c r="BF327">
        <v>6000186</v>
      </c>
      <c r="BG327">
        <v>4622121</v>
      </c>
      <c r="BH327">
        <v>5414596</v>
      </c>
      <c r="BI327">
        <v>5537360</v>
      </c>
      <c r="BJ327">
        <v>6390606</v>
      </c>
      <c r="BK327">
        <v>5497333</v>
      </c>
      <c r="BL327">
        <v>5911845</v>
      </c>
      <c r="BM327">
        <v>2975312</v>
      </c>
      <c r="BN327">
        <v>2627191</v>
      </c>
      <c r="BO327">
        <v>6218227</v>
      </c>
      <c r="BP327">
        <v>7492779</v>
      </c>
      <c r="BQ327">
        <v>3510215</v>
      </c>
      <c r="BR327">
        <v>6000186</v>
      </c>
      <c r="BS327">
        <v>4622121</v>
      </c>
      <c r="BT327">
        <v>5414596</v>
      </c>
      <c r="BU327">
        <v>5537360</v>
      </c>
      <c r="BV327">
        <v>6390606</v>
      </c>
      <c r="BW327">
        <v>5497333</v>
      </c>
      <c r="BX327">
        <v>5911845</v>
      </c>
      <c r="BY327">
        <v>2975312</v>
      </c>
      <c r="BZ327">
        <v>2627191</v>
      </c>
      <c r="CA327">
        <v>6218227</v>
      </c>
      <c r="CB327">
        <v>753209.51</v>
      </c>
      <c r="CC327">
        <v>326647.7</v>
      </c>
      <c r="CD327">
        <v>595905.78</v>
      </c>
      <c r="CE327">
        <v>438361.48</v>
      </c>
      <c r="CF327">
        <v>523850.23999999999</v>
      </c>
      <c r="CG327">
        <v>535906.31000000006</v>
      </c>
      <c r="CH327">
        <v>637391.92000000004</v>
      </c>
      <c r="CI327">
        <v>544392.77</v>
      </c>
      <c r="CJ327">
        <v>587994.35</v>
      </c>
      <c r="CK327">
        <v>294019.62</v>
      </c>
      <c r="CL327">
        <v>251463.14</v>
      </c>
      <c r="CM327">
        <v>622686.51</v>
      </c>
      <c r="CN327">
        <v>3637649</v>
      </c>
      <c r="CO327">
        <v>3637649</v>
      </c>
      <c r="CP327">
        <v>62197771</v>
      </c>
      <c r="CQ327">
        <v>62197771</v>
      </c>
      <c r="CR327">
        <v>6111829.2999999998</v>
      </c>
      <c r="CS327">
        <v>2024</v>
      </c>
      <c r="CT327" t="str">
        <f>IFERROR(INDEX(Geography!C:C, MATCH(G327, Geography!B:B, 0)), G327)</f>
        <v>Texas</v>
      </c>
      <c r="CU327" t="str">
        <f>IF(O327=VLOOKUP("eia923_lignite_fuel_code", Keys!$B:$C, 2, FALSE), VLOOKUP("lignite_label", Keys!$B:$C, 2, FALSE),VLOOKUP("hard_coal_label", Keys!$B:$C, 2, FALSE))</f>
        <v>hard_coal</v>
      </c>
    </row>
    <row r="328" spans="1:99" x14ac:dyDescent="0.25">
      <c r="A328">
        <v>7210</v>
      </c>
      <c r="B328" t="s">
        <v>2592</v>
      </c>
      <c r="C328" t="s">
        <v>2593</v>
      </c>
      <c r="D328" t="s">
        <v>3035</v>
      </c>
      <c r="E328" t="s">
        <v>2892</v>
      </c>
      <c r="F328">
        <v>17539</v>
      </c>
      <c r="G328" t="s">
        <v>413</v>
      </c>
      <c r="H328" t="s">
        <v>2631</v>
      </c>
      <c r="I328" t="s">
        <v>2597</v>
      </c>
      <c r="K328">
        <v>22</v>
      </c>
      <c r="L328">
        <v>1</v>
      </c>
      <c r="M328" t="s">
        <v>2598</v>
      </c>
      <c r="N328" t="s">
        <v>2599</v>
      </c>
      <c r="O328" t="s">
        <v>2600</v>
      </c>
      <c r="P328" t="s">
        <v>2601</v>
      </c>
      <c r="Q328" t="s">
        <v>2893</v>
      </c>
      <c r="R328" t="s">
        <v>2603</v>
      </c>
      <c r="S328" t="s">
        <v>2604</v>
      </c>
      <c r="T328">
        <v>45434</v>
      </c>
      <c r="U328">
        <v>19006</v>
      </c>
      <c r="V328">
        <v>3688</v>
      </c>
      <c r="W328">
        <v>0</v>
      </c>
      <c r="X328">
        <v>18066</v>
      </c>
      <c r="Y328">
        <v>18892</v>
      </c>
      <c r="Z328">
        <v>31624</v>
      </c>
      <c r="AA328">
        <v>42184</v>
      </c>
      <c r="AB328">
        <v>5991</v>
      </c>
      <c r="AC328">
        <v>21437</v>
      </c>
      <c r="AD328">
        <v>25795</v>
      </c>
      <c r="AE328">
        <v>18265</v>
      </c>
      <c r="AF328">
        <v>45434</v>
      </c>
      <c r="AG328">
        <v>19006</v>
      </c>
      <c r="AH328">
        <v>3688</v>
      </c>
      <c r="AI328">
        <v>0</v>
      </c>
      <c r="AJ328">
        <v>18066</v>
      </c>
      <c r="AK328">
        <v>18892</v>
      </c>
      <c r="AL328">
        <v>31624</v>
      </c>
      <c r="AM328">
        <v>42184</v>
      </c>
      <c r="AN328">
        <v>5991</v>
      </c>
      <c r="AO328">
        <v>21437</v>
      </c>
      <c r="AP328">
        <v>25795</v>
      </c>
      <c r="AQ328">
        <v>18265</v>
      </c>
      <c r="AR328">
        <v>24.4</v>
      </c>
      <c r="AS328">
        <v>24.82</v>
      </c>
      <c r="AT328">
        <v>24.82</v>
      </c>
      <c r="AU328">
        <v>0</v>
      </c>
      <c r="AV328">
        <v>21.59</v>
      </c>
      <c r="AW328">
        <v>23.23</v>
      </c>
      <c r="AX328">
        <v>24.14</v>
      </c>
      <c r="AY328">
        <v>23.81</v>
      </c>
      <c r="AZ328">
        <v>25.42</v>
      </c>
      <c r="BA328">
        <v>25.42</v>
      </c>
      <c r="BB328">
        <v>24.48</v>
      </c>
      <c r="BC328">
        <v>25.02</v>
      </c>
      <c r="BD328">
        <v>1108590</v>
      </c>
      <c r="BE328">
        <v>471729</v>
      </c>
      <c r="BF328">
        <v>91536</v>
      </c>
      <c r="BG328">
        <v>0</v>
      </c>
      <c r="BH328">
        <v>390045</v>
      </c>
      <c r="BI328">
        <v>438861</v>
      </c>
      <c r="BJ328">
        <v>763403</v>
      </c>
      <c r="BK328">
        <v>1004401</v>
      </c>
      <c r="BL328">
        <v>152291</v>
      </c>
      <c r="BM328">
        <v>544929</v>
      </c>
      <c r="BN328">
        <v>631462</v>
      </c>
      <c r="BO328">
        <v>456990</v>
      </c>
      <c r="BP328">
        <v>1108590</v>
      </c>
      <c r="BQ328">
        <v>471729</v>
      </c>
      <c r="BR328">
        <v>91536</v>
      </c>
      <c r="BS328">
        <v>0</v>
      </c>
      <c r="BT328">
        <v>390045</v>
      </c>
      <c r="BU328">
        <v>438861</v>
      </c>
      <c r="BV328">
        <v>763403</v>
      </c>
      <c r="BW328">
        <v>1004401</v>
      </c>
      <c r="BX328">
        <v>152291</v>
      </c>
      <c r="BY328">
        <v>544929</v>
      </c>
      <c r="BZ328">
        <v>631462</v>
      </c>
      <c r="CA328">
        <v>456990</v>
      </c>
      <c r="CB328">
        <v>110547.71</v>
      </c>
      <c r="CC328">
        <v>44248.843000000001</v>
      </c>
      <c r="CD328">
        <v>8974.7839999999997</v>
      </c>
      <c r="CE328">
        <v>0</v>
      </c>
      <c r="CF328">
        <v>38891.375999999997</v>
      </c>
      <c r="CG328">
        <v>40711.728999999999</v>
      </c>
      <c r="CH328">
        <v>75413.604000000007</v>
      </c>
      <c r="CI328">
        <v>100490.96</v>
      </c>
      <c r="CJ328">
        <v>13718.767</v>
      </c>
      <c r="CK328">
        <v>54850.758000000002</v>
      </c>
      <c r="CL328">
        <v>62668.135999999999</v>
      </c>
      <c r="CM328">
        <v>44231.131999999998</v>
      </c>
      <c r="CN328">
        <v>250382</v>
      </c>
      <c r="CO328">
        <v>250382</v>
      </c>
      <c r="CP328">
        <v>6054237</v>
      </c>
      <c r="CQ328">
        <v>6054237</v>
      </c>
      <c r="CR328">
        <v>594747.80000000005</v>
      </c>
      <c r="CS328">
        <v>2024</v>
      </c>
      <c r="CT328" t="str">
        <f>IFERROR(INDEX(Geography!C:C, MATCH(G328, Geography!B:B, 0)), G328)</f>
        <v>South Carolina</v>
      </c>
      <c r="CU328" t="str">
        <f>IF(O328=VLOOKUP("eia923_lignite_fuel_code", Keys!$B:$C, 2, FALSE), VLOOKUP("lignite_label", Keys!$B:$C, 2, FALSE),VLOOKUP("hard_coal_label", Keys!$B:$C, 2, FALSE))</f>
        <v>hard_coal</v>
      </c>
    </row>
    <row r="329" spans="1:99" x14ac:dyDescent="0.25">
      <c r="A329">
        <v>7210</v>
      </c>
      <c r="B329" t="s">
        <v>2592</v>
      </c>
      <c r="C329" t="s">
        <v>2593</v>
      </c>
      <c r="D329" t="s">
        <v>3035</v>
      </c>
      <c r="E329" t="s">
        <v>2892</v>
      </c>
      <c r="F329">
        <v>17539</v>
      </c>
      <c r="G329" t="s">
        <v>413</v>
      </c>
      <c r="H329" t="s">
        <v>2631</v>
      </c>
      <c r="I329" t="s">
        <v>2597</v>
      </c>
      <c r="K329">
        <v>22</v>
      </c>
      <c r="L329">
        <v>1</v>
      </c>
      <c r="M329" t="s">
        <v>2598</v>
      </c>
      <c r="N329" t="s">
        <v>2599</v>
      </c>
      <c r="O329" t="s">
        <v>2615</v>
      </c>
      <c r="P329" t="s">
        <v>2601</v>
      </c>
      <c r="Q329" t="s">
        <v>2893</v>
      </c>
      <c r="R329" t="s">
        <v>2603</v>
      </c>
      <c r="S329" t="s">
        <v>2604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2024</v>
      </c>
      <c r="CT329" t="str">
        <f>IFERROR(INDEX(Geography!C:C, MATCH(G329, Geography!B:B, 0)), G329)</f>
        <v>South Carolina</v>
      </c>
      <c r="CU329" t="str">
        <f>IF(O329=VLOOKUP("eia923_lignite_fuel_code", Keys!$B:$C, 2, FALSE), VLOOKUP("lignite_label", Keys!$B:$C, 2, FALSE),VLOOKUP("hard_coal_label", Keys!$B:$C, 2, FALSE))</f>
        <v>hard_coal</v>
      </c>
    </row>
    <row r="330" spans="1:99" x14ac:dyDescent="0.25">
      <c r="A330">
        <v>7213</v>
      </c>
      <c r="B330" t="s">
        <v>2592</v>
      </c>
      <c r="C330" t="s">
        <v>2593</v>
      </c>
      <c r="D330" t="s">
        <v>3036</v>
      </c>
      <c r="E330" t="s">
        <v>2909</v>
      </c>
      <c r="F330">
        <v>19876</v>
      </c>
      <c r="G330" t="s">
        <v>431</v>
      </c>
      <c r="H330" t="s">
        <v>2631</v>
      </c>
      <c r="I330" t="s">
        <v>2597</v>
      </c>
      <c r="K330">
        <v>22</v>
      </c>
      <c r="L330">
        <v>1</v>
      </c>
      <c r="M330" t="s">
        <v>2598</v>
      </c>
      <c r="N330" t="s">
        <v>2599</v>
      </c>
      <c r="O330" t="s">
        <v>2600</v>
      </c>
      <c r="P330" t="s">
        <v>2601</v>
      </c>
      <c r="Q330" t="s">
        <v>2667</v>
      </c>
      <c r="R330" t="s">
        <v>2603</v>
      </c>
      <c r="S330" t="s">
        <v>2604</v>
      </c>
      <c r="T330">
        <v>107708</v>
      </c>
      <c r="U330">
        <v>19915</v>
      </c>
      <c r="V330">
        <v>32461</v>
      </c>
      <c r="W330">
        <v>17866</v>
      </c>
      <c r="X330">
        <v>45</v>
      </c>
      <c r="Y330">
        <v>55780</v>
      </c>
      <c r="Z330">
        <v>55820</v>
      </c>
      <c r="AA330">
        <v>37630</v>
      </c>
      <c r="AB330">
        <v>2855</v>
      </c>
      <c r="AC330">
        <v>33638</v>
      </c>
      <c r="AD330">
        <v>208</v>
      </c>
      <c r="AE330">
        <v>49637</v>
      </c>
      <c r="AF330">
        <v>107708</v>
      </c>
      <c r="AG330">
        <v>19915</v>
      </c>
      <c r="AH330">
        <v>32461</v>
      </c>
      <c r="AI330">
        <v>17866</v>
      </c>
      <c r="AJ330">
        <v>45</v>
      </c>
      <c r="AK330">
        <v>55780</v>
      </c>
      <c r="AL330">
        <v>55820</v>
      </c>
      <c r="AM330">
        <v>37630</v>
      </c>
      <c r="AN330">
        <v>2855</v>
      </c>
      <c r="AO330">
        <v>33638</v>
      </c>
      <c r="AP330">
        <v>208</v>
      </c>
      <c r="AQ330">
        <v>49637</v>
      </c>
      <c r="AR330">
        <v>25.01</v>
      </c>
      <c r="AS330">
        <v>25.01</v>
      </c>
      <c r="AT330">
        <v>24.99</v>
      </c>
      <c r="AU330">
        <v>24.99</v>
      </c>
      <c r="AV330">
        <v>24.99</v>
      </c>
      <c r="AW330">
        <v>24.97</v>
      </c>
      <c r="AX330">
        <v>24.957000000000001</v>
      </c>
      <c r="AY330">
        <v>24.94</v>
      </c>
      <c r="AZ330">
        <v>24.9</v>
      </c>
      <c r="BA330">
        <v>24.9</v>
      </c>
      <c r="BB330">
        <v>24.89</v>
      </c>
      <c r="BC330">
        <v>24.87</v>
      </c>
      <c r="BD330">
        <v>2693777</v>
      </c>
      <c r="BE330">
        <v>498074</v>
      </c>
      <c r="BF330">
        <v>811200</v>
      </c>
      <c r="BG330">
        <v>446471</v>
      </c>
      <c r="BH330">
        <v>1125</v>
      </c>
      <c r="BI330">
        <v>1392827</v>
      </c>
      <c r="BJ330">
        <v>1393100</v>
      </c>
      <c r="BK330">
        <v>938492</v>
      </c>
      <c r="BL330">
        <v>71090</v>
      </c>
      <c r="BM330">
        <v>837586</v>
      </c>
      <c r="BN330">
        <v>5177</v>
      </c>
      <c r="BO330">
        <v>1234472</v>
      </c>
      <c r="BP330">
        <v>2693777</v>
      </c>
      <c r="BQ330">
        <v>498074</v>
      </c>
      <c r="BR330">
        <v>811200</v>
      </c>
      <c r="BS330">
        <v>446471</v>
      </c>
      <c r="BT330">
        <v>1125</v>
      </c>
      <c r="BU330">
        <v>1392827</v>
      </c>
      <c r="BV330">
        <v>1393100</v>
      </c>
      <c r="BW330">
        <v>938492</v>
      </c>
      <c r="BX330">
        <v>71090</v>
      </c>
      <c r="BY330">
        <v>837586</v>
      </c>
      <c r="BZ330">
        <v>5177</v>
      </c>
      <c r="CA330">
        <v>1234472</v>
      </c>
      <c r="CB330">
        <v>247279.98</v>
      </c>
      <c r="CC330">
        <v>41267.69</v>
      </c>
      <c r="CD330">
        <v>63522.936000000002</v>
      </c>
      <c r="CE330">
        <v>37869.631000000001</v>
      </c>
      <c r="CF330">
        <v>83.492000000000004</v>
      </c>
      <c r="CG330">
        <v>120827.71</v>
      </c>
      <c r="CH330">
        <v>122058.23</v>
      </c>
      <c r="CI330">
        <v>81356.241999999998</v>
      </c>
      <c r="CJ330">
        <v>5695.4</v>
      </c>
      <c r="CK330">
        <v>76057.77</v>
      </c>
      <c r="CL330">
        <v>309.44799999999998</v>
      </c>
      <c r="CM330">
        <v>107680.57</v>
      </c>
      <c r="CN330">
        <v>413563</v>
      </c>
      <c r="CO330">
        <v>413563</v>
      </c>
      <c r="CP330">
        <v>10323391</v>
      </c>
      <c r="CQ330">
        <v>10323391</v>
      </c>
      <c r="CR330">
        <v>904009.1</v>
      </c>
      <c r="CS330">
        <v>2024</v>
      </c>
      <c r="CT330" t="str">
        <f>IFERROR(INDEX(Geography!C:C, MATCH(G330, Geography!B:B, 0)), G330)</f>
        <v>Virginia</v>
      </c>
      <c r="CU330" t="str">
        <f>IF(O330=VLOOKUP("eia923_lignite_fuel_code", Keys!$B:$C, 2, FALSE), VLOOKUP("lignite_label", Keys!$B:$C, 2, FALSE),VLOOKUP("hard_coal_label", Keys!$B:$C, 2, FALSE))</f>
        <v>hard_coal</v>
      </c>
    </row>
    <row r="331" spans="1:99" x14ac:dyDescent="0.25">
      <c r="A331">
        <v>7242</v>
      </c>
      <c r="B331" t="s">
        <v>2592</v>
      </c>
      <c r="C331" t="s">
        <v>2593</v>
      </c>
      <c r="D331" t="s">
        <v>3037</v>
      </c>
      <c r="E331" t="s">
        <v>2677</v>
      </c>
      <c r="F331">
        <v>18454</v>
      </c>
      <c r="G331" t="s">
        <v>320</v>
      </c>
      <c r="H331" t="s">
        <v>2631</v>
      </c>
      <c r="I331" t="s">
        <v>2597</v>
      </c>
      <c r="K331">
        <v>22</v>
      </c>
      <c r="L331">
        <v>1</v>
      </c>
      <c r="M331" t="s">
        <v>2598</v>
      </c>
      <c r="N331" t="s">
        <v>304</v>
      </c>
      <c r="O331" t="s">
        <v>2600</v>
      </c>
      <c r="P331" t="s">
        <v>2601</v>
      </c>
      <c r="Q331" t="s">
        <v>2678</v>
      </c>
      <c r="R331" t="s">
        <v>2603</v>
      </c>
      <c r="S331" t="s">
        <v>2604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2024</v>
      </c>
      <c r="CT331" t="str">
        <f>IFERROR(INDEX(Geography!C:C, MATCH(G331, Geography!B:B, 0)), G331)</f>
        <v>Florida</v>
      </c>
      <c r="CU331" t="str">
        <f>IF(O331=VLOOKUP("eia923_lignite_fuel_code", Keys!$B:$C, 2, FALSE), VLOOKUP("lignite_label", Keys!$B:$C, 2, FALSE),VLOOKUP("hard_coal_label", Keys!$B:$C, 2, FALSE))</f>
        <v>hard_coal</v>
      </c>
    </row>
    <row r="332" spans="1:99" x14ac:dyDescent="0.25">
      <c r="A332">
        <v>7242</v>
      </c>
      <c r="B332" t="s">
        <v>2592</v>
      </c>
      <c r="C332" t="s">
        <v>2593</v>
      </c>
      <c r="D332" t="s">
        <v>3037</v>
      </c>
      <c r="E332" t="s">
        <v>2677</v>
      </c>
      <c r="F332">
        <v>18454</v>
      </c>
      <c r="G332" t="s">
        <v>320</v>
      </c>
      <c r="H332" t="s">
        <v>2631</v>
      </c>
      <c r="I332" t="s">
        <v>2597</v>
      </c>
      <c r="K332">
        <v>22</v>
      </c>
      <c r="L332">
        <v>1</v>
      </c>
      <c r="M332" t="s">
        <v>2598</v>
      </c>
      <c r="N332" t="s">
        <v>312</v>
      </c>
      <c r="O332" t="s">
        <v>2600</v>
      </c>
      <c r="P332" t="s">
        <v>2601</v>
      </c>
      <c r="Q332" t="s">
        <v>2678</v>
      </c>
      <c r="R332" t="s">
        <v>2603</v>
      </c>
      <c r="S332" t="s">
        <v>2604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2024</v>
      </c>
      <c r="CT332" t="str">
        <f>IFERROR(INDEX(Geography!C:C, MATCH(G332, Geography!B:B, 0)), G332)</f>
        <v>Florida</v>
      </c>
      <c r="CU332" t="str">
        <f>IF(O332=VLOOKUP("eia923_lignite_fuel_code", Keys!$B:$C, 2, FALSE), VLOOKUP("lignite_label", Keys!$B:$C, 2, FALSE),VLOOKUP("hard_coal_label", Keys!$B:$C, 2, FALSE))</f>
        <v>hard_coal</v>
      </c>
    </row>
    <row r="333" spans="1:99" x14ac:dyDescent="0.25">
      <c r="A333">
        <v>7343</v>
      </c>
      <c r="B333" t="s">
        <v>2616</v>
      </c>
      <c r="C333" t="s">
        <v>2593</v>
      </c>
      <c r="D333" t="s">
        <v>3038</v>
      </c>
      <c r="E333" t="s">
        <v>2723</v>
      </c>
      <c r="F333">
        <v>12341</v>
      </c>
      <c r="G333" t="s">
        <v>336</v>
      </c>
      <c r="H333" t="s">
        <v>2609</v>
      </c>
      <c r="I333" t="s">
        <v>2610</v>
      </c>
      <c r="K333">
        <v>22</v>
      </c>
      <c r="L333">
        <v>1</v>
      </c>
      <c r="M333" t="s">
        <v>2598</v>
      </c>
      <c r="N333" t="s">
        <v>2599</v>
      </c>
      <c r="O333" t="s">
        <v>2615</v>
      </c>
      <c r="P333" t="s">
        <v>2601</v>
      </c>
      <c r="Q333" t="s">
        <v>2697</v>
      </c>
      <c r="R333" t="s">
        <v>2603</v>
      </c>
      <c r="S333" t="s">
        <v>2604</v>
      </c>
      <c r="T333">
        <v>0</v>
      </c>
      <c r="U333">
        <v>0</v>
      </c>
      <c r="V333">
        <v>0</v>
      </c>
      <c r="W333">
        <v>0</v>
      </c>
      <c r="X333" t="s">
        <v>2593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 t="s">
        <v>2593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 t="s">
        <v>2593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2593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 t="s">
        <v>2593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 t="s">
        <v>2593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2024</v>
      </c>
      <c r="CT333" t="str">
        <f>IFERROR(INDEX(Geography!C:C, MATCH(G333, Geography!B:B, 0)), G333)</f>
        <v>Iowa</v>
      </c>
      <c r="CU333" t="str">
        <f>IF(O333=VLOOKUP("eia923_lignite_fuel_code", Keys!$B:$C, 2, FALSE), VLOOKUP("lignite_label", Keys!$B:$C, 2, FALSE),VLOOKUP("hard_coal_label", Keys!$B:$C, 2, FALSE))</f>
        <v>hard_coal</v>
      </c>
    </row>
    <row r="334" spans="1:99" x14ac:dyDescent="0.25">
      <c r="A334">
        <v>7343</v>
      </c>
      <c r="B334" t="s">
        <v>2616</v>
      </c>
      <c r="C334" t="s">
        <v>2593</v>
      </c>
      <c r="D334" t="s">
        <v>3038</v>
      </c>
      <c r="E334" t="s">
        <v>2723</v>
      </c>
      <c r="F334">
        <v>12341</v>
      </c>
      <c r="G334" t="s">
        <v>336</v>
      </c>
      <c r="H334" t="s">
        <v>2609</v>
      </c>
      <c r="I334" t="s">
        <v>2610</v>
      </c>
      <c r="K334">
        <v>22</v>
      </c>
      <c r="L334">
        <v>1</v>
      </c>
      <c r="M334" t="s">
        <v>2598</v>
      </c>
      <c r="N334" t="s">
        <v>2599</v>
      </c>
      <c r="O334" t="s">
        <v>2605</v>
      </c>
      <c r="P334" t="s">
        <v>2601</v>
      </c>
      <c r="Q334" t="s">
        <v>2697</v>
      </c>
      <c r="R334" t="s">
        <v>2603</v>
      </c>
      <c r="S334" t="s">
        <v>2604</v>
      </c>
      <c r="T334">
        <v>126206</v>
      </c>
      <c r="U334">
        <v>0</v>
      </c>
      <c r="V334">
        <v>0</v>
      </c>
      <c r="W334">
        <v>8586</v>
      </c>
      <c r="X334" t="s">
        <v>2593</v>
      </c>
      <c r="Y334">
        <v>51520</v>
      </c>
      <c r="Z334">
        <v>136209</v>
      </c>
      <c r="AA334">
        <v>80258</v>
      </c>
      <c r="AB334">
        <v>29381</v>
      </c>
      <c r="AC334">
        <v>0</v>
      </c>
      <c r="AD334">
        <v>0</v>
      </c>
      <c r="AE334">
        <v>32151</v>
      </c>
      <c r="AF334">
        <v>116490</v>
      </c>
      <c r="AG334">
        <v>0</v>
      </c>
      <c r="AH334">
        <v>0</v>
      </c>
      <c r="AI334">
        <v>7938</v>
      </c>
      <c r="AJ334" t="s">
        <v>2593</v>
      </c>
      <c r="AK334">
        <v>49437</v>
      </c>
      <c r="AL334">
        <v>125279</v>
      </c>
      <c r="AM334">
        <v>73709</v>
      </c>
      <c r="AN334">
        <v>26402</v>
      </c>
      <c r="AO334">
        <v>0</v>
      </c>
      <c r="AP334">
        <v>0</v>
      </c>
      <c r="AQ334">
        <v>28443</v>
      </c>
      <c r="AR334">
        <v>17.318000000000001</v>
      </c>
      <c r="AS334">
        <v>0</v>
      </c>
      <c r="AT334">
        <v>0</v>
      </c>
      <c r="AU334">
        <v>16.968</v>
      </c>
      <c r="AV334" t="s">
        <v>2593</v>
      </c>
      <c r="AW334">
        <v>16.872</v>
      </c>
      <c r="AX334">
        <v>17.292000000000002</v>
      </c>
      <c r="AY334">
        <v>16.768000000000001</v>
      </c>
      <c r="AZ334">
        <v>16.928000000000001</v>
      </c>
      <c r="BA334">
        <v>0</v>
      </c>
      <c r="BB334">
        <v>0</v>
      </c>
      <c r="BC334">
        <v>16.917999999999999</v>
      </c>
      <c r="BD334">
        <v>2185636</v>
      </c>
      <c r="BE334">
        <v>0</v>
      </c>
      <c r="BF334">
        <v>0</v>
      </c>
      <c r="BG334">
        <v>145687</v>
      </c>
      <c r="BH334" t="s">
        <v>2593</v>
      </c>
      <c r="BI334">
        <v>869245</v>
      </c>
      <c r="BJ334">
        <v>2355326</v>
      </c>
      <c r="BK334">
        <v>1345766</v>
      </c>
      <c r="BL334">
        <v>497362</v>
      </c>
      <c r="BM334">
        <v>0</v>
      </c>
      <c r="BN334">
        <v>0</v>
      </c>
      <c r="BO334">
        <v>543931</v>
      </c>
      <c r="BP334">
        <v>2017381</v>
      </c>
      <c r="BQ334">
        <v>0</v>
      </c>
      <c r="BR334">
        <v>0</v>
      </c>
      <c r="BS334">
        <v>134700</v>
      </c>
      <c r="BT334" t="s">
        <v>2593</v>
      </c>
      <c r="BU334">
        <v>834093</v>
      </c>
      <c r="BV334">
        <v>2166317</v>
      </c>
      <c r="BW334">
        <v>1235958</v>
      </c>
      <c r="BX334">
        <v>446925</v>
      </c>
      <c r="BY334">
        <v>0</v>
      </c>
      <c r="BZ334">
        <v>0</v>
      </c>
      <c r="CA334">
        <v>481202</v>
      </c>
      <c r="CB334">
        <v>199755.4</v>
      </c>
      <c r="CC334">
        <v>-6414.7969999999996</v>
      </c>
      <c r="CD334">
        <v>0</v>
      </c>
      <c r="CE334">
        <v>9228.7780000000002</v>
      </c>
      <c r="CF334" t="s">
        <v>2593</v>
      </c>
      <c r="CG334">
        <v>79801.433999999994</v>
      </c>
      <c r="CH334">
        <v>214259.78</v>
      </c>
      <c r="CI334">
        <v>118891.31</v>
      </c>
      <c r="CJ334">
        <v>40464.75</v>
      </c>
      <c r="CK334">
        <v>0</v>
      </c>
      <c r="CL334">
        <v>0</v>
      </c>
      <c r="CM334">
        <v>42831.430999999997</v>
      </c>
      <c r="CN334">
        <v>464311</v>
      </c>
      <c r="CO334">
        <v>427698</v>
      </c>
      <c r="CP334">
        <v>7942953</v>
      </c>
      <c r="CQ334">
        <v>7316576</v>
      </c>
      <c r="CR334">
        <v>698818.08</v>
      </c>
      <c r="CS334">
        <v>2024</v>
      </c>
      <c r="CT334" t="str">
        <f>IFERROR(INDEX(Geography!C:C, MATCH(G334, Geography!B:B, 0)), G334)</f>
        <v>Iowa</v>
      </c>
      <c r="CU334" t="str">
        <f>IF(O334=VLOOKUP("eia923_lignite_fuel_code", Keys!$B:$C, 2, FALSE), VLOOKUP("lignite_label", Keys!$B:$C, 2, FALSE),VLOOKUP("hard_coal_label", Keys!$B:$C, 2, FALSE))</f>
        <v>hard_coal</v>
      </c>
    </row>
    <row r="335" spans="1:99" x14ac:dyDescent="0.25">
      <c r="A335">
        <v>7504</v>
      </c>
      <c r="B335" t="s">
        <v>2592</v>
      </c>
      <c r="C335" t="s">
        <v>2593</v>
      </c>
      <c r="D335" t="s">
        <v>3039</v>
      </c>
      <c r="E335" t="s">
        <v>2899</v>
      </c>
      <c r="F335">
        <v>19545</v>
      </c>
      <c r="G335" t="s">
        <v>443</v>
      </c>
      <c r="H335" t="s">
        <v>2626</v>
      </c>
      <c r="I335" t="s">
        <v>2627</v>
      </c>
      <c r="K335">
        <v>22</v>
      </c>
      <c r="L335">
        <v>1</v>
      </c>
      <c r="M335" t="s">
        <v>2598</v>
      </c>
      <c r="N335" t="s">
        <v>2599</v>
      </c>
      <c r="O335" t="s">
        <v>2605</v>
      </c>
      <c r="P335" t="s">
        <v>2601</v>
      </c>
      <c r="Q335" t="s">
        <v>2649</v>
      </c>
      <c r="R335" t="s">
        <v>2612</v>
      </c>
      <c r="S335" t="s">
        <v>2604</v>
      </c>
      <c r="T335">
        <v>47925</v>
      </c>
      <c r="U335">
        <v>44101</v>
      </c>
      <c r="V335">
        <v>46062</v>
      </c>
      <c r="W335">
        <v>41457</v>
      </c>
      <c r="X335">
        <v>18798</v>
      </c>
      <c r="Y335">
        <v>40654</v>
      </c>
      <c r="Z335">
        <v>41796</v>
      </c>
      <c r="AA335">
        <v>44502</v>
      </c>
      <c r="AB335">
        <v>39033</v>
      </c>
      <c r="AC335">
        <v>42672</v>
      </c>
      <c r="AD335">
        <v>38363</v>
      </c>
      <c r="AE335">
        <v>45720</v>
      </c>
      <c r="AF335">
        <v>47925</v>
      </c>
      <c r="AG335">
        <v>44101</v>
      </c>
      <c r="AH335">
        <v>46062</v>
      </c>
      <c r="AI335">
        <v>41457</v>
      </c>
      <c r="AJ335">
        <v>18798</v>
      </c>
      <c r="AK335">
        <v>40654</v>
      </c>
      <c r="AL335">
        <v>41796</v>
      </c>
      <c r="AM335">
        <v>44502</v>
      </c>
      <c r="AN335">
        <v>39033</v>
      </c>
      <c r="AO335">
        <v>42672</v>
      </c>
      <c r="AP335">
        <v>38363</v>
      </c>
      <c r="AQ335">
        <v>45720</v>
      </c>
      <c r="AR335">
        <v>15.73</v>
      </c>
      <c r="AS335">
        <v>15.81</v>
      </c>
      <c r="AT335">
        <v>15.76</v>
      </c>
      <c r="AU335">
        <v>15.96</v>
      </c>
      <c r="AV335">
        <v>15.64</v>
      </c>
      <c r="AW335">
        <v>15.95</v>
      </c>
      <c r="AX335">
        <v>15.8</v>
      </c>
      <c r="AY335">
        <v>15.85</v>
      </c>
      <c r="AZ335">
        <v>16.03</v>
      </c>
      <c r="BA335">
        <v>15.78</v>
      </c>
      <c r="BB335">
        <v>15.88</v>
      </c>
      <c r="BC335">
        <v>15.89</v>
      </c>
      <c r="BD335">
        <v>753860</v>
      </c>
      <c r="BE335">
        <v>697237</v>
      </c>
      <c r="BF335">
        <v>725937</v>
      </c>
      <c r="BG335">
        <v>661654</v>
      </c>
      <c r="BH335">
        <v>294001</v>
      </c>
      <c r="BI335">
        <v>648431</v>
      </c>
      <c r="BJ335">
        <v>660377</v>
      </c>
      <c r="BK335">
        <v>705357</v>
      </c>
      <c r="BL335">
        <v>625699</v>
      </c>
      <c r="BM335">
        <v>673364</v>
      </c>
      <c r="BN335">
        <v>609204</v>
      </c>
      <c r="BO335">
        <v>726491</v>
      </c>
      <c r="BP335">
        <v>753860</v>
      </c>
      <c r="BQ335">
        <v>697237</v>
      </c>
      <c r="BR335">
        <v>725937</v>
      </c>
      <c r="BS335">
        <v>661654</v>
      </c>
      <c r="BT335">
        <v>294001</v>
      </c>
      <c r="BU335">
        <v>648431</v>
      </c>
      <c r="BV335">
        <v>660377</v>
      </c>
      <c r="BW335">
        <v>705357</v>
      </c>
      <c r="BX335">
        <v>625699</v>
      </c>
      <c r="BY335">
        <v>673364</v>
      </c>
      <c r="BZ335">
        <v>609204</v>
      </c>
      <c r="CA335">
        <v>726491</v>
      </c>
      <c r="CB335">
        <v>59421</v>
      </c>
      <c r="CC335">
        <v>55178</v>
      </c>
      <c r="CD335">
        <v>57960.798000000003</v>
      </c>
      <c r="CE335">
        <v>51836.923999999999</v>
      </c>
      <c r="CF335">
        <v>21536.469000000001</v>
      </c>
      <c r="CG335">
        <v>50366.839</v>
      </c>
      <c r="CH335">
        <v>51657.063000000002</v>
      </c>
      <c r="CI335">
        <v>55523</v>
      </c>
      <c r="CJ335">
        <v>48579.944000000003</v>
      </c>
      <c r="CK335">
        <v>51639.413</v>
      </c>
      <c r="CL335">
        <v>46501.686999999998</v>
      </c>
      <c r="CM335">
        <v>56629.993999999999</v>
      </c>
      <c r="CN335">
        <v>491083</v>
      </c>
      <c r="CO335">
        <v>491083</v>
      </c>
      <c r="CP335">
        <v>7781612</v>
      </c>
      <c r="CQ335">
        <v>7781612</v>
      </c>
      <c r="CR335">
        <v>606831.13</v>
      </c>
      <c r="CS335">
        <v>2024</v>
      </c>
      <c r="CT335" t="str">
        <f>IFERROR(INDEX(Geography!C:C, MATCH(G335, Geography!B:B, 0)), G335)</f>
        <v>Wyoming</v>
      </c>
      <c r="CU335" t="str">
        <f>IF(O335=VLOOKUP("eia923_lignite_fuel_code", Keys!$B:$C, 2, FALSE), VLOOKUP("lignite_label", Keys!$B:$C, 2, FALSE),VLOOKUP("hard_coal_label", Keys!$B:$C, 2, FALSE))</f>
        <v>hard_coal</v>
      </c>
    </row>
    <row r="336" spans="1:99" x14ac:dyDescent="0.25">
      <c r="A336">
        <v>7790</v>
      </c>
      <c r="B336" t="s">
        <v>2592</v>
      </c>
      <c r="C336" t="s">
        <v>2593</v>
      </c>
      <c r="D336" t="s">
        <v>3040</v>
      </c>
      <c r="E336" t="s">
        <v>3041</v>
      </c>
      <c r="F336">
        <v>40230</v>
      </c>
      <c r="G336" t="s">
        <v>425</v>
      </c>
      <c r="H336" t="s">
        <v>2626</v>
      </c>
      <c r="I336" t="s">
        <v>2627</v>
      </c>
      <c r="K336">
        <v>22</v>
      </c>
      <c r="L336">
        <v>1</v>
      </c>
      <c r="M336" t="s">
        <v>2598</v>
      </c>
      <c r="N336" t="s">
        <v>2599</v>
      </c>
      <c r="O336" t="s">
        <v>2600</v>
      </c>
      <c r="P336" t="s">
        <v>2601</v>
      </c>
      <c r="Q336" t="s">
        <v>2936</v>
      </c>
      <c r="R336" t="s">
        <v>2603</v>
      </c>
      <c r="S336" t="s">
        <v>2604</v>
      </c>
      <c r="T336">
        <v>157143</v>
      </c>
      <c r="U336">
        <v>142542</v>
      </c>
      <c r="V336">
        <v>139938</v>
      </c>
      <c r="W336">
        <v>113569</v>
      </c>
      <c r="X336">
        <v>104863</v>
      </c>
      <c r="Y336">
        <v>110885</v>
      </c>
      <c r="Z336">
        <v>161383</v>
      </c>
      <c r="AA336">
        <v>139940</v>
      </c>
      <c r="AB336">
        <v>144360</v>
      </c>
      <c r="AC336">
        <v>175580</v>
      </c>
      <c r="AD336">
        <v>149863</v>
      </c>
      <c r="AE336">
        <v>164752</v>
      </c>
      <c r="AF336">
        <v>157143</v>
      </c>
      <c r="AG336">
        <v>142542</v>
      </c>
      <c r="AH336">
        <v>139938</v>
      </c>
      <c r="AI336">
        <v>113569</v>
      </c>
      <c r="AJ336">
        <v>104863</v>
      </c>
      <c r="AK336">
        <v>110885</v>
      </c>
      <c r="AL336">
        <v>161383</v>
      </c>
      <c r="AM336">
        <v>139940</v>
      </c>
      <c r="AN336">
        <v>144360</v>
      </c>
      <c r="AO336">
        <v>175580</v>
      </c>
      <c r="AP336">
        <v>149863</v>
      </c>
      <c r="AQ336">
        <v>164752</v>
      </c>
      <c r="AR336">
        <v>19</v>
      </c>
      <c r="AS336">
        <v>19</v>
      </c>
      <c r="AT336">
        <v>19</v>
      </c>
      <c r="AU336">
        <v>20</v>
      </c>
      <c r="AV336">
        <v>20</v>
      </c>
      <c r="AW336">
        <v>20</v>
      </c>
      <c r="AX336">
        <v>20</v>
      </c>
      <c r="AY336">
        <v>20</v>
      </c>
      <c r="AZ336">
        <v>20</v>
      </c>
      <c r="BA336">
        <v>20</v>
      </c>
      <c r="BB336">
        <v>20</v>
      </c>
      <c r="BC336">
        <v>20</v>
      </c>
      <c r="BD336">
        <v>2985717</v>
      </c>
      <c r="BE336">
        <v>2708298</v>
      </c>
      <c r="BF336">
        <v>2658822</v>
      </c>
      <c r="BG336">
        <v>2271380</v>
      </c>
      <c r="BH336">
        <v>2097260</v>
      </c>
      <c r="BI336">
        <v>2217700</v>
      </c>
      <c r="BJ336">
        <v>3227660</v>
      </c>
      <c r="BK336">
        <v>2798800</v>
      </c>
      <c r="BL336">
        <v>2887200</v>
      </c>
      <c r="BM336">
        <v>3511600</v>
      </c>
      <c r="BN336">
        <v>2997260</v>
      </c>
      <c r="BO336">
        <v>3295040</v>
      </c>
      <c r="BP336">
        <v>2985717</v>
      </c>
      <c r="BQ336">
        <v>2708298</v>
      </c>
      <c r="BR336">
        <v>2658822</v>
      </c>
      <c r="BS336">
        <v>2271380</v>
      </c>
      <c r="BT336">
        <v>2097260</v>
      </c>
      <c r="BU336">
        <v>2217700</v>
      </c>
      <c r="BV336">
        <v>3227660</v>
      </c>
      <c r="BW336">
        <v>2798800</v>
      </c>
      <c r="BX336">
        <v>2887200</v>
      </c>
      <c r="BY336">
        <v>3511600</v>
      </c>
      <c r="BZ336">
        <v>2997260</v>
      </c>
      <c r="CA336">
        <v>3295040</v>
      </c>
      <c r="CB336">
        <v>297539.99</v>
      </c>
      <c r="CC336">
        <v>268277.40000000002</v>
      </c>
      <c r="CD336">
        <v>263968.52</v>
      </c>
      <c r="CE336">
        <v>213088.55</v>
      </c>
      <c r="CF336">
        <v>196056.22</v>
      </c>
      <c r="CG336">
        <v>224718.96</v>
      </c>
      <c r="CH336">
        <v>298244.47999999998</v>
      </c>
      <c r="CI336">
        <v>267465.92</v>
      </c>
      <c r="CJ336">
        <v>278532.07</v>
      </c>
      <c r="CK336">
        <v>311645.93</v>
      </c>
      <c r="CL336">
        <v>286629.71000000002</v>
      </c>
      <c r="CM336">
        <v>309811.53000000003</v>
      </c>
      <c r="CN336">
        <v>1704818</v>
      </c>
      <c r="CO336">
        <v>1704818</v>
      </c>
      <c r="CP336">
        <v>33656737</v>
      </c>
      <c r="CQ336">
        <v>33656737</v>
      </c>
      <c r="CR336">
        <v>3215979.3</v>
      </c>
      <c r="CS336">
        <v>2024</v>
      </c>
      <c r="CT336" t="str">
        <f>IFERROR(INDEX(Geography!C:C, MATCH(G336, Geography!B:B, 0)), G336)</f>
        <v>Utah</v>
      </c>
      <c r="CU336" t="str">
        <f>IF(O336=VLOOKUP("eia923_lignite_fuel_code", Keys!$B:$C, 2, FALSE), VLOOKUP("lignite_label", Keys!$B:$C, 2, FALSE),VLOOKUP("hard_coal_label", Keys!$B:$C, 2, FALSE))</f>
        <v>hard_coal</v>
      </c>
    </row>
    <row r="337" spans="1:99" x14ac:dyDescent="0.25">
      <c r="A337">
        <v>8023</v>
      </c>
      <c r="B337" t="s">
        <v>2592</v>
      </c>
      <c r="C337" t="s">
        <v>2593</v>
      </c>
      <c r="D337" t="s">
        <v>3042</v>
      </c>
      <c r="E337" t="s">
        <v>2929</v>
      </c>
      <c r="F337">
        <v>20856</v>
      </c>
      <c r="G337" t="s">
        <v>440</v>
      </c>
      <c r="H337" t="s">
        <v>2690</v>
      </c>
      <c r="I337" t="s">
        <v>2610</v>
      </c>
      <c r="K337">
        <v>22</v>
      </c>
      <c r="L337">
        <v>1</v>
      </c>
      <c r="M337" t="s">
        <v>2598</v>
      </c>
      <c r="N337" t="s">
        <v>2599</v>
      </c>
      <c r="O337" t="s">
        <v>2605</v>
      </c>
      <c r="P337" t="s">
        <v>2601</v>
      </c>
      <c r="Q337" t="s">
        <v>2697</v>
      </c>
      <c r="R337" t="s">
        <v>2603</v>
      </c>
      <c r="S337" t="s">
        <v>2604</v>
      </c>
      <c r="T337">
        <v>396838</v>
      </c>
      <c r="U337">
        <v>200681</v>
      </c>
      <c r="V337">
        <v>104301</v>
      </c>
      <c r="W337">
        <v>118142</v>
      </c>
      <c r="X337">
        <v>167330</v>
      </c>
      <c r="Y337">
        <v>207411</v>
      </c>
      <c r="Z337">
        <v>274969</v>
      </c>
      <c r="AA337">
        <v>299163</v>
      </c>
      <c r="AB337">
        <v>319818</v>
      </c>
      <c r="AC337">
        <v>246548</v>
      </c>
      <c r="AD337">
        <v>288447</v>
      </c>
      <c r="AE337">
        <v>356115</v>
      </c>
      <c r="AF337">
        <v>396838</v>
      </c>
      <c r="AG337">
        <v>200681</v>
      </c>
      <c r="AH337">
        <v>104301</v>
      </c>
      <c r="AI337">
        <v>118142</v>
      </c>
      <c r="AJ337">
        <v>167330</v>
      </c>
      <c r="AK337">
        <v>207411</v>
      </c>
      <c r="AL337">
        <v>274969</v>
      </c>
      <c r="AM337">
        <v>299163</v>
      </c>
      <c r="AN337">
        <v>319818</v>
      </c>
      <c r="AO337">
        <v>246548</v>
      </c>
      <c r="AP337">
        <v>288447</v>
      </c>
      <c r="AQ337">
        <v>356115</v>
      </c>
      <c r="AR337">
        <v>17.39</v>
      </c>
      <c r="AS337">
        <v>17.358000000000001</v>
      </c>
      <c r="AT337">
        <v>17.693999999999999</v>
      </c>
      <c r="AU337">
        <v>17.225999999999999</v>
      </c>
      <c r="AV337">
        <v>17.352</v>
      </c>
      <c r="AW337">
        <v>17.436</v>
      </c>
      <c r="AX337">
        <v>17.358000000000001</v>
      </c>
      <c r="AY337">
        <v>17.353999999999999</v>
      </c>
      <c r="AZ337">
        <v>17.238</v>
      </c>
      <c r="BA337">
        <v>17.324000000000002</v>
      </c>
      <c r="BB337">
        <v>17.314</v>
      </c>
      <c r="BC337">
        <v>17.236000000000001</v>
      </c>
      <c r="BD337">
        <v>6901013</v>
      </c>
      <c r="BE337">
        <v>3483421</v>
      </c>
      <c r="BF337">
        <v>1845502</v>
      </c>
      <c r="BG337">
        <v>2035114</v>
      </c>
      <c r="BH337">
        <v>2903510</v>
      </c>
      <c r="BI337">
        <v>3616418</v>
      </c>
      <c r="BJ337">
        <v>4772912</v>
      </c>
      <c r="BK337">
        <v>5191675</v>
      </c>
      <c r="BL337">
        <v>5513023</v>
      </c>
      <c r="BM337">
        <v>4271198</v>
      </c>
      <c r="BN337">
        <v>4994171</v>
      </c>
      <c r="BO337">
        <v>6137998</v>
      </c>
      <c r="BP337">
        <v>6901013</v>
      </c>
      <c r="BQ337">
        <v>3483421</v>
      </c>
      <c r="BR337">
        <v>1845502</v>
      </c>
      <c r="BS337">
        <v>2035114</v>
      </c>
      <c r="BT337">
        <v>2903510</v>
      </c>
      <c r="BU337">
        <v>3616418</v>
      </c>
      <c r="BV337">
        <v>4772912</v>
      </c>
      <c r="BW337">
        <v>5191675</v>
      </c>
      <c r="BX337">
        <v>5513023</v>
      </c>
      <c r="BY337">
        <v>4271198</v>
      </c>
      <c r="BZ337">
        <v>4994171</v>
      </c>
      <c r="CA337">
        <v>6137998</v>
      </c>
      <c r="CB337">
        <v>660934</v>
      </c>
      <c r="CC337">
        <v>318220.78999999998</v>
      </c>
      <c r="CD337">
        <v>165532.04999999999</v>
      </c>
      <c r="CE337">
        <v>179361.81</v>
      </c>
      <c r="CF337">
        <v>258533.36</v>
      </c>
      <c r="CG337">
        <v>323914.63</v>
      </c>
      <c r="CH337">
        <v>426665.11</v>
      </c>
      <c r="CI337">
        <v>470871</v>
      </c>
      <c r="CJ337">
        <v>513322</v>
      </c>
      <c r="CK337">
        <v>402349</v>
      </c>
      <c r="CL337">
        <v>472029</v>
      </c>
      <c r="CM337">
        <v>591624.4</v>
      </c>
      <c r="CN337">
        <v>2979763</v>
      </c>
      <c r="CO337">
        <v>2979763</v>
      </c>
      <c r="CP337">
        <v>51665955</v>
      </c>
      <c r="CQ337">
        <v>51665955</v>
      </c>
      <c r="CR337">
        <v>4783357.0999999996</v>
      </c>
      <c r="CS337">
        <v>2024</v>
      </c>
      <c r="CT337" t="str">
        <f>IFERROR(INDEX(Geography!C:C, MATCH(G337, Geography!B:B, 0)), G337)</f>
        <v>Wisconsin</v>
      </c>
      <c r="CU337" t="str">
        <f>IF(O337=VLOOKUP("eia923_lignite_fuel_code", Keys!$B:$C, 2, FALSE), VLOOKUP("lignite_label", Keys!$B:$C, 2, FALSE),VLOOKUP("hard_coal_label", Keys!$B:$C, 2, FALSE))</f>
        <v>hard_coal</v>
      </c>
    </row>
    <row r="338" spans="1:99" x14ac:dyDescent="0.25">
      <c r="A338">
        <v>8042</v>
      </c>
      <c r="B338" t="s">
        <v>2592</v>
      </c>
      <c r="C338" t="s">
        <v>2593</v>
      </c>
      <c r="D338" t="s">
        <v>3043</v>
      </c>
      <c r="E338" t="s">
        <v>2827</v>
      </c>
      <c r="F338">
        <v>5416</v>
      </c>
      <c r="G338" t="s">
        <v>392</v>
      </c>
      <c r="H338" t="s">
        <v>2631</v>
      </c>
      <c r="I338" t="s">
        <v>2597</v>
      </c>
      <c r="K338">
        <v>22</v>
      </c>
      <c r="L338">
        <v>1</v>
      </c>
      <c r="M338" t="s">
        <v>2598</v>
      </c>
      <c r="N338" t="s">
        <v>2599</v>
      </c>
      <c r="O338" t="s">
        <v>2600</v>
      </c>
      <c r="P338" t="s">
        <v>2601</v>
      </c>
      <c r="Q338" t="s">
        <v>2828</v>
      </c>
      <c r="R338" t="s">
        <v>2603</v>
      </c>
      <c r="S338" t="s">
        <v>2604</v>
      </c>
      <c r="T338">
        <v>209701</v>
      </c>
      <c r="U338">
        <v>50190</v>
      </c>
      <c r="V338">
        <v>61081</v>
      </c>
      <c r="W338">
        <v>5781</v>
      </c>
      <c r="X338">
        <v>134231</v>
      </c>
      <c r="Y338">
        <v>56764</v>
      </c>
      <c r="Z338">
        <v>137310</v>
      </c>
      <c r="AA338">
        <v>100547</v>
      </c>
      <c r="AB338">
        <v>41915</v>
      </c>
      <c r="AC338">
        <v>21721</v>
      </c>
      <c r="AD338">
        <v>4477</v>
      </c>
      <c r="AE338">
        <v>85255</v>
      </c>
      <c r="AF338">
        <v>209701</v>
      </c>
      <c r="AG338">
        <v>50190</v>
      </c>
      <c r="AH338">
        <v>61081</v>
      </c>
      <c r="AI338">
        <v>5781</v>
      </c>
      <c r="AJ338">
        <v>134231</v>
      </c>
      <c r="AK338">
        <v>56764</v>
      </c>
      <c r="AL338">
        <v>137310</v>
      </c>
      <c r="AM338">
        <v>100547</v>
      </c>
      <c r="AN338">
        <v>41915</v>
      </c>
      <c r="AO338">
        <v>21721</v>
      </c>
      <c r="AP338">
        <v>4477</v>
      </c>
      <c r="AQ338">
        <v>85255</v>
      </c>
      <c r="AR338">
        <v>25.347999999999999</v>
      </c>
      <c r="AS338">
        <v>25.279</v>
      </c>
      <c r="AT338">
        <v>25.268000000000001</v>
      </c>
      <c r="AU338">
        <v>24.928000000000001</v>
      </c>
      <c r="AV338">
        <v>25.542000000000002</v>
      </c>
      <c r="AW338">
        <v>24.838000000000001</v>
      </c>
      <c r="AX338">
        <v>25.555</v>
      </c>
      <c r="AY338">
        <v>19.524999999999999</v>
      </c>
      <c r="AZ338">
        <v>24.536000000000001</v>
      </c>
      <c r="BA338">
        <v>24.637</v>
      </c>
      <c r="BB338">
        <v>24.946999999999999</v>
      </c>
      <c r="BC338">
        <v>25.009</v>
      </c>
      <c r="BD338">
        <v>5315501</v>
      </c>
      <c r="BE338">
        <v>1268753</v>
      </c>
      <c r="BF338">
        <v>1543395</v>
      </c>
      <c r="BG338">
        <v>144109</v>
      </c>
      <c r="BH338">
        <v>3428528</v>
      </c>
      <c r="BI338">
        <v>1409904</v>
      </c>
      <c r="BJ338">
        <v>3508957</v>
      </c>
      <c r="BK338">
        <v>1963180</v>
      </c>
      <c r="BL338">
        <v>1028426</v>
      </c>
      <c r="BM338">
        <v>535140</v>
      </c>
      <c r="BN338">
        <v>111688</v>
      </c>
      <c r="BO338">
        <v>2132142</v>
      </c>
      <c r="BP338">
        <v>5315501</v>
      </c>
      <c r="BQ338">
        <v>1268753</v>
      </c>
      <c r="BR338">
        <v>1543395</v>
      </c>
      <c r="BS338">
        <v>144109</v>
      </c>
      <c r="BT338">
        <v>3428528</v>
      </c>
      <c r="BU338">
        <v>1409904</v>
      </c>
      <c r="BV338">
        <v>3508957</v>
      </c>
      <c r="BW338">
        <v>1963180</v>
      </c>
      <c r="BX338">
        <v>1028426</v>
      </c>
      <c r="BY338">
        <v>535140</v>
      </c>
      <c r="BZ338">
        <v>111688</v>
      </c>
      <c r="CA338">
        <v>2132142</v>
      </c>
      <c r="CB338">
        <v>512039.79</v>
      </c>
      <c r="CC338">
        <v>134577.18</v>
      </c>
      <c r="CD338">
        <v>166353.25</v>
      </c>
      <c r="CE338">
        <v>13890.787</v>
      </c>
      <c r="CF338">
        <v>349556.13</v>
      </c>
      <c r="CG338">
        <v>139345.06</v>
      </c>
      <c r="CH338">
        <v>364674</v>
      </c>
      <c r="CI338">
        <v>201301</v>
      </c>
      <c r="CJ338">
        <v>104482.13</v>
      </c>
      <c r="CK338">
        <v>52708.491000000002</v>
      </c>
      <c r="CL338">
        <v>10804.38</v>
      </c>
      <c r="CM338">
        <v>222160.77</v>
      </c>
      <c r="CN338">
        <v>908973</v>
      </c>
      <c r="CO338">
        <v>908973</v>
      </c>
      <c r="CP338">
        <v>22389723</v>
      </c>
      <c r="CQ338">
        <v>22389723</v>
      </c>
      <c r="CR338">
        <v>2271893</v>
      </c>
      <c r="CS338">
        <v>2024</v>
      </c>
      <c r="CT338" t="str">
        <f>IFERROR(INDEX(Geography!C:C, MATCH(G338, Geography!B:B, 0)), G338)</f>
        <v>North Carolina</v>
      </c>
      <c r="CU338" t="str">
        <f>IF(O338=VLOOKUP("eia923_lignite_fuel_code", Keys!$B:$C, 2, FALSE), VLOOKUP("lignite_label", Keys!$B:$C, 2, FALSE),VLOOKUP("hard_coal_label", Keys!$B:$C, 2, FALSE))</f>
        <v>hard_coal</v>
      </c>
    </row>
    <row r="339" spans="1:99" x14ac:dyDescent="0.25">
      <c r="A339">
        <v>8066</v>
      </c>
      <c r="B339" t="s">
        <v>2592</v>
      </c>
      <c r="C339" t="s">
        <v>2593</v>
      </c>
      <c r="D339" t="s">
        <v>3044</v>
      </c>
      <c r="E339" t="s">
        <v>2935</v>
      </c>
      <c r="F339">
        <v>14354</v>
      </c>
      <c r="G339" t="s">
        <v>443</v>
      </c>
      <c r="H339" t="s">
        <v>2626</v>
      </c>
      <c r="I339" t="s">
        <v>2627</v>
      </c>
      <c r="K339">
        <v>22</v>
      </c>
      <c r="L339">
        <v>1</v>
      </c>
      <c r="M339" t="s">
        <v>2598</v>
      </c>
      <c r="N339" t="s">
        <v>2599</v>
      </c>
      <c r="O339" t="s">
        <v>2605</v>
      </c>
      <c r="P339" t="s">
        <v>2601</v>
      </c>
      <c r="Q339" t="s">
        <v>2936</v>
      </c>
      <c r="R339" t="s">
        <v>2603</v>
      </c>
      <c r="S339" t="s">
        <v>2604</v>
      </c>
      <c r="T339">
        <v>384555</v>
      </c>
      <c r="U339">
        <v>307557</v>
      </c>
      <c r="V339">
        <v>231697</v>
      </c>
      <c r="W339">
        <v>141821</v>
      </c>
      <c r="X339">
        <v>126615</v>
      </c>
      <c r="Y339">
        <v>147771</v>
      </c>
      <c r="Z339">
        <v>255447</v>
      </c>
      <c r="AA339">
        <v>203286</v>
      </c>
      <c r="AB339">
        <v>226842</v>
      </c>
      <c r="AC339">
        <v>303466</v>
      </c>
      <c r="AD339">
        <v>234895</v>
      </c>
      <c r="AE339">
        <v>307547</v>
      </c>
      <c r="AF339">
        <v>384555</v>
      </c>
      <c r="AG339">
        <v>307557</v>
      </c>
      <c r="AH339">
        <v>231697</v>
      </c>
      <c r="AI339">
        <v>141821</v>
      </c>
      <c r="AJ339">
        <v>126615</v>
      </c>
      <c r="AK339">
        <v>147771</v>
      </c>
      <c r="AL339">
        <v>255447</v>
      </c>
      <c r="AM339">
        <v>203286</v>
      </c>
      <c r="AN339">
        <v>226842</v>
      </c>
      <c r="AO339">
        <v>303466</v>
      </c>
      <c r="AP339">
        <v>234895</v>
      </c>
      <c r="AQ339">
        <v>307547</v>
      </c>
      <c r="AR339">
        <v>18.172000000000001</v>
      </c>
      <c r="AS339">
        <v>18.344000000000001</v>
      </c>
      <c r="AT339">
        <v>18.094999999999999</v>
      </c>
      <c r="AU339">
        <v>18.468</v>
      </c>
      <c r="AV339">
        <v>18.202000000000002</v>
      </c>
      <c r="AW339">
        <v>18.149999999999999</v>
      </c>
      <c r="AX339">
        <v>18.588000000000001</v>
      </c>
      <c r="AY339">
        <v>18.899000000000001</v>
      </c>
      <c r="AZ339">
        <v>18.654</v>
      </c>
      <c r="BA339">
        <v>18.329000000000001</v>
      </c>
      <c r="BB339">
        <v>18.09</v>
      </c>
      <c r="BC339">
        <v>18.414999999999999</v>
      </c>
      <c r="BD339">
        <v>6988133</v>
      </c>
      <c r="BE339">
        <v>5641826</v>
      </c>
      <c r="BF339">
        <v>4192557</v>
      </c>
      <c r="BG339">
        <v>2619150</v>
      </c>
      <c r="BH339">
        <v>2304646</v>
      </c>
      <c r="BI339">
        <v>2682044</v>
      </c>
      <c r="BJ339">
        <v>4748249</v>
      </c>
      <c r="BK339">
        <v>3841902</v>
      </c>
      <c r="BL339">
        <v>4231511</v>
      </c>
      <c r="BM339">
        <v>5562228</v>
      </c>
      <c r="BN339">
        <v>4249251</v>
      </c>
      <c r="BO339">
        <v>5663478</v>
      </c>
      <c r="BP339">
        <v>6988133</v>
      </c>
      <c r="BQ339">
        <v>5641826</v>
      </c>
      <c r="BR339">
        <v>4192557</v>
      </c>
      <c r="BS339">
        <v>2619150</v>
      </c>
      <c r="BT339">
        <v>2304646</v>
      </c>
      <c r="BU339">
        <v>2682044</v>
      </c>
      <c r="BV339">
        <v>4748249</v>
      </c>
      <c r="BW339">
        <v>3841902</v>
      </c>
      <c r="BX339">
        <v>4231511</v>
      </c>
      <c r="BY339">
        <v>5562228</v>
      </c>
      <c r="BZ339">
        <v>4249251</v>
      </c>
      <c r="CA339">
        <v>5663478</v>
      </c>
      <c r="CB339">
        <v>644280</v>
      </c>
      <c r="CC339">
        <v>533497</v>
      </c>
      <c r="CD339">
        <v>356178.04</v>
      </c>
      <c r="CE339">
        <v>245846.9</v>
      </c>
      <c r="CF339">
        <v>186560.27</v>
      </c>
      <c r="CG339">
        <v>267275.15999999997</v>
      </c>
      <c r="CH339">
        <v>438337.73</v>
      </c>
      <c r="CI339">
        <v>355758.81</v>
      </c>
      <c r="CJ339">
        <v>386906.72</v>
      </c>
      <c r="CK339">
        <v>498911.98</v>
      </c>
      <c r="CL339">
        <v>384232.87</v>
      </c>
      <c r="CM339">
        <v>519657.36</v>
      </c>
      <c r="CN339">
        <v>2871499</v>
      </c>
      <c r="CO339">
        <v>2871499</v>
      </c>
      <c r="CP339">
        <v>52724975</v>
      </c>
      <c r="CQ339">
        <v>52724975</v>
      </c>
      <c r="CR339">
        <v>4817442.8</v>
      </c>
      <c r="CS339">
        <v>2024</v>
      </c>
      <c r="CT339" t="str">
        <f>IFERROR(INDEX(Geography!C:C, MATCH(G339, Geography!B:B, 0)), G339)</f>
        <v>Wyoming</v>
      </c>
      <c r="CU339" t="str">
        <f>IF(O339=VLOOKUP("eia923_lignite_fuel_code", Keys!$B:$C, 2, FALSE), VLOOKUP("lignite_label", Keys!$B:$C, 2, FALSE),VLOOKUP("hard_coal_label", Keys!$B:$C, 2, FALSE))</f>
        <v>hard_coal</v>
      </c>
    </row>
    <row r="340" spans="1:99" x14ac:dyDescent="0.25">
      <c r="A340">
        <v>8069</v>
      </c>
      <c r="B340" t="s">
        <v>2592</v>
      </c>
      <c r="C340" t="s">
        <v>2593</v>
      </c>
      <c r="D340" t="s">
        <v>3045</v>
      </c>
      <c r="E340" t="s">
        <v>2935</v>
      </c>
      <c r="F340">
        <v>14354</v>
      </c>
      <c r="G340" t="s">
        <v>425</v>
      </c>
      <c r="H340" t="s">
        <v>2626</v>
      </c>
      <c r="I340" t="s">
        <v>2627</v>
      </c>
      <c r="K340">
        <v>22</v>
      </c>
      <c r="L340">
        <v>1</v>
      </c>
      <c r="M340" t="s">
        <v>2598</v>
      </c>
      <c r="N340" t="s">
        <v>2599</v>
      </c>
      <c r="O340" t="s">
        <v>2600</v>
      </c>
      <c r="P340" t="s">
        <v>2601</v>
      </c>
      <c r="Q340" t="s">
        <v>2936</v>
      </c>
      <c r="R340" t="s">
        <v>2603</v>
      </c>
      <c r="S340" t="s">
        <v>2604</v>
      </c>
      <c r="T340">
        <v>112790</v>
      </c>
      <c r="U340">
        <v>77524</v>
      </c>
      <c r="V340">
        <v>100380</v>
      </c>
      <c r="W340">
        <v>97427</v>
      </c>
      <c r="X340">
        <v>89147</v>
      </c>
      <c r="Y340">
        <v>92047</v>
      </c>
      <c r="Z340">
        <v>137530</v>
      </c>
      <c r="AA340">
        <v>116536</v>
      </c>
      <c r="AB340">
        <v>100355</v>
      </c>
      <c r="AC340">
        <v>110678</v>
      </c>
      <c r="AD340">
        <v>113337</v>
      </c>
      <c r="AE340">
        <v>120490</v>
      </c>
      <c r="AF340">
        <v>112790</v>
      </c>
      <c r="AG340">
        <v>77524</v>
      </c>
      <c r="AH340">
        <v>100380</v>
      </c>
      <c r="AI340">
        <v>97427</v>
      </c>
      <c r="AJ340">
        <v>89147</v>
      </c>
      <c r="AK340">
        <v>92047</v>
      </c>
      <c r="AL340">
        <v>137530</v>
      </c>
      <c r="AM340">
        <v>116536</v>
      </c>
      <c r="AN340">
        <v>100355</v>
      </c>
      <c r="AO340">
        <v>110678</v>
      </c>
      <c r="AP340">
        <v>113337</v>
      </c>
      <c r="AQ340">
        <v>120490</v>
      </c>
      <c r="AR340">
        <v>22.649000000000001</v>
      </c>
      <c r="AS340">
        <v>23.486999999999998</v>
      </c>
      <c r="AT340">
        <v>22.67</v>
      </c>
      <c r="AU340">
        <v>23.018000000000001</v>
      </c>
      <c r="AV340">
        <v>22.864999999999998</v>
      </c>
      <c r="AW340">
        <v>23.004999999999999</v>
      </c>
      <c r="AX340">
        <v>23.545000000000002</v>
      </c>
      <c r="AY340">
        <v>23.475000000000001</v>
      </c>
      <c r="AZ340">
        <v>23.204999999999998</v>
      </c>
      <c r="BA340">
        <v>25.029</v>
      </c>
      <c r="BB340">
        <v>23.390999999999998</v>
      </c>
      <c r="BC340">
        <v>23.42</v>
      </c>
      <c r="BD340">
        <v>2554581</v>
      </c>
      <c r="BE340">
        <v>1820806</v>
      </c>
      <c r="BF340">
        <v>2275615</v>
      </c>
      <c r="BG340">
        <v>2242575</v>
      </c>
      <c r="BH340">
        <v>2038346</v>
      </c>
      <c r="BI340">
        <v>2117541</v>
      </c>
      <c r="BJ340">
        <v>3238144</v>
      </c>
      <c r="BK340">
        <v>2735683</v>
      </c>
      <c r="BL340">
        <v>2328738</v>
      </c>
      <c r="BM340">
        <v>2770160</v>
      </c>
      <c r="BN340">
        <v>2651066</v>
      </c>
      <c r="BO340">
        <v>2821876</v>
      </c>
      <c r="BP340">
        <v>2554581</v>
      </c>
      <c r="BQ340">
        <v>1820806</v>
      </c>
      <c r="BR340">
        <v>2275615</v>
      </c>
      <c r="BS340">
        <v>2242575</v>
      </c>
      <c r="BT340">
        <v>2038346</v>
      </c>
      <c r="BU340">
        <v>2117541</v>
      </c>
      <c r="BV340">
        <v>3238144</v>
      </c>
      <c r="BW340">
        <v>2735683</v>
      </c>
      <c r="BX340">
        <v>2328738</v>
      </c>
      <c r="BY340">
        <v>2770160</v>
      </c>
      <c r="BZ340">
        <v>2651066</v>
      </c>
      <c r="CA340">
        <v>2821876</v>
      </c>
      <c r="CB340">
        <v>224843.36</v>
      </c>
      <c r="CC340">
        <v>139099</v>
      </c>
      <c r="CD340">
        <v>198760.31</v>
      </c>
      <c r="CE340">
        <v>194823.1</v>
      </c>
      <c r="CF340">
        <v>181095</v>
      </c>
      <c r="CG340">
        <v>189135</v>
      </c>
      <c r="CH340">
        <v>309121.76</v>
      </c>
      <c r="CI340">
        <v>257533.3</v>
      </c>
      <c r="CJ340">
        <v>219161.95</v>
      </c>
      <c r="CK340">
        <v>246437.53</v>
      </c>
      <c r="CL340">
        <v>239738.47</v>
      </c>
      <c r="CM340">
        <v>254413.88</v>
      </c>
      <c r="CN340">
        <v>1268241</v>
      </c>
      <c r="CO340">
        <v>1268241</v>
      </c>
      <c r="CP340">
        <v>29595131</v>
      </c>
      <c r="CQ340">
        <v>29595131</v>
      </c>
      <c r="CR340">
        <v>2654162.7000000002</v>
      </c>
      <c r="CS340">
        <v>2024</v>
      </c>
      <c r="CT340" t="str">
        <f>IFERROR(INDEX(Geography!C:C, MATCH(G340, Geography!B:B, 0)), G340)</f>
        <v>Utah</v>
      </c>
      <c r="CU340" t="str">
        <f>IF(O340=VLOOKUP("eia923_lignite_fuel_code", Keys!$B:$C, 2, FALSE), VLOOKUP("lignite_label", Keys!$B:$C, 2, FALSE),VLOOKUP("hard_coal_label", Keys!$B:$C, 2, FALSE))</f>
        <v>hard_coal</v>
      </c>
    </row>
    <row r="341" spans="1:99" x14ac:dyDescent="0.25">
      <c r="A341">
        <v>8102</v>
      </c>
      <c r="B341" t="s">
        <v>2592</v>
      </c>
      <c r="C341" t="s">
        <v>2593</v>
      </c>
      <c r="D341" t="s">
        <v>3046</v>
      </c>
      <c r="E341" t="s">
        <v>3046</v>
      </c>
      <c r="F341">
        <v>61135</v>
      </c>
      <c r="G341" t="s">
        <v>398</v>
      </c>
      <c r="H341" t="s">
        <v>2690</v>
      </c>
      <c r="I341" t="s">
        <v>2666</v>
      </c>
      <c r="K341">
        <v>22</v>
      </c>
      <c r="L341">
        <v>2</v>
      </c>
      <c r="M341" t="s">
        <v>2643</v>
      </c>
      <c r="N341" t="s">
        <v>2599</v>
      </c>
      <c r="O341" t="s">
        <v>2600</v>
      </c>
      <c r="P341" t="s">
        <v>2601</v>
      </c>
      <c r="Q341" t="s">
        <v>2667</v>
      </c>
      <c r="R341" t="s">
        <v>2603</v>
      </c>
      <c r="S341" t="s">
        <v>2604</v>
      </c>
      <c r="T341">
        <v>500154</v>
      </c>
      <c r="U341">
        <v>104832</v>
      </c>
      <c r="V341">
        <v>63433</v>
      </c>
      <c r="W341">
        <v>393075</v>
      </c>
      <c r="X341">
        <v>531244</v>
      </c>
      <c r="Y341">
        <v>424983</v>
      </c>
      <c r="Z341">
        <v>485596</v>
      </c>
      <c r="AA341">
        <v>443552</v>
      </c>
      <c r="AB341">
        <v>239270</v>
      </c>
      <c r="AC341">
        <v>274621</v>
      </c>
      <c r="AD341">
        <v>120788</v>
      </c>
      <c r="AE341">
        <v>473872</v>
      </c>
      <c r="AF341">
        <v>500154</v>
      </c>
      <c r="AG341">
        <v>104832</v>
      </c>
      <c r="AH341">
        <v>63433</v>
      </c>
      <c r="AI341">
        <v>393075</v>
      </c>
      <c r="AJ341">
        <v>531244</v>
      </c>
      <c r="AK341">
        <v>424983</v>
      </c>
      <c r="AL341">
        <v>485596</v>
      </c>
      <c r="AM341">
        <v>443552</v>
      </c>
      <c r="AN341">
        <v>239270</v>
      </c>
      <c r="AO341">
        <v>274621</v>
      </c>
      <c r="AP341">
        <v>120788</v>
      </c>
      <c r="AQ341">
        <v>473872</v>
      </c>
      <c r="AR341">
        <v>24.835999999999999</v>
      </c>
      <c r="AS341">
        <v>25.129000000000001</v>
      </c>
      <c r="AT341">
        <v>25.163</v>
      </c>
      <c r="AU341">
        <v>25.099</v>
      </c>
      <c r="AV341">
        <v>24.853999999999999</v>
      </c>
      <c r="AW341">
        <v>24.911999999999999</v>
      </c>
      <c r="AX341">
        <v>24.715</v>
      </c>
      <c r="AY341">
        <v>24.617000000000001</v>
      </c>
      <c r="AZ341">
        <v>24.616</v>
      </c>
      <c r="BA341">
        <v>24.654</v>
      </c>
      <c r="BB341">
        <v>24.715</v>
      </c>
      <c r="BC341">
        <v>24.829000000000001</v>
      </c>
      <c r="BD341">
        <v>12421825</v>
      </c>
      <c r="BE341">
        <v>2634323</v>
      </c>
      <c r="BF341">
        <v>1596165</v>
      </c>
      <c r="BG341">
        <v>9865789</v>
      </c>
      <c r="BH341">
        <v>13203538</v>
      </c>
      <c r="BI341">
        <v>10587176</v>
      </c>
      <c r="BJ341">
        <v>12001505</v>
      </c>
      <c r="BK341">
        <v>10918920</v>
      </c>
      <c r="BL341">
        <v>5889870</v>
      </c>
      <c r="BM341">
        <v>6770506</v>
      </c>
      <c r="BN341">
        <v>2985275</v>
      </c>
      <c r="BO341">
        <v>11765768</v>
      </c>
      <c r="BP341">
        <v>12421825</v>
      </c>
      <c r="BQ341">
        <v>2634323</v>
      </c>
      <c r="BR341">
        <v>1596165</v>
      </c>
      <c r="BS341">
        <v>9865789</v>
      </c>
      <c r="BT341">
        <v>13203538</v>
      </c>
      <c r="BU341">
        <v>10587176</v>
      </c>
      <c r="BV341">
        <v>12001505</v>
      </c>
      <c r="BW341">
        <v>10918920</v>
      </c>
      <c r="BX341">
        <v>5889870</v>
      </c>
      <c r="BY341">
        <v>6770506</v>
      </c>
      <c r="BZ341">
        <v>2985275</v>
      </c>
      <c r="CA341">
        <v>11765768</v>
      </c>
      <c r="CB341">
        <v>1310067.6000000001</v>
      </c>
      <c r="CC341">
        <v>258116.94</v>
      </c>
      <c r="CD341">
        <v>161796.14000000001</v>
      </c>
      <c r="CE341">
        <v>1040605.3</v>
      </c>
      <c r="CF341">
        <v>1380459.7</v>
      </c>
      <c r="CG341">
        <v>1062554</v>
      </c>
      <c r="CH341">
        <v>1205362.7</v>
      </c>
      <c r="CI341">
        <v>1055467.3999999999</v>
      </c>
      <c r="CJ341">
        <v>560701.34</v>
      </c>
      <c r="CK341">
        <v>691531.61</v>
      </c>
      <c r="CL341">
        <v>308780.76</v>
      </c>
      <c r="CM341">
        <v>1239540.8999999999</v>
      </c>
      <c r="CN341">
        <v>4055420</v>
      </c>
      <c r="CO341">
        <v>4055420</v>
      </c>
      <c r="CP341">
        <v>100640660</v>
      </c>
      <c r="CQ341">
        <v>100640660</v>
      </c>
      <c r="CR341">
        <v>10274984</v>
      </c>
      <c r="CS341">
        <v>2024</v>
      </c>
      <c r="CT341" t="str">
        <f>IFERROR(INDEX(Geography!C:C, MATCH(G341, Geography!B:B, 0)), G341)</f>
        <v>Ohio</v>
      </c>
      <c r="CU341" t="str">
        <f>IF(O341=VLOOKUP("eia923_lignite_fuel_code", Keys!$B:$C, 2, FALSE), VLOOKUP("lignite_label", Keys!$B:$C, 2, FALSE),VLOOKUP("hard_coal_label", Keys!$B:$C, 2, FALSE))</f>
        <v>hard_coal</v>
      </c>
    </row>
    <row r="342" spans="1:99" x14ac:dyDescent="0.25">
      <c r="A342">
        <v>8102</v>
      </c>
      <c r="B342" t="s">
        <v>2592</v>
      </c>
      <c r="C342" t="s">
        <v>2593</v>
      </c>
      <c r="D342" t="s">
        <v>3046</v>
      </c>
      <c r="E342" t="s">
        <v>3046</v>
      </c>
      <c r="F342">
        <v>61135</v>
      </c>
      <c r="G342" t="s">
        <v>398</v>
      </c>
      <c r="H342" t="s">
        <v>2690</v>
      </c>
      <c r="I342" t="s">
        <v>2666</v>
      </c>
      <c r="K342">
        <v>22</v>
      </c>
      <c r="L342">
        <v>2</v>
      </c>
      <c r="M342" t="s">
        <v>2643</v>
      </c>
      <c r="N342" t="s">
        <v>2599</v>
      </c>
      <c r="O342" t="s">
        <v>2615</v>
      </c>
      <c r="P342" t="s">
        <v>2601</v>
      </c>
      <c r="Q342" t="s">
        <v>2667</v>
      </c>
      <c r="R342" t="s">
        <v>2603</v>
      </c>
      <c r="S342" t="s">
        <v>2604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2024</v>
      </c>
      <c r="CT342" t="str">
        <f>IFERROR(INDEX(Geography!C:C, MATCH(G342, Geography!B:B, 0)), G342)</f>
        <v>Ohio</v>
      </c>
      <c r="CU342" t="str">
        <f>IF(O342=VLOOKUP("eia923_lignite_fuel_code", Keys!$B:$C, 2, FALSE), VLOOKUP("lignite_label", Keys!$B:$C, 2, FALSE),VLOOKUP("hard_coal_label", Keys!$B:$C, 2, FALSE))</f>
        <v>hard_coal</v>
      </c>
    </row>
    <row r="343" spans="1:99" x14ac:dyDescent="0.25">
      <c r="A343">
        <v>8219</v>
      </c>
      <c r="B343" t="s">
        <v>2592</v>
      </c>
      <c r="C343" t="s">
        <v>2593</v>
      </c>
      <c r="D343" t="s">
        <v>3047</v>
      </c>
      <c r="E343" t="s">
        <v>2651</v>
      </c>
      <c r="F343">
        <v>3989</v>
      </c>
      <c r="G343" t="s">
        <v>308</v>
      </c>
      <c r="H343" t="s">
        <v>2626</v>
      </c>
      <c r="I343" t="s">
        <v>2627</v>
      </c>
      <c r="K343">
        <v>22</v>
      </c>
      <c r="L343">
        <v>1</v>
      </c>
      <c r="M343" t="s">
        <v>2598</v>
      </c>
      <c r="N343" t="s">
        <v>2599</v>
      </c>
      <c r="O343" t="s">
        <v>2605</v>
      </c>
      <c r="P343" t="s">
        <v>2601</v>
      </c>
      <c r="Q343" t="s">
        <v>2649</v>
      </c>
      <c r="R343" t="s">
        <v>2603</v>
      </c>
      <c r="S343" t="s">
        <v>2604</v>
      </c>
      <c r="T343">
        <v>57048</v>
      </c>
      <c r="U343">
        <v>64727</v>
      </c>
      <c r="V343">
        <v>44738</v>
      </c>
      <c r="W343">
        <v>0</v>
      </c>
      <c r="X343">
        <v>5800</v>
      </c>
      <c r="Y343">
        <v>65453</v>
      </c>
      <c r="Z343">
        <v>59591</v>
      </c>
      <c r="AA343">
        <v>60808</v>
      </c>
      <c r="AB343">
        <v>49871</v>
      </c>
      <c r="AC343">
        <v>67155</v>
      </c>
      <c r="AD343">
        <v>69682</v>
      </c>
      <c r="AE343">
        <v>70238</v>
      </c>
      <c r="AF343">
        <v>57048</v>
      </c>
      <c r="AG343">
        <v>64727</v>
      </c>
      <c r="AH343">
        <v>44738</v>
      </c>
      <c r="AI343">
        <v>0</v>
      </c>
      <c r="AJ343">
        <v>5800</v>
      </c>
      <c r="AK343">
        <v>65453</v>
      </c>
      <c r="AL343">
        <v>59591</v>
      </c>
      <c r="AM343">
        <v>60808</v>
      </c>
      <c r="AN343">
        <v>49871</v>
      </c>
      <c r="AO343">
        <v>67155</v>
      </c>
      <c r="AP343">
        <v>69682</v>
      </c>
      <c r="AQ343">
        <v>70238</v>
      </c>
      <c r="AR343">
        <v>17.7</v>
      </c>
      <c r="AS343">
        <v>17.8</v>
      </c>
      <c r="AT343">
        <v>17.600000000000001</v>
      </c>
      <c r="AU343">
        <v>0</v>
      </c>
      <c r="AV343">
        <v>17.899999999999999</v>
      </c>
      <c r="AW343">
        <v>17.7</v>
      </c>
      <c r="AX343">
        <v>17.600000000000001</v>
      </c>
      <c r="AY343">
        <v>17.8</v>
      </c>
      <c r="AZ343">
        <v>17.7</v>
      </c>
      <c r="BA343">
        <v>17.899999999999999</v>
      </c>
      <c r="BB343">
        <v>17.899999999999999</v>
      </c>
      <c r="BC343">
        <v>17.899999999999999</v>
      </c>
      <c r="BD343">
        <v>1009750</v>
      </c>
      <c r="BE343">
        <v>1152141</v>
      </c>
      <c r="BF343">
        <v>787389</v>
      </c>
      <c r="BG343">
        <v>0</v>
      </c>
      <c r="BH343">
        <v>103820</v>
      </c>
      <c r="BI343">
        <v>1158518</v>
      </c>
      <c r="BJ343">
        <v>1048802</v>
      </c>
      <c r="BK343">
        <v>1082382</v>
      </c>
      <c r="BL343">
        <v>882717</v>
      </c>
      <c r="BM343">
        <v>1202075</v>
      </c>
      <c r="BN343">
        <v>1247308</v>
      </c>
      <c r="BO343">
        <v>1257260</v>
      </c>
      <c r="BP343">
        <v>1009750</v>
      </c>
      <c r="BQ343">
        <v>1152141</v>
      </c>
      <c r="BR343">
        <v>787389</v>
      </c>
      <c r="BS343">
        <v>0</v>
      </c>
      <c r="BT343">
        <v>103820</v>
      </c>
      <c r="BU343">
        <v>1158518</v>
      </c>
      <c r="BV343">
        <v>1048802</v>
      </c>
      <c r="BW343">
        <v>1082382</v>
      </c>
      <c r="BX343">
        <v>882717</v>
      </c>
      <c r="BY343">
        <v>1202075</v>
      </c>
      <c r="BZ343">
        <v>1247308</v>
      </c>
      <c r="CA343">
        <v>1257260</v>
      </c>
      <c r="CB343">
        <v>93673.262000000002</v>
      </c>
      <c r="CC343">
        <v>106791.41</v>
      </c>
      <c r="CD343">
        <v>76120.941000000006</v>
      </c>
      <c r="CE343">
        <v>0</v>
      </c>
      <c r="CF343">
        <v>4788.5780000000004</v>
      </c>
      <c r="CG343">
        <v>109526.94</v>
      </c>
      <c r="CH343">
        <v>100021</v>
      </c>
      <c r="CI343">
        <v>99137.911999999997</v>
      </c>
      <c r="CJ343">
        <v>83205.653999999995</v>
      </c>
      <c r="CK343">
        <v>113224.47</v>
      </c>
      <c r="CL343">
        <v>114324.89</v>
      </c>
      <c r="CM343">
        <v>115738.23</v>
      </c>
      <c r="CN343">
        <v>615111</v>
      </c>
      <c r="CO343">
        <v>615111</v>
      </c>
      <c r="CP343">
        <v>10932162</v>
      </c>
      <c r="CQ343">
        <v>10932162</v>
      </c>
      <c r="CR343">
        <v>1016553.3</v>
      </c>
      <c r="CS343">
        <v>2024</v>
      </c>
      <c r="CT343" t="str">
        <f>IFERROR(INDEX(Geography!C:C, MATCH(G343, Geography!B:B, 0)), G343)</f>
        <v>Colorado</v>
      </c>
      <c r="CU343" t="str">
        <f>IF(O343=VLOOKUP("eia923_lignite_fuel_code", Keys!$B:$C, 2, FALSE), VLOOKUP("lignite_label", Keys!$B:$C, 2, FALSE),VLOOKUP("hard_coal_label", Keys!$B:$C, 2, FALSE))</f>
        <v>hard_coal</v>
      </c>
    </row>
    <row r="344" spans="1:99" x14ac:dyDescent="0.25">
      <c r="A344">
        <v>8222</v>
      </c>
      <c r="B344" t="s">
        <v>2592</v>
      </c>
      <c r="C344" t="s">
        <v>2593</v>
      </c>
      <c r="D344" t="s">
        <v>3048</v>
      </c>
      <c r="E344" t="s">
        <v>2776</v>
      </c>
      <c r="F344">
        <v>14232</v>
      </c>
      <c r="G344" t="s">
        <v>395</v>
      </c>
      <c r="H344" t="s">
        <v>2609</v>
      </c>
      <c r="I344" t="s">
        <v>2610</v>
      </c>
      <c r="K344">
        <v>22</v>
      </c>
      <c r="L344">
        <v>1</v>
      </c>
      <c r="M344" t="s">
        <v>2598</v>
      </c>
      <c r="N344" t="s">
        <v>2599</v>
      </c>
      <c r="O344" t="s">
        <v>522</v>
      </c>
      <c r="P344" t="s">
        <v>2601</v>
      </c>
      <c r="Q344" t="s">
        <v>2697</v>
      </c>
      <c r="R344" t="s">
        <v>2603</v>
      </c>
      <c r="S344" t="s">
        <v>2604</v>
      </c>
      <c r="T344">
        <v>234826</v>
      </c>
      <c r="U344">
        <v>131222</v>
      </c>
      <c r="V344">
        <v>189184</v>
      </c>
      <c r="W344">
        <v>152336</v>
      </c>
      <c r="X344">
        <v>96432</v>
      </c>
      <c r="Y344">
        <v>169001</v>
      </c>
      <c r="Z344">
        <v>198640</v>
      </c>
      <c r="AA344">
        <v>169851</v>
      </c>
      <c r="AB344">
        <v>84553</v>
      </c>
      <c r="AC344">
        <v>125109</v>
      </c>
      <c r="AD344">
        <v>184780</v>
      </c>
      <c r="AE344">
        <v>186256</v>
      </c>
      <c r="AF344">
        <v>234826</v>
      </c>
      <c r="AG344">
        <v>131222</v>
      </c>
      <c r="AH344">
        <v>189184</v>
      </c>
      <c r="AI344">
        <v>152336</v>
      </c>
      <c r="AJ344">
        <v>96432</v>
      </c>
      <c r="AK344">
        <v>169001</v>
      </c>
      <c r="AL344">
        <v>198640</v>
      </c>
      <c r="AM344">
        <v>169851</v>
      </c>
      <c r="AN344">
        <v>84553</v>
      </c>
      <c r="AO344">
        <v>125109</v>
      </c>
      <c r="AP344">
        <v>184780</v>
      </c>
      <c r="AQ344">
        <v>186256</v>
      </c>
      <c r="AR344">
        <v>14.086</v>
      </c>
      <c r="AS344">
        <v>14.032</v>
      </c>
      <c r="AT344">
        <v>14.206</v>
      </c>
      <c r="AU344">
        <v>13.923999999999999</v>
      </c>
      <c r="AV344">
        <v>13.632</v>
      </c>
      <c r="AW344">
        <v>13.794</v>
      </c>
      <c r="AX344">
        <v>13.827999999999999</v>
      </c>
      <c r="AY344">
        <v>13.946</v>
      </c>
      <c r="AZ344">
        <v>13.878</v>
      </c>
      <c r="BA344">
        <v>13.984</v>
      </c>
      <c r="BB344">
        <v>13.731999999999999</v>
      </c>
      <c r="BC344">
        <v>13.901999999999999</v>
      </c>
      <c r="BD344">
        <v>3307759</v>
      </c>
      <c r="BE344">
        <v>1841307</v>
      </c>
      <c r="BF344">
        <v>2687548</v>
      </c>
      <c r="BG344">
        <v>2121126</v>
      </c>
      <c r="BH344">
        <v>1314561</v>
      </c>
      <c r="BI344">
        <v>2331200</v>
      </c>
      <c r="BJ344">
        <v>2746794</v>
      </c>
      <c r="BK344">
        <v>2368742</v>
      </c>
      <c r="BL344">
        <v>1173427</v>
      </c>
      <c r="BM344">
        <v>1749524</v>
      </c>
      <c r="BN344">
        <v>2537399</v>
      </c>
      <c r="BO344">
        <v>2589331</v>
      </c>
      <c r="BP344">
        <v>3307759</v>
      </c>
      <c r="BQ344">
        <v>1841307</v>
      </c>
      <c r="BR344">
        <v>2687548</v>
      </c>
      <c r="BS344">
        <v>2121126</v>
      </c>
      <c r="BT344">
        <v>1314561</v>
      </c>
      <c r="BU344">
        <v>2331200</v>
      </c>
      <c r="BV344">
        <v>2746794</v>
      </c>
      <c r="BW344">
        <v>2368742</v>
      </c>
      <c r="BX344">
        <v>1173427</v>
      </c>
      <c r="BY344">
        <v>1749524</v>
      </c>
      <c r="BZ344">
        <v>2537399</v>
      </c>
      <c r="CA344">
        <v>2589331</v>
      </c>
      <c r="CB344">
        <v>280543.69</v>
      </c>
      <c r="CC344">
        <v>151526.31</v>
      </c>
      <c r="CD344">
        <v>225796.71</v>
      </c>
      <c r="CE344">
        <v>171611.03</v>
      </c>
      <c r="CF344">
        <v>105609.97</v>
      </c>
      <c r="CG344">
        <v>194077.14</v>
      </c>
      <c r="CH344">
        <v>234981.44</v>
      </c>
      <c r="CI344">
        <v>185042.19</v>
      </c>
      <c r="CJ344">
        <v>95202.167000000001</v>
      </c>
      <c r="CK344">
        <v>136549.24</v>
      </c>
      <c r="CL344">
        <v>208361.14</v>
      </c>
      <c r="CM344">
        <v>213919.88</v>
      </c>
      <c r="CN344">
        <v>1922190</v>
      </c>
      <c r="CO344">
        <v>1922190</v>
      </c>
      <c r="CP344">
        <v>26768718</v>
      </c>
      <c r="CQ344">
        <v>26768718</v>
      </c>
      <c r="CR344">
        <v>2203220.9</v>
      </c>
      <c r="CS344">
        <v>2024</v>
      </c>
      <c r="CT344" t="str">
        <f>IFERROR(INDEX(Geography!C:C, MATCH(G344, Geography!B:B, 0)), G344)</f>
        <v>North Dakota</v>
      </c>
      <c r="CU344" t="str">
        <f>IF(O344=VLOOKUP("eia923_lignite_fuel_code", Keys!$B:$C, 2, FALSE), VLOOKUP("lignite_label", Keys!$B:$C, 2, FALSE),VLOOKUP("hard_coal_label", Keys!$B:$C, 2, FALSE))</f>
        <v>lignite</v>
      </c>
    </row>
    <row r="345" spans="1:99" x14ac:dyDescent="0.25">
      <c r="A345">
        <v>8223</v>
      </c>
      <c r="B345" t="s">
        <v>2592</v>
      </c>
      <c r="C345" t="s">
        <v>2593</v>
      </c>
      <c r="D345" t="s">
        <v>3049</v>
      </c>
      <c r="E345" t="s">
        <v>3050</v>
      </c>
      <c r="F345">
        <v>24211</v>
      </c>
      <c r="G345" t="s">
        <v>296</v>
      </c>
      <c r="H345" t="s">
        <v>2626</v>
      </c>
      <c r="I345" t="s">
        <v>2627</v>
      </c>
      <c r="K345">
        <v>22</v>
      </c>
      <c r="L345">
        <v>1</v>
      </c>
      <c r="M345" t="s">
        <v>2598</v>
      </c>
      <c r="N345" t="s">
        <v>2599</v>
      </c>
      <c r="O345" t="s">
        <v>2605</v>
      </c>
      <c r="P345" t="s">
        <v>2601</v>
      </c>
      <c r="Q345" t="s">
        <v>3051</v>
      </c>
      <c r="R345" t="s">
        <v>2603</v>
      </c>
      <c r="S345" t="s">
        <v>2604</v>
      </c>
      <c r="T345">
        <v>463207</v>
      </c>
      <c r="U345">
        <v>315846</v>
      </c>
      <c r="V345">
        <v>171128</v>
      </c>
      <c r="W345">
        <v>158210</v>
      </c>
      <c r="X345">
        <v>183936</v>
      </c>
      <c r="Y345">
        <v>316698</v>
      </c>
      <c r="Z345">
        <v>354136</v>
      </c>
      <c r="AA345">
        <v>352476</v>
      </c>
      <c r="AB345">
        <v>309459</v>
      </c>
      <c r="AC345">
        <v>273779</v>
      </c>
      <c r="AD345">
        <v>220293</v>
      </c>
      <c r="AE345">
        <v>287630</v>
      </c>
      <c r="AF345">
        <v>463207</v>
      </c>
      <c r="AG345">
        <v>315846</v>
      </c>
      <c r="AH345">
        <v>171128</v>
      </c>
      <c r="AI345">
        <v>158210</v>
      </c>
      <c r="AJ345">
        <v>183936</v>
      </c>
      <c r="AK345">
        <v>316698</v>
      </c>
      <c r="AL345">
        <v>354136</v>
      </c>
      <c r="AM345">
        <v>352476</v>
      </c>
      <c r="AN345">
        <v>309459</v>
      </c>
      <c r="AO345">
        <v>273779</v>
      </c>
      <c r="AP345">
        <v>220293</v>
      </c>
      <c r="AQ345">
        <v>287630</v>
      </c>
      <c r="AR345">
        <v>18.064</v>
      </c>
      <c r="AS345">
        <v>17.948</v>
      </c>
      <c r="AT345">
        <v>18.056999999999999</v>
      </c>
      <c r="AU345">
        <v>18.298999999999999</v>
      </c>
      <c r="AV345">
        <v>17.891999999999999</v>
      </c>
      <c r="AW345">
        <v>18.189</v>
      </c>
      <c r="AX345">
        <v>18.456</v>
      </c>
      <c r="AY345">
        <v>18.2</v>
      </c>
      <c r="AZ345">
        <v>18.343</v>
      </c>
      <c r="BA345">
        <v>18.202000000000002</v>
      </c>
      <c r="BB345">
        <v>18.257999999999999</v>
      </c>
      <c r="BC345">
        <v>18.059999999999999</v>
      </c>
      <c r="BD345">
        <v>8367371</v>
      </c>
      <c r="BE345">
        <v>5668804</v>
      </c>
      <c r="BF345">
        <v>3090058</v>
      </c>
      <c r="BG345">
        <v>2895085</v>
      </c>
      <c r="BH345">
        <v>3290983</v>
      </c>
      <c r="BI345">
        <v>5760420</v>
      </c>
      <c r="BJ345">
        <v>6535934</v>
      </c>
      <c r="BK345">
        <v>6415063</v>
      </c>
      <c r="BL345">
        <v>5676406</v>
      </c>
      <c r="BM345">
        <v>4983325</v>
      </c>
      <c r="BN345">
        <v>4022110</v>
      </c>
      <c r="BO345">
        <v>5194598</v>
      </c>
      <c r="BP345">
        <v>8367371</v>
      </c>
      <c r="BQ345">
        <v>5668804</v>
      </c>
      <c r="BR345">
        <v>3090058</v>
      </c>
      <c r="BS345">
        <v>2895085</v>
      </c>
      <c r="BT345">
        <v>3290983</v>
      </c>
      <c r="BU345">
        <v>5760420</v>
      </c>
      <c r="BV345">
        <v>6535934</v>
      </c>
      <c r="BW345">
        <v>6415063</v>
      </c>
      <c r="BX345">
        <v>5676406</v>
      </c>
      <c r="BY345">
        <v>4983325</v>
      </c>
      <c r="BZ345">
        <v>4022110</v>
      </c>
      <c r="CA345">
        <v>5194598</v>
      </c>
      <c r="CB345">
        <v>817445.23</v>
      </c>
      <c r="CC345">
        <v>549523.25</v>
      </c>
      <c r="CD345">
        <v>289736.45</v>
      </c>
      <c r="CE345">
        <v>274715.71000000002</v>
      </c>
      <c r="CF345">
        <v>280301.15000000002</v>
      </c>
      <c r="CG345">
        <v>510365.37</v>
      </c>
      <c r="CH345">
        <v>556347.13</v>
      </c>
      <c r="CI345">
        <v>564360.54</v>
      </c>
      <c r="CJ345">
        <v>486345.85</v>
      </c>
      <c r="CK345">
        <v>443113.95</v>
      </c>
      <c r="CL345">
        <v>352778.76</v>
      </c>
      <c r="CM345">
        <v>467268.62</v>
      </c>
      <c r="CN345">
        <v>3406798</v>
      </c>
      <c r="CO345">
        <v>3406798</v>
      </c>
      <c r="CP345">
        <v>61900157</v>
      </c>
      <c r="CQ345">
        <v>61900157</v>
      </c>
      <c r="CR345">
        <v>5592302</v>
      </c>
      <c r="CS345">
        <v>2024</v>
      </c>
      <c r="CT345" t="str">
        <f>IFERROR(INDEX(Geography!C:C, MATCH(G345, Geography!B:B, 0)), G345)</f>
        <v>Arizona</v>
      </c>
      <c r="CU345" t="str">
        <f>IF(O345=VLOOKUP("eia923_lignite_fuel_code", Keys!$B:$C, 2, FALSE), VLOOKUP("lignite_label", Keys!$B:$C, 2, FALSE),VLOOKUP("hard_coal_label", Keys!$B:$C, 2, FALSE))</f>
        <v>hard_coal</v>
      </c>
    </row>
    <row r="346" spans="1:99" x14ac:dyDescent="0.25">
      <c r="A346">
        <v>8224</v>
      </c>
      <c r="B346" t="s">
        <v>2592</v>
      </c>
      <c r="C346" t="s">
        <v>2593</v>
      </c>
      <c r="D346" t="s">
        <v>3052</v>
      </c>
      <c r="E346" t="s">
        <v>3053</v>
      </c>
      <c r="F346">
        <v>17166</v>
      </c>
      <c r="G346" t="s">
        <v>376</v>
      </c>
      <c r="H346" t="s">
        <v>2626</v>
      </c>
      <c r="I346" t="s">
        <v>2627</v>
      </c>
      <c r="K346">
        <v>22</v>
      </c>
      <c r="L346">
        <v>1</v>
      </c>
      <c r="M346" t="s">
        <v>2598</v>
      </c>
      <c r="N346" t="s">
        <v>2599</v>
      </c>
      <c r="O346" t="s">
        <v>2600</v>
      </c>
      <c r="P346" t="s">
        <v>2601</v>
      </c>
      <c r="Q346" t="s">
        <v>3054</v>
      </c>
      <c r="R346" t="s">
        <v>2603</v>
      </c>
      <c r="S346" t="s">
        <v>2604</v>
      </c>
      <c r="T346">
        <v>37693</v>
      </c>
      <c r="U346">
        <v>29695</v>
      </c>
      <c r="V346">
        <v>30443</v>
      </c>
      <c r="W346">
        <v>30068</v>
      </c>
      <c r="X346">
        <v>22473</v>
      </c>
      <c r="Y346">
        <v>30630</v>
      </c>
      <c r="Z346">
        <v>44521</v>
      </c>
      <c r="AA346">
        <v>43355</v>
      </c>
      <c r="AB346">
        <v>32806</v>
      </c>
      <c r="AC346">
        <v>30801</v>
      </c>
      <c r="AD346">
        <v>33807</v>
      </c>
      <c r="AE346">
        <v>33364</v>
      </c>
      <c r="AF346">
        <v>37693</v>
      </c>
      <c r="AG346">
        <v>29695</v>
      </c>
      <c r="AH346">
        <v>30443</v>
      </c>
      <c r="AI346">
        <v>30068</v>
      </c>
      <c r="AJ346">
        <v>22473</v>
      </c>
      <c r="AK346">
        <v>30630</v>
      </c>
      <c r="AL346">
        <v>44521</v>
      </c>
      <c r="AM346">
        <v>43355</v>
      </c>
      <c r="AN346">
        <v>32806</v>
      </c>
      <c r="AO346">
        <v>30801</v>
      </c>
      <c r="AP346">
        <v>33807</v>
      </c>
      <c r="AQ346">
        <v>33364</v>
      </c>
      <c r="AR346">
        <v>18.742000000000001</v>
      </c>
      <c r="AS346">
        <v>20.59</v>
      </c>
      <c r="AT346">
        <v>20.39</v>
      </c>
      <c r="AU346">
        <v>20.39</v>
      </c>
      <c r="AV346">
        <v>20.239999999999998</v>
      </c>
      <c r="AW346">
        <v>20.54</v>
      </c>
      <c r="AX346">
        <v>20.27</v>
      </c>
      <c r="AY346">
        <v>20.28</v>
      </c>
      <c r="AZ346">
        <v>20.39</v>
      </c>
      <c r="BA346">
        <v>20.350000000000001</v>
      </c>
      <c r="BB346">
        <v>19.13</v>
      </c>
      <c r="BC346">
        <v>19.13</v>
      </c>
      <c r="BD346">
        <v>706442</v>
      </c>
      <c r="BE346">
        <v>611420</v>
      </c>
      <c r="BF346">
        <v>620733</v>
      </c>
      <c r="BG346">
        <v>613087</v>
      </c>
      <c r="BH346">
        <v>454854</v>
      </c>
      <c r="BI346">
        <v>629140</v>
      </c>
      <c r="BJ346">
        <v>902441</v>
      </c>
      <c r="BK346">
        <v>879239</v>
      </c>
      <c r="BL346">
        <v>668914</v>
      </c>
      <c r="BM346">
        <v>626800</v>
      </c>
      <c r="BN346">
        <v>646728</v>
      </c>
      <c r="BO346">
        <v>638253</v>
      </c>
      <c r="BP346">
        <v>706442</v>
      </c>
      <c r="BQ346">
        <v>611420</v>
      </c>
      <c r="BR346">
        <v>620733</v>
      </c>
      <c r="BS346">
        <v>613087</v>
      </c>
      <c r="BT346">
        <v>454854</v>
      </c>
      <c r="BU346">
        <v>629140</v>
      </c>
      <c r="BV346">
        <v>902441</v>
      </c>
      <c r="BW346">
        <v>879239</v>
      </c>
      <c r="BX346">
        <v>668914</v>
      </c>
      <c r="BY346">
        <v>626800</v>
      </c>
      <c r="BZ346">
        <v>646728</v>
      </c>
      <c r="CA346">
        <v>638253</v>
      </c>
      <c r="CB346">
        <v>50611.39</v>
      </c>
      <c r="CC346">
        <v>42890.881000000001</v>
      </c>
      <c r="CD346">
        <v>38320.186000000002</v>
      </c>
      <c r="CE346">
        <v>38837.241999999998</v>
      </c>
      <c r="CF346">
        <v>33306.788999999997</v>
      </c>
      <c r="CG346">
        <v>49337.904999999999</v>
      </c>
      <c r="CH346">
        <v>71581.691000000006</v>
      </c>
      <c r="CI346">
        <v>71087.770999999993</v>
      </c>
      <c r="CJ346">
        <v>47378.216999999997</v>
      </c>
      <c r="CK346">
        <v>40698.447999999997</v>
      </c>
      <c r="CL346">
        <v>44889.582999999999</v>
      </c>
      <c r="CM346">
        <v>43172.212</v>
      </c>
      <c r="CN346">
        <v>399656</v>
      </c>
      <c r="CO346">
        <v>399656</v>
      </c>
      <c r="CP346">
        <v>7998051</v>
      </c>
      <c r="CQ346">
        <v>7998051</v>
      </c>
      <c r="CR346">
        <v>572112.31999999995</v>
      </c>
      <c r="CS346">
        <v>2024</v>
      </c>
      <c r="CT346" t="str">
        <f>IFERROR(INDEX(Geography!C:C, MATCH(G346, Geography!B:B, 0)), G346)</f>
        <v>Nevada</v>
      </c>
      <c r="CU346" t="str">
        <f>IF(O346=VLOOKUP("eia923_lignite_fuel_code", Keys!$B:$C, 2, FALSE), VLOOKUP("lignite_label", Keys!$B:$C, 2, FALSE),VLOOKUP("hard_coal_label", Keys!$B:$C, 2, FALSE))</f>
        <v>hard_coal</v>
      </c>
    </row>
    <row r="347" spans="1:99" x14ac:dyDescent="0.25">
      <c r="A347">
        <v>8224</v>
      </c>
      <c r="B347" t="s">
        <v>2592</v>
      </c>
      <c r="C347" t="s">
        <v>2593</v>
      </c>
      <c r="D347" t="s">
        <v>3052</v>
      </c>
      <c r="E347" t="s">
        <v>3053</v>
      </c>
      <c r="F347">
        <v>17166</v>
      </c>
      <c r="G347" t="s">
        <v>376</v>
      </c>
      <c r="H347" t="s">
        <v>2626</v>
      </c>
      <c r="I347" t="s">
        <v>2627</v>
      </c>
      <c r="K347">
        <v>22</v>
      </c>
      <c r="L347">
        <v>1</v>
      </c>
      <c r="M347" t="s">
        <v>2598</v>
      </c>
      <c r="N347" t="s">
        <v>2599</v>
      </c>
      <c r="O347" t="s">
        <v>2605</v>
      </c>
      <c r="P347" t="s">
        <v>2601</v>
      </c>
      <c r="Q347" t="s">
        <v>3054</v>
      </c>
      <c r="R347" t="s">
        <v>2603</v>
      </c>
      <c r="S347" t="s">
        <v>2604</v>
      </c>
      <c r="T347">
        <v>37693</v>
      </c>
      <c r="U347">
        <v>29695</v>
      </c>
      <c r="V347">
        <v>30443</v>
      </c>
      <c r="W347">
        <v>30068</v>
      </c>
      <c r="X347">
        <v>22473</v>
      </c>
      <c r="Y347">
        <v>33438</v>
      </c>
      <c r="Z347">
        <v>44521</v>
      </c>
      <c r="AA347">
        <v>43355</v>
      </c>
      <c r="AB347">
        <v>29700</v>
      </c>
      <c r="AC347">
        <v>30801</v>
      </c>
      <c r="AD347">
        <v>33807</v>
      </c>
      <c r="AE347">
        <v>33364</v>
      </c>
      <c r="AF347">
        <v>37693</v>
      </c>
      <c r="AG347">
        <v>29695</v>
      </c>
      <c r="AH347">
        <v>30443</v>
      </c>
      <c r="AI347">
        <v>30068</v>
      </c>
      <c r="AJ347">
        <v>22473</v>
      </c>
      <c r="AK347">
        <v>33438</v>
      </c>
      <c r="AL347">
        <v>44521</v>
      </c>
      <c r="AM347">
        <v>43355</v>
      </c>
      <c r="AN347">
        <v>29700</v>
      </c>
      <c r="AO347">
        <v>30801</v>
      </c>
      <c r="AP347">
        <v>33807</v>
      </c>
      <c r="AQ347">
        <v>33364</v>
      </c>
      <c r="AR347">
        <v>19.3</v>
      </c>
      <c r="AS347">
        <v>20.95</v>
      </c>
      <c r="AT347">
        <v>20.76</v>
      </c>
      <c r="AU347">
        <v>20.9</v>
      </c>
      <c r="AV347">
        <v>20.7</v>
      </c>
      <c r="AW347">
        <v>20.5</v>
      </c>
      <c r="AX347">
        <v>20.88</v>
      </c>
      <c r="AY347">
        <v>20.67</v>
      </c>
      <c r="AZ347">
        <v>20.309999999999999</v>
      </c>
      <c r="BA347">
        <v>20.87</v>
      </c>
      <c r="BB347">
        <v>20.52</v>
      </c>
      <c r="BC347">
        <v>20.83</v>
      </c>
      <c r="BD347">
        <v>727475</v>
      </c>
      <c r="BE347">
        <v>622110</v>
      </c>
      <c r="BF347">
        <v>631997</v>
      </c>
      <c r="BG347">
        <v>628421</v>
      </c>
      <c r="BH347">
        <v>465191</v>
      </c>
      <c r="BI347">
        <v>685479</v>
      </c>
      <c r="BJ347">
        <v>929598</v>
      </c>
      <c r="BK347">
        <v>896148</v>
      </c>
      <c r="BL347">
        <v>603207</v>
      </c>
      <c r="BM347">
        <v>642817</v>
      </c>
      <c r="BN347">
        <v>693720</v>
      </c>
      <c r="BO347">
        <v>694972</v>
      </c>
      <c r="BP347">
        <v>727475</v>
      </c>
      <c r="BQ347">
        <v>622110</v>
      </c>
      <c r="BR347">
        <v>631997</v>
      </c>
      <c r="BS347">
        <v>628421</v>
      </c>
      <c r="BT347">
        <v>465191</v>
      </c>
      <c r="BU347">
        <v>685479</v>
      </c>
      <c r="BV347">
        <v>929598</v>
      </c>
      <c r="BW347">
        <v>896148</v>
      </c>
      <c r="BX347">
        <v>603207</v>
      </c>
      <c r="BY347">
        <v>642817</v>
      </c>
      <c r="BZ347">
        <v>693720</v>
      </c>
      <c r="CA347">
        <v>694972</v>
      </c>
      <c r="CB347">
        <v>52118.226999999999</v>
      </c>
      <c r="CC347">
        <v>43640.794999999998</v>
      </c>
      <c r="CD347">
        <v>39015.548999999999</v>
      </c>
      <c r="CE347">
        <v>39808.648000000001</v>
      </c>
      <c r="CF347">
        <v>34063.762000000002</v>
      </c>
      <c r="CG347">
        <v>53756.06</v>
      </c>
      <c r="CH347">
        <v>73735.850999999995</v>
      </c>
      <c r="CI347">
        <v>72454.843999999997</v>
      </c>
      <c r="CJ347">
        <v>42724.262999999999</v>
      </c>
      <c r="CK347">
        <v>41738.409</v>
      </c>
      <c r="CL347">
        <v>48151.292999999998</v>
      </c>
      <c r="CM347">
        <v>47008.739000000001</v>
      </c>
      <c r="CN347">
        <v>399358</v>
      </c>
      <c r="CO347">
        <v>399358</v>
      </c>
      <c r="CP347">
        <v>8221135</v>
      </c>
      <c r="CQ347">
        <v>8221135</v>
      </c>
      <c r="CR347">
        <v>588216.43999999994</v>
      </c>
      <c r="CS347">
        <v>2024</v>
      </c>
      <c r="CT347" t="str">
        <f>IFERROR(INDEX(Geography!C:C, MATCH(G347, Geography!B:B, 0)), G347)</f>
        <v>Nevada</v>
      </c>
      <c r="CU347" t="str">
        <f>IF(O347=VLOOKUP("eia923_lignite_fuel_code", Keys!$B:$C, 2, FALSE), VLOOKUP("lignite_label", Keys!$B:$C, 2, FALSE),VLOOKUP("hard_coal_label", Keys!$B:$C, 2, FALSE))</f>
        <v>hard_coal</v>
      </c>
    </row>
    <row r="348" spans="1:99" x14ac:dyDescent="0.25">
      <c r="A348">
        <v>8809</v>
      </c>
      <c r="B348" t="s">
        <v>2592</v>
      </c>
      <c r="C348" t="s">
        <v>2593</v>
      </c>
      <c r="D348" t="s">
        <v>3055</v>
      </c>
      <c r="E348" t="s">
        <v>3056</v>
      </c>
      <c r="F348">
        <v>6526</v>
      </c>
      <c r="G348" t="s">
        <v>343</v>
      </c>
      <c r="H348" t="s">
        <v>2596</v>
      </c>
      <c r="K348">
        <v>22</v>
      </c>
      <c r="L348">
        <v>1</v>
      </c>
      <c r="M348" t="s">
        <v>2598</v>
      </c>
      <c r="N348" t="s">
        <v>2599</v>
      </c>
      <c r="O348" t="s">
        <v>2600</v>
      </c>
      <c r="P348" t="s">
        <v>2601</v>
      </c>
      <c r="R348" t="s">
        <v>2603</v>
      </c>
      <c r="S348" t="s">
        <v>2604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2024</v>
      </c>
      <c r="CT348" t="str">
        <f>IFERROR(INDEX(Geography!C:C, MATCH(G348, Geography!B:B, 0)), G348)</f>
        <v>Kentucky</v>
      </c>
      <c r="CU348" t="str">
        <f>IF(O348=VLOOKUP("eia923_lignite_fuel_code", Keys!$B:$C, 2, FALSE), VLOOKUP("lignite_label", Keys!$B:$C, 2, FALSE),VLOOKUP("hard_coal_label", Keys!$B:$C, 2, FALSE))</f>
        <v>hard_coal</v>
      </c>
    </row>
    <row r="349" spans="1:99" x14ac:dyDescent="0.25">
      <c r="A349">
        <v>8812</v>
      </c>
      <c r="B349" t="s">
        <v>2592</v>
      </c>
      <c r="C349" t="s">
        <v>2593</v>
      </c>
      <c r="D349" t="s">
        <v>3057</v>
      </c>
      <c r="E349" t="s">
        <v>2909</v>
      </c>
      <c r="F349">
        <v>19876</v>
      </c>
      <c r="G349" t="s">
        <v>431</v>
      </c>
      <c r="H349" t="s">
        <v>2631</v>
      </c>
      <c r="K349">
        <v>22</v>
      </c>
      <c r="L349">
        <v>1</v>
      </c>
      <c r="M349" t="s">
        <v>2598</v>
      </c>
      <c r="N349" t="s">
        <v>2599</v>
      </c>
      <c r="O349" t="s">
        <v>2600</v>
      </c>
      <c r="P349" t="s">
        <v>2601</v>
      </c>
      <c r="R349" t="s">
        <v>2603</v>
      </c>
      <c r="S349" t="s">
        <v>2604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2024</v>
      </c>
      <c r="CT349" t="str">
        <f>IFERROR(INDEX(Geography!C:C, MATCH(G349, Geography!B:B, 0)), G349)</f>
        <v>Virginia</v>
      </c>
      <c r="CU349" t="str">
        <f>IF(O349=VLOOKUP("eia923_lignite_fuel_code", Keys!$B:$C, 2, FALSE), VLOOKUP("lignite_label", Keys!$B:$C, 2, FALSE),VLOOKUP("hard_coal_label", Keys!$B:$C, 2, FALSE))</f>
        <v>hard_coal</v>
      </c>
    </row>
    <row r="350" spans="1:99" x14ac:dyDescent="0.25">
      <c r="A350">
        <v>8816</v>
      </c>
      <c r="B350" t="s">
        <v>2592</v>
      </c>
      <c r="C350" t="s">
        <v>2593</v>
      </c>
      <c r="D350" t="s">
        <v>3058</v>
      </c>
      <c r="E350" t="s">
        <v>2677</v>
      </c>
      <c r="F350">
        <v>18454</v>
      </c>
      <c r="G350" t="s">
        <v>320</v>
      </c>
      <c r="H350" t="s">
        <v>2631</v>
      </c>
      <c r="K350">
        <v>22</v>
      </c>
      <c r="L350">
        <v>1</v>
      </c>
      <c r="M350" t="s">
        <v>2598</v>
      </c>
      <c r="N350" t="s">
        <v>2599</v>
      </c>
      <c r="O350" t="s">
        <v>2600</v>
      </c>
      <c r="P350" t="s">
        <v>2601</v>
      </c>
      <c r="R350" t="s">
        <v>2603</v>
      </c>
      <c r="S350" t="s">
        <v>2604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2024</v>
      </c>
      <c r="CT350" t="str">
        <f>IFERROR(INDEX(Geography!C:C, MATCH(G350, Geography!B:B, 0)), G350)</f>
        <v>Florida</v>
      </c>
      <c r="CU350" t="str">
        <f>IF(O350=VLOOKUP("eia923_lignite_fuel_code", Keys!$B:$C, 2, FALSE), VLOOKUP("lignite_label", Keys!$B:$C, 2, FALSE),VLOOKUP("hard_coal_label", Keys!$B:$C, 2, FALSE))</f>
        <v>hard_coal</v>
      </c>
    </row>
    <row r="351" spans="1:99" x14ac:dyDescent="0.25">
      <c r="A351">
        <v>8816</v>
      </c>
      <c r="B351" t="s">
        <v>2592</v>
      </c>
      <c r="C351" t="s">
        <v>2593</v>
      </c>
      <c r="D351" t="s">
        <v>3058</v>
      </c>
      <c r="E351" t="s">
        <v>2677</v>
      </c>
      <c r="F351">
        <v>18454</v>
      </c>
      <c r="G351" t="s">
        <v>320</v>
      </c>
      <c r="H351" t="s">
        <v>2631</v>
      </c>
      <c r="K351">
        <v>22</v>
      </c>
      <c r="L351">
        <v>1</v>
      </c>
      <c r="M351" t="s">
        <v>2598</v>
      </c>
      <c r="N351" t="s">
        <v>2599</v>
      </c>
      <c r="O351" t="s">
        <v>2605</v>
      </c>
      <c r="P351" t="s">
        <v>2601</v>
      </c>
      <c r="R351" t="s">
        <v>2603</v>
      </c>
      <c r="S351" t="s">
        <v>2604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2024</v>
      </c>
      <c r="CT351" t="str">
        <f>IFERROR(INDEX(Geography!C:C, MATCH(G351, Geography!B:B, 0)), G351)</f>
        <v>Florida</v>
      </c>
      <c r="CU351" t="str">
        <f>IF(O351=VLOOKUP("eia923_lignite_fuel_code", Keys!$B:$C, 2, FALSE), VLOOKUP("lignite_label", Keys!$B:$C, 2, FALSE),VLOOKUP("hard_coal_label", Keys!$B:$C, 2, FALSE))</f>
        <v>hard_coal</v>
      </c>
    </row>
    <row r="352" spans="1:99" x14ac:dyDescent="0.25">
      <c r="A352">
        <v>8827</v>
      </c>
      <c r="B352" t="s">
        <v>2592</v>
      </c>
      <c r="C352" t="s">
        <v>2593</v>
      </c>
      <c r="D352" t="s">
        <v>3059</v>
      </c>
      <c r="E352" t="s">
        <v>2671</v>
      </c>
      <c r="F352">
        <v>6455</v>
      </c>
      <c r="G352" t="s">
        <v>320</v>
      </c>
      <c r="H352" t="s">
        <v>2631</v>
      </c>
      <c r="K352">
        <v>22</v>
      </c>
      <c r="L352">
        <v>1</v>
      </c>
      <c r="M352" t="s">
        <v>2598</v>
      </c>
      <c r="N352" t="s">
        <v>2599</v>
      </c>
      <c r="O352" t="s">
        <v>2600</v>
      </c>
      <c r="P352" t="s">
        <v>2601</v>
      </c>
      <c r="R352" t="s">
        <v>2603</v>
      </c>
      <c r="S352" t="s">
        <v>2604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2024</v>
      </c>
      <c r="CT352" t="str">
        <f>IFERROR(INDEX(Geography!C:C, MATCH(G352, Geography!B:B, 0)), G352)</f>
        <v>Florida</v>
      </c>
      <c r="CU352" t="str">
        <f>IF(O352=VLOOKUP("eia923_lignite_fuel_code", Keys!$B:$C, 2, FALSE), VLOOKUP("lignite_label", Keys!$B:$C, 2, FALSE),VLOOKUP("hard_coal_label", Keys!$B:$C, 2, FALSE))</f>
        <v>hard_coal</v>
      </c>
    </row>
    <row r="353" spans="1:99" x14ac:dyDescent="0.25">
      <c r="A353">
        <v>8829</v>
      </c>
      <c r="B353" t="s">
        <v>2592</v>
      </c>
      <c r="C353" t="s">
        <v>2593</v>
      </c>
      <c r="D353" t="s">
        <v>3060</v>
      </c>
      <c r="E353" t="s">
        <v>2671</v>
      </c>
      <c r="F353">
        <v>6455</v>
      </c>
      <c r="G353" t="s">
        <v>320</v>
      </c>
      <c r="H353" t="s">
        <v>2631</v>
      </c>
      <c r="K353">
        <v>22</v>
      </c>
      <c r="L353">
        <v>1</v>
      </c>
      <c r="M353" t="s">
        <v>2598</v>
      </c>
      <c r="N353" t="s">
        <v>2599</v>
      </c>
      <c r="O353" t="s">
        <v>2600</v>
      </c>
      <c r="P353" t="s">
        <v>2601</v>
      </c>
      <c r="R353" t="s">
        <v>2603</v>
      </c>
      <c r="S353" t="s">
        <v>2604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2024</v>
      </c>
      <c r="CT353" t="str">
        <f>IFERROR(INDEX(Geography!C:C, MATCH(G353, Geography!B:B, 0)), G353)</f>
        <v>Florida</v>
      </c>
      <c r="CU353" t="str">
        <f>IF(O353=VLOOKUP("eia923_lignite_fuel_code", Keys!$B:$C, 2, FALSE), VLOOKUP("lignite_label", Keys!$B:$C, 2, FALSE),VLOOKUP("hard_coal_label", Keys!$B:$C, 2, FALSE))</f>
        <v>hard_coal</v>
      </c>
    </row>
    <row r="354" spans="1:99" x14ac:dyDescent="0.25">
      <c r="A354">
        <v>8834</v>
      </c>
      <c r="B354" t="s">
        <v>2592</v>
      </c>
      <c r="C354" t="s">
        <v>2593</v>
      </c>
      <c r="D354" t="s">
        <v>3061</v>
      </c>
      <c r="E354" t="s">
        <v>2745</v>
      </c>
      <c r="F354">
        <v>18642</v>
      </c>
      <c r="G354" t="s">
        <v>343</v>
      </c>
      <c r="H354" t="s">
        <v>2596</v>
      </c>
      <c r="K354">
        <v>22</v>
      </c>
      <c r="L354">
        <v>1</v>
      </c>
      <c r="M354" t="s">
        <v>2598</v>
      </c>
      <c r="N354" t="s">
        <v>2599</v>
      </c>
      <c r="O354" t="s">
        <v>2600</v>
      </c>
      <c r="P354" t="s">
        <v>2601</v>
      </c>
      <c r="R354" t="s">
        <v>2603</v>
      </c>
      <c r="S354" t="s">
        <v>2604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2024</v>
      </c>
      <c r="CT354" t="str">
        <f>IFERROR(INDEX(Geography!C:C, MATCH(G354, Geography!B:B, 0)), G354)</f>
        <v>Kentucky</v>
      </c>
      <c r="CU354" t="str">
        <f>IF(O354=VLOOKUP("eia923_lignite_fuel_code", Keys!$B:$C, 2, FALSE), VLOOKUP("lignite_label", Keys!$B:$C, 2, FALSE),VLOOKUP("hard_coal_label", Keys!$B:$C, 2, FALSE))</f>
        <v>hard_coal</v>
      </c>
    </row>
    <row r="355" spans="1:99" x14ac:dyDescent="0.25">
      <c r="A355">
        <v>8834</v>
      </c>
      <c r="B355" t="s">
        <v>2592</v>
      </c>
      <c r="C355" t="s">
        <v>2593</v>
      </c>
      <c r="D355" t="s">
        <v>3061</v>
      </c>
      <c r="E355" t="s">
        <v>2745</v>
      </c>
      <c r="F355">
        <v>18642</v>
      </c>
      <c r="G355" t="s">
        <v>343</v>
      </c>
      <c r="H355" t="s">
        <v>2596</v>
      </c>
      <c r="K355">
        <v>22</v>
      </c>
      <c r="L355">
        <v>1</v>
      </c>
      <c r="M355" t="s">
        <v>2598</v>
      </c>
      <c r="N355" t="s">
        <v>2599</v>
      </c>
      <c r="O355" t="s">
        <v>2605</v>
      </c>
      <c r="P355" t="s">
        <v>2601</v>
      </c>
      <c r="R355" t="s">
        <v>2603</v>
      </c>
      <c r="S355" t="s">
        <v>2604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2024</v>
      </c>
      <c r="CT355" t="str">
        <f>IFERROR(INDEX(Geography!C:C, MATCH(G355, Geography!B:B, 0)), G355)</f>
        <v>Kentucky</v>
      </c>
      <c r="CU355" t="str">
        <f>IF(O355=VLOOKUP("eia923_lignite_fuel_code", Keys!$B:$C, 2, FALSE), VLOOKUP("lignite_label", Keys!$B:$C, 2, FALSE),VLOOKUP("hard_coal_label", Keys!$B:$C, 2, FALSE))</f>
        <v>hard_coal</v>
      </c>
    </row>
    <row r="356" spans="1:99" x14ac:dyDescent="0.25">
      <c r="A356">
        <v>8835</v>
      </c>
      <c r="B356" t="s">
        <v>2592</v>
      </c>
      <c r="C356" t="s">
        <v>2593</v>
      </c>
      <c r="D356" t="s">
        <v>3062</v>
      </c>
      <c r="E356" t="s">
        <v>2745</v>
      </c>
      <c r="F356">
        <v>18642</v>
      </c>
      <c r="G356" t="s">
        <v>419</v>
      </c>
      <c r="H356" t="s">
        <v>2596</v>
      </c>
      <c r="K356">
        <v>22</v>
      </c>
      <c r="L356">
        <v>1</v>
      </c>
      <c r="M356" t="s">
        <v>2598</v>
      </c>
      <c r="N356" t="s">
        <v>2599</v>
      </c>
      <c r="O356" t="s">
        <v>2600</v>
      </c>
      <c r="P356" t="s">
        <v>2601</v>
      </c>
      <c r="R356" t="s">
        <v>2603</v>
      </c>
      <c r="S356" t="s">
        <v>2604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2024</v>
      </c>
      <c r="CT356" t="str">
        <f>IFERROR(INDEX(Geography!C:C, MATCH(G356, Geography!B:B, 0)), G356)</f>
        <v>Tennessee</v>
      </c>
      <c r="CU356" t="str">
        <f>IF(O356=VLOOKUP("eia923_lignite_fuel_code", Keys!$B:$C, 2, FALSE), VLOOKUP("lignite_label", Keys!$B:$C, 2, FALSE),VLOOKUP("hard_coal_label", Keys!$B:$C, 2, FALSE))</f>
        <v>hard_coal</v>
      </c>
    </row>
    <row r="357" spans="1:99" x14ac:dyDescent="0.25">
      <c r="A357">
        <v>8835</v>
      </c>
      <c r="B357" t="s">
        <v>2592</v>
      </c>
      <c r="C357" t="s">
        <v>2593</v>
      </c>
      <c r="D357" t="s">
        <v>3062</v>
      </c>
      <c r="E357" t="s">
        <v>2745</v>
      </c>
      <c r="F357">
        <v>18642</v>
      </c>
      <c r="G357" t="s">
        <v>419</v>
      </c>
      <c r="H357" t="s">
        <v>2596</v>
      </c>
      <c r="K357">
        <v>22</v>
      </c>
      <c r="L357">
        <v>1</v>
      </c>
      <c r="M357" t="s">
        <v>2598</v>
      </c>
      <c r="N357" t="s">
        <v>2599</v>
      </c>
      <c r="O357" t="s">
        <v>2605</v>
      </c>
      <c r="P357" t="s">
        <v>2601</v>
      </c>
      <c r="R357" t="s">
        <v>2603</v>
      </c>
      <c r="S357" t="s">
        <v>2604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2024</v>
      </c>
      <c r="CT357" t="str">
        <f>IFERROR(INDEX(Geography!C:C, MATCH(G357, Geography!B:B, 0)), G357)</f>
        <v>Tennessee</v>
      </c>
      <c r="CU357" t="str">
        <f>IF(O357=VLOOKUP("eia923_lignite_fuel_code", Keys!$B:$C, 2, FALSE), VLOOKUP("lignite_label", Keys!$B:$C, 2, FALSE),VLOOKUP("hard_coal_label", Keys!$B:$C, 2, FALSE))</f>
        <v>hard_coal</v>
      </c>
    </row>
    <row r="358" spans="1:99" x14ac:dyDescent="0.25">
      <c r="A358">
        <v>8837</v>
      </c>
      <c r="B358" t="s">
        <v>2592</v>
      </c>
      <c r="C358" t="s">
        <v>2593</v>
      </c>
      <c r="D358" t="s">
        <v>3063</v>
      </c>
      <c r="E358" t="s">
        <v>2745</v>
      </c>
      <c r="F358">
        <v>18642</v>
      </c>
      <c r="G358" t="s">
        <v>343</v>
      </c>
      <c r="H358" t="s">
        <v>2596</v>
      </c>
      <c r="K358">
        <v>22</v>
      </c>
      <c r="L358">
        <v>1</v>
      </c>
      <c r="M358" t="s">
        <v>2598</v>
      </c>
      <c r="N358" t="s">
        <v>2599</v>
      </c>
      <c r="O358" t="s">
        <v>2600</v>
      </c>
      <c r="P358" t="s">
        <v>2601</v>
      </c>
      <c r="R358" t="s">
        <v>2603</v>
      </c>
      <c r="S358" t="s">
        <v>2604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2024</v>
      </c>
      <c r="CT358" t="str">
        <f>IFERROR(INDEX(Geography!C:C, MATCH(G358, Geography!B:B, 0)), G358)</f>
        <v>Kentucky</v>
      </c>
      <c r="CU358" t="str">
        <f>IF(O358=VLOOKUP("eia923_lignite_fuel_code", Keys!$B:$C, 2, FALSE), VLOOKUP("lignite_label", Keys!$B:$C, 2, FALSE),VLOOKUP("hard_coal_label", Keys!$B:$C, 2, FALSE))</f>
        <v>hard_coal</v>
      </c>
    </row>
    <row r="359" spans="1:99" x14ac:dyDescent="0.25">
      <c r="A359">
        <v>8837</v>
      </c>
      <c r="B359" t="s">
        <v>2592</v>
      </c>
      <c r="C359" t="s">
        <v>2593</v>
      </c>
      <c r="D359" t="s">
        <v>3063</v>
      </c>
      <c r="E359" t="s">
        <v>2745</v>
      </c>
      <c r="F359">
        <v>18642</v>
      </c>
      <c r="G359" t="s">
        <v>343</v>
      </c>
      <c r="H359" t="s">
        <v>2596</v>
      </c>
      <c r="K359">
        <v>22</v>
      </c>
      <c r="L359">
        <v>1</v>
      </c>
      <c r="M359" t="s">
        <v>2598</v>
      </c>
      <c r="N359" t="s">
        <v>2599</v>
      </c>
      <c r="O359" t="s">
        <v>2605</v>
      </c>
      <c r="P359" t="s">
        <v>2601</v>
      </c>
      <c r="R359" t="s">
        <v>2603</v>
      </c>
      <c r="S359" t="s">
        <v>2604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2024</v>
      </c>
      <c r="CT359" t="str">
        <f>IFERROR(INDEX(Geography!C:C, MATCH(G359, Geography!B:B, 0)), G359)</f>
        <v>Kentucky</v>
      </c>
      <c r="CU359" t="str">
        <f>IF(O359=VLOOKUP("eia923_lignite_fuel_code", Keys!$B:$C, 2, FALSE), VLOOKUP("lignite_label", Keys!$B:$C, 2, FALSE),VLOOKUP("hard_coal_label", Keys!$B:$C, 2, FALSE))</f>
        <v>hard_coal</v>
      </c>
    </row>
    <row r="360" spans="1:99" x14ac:dyDescent="0.25">
      <c r="A360">
        <v>8838</v>
      </c>
      <c r="B360" t="s">
        <v>2592</v>
      </c>
      <c r="C360" t="s">
        <v>2593</v>
      </c>
      <c r="D360" t="s">
        <v>3064</v>
      </c>
      <c r="E360" t="s">
        <v>2909</v>
      </c>
      <c r="F360">
        <v>19876</v>
      </c>
      <c r="G360" t="s">
        <v>329</v>
      </c>
      <c r="H360" t="s">
        <v>2690</v>
      </c>
      <c r="K360">
        <v>22</v>
      </c>
      <c r="L360">
        <v>1</v>
      </c>
      <c r="M360" t="s">
        <v>2598</v>
      </c>
      <c r="N360" t="s">
        <v>2599</v>
      </c>
      <c r="O360" t="s">
        <v>2600</v>
      </c>
      <c r="P360" t="s">
        <v>2601</v>
      </c>
      <c r="R360" t="s">
        <v>2603</v>
      </c>
      <c r="S360" t="s">
        <v>2604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2024</v>
      </c>
      <c r="CT360" t="str">
        <f>IFERROR(INDEX(Geography!C:C, MATCH(G360, Geography!B:B, 0)), G360)</f>
        <v>Illinois</v>
      </c>
      <c r="CU360" t="str">
        <f>IF(O360=VLOOKUP("eia923_lignite_fuel_code", Keys!$B:$C, 2, FALSE), VLOOKUP("lignite_label", Keys!$B:$C, 2, FALSE),VLOOKUP("hard_coal_label", Keys!$B:$C, 2, FALSE))</f>
        <v>hard_coal</v>
      </c>
    </row>
    <row r="361" spans="1:99" x14ac:dyDescent="0.25">
      <c r="A361">
        <v>8838</v>
      </c>
      <c r="B361" t="s">
        <v>2592</v>
      </c>
      <c r="C361" t="s">
        <v>2593</v>
      </c>
      <c r="D361" t="s">
        <v>3064</v>
      </c>
      <c r="E361" t="s">
        <v>2909</v>
      </c>
      <c r="F361">
        <v>19876</v>
      </c>
      <c r="G361" t="s">
        <v>329</v>
      </c>
      <c r="H361" t="s">
        <v>2690</v>
      </c>
      <c r="K361">
        <v>22</v>
      </c>
      <c r="L361">
        <v>1</v>
      </c>
      <c r="M361" t="s">
        <v>2598</v>
      </c>
      <c r="N361" t="s">
        <v>2599</v>
      </c>
      <c r="O361" t="s">
        <v>2605</v>
      </c>
      <c r="P361" t="s">
        <v>2601</v>
      </c>
      <c r="R361" t="s">
        <v>2603</v>
      </c>
      <c r="S361" t="s">
        <v>2604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2024</v>
      </c>
      <c r="CT361" t="str">
        <f>IFERROR(INDEX(Geography!C:C, MATCH(G361, Geography!B:B, 0)), G361)</f>
        <v>Illinois</v>
      </c>
      <c r="CU361" t="str">
        <f>IF(O361=VLOOKUP("eia923_lignite_fuel_code", Keys!$B:$C, 2, FALSE), VLOOKUP("lignite_label", Keys!$B:$C, 2, FALSE),VLOOKUP("hard_coal_label", Keys!$B:$C, 2, FALSE))</f>
        <v>hard_coal</v>
      </c>
    </row>
    <row r="362" spans="1:99" x14ac:dyDescent="0.25">
      <c r="A362">
        <v>8841</v>
      </c>
      <c r="B362" t="s">
        <v>2592</v>
      </c>
      <c r="C362" t="s">
        <v>2593</v>
      </c>
      <c r="D362" t="s">
        <v>3065</v>
      </c>
      <c r="E362" t="s">
        <v>2764</v>
      </c>
      <c r="F362">
        <v>5109</v>
      </c>
      <c r="G362" t="s">
        <v>358</v>
      </c>
      <c r="H362" t="s">
        <v>2690</v>
      </c>
      <c r="K362">
        <v>22</v>
      </c>
      <c r="L362">
        <v>1</v>
      </c>
      <c r="M362" t="s">
        <v>2598</v>
      </c>
      <c r="N362" t="s">
        <v>2599</v>
      </c>
      <c r="O362" t="s">
        <v>2600</v>
      </c>
      <c r="P362" t="s">
        <v>2601</v>
      </c>
      <c r="R362" t="s">
        <v>2603</v>
      </c>
      <c r="S362" t="s">
        <v>2604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2024</v>
      </c>
      <c r="CT362" t="str">
        <f>IFERROR(INDEX(Geography!C:C, MATCH(G362, Geography!B:B, 0)), G362)</f>
        <v>Michigan</v>
      </c>
      <c r="CU362" t="str">
        <f>IF(O362=VLOOKUP("eia923_lignite_fuel_code", Keys!$B:$C, 2, FALSE), VLOOKUP("lignite_label", Keys!$B:$C, 2, FALSE),VLOOKUP("hard_coal_label", Keys!$B:$C, 2, FALSE))</f>
        <v>hard_coal</v>
      </c>
    </row>
    <row r="363" spans="1:99" x14ac:dyDescent="0.25">
      <c r="A363">
        <v>8841</v>
      </c>
      <c r="B363" t="s">
        <v>2592</v>
      </c>
      <c r="C363" t="s">
        <v>2593</v>
      </c>
      <c r="D363" t="s">
        <v>3065</v>
      </c>
      <c r="E363" t="s">
        <v>2764</v>
      </c>
      <c r="F363">
        <v>5109</v>
      </c>
      <c r="G363" t="s">
        <v>358</v>
      </c>
      <c r="H363" t="s">
        <v>2690</v>
      </c>
      <c r="K363">
        <v>22</v>
      </c>
      <c r="L363">
        <v>1</v>
      </c>
      <c r="M363" t="s">
        <v>2598</v>
      </c>
      <c r="N363" t="s">
        <v>2599</v>
      </c>
      <c r="O363" t="s">
        <v>2605</v>
      </c>
      <c r="P363" t="s">
        <v>2601</v>
      </c>
      <c r="R363" t="s">
        <v>2603</v>
      </c>
      <c r="S363" t="s">
        <v>2604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2024</v>
      </c>
      <c r="CT363" t="str">
        <f>IFERROR(INDEX(Geography!C:C, MATCH(G363, Geography!B:B, 0)), G363)</f>
        <v>Michigan</v>
      </c>
      <c r="CU363" t="str">
        <f>IF(O363=VLOOKUP("eia923_lignite_fuel_code", Keys!$B:$C, 2, FALSE), VLOOKUP("lignite_label", Keys!$B:$C, 2, FALSE),VLOOKUP("hard_coal_label", Keys!$B:$C, 2, FALSE))</f>
        <v>hard_coal</v>
      </c>
    </row>
    <row r="364" spans="1:99" x14ac:dyDescent="0.25">
      <c r="A364">
        <v>8843</v>
      </c>
      <c r="B364" t="s">
        <v>2592</v>
      </c>
      <c r="C364" t="s">
        <v>2593</v>
      </c>
      <c r="D364" t="s">
        <v>3066</v>
      </c>
      <c r="E364" t="s">
        <v>3067</v>
      </c>
      <c r="F364">
        <v>15147</v>
      </c>
      <c r="G364" t="s">
        <v>382</v>
      </c>
      <c r="H364" t="s">
        <v>2811</v>
      </c>
      <c r="K364">
        <v>22</v>
      </c>
      <c r="L364">
        <v>2</v>
      </c>
      <c r="M364" t="s">
        <v>2643</v>
      </c>
      <c r="N364" t="s">
        <v>2599</v>
      </c>
      <c r="O364" t="s">
        <v>2600</v>
      </c>
      <c r="P364" t="s">
        <v>2601</v>
      </c>
      <c r="R364" t="s">
        <v>2603</v>
      </c>
      <c r="S364" t="s">
        <v>2604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2024</v>
      </c>
      <c r="CT364" t="str">
        <f>IFERROR(INDEX(Geography!C:C, MATCH(G364, Geography!B:B, 0)), G364)</f>
        <v>New Jersey</v>
      </c>
      <c r="CU364" t="str">
        <f>IF(O364=VLOOKUP("eia923_lignite_fuel_code", Keys!$B:$C, 2, FALSE), VLOOKUP("lignite_label", Keys!$B:$C, 2, FALSE),VLOOKUP("hard_coal_label", Keys!$B:$C, 2, FALSE))</f>
        <v>hard_coal</v>
      </c>
    </row>
    <row r="365" spans="1:99" x14ac:dyDescent="0.25">
      <c r="A365">
        <v>8845</v>
      </c>
      <c r="B365" t="s">
        <v>2592</v>
      </c>
      <c r="C365" t="s">
        <v>2593</v>
      </c>
      <c r="D365" t="s">
        <v>3068</v>
      </c>
      <c r="E365" t="s">
        <v>3069</v>
      </c>
      <c r="F365">
        <v>39004</v>
      </c>
      <c r="G365" t="s">
        <v>407</v>
      </c>
      <c r="H365" t="s">
        <v>2811</v>
      </c>
      <c r="K365">
        <v>22</v>
      </c>
      <c r="L365">
        <v>2</v>
      </c>
      <c r="M365" t="s">
        <v>2643</v>
      </c>
      <c r="N365" t="s">
        <v>2599</v>
      </c>
      <c r="O365" t="s">
        <v>2600</v>
      </c>
      <c r="P365" t="s">
        <v>2601</v>
      </c>
      <c r="R365" t="s">
        <v>2603</v>
      </c>
      <c r="S365" t="s">
        <v>2604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2024</v>
      </c>
      <c r="CT365" t="str">
        <f>IFERROR(INDEX(Geography!C:C, MATCH(G365, Geography!B:B, 0)), G365)</f>
        <v>Pennsylvania</v>
      </c>
      <c r="CU365" t="str">
        <f>IF(O365=VLOOKUP("eia923_lignite_fuel_code", Keys!$B:$C, 2, FALSE), VLOOKUP("lignite_label", Keys!$B:$C, 2, FALSE),VLOOKUP("hard_coal_label", Keys!$B:$C, 2, FALSE))</f>
        <v>hard_coal</v>
      </c>
    </row>
    <row r="366" spans="1:99" x14ac:dyDescent="0.25">
      <c r="A366">
        <v>8845</v>
      </c>
      <c r="B366" t="s">
        <v>2592</v>
      </c>
      <c r="C366" t="s">
        <v>2593</v>
      </c>
      <c r="D366" t="s">
        <v>3068</v>
      </c>
      <c r="E366" t="s">
        <v>3069</v>
      </c>
      <c r="F366">
        <v>39004</v>
      </c>
      <c r="G366" t="s">
        <v>407</v>
      </c>
      <c r="H366" t="s">
        <v>2811</v>
      </c>
      <c r="K366">
        <v>22</v>
      </c>
      <c r="L366">
        <v>2</v>
      </c>
      <c r="M366" t="s">
        <v>2643</v>
      </c>
      <c r="N366" t="s">
        <v>2599</v>
      </c>
      <c r="O366" t="s">
        <v>2876</v>
      </c>
      <c r="P366" t="s">
        <v>2877</v>
      </c>
      <c r="R366" t="s">
        <v>2603</v>
      </c>
      <c r="S366" t="s">
        <v>2604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2024</v>
      </c>
      <c r="CT366" t="str">
        <f>IFERROR(INDEX(Geography!C:C, MATCH(G366, Geography!B:B, 0)), G366)</f>
        <v>Pennsylvania</v>
      </c>
      <c r="CU366" t="str">
        <f>IF(O366=VLOOKUP("eia923_lignite_fuel_code", Keys!$B:$C, 2, FALSE), VLOOKUP("lignite_label", Keys!$B:$C, 2, FALSE),VLOOKUP("hard_coal_label", Keys!$B:$C, 2, FALSE))</f>
        <v>hard_coal</v>
      </c>
    </row>
    <row r="367" spans="1:99" x14ac:dyDescent="0.25">
      <c r="A367">
        <v>8846</v>
      </c>
      <c r="B367" t="s">
        <v>2592</v>
      </c>
      <c r="C367" t="s">
        <v>2593</v>
      </c>
      <c r="D367" t="s">
        <v>3070</v>
      </c>
      <c r="E367" t="s">
        <v>3069</v>
      </c>
      <c r="F367">
        <v>39004</v>
      </c>
      <c r="G367" t="s">
        <v>407</v>
      </c>
      <c r="H367" t="s">
        <v>2811</v>
      </c>
      <c r="K367">
        <v>22</v>
      </c>
      <c r="L367">
        <v>2</v>
      </c>
      <c r="M367" t="s">
        <v>2643</v>
      </c>
      <c r="N367" t="s">
        <v>2599</v>
      </c>
      <c r="O367" t="s">
        <v>2600</v>
      </c>
      <c r="P367" t="s">
        <v>2601</v>
      </c>
      <c r="R367" t="s">
        <v>2603</v>
      </c>
      <c r="S367" t="s">
        <v>2604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2024</v>
      </c>
      <c r="CT367" t="str">
        <f>IFERROR(INDEX(Geography!C:C, MATCH(G367, Geography!B:B, 0)), G367)</f>
        <v>Pennsylvania</v>
      </c>
      <c r="CU367" t="str">
        <f>IF(O367=VLOOKUP("eia923_lignite_fuel_code", Keys!$B:$C, 2, FALSE), VLOOKUP("lignite_label", Keys!$B:$C, 2, FALSE),VLOOKUP("hard_coal_label", Keys!$B:$C, 2, FALSE))</f>
        <v>hard_coal</v>
      </c>
    </row>
    <row r="368" spans="1:99" x14ac:dyDescent="0.25">
      <c r="A368">
        <v>8846</v>
      </c>
      <c r="B368" t="s">
        <v>2592</v>
      </c>
      <c r="C368" t="s">
        <v>2593</v>
      </c>
      <c r="D368" t="s">
        <v>3070</v>
      </c>
      <c r="E368" t="s">
        <v>3069</v>
      </c>
      <c r="F368">
        <v>39004</v>
      </c>
      <c r="G368" t="s">
        <v>407</v>
      </c>
      <c r="H368" t="s">
        <v>2811</v>
      </c>
      <c r="K368">
        <v>22</v>
      </c>
      <c r="L368">
        <v>2</v>
      </c>
      <c r="M368" t="s">
        <v>2643</v>
      </c>
      <c r="N368" t="s">
        <v>2599</v>
      </c>
      <c r="O368" t="s">
        <v>2876</v>
      </c>
      <c r="P368" t="s">
        <v>2877</v>
      </c>
      <c r="R368" t="s">
        <v>2603</v>
      </c>
      <c r="S368" t="s">
        <v>2604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2024</v>
      </c>
      <c r="CT368" t="str">
        <f>IFERROR(INDEX(Geography!C:C, MATCH(G368, Geography!B:B, 0)), G368)</f>
        <v>Pennsylvania</v>
      </c>
      <c r="CU368" t="str">
        <f>IF(O368=VLOOKUP("eia923_lignite_fuel_code", Keys!$B:$C, 2, FALSE), VLOOKUP("lignite_label", Keys!$B:$C, 2, FALSE),VLOOKUP("hard_coal_label", Keys!$B:$C, 2, FALSE))</f>
        <v>hard_coal</v>
      </c>
    </row>
    <row r="369" spans="1:99" x14ac:dyDescent="0.25">
      <c r="A369">
        <v>8847</v>
      </c>
      <c r="B369" t="s">
        <v>2592</v>
      </c>
      <c r="C369" t="s">
        <v>2593</v>
      </c>
      <c r="D369" t="s">
        <v>3071</v>
      </c>
      <c r="E369" t="s">
        <v>2595</v>
      </c>
      <c r="F369">
        <v>195</v>
      </c>
      <c r="G369" t="s">
        <v>293</v>
      </c>
      <c r="H369" t="s">
        <v>2596</v>
      </c>
      <c r="K369">
        <v>22</v>
      </c>
      <c r="L369">
        <v>1</v>
      </c>
      <c r="M369" t="s">
        <v>2598</v>
      </c>
      <c r="N369" t="s">
        <v>2599</v>
      </c>
      <c r="O369" t="s">
        <v>2600</v>
      </c>
      <c r="P369" t="s">
        <v>2601</v>
      </c>
      <c r="R369" t="s">
        <v>2603</v>
      </c>
      <c r="S369" t="s">
        <v>2604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2024</v>
      </c>
      <c r="CT369" t="str">
        <f>IFERROR(INDEX(Geography!C:C, MATCH(G369, Geography!B:B, 0)), G369)</f>
        <v>Alabama</v>
      </c>
      <c r="CU369" t="str">
        <f>IF(O369=VLOOKUP("eia923_lignite_fuel_code", Keys!$B:$C, 2, FALSE), VLOOKUP("lignite_label", Keys!$B:$C, 2, FALSE),VLOOKUP("hard_coal_label", Keys!$B:$C, 2, FALSE))</f>
        <v>hard_coal</v>
      </c>
    </row>
    <row r="370" spans="1:99" x14ac:dyDescent="0.25">
      <c r="A370">
        <v>8848</v>
      </c>
      <c r="B370" t="s">
        <v>2592</v>
      </c>
      <c r="C370" t="s">
        <v>2593</v>
      </c>
      <c r="D370" t="s">
        <v>3072</v>
      </c>
      <c r="E370" t="s">
        <v>2671</v>
      </c>
      <c r="F370">
        <v>6455</v>
      </c>
      <c r="G370" t="s">
        <v>437</v>
      </c>
      <c r="H370" t="s">
        <v>2631</v>
      </c>
      <c r="K370">
        <v>22</v>
      </c>
      <c r="L370">
        <v>1</v>
      </c>
      <c r="M370" t="s">
        <v>2598</v>
      </c>
      <c r="N370" t="s">
        <v>2599</v>
      </c>
      <c r="O370" t="s">
        <v>2600</v>
      </c>
      <c r="P370" t="s">
        <v>2601</v>
      </c>
      <c r="R370" t="s">
        <v>2603</v>
      </c>
      <c r="S370" t="s">
        <v>2604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2024</v>
      </c>
      <c r="CT370" t="str">
        <f>IFERROR(INDEX(Geography!C:C, MATCH(G370, Geography!B:B, 0)), G370)</f>
        <v>West Virginia</v>
      </c>
      <c r="CU370" t="str">
        <f>IF(O370=VLOOKUP("eia923_lignite_fuel_code", Keys!$B:$C, 2, FALSE), VLOOKUP("lignite_label", Keys!$B:$C, 2, FALSE),VLOOKUP("hard_coal_label", Keys!$B:$C, 2, FALSE))</f>
        <v>hard_coal</v>
      </c>
    </row>
    <row r="371" spans="1:99" x14ac:dyDescent="0.25">
      <c r="A371">
        <v>8850</v>
      </c>
      <c r="B371" t="s">
        <v>2592</v>
      </c>
      <c r="C371" t="s">
        <v>2593</v>
      </c>
      <c r="D371" t="s">
        <v>3073</v>
      </c>
      <c r="E371" t="s">
        <v>2671</v>
      </c>
      <c r="F371">
        <v>6455</v>
      </c>
      <c r="G371" t="s">
        <v>413</v>
      </c>
      <c r="H371" t="s">
        <v>2631</v>
      </c>
      <c r="K371">
        <v>22</v>
      </c>
      <c r="L371">
        <v>1</v>
      </c>
      <c r="M371" t="s">
        <v>2598</v>
      </c>
      <c r="N371" t="s">
        <v>2599</v>
      </c>
      <c r="O371" t="s">
        <v>2600</v>
      </c>
      <c r="P371" t="s">
        <v>2601</v>
      </c>
      <c r="R371" t="s">
        <v>2603</v>
      </c>
      <c r="S371" t="s">
        <v>2604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2024</v>
      </c>
      <c r="CT371" t="str">
        <f>IFERROR(INDEX(Geography!C:C, MATCH(G371, Geography!B:B, 0)), G371)</f>
        <v>South Carolina</v>
      </c>
      <c r="CU371" t="str">
        <f>IF(O371=VLOOKUP("eia923_lignite_fuel_code", Keys!$B:$C, 2, FALSE), VLOOKUP("lignite_label", Keys!$B:$C, 2, FALSE),VLOOKUP("hard_coal_label", Keys!$B:$C, 2, FALSE))</f>
        <v>hard_coal</v>
      </c>
    </row>
    <row r="372" spans="1:99" x14ac:dyDescent="0.25">
      <c r="A372">
        <v>8851</v>
      </c>
      <c r="B372" t="s">
        <v>2592</v>
      </c>
      <c r="C372" t="s">
        <v>2593</v>
      </c>
      <c r="D372" t="s">
        <v>3074</v>
      </c>
      <c r="E372" t="s">
        <v>2671</v>
      </c>
      <c r="F372">
        <v>6455</v>
      </c>
      <c r="G372" t="s">
        <v>364</v>
      </c>
      <c r="H372" t="s">
        <v>2596</v>
      </c>
      <c r="K372">
        <v>22</v>
      </c>
      <c r="L372">
        <v>1</v>
      </c>
      <c r="M372" t="s">
        <v>2598</v>
      </c>
      <c r="N372" t="s">
        <v>2599</v>
      </c>
      <c r="O372" t="s">
        <v>2600</v>
      </c>
      <c r="P372" t="s">
        <v>2601</v>
      </c>
      <c r="R372" t="s">
        <v>2603</v>
      </c>
      <c r="S372" t="s">
        <v>2604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2024</v>
      </c>
      <c r="CT372" t="str">
        <f>IFERROR(INDEX(Geography!C:C, MATCH(G372, Geography!B:B, 0)), G372)</f>
        <v>Mississippi</v>
      </c>
      <c r="CU372" t="str">
        <f>IF(O372=VLOOKUP("eia923_lignite_fuel_code", Keys!$B:$C, 2, FALSE), VLOOKUP("lignite_label", Keys!$B:$C, 2, FALSE),VLOOKUP("hard_coal_label", Keys!$B:$C, 2, FALSE))</f>
        <v>hard_coal</v>
      </c>
    </row>
    <row r="373" spans="1:99" x14ac:dyDescent="0.25">
      <c r="A373">
        <v>8852</v>
      </c>
      <c r="B373" t="s">
        <v>2592</v>
      </c>
      <c r="C373" t="s">
        <v>2593</v>
      </c>
      <c r="D373" t="s">
        <v>3075</v>
      </c>
      <c r="E373" t="s">
        <v>2983</v>
      </c>
      <c r="F373">
        <v>9324</v>
      </c>
      <c r="G373" t="s">
        <v>329</v>
      </c>
      <c r="H373" t="s">
        <v>2690</v>
      </c>
      <c r="K373">
        <v>22</v>
      </c>
      <c r="L373">
        <v>1</v>
      </c>
      <c r="M373" t="s">
        <v>2598</v>
      </c>
      <c r="N373" t="s">
        <v>2599</v>
      </c>
      <c r="O373" t="s">
        <v>2600</v>
      </c>
      <c r="P373" t="s">
        <v>2601</v>
      </c>
      <c r="R373" t="s">
        <v>2603</v>
      </c>
      <c r="S373" t="s">
        <v>2604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2024</v>
      </c>
      <c r="CT373" t="str">
        <f>IFERROR(INDEX(Geography!C:C, MATCH(G373, Geography!B:B, 0)), G373)</f>
        <v>Illinois</v>
      </c>
      <c r="CU373" t="str">
        <f>IF(O373=VLOOKUP("eia923_lignite_fuel_code", Keys!$B:$C, 2, FALSE), VLOOKUP("lignite_label", Keys!$B:$C, 2, FALSE),VLOOKUP("hard_coal_label", Keys!$B:$C, 2, FALSE))</f>
        <v>hard_coal</v>
      </c>
    </row>
    <row r="374" spans="1:99" x14ac:dyDescent="0.25">
      <c r="A374">
        <v>8852</v>
      </c>
      <c r="B374" t="s">
        <v>2592</v>
      </c>
      <c r="C374" t="s">
        <v>2593</v>
      </c>
      <c r="D374" t="s">
        <v>3075</v>
      </c>
      <c r="E374" t="s">
        <v>2983</v>
      </c>
      <c r="F374">
        <v>9324</v>
      </c>
      <c r="G374" t="s">
        <v>329</v>
      </c>
      <c r="H374" t="s">
        <v>2690</v>
      </c>
      <c r="K374">
        <v>22</v>
      </c>
      <c r="L374">
        <v>1</v>
      </c>
      <c r="M374" t="s">
        <v>2598</v>
      </c>
      <c r="N374" t="s">
        <v>2599</v>
      </c>
      <c r="O374" t="s">
        <v>2605</v>
      </c>
      <c r="P374" t="s">
        <v>2601</v>
      </c>
      <c r="R374" t="s">
        <v>2603</v>
      </c>
      <c r="S374" t="s">
        <v>2604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2024</v>
      </c>
      <c r="CT374" t="str">
        <f>IFERROR(INDEX(Geography!C:C, MATCH(G374, Geography!B:B, 0)), G374)</f>
        <v>Illinois</v>
      </c>
      <c r="CU374" t="str">
        <f>IF(O374=VLOOKUP("eia923_lignite_fuel_code", Keys!$B:$C, 2, FALSE), VLOOKUP("lignite_label", Keys!$B:$C, 2, FALSE),VLOOKUP("hard_coal_label", Keys!$B:$C, 2, FALSE))</f>
        <v>hard_coal</v>
      </c>
    </row>
    <row r="375" spans="1:99" x14ac:dyDescent="0.25">
      <c r="A375">
        <v>8853</v>
      </c>
      <c r="B375" t="s">
        <v>2592</v>
      </c>
      <c r="C375" t="s">
        <v>2593</v>
      </c>
      <c r="D375" t="s">
        <v>3076</v>
      </c>
      <c r="E375" t="s">
        <v>2782</v>
      </c>
      <c r="F375">
        <v>12686</v>
      </c>
      <c r="G375" t="s">
        <v>364</v>
      </c>
      <c r="H375" t="s">
        <v>2596</v>
      </c>
      <c r="K375">
        <v>22</v>
      </c>
      <c r="L375">
        <v>1</v>
      </c>
      <c r="M375" t="s">
        <v>2598</v>
      </c>
      <c r="N375" t="s">
        <v>2599</v>
      </c>
      <c r="O375" t="s">
        <v>2600</v>
      </c>
      <c r="P375" t="s">
        <v>2601</v>
      </c>
      <c r="R375" t="s">
        <v>2603</v>
      </c>
      <c r="S375" t="s">
        <v>2604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2024</v>
      </c>
      <c r="CT375" t="str">
        <f>IFERROR(INDEX(Geography!C:C, MATCH(G375, Geography!B:B, 0)), G375)</f>
        <v>Mississippi</v>
      </c>
      <c r="CU375" t="str">
        <f>IF(O375=VLOOKUP("eia923_lignite_fuel_code", Keys!$B:$C, 2, FALSE), VLOOKUP("lignite_label", Keys!$B:$C, 2, FALSE),VLOOKUP("hard_coal_label", Keys!$B:$C, 2, FALSE))</f>
        <v>hard_coal</v>
      </c>
    </row>
    <row r="376" spans="1:99" x14ac:dyDescent="0.25">
      <c r="A376">
        <v>8857</v>
      </c>
      <c r="B376" t="s">
        <v>2592</v>
      </c>
      <c r="C376" t="s">
        <v>2593</v>
      </c>
      <c r="D376" t="s">
        <v>3077</v>
      </c>
      <c r="E376" t="s">
        <v>3067</v>
      </c>
      <c r="F376">
        <v>15147</v>
      </c>
      <c r="G376" t="s">
        <v>407</v>
      </c>
      <c r="H376" t="s">
        <v>2811</v>
      </c>
      <c r="K376">
        <v>22</v>
      </c>
      <c r="L376">
        <v>2</v>
      </c>
      <c r="M376" t="s">
        <v>2643</v>
      </c>
      <c r="N376" t="s">
        <v>2599</v>
      </c>
      <c r="O376" t="s">
        <v>2600</v>
      </c>
      <c r="P376" t="s">
        <v>2601</v>
      </c>
      <c r="R376" t="s">
        <v>2603</v>
      </c>
      <c r="S376" t="s">
        <v>2604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2024</v>
      </c>
      <c r="CT376" t="str">
        <f>IFERROR(INDEX(Geography!C:C, MATCH(G376, Geography!B:B, 0)), G376)</f>
        <v>Pennsylvania</v>
      </c>
      <c r="CU376" t="str">
        <f>IF(O376=VLOOKUP("eia923_lignite_fuel_code", Keys!$B:$C, 2, FALSE), VLOOKUP("lignite_label", Keys!$B:$C, 2, FALSE),VLOOKUP("hard_coal_label", Keys!$B:$C, 2, FALSE))</f>
        <v>hard_coal</v>
      </c>
    </row>
    <row r="377" spans="1:99" x14ac:dyDescent="0.25">
      <c r="A377">
        <v>8858</v>
      </c>
      <c r="B377" t="s">
        <v>2592</v>
      </c>
      <c r="C377" t="s">
        <v>2593</v>
      </c>
      <c r="D377" t="s">
        <v>3078</v>
      </c>
      <c r="E377" t="s">
        <v>3079</v>
      </c>
      <c r="F377">
        <v>15452</v>
      </c>
      <c r="G377" t="s">
        <v>410</v>
      </c>
      <c r="H377" t="s">
        <v>2805</v>
      </c>
      <c r="K377">
        <v>22</v>
      </c>
      <c r="L377">
        <v>2</v>
      </c>
      <c r="M377" t="s">
        <v>2643</v>
      </c>
      <c r="N377" t="s">
        <v>2599</v>
      </c>
      <c r="O377" t="s">
        <v>2605</v>
      </c>
      <c r="P377" t="s">
        <v>2601</v>
      </c>
      <c r="R377" t="s">
        <v>2603</v>
      </c>
      <c r="S377" t="s">
        <v>2604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2024</v>
      </c>
      <c r="CT377" t="str">
        <f>IFERROR(INDEX(Geography!C:C, MATCH(G377, Geography!B:B, 0)), G377)</f>
        <v>Rhode Island</v>
      </c>
      <c r="CU377" t="str">
        <f>IF(O377=VLOOKUP("eia923_lignite_fuel_code", Keys!$B:$C, 2, FALSE), VLOOKUP("lignite_label", Keys!$B:$C, 2, FALSE),VLOOKUP("hard_coal_label", Keys!$B:$C, 2, FALSE))</f>
        <v>hard_coal</v>
      </c>
    </row>
    <row r="378" spans="1:99" x14ac:dyDescent="0.25">
      <c r="A378">
        <v>8865</v>
      </c>
      <c r="B378" t="s">
        <v>2592</v>
      </c>
      <c r="C378" t="s">
        <v>2593</v>
      </c>
      <c r="D378" t="s">
        <v>3080</v>
      </c>
      <c r="E378" t="s">
        <v>3081</v>
      </c>
      <c r="F378">
        <v>23279</v>
      </c>
      <c r="G378" t="s">
        <v>407</v>
      </c>
      <c r="H378" t="s">
        <v>2811</v>
      </c>
      <c r="K378">
        <v>22</v>
      </c>
      <c r="L378">
        <v>1</v>
      </c>
      <c r="M378" t="s">
        <v>2598</v>
      </c>
      <c r="N378" t="s">
        <v>2599</v>
      </c>
      <c r="O378" t="s">
        <v>2600</v>
      </c>
      <c r="P378" t="s">
        <v>2601</v>
      </c>
      <c r="R378" t="s">
        <v>2603</v>
      </c>
      <c r="S378" t="s">
        <v>2604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2024</v>
      </c>
      <c r="CT378" t="str">
        <f>IFERROR(INDEX(Geography!C:C, MATCH(G378, Geography!B:B, 0)), G378)</f>
        <v>Pennsylvania</v>
      </c>
      <c r="CU378" t="str">
        <f>IF(O378=VLOOKUP("eia923_lignite_fuel_code", Keys!$B:$C, 2, FALSE), VLOOKUP("lignite_label", Keys!$B:$C, 2, FALSE),VLOOKUP("hard_coal_label", Keys!$B:$C, 2, FALSE))</f>
        <v>hard_coal</v>
      </c>
    </row>
    <row r="379" spans="1:99" x14ac:dyDescent="0.25">
      <c r="A379">
        <v>8866</v>
      </c>
      <c r="B379" t="s">
        <v>2592</v>
      </c>
      <c r="C379" t="s">
        <v>2593</v>
      </c>
      <c r="D379" t="s">
        <v>3082</v>
      </c>
      <c r="E379" t="s">
        <v>3081</v>
      </c>
      <c r="F379">
        <v>23279</v>
      </c>
      <c r="G379" t="s">
        <v>407</v>
      </c>
      <c r="H379" t="s">
        <v>2811</v>
      </c>
      <c r="K379">
        <v>22</v>
      </c>
      <c r="L379">
        <v>1</v>
      </c>
      <c r="M379" t="s">
        <v>2598</v>
      </c>
      <c r="N379" t="s">
        <v>2599</v>
      </c>
      <c r="O379" t="s">
        <v>2600</v>
      </c>
      <c r="P379" t="s">
        <v>2601</v>
      </c>
      <c r="R379" t="s">
        <v>2603</v>
      </c>
      <c r="S379" t="s">
        <v>2604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2024</v>
      </c>
      <c r="CT379" t="str">
        <f>IFERROR(INDEX(Geography!C:C, MATCH(G379, Geography!B:B, 0)), G379)</f>
        <v>Pennsylvania</v>
      </c>
      <c r="CU379" t="str">
        <f>IF(O379=VLOOKUP("eia923_lignite_fuel_code", Keys!$B:$C, 2, FALSE), VLOOKUP("lignite_label", Keys!$B:$C, 2, FALSE),VLOOKUP("hard_coal_label", Keys!$B:$C, 2, FALSE))</f>
        <v>hard_coal</v>
      </c>
    </row>
    <row r="380" spans="1:99" x14ac:dyDescent="0.25">
      <c r="A380">
        <v>8866</v>
      </c>
      <c r="B380" t="s">
        <v>2592</v>
      </c>
      <c r="C380" t="s">
        <v>2593</v>
      </c>
      <c r="D380" t="s">
        <v>3082</v>
      </c>
      <c r="E380" t="s">
        <v>3081</v>
      </c>
      <c r="F380">
        <v>23279</v>
      </c>
      <c r="G380" t="s">
        <v>407</v>
      </c>
      <c r="H380" t="s">
        <v>2811</v>
      </c>
      <c r="K380">
        <v>22</v>
      </c>
      <c r="L380">
        <v>1</v>
      </c>
      <c r="M380" t="s">
        <v>2598</v>
      </c>
      <c r="N380" t="s">
        <v>2599</v>
      </c>
      <c r="O380" t="s">
        <v>2605</v>
      </c>
      <c r="P380" t="s">
        <v>2601</v>
      </c>
      <c r="R380" t="s">
        <v>2603</v>
      </c>
      <c r="S380" t="s">
        <v>2604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2024</v>
      </c>
      <c r="CT380" t="str">
        <f>IFERROR(INDEX(Geography!C:C, MATCH(G380, Geography!B:B, 0)), G380)</f>
        <v>Pennsylvania</v>
      </c>
      <c r="CU380" t="str">
        <f>IF(O380=VLOOKUP("eia923_lignite_fuel_code", Keys!$B:$C, 2, FALSE), VLOOKUP("lignite_label", Keys!$B:$C, 2, FALSE),VLOOKUP("hard_coal_label", Keys!$B:$C, 2, FALSE))</f>
        <v>hard_coal</v>
      </c>
    </row>
    <row r="381" spans="1:99" x14ac:dyDescent="0.25">
      <c r="A381">
        <v>8867</v>
      </c>
      <c r="B381" t="s">
        <v>2592</v>
      </c>
      <c r="C381" t="s">
        <v>2593</v>
      </c>
      <c r="D381" t="s">
        <v>3083</v>
      </c>
      <c r="E381" t="s">
        <v>3056</v>
      </c>
      <c r="F381">
        <v>6526</v>
      </c>
      <c r="G381" t="s">
        <v>398</v>
      </c>
      <c r="H381" t="s">
        <v>2690</v>
      </c>
      <c r="K381">
        <v>22</v>
      </c>
      <c r="L381">
        <v>1</v>
      </c>
      <c r="M381" t="s">
        <v>2598</v>
      </c>
      <c r="N381" t="s">
        <v>2599</v>
      </c>
      <c r="O381" t="s">
        <v>2600</v>
      </c>
      <c r="P381" t="s">
        <v>2601</v>
      </c>
      <c r="R381" t="s">
        <v>2603</v>
      </c>
      <c r="S381" t="s">
        <v>2604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2024</v>
      </c>
      <c r="CT381" t="str">
        <f>IFERROR(INDEX(Geography!C:C, MATCH(G381, Geography!B:B, 0)), G381)</f>
        <v>Ohio</v>
      </c>
      <c r="CU381" t="str">
        <f>IF(O381=VLOOKUP("eia923_lignite_fuel_code", Keys!$B:$C, 2, FALSE), VLOOKUP("lignite_label", Keys!$B:$C, 2, FALSE),VLOOKUP("hard_coal_label", Keys!$B:$C, 2, FALSE))</f>
        <v>hard_coal</v>
      </c>
    </row>
    <row r="382" spans="1:99" x14ac:dyDescent="0.25">
      <c r="A382">
        <v>8867</v>
      </c>
      <c r="B382" t="s">
        <v>2592</v>
      </c>
      <c r="C382" t="s">
        <v>2593</v>
      </c>
      <c r="D382" t="s">
        <v>3083</v>
      </c>
      <c r="E382" t="s">
        <v>3056</v>
      </c>
      <c r="F382">
        <v>6526</v>
      </c>
      <c r="G382" t="s">
        <v>398</v>
      </c>
      <c r="H382" t="s">
        <v>2690</v>
      </c>
      <c r="K382">
        <v>22</v>
      </c>
      <c r="L382">
        <v>1</v>
      </c>
      <c r="M382" t="s">
        <v>2598</v>
      </c>
      <c r="N382" t="s">
        <v>2599</v>
      </c>
      <c r="O382" t="s">
        <v>2605</v>
      </c>
      <c r="P382" t="s">
        <v>2601</v>
      </c>
      <c r="R382" t="s">
        <v>2603</v>
      </c>
      <c r="S382" t="s">
        <v>2604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2024</v>
      </c>
      <c r="CT382" t="str">
        <f>IFERROR(INDEX(Geography!C:C, MATCH(G382, Geography!B:B, 0)), G382)</f>
        <v>Ohio</v>
      </c>
      <c r="CU382" t="str">
        <f>IF(O382=VLOOKUP("eia923_lignite_fuel_code", Keys!$B:$C, 2, FALSE), VLOOKUP("lignite_label", Keys!$B:$C, 2, FALSE),VLOOKUP("hard_coal_label", Keys!$B:$C, 2, FALSE))</f>
        <v>hard_coal</v>
      </c>
    </row>
    <row r="383" spans="1:99" x14ac:dyDescent="0.25">
      <c r="A383">
        <v>8868</v>
      </c>
      <c r="B383" t="s">
        <v>2592</v>
      </c>
      <c r="C383" t="s">
        <v>2593</v>
      </c>
      <c r="D383" t="s">
        <v>3084</v>
      </c>
      <c r="E383" t="s">
        <v>3081</v>
      </c>
      <c r="F383">
        <v>23279</v>
      </c>
      <c r="G383" t="s">
        <v>437</v>
      </c>
      <c r="H383" t="s">
        <v>2631</v>
      </c>
      <c r="K383">
        <v>22</v>
      </c>
      <c r="L383">
        <v>1</v>
      </c>
      <c r="M383" t="s">
        <v>2598</v>
      </c>
      <c r="N383" t="s">
        <v>2599</v>
      </c>
      <c r="O383" t="s">
        <v>2600</v>
      </c>
      <c r="P383" t="s">
        <v>2601</v>
      </c>
      <c r="R383" t="s">
        <v>2603</v>
      </c>
      <c r="S383" t="s">
        <v>2604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2024</v>
      </c>
      <c r="CT383" t="str">
        <f>IFERROR(INDEX(Geography!C:C, MATCH(G383, Geography!B:B, 0)), G383)</f>
        <v>West Virginia</v>
      </c>
      <c r="CU383" t="str">
        <f>IF(O383=VLOOKUP("eia923_lignite_fuel_code", Keys!$B:$C, 2, FALSE), VLOOKUP("lignite_label", Keys!$B:$C, 2, FALSE),VLOOKUP("hard_coal_label", Keys!$B:$C, 2, FALSE))</f>
        <v>hard_coal</v>
      </c>
    </row>
    <row r="384" spans="1:99" x14ac:dyDescent="0.25">
      <c r="A384">
        <v>8899</v>
      </c>
      <c r="B384" t="s">
        <v>2592</v>
      </c>
      <c r="C384" t="s">
        <v>2593</v>
      </c>
      <c r="D384" t="s">
        <v>3085</v>
      </c>
      <c r="E384" t="s">
        <v>2745</v>
      </c>
      <c r="F384">
        <v>18642</v>
      </c>
      <c r="G384" t="s">
        <v>343</v>
      </c>
      <c r="H384" t="s">
        <v>2596</v>
      </c>
      <c r="K384">
        <v>22</v>
      </c>
      <c r="L384">
        <v>1</v>
      </c>
      <c r="M384" t="s">
        <v>2598</v>
      </c>
      <c r="N384" t="s">
        <v>2599</v>
      </c>
      <c r="O384" t="s">
        <v>2600</v>
      </c>
      <c r="P384" t="s">
        <v>2601</v>
      </c>
      <c r="R384" t="s">
        <v>2603</v>
      </c>
      <c r="S384" t="s">
        <v>2604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2024</v>
      </c>
      <c r="CT384" t="str">
        <f>IFERROR(INDEX(Geography!C:C, MATCH(G384, Geography!B:B, 0)), G384)</f>
        <v>Kentucky</v>
      </c>
      <c r="CU384" t="str">
        <f>IF(O384=VLOOKUP("eia923_lignite_fuel_code", Keys!$B:$C, 2, FALSE), VLOOKUP("lignite_label", Keys!$B:$C, 2, FALSE),VLOOKUP("hard_coal_label", Keys!$B:$C, 2, FALSE))</f>
        <v>hard_coal</v>
      </c>
    </row>
    <row r="385" spans="1:99" x14ac:dyDescent="0.25">
      <c r="A385">
        <v>8899</v>
      </c>
      <c r="B385" t="s">
        <v>2592</v>
      </c>
      <c r="C385" t="s">
        <v>2593</v>
      </c>
      <c r="D385" t="s">
        <v>3085</v>
      </c>
      <c r="E385" t="s">
        <v>2745</v>
      </c>
      <c r="F385">
        <v>18642</v>
      </c>
      <c r="G385" t="s">
        <v>343</v>
      </c>
      <c r="H385" t="s">
        <v>2596</v>
      </c>
      <c r="K385">
        <v>22</v>
      </c>
      <c r="L385">
        <v>1</v>
      </c>
      <c r="M385" t="s">
        <v>2598</v>
      </c>
      <c r="N385" t="s">
        <v>2599</v>
      </c>
      <c r="O385" t="s">
        <v>2605</v>
      </c>
      <c r="P385" t="s">
        <v>2601</v>
      </c>
      <c r="R385" t="s">
        <v>2603</v>
      </c>
      <c r="S385" t="s">
        <v>2604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2024</v>
      </c>
      <c r="CT385" t="str">
        <f>IFERROR(INDEX(Geography!C:C, MATCH(G385, Geography!B:B, 0)), G385)</f>
        <v>Kentucky</v>
      </c>
      <c r="CU385" t="str">
        <f>IF(O385=VLOOKUP("eia923_lignite_fuel_code", Keys!$B:$C, 2, FALSE), VLOOKUP("lignite_label", Keys!$B:$C, 2, FALSE),VLOOKUP("hard_coal_label", Keys!$B:$C, 2, FALSE))</f>
        <v>hard_coal</v>
      </c>
    </row>
    <row r="386" spans="1:99" x14ac:dyDescent="0.25">
      <c r="A386">
        <v>10003</v>
      </c>
      <c r="B386" t="s">
        <v>2616</v>
      </c>
      <c r="C386" t="s">
        <v>2593</v>
      </c>
      <c r="D386" t="s">
        <v>3086</v>
      </c>
      <c r="E386" t="s">
        <v>3087</v>
      </c>
      <c r="F386">
        <v>63637</v>
      </c>
      <c r="G386" t="s">
        <v>308</v>
      </c>
      <c r="H386" t="s">
        <v>2626</v>
      </c>
      <c r="I386" t="s">
        <v>2627</v>
      </c>
      <c r="K386">
        <v>312</v>
      </c>
      <c r="L386">
        <v>7</v>
      </c>
      <c r="M386" t="s">
        <v>3088</v>
      </c>
      <c r="N386" t="s">
        <v>2599</v>
      </c>
      <c r="O386" t="s">
        <v>2600</v>
      </c>
      <c r="P386" t="s">
        <v>2601</v>
      </c>
      <c r="Q386" t="s">
        <v>2647</v>
      </c>
      <c r="R386" t="s">
        <v>2603</v>
      </c>
      <c r="S386" t="s">
        <v>2604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2024</v>
      </c>
      <c r="CT386" t="str">
        <f>IFERROR(INDEX(Geography!C:C, MATCH(G386, Geography!B:B, 0)), G386)</f>
        <v>Colorado</v>
      </c>
      <c r="CU386" t="str">
        <f>IF(O386=VLOOKUP("eia923_lignite_fuel_code", Keys!$B:$C, 2, FALSE), VLOOKUP("lignite_label", Keys!$B:$C, 2, FALSE),VLOOKUP("hard_coal_label", Keys!$B:$C, 2, FALSE))</f>
        <v>hard_coal</v>
      </c>
    </row>
    <row r="387" spans="1:99" x14ac:dyDescent="0.25">
      <c r="A387">
        <v>10017</v>
      </c>
      <c r="B387" t="s">
        <v>2616</v>
      </c>
      <c r="C387" t="s">
        <v>2593</v>
      </c>
      <c r="D387" t="s">
        <v>3089</v>
      </c>
      <c r="E387" t="s">
        <v>3089</v>
      </c>
      <c r="F387">
        <v>17465</v>
      </c>
      <c r="G387" t="s">
        <v>431</v>
      </c>
      <c r="H387" t="s">
        <v>2631</v>
      </c>
      <c r="I387" t="s">
        <v>2597</v>
      </c>
      <c r="K387">
        <v>322</v>
      </c>
      <c r="L387">
        <v>7</v>
      </c>
      <c r="M387" t="s">
        <v>3088</v>
      </c>
      <c r="N387" t="s">
        <v>2599</v>
      </c>
      <c r="O387" t="s">
        <v>2600</v>
      </c>
      <c r="P387" t="s">
        <v>2601</v>
      </c>
      <c r="Q387" t="s">
        <v>2667</v>
      </c>
      <c r="R387" t="s">
        <v>2603</v>
      </c>
      <c r="S387" t="s">
        <v>2604</v>
      </c>
      <c r="T387">
        <v>1508</v>
      </c>
      <c r="U387">
        <v>0</v>
      </c>
      <c r="V387">
        <v>1696</v>
      </c>
      <c r="W387">
        <v>1300</v>
      </c>
      <c r="X387">
        <v>1480</v>
      </c>
      <c r="Y387">
        <v>1140</v>
      </c>
      <c r="Z387">
        <v>1430</v>
      </c>
      <c r="AA387">
        <v>1323</v>
      </c>
      <c r="AB387">
        <v>0</v>
      </c>
      <c r="AC387">
        <v>2043</v>
      </c>
      <c r="AD387">
        <v>1600</v>
      </c>
      <c r="AE387">
        <v>1721</v>
      </c>
      <c r="AF387">
        <v>177</v>
      </c>
      <c r="AG387">
        <v>0</v>
      </c>
      <c r="AH387">
        <v>196</v>
      </c>
      <c r="AI387">
        <v>165</v>
      </c>
      <c r="AJ387">
        <v>181</v>
      </c>
      <c r="AK387">
        <v>147</v>
      </c>
      <c r="AL387">
        <v>176</v>
      </c>
      <c r="AM387">
        <v>199</v>
      </c>
      <c r="AN387">
        <v>0</v>
      </c>
      <c r="AO387">
        <v>248</v>
      </c>
      <c r="AP387">
        <v>209</v>
      </c>
      <c r="AQ387">
        <v>204</v>
      </c>
      <c r="AR387">
        <v>25</v>
      </c>
      <c r="AS387">
        <v>0</v>
      </c>
      <c r="AT387">
        <v>25</v>
      </c>
      <c r="AU387">
        <v>25</v>
      </c>
      <c r="AV387">
        <v>25</v>
      </c>
      <c r="AW387">
        <v>25</v>
      </c>
      <c r="AX387">
        <v>25</v>
      </c>
      <c r="AY387">
        <v>25</v>
      </c>
      <c r="AZ387">
        <v>0</v>
      </c>
      <c r="BA387">
        <v>25</v>
      </c>
      <c r="BB387">
        <v>25</v>
      </c>
      <c r="BC387">
        <v>25</v>
      </c>
      <c r="BD387">
        <v>37700</v>
      </c>
      <c r="BE387">
        <v>0</v>
      </c>
      <c r="BF387">
        <v>42400</v>
      </c>
      <c r="BG387">
        <v>32500</v>
      </c>
      <c r="BH387">
        <v>37000</v>
      </c>
      <c r="BI387">
        <v>28500</v>
      </c>
      <c r="BJ387">
        <v>35750</v>
      </c>
      <c r="BK387">
        <v>33075</v>
      </c>
      <c r="BL387">
        <v>0</v>
      </c>
      <c r="BM387">
        <v>51075</v>
      </c>
      <c r="BN387">
        <v>40000</v>
      </c>
      <c r="BO387">
        <v>43025</v>
      </c>
      <c r="BP387">
        <v>4436</v>
      </c>
      <c r="BQ387">
        <v>0</v>
      </c>
      <c r="BR387">
        <v>4903</v>
      </c>
      <c r="BS387">
        <v>4128</v>
      </c>
      <c r="BT387">
        <v>4531</v>
      </c>
      <c r="BU387">
        <v>3687</v>
      </c>
      <c r="BV387">
        <v>4393</v>
      </c>
      <c r="BW387">
        <v>4987</v>
      </c>
      <c r="BX387">
        <v>0</v>
      </c>
      <c r="BY387">
        <v>6190</v>
      </c>
      <c r="BZ387">
        <v>5222</v>
      </c>
      <c r="CA387">
        <v>5111</v>
      </c>
      <c r="CB387">
        <v>1110.798</v>
      </c>
      <c r="CC387">
        <v>0</v>
      </c>
      <c r="CD387">
        <v>1227.836</v>
      </c>
      <c r="CE387">
        <v>1033.826</v>
      </c>
      <c r="CF387">
        <v>1134.4939999999999</v>
      </c>
      <c r="CG387">
        <v>923.17700000000002</v>
      </c>
      <c r="CH387">
        <v>1099.991</v>
      </c>
      <c r="CI387">
        <v>1248.748</v>
      </c>
      <c r="CJ387">
        <v>0</v>
      </c>
      <c r="CK387">
        <v>1549.963</v>
      </c>
      <c r="CL387">
        <v>1307.7380000000001</v>
      </c>
      <c r="CM387">
        <v>1279.8219999999999</v>
      </c>
      <c r="CN387">
        <v>15241</v>
      </c>
      <c r="CO387">
        <v>1902</v>
      </c>
      <c r="CP387">
        <v>381025</v>
      </c>
      <c r="CQ387">
        <v>47588</v>
      </c>
      <c r="CR387">
        <v>11916.393</v>
      </c>
      <c r="CS387">
        <v>2024</v>
      </c>
      <c r="CT387" t="str">
        <f>IFERROR(INDEX(Geography!C:C, MATCH(G387, Geography!B:B, 0)), G387)</f>
        <v>Virginia</v>
      </c>
      <c r="CU387" t="str">
        <f>IF(O387=VLOOKUP("eia923_lignite_fuel_code", Keys!$B:$C, 2, FALSE), VLOOKUP("lignite_label", Keys!$B:$C, 2, FALSE),VLOOKUP("hard_coal_label", Keys!$B:$C, 2, FALSE))</f>
        <v>hard_coal</v>
      </c>
    </row>
    <row r="388" spans="1:99" x14ac:dyDescent="0.25">
      <c r="A388">
        <v>10025</v>
      </c>
      <c r="B388" t="s">
        <v>2616</v>
      </c>
      <c r="C388" t="s">
        <v>2593</v>
      </c>
      <c r="D388" t="s">
        <v>3090</v>
      </c>
      <c r="E388" t="s">
        <v>3090</v>
      </c>
      <c r="F388">
        <v>5624</v>
      </c>
      <c r="G388" t="s">
        <v>389</v>
      </c>
      <c r="H388" t="s">
        <v>2811</v>
      </c>
      <c r="I388" t="s">
        <v>2806</v>
      </c>
      <c r="K388">
        <v>339</v>
      </c>
      <c r="L388">
        <v>7</v>
      </c>
      <c r="M388" t="s">
        <v>3088</v>
      </c>
      <c r="N388" t="s">
        <v>2599</v>
      </c>
      <c r="O388" t="s">
        <v>2600</v>
      </c>
      <c r="P388" t="s">
        <v>2601</v>
      </c>
      <c r="Q388" t="s">
        <v>2818</v>
      </c>
      <c r="R388" t="s">
        <v>2603</v>
      </c>
      <c r="S388" t="s">
        <v>2604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2024</v>
      </c>
      <c r="CT388" t="str">
        <f>IFERROR(INDEX(Geography!C:C, MATCH(G388, Geography!B:B, 0)), G388)</f>
        <v>New York</v>
      </c>
      <c r="CU388" t="str">
        <f>IF(O388=VLOOKUP("eia923_lignite_fuel_code", Keys!$B:$C, 2, FALSE), VLOOKUP("lignite_label", Keys!$B:$C, 2, FALSE),VLOOKUP("hard_coal_label", Keys!$B:$C, 2, FALSE))</f>
        <v>hard_coal</v>
      </c>
    </row>
    <row r="389" spans="1:99" x14ac:dyDescent="0.25">
      <c r="A389">
        <v>10030</v>
      </c>
      <c r="B389" t="s">
        <v>2616</v>
      </c>
      <c r="C389" t="s">
        <v>2593</v>
      </c>
      <c r="D389" t="s">
        <v>3091</v>
      </c>
      <c r="E389" t="s">
        <v>3092</v>
      </c>
      <c r="F389">
        <v>65384</v>
      </c>
      <c r="G389" t="s">
        <v>316</v>
      </c>
      <c r="H389" t="s">
        <v>2631</v>
      </c>
      <c r="I389" t="s">
        <v>2666</v>
      </c>
      <c r="K389">
        <v>22</v>
      </c>
      <c r="L389">
        <v>3</v>
      </c>
      <c r="M389" t="s">
        <v>2621</v>
      </c>
      <c r="N389" t="s">
        <v>312</v>
      </c>
      <c r="O389" t="s">
        <v>2600</v>
      </c>
      <c r="P389" t="s">
        <v>2601</v>
      </c>
      <c r="Q389" t="s">
        <v>2667</v>
      </c>
      <c r="R389" t="s">
        <v>2603</v>
      </c>
      <c r="S389" t="s">
        <v>2604</v>
      </c>
      <c r="T389">
        <v>0</v>
      </c>
      <c r="U389">
        <v>0</v>
      </c>
      <c r="V389" t="s">
        <v>2593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2593</v>
      </c>
      <c r="AF389">
        <v>0</v>
      </c>
      <c r="AG389">
        <v>0</v>
      </c>
      <c r="AH389" t="s">
        <v>2593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 t="s">
        <v>2593</v>
      </c>
      <c r="AR389">
        <v>0</v>
      </c>
      <c r="AS389">
        <v>0</v>
      </c>
      <c r="AT389" t="s">
        <v>2593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 t="s">
        <v>2593</v>
      </c>
      <c r="BD389">
        <v>0</v>
      </c>
      <c r="BE389">
        <v>0</v>
      </c>
      <c r="BF389" t="s">
        <v>2593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2593</v>
      </c>
      <c r="BP389">
        <v>0</v>
      </c>
      <c r="BQ389">
        <v>0</v>
      </c>
      <c r="BR389" t="s">
        <v>2593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 t="s">
        <v>2593</v>
      </c>
      <c r="CB389">
        <v>0</v>
      </c>
      <c r="CC389">
        <v>0</v>
      </c>
      <c r="CD389" t="s">
        <v>2593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 t="s">
        <v>2593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2024</v>
      </c>
      <c r="CT389" t="str">
        <f>IFERROR(INDEX(Geography!C:C, MATCH(G389, Geography!B:B, 0)), G389)</f>
        <v>Delaware</v>
      </c>
      <c r="CU389" t="str">
        <f>IF(O389=VLOOKUP("eia923_lignite_fuel_code", Keys!$B:$C, 2, FALSE), VLOOKUP("lignite_label", Keys!$B:$C, 2, FALSE),VLOOKUP("hard_coal_label", Keys!$B:$C, 2, FALSE))</f>
        <v>hard_coal</v>
      </c>
    </row>
    <row r="390" spans="1:99" x14ac:dyDescent="0.25">
      <c r="A390">
        <v>10030</v>
      </c>
      <c r="B390" t="s">
        <v>2616</v>
      </c>
      <c r="C390" t="s">
        <v>2593</v>
      </c>
      <c r="D390" t="s">
        <v>3091</v>
      </c>
      <c r="E390" t="s">
        <v>3092</v>
      </c>
      <c r="F390">
        <v>65384</v>
      </c>
      <c r="G390" t="s">
        <v>316</v>
      </c>
      <c r="H390" t="s">
        <v>2631</v>
      </c>
      <c r="I390" t="s">
        <v>2666</v>
      </c>
      <c r="K390">
        <v>22</v>
      </c>
      <c r="L390">
        <v>3</v>
      </c>
      <c r="M390" t="s">
        <v>2621</v>
      </c>
      <c r="N390" t="s">
        <v>2652</v>
      </c>
      <c r="O390" t="s">
        <v>2600</v>
      </c>
      <c r="P390" t="s">
        <v>2601</v>
      </c>
      <c r="Q390" t="s">
        <v>2667</v>
      </c>
      <c r="R390" t="s">
        <v>2603</v>
      </c>
      <c r="S390" t="s">
        <v>2604</v>
      </c>
      <c r="T390" t="s">
        <v>2593</v>
      </c>
      <c r="U390" t="s">
        <v>2593</v>
      </c>
      <c r="V390">
        <v>0</v>
      </c>
      <c r="W390" t="s">
        <v>2593</v>
      </c>
      <c r="X390" t="s">
        <v>2593</v>
      </c>
      <c r="Y390" t="s">
        <v>2593</v>
      </c>
      <c r="Z390" t="s">
        <v>2593</v>
      </c>
      <c r="AA390" t="s">
        <v>2593</v>
      </c>
      <c r="AB390" t="s">
        <v>2593</v>
      </c>
      <c r="AC390" t="s">
        <v>2593</v>
      </c>
      <c r="AD390" t="s">
        <v>2593</v>
      </c>
      <c r="AE390">
        <v>0</v>
      </c>
      <c r="AF390" t="s">
        <v>2593</v>
      </c>
      <c r="AG390" t="s">
        <v>2593</v>
      </c>
      <c r="AH390">
        <v>0</v>
      </c>
      <c r="AI390" t="s">
        <v>2593</v>
      </c>
      <c r="AJ390" t="s">
        <v>2593</v>
      </c>
      <c r="AK390" t="s">
        <v>2593</v>
      </c>
      <c r="AL390" t="s">
        <v>2593</v>
      </c>
      <c r="AM390" t="s">
        <v>2593</v>
      </c>
      <c r="AN390" t="s">
        <v>2593</v>
      </c>
      <c r="AO390" t="s">
        <v>2593</v>
      </c>
      <c r="AP390" t="s">
        <v>2593</v>
      </c>
      <c r="AQ390">
        <v>0</v>
      </c>
      <c r="AR390" t="s">
        <v>2593</v>
      </c>
      <c r="AS390" t="s">
        <v>2593</v>
      </c>
      <c r="AT390">
        <v>0</v>
      </c>
      <c r="AU390" t="s">
        <v>2593</v>
      </c>
      <c r="AV390" t="s">
        <v>2593</v>
      </c>
      <c r="AW390" t="s">
        <v>2593</v>
      </c>
      <c r="AX390" t="s">
        <v>2593</v>
      </c>
      <c r="AY390" t="s">
        <v>2593</v>
      </c>
      <c r="AZ390" t="s">
        <v>2593</v>
      </c>
      <c r="BA390" t="s">
        <v>2593</v>
      </c>
      <c r="BB390" t="s">
        <v>2593</v>
      </c>
      <c r="BC390">
        <v>0</v>
      </c>
      <c r="BD390" t="s">
        <v>2593</v>
      </c>
      <c r="BE390" t="s">
        <v>2593</v>
      </c>
      <c r="BF390">
        <v>0</v>
      </c>
      <c r="BG390" t="s">
        <v>2593</v>
      </c>
      <c r="BH390" t="s">
        <v>2593</v>
      </c>
      <c r="BI390" t="s">
        <v>2593</v>
      </c>
      <c r="BJ390" t="s">
        <v>2593</v>
      </c>
      <c r="BK390" t="s">
        <v>2593</v>
      </c>
      <c r="BL390" t="s">
        <v>2593</v>
      </c>
      <c r="BM390" t="s">
        <v>2593</v>
      </c>
      <c r="BN390" t="s">
        <v>2593</v>
      </c>
      <c r="BO390">
        <v>0</v>
      </c>
      <c r="BP390" t="s">
        <v>2593</v>
      </c>
      <c r="BQ390" t="s">
        <v>2593</v>
      </c>
      <c r="BR390">
        <v>0</v>
      </c>
      <c r="BS390" t="s">
        <v>2593</v>
      </c>
      <c r="BT390" t="s">
        <v>2593</v>
      </c>
      <c r="BU390" t="s">
        <v>2593</v>
      </c>
      <c r="BV390" t="s">
        <v>2593</v>
      </c>
      <c r="BW390" t="s">
        <v>2593</v>
      </c>
      <c r="BX390" t="s">
        <v>2593</v>
      </c>
      <c r="BY390" t="s">
        <v>2593</v>
      </c>
      <c r="BZ390" t="s">
        <v>2593</v>
      </c>
      <c r="CA390">
        <v>0</v>
      </c>
      <c r="CB390" t="s">
        <v>2593</v>
      </c>
      <c r="CC390" t="s">
        <v>2593</v>
      </c>
      <c r="CD390">
        <v>0</v>
      </c>
      <c r="CE390" t="s">
        <v>2593</v>
      </c>
      <c r="CF390" t="s">
        <v>2593</v>
      </c>
      <c r="CG390" t="s">
        <v>2593</v>
      </c>
      <c r="CH390" t="s">
        <v>2593</v>
      </c>
      <c r="CI390" t="s">
        <v>2593</v>
      </c>
      <c r="CJ390" t="s">
        <v>2593</v>
      </c>
      <c r="CK390" t="s">
        <v>2593</v>
      </c>
      <c r="CL390" t="s">
        <v>2593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2024</v>
      </c>
      <c r="CT390" t="str">
        <f>IFERROR(INDEX(Geography!C:C, MATCH(G390, Geography!B:B, 0)), G390)</f>
        <v>Delaware</v>
      </c>
      <c r="CU390" t="str">
        <f>IF(O390=VLOOKUP("eia923_lignite_fuel_code", Keys!$B:$C, 2, FALSE), VLOOKUP("lignite_label", Keys!$B:$C, 2, FALSE),VLOOKUP("hard_coal_label", Keys!$B:$C, 2, FALSE))</f>
        <v>hard_coal</v>
      </c>
    </row>
    <row r="391" spans="1:99" x14ac:dyDescent="0.25">
      <c r="A391">
        <v>10113</v>
      </c>
      <c r="B391" t="s">
        <v>2616</v>
      </c>
      <c r="C391" t="s">
        <v>2593</v>
      </c>
      <c r="D391" t="s">
        <v>3093</v>
      </c>
      <c r="E391" t="s">
        <v>3094</v>
      </c>
      <c r="F391">
        <v>7199</v>
      </c>
      <c r="G391" t="s">
        <v>407</v>
      </c>
      <c r="H391" t="s">
        <v>2811</v>
      </c>
      <c r="I391" t="s">
        <v>2666</v>
      </c>
      <c r="K391">
        <v>22</v>
      </c>
      <c r="L391">
        <v>3</v>
      </c>
      <c r="M391" t="s">
        <v>2621</v>
      </c>
      <c r="N391" t="s">
        <v>2599</v>
      </c>
      <c r="O391" t="s">
        <v>2876</v>
      </c>
      <c r="P391" t="s">
        <v>2877</v>
      </c>
      <c r="Q391" t="s">
        <v>2667</v>
      </c>
      <c r="R391" t="s">
        <v>2612</v>
      </c>
      <c r="S391" t="s">
        <v>2604</v>
      </c>
      <c r="T391">
        <v>66492</v>
      </c>
      <c r="U391">
        <v>62368</v>
      </c>
      <c r="V391">
        <v>65037</v>
      </c>
      <c r="W391">
        <v>64958</v>
      </c>
      <c r="X391">
        <v>50501</v>
      </c>
      <c r="Y391">
        <v>60484</v>
      </c>
      <c r="Z391">
        <v>63415</v>
      </c>
      <c r="AA391">
        <v>69987</v>
      </c>
      <c r="AB391">
        <v>45809</v>
      </c>
      <c r="AC391">
        <v>61155</v>
      </c>
      <c r="AD391">
        <v>49118</v>
      </c>
      <c r="AE391">
        <v>69707</v>
      </c>
      <c r="AF391">
        <v>66492</v>
      </c>
      <c r="AG391">
        <v>61630</v>
      </c>
      <c r="AH391">
        <v>65037</v>
      </c>
      <c r="AI391">
        <v>63006</v>
      </c>
      <c r="AJ391">
        <v>50501</v>
      </c>
      <c r="AK391">
        <v>60484</v>
      </c>
      <c r="AL391">
        <v>63415</v>
      </c>
      <c r="AM391">
        <v>69987</v>
      </c>
      <c r="AN391">
        <v>45559</v>
      </c>
      <c r="AO391">
        <v>61155</v>
      </c>
      <c r="AP391">
        <v>49118</v>
      </c>
      <c r="AQ391">
        <v>59271</v>
      </c>
      <c r="AR391">
        <v>11.05</v>
      </c>
      <c r="AS391">
        <v>11.1</v>
      </c>
      <c r="AT391">
        <v>11.83</v>
      </c>
      <c r="AU391">
        <v>12.22</v>
      </c>
      <c r="AV391">
        <v>11.75</v>
      </c>
      <c r="AW391">
        <v>12.12</v>
      </c>
      <c r="AX391">
        <v>12.1</v>
      </c>
      <c r="AY391">
        <v>10.6</v>
      </c>
      <c r="AZ391">
        <v>12.14</v>
      </c>
      <c r="BA391">
        <v>12.44</v>
      </c>
      <c r="BB391">
        <v>11.45</v>
      </c>
      <c r="BC391">
        <v>13.1</v>
      </c>
      <c r="BD391">
        <v>734737</v>
      </c>
      <c r="BE391">
        <v>692285</v>
      </c>
      <c r="BF391">
        <v>769388</v>
      </c>
      <c r="BG391">
        <v>793787</v>
      </c>
      <c r="BH391">
        <v>593387</v>
      </c>
      <c r="BI391">
        <v>733066</v>
      </c>
      <c r="BJ391">
        <v>767322</v>
      </c>
      <c r="BK391">
        <v>741862</v>
      </c>
      <c r="BL391">
        <v>556121</v>
      </c>
      <c r="BM391">
        <v>760768</v>
      </c>
      <c r="BN391">
        <v>562401</v>
      </c>
      <c r="BO391">
        <v>913162</v>
      </c>
      <c r="BP391">
        <v>734737</v>
      </c>
      <c r="BQ391">
        <v>684088</v>
      </c>
      <c r="BR391">
        <v>769388</v>
      </c>
      <c r="BS391">
        <v>769929</v>
      </c>
      <c r="BT391">
        <v>593387</v>
      </c>
      <c r="BU391">
        <v>733066</v>
      </c>
      <c r="BV391">
        <v>767322</v>
      </c>
      <c r="BW391">
        <v>741862</v>
      </c>
      <c r="BX391">
        <v>553084</v>
      </c>
      <c r="BY391">
        <v>760768</v>
      </c>
      <c r="BZ391">
        <v>562401</v>
      </c>
      <c r="CA391">
        <v>776452</v>
      </c>
      <c r="CB391">
        <v>53101.432000000001</v>
      </c>
      <c r="CC391">
        <v>49070.36</v>
      </c>
      <c r="CD391">
        <v>58135.053999999996</v>
      </c>
      <c r="CE391">
        <v>54502.688999999998</v>
      </c>
      <c r="CF391">
        <v>42141.167000000001</v>
      </c>
      <c r="CG391">
        <v>55093.05</v>
      </c>
      <c r="CH391">
        <v>57395.942000000003</v>
      </c>
      <c r="CI391">
        <v>53764.266000000003</v>
      </c>
      <c r="CJ391">
        <v>38422.074999999997</v>
      </c>
      <c r="CK391">
        <v>56495.167000000001</v>
      </c>
      <c r="CL391">
        <v>41256.396999999997</v>
      </c>
      <c r="CM391">
        <v>55858.58</v>
      </c>
      <c r="CN391">
        <v>729031</v>
      </c>
      <c r="CO391">
        <v>715655</v>
      </c>
      <c r="CP391">
        <v>8618286</v>
      </c>
      <c r="CQ391">
        <v>8446484</v>
      </c>
      <c r="CR391">
        <v>615236.18000000005</v>
      </c>
      <c r="CS391">
        <v>2024</v>
      </c>
      <c r="CT391" t="str">
        <f>IFERROR(INDEX(Geography!C:C, MATCH(G391, Geography!B:B, 0)), G391)</f>
        <v>Pennsylvania</v>
      </c>
      <c r="CU391" t="str">
        <f>IF(O391=VLOOKUP("eia923_lignite_fuel_code", Keys!$B:$C, 2, FALSE), VLOOKUP("lignite_label", Keys!$B:$C, 2, FALSE),VLOOKUP("hard_coal_label", Keys!$B:$C, 2, FALSE))</f>
        <v>hard_coal</v>
      </c>
    </row>
    <row r="392" spans="1:99" x14ac:dyDescent="0.25">
      <c r="A392">
        <v>10143</v>
      </c>
      <c r="B392" t="s">
        <v>2592</v>
      </c>
      <c r="C392" t="s">
        <v>2593</v>
      </c>
      <c r="D392" t="s">
        <v>3095</v>
      </c>
      <c r="E392" t="s">
        <v>3096</v>
      </c>
      <c r="F392">
        <v>9379</v>
      </c>
      <c r="G392" t="s">
        <v>407</v>
      </c>
      <c r="H392" t="s">
        <v>2811</v>
      </c>
      <c r="I392" t="s">
        <v>2666</v>
      </c>
      <c r="K392">
        <v>22</v>
      </c>
      <c r="L392">
        <v>2</v>
      </c>
      <c r="M392" t="s">
        <v>2643</v>
      </c>
      <c r="N392" t="s">
        <v>2599</v>
      </c>
      <c r="O392" t="s">
        <v>2876</v>
      </c>
      <c r="P392" t="s">
        <v>2877</v>
      </c>
      <c r="Q392" t="s">
        <v>2667</v>
      </c>
      <c r="R392" t="s">
        <v>2612</v>
      </c>
      <c r="S392" t="s">
        <v>2604</v>
      </c>
      <c r="T392">
        <v>60760</v>
      </c>
      <c r="U392">
        <v>56293</v>
      </c>
      <c r="V392">
        <v>50421</v>
      </c>
      <c r="W392">
        <v>49622</v>
      </c>
      <c r="X392">
        <v>40938</v>
      </c>
      <c r="Y392">
        <v>56043</v>
      </c>
      <c r="Z392">
        <v>56865</v>
      </c>
      <c r="AA392">
        <v>50569</v>
      </c>
      <c r="AB392">
        <v>57400</v>
      </c>
      <c r="AC392">
        <v>50423</v>
      </c>
      <c r="AD392">
        <v>47628</v>
      </c>
      <c r="AE392">
        <v>55902</v>
      </c>
      <c r="AF392">
        <v>60760</v>
      </c>
      <c r="AG392">
        <v>56293</v>
      </c>
      <c r="AH392">
        <v>50421</v>
      </c>
      <c r="AI392">
        <v>49622</v>
      </c>
      <c r="AJ392">
        <v>40938</v>
      </c>
      <c r="AK392">
        <v>56043</v>
      </c>
      <c r="AL392">
        <v>56865</v>
      </c>
      <c r="AM392">
        <v>50569</v>
      </c>
      <c r="AN392">
        <v>57400</v>
      </c>
      <c r="AO392">
        <v>50423</v>
      </c>
      <c r="AP392">
        <v>47628</v>
      </c>
      <c r="AQ392">
        <v>55902</v>
      </c>
      <c r="AR392">
        <v>12.903</v>
      </c>
      <c r="AS392">
        <v>12.936999999999999</v>
      </c>
      <c r="AT392">
        <v>13.173</v>
      </c>
      <c r="AU392">
        <v>12.773</v>
      </c>
      <c r="AV392">
        <v>12.696999999999999</v>
      </c>
      <c r="AW392">
        <v>13.26</v>
      </c>
      <c r="AX392">
        <v>13.756</v>
      </c>
      <c r="AY392">
        <v>13.510999999999999</v>
      </c>
      <c r="AZ392">
        <v>12.926</v>
      </c>
      <c r="BA392">
        <v>13.215</v>
      </c>
      <c r="BB392">
        <v>12.993</v>
      </c>
      <c r="BC392">
        <v>12.862</v>
      </c>
      <c r="BD392">
        <v>783986</v>
      </c>
      <c r="BE392">
        <v>728263</v>
      </c>
      <c r="BF392">
        <v>664196</v>
      </c>
      <c r="BG392">
        <v>633822</v>
      </c>
      <c r="BH392">
        <v>519790</v>
      </c>
      <c r="BI392">
        <v>743130</v>
      </c>
      <c r="BJ392">
        <v>782235</v>
      </c>
      <c r="BK392">
        <v>683238</v>
      </c>
      <c r="BL392">
        <v>741952</v>
      </c>
      <c r="BM392">
        <v>666340</v>
      </c>
      <c r="BN392">
        <v>618831</v>
      </c>
      <c r="BO392">
        <v>719012</v>
      </c>
      <c r="BP392">
        <v>783986</v>
      </c>
      <c r="BQ392">
        <v>728263</v>
      </c>
      <c r="BR392">
        <v>664196</v>
      </c>
      <c r="BS392">
        <v>633822</v>
      </c>
      <c r="BT392">
        <v>519790</v>
      </c>
      <c r="BU392">
        <v>743130</v>
      </c>
      <c r="BV392">
        <v>782235</v>
      </c>
      <c r="BW392">
        <v>683238</v>
      </c>
      <c r="BX392">
        <v>741952</v>
      </c>
      <c r="BY392">
        <v>666340</v>
      </c>
      <c r="BZ392">
        <v>618831</v>
      </c>
      <c r="CA392">
        <v>719012</v>
      </c>
      <c r="CB392">
        <v>67798</v>
      </c>
      <c r="CC392">
        <v>63097</v>
      </c>
      <c r="CD392">
        <v>56920.784</v>
      </c>
      <c r="CE392">
        <v>53998</v>
      </c>
      <c r="CF392">
        <v>44452.57</v>
      </c>
      <c r="CG392">
        <v>64619</v>
      </c>
      <c r="CH392">
        <v>68625</v>
      </c>
      <c r="CI392">
        <v>58428.785000000003</v>
      </c>
      <c r="CJ392">
        <v>65690</v>
      </c>
      <c r="CK392">
        <v>58056.341999999997</v>
      </c>
      <c r="CL392">
        <v>53502.781999999999</v>
      </c>
      <c r="CM392">
        <v>63115</v>
      </c>
      <c r="CN392">
        <v>632864</v>
      </c>
      <c r="CO392">
        <v>632864</v>
      </c>
      <c r="CP392">
        <v>8284795</v>
      </c>
      <c r="CQ392">
        <v>8284795</v>
      </c>
      <c r="CR392">
        <v>718303.26</v>
      </c>
      <c r="CS392">
        <v>2024</v>
      </c>
      <c r="CT392" t="str">
        <f>IFERROR(INDEX(Geography!C:C, MATCH(G392, Geography!B:B, 0)), G392)</f>
        <v>Pennsylvania</v>
      </c>
      <c r="CU392" t="str">
        <f>IF(O392=VLOOKUP("eia923_lignite_fuel_code", Keys!$B:$C, 2, FALSE), VLOOKUP("lignite_label", Keys!$B:$C, 2, FALSE),VLOOKUP("hard_coal_label", Keys!$B:$C, 2, FALSE))</f>
        <v>hard_coal</v>
      </c>
    </row>
    <row r="393" spans="1:99" x14ac:dyDescent="0.25">
      <c r="A393">
        <v>10151</v>
      </c>
      <c r="B393" t="s">
        <v>2592</v>
      </c>
      <c r="C393" t="s">
        <v>2593</v>
      </c>
      <c r="D393" t="s">
        <v>2243</v>
      </c>
      <c r="E393" t="s">
        <v>3097</v>
      </c>
      <c r="F393">
        <v>563</v>
      </c>
      <c r="G393" t="s">
        <v>437</v>
      </c>
      <c r="H393" t="s">
        <v>2631</v>
      </c>
      <c r="I393" t="s">
        <v>2666</v>
      </c>
      <c r="K393">
        <v>22</v>
      </c>
      <c r="L393">
        <v>2</v>
      </c>
      <c r="M393" t="s">
        <v>2643</v>
      </c>
      <c r="N393" t="s">
        <v>2599</v>
      </c>
      <c r="O393" t="s">
        <v>2876</v>
      </c>
      <c r="P393" t="s">
        <v>2877</v>
      </c>
      <c r="Q393" t="s">
        <v>2667</v>
      </c>
      <c r="R393" t="s">
        <v>2612</v>
      </c>
      <c r="S393" t="s">
        <v>2604</v>
      </c>
      <c r="T393">
        <v>52568</v>
      </c>
      <c r="U393">
        <v>48950</v>
      </c>
      <c r="V393">
        <v>55172</v>
      </c>
      <c r="W393">
        <v>52247</v>
      </c>
      <c r="X393">
        <v>41550</v>
      </c>
      <c r="Y393">
        <v>52334</v>
      </c>
      <c r="Z393">
        <v>47311</v>
      </c>
      <c r="AA393">
        <v>38564</v>
      </c>
      <c r="AB393">
        <v>40672</v>
      </c>
      <c r="AC393">
        <v>37818</v>
      </c>
      <c r="AD393">
        <v>38901</v>
      </c>
      <c r="AE393">
        <v>28879</v>
      </c>
      <c r="AF393">
        <v>52568</v>
      </c>
      <c r="AG393">
        <v>48950</v>
      </c>
      <c r="AH393">
        <v>55172</v>
      </c>
      <c r="AI393">
        <v>52247</v>
      </c>
      <c r="AJ393">
        <v>41550</v>
      </c>
      <c r="AK393">
        <v>52334</v>
      </c>
      <c r="AL393">
        <v>47311</v>
      </c>
      <c r="AM393">
        <v>38564</v>
      </c>
      <c r="AN393">
        <v>40672</v>
      </c>
      <c r="AO393">
        <v>37818</v>
      </c>
      <c r="AP393">
        <v>38901</v>
      </c>
      <c r="AQ393">
        <v>28879</v>
      </c>
      <c r="AR393">
        <v>15.78</v>
      </c>
      <c r="AS393">
        <v>15.273999999999999</v>
      </c>
      <c r="AT393">
        <v>14.61</v>
      </c>
      <c r="AU393">
        <v>15.49</v>
      </c>
      <c r="AV393">
        <v>15.59</v>
      </c>
      <c r="AW393">
        <v>15.38</v>
      </c>
      <c r="AX393">
        <v>14.83</v>
      </c>
      <c r="AY393">
        <v>14.64</v>
      </c>
      <c r="AZ393">
        <v>15.14</v>
      </c>
      <c r="BA393">
        <v>15.6</v>
      </c>
      <c r="BB393">
        <v>15.44</v>
      </c>
      <c r="BC393">
        <v>15.87</v>
      </c>
      <c r="BD393">
        <v>829523</v>
      </c>
      <c r="BE393">
        <v>747662</v>
      </c>
      <c r="BF393">
        <v>806063</v>
      </c>
      <c r="BG393">
        <v>809306</v>
      </c>
      <c r="BH393">
        <v>647765</v>
      </c>
      <c r="BI393">
        <v>804897</v>
      </c>
      <c r="BJ393">
        <v>701622</v>
      </c>
      <c r="BK393">
        <v>564577</v>
      </c>
      <c r="BL393">
        <v>615774</v>
      </c>
      <c r="BM393">
        <v>589961</v>
      </c>
      <c r="BN393">
        <v>600631</v>
      </c>
      <c r="BO393">
        <v>458310</v>
      </c>
      <c r="BP393">
        <v>829523</v>
      </c>
      <c r="BQ393">
        <v>747662</v>
      </c>
      <c r="BR393">
        <v>806063</v>
      </c>
      <c r="BS393">
        <v>809306</v>
      </c>
      <c r="BT393">
        <v>647765</v>
      </c>
      <c r="BU393">
        <v>804897</v>
      </c>
      <c r="BV393">
        <v>701622</v>
      </c>
      <c r="BW393">
        <v>564577</v>
      </c>
      <c r="BX393">
        <v>615774</v>
      </c>
      <c r="BY393">
        <v>589961</v>
      </c>
      <c r="BZ393">
        <v>600631</v>
      </c>
      <c r="CA393">
        <v>458310</v>
      </c>
      <c r="CB393">
        <v>55154.716</v>
      </c>
      <c r="CC393">
        <v>50505.203000000001</v>
      </c>
      <c r="CD393">
        <v>56063.684000000001</v>
      </c>
      <c r="CE393">
        <v>51539.017999999996</v>
      </c>
      <c r="CF393">
        <v>39075.879000000001</v>
      </c>
      <c r="CG393">
        <v>54296.601000000002</v>
      </c>
      <c r="CH393">
        <v>44522.406999999999</v>
      </c>
      <c r="CI393">
        <v>38860.097000000002</v>
      </c>
      <c r="CJ393">
        <v>44819.148000000001</v>
      </c>
      <c r="CK393">
        <v>41547.258000000002</v>
      </c>
      <c r="CL393">
        <v>42959.08</v>
      </c>
      <c r="CM393">
        <v>33840.892</v>
      </c>
      <c r="CN393">
        <v>534966</v>
      </c>
      <c r="CO393">
        <v>534966</v>
      </c>
      <c r="CP393">
        <v>8176091</v>
      </c>
      <c r="CQ393">
        <v>8176091</v>
      </c>
      <c r="CR393">
        <v>553183.98</v>
      </c>
      <c r="CS393">
        <v>2024</v>
      </c>
      <c r="CT393" t="str">
        <f>IFERROR(INDEX(Geography!C:C, MATCH(G393, Geography!B:B, 0)), G393)</f>
        <v>West Virginia</v>
      </c>
      <c r="CU393" t="str">
        <f>IF(O393=VLOOKUP("eia923_lignite_fuel_code", Keys!$B:$C, 2, FALSE), VLOOKUP("lignite_label", Keys!$B:$C, 2, FALSE),VLOOKUP("hard_coal_label", Keys!$B:$C, 2, FALSE))</f>
        <v>hard_coal</v>
      </c>
    </row>
    <row r="394" spans="1:99" x14ac:dyDescent="0.25">
      <c r="A394">
        <v>10186</v>
      </c>
      <c r="B394" t="s">
        <v>2592</v>
      </c>
      <c r="C394" t="s">
        <v>2593</v>
      </c>
      <c r="D394" t="s">
        <v>3098</v>
      </c>
      <c r="E394" t="s">
        <v>3099</v>
      </c>
      <c r="F394">
        <v>57280</v>
      </c>
      <c r="G394" t="s">
        <v>349</v>
      </c>
      <c r="H394" t="s">
        <v>2805</v>
      </c>
      <c r="I394" t="s">
        <v>2806</v>
      </c>
      <c r="K394">
        <v>22</v>
      </c>
      <c r="L394">
        <v>2</v>
      </c>
      <c r="M394" t="s">
        <v>2643</v>
      </c>
      <c r="N394" t="s">
        <v>2599</v>
      </c>
      <c r="O394" t="s">
        <v>2600</v>
      </c>
      <c r="P394" t="s">
        <v>2601</v>
      </c>
      <c r="Q394" t="s">
        <v>2807</v>
      </c>
      <c r="R394" t="s">
        <v>2656</v>
      </c>
      <c r="S394" t="s">
        <v>2604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2024</v>
      </c>
      <c r="CT394" t="str">
        <f>IFERROR(INDEX(Geography!C:C, MATCH(G394, Geography!B:B, 0)), G394)</f>
        <v>Maine</v>
      </c>
      <c r="CU394" t="str">
        <f>IF(O394=VLOOKUP("eia923_lignite_fuel_code", Keys!$B:$C, 2, FALSE), VLOOKUP("lignite_label", Keys!$B:$C, 2, FALSE),VLOOKUP("hard_coal_label", Keys!$B:$C, 2, FALSE))</f>
        <v>hard_coal</v>
      </c>
    </row>
    <row r="395" spans="1:99" x14ac:dyDescent="0.25">
      <c r="A395">
        <v>10202</v>
      </c>
      <c r="B395" t="s">
        <v>2616</v>
      </c>
      <c r="C395" t="s">
        <v>2593</v>
      </c>
      <c r="D395" t="s">
        <v>3100</v>
      </c>
      <c r="E395" t="s">
        <v>3101</v>
      </c>
      <c r="F395">
        <v>9686</v>
      </c>
      <c r="G395" t="s">
        <v>320</v>
      </c>
      <c r="H395" t="s">
        <v>2631</v>
      </c>
      <c r="I395" t="s">
        <v>2597</v>
      </c>
      <c r="K395">
        <v>32213</v>
      </c>
      <c r="L395">
        <v>7</v>
      </c>
      <c r="M395" t="s">
        <v>3088</v>
      </c>
      <c r="N395" t="s">
        <v>2599</v>
      </c>
      <c r="O395" t="s">
        <v>2600</v>
      </c>
      <c r="P395" t="s">
        <v>2601</v>
      </c>
      <c r="Q395" t="s">
        <v>2683</v>
      </c>
      <c r="R395" t="s">
        <v>2603</v>
      </c>
      <c r="S395" t="s">
        <v>2604</v>
      </c>
      <c r="T395">
        <v>1645</v>
      </c>
      <c r="U395">
        <v>1213</v>
      </c>
      <c r="V395">
        <v>2119</v>
      </c>
      <c r="W395">
        <v>2064</v>
      </c>
      <c r="X395">
        <v>1794</v>
      </c>
      <c r="Y395">
        <v>1815</v>
      </c>
      <c r="Z395">
        <v>2750</v>
      </c>
      <c r="AA395">
        <v>1899</v>
      </c>
      <c r="AB395">
        <v>1843</v>
      </c>
      <c r="AC395">
        <v>2063</v>
      </c>
      <c r="AD395">
        <v>2307</v>
      </c>
      <c r="AE395">
        <v>2591</v>
      </c>
      <c r="AF395">
        <v>174</v>
      </c>
      <c r="AG395">
        <v>202</v>
      </c>
      <c r="AH395">
        <v>314</v>
      </c>
      <c r="AI395">
        <v>310</v>
      </c>
      <c r="AJ395">
        <v>288</v>
      </c>
      <c r="AK395">
        <v>289</v>
      </c>
      <c r="AL395">
        <v>440</v>
      </c>
      <c r="AM395">
        <v>293</v>
      </c>
      <c r="AN395">
        <v>278</v>
      </c>
      <c r="AO395">
        <v>308</v>
      </c>
      <c r="AP395">
        <v>342</v>
      </c>
      <c r="AQ395">
        <v>377</v>
      </c>
      <c r="AR395">
        <v>25.9</v>
      </c>
      <c r="AS395">
        <v>25.1</v>
      </c>
      <c r="AT395">
        <v>25.1</v>
      </c>
      <c r="AU395">
        <v>25.1</v>
      </c>
      <c r="AV395">
        <v>25.1</v>
      </c>
      <c r="AW395">
        <v>25.1</v>
      </c>
      <c r="AX395">
        <v>26.5</v>
      </c>
      <c r="AY395">
        <v>26.5</v>
      </c>
      <c r="AZ395">
        <v>26.5</v>
      </c>
      <c r="BA395">
        <v>26.5</v>
      </c>
      <c r="BB395">
        <v>26</v>
      </c>
      <c r="BC395">
        <v>26</v>
      </c>
      <c r="BD395">
        <v>42606</v>
      </c>
      <c r="BE395">
        <v>30446</v>
      </c>
      <c r="BF395">
        <v>53187</v>
      </c>
      <c r="BG395">
        <v>51806</v>
      </c>
      <c r="BH395">
        <v>45029</v>
      </c>
      <c r="BI395">
        <v>45557</v>
      </c>
      <c r="BJ395">
        <v>72875</v>
      </c>
      <c r="BK395">
        <v>50324</v>
      </c>
      <c r="BL395">
        <v>48840</v>
      </c>
      <c r="BM395">
        <v>54670</v>
      </c>
      <c r="BN395">
        <v>59982</v>
      </c>
      <c r="BO395">
        <v>67366</v>
      </c>
      <c r="BP395">
        <v>4500</v>
      </c>
      <c r="BQ395">
        <v>5071</v>
      </c>
      <c r="BR395">
        <v>7886</v>
      </c>
      <c r="BS395">
        <v>7785</v>
      </c>
      <c r="BT395">
        <v>7218</v>
      </c>
      <c r="BU395">
        <v>7266</v>
      </c>
      <c r="BV395">
        <v>11656</v>
      </c>
      <c r="BW395">
        <v>7762</v>
      </c>
      <c r="BX395">
        <v>7371</v>
      </c>
      <c r="BY395">
        <v>8175</v>
      </c>
      <c r="BZ395">
        <v>8883</v>
      </c>
      <c r="CA395">
        <v>9798</v>
      </c>
      <c r="CB395">
        <v>911.80399999999997</v>
      </c>
      <c r="CC395">
        <v>1027.5219999999999</v>
      </c>
      <c r="CD395">
        <v>1598.0989999999999</v>
      </c>
      <c r="CE395">
        <v>1577.625</v>
      </c>
      <c r="CF395">
        <v>1462.692</v>
      </c>
      <c r="CG395">
        <v>1472.3869999999999</v>
      </c>
      <c r="CH395">
        <v>2361.9949999999999</v>
      </c>
      <c r="CI395">
        <v>1572.8989999999999</v>
      </c>
      <c r="CJ395">
        <v>1493.626</v>
      </c>
      <c r="CK395">
        <v>1656.627</v>
      </c>
      <c r="CL395">
        <v>1800.1210000000001</v>
      </c>
      <c r="CM395">
        <v>1985.5440000000001</v>
      </c>
      <c r="CN395">
        <v>24103</v>
      </c>
      <c r="CO395">
        <v>3615</v>
      </c>
      <c r="CP395">
        <v>622688</v>
      </c>
      <c r="CQ395">
        <v>93371</v>
      </c>
      <c r="CR395">
        <v>18920.940999999999</v>
      </c>
      <c r="CS395">
        <v>2024</v>
      </c>
      <c r="CT395" t="str">
        <f>IFERROR(INDEX(Geography!C:C, MATCH(G395, Geography!B:B, 0)), G395)</f>
        <v>Florida</v>
      </c>
      <c r="CU395" t="str">
        <f>IF(O395=VLOOKUP("eia923_lignite_fuel_code", Keys!$B:$C, 2, FALSE), VLOOKUP("lignite_label", Keys!$B:$C, 2, FALSE),VLOOKUP("hard_coal_label", Keys!$B:$C, 2, FALSE))</f>
        <v>hard_coal</v>
      </c>
    </row>
    <row r="396" spans="1:99" x14ac:dyDescent="0.25">
      <c r="A396">
        <v>10208</v>
      </c>
      <c r="B396" t="s">
        <v>2616</v>
      </c>
      <c r="C396" t="s">
        <v>2593</v>
      </c>
      <c r="D396" t="s">
        <v>3102</v>
      </c>
      <c r="E396" t="s">
        <v>3103</v>
      </c>
      <c r="F396">
        <v>55867</v>
      </c>
      <c r="G396" t="s">
        <v>358</v>
      </c>
      <c r="H396" t="s">
        <v>2690</v>
      </c>
      <c r="I396" t="s">
        <v>2666</v>
      </c>
      <c r="K396">
        <v>322122</v>
      </c>
      <c r="L396">
        <v>7</v>
      </c>
      <c r="M396" t="s">
        <v>3088</v>
      </c>
      <c r="N396" t="s">
        <v>2599</v>
      </c>
      <c r="O396" t="s">
        <v>2600</v>
      </c>
      <c r="P396" t="s">
        <v>2601</v>
      </c>
      <c r="Q396" t="s">
        <v>2697</v>
      </c>
      <c r="R396" t="s">
        <v>2603</v>
      </c>
      <c r="S396" t="s">
        <v>2604</v>
      </c>
      <c r="T396">
        <v>0</v>
      </c>
      <c r="U396">
        <v>0</v>
      </c>
      <c r="V396">
        <v>0</v>
      </c>
      <c r="W396">
        <v>1882</v>
      </c>
      <c r="X396">
        <v>1643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211</v>
      </c>
      <c r="AJ396">
        <v>181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23.649000000000001</v>
      </c>
      <c r="AV396">
        <v>23.649000000000001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44507</v>
      </c>
      <c r="BH396">
        <v>38855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4994</v>
      </c>
      <c r="BT396">
        <v>4279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1222.9469999999999</v>
      </c>
      <c r="CF396">
        <v>1047.73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3525</v>
      </c>
      <c r="CO396">
        <v>392</v>
      </c>
      <c r="CP396">
        <v>83362</v>
      </c>
      <c r="CQ396">
        <v>9273</v>
      </c>
      <c r="CR396">
        <v>2270.6770000000001</v>
      </c>
      <c r="CS396">
        <v>2024</v>
      </c>
      <c r="CT396" t="str">
        <f>IFERROR(INDEX(Geography!C:C, MATCH(G396, Geography!B:B, 0)), G396)</f>
        <v>Michigan</v>
      </c>
      <c r="CU396" t="str">
        <f>IF(O396=VLOOKUP("eia923_lignite_fuel_code", Keys!$B:$C, 2, FALSE), VLOOKUP("lignite_label", Keys!$B:$C, 2, FALSE),VLOOKUP("hard_coal_label", Keys!$B:$C, 2, FALSE))</f>
        <v>hard_coal</v>
      </c>
    </row>
    <row r="397" spans="1:99" x14ac:dyDescent="0.25">
      <c r="A397">
        <v>10234</v>
      </c>
      <c r="B397" t="s">
        <v>2616</v>
      </c>
      <c r="C397" t="s">
        <v>2593</v>
      </c>
      <c r="D397" t="s">
        <v>3104</v>
      </c>
      <c r="E397" t="s">
        <v>3105</v>
      </c>
      <c r="F397">
        <v>61813</v>
      </c>
      <c r="G397" t="s">
        <v>440</v>
      </c>
      <c r="H397" t="s">
        <v>2690</v>
      </c>
      <c r="I397" t="s">
        <v>2610</v>
      </c>
      <c r="K397">
        <v>322122</v>
      </c>
      <c r="L397">
        <v>7</v>
      </c>
      <c r="M397" t="s">
        <v>3088</v>
      </c>
      <c r="N397" t="s">
        <v>2599</v>
      </c>
      <c r="O397" t="s">
        <v>2600</v>
      </c>
      <c r="P397" t="s">
        <v>2601</v>
      </c>
      <c r="Q397" t="s">
        <v>2697</v>
      </c>
      <c r="R397" t="s">
        <v>2612</v>
      </c>
      <c r="S397" t="s">
        <v>2604</v>
      </c>
      <c r="T397">
        <v>98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43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20.5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2009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891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75.260000000000005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98</v>
      </c>
      <c r="CO397">
        <v>43</v>
      </c>
      <c r="CP397">
        <v>2009</v>
      </c>
      <c r="CQ397">
        <v>891</v>
      </c>
      <c r="CR397">
        <v>75.260000000000005</v>
      </c>
      <c r="CS397">
        <v>2024</v>
      </c>
      <c r="CT397" t="str">
        <f>IFERROR(INDEX(Geography!C:C, MATCH(G397, Geography!B:B, 0)), G397)</f>
        <v>Wisconsin</v>
      </c>
      <c r="CU397" t="str">
        <f>IF(O397=VLOOKUP("eia923_lignite_fuel_code", Keys!$B:$C, 2, FALSE), VLOOKUP("lignite_label", Keys!$B:$C, 2, FALSE),VLOOKUP("hard_coal_label", Keys!$B:$C, 2, FALSE))</f>
        <v>hard_coal</v>
      </c>
    </row>
    <row r="398" spans="1:99" x14ac:dyDescent="0.25">
      <c r="A398">
        <v>10234</v>
      </c>
      <c r="B398" t="s">
        <v>2616</v>
      </c>
      <c r="C398" t="s">
        <v>2593</v>
      </c>
      <c r="D398" t="s">
        <v>3104</v>
      </c>
      <c r="E398" t="s">
        <v>3105</v>
      </c>
      <c r="F398">
        <v>61813</v>
      </c>
      <c r="G398" t="s">
        <v>440</v>
      </c>
      <c r="H398" t="s">
        <v>2690</v>
      </c>
      <c r="I398" t="s">
        <v>2610</v>
      </c>
      <c r="K398">
        <v>322122</v>
      </c>
      <c r="L398">
        <v>7</v>
      </c>
      <c r="M398" t="s">
        <v>3088</v>
      </c>
      <c r="N398" t="s">
        <v>2599</v>
      </c>
      <c r="O398" t="s">
        <v>2605</v>
      </c>
      <c r="P398" t="s">
        <v>2601</v>
      </c>
      <c r="Q398" t="s">
        <v>2697</v>
      </c>
      <c r="R398" t="s">
        <v>2612</v>
      </c>
      <c r="S398" t="s">
        <v>2604</v>
      </c>
      <c r="T398">
        <v>9718</v>
      </c>
      <c r="U398">
        <v>8503</v>
      </c>
      <c r="V398">
        <v>4372</v>
      </c>
      <c r="W398">
        <v>677</v>
      </c>
      <c r="X398">
        <v>6707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4312</v>
      </c>
      <c r="AG398">
        <v>4171</v>
      </c>
      <c r="AH398">
        <v>1876</v>
      </c>
      <c r="AI398">
        <v>203</v>
      </c>
      <c r="AJ398">
        <v>2669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17.5</v>
      </c>
      <c r="AS398">
        <v>17.3</v>
      </c>
      <c r="AT398">
        <v>17.7</v>
      </c>
      <c r="AU398">
        <v>17.2</v>
      </c>
      <c r="AV398">
        <v>17.399999999999999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170065</v>
      </c>
      <c r="BE398">
        <v>147102</v>
      </c>
      <c r="BF398">
        <v>77384</v>
      </c>
      <c r="BG398">
        <v>11644</v>
      </c>
      <c r="BH398">
        <v>116702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75453</v>
      </c>
      <c r="BQ398">
        <v>72164</v>
      </c>
      <c r="BR398">
        <v>33207</v>
      </c>
      <c r="BS398">
        <v>3496</v>
      </c>
      <c r="BT398">
        <v>46439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6370.8360000000002</v>
      </c>
      <c r="CC398">
        <v>6093.1109999999999</v>
      </c>
      <c r="CD398">
        <v>2803.8240000000001</v>
      </c>
      <c r="CE398">
        <v>295.18599999999998</v>
      </c>
      <c r="CF398">
        <v>3921.0329999999999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29977</v>
      </c>
      <c r="CO398">
        <v>13231</v>
      </c>
      <c r="CP398">
        <v>522897</v>
      </c>
      <c r="CQ398">
        <v>230759</v>
      </c>
      <c r="CR398">
        <v>19483.990000000002</v>
      </c>
      <c r="CS398">
        <v>2024</v>
      </c>
      <c r="CT398" t="str">
        <f>IFERROR(INDEX(Geography!C:C, MATCH(G398, Geography!B:B, 0)), G398)</f>
        <v>Wisconsin</v>
      </c>
      <c r="CU398" t="str">
        <f>IF(O398=VLOOKUP("eia923_lignite_fuel_code", Keys!$B:$C, 2, FALSE), VLOOKUP("lignite_label", Keys!$B:$C, 2, FALSE),VLOOKUP("hard_coal_label", Keys!$B:$C, 2, FALSE))</f>
        <v>hard_coal</v>
      </c>
    </row>
    <row r="399" spans="1:99" x14ac:dyDescent="0.25">
      <c r="A399">
        <v>10244</v>
      </c>
      <c r="B399" t="s">
        <v>2616</v>
      </c>
      <c r="C399" t="s">
        <v>2593</v>
      </c>
      <c r="D399" t="s">
        <v>3106</v>
      </c>
      <c r="E399" t="s">
        <v>3107</v>
      </c>
      <c r="F399">
        <v>61723</v>
      </c>
      <c r="G399" t="s">
        <v>398</v>
      </c>
      <c r="H399" t="s">
        <v>2690</v>
      </c>
      <c r="I399" t="s">
        <v>2666</v>
      </c>
      <c r="K399">
        <v>322122</v>
      </c>
      <c r="L399">
        <v>7</v>
      </c>
      <c r="M399" t="s">
        <v>3088</v>
      </c>
      <c r="N399" t="s">
        <v>2599</v>
      </c>
      <c r="O399" t="s">
        <v>2600</v>
      </c>
      <c r="P399" t="s">
        <v>2601</v>
      </c>
      <c r="Q399" t="s">
        <v>2667</v>
      </c>
      <c r="R399" t="s">
        <v>2603</v>
      </c>
      <c r="S399" t="s">
        <v>2604</v>
      </c>
      <c r="T399">
        <v>0</v>
      </c>
      <c r="U399">
        <v>0</v>
      </c>
      <c r="V399">
        <v>0</v>
      </c>
      <c r="W399" t="s">
        <v>2593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2593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 t="s">
        <v>2593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 t="s">
        <v>2593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 t="s">
        <v>2593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 t="s">
        <v>2593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2024</v>
      </c>
      <c r="CT399" t="str">
        <f>IFERROR(INDEX(Geography!C:C, MATCH(G399, Geography!B:B, 0)), G399)</f>
        <v>Ohio</v>
      </c>
      <c r="CU399" t="str">
        <f>IF(O399=VLOOKUP("eia923_lignite_fuel_code", Keys!$B:$C, 2, FALSE), VLOOKUP("lignite_label", Keys!$B:$C, 2, FALSE),VLOOKUP("hard_coal_label", Keys!$B:$C, 2, FALSE))</f>
        <v>hard_coal</v>
      </c>
    </row>
    <row r="400" spans="1:99" x14ac:dyDescent="0.25">
      <c r="A400">
        <v>10302</v>
      </c>
      <c r="B400" t="s">
        <v>2592</v>
      </c>
      <c r="C400" t="s">
        <v>2593</v>
      </c>
      <c r="D400" t="s">
        <v>3108</v>
      </c>
      <c r="E400" t="s">
        <v>3109</v>
      </c>
      <c r="F400">
        <v>13657</v>
      </c>
      <c r="G400" t="s">
        <v>407</v>
      </c>
      <c r="H400" t="s">
        <v>2811</v>
      </c>
      <c r="I400" t="s">
        <v>2666</v>
      </c>
      <c r="K400">
        <v>482</v>
      </c>
      <c r="L400">
        <v>4</v>
      </c>
      <c r="M400" t="s">
        <v>3110</v>
      </c>
      <c r="N400" t="s">
        <v>2652</v>
      </c>
      <c r="O400" t="s">
        <v>2600</v>
      </c>
      <c r="P400" t="s">
        <v>2601</v>
      </c>
      <c r="Q400" t="s">
        <v>2667</v>
      </c>
      <c r="R400" t="s">
        <v>2603</v>
      </c>
      <c r="S400" t="s">
        <v>2604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2024</v>
      </c>
      <c r="CT400" t="str">
        <f>IFERROR(INDEX(Geography!C:C, MATCH(G400, Geography!B:B, 0)), G400)</f>
        <v>Pennsylvania</v>
      </c>
      <c r="CU400" t="str">
        <f>IF(O400=VLOOKUP("eia923_lignite_fuel_code", Keys!$B:$C, 2, FALSE), VLOOKUP("lignite_label", Keys!$B:$C, 2, FALSE),VLOOKUP("hard_coal_label", Keys!$B:$C, 2, FALSE))</f>
        <v>hard_coal</v>
      </c>
    </row>
    <row r="401" spans="1:99" x14ac:dyDescent="0.25">
      <c r="A401">
        <v>10343</v>
      </c>
      <c r="B401" t="s">
        <v>2616</v>
      </c>
      <c r="C401" t="s">
        <v>2593</v>
      </c>
      <c r="D401" t="s">
        <v>3111</v>
      </c>
      <c r="E401" t="s">
        <v>3112</v>
      </c>
      <c r="F401">
        <v>49889</v>
      </c>
      <c r="G401" t="s">
        <v>407</v>
      </c>
      <c r="H401" t="s">
        <v>2811</v>
      </c>
      <c r="I401" t="s">
        <v>2666</v>
      </c>
      <c r="K401">
        <v>22</v>
      </c>
      <c r="L401">
        <v>3</v>
      </c>
      <c r="M401" t="s">
        <v>2621</v>
      </c>
      <c r="N401" t="s">
        <v>2599</v>
      </c>
      <c r="O401" t="s">
        <v>2876</v>
      </c>
      <c r="P401" t="s">
        <v>2877</v>
      </c>
      <c r="Q401" t="s">
        <v>2667</v>
      </c>
      <c r="R401" t="s">
        <v>2612</v>
      </c>
      <c r="S401" t="s">
        <v>2604</v>
      </c>
      <c r="T401">
        <v>8834</v>
      </c>
      <c r="U401">
        <v>4951</v>
      </c>
      <c r="V401">
        <v>26487</v>
      </c>
      <c r="W401">
        <v>16825</v>
      </c>
      <c r="X401">
        <v>21310</v>
      </c>
      <c r="Y401">
        <v>17353</v>
      </c>
      <c r="Z401">
        <v>11590</v>
      </c>
      <c r="AA401">
        <v>9482</v>
      </c>
      <c r="AB401">
        <v>3745</v>
      </c>
      <c r="AC401">
        <v>0</v>
      </c>
      <c r="AD401">
        <v>0</v>
      </c>
      <c r="AE401">
        <v>0</v>
      </c>
      <c r="AF401">
        <v>8649</v>
      </c>
      <c r="AG401">
        <v>4951</v>
      </c>
      <c r="AH401">
        <v>18201</v>
      </c>
      <c r="AI401">
        <v>11716</v>
      </c>
      <c r="AJ401">
        <v>16091</v>
      </c>
      <c r="AK401">
        <v>14954</v>
      </c>
      <c r="AL401">
        <v>8964</v>
      </c>
      <c r="AM401">
        <v>7618</v>
      </c>
      <c r="AN401">
        <v>3692</v>
      </c>
      <c r="AO401">
        <v>0</v>
      </c>
      <c r="AP401">
        <v>0</v>
      </c>
      <c r="AQ401">
        <v>0</v>
      </c>
      <c r="AR401">
        <v>8.15</v>
      </c>
      <c r="AS401">
        <v>8</v>
      </c>
      <c r="AT401">
        <v>7.9</v>
      </c>
      <c r="AU401">
        <v>8</v>
      </c>
      <c r="AV401">
        <v>8.1</v>
      </c>
      <c r="AW401">
        <v>7.8</v>
      </c>
      <c r="AX401">
        <v>7.9</v>
      </c>
      <c r="AY401">
        <v>8</v>
      </c>
      <c r="AZ401">
        <v>7.8</v>
      </c>
      <c r="BA401">
        <v>0</v>
      </c>
      <c r="BB401">
        <v>0</v>
      </c>
      <c r="BC401">
        <v>0</v>
      </c>
      <c r="BD401">
        <v>71997</v>
      </c>
      <c r="BE401">
        <v>39608</v>
      </c>
      <c r="BF401">
        <v>209247</v>
      </c>
      <c r="BG401">
        <v>134600</v>
      </c>
      <c r="BH401">
        <v>172611</v>
      </c>
      <c r="BI401">
        <v>135353</v>
      </c>
      <c r="BJ401">
        <v>91561</v>
      </c>
      <c r="BK401">
        <v>75856</v>
      </c>
      <c r="BL401">
        <v>29211</v>
      </c>
      <c r="BM401">
        <v>0</v>
      </c>
      <c r="BN401">
        <v>0</v>
      </c>
      <c r="BO401">
        <v>0</v>
      </c>
      <c r="BP401">
        <v>70486</v>
      </c>
      <c r="BQ401">
        <v>39608</v>
      </c>
      <c r="BR401">
        <v>143784</v>
      </c>
      <c r="BS401">
        <v>93726</v>
      </c>
      <c r="BT401">
        <v>130336</v>
      </c>
      <c r="BU401">
        <v>116642</v>
      </c>
      <c r="BV401">
        <v>70819</v>
      </c>
      <c r="BW401">
        <v>60942</v>
      </c>
      <c r="BX401">
        <v>28794</v>
      </c>
      <c r="BY401">
        <v>0</v>
      </c>
      <c r="BZ401">
        <v>0</v>
      </c>
      <c r="CA401">
        <v>0</v>
      </c>
      <c r="CB401">
        <v>3286.8890000000001</v>
      </c>
      <c r="CC401">
        <v>1358.183</v>
      </c>
      <c r="CD401">
        <v>7963.5510000000004</v>
      </c>
      <c r="CE401">
        <v>5104.7079999999996</v>
      </c>
      <c r="CF401">
        <v>7192.7460000000001</v>
      </c>
      <c r="CG401">
        <v>6507.4669999999996</v>
      </c>
      <c r="CH401">
        <v>3925.53</v>
      </c>
      <c r="CI401">
        <v>3410.1309999999999</v>
      </c>
      <c r="CJ401">
        <v>1603.836</v>
      </c>
      <c r="CK401">
        <v>0</v>
      </c>
      <c r="CL401">
        <v>0</v>
      </c>
      <c r="CM401">
        <v>0</v>
      </c>
      <c r="CN401">
        <v>120577</v>
      </c>
      <c r="CO401">
        <v>94836</v>
      </c>
      <c r="CP401">
        <v>960044</v>
      </c>
      <c r="CQ401">
        <v>755137</v>
      </c>
      <c r="CR401">
        <v>40353.040999999997</v>
      </c>
      <c r="CS401">
        <v>2024</v>
      </c>
      <c r="CT401" t="str">
        <f>IFERROR(INDEX(Geography!C:C, MATCH(G401, Geography!B:B, 0)), G401)</f>
        <v>Pennsylvania</v>
      </c>
      <c r="CU401" t="str">
        <f>IF(O401=VLOOKUP("eia923_lignite_fuel_code", Keys!$B:$C, 2, FALSE), VLOOKUP("lignite_label", Keys!$B:$C, 2, FALSE),VLOOKUP("hard_coal_label", Keys!$B:$C, 2, FALSE))</f>
        <v>hard_coal</v>
      </c>
    </row>
    <row r="402" spans="1:99" x14ac:dyDescent="0.25">
      <c r="A402">
        <v>10361</v>
      </c>
      <c r="B402" t="s">
        <v>2616</v>
      </c>
      <c r="C402" t="s">
        <v>2593</v>
      </c>
      <c r="D402" t="s">
        <v>3113</v>
      </c>
      <c r="E402" t="s">
        <v>3114</v>
      </c>
      <c r="F402">
        <v>7127</v>
      </c>
      <c r="G402" t="s">
        <v>323</v>
      </c>
      <c r="H402" t="s">
        <v>2631</v>
      </c>
      <c r="I402" t="s">
        <v>2597</v>
      </c>
      <c r="K402">
        <v>322</v>
      </c>
      <c r="L402">
        <v>7</v>
      </c>
      <c r="M402" t="s">
        <v>3088</v>
      </c>
      <c r="N402" t="s">
        <v>2599</v>
      </c>
      <c r="O402" t="s">
        <v>2600</v>
      </c>
      <c r="P402" t="s">
        <v>2601</v>
      </c>
      <c r="Q402" t="s">
        <v>2602</v>
      </c>
      <c r="R402" t="s">
        <v>2612</v>
      </c>
      <c r="S402" t="s">
        <v>2604</v>
      </c>
      <c r="T402">
        <v>4182</v>
      </c>
      <c r="U402">
        <v>4603</v>
      </c>
      <c r="V402">
        <v>4512</v>
      </c>
      <c r="W402">
        <v>3312</v>
      </c>
      <c r="X402">
        <v>2830</v>
      </c>
      <c r="Y402">
        <v>2817</v>
      </c>
      <c r="Z402">
        <v>4508</v>
      </c>
      <c r="AA402">
        <v>2862</v>
      </c>
      <c r="AB402">
        <v>2310</v>
      </c>
      <c r="AC402">
        <v>2589</v>
      </c>
      <c r="AD402">
        <v>3014</v>
      </c>
      <c r="AE402">
        <v>5089</v>
      </c>
      <c r="AF402">
        <v>757</v>
      </c>
      <c r="AG402">
        <v>1034</v>
      </c>
      <c r="AH402">
        <v>1088</v>
      </c>
      <c r="AI402">
        <v>715</v>
      </c>
      <c r="AJ402">
        <v>604</v>
      </c>
      <c r="AK402">
        <v>494</v>
      </c>
      <c r="AL402">
        <v>915</v>
      </c>
      <c r="AM402">
        <v>546</v>
      </c>
      <c r="AN402">
        <v>407</v>
      </c>
      <c r="AO402">
        <v>436</v>
      </c>
      <c r="AP402">
        <v>488</v>
      </c>
      <c r="AQ402">
        <v>845</v>
      </c>
      <c r="AR402">
        <v>21.97</v>
      </c>
      <c r="AS402">
        <v>21.97</v>
      </c>
      <c r="AT402">
        <v>21.97</v>
      </c>
      <c r="AU402">
        <v>21.96</v>
      </c>
      <c r="AV402">
        <v>21.96</v>
      </c>
      <c r="AW402">
        <v>21.96</v>
      </c>
      <c r="AX402">
        <v>21.87</v>
      </c>
      <c r="AY402">
        <v>21.87</v>
      </c>
      <c r="AZ402">
        <v>22.13</v>
      </c>
      <c r="BA402">
        <v>22.13</v>
      </c>
      <c r="BB402">
        <v>22.13</v>
      </c>
      <c r="BC402">
        <v>22.13</v>
      </c>
      <c r="BD402">
        <v>91879</v>
      </c>
      <c r="BE402">
        <v>101128</v>
      </c>
      <c r="BF402">
        <v>99129</v>
      </c>
      <c r="BG402">
        <v>72732</v>
      </c>
      <c r="BH402">
        <v>62147</v>
      </c>
      <c r="BI402">
        <v>61861</v>
      </c>
      <c r="BJ402">
        <v>98590</v>
      </c>
      <c r="BK402">
        <v>62592</v>
      </c>
      <c r="BL402">
        <v>51120</v>
      </c>
      <c r="BM402">
        <v>57295</v>
      </c>
      <c r="BN402">
        <v>66700</v>
      </c>
      <c r="BO402">
        <v>112620</v>
      </c>
      <c r="BP402">
        <v>16631</v>
      </c>
      <c r="BQ402">
        <v>22721</v>
      </c>
      <c r="BR402">
        <v>23904</v>
      </c>
      <c r="BS402">
        <v>15699</v>
      </c>
      <c r="BT402">
        <v>13263</v>
      </c>
      <c r="BU402">
        <v>10842</v>
      </c>
      <c r="BV402">
        <v>20016</v>
      </c>
      <c r="BW402">
        <v>11934</v>
      </c>
      <c r="BX402">
        <v>9010</v>
      </c>
      <c r="BY402">
        <v>9639</v>
      </c>
      <c r="BZ402">
        <v>10810</v>
      </c>
      <c r="CA402">
        <v>18694</v>
      </c>
      <c r="CB402">
        <v>2868.4470000000001</v>
      </c>
      <c r="CC402">
        <v>4037.1480000000001</v>
      </c>
      <c r="CD402">
        <v>4330.884</v>
      </c>
      <c r="CE402">
        <v>2537.482</v>
      </c>
      <c r="CF402">
        <v>1984.511</v>
      </c>
      <c r="CG402">
        <v>1521.1659999999999</v>
      </c>
      <c r="CH402">
        <v>3989.2840000000001</v>
      </c>
      <c r="CI402">
        <v>1756.6489999999999</v>
      </c>
      <c r="CJ402">
        <v>1239.9570000000001</v>
      </c>
      <c r="CK402">
        <v>1433.232</v>
      </c>
      <c r="CL402">
        <v>1591.78</v>
      </c>
      <c r="CM402">
        <v>3430.1559999999999</v>
      </c>
      <c r="CN402">
        <v>42628</v>
      </c>
      <c r="CO402">
        <v>8329</v>
      </c>
      <c r="CP402">
        <v>937793</v>
      </c>
      <c r="CQ402">
        <v>183163</v>
      </c>
      <c r="CR402">
        <v>30720.696</v>
      </c>
      <c r="CS402">
        <v>2024</v>
      </c>
      <c r="CT402" t="str">
        <f>IFERROR(INDEX(Geography!C:C, MATCH(G402, Geography!B:B, 0)), G402)</f>
        <v>Georgia</v>
      </c>
      <c r="CU402" t="str">
        <f>IF(O402=VLOOKUP("eia923_lignite_fuel_code", Keys!$B:$C, 2, FALSE), VLOOKUP("lignite_label", Keys!$B:$C, 2, FALSE),VLOOKUP("hard_coal_label", Keys!$B:$C, 2, FALSE))</f>
        <v>hard_coal</v>
      </c>
    </row>
    <row r="403" spans="1:99" x14ac:dyDescent="0.25">
      <c r="A403">
        <v>10362</v>
      </c>
      <c r="B403" t="s">
        <v>2616</v>
      </c>
      <c r="C403" t="s">
        <v>2593</v>
      </c>
      <c r="D403" t="s">
        <v>3115</v>
      </c>
      <c r="E403" t="s">
        <v>3116</v>
      </c>
      <c r="F403">
        <v>6589</v>
      </c>
      <c r="G403" t="s">
        <v>401</v>
      </c>
      <c r="H403" t="s">
        <v>2640</v>
      </c>
      <c r="I403" t="s">
        <v>2610</v>
      </c>
      <c r="K403">
        <v>322</v>
      </c>
      <c r="L403">
        <v>7</v>
      </c>
      <c r="M403" t="s">
        <v>3088</v>
      </c>
      <c r="N403" t="s">
        <v>2599</v>
      </c>
      <c r="O403" t="s">
        <v>2600</v>
      </c>
      <c r="P403" t="s">
        <v>2601</v>
      </c>
      <c r="Q403" t="s">
        <v>2611</v>
      </c>
      <c r="R403" t="s">
        <v>2603</v>
      </c>
      <c r="S403" t="s">
        <v>2604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814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346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24.93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20293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8638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1069.741</v>
      </c>
      <c r="CJ403">
        <v>0</v>
      </c>
      <c r="CK403">
        <v>0</v>
      </c>
      <c r="CL403">
        <v>0</v>
      </c>
      <c r="CM403">
        <v>0</v>
      </c>
      <c r="CN403">
        <v>814</v>
      </c>
      <c r="CO403">
        <v>346</v>
      </c>
      <c r="CP403">
        <v>20293</v>
      </c>
      <c r="CQ403">
        <v>8638</v>
      </c>
      <c r="CR403">
        <v>1069.741</v>
      </c>
      <c r="CS403">
        <v>2024</v>
      </c>
      <c r="CT403" t="str">
        <f>IFERROR(INDEX(Geography!C:C, MATCH(G403, Geography!B:B, 0)), G403)</f>
        <v>Oklahoma</v>
      </c>
      <c r="CU403" t="str">
        <f>IF(O403=VLOOKUP("eia923_lignite_fuel_code", Keys!$B:$C, 2, FALSE), VLOOKUP("lignite_label", Keys!$B:$C, 2, FALSE),VLOOKUP("hard_coal_label", Keys!$B:$C, 2, FALSE))</f>
        <v>hard_coal</v>
      </c>
    </row>
    <row r="404" spans="1:99" x14ac:dyDescent="0.25">
      <c r="A404">
        <v>10362</v>
      </c>
      <c r="B404" t="s">
        <v>2616</v>
      </c>
      <c r="C404" t="s">
        <v>2593</v>
      </c>
      <c r="D404" t="s">
        <v>3115</v>
      </c>
      <c r="E404" t="s">
        <v>3116</v>
      </c>
      <c r="F404">
        <v>6589</v>
      </c>
      <c r="G404" t="s">
        <v>401</v>
      </c>
      <c r="H404" t="s">
        <v>2640</v>
      </c>
      <c r="I404" t="s">
        <v>2610</v>
      </c>
      <c r="K404">
        <v>322</v>
      </c>
      <c r="L404">
        <v>7</v>
      </c>
      <c r="M404" t="s">
        <v>3088</v>
      </c>
      <c r="N404" t="s">
        <v>2599</v>
      </c>
      <c r="O404" t="s">
        <v>2605</v>
      </c>
      <c r="P404" t="s">
        <v>2601</v>
      </c>
      <c r="Q404" t="s">
        <v>2611</v>
      </c>
      <c r="R404" t="s">
        <v>2603</v>
      </c>
      <c r="S404" t="s">
        <v>2604</v>
      </c>
      <c r="T404">
        <v>3291</v>
      </c>
      <c r="U404">
        <v>2343</v>
      </c>
      <c r="V404">
        <v>7759</v>
      </c>
      <c r="W404">
        <v>0</v>
      </c>
      <c r="X404">
        <v>0</v>
      </c>
      <c r="Y404">
        <v>398</v>
      </c>
      <c r="Z404">
        <v>9229</v>
      </c>
      <c r="AA404">
        <v>7549</v>
      </c>
      <c r="AB404">
        <v>8510</v>
      </c>
      <c r="AC404">
        <v>8549</v>
      </c>
      <c r="AD404">
        <v>5146</v>
      </c>
      <c r="AE404">
        <v>1347</v>
      </c>
      <c r="AF404">
        <v>1283</v>
      </c>
      <c r="AG404">
        <v>937</v>
      </c>
      <c r="AH404">
        <v>3141</v>
      </c>
      <c r="AI404">
        <v>0</v>
      </c>
      <c r="AJ404">
        <v>0</v>
      </c>
      <c r="AK404">
        <v>174</v>
      </c>
      <c r="AL404">
        <v>3863</v>
      </c>
      <c r="AM404">
        <v>3213</v>
      </c>
      <c r="AN404">
        <v>3660</v>
      </c>
      <c r="AO404">
        <v>3719</v>
      </c>
      <c r="AP404">
        <v>2217</v>
      </c>
      <c r="AQ404">
        <v>532</v>
      </c>
      <c r="AR404">
        <v>17.739999999999998</v>
      </c>
      <c r="AS404">
        <v>17.739999999999998</v>
      </c>
      <c r="AT404">
        <v>17.739999999999998</v>
      </c>
      <c r="AU404">
        <v>0</v>
      </c>
      <c r="AV404">
        <v>0</v>
      </c>
      <c r="AW404">
        <v>17.739999999999998</v>
      </c>
      <c r="AX404">
        <v>17.21</v>
      </c>
      <c r="AY404">
        <v>17.260000000000002</v>
      </c>
      <c r="AZ404">
        <v>17.34</v>
      </c>
      <c r="BA404">
        <v>17.53</v>
      </c>
      <c r="BB404">
        <v>17.63</v>
      </c>
      <c r="BC404">
        <v>17.63</v>
      </c>
      <c r="BD404">
        <v>58382</v>
      </c>
      <c r="BE404">
        <v>41565</v>
      </c>
      <c r="BF404">
        <v>137645</v>
      </c>
      <c r="BG404">
        <v>0</v>
      </c>
      <c r="BH404">
        <v>0</v>
      </c>
      <c r="BI404">
        <v>7061</v>
      </c>
      <c r="BJ404">
        <v>158831</v>
      </c>
      <c r="BK404">
        <v>130296</v>
      </c>
      <c r="BL404">
        <v>147563</v>
      </c>
      <c r="BM404">
        <v>149864</v>
      </c>
      <c r="BN404">
        <v>90724</v>
      </c>
      <c r="BO404">
        <v>23748</v>
      </c>
      <c r="BP404">
        <v>22753</v>
      </c>
      <c r="BQ404">
        <v>16625</v>
      </c>
      <c r="BR404">
        <v>55724</v>
      </c>
      <c r="BS404">
        <v>0</v>
      </c>
      <c r="BT404">
        <v>0</v>
      </c>
      <c r="BU404">
        <v>3080</v>
      </c>
      <c r="BV404">
        <v>66486</v>
      </c>
      <c r="BW404">
        <v>55464</v>
      </c>
      <c r="BX404">
        <v>63459</v>
      </c>
      <c r="BY404">
        <v>65188</v>
      </c>
      <c r="BZ404">
        <v>39090</v>
      </c>
      <c r="CA404">
        <v>9372</v>
      </c>
      <c r="CB404">
        <v>2817.66</v>
      </c>
      <c r="CC404">
        <v>2058.7750000000001</v>
      </c>
      <c r="CD404">
        <v>6900.6710000000003</v>
      </c>
      <c r="CE404">
        <v>0</v>
      </c>
      <c r="CF404">
        <v>0</v>
      </c>
      <c r="CG404">
        <v>381.40800000000002</v>
      </c>
      <c r="CH404">
        <v>8233.4740000000002</v>
      </c>
      <c r="CI404">
        <v>6868.5069999999996</v>
      </c>
      <c r="CJ404">
        <v>7858.5240000000003</v>
      </c>
      <c r="CK404">
        <v>8072.6940000000004</v>
      </c>
      <c r="CL404">
        <v>4840.7539999999999</v>
      </c>
      <c r="CM404">
        <v>1160.6279999999999</v>
      </c>
      <c r="CN404">
        <v>54121</v>
      </c>
      <c r="CO404">
        <v>22739</v>
      </c>
      <c r="CP404">
        <v>945679</v>
      </c>
      <c r="CQ404">
        <v>397241</v>
      </c>
      <c r="CR404">
        <v>49193.095000000001</v>
      </c>
      <c r="CS404">
        <v>2024</v>
      </c>
      <c r="CT404" t="str">
        <f>IFERROR(INDEX(Geography!C:C, MATCH(G404, Geography!B:B, 0)), G404)</f>
        <v>Oklahoma</v>
      </c>
      <c r="CU404" t="str">
        <f>IF(O404=VLOOKUP("eia923_lignite_fuel_code", Keys!$B:$C, 2, FALSE), VLOOKUP("lignite_label", Keys!$B:$C, 2, FALSE),VLOOKUP("hard_coal_label", Keys!$B:$C, 2, FALSE))</f>
        <v>hard_coal</v>
      </c>
    </row>
    <row r="405" spans="1:99" x14ac:dyDescent="0.25">
      <c r="A405">
        <v>10417</v>
      </c>
      <c r="B405" t="s">
        <v>2616</v>
      </c>
      <c r="C405" t="s">
        <v>2593</v>
      </c>
      <c r="D405" t="s">
        <v>3117</v>
      </c>
      <c r="E405" t="s">
        <v>3118</v>
      </c>
      <c r="F405">
        <v>39878</v>
      </c>
      <c r="G405" t="s">
        <v>355</v>
      </c>
      <c r="H405" t="s">
        <v>2805</v>
      </c>
      <c r="I405" t="s">
        <v>2806</v>
      </c>
      <c r="K405">
        <v>325211</v>
      </c>
      <c r="L405">
        <v>7</v>
      </c>
      <c r="M405" t="s">
        <v>3088</v>
      </c>
      <c r="N405" t="s">
        <v>2599</v>
      </c>
      <c r="O405" t="s">
        <v>2600</v>
      </c>
      <c r="P405" t="s">
        <v>2601</v>
      </c>
      <c r="Q405" t="s">
        <v>2807</v>
      </c>
      <c r="R405" t="s">
        <v>2603</v>
      </c>
      <c r="S405" t="s">
        <v>2604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2024</v>
      </c>
      <c r="CT405" t="str">
        <f>IFERROR(INDEX(Geography!C:C, MATCH(G405, Geography!B:B, 0)), G405)</f>
        <v>Massachusetts</v>
      </c>
      <c r="CU405" t="str">
        <f>IF(O405=VLOOKUP("eia923_lignite_fuel_code", Keys!$B:$C, 2, FALSE), VLOOKUP("lignite_label", Keys!$B:$C, 2, FALSE),VLOOKUP("hard_coal_label", Keys!$B:$C, 2, FALSE))</f>
        <v>hard_coal</v>
      </c>
    </row>
    <row r="406" spans="1:99" x14ac:dyDescent="0.25">
      <c r="A406">
        <v>10426</v>
      </c>
      <c r="B406" t="s">
        <v>2616</v>
      </c>
      <c r="C406" t="s">
        <v>2593</v>
      </c>
      <c r="D406" t="s">
        <v>3119</v>
      </c>
      <c r="E406" t="s">
        <v>3120</v>
      </c>
      <c r="F406">
        <v>23632</v>
      </c>
      <c r="G406" t="s">
        <v>323</v>
      </c>
      <c r="H406" t="s">
        <v>2631</v>
      </c>
      <c r="I406" t="s">
        <v>2597</v>
      </c>
      <c r="K406">
        <v>32213</v>
      </c>
      <c r="L406">
        <v>7</v>
      </c>
      <c r="M406" t="s">
        <v>3088</v>
      </c>
      <c r="N406" t="s">
        <v>2599</v>
      </c>
      <c r="O406" t="s">
        <v>2600</v>
      </c>
      <c r="P406" t="s">
        <v>2601</v>
      </c>
      <c r="Q406" t="s">
        <v>2602</v>
      </c>
      <c r="R406" t="s">
        <v>2612</v>
      </c>
      <c r="S406" t="s">
        <v>2604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2024</v>
      </c>
      <c r="CT406" t="str">
        <f>IFERROR(INDEX(Geography!C:C, MATCH(G406, Geography!B:B, 0)), G406)</f>
        <v>Georgia</v>
      </c>
      <c r="CU406" t="str">
        <f>IF(O406=VLOOKUP("eia923_lignite_fuel_code", Keys!$B:$C, 2, FALSE), VLOOKUP("lignite_label", Keys!$B:$C, 2, FALSE),VLOOKUP("hard_coal_label", Keys!$B:$C, 2, FALSE))</f>
        <v>hard_coal</v>
      </c>
    </row>
    <row r="407" spans="1:99" x14ac:dyDescent="0.25">
      <c r="A407">
        <v>10430</v>
      </c>
      <c r="B407" t="s">
        <v>2616</v>
      </c>
      <c r="C407" t="s">
        <v>2593</v>
      </c>
      <c r="D407" t="s">
        <v>3121</v>
      </c>
      <c r="E407" t="s">
        <v>3122</v>
      </c>
      <c r="F407">
        <v>623</v>
      </c>
      <c r="G407" t="s">
        <v>367</v>
      </c>
      <c r="H407" t="s">
        <v>2609</v>
      </c>
      <c r="I407" t="s">
        <v>2597</v>
      </c>
      <c r="K407">
        <v>311</v>
      </c>
      <c r="L407">
        <v>7</v>
      </c>
      <c r="M407" t="s">
        <v>3088</v>
      </c>
      <c r="N407" t="s">
        <v>2599</v>
      </c>
      <c r="O407" t="s">
        <v>2600</v>
      </c>
      <c r="P407" t="s">
        <v>2601</v>
      </c>
      <c r="Q407" t="s">
        <v>2697</v>
      </c>
      <c r="R407" t="s">
        <v>2603</v>
      </c>
      <c r="S407" t="s">
        <v>2604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2024</v>
      </c>
      <c r="CT407" t="str">
        <f>IFERROR(INDEX(Geography!C:C, MATCH(G407, Geography!B:B, 0)), G407)</f>
        <v>Missouri</v>
      </c>
      <c r="CU407" t="str">
        <f>IF(O407=VLOOKUP("eia923_lignite_fuel_code", Keys!$B:$C, 2, FALSE), VLOOKUP("lignite_label", Keys!$B:$C, 2, FALSE),VLOOKUP("hard_coal_label", Keys!$B:$C, 2, FALSE))</f>
        <v>hard_coal</v>
      </c>
    </row>
    <row r="408" spans="1:99" x14ac:dyDescent="0.25">
      <c r="A408">
        <v>10430</v>
      </c>
      <c r="B408" t="s">
        <v>2616</v>
      </c>
      <c r="C408" t="s">
        <v>2593</v>
      </c>
      <c r="D408" t="s">
        <v>3121</v>
      </c>
      <c r="E408" t="s">
        <v>3122</v>
      </c>
      <c r="F408">
        <v>623</v>
      </c>
      <c r="G408" t="s">
        <v>367</v>
      </c>
      <c r="H408" t="s">
        <v>2609</v>
      </c>
      <c r="I408" t="s">
        <v>2597</v>
      </c>
      <c r="K408">
        <v>311</v>
      </c>
      <c r="L408">
        <v>7</v>
      </c>
      <c r="M408" t="s">
        <v>3088</v>
      </c>
      <c r="N408" t="s">
        <v>2599</v>
      </c>
      <c r="O408" t="s">
        <v>522</v>
      </c>
      <c r="P408" t="s">
        <v>2601</v>
      </c>
      <c r="Q408" t="s">
        <v>2697</v>
      </c>
      <c r="R408" t="s">
        <v>2603</v>
      </c>
      <c r="S408" t="s">
        <v>2604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2024</v>
      </c>
      <c r="CT408" t="str">
        <f>IFERROR(INDEX(Geography!C:C, MATCH(G408, Geography!B:B, 0)), G408)</f>
        <v>Missouri</v>
      </c>
      <c r="CU408" t="str">
        <f>IF(O408=VLOOKUP("eia923_lignite_fuel_code", Keys!$B:$C, 2, FALSE), VLOOKUP("lignite_label", Keys!$B:$C, 2, FALSE),VLOOKUP("hard_coal_label", Keys!$B:$C, 2, FALSE))</f>
        <v>lignite</v>
      </c>
    </row>
    <row r="409" spans="1:99" x14ac:dyDescent="0.25">
      <c r="A409">
        <v>10477</v>
      </c>
      <c r="B409" t="s">
        <v>2616</v>
      </c>
      <c r="C409" t="s">
        <v>2593</v>
      </c>
      <c r="D409" t="s">
        <v>3123</v>
      </c>
      <c r="E409" t="s">
        <v>3124</v>
      </c>
      <c r="F409">
        <v>66482</v>
      </c>
      <c r="G409" t="s">
        <v>440</v>
      </c>
      <c r="H409" t="s">
        <v>2690</v>
      </c>
      <c r="I409" t="s">
        <v>2610</v>
      </c>
      <c r="K409">
        <v>322122</v>
      </c>
      <c r="L409">
        <v>7</v>
      </c>
      <c r="M409" t="s">
        <v>3088</v>
      </c>
      <c r="N409" t="s">
        <v>2599</v>
      </c>
      <c r="O409" t="s">
        <v>2605</v>
      </c>
      <c r="P409" t="s">
        <v>2601</v>
      </c>
      <c r="Q409" t="s">
        <v>2697</v>
      </c>
      <c r="R409" t="s">
        <v>2612</v>
      </c>
      <c r="S409" t="s">
        <v>2604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2024</v>
      </c>
      <c r="CT409" t="str">
        <f>IFERROR(INDEX(Geography!C:C, MATCH(G409, Geography!B:B, 0)), G409)</f>
        <v>Wisconsin</v>
      </c>
      <c r="CU409" t="str">
        <f>IF(O409=VLOOKUP("eia923_lignite_fuel_code", Keys!$B:$C, 2, FALSE), VLOOKUP("lignite_label", Keys!$B:$C, 2, FALSE),VLOOKUP("hard_coal_label", Keys!$B:$C, 2, FALSE))</f>
        <v>hard_coal</v>
      </c>
    </row>
    <row r="410" spans="1:99" x14ac:dyDescent="0.25">
      <c r="A410">
        <v>10488</v>
      </c>
      <c r="B410" t="s">
        <v>2616</v>
      </c>
      <c r="C410" t="s">
        <v>2593</v>
      </c>
      <c r="D410" t="s">
        <v>3125</v>
      </c>
      <c r="E410" t="s">
        <v>3126</v>
      </c>
      <c r="F410">
        <v>1924</v>
      </c>
      <c r="G410" t="s">
        <v>346</v>
      </c>
      <c r="H410" t="s">
        <v>2640</v>
      </c>
      <c r="I410" t="s">
        <v>2597</v>
      </c>
      <c r="K410">
        <v>32213</v>
      </c>
      <c r="L410">
        <v>7</v>
      </c>
      <c r="M410" t="s">
        <v>3088</v>
      </c>
      <c r="N410" t="s">
        <v>2599</v>
      </c>
      <c r="O410" t="s">
        <v>522</v>
      </c>
      <c r="P410" t="s">
        <v>2601</v>
      </c>
      <c r="Q410" t="s">
        <v>2697</v>
      </c>
      <c r="R410" t="s">
        <v>2656</v>
      </c>
      <c r="S410" t="s">
        <v>2604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2024</v>
      </c>
      <c r="CT410" t="str">
        <f>IFERROR(INDEX(Geography!C:C, MATCH(G410, Geography!B:B, 0)), G410)</f>
        <v>Louisiana</v>
      </c>
      <c r="CU410" t="str">
        <f>IF(O410=VLOOKUP("eia923_lignite_fuel_code", Keys!$B:$C, 2, FALSE), VLOOKUP("lignite_label", Keys!$B:$C, 2, FALSE),VLOOKUP("hard_coal_label", Keys!$B:$C, 2, FALSE))</f>
        <v>lignite</v>
      </c>
    </row>
    <row r="411" spans="1:99" x14ac:dyDescent="0.25">
      <c r="A411">
        <v>10495</v>
      </c>
      <c r="B411" t="s">
        <v>2616</v>
      </c>
      <c r="C411" t="s">
        <v>2593</v>
      </c>
      <c r="D411" t="s">
        <v>3127</v>
      </c>
      <c r="E411" t="s">
        <v>3105</v>
      </c>
      <c r="F411">
        <v>61813</v>
      </c>
      <c r="G411" t="s">
        <v>349</v>
      </c>
      <c r="H411" t="s">
        <v>2805</v>
      </c>
      <c r="I411" t="s">
        <v>2806</v>
      </c>
      <c r="K411">
        <v>22</v>
      </c>
      <c r="L411">
        <v>3</v>
      </c>
      <c r="M411" t="s">
        <v>2621</v>
      </c>
      <c r="N411" t="s">
        <v>2599</v>
      </c>
      <c r="O411" t="s">
        <v>2600</v>
      </c>
      <c r="P411" t="s">
        <v>2601</v>
      </c>
      <c r="Q411" t="s">
        <v>2807</v>
      </c>
      <c r="R411" t="s">
        <v>2603</v>
      </c>
      <c r="S411" t="s">
        <v>2604</v>
      </c>
      <c r="T411">
        <v>2999</v>
      </c>
      <c r="U411">
        <v>4569</v>
      </c>
      <c r="V411">
        <v>6195</v>
      </c>
      <c r="W411">
        <v>2499</v>
      </c>
      <c r="X411">
        <v>2517</v>
      </c>
      <c r="Y411">
        <v>2634</v>
      </c>
      <c r="Z411">
        <v>2503</v>
      </c>
      <c r="AA411">
        <v>3481</v>
      </c>
      <c r="AB411">
        <v>4926</v>
      </c>
      <c r="AC411">
        <v>3021</v>
      </c>
      <c r="AD411">
        <v>2391</v>
      </c>
      <c r="AE411">
        <v>4301</v>
      </c>
      <c r="AF411">
        <v>564</v>
      </c>
      <c r="AG411">
        <v>847</v>
      </c>
      <c r="AH411">
        <v>1294</v>
      </c>
      <c r="AI411">
        <v>467</v>
      </c>
      <c r="AJ411">
        <v>451</v>
      </c>
      <c r="AK411">
        <v>440</v>
      </c>
      <c r="AL411">
        <v>436</v>
      </c>
      <c r="AM411">
        <v>638</v>
      </c>
      <c r="AN411">
        <v>630</v>
      </c>
      <c r="AO411">
        <v>566</v>
      </c>
      <c r="AP411">
        <v>492</v>
      </c>
      <c r="AQ411">
        <v>727</v>
      </c>
      <c r="AR411">
        <v>19.911999999999999</v>
      </c>
      <c r="AS411">
        <v>19.911999999999999</v>
      </c>
      <c r="AT411">
        <v>20.481999999999999</v>
      </c>
      <c r="AU411">
        <v>20.481999999999999</v>
      </c>
      <c r="AV411">
        <v>20.481999999999999</v>
      </c>
      <c r="AW411">
        <v>20.481999999999999</v>
      </c>
      <c r="AX411">
        <v>20.481999999999999</v>
      </c>
      <c r="AY411">
        <v>20.481999999999999</v>
      </c>
      <c r="AZ411">
        <v>20.481999999999999</v>
      </c>
      <c r="BA411">
        <v>20.481999999999999</v>
      </c>
      <c r="BB411">
        <v>20.481999999999999</v>
      </c>
      <c r="BC411">
        <v>20.481999999999999</v>
      </c>
      <c r="BD411">
        <v>59716</v>
      </c>
      <c r="BE411">
        <v>90978</v>
      </c>
      <c r="BF411">
        <v>126886</v>
      </c>
      <c r="BG411">
        <v>51185</v>
      </c>
      <c r="BH411">
        <v>51553</v>
      </c>
      <c r="BI411">
        <v>53950</v>
      </c>
      <c r="BJ411">
        <v>51266</v>
      </c>
      <c r="BK411">
        <v>71298</v>
      </c>
      <c r="BL411">
        <v>100894</v>
      </c>
      <c r="BM411">
        <v>61876</v>
      </c>
      <c r="BN411">
        <v>48972</v>
      </c>
      <c r="BO411">
        <v>88093</v>
      </c>
      <c r="BP411">
        <v>11237</v>
      </c>
      <c r="BQ411">
        <v>16866</v>
      </c>
      <c r="BR411">
        <v>26494</v>
      </c>
      <c r="BS411">
        <v>9557</v>
      </c>
      <c r="BT411">
        <v>9240</v>
      </c>
      <c r="BU411">
        <v>9006</v>
      </c>
      <c r="BV411">
        <v>8926</v>
      </c>
      <c r="BW411">
        <v>13065</v>
      </c>
      <c r="BX411">
        <v>12903</v>
      </c>
      <c r="BY411">
        <v>11584</v>
      </c>
      <c r="BZ411">
        <v>10068</v>
      </c>
      <c r="CA411">
        <v>14887</v>
      </c>
      <c r="CB411">
        <v>2068.7460000000001</v>
      </c>
      <c r="CC411">
        <v>3067.8090000000002</v>
      </c>
      <c r="CD411">
        <v>4842.4470000000001</v>
      </c>
      <c r="CE411">
        <v>1788.607</v>
      </c>
      <c r="CF411">
        <v>1726.1189999999999</v>
      </c>
      <c r="CG411">
        <v>1605.963</v>
      </c>
      <c r="CH411">
        <v>1624.614</v>
      </c>
      <c r="CI411">
        <v>2454.5630000000001</v>
      </c>
      <c r="CJ411">
        <v>2633.9690000000001</v>
      </c>
      <c r="CK411">
        <v>2383.15</v>
      </c>
      <c r="CL411">
        <v>2077.4940000000001</v>
      </c>
      <c r="CM411">
        <v>3106.28</v>
      </c>
      <c r="CN411">
        <v>42036</v>
      </c>
      <c r="CO411">
        <v>7552</v>
      </c>
      <c r="CP411">
        <v>856667</v>
      </c>
      <c r="CQ411">
        <v>153833</v>
      </c>
      <c r="CR411">
        <v>29379.760999999999</v>
      </c>
      <c r="CS411">
        <v>2024</v>
      </c>
      <c r="CT411" t="str">
        <f>IFERROR(INDEX(Geography!C:C, MATCH(G411, Geography!B:B, 0)), G411)</f>
        <v>Maine</v>
      </c>
      <c r="CU411" t="str">
        <f>IF(O411=VLOOKUP("eia923_lignite_fuel_code", Keys!$B:$C, 2, FALSE), VLOOKUP("lignite_label", Keys!$B:$C, 2, FALSE),VLOOKUP("hard_coal_label", Keys!$B:$C, 2, FALSE))</f>
        <v>hard_coal</v>
      </c>
    </row>
    <row r="412" spans="1:99" x14ac:dyDescent="0.25">
      <c r="A412">
        <v>10504</v>
      </c>
      <c r="B412" t="s">
        <v>2616</v>
      </c>
      <c r="C412" t="s">
        <v>2593</v>
      </c>
      <c r="D412" t="s">
        <v>3128</v>
      </c>
      <c r="E412" t="s">
        <v>3129</v>
      </c>
      <c r="F412">
        <v>450</v>
      </c>
      <c r="G412" t="s">
        <v>326</v>
      </c>
      <c r="H412" t="s">
        <v>2626</v>
      </c>
      <c r="I412" t="s">
        <v>2627</v>
      </c>
      <c r="K412">
        <v>311</v>
      </c>
      <c r="L412">
        <v>7</v>
      </c>
      <c r="M412" t="s">
        <v>3088</v>
      </c>
      <c r="N412" t="s">
        <v>2599</v>
      </c>
      <c r="O412" t="s">
        <v>2600</v>
      </c>
      <c r="P412" t="s">
        <v>2601</v>
      </c>
      <c r="Q412" t="s">
        <v>3130</v>
      </c>
      <c r="R412" t="s">
        <v>2612</v>
      </c>
      <c r="S412" t="s">
        <v>2604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2024</v>
      </c>
      <c r="CT412" t="str">
        <f>IFERROR(INDEX(Geography!C:C, MATCH(G412, Geography!B:B, 0)), G412)</f>
        <v>Idaho</v>
      </c>
      <c r="CU412" t="str">
        <f>IF(O412=VLOOKUP("eia923_lignite_fuel_code", Keys!$B:$C, 2, FALSE), VLOOKUP("lignite_label", Keys!$B:$C, 2, FALSE),VLOOKUP("hard_coal_label", Keys!$B:$C, 2, FALSE))</f>
        <v>hard_coal</v>
      </c>
    </row>
    <row r="413" spans="1:99" x14ac:dyDescent="0.25">
      <c r="A413">
        <v>10504</v>
      </c>
      <c r="B413" t="s">
        <v>2616</v>
      </c>
      <c r="C413" t="s">
        <v>2593</v>
      </c>
      <c r="D413" t="s">
        <v>3128</v>
      </c>
      <c r="E413" t="s">
        <v>3129</v>
      </c>
      <c r="F413">
        <v>450</v>
      </c>
      <c r="G413" t="s">
        <v>326</v>
      </c>
      <c r="H413" t="s">
        <v>2626</v>
      </c>
      <c r="I413" t="s">
        <v>2627</v>
      </c>
      <c r="K413">
        <v>311</v>
      </c>
      <c r="L413">
        <v>7</v>
      </c>
      <c r="M413" t="s">
        <v>3088</v>
      </c>
      <c r="N413" t="s">
        <v>2599</v>
      </c>
      <c r="O413" t="s">
        <v>2605</v>
      </c>
      <c r="P413" t="s">
        <v>2601</v>
      </c>
      <c r="Q413" t="s">
        <v>3130</v>
      </c>
      <c r="R413" t="s">
        <v>2612</v>
      </c>
      <c r="S413" t="s">
        <v>2604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2024</v>
      </c>
      <c r="CT413" t="str">
        <f>IFERROR(INDEX(Geography!C:C, MATCH(G413, Geography!B:B, 0)), G413)</f>
        <v>Idaho</v>
      </c>
      <c r="CU413" t="str">
        <f>IF(O413=VLOOKUP("eia923_lignite_fuel_code", Keys!$B:$C, 2, FALSE), VLOOKUP("lignite_label", Keys!$B:$C, 2, FALSE),VLOOKUP("hard_coal_label", Keys!$B:$C, 2, FALSE))</f>
        <v>hard_coal</v>
      </c>
    </row>
    <row r="414" spans="1:99" x14ac:dyDescent="0.25">
      <c r="A414">
        <v>10603</v>
      </c>
      <c r="B414" t="s">
        <v>2592</v>
      </c>
      <c r="C414" t="s">
        <v>2593</v>
      </c>
      <c r="D414" t="s">
        <v>3131</v>
      </c>
      <c r="E414" t="s">
        <v>3132</v>
      </c>
      <c r="F414">
        <v>5670</v>
      </c>
      <c r="G414" t="s">
        <v>407</v>
      </c>
      <c r="H414" t="s">
        <v>2811</v>
      </c>
      <c r="I414" t="s">
        <v>2666</v>
      </c>
      <c r="K414">
        <v>22</v>
      </c>
      <c r="L414">
        <v>2</v>
      </c>
      <c r="M414" t="s">
        <v>2643</v>
      </c>
      <c r="N414" t="s">
        <v>2599</v>
      </c>
      <c r="O414" t="s">
        <v>2876</v>
      </c>
      <c r="P414" t="s">
        <v>2877</v>
      </c>
      <c r="Q414" t="s">
        <v>2667</v>
      </c>
      <c r="R414" t="s">
        <v>2612</v>
      </c>
      <c r="S414" t="s">
        <v>2604</v>
      </c>
      <c r="T414">
        <v>37962</v>
      </c>
      <c r="U414">
        <v>35044</v>
      </c>
      <c r="V414">
        <v>41594</v>
      </c>
      <c r="W414">
        <v>41072</v>
      </c>
      <c r="X414">
        <v>34215</v>
      </c>
      <c r="Y414">
        <v>41083</v>
      </c>
      <c r="Z414">
        <v>40617</v>
      </c>
      <c r="AA414">
        <v>41827</v>
      </c>
      <c r="AB414">
        <v>43301</v>
      </c>
      <c r="AC414">
        <v>16374</v>
      </c>
      <c r="AD414">
        <v>26665</v>
      </c>
      <c r="AE414">
        <v>42962</v>
      </c>
      <c r="AF414">
        <v>37962</v>
      </c>
      <c r="AG414">
        <v>35044</v>
      </c>
      <c r="AH414">
        <v>41594</v>
      </c>
      <c r="AI414">
        <v>41072</v>
      </c>
      <c r="AJ414">
        <v>34215</v>
      </c>
      <c r="AK414">
        <v>41083</v>
      </c>
      <c r="AL414">
        <v>40617</v>
      </c>
      <c r="AM414">
        <v>41827</v>
      </c>
      <c r="AN414">
        <v>43301</v>
      </c>
      <c r="AO414">
        <v>16374</v>
      </c>
      <c r="AP414">
        <v>26665</v>
      </c>
      <c r="AQ414">
        <v>42962</v>
      </c>
      <c r="AR414">
        <v>13.21</v>
      </c>
      <c r="AS414">
        <v>13.14</v>
      </c>
      <c r="AT414">
        <v>12.28</v>
      </c>
      <c r="AU414">
        <v>12.49</v>
      </c>
      <c r="AV414">
        <v>12.11</v>
      </c>
      <c r="AW414">
        <v>12.25</v>
      </c>
      <c r="AX414">
        <v>12.97</v>
      </c>
      <c r="AY414">
        <v>12.26</v>
      </c>
      <c r="AZ414">
        <v>11.69</v>
      </c>
      <c r="BA414">
        <v>10.64</v>
      </c>
      <c r="BB414">
        <v>11.94</v>
      </c>
      <c r="BC414">
        <v>12.22</v>
      </c>
      <c r="BD414">
        <v>501478</v>
      </c>
      <c r="BE414">
        <v>460478</v>
      </c>
      <c r="BF414">
        <v>510774</v>
      </c>
      <c r="BG414">
        <v>512989</v>
      </c>
      <c r="BH414">
        <v>414344</v>
      </c>
      <c r="BI414">
        <v>503267</v>
      </c>
      <c r="BJ414">
        <v>526802</v>
      </c>
      <c r="BK414">
        <v>512799</v>
      </c>
      <c r="BL414">
        <v>506189</v>
      </c>
      <c r="BM414">
        <v>174219</v>
      </c>
      <c r="BN414">
        <v>318380</v>
      </c>
      <c r="BO414">
        <v>524996</v>
      </c>
      <c r="BP414">
        <v>501478</v>
      </c>
      <c r="BQ414">
        <v>460478</v>
      </c>
      <c r="BR414">
        <v>510774</v>
      </c>
      <c r="BS414">
        <v>512989</v>
      </c>
      <c r="BT414">
        <v>414344</v>
      </c>
      <c r="BU414">
        <v>503267</v>
      </c>
      <c r="BV414">
        <v>526802</v>
      </c>
      <c r="BW414">
        <v>512799</v>
      </c>
      <c r="BX414">
        <v>506189</v>
      </c>
      <c r="BY414">
        <v>174219</v>
      </c>
      <c r="BZ414">
        <v>318380</v>
      </c>
      <c r="CA414">
        <v>524996</v>
      </c>
      <c r="CB414">
        <v>33314.584999999999</v>
      </c>
      <c r="CC414">
        <v>29792.89</v>
      </c>
      <c r="CD414">
        <v>33700.559000000001</v>
      </c>
      <c r="CE414">
        <v>33102.993000000002</v>
      </c>
      <c r="CF414">
        <v>27136.683000000001</v>
      </c>
      <c r="CG414">
        <v>32828.720999999998</v>
      </c>
      <c r="CH414">
        <v>34314.661</v>
      </c>
      <c r="CI414">
        <v>34030.792999999998</v>
      </c>
      <c r="CJ414">
        <v>32485.8</v>
      </c>
      <c r="CK414">
        <v>11700.787</v>
      </c>
      <c r="CL414">
        <v>20738.731</v>
      </c>
      <c r="CM414">
        <v>34286.233999999997</v>
      </c>
      <c r="CN414">
        <v>442716</v>
      </c>
      <c r="CO414">
        <v>442716</v>
      </c>
      <c r="CP414">
        <v>5466715</v>
      </c>
      <c r="CQ414">
        <v>5466715</v>
      </c>
      <c r="CR414">
        <v>357433.44</v>
      </c>
      <c r="CS414">
        <v>2024</v>
      </c>
      <c r="CT414" t="str">
        <f>IFERROR(INDEX(Geography!C:C, MATCH(G414, Geography!B:B, 0)), G414)</f>
        <v>Pennsylvania</v>
      </c>
      <c r="CU414" t="str">
        <f>IF(O414=VLOOKUP("eia923_lignite_fuel_code", Keys!$B:$C, 2, FALSE), VLOOKUP("lignite_label", Keys!$B:$C, 2, FALSE),VLOOKUP("hard_coal_label", Keys!$B:$C, 2, FALSE))</f>
        <v>hard_coal</v>
      </c>
    </row>
    <row r="415" spans="1:99" x14ac:dyDescent="0.25">
      <c r="A415">
        <v>10671</v>
      </c>
      <c r="B415" t="s">
        <v>2592</v>
      </c>
      <c r="C415" t="s">
        <v>2593</v>
      </c>
      <c r="D415" t="s">
        <v>3133</v>
      </c>
      <c r="E415" t="s">
        <v>2863</v>
      </c>
      <c r="F415">
        <v>14063</v>
      </c>
      <c r="G415" t="s">
        <v>401</v>
      </c>
      <c r="H415" t="s">
        <v>2640</v>
      </c>
      <c r="I415" t="s">
        <v>2610</v>
      </c>
      <c r="K415">
        <v>22</v>
      </c>
      <c r="L415">
        <v>1</v>
      </c>
      <c r="M415" t="s">
        <v>2598</v>
      </c>
      <c r="N415" t="s">
        <v>2599</v>
      </c>
      <c r="O415" t="s">
        <v>2600</v>
      </c>
      <c r="P415" t="s">
        <v>2601</v>
      </c>
      <c r="Q415" t="s">
        <v>2611</v>
      </c>
      <c r="R415" t="s">
        <v>2603</v>
      </c>
      <c r="S415" t="s">
        <v>2604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816</v>
      </c>
      <c r="Z415">
        <v>1566</v>
      </c>
      <c r="AA415">
        <v>570</v>
      </c>
      <c r="AB415">
        <v>0</v>
      </c>
      <c r="AC415">
        <v>1146</v>
      </c>
      <c r="AD415">
        <v>72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816</v>
      </c>
      <c r="AL415">
        <v>1566</v>
      </c>
      <c r="AM415">
        <v>570</v>
      </c>
      <c r="AN415">
        <v>0</v>
      </c>
      <c r="AO415">
        <v>1146</v>
      </c>
      <c r="AP415">
        <v>72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14.148</v>
      </c>
      <c r="AX415">
        <v>14.148</v>
      </c>
      <c r="AY415">
        <v>14.148</v>
      </c>
      <c r="AZ415">
        <v>0</v>
      </c>
      <c r="BA415">
        <v>14.148</v>
      </c>
      <c r="BB415">
        <v>14.148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11545</v>
      </c>
      <c r="BJ415">
        <v>22156</v>
      </c>
      <c r="BK415">
        <v>8064</v>
      </c>
      <c r="BL415">
        <v>0</v>
      </c>
      <c r="BM415">
        <v>16214</v>
      </c>
      <c r="BN415">
        <v>1019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11545</v>
      </c>
      <c r="BV415">
        <v>22156</v>
      </c>
      <c r="BW415">
        <v>8064</v>
      </c>
      <c r="BX415">
        <v>0</v>
      </c>
      <c r="BY415">
        <v>16214</v>
      </c>
      <c r="BZ415">
        <v>1019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908.91099999999994</v>
      </c>
      <c r="CH415">
        <v>1773.671</v>
      </c>
      <c r="CI415">
        <v>612.52099999999996</v>
      </c>
      <c r="CJ415">
        <v>0</v>
      </c>
      <c r="CK415">
        <v>1259.05</v>
      </c>
      <c r="CL415">
        <v>77.459000000000003</v>
      </c>
      <c r="CM415">
        <v>0</v>
      </c>
      <c r="CN415">
        <v>4170</v>
      </c>
      <c r="CO415">
        <v>4170</v>
      </c>
      <c r="CP415">
        <v>58998</v>
      </c>
      <c r="CQ415">
        <v>58998</v>
      </c>
      <c r="CR415">
        <v>4631.6120000000001</v>
      </c>
      <c r="CS415">
        <v>2024</v>
      </c>
      <c r="CT415" t="str">
        <f>IFERROR(INDEX(Geography!C:C, MATCH(G415, Geography!B:B, 0)), G415)</f>
        <v>Oklahoma</v>
      </c>
      <c r="CU415" t="str">
        <f>IF(O415=VLOOKUP("eia923_lignite_fuel_code", Keys!$B:$C, 2, FALSE), VLOOKUP("lignite_label", Keys!$B:$C, 2, FALSE),VLOOKUP("hard_coal_label", Keys!$B:$C, 2, FALSE))</f>
        <v>hard_coal</v>
      </c>
    </row>
    <row r="416" spans="1:99" x14ac:dyDescent="0.25">
      <c r="A416">
        <v>10671</v>
      </c>
      <c r="B416" t="s">
        <v>2592</v>
      </c>
      <c r="C416" t="s">
        <v>2593</v>
      </c>
      <c r="D416" t="s">
        <v>3133</v>
      </c>
      <c r="E416" t="s">
        <v>2863</v>
      </c>
      <c r="F416">
        <v>14063</v>
      </c>
      <c r="G416" t="s">
        <v>401</v>
      </c>
      <c r="H416" t="s">
        <v>2640</v>
      </c>
      <c r="I416" t="s">
        <v>2610</v>
      </c>
      <c r="K416">
        <v>22</v>
      </c>
      <c r="L416">
        <v>1</v>
      </c>
      <c r="M416" t="s">
        <v>2598</v>
      </c>
      <c r="N416" t="s">
        <v>2599</v>
      </c>
      <c r="O416" t="s">
        <v>2615</v>
      </c>
      <c r="P416" t="s">
        <v>2601</v>
      </c>
      <c r="Q416" t="s">
        <v>2611</v>
      </c>
      <c r="R416" t="s">
        <v>2603</v>
      </c>
      <c r="S416" t="s">
        <v>2604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2024</v>
      </c>
      <c r="CT416" t="str">
        <f>IFERROR(INDEX(Geography!C:C, MATCH(G416, Geography!B:B, 0)), G416)</f>
        <v>Oklahoma</v>
      </c>
      <c r="CU416" t="str">
        <f>IF(O416=VLOOKUP("eia923_lignite_fuel_code", Keys!$B:$C, 2, FALSE), VLOOKUP("lignite_label", Keys!$B:$C, 2, FALSE),VLOOKUP("hard_coal_label", Keys!$B:$C, 2, FALSE))</f>
        <v>hard_coal</v>
      </c>
    </row>
    <row r="417" spans="1:99" x14ac:dyDescent="0.25">
      <c r="A417">
        <v>10671</v>
      </c>
      <c r="B417" t="s">
        <v>2592</v>
      </c>
      <c r="C417" t="s">
        <v>2593</v>
      </c>
      <c r="D417" t="s">
        <v>3133</v>
      </c>
      <c r="E417" t="s">
        <v>2863</v>
      </c>
      <c r="F417">
        <v>14063</v>
      </c>
      <c r="G417" t="s">
        <v>401</v>
      </c>
      <c r="H417" t="s">
        <v>2640</v>
      </c>
      <c r="I417" t="s">
        <v>2610</v>
      </c>
      <c r="K417">
        <v>22</v>
      </c>
      <c r="L417">
        <v>1</v>
      </c>
      <c r="M417" t="s">
        <v>2598</v>
      </c>
      <c r="N417" t="s">
        <v>2599</v>
      </c>
      <c r="O417" t="s">
        <v>2605</v>
      </c>
      <c r="P417" t="s">
        <v>2601</v>
      </c>
      <c r="Q417" t="s">
        <v>2611</v>
      </c>
      <c r="R417" t="s">
        <v>2603</v>
      </c>
      <c r="S417" t="s">
        <v>2604</v>
      </c>
      <c r="T417">
        <v>54118</v>
      </c>
      <c r="U417">
        <v>0</v>
      </c>
      <c r="V417">
        <v>0</v>
      </c>
      <c r="W417">
        <v>0</v>
      </c>
      <c r="X417">
        <v>34048</v>
      </c>
      <c r="Y417">
        <v>57548</v>
      </c>
      <c r="Z417">
        <v>70622</v>
      </c>
      <c r="AA417">
        <v>50866</v>
      </c>
      <c r="AB417">
        <v>36218</v>
      </c>
      <c r="AC417">
        <v>54110</v>
      </c>
      <c r="AD417">
        <v>58186</v>
      </c>
      <c r="AE417">
        <v>3748</v>
      </c>
      <c r="AF417">
        <v>54118</v>
      </c>
      <c r="AG417">
        <v>0</v>
      </c>
      <c r="AH417">
        <v>0</v>
      </c>
      <c r="AI417">
        <v>0</v>
      </c>
      <c r="AJ417">
        <v>34048</v>
      </c>
      <c r="AK417">
        <v>57548</v>
      </c>
      <c r="AL417">
        <v>70622</v>
      </c>
      <c r="AM417">
        <v>50866</v>
      </c>
      <c r="AN417">
        <v>36218</v>
      </c>
      <c r="AO417">
        <v>54110</v>
      </c>
      <c r="AP417">
        <v>58186</v>
      </c>
      <c r="AQ417">
        <v>3748</v>
      </c>
      <c r="AR417">
        <v>16.32</v>
      </c>
      <c r="AS417">
        <v>0</v>
      </c>
      <c r="AT417">
        <v>0</v>
      </c>
      <c r="AU417">
        <v>0</v>
      </c>
      <c r="AV417">
        <v>16.32</v>
      </c>
      <c r="AW417">
        <v>16.32</v>
      </c>
      <c r="AX417">
        <v>16.378</v>
      </c>
      <c r="AY417">
        <v>16.327999999999999</v>
      </c>
      <c r="AZ417">
        <v>16.297999999999998</v>
      </c>
      <c r="BA417">
        <v>16.314</v>
      </c>
      <c r="BB417">
        <v>16.288</v>
      </c>
      <c r="BC417">
        <v>16.253</v>
      </c>
      <c r="BD417">
        <v>883206</v>
      </c>
      <c r="BE417">
        <v>0</v>
      </c>
      <c r="BF417">
        <v>0</v>
      </c>
      <c r="BG417">
        <v>0</v>
      </c>
      <c r="BH417">
        <v>555663</v>
      </c>
      <c r="BI417">
        <v>939183</v>
      </c>
      <c r="BJ417">
        <v>1156647</v>
      </c>
      <c r="BK417">
        <v>830540</v>
      </c>
      <c r="BL417">
        <v>590281</v>
      </c>
      <c r="BM417">
        <v>882751</v>
      </c>
      <c r="BN417">
        <v>947734</v>
      </c>
      <c r="BO417">
        <v>60916</v>
      </c>
      <c r="BP417">
        <v>883206</v>
      </c>
      <c r="BQ417">
        <v>0</v>
      </c>
      <c r="BR417">
        <v>0</v>
      </c>
      <c r="BS417">
        <v>0</v>
      </c>
      <c r="BT417">
        <v>555663</v>
      </c>
      <c r="BU417">
        <v>939183</v>
      </c>
      <c r="BV417">
        <v>1156647</v>
      </c>
      <c r="BW417">
        <v>830540</v>
      </c>
      <c r="BX417">
        <v>590281</v>
      </c>
      <c r="BY417">
        <v>882751</v>
      </c>
      <c r="BZ417">
        <v>947734</v>
      </c>
      <c r="CA417">
        <v>60916</v>
      </c>
      <c r="CB417">
        <v>71984.793000000005</v>
      </c>
      <c r="CC417">
        <v>0</v>
      </c>
      <c r="CD417">
        <v>0</v>
      </c>
      <c r="CE417">
        <v>0</v>
      </c>
      <c r="CF417">
        <v>40210.423999999999</v>
      </c>
      <c r="CG417">
        <v>73941.172000000006</v>
      </c>
      <c r="CH417">
        <v>92594.926999999996</v>
      </c>
      <c r="CI417">
        <v>63082.925999999999</v>
      </c>
      <c r="CJ417">
        <v>44816.771000000001</v>
      </c>
      <c r="CK417">
        <v>68549.017000000007</v>
      </c>
      <c r="CL417">
        <v>72066.012000000002</v>
      </c>
      <c r="CM417">
        <v>5173.6540000000005</v>
      </c>
      <c r="CN417">
        <v>419464</v>
      </c>
      <c r="CO417">
        <v>419464</v>
      </c>
      <c r="CP417">
        <v>6846921</v>
      </c>
      <c r="CQ417">
        <v>6846921</v>
      </c>
      <c r="CR417">
        <v>532419.69999999995</v>
      </c>
      <c r="CS417">
        <v>2024</v>
      </c>
      <c r="CT417" t="str">
        <f>IFERROR(INDEX(Geography!C:C, MATCH(G417, Geography!B:B, 0)), G417)</f>
        <v>Oklahoma</v>
      </c>
      <c r="CU417" t="str">
        <f>IF(O417=VLOOKUP("eia923_lignite_fuel_code", Keys!$B:$C, 2, FALSE), VLOOKUP("lignite_label", Keys!$B:$C, 2, FALSE),VLOOKUP("hard_coal_label", Keys!$B:$C, 2, FALSE))</f>
        <v>hard_coal</v>
      </c>
    </row>
    <row r="418" spans="1:99" x14ac:dyDescent="0.25">
      <c r="A418">
        <v>10678</v>
      </c>
      <c r="B418" t="s">
        <v>2616</v>
      </c>
      <c r="C418" t="s">
        <v>2593</v>
      </c>
      <c r="D418" t="s">
        <v>3134</v>
      </c>
      <c r="E418" t="s">
        <v>3135</v>
      </c>
      <c r="F418">
        <v>35</v>
      </c>
      <c r="G418" t="s">
        <v>352</v>
      </c>
      <c r="H418" t="s">
        <v>2631</v>
      </c>
      <c r="I418" t="s">
        <v>2666</v>
      </c>
      <c r="K418">
        <v>22</v>
      </c>
      <c r="L418">
        <v>3</v>
      </c>
      <c r="M418" t="s">
        <v>2621</v>
      </c>
      <c r="N418" t="s">
        <v>2599</v>
      </c>
      <c r="O418" t="s">
        <v>2600</v>
      </c>
      <c r="P418" t="s">
        <v>2601</v>
      </c>
      <c r="Q418" t="s">
        <v>2667</v>
      </c>
      <c r="R418" t="s">
        <v>2603</v>
      </c>
      <c r="S418" t="s">
        <v>2604</v>
      </c>
      <c r="T418">
        <v>42450</v>
      </c>
      <c r="U418">
        <v>38069</v>
      </c>
      <c r="V418">
        <v>46389</v>
      </c>
      <c r="W418">
        <v>6230</v>
      </c>
      <c r="X418">
        <v>45218</v>
      </c>
      <c r="Y418">
        <v>432</v>
      </c>
      <c r="Z418">
        <v>432</v>
      </c>
      <c r="AA418">
        <v>0</v>
      </c>
      <c r="AB418" t="s">
        <v>2593</v>
      </c>
      <c r="AC418" t="s">
        <v>2593</v>
      </c>
      <c r="AD418" t="s">
        <v>2593</v>
      </c>
      <c r="AE418" t="s">
        <v>2593</v>
      </c>
      <c r="AF418">
        <v>32608</v>
      </c>
      <c r="AG418">
        <v>29317</v>
      </c>
      <c r="AH418">
        <v>35809</v>
      </c>
      <c r="AI418">
        <v>4565</v>
      </c>
      <c r="AJ418">
        <v>35076</v>
      </c>
      <c r="AK418">
        <v>319</v>
      </c>
      <c r="AL418">
        <v>0</v>
      </c>
      <c r="AM418">
        <v>0</v>
      </c>
      <c r="AN418" t="s">
        <v>2593</v>
      </c>
      <c r="AO418" t="s">
        <v>2593</v>
      </c>
      <c r="AP418" t="s">
        <v>2593</v>
      </c>
      <c r="AQ418" t="s">
        <v>2593</v>
      </c>
      <c r="AR418">
        <v>21.21</v>
      </c>
      <c r="AS418">
        <v>21.67</v>
      </c>
      <c r="AT418">
        <v>21.34</v>
      </c>
      <c r="AU418">
        <v>21.39</v>
      </c>
      <c r="AV418">
        <v>21.75</v>
      </c>
      <c r="AW418">
        <v>21.75</v>
      </c>
      <c r="AX418">
        <v>21.75</v>
      </c>
      <c r="AY418">
        <v>0</v>
      </c>
      <c r="AZ418" t="s">
        <v>2593</v>
      </c>
      <c r="BA418" t="s">
        <v>2593</v>
      </c>
      <c r="BB418" t="s">
        <v>2593</v>
      </c>
      <c r="BC418" t="s">
        <v>2593</v>
      </c>
      <c r="BD418">
        <v>900365</v>
      </c>
      <c r="BE418">
        <v>824955</v>
      </c>
      <c r="BF418">
        <v>989941</v>
      </c>
      <c r="BG418">
        <v>133260</v>
      </c>
      <c r="BH418">
        <v>983492</v>
      </c>
      <c r="BI418">
        <v>9396</v>
      </c>
      <c r="BJ418">
        <v>9396</v>
      </c>
      <c r="BK418">
        <v>0</v>
      </c>
      <c r="BL418" t="s">
        <v>2593</v>
      </c>
      <c r="BM418" t="s">
        <v>2593</v>
      </c>
      <c r="BN418" t="s">
        <v>2593</v>
      </c>
      <c r="BO418" t="s">
        <v>2593</v>
      </c>
      <c r="BP418">
        <v>691612</v>
      </c>
      <c r="BQ418">
        <v>635307</v>
      </c>
      <c r="BR418">
        <v>764164</v>
      </c>
      <c r="BS418">
        <v>97654</v>
      </c>
      <c r="BT418">
        <v>762902</v>
      </c>
      <c r="BU418">
        <v>6945</v>
      </c>
      <c r="BV418">
        <v>0</v>
      </c>
      <c r="BW418">
        <v>0</v>
      </c>
      <c r="BX418" t="s">
        <v>2593</v>
      </c>
      <c r="BY418" t="s">
        <v>2593</v>
      </c>
      <c r="BZ418" t="s">
        <v>2593</v>
      </c>
      <c r="CA418" t="s">
        <v>2593</v>
      </c>
      <c r="CB418">
        <v>75464</v>
      </c>
      <c r="CC418">
        <v>69236</v>
      </c>
      <c r="CD418">
        <v>85610</v>
      </c>
      <c r="CE418">
        <v>10385.276</v>
      </c>
      <c r="CF418">
        <v>85290.868000000002</v>
      </c>
      <c r="CG418">
        <v>754.505</v>
      </c>
      <c r="CH418">
        <v>0</v>
      </c>
      <c r="CI418">
        <v>0</v>
      </c>
      <c r="CJ418" t="s">
        <v>2593</v>
      </c>
      <c r="CK418" t="s">
        <v>2593</v>
      </c>
      <c r="CL418" t="s">
        <v>2593</v>
      </c>
      <c r="CM418" t="s">
        <v>2593</v>
      </c>
      <c r="CN418">
        <v>179220</v>
      </c>
      <c r="CO418">
        <v>137694</v>
      </c>
      <c r="CP418">
        <v>3850805</v>
      </c>
      <c r="CQ418">
        <v>2958584</v>
      </c>
      <c r="CR418">
        <v>326740.65000000002</v>
      </c>
      <c r="CS418">
        <v>2024</v>
      </c>
      <c r="CT418" t="str">
        <f>IFERROR(INDEX(Geography!C:C, MATCH(G418, Geography!B:B, 0)), G418)</f>
        <v>Maryland</v>
      </c>
      <c r="CU418" t="str">
        <f>IF(O418=VLOOKUP("eia923_lignite_fuel_code", Keys!$B:$C, 2, FALSE), VLOOKUP("lignite_label", Keys!$B:$C, 2, FALSE),VLOOKUP("hard_coal_label", Keys!$B:$C, 2, FALSE))</f>
        <v>hard_coal</v>
      </c>
    </row>
    <row r="419" spans="1:99" x14ac:dyDescent="0.25">
      <c r="A419">
        <v>10678</v>
      </c>
      <c r="B419" t="s">
        <v>2616</v>
      </c>
      <c r="C419" t="s">
        <v>2593</v>
      </c>
      <c r="D419" t="s">
        <v>3134</v>
      </c>
      <c r="E419" t="s">
        <v>3135</v>
      </c>
      <c r="F419">
        <v>35</v>
      </c>
      <c r="G419" t="s">
        <v>352</v>
      </c>
      <c r="H419" t="s">
        <v>2631</v>
      </c>
      <c r="I419" t="s">
        <v>2666</v>
      </c>
      <c r="K419">
        <v>22</v>
      </c>
      <c r="L419">
        <v>3</v>
      </c>
      <c r="M419" t="s">
        <v>2621</v>
      </c>
      <c r="N419" t="s">
        <v>2599</v>
      </c>
      <c r="O419" t="s">
        <v>2876</v>
      </c>
      <c r="P419" t="s">
        <v>2877</v>
      </c>
      <c r="Q419" t="s">
        <v>2667</v>
      </c>
      <c r="R419" t="s">
        <v>2603</v>
      </c>
      <c r="S419" t="s">
        <v>2604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2593</v>
      </c>
      <c r="AD419" t="s">
        <v>2593</v>
      </c>
      <c r="AE419" t="s">
        <v>2593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 t="s">
        <v>2593</v>
      </c>
      <c r="AP419" t="s">
        <v>2593</v>
      </c>
      <c r="AQ419" t="s">
        <v>2593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 t="s">
        <v>2593</v>
      </c>
      <c r="BB419" t="s">
        <v>2593</v>
      </c>
      <c r="BC419" t="s">
        <v>2593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 t="s">
        <v>2593</v>
      </c>
      <c r="BN419" t="s">
        <v>2593</v>
      </c>
      <c r="BO419" t="s">
        <v>2593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 t="s">
        <v>2593</v>
      </c>
      <c r="BZ419" t="s">
        <v>2593</v>
      </c>
      <c r="CA419" t="s">
        <v>2593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 t="s">
        <v>2593</v>
      </c>
      <c r="CL419" t="s">
        <v>2593</v>
      </c>
      <c r="CM419" t="s">
        <v>2593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2024</v>
      </c>
      <c r="CT419" t="str">
        <f>IFERROR(INDEX(Geography!C:C, MATCH(G419, Geography!B:B, 0)), G419)</f>
        <v>Maryland</v>
      </c>
      <c r="CU419" t="str">
        <f>IF(O419=VLOOKUP("eia923_lignite_fuel_code", Keys!$B:$C, 2, FALSE), VLOOKUP("lignite_label", Keys!$B:$C, 2, FALSE),VLOOKUP("hard_coal_label", Keys!$B:$C, 2, FALSE))</f>
        <v>hard_coal</v>
      </c>
    </row>
    <row r="420" spans="1:99" x14ac:dyDescent="0.25">
      <c r="A420">
        <v>10684</v>
      </c>
      <c r="B420" t="s">
        <v>2616</v>
      </c>
      <c r="C420" t="s">
        <v>2593</v>
      </c>
      <c r="D420" t="s">
        <v>3136</v>
      </c>
      <c r="E420" t="s">
        <v>3137</v>
      </c>
      <c r="F420">
        <v>49968</v>
      </c>
      <c r="G420" t="s">
        <v>304</v>
      </c>
      <c r="H420" t="s">
        <v>2913</v>
      </c>
      <c r="I420" t="s">
        <v>2627</v>
      </c>
      <c r="K420">
        <v>325188</v>
      </c>
      <c r="L420">
        <v>7</v>
      </c>
      <c r="M420" t="s">
        <v>3088</v>
      </c>
      <c r="N420" t="s">
        <v>2599</v>
      </c>
      <c r="O420" t="s">
        <v>2600</v>
      </c>
      <c r="P420" t="s">
        <v>2601</v>
      </c>
      <c r="Q420" t="s">
        <v>3138</v>
      </c>
      <c r="R420" t="s">
        <v>2603</v>
      </c>
      <c r="S420" t="s">
        <v>2604</v>
      </c>
      <c r="T420">
        <v>55296</v>
      </c>
      <c r="U420">
        <v>42170</v>
      </c>
      <c r="V420">
        <v>49011</v>
      </c>
      <c r="W420">
        <v>52148</v>
      </c>
      <c r="X420">
        <v>40083</v>
      </c>
      <c r="Y420">
        <v>48377</v>
      </c>
      <c r="Z420">
        <v>49192</v>
      </c>
      <c r="AA420">
        <v>54544</v>
      </c>
      <c r="AB420">
        <v>48148</v>
      </c>
      <c r="AC420">
        <v>37347</v>
      </c>
      <c r="AD420">
        <v>57131</v>
      </c>
      <c r="AE420">
        <v>52055</v>
      </c>
      <c r="AF420">
        <v>4829</v>
      </c>
      <c r="AG420">
        <v>3973</v>
      </c>
      <c r="AH420">
        <v>4266</v>
      </c>
      <c r="AI420">
        <v>4976</v>
      </c>
      <c r="AJ420">
        <v>3902</v>
      </c>
      <c r="AK420">
        <v>4759</v>
      </c>
      <c r="AL420">
        <v>4852</v>
      </c>
      <c r="AM420">
        <v>5519</v>
      </c>
      <c r="AN420">
        <v>4662</v>
      </c>
      <c r="AO420">
        <v>3657</v>
      </c>
      <c r="AP420">
        <v>5434</v>
      </c>
      <c r="AQ420">
        <v>5045</v>
      </c>
      <c r="AR420">
        <v>20.53</v>
      </c>
      <c r="AS420">
        <v>20.986000000000001</v>
      </c>
      <c r="AT420">
        <v>21.52</v>
      </c>
      <c r="AU420">
        <v>19.797999999999998</v>
      </c>
      <c r="AV420">
        <v>21.422000000000001</v>
      </c>
      <c r="AW420">
        <v>20.402000000000001</v>
      </c>
      <c r="AX420">
        <v>22.693999999999999</v>
      </c>
      <c r="AY420">
        <v>19.122</v>
      </c>
      <c r="AZ420">
        <v>21.634</v>
      </c>
      <c r="BA420">
        <v>20.78</v>
      </c>
      <c r="BB420">
        <v>19.506</v>
      </c>
      <c r="BC420">
        <v>20.45</v>
      </c>
      <c r="BD420">
        <v>1135227</v>
      </c>
      <c r="BE420">
        <v>884980</v>
      </c>
      <c r="BF420">
        <v>1054717</v>
      </c>
      <c r="BG420">
        <v>1032426</v>
      </c>
      <c r="BH420">
        <v>858658</v>
      </c>
      <c r="BI420">
        <v>986988</v>
      </c>
      <c r="BJ420">
        <v>1116363</v>
      </c>
      <c r="BK420">
        <v>1042990</v>
      </c>
      <c r="BL420">
        <v>1041634</v>
      </c>
      <c r="BM420">
        <v>776071</v>
      </c>
      <c r="BN420">
        <v>1114397</v>
      </c>
      <c r="BO420">
        <v>1064525</v>
      </c>
      <c r="BP420">
        <v>99141</v>
      </c>
      <c r="BQ420">
        <v>83368</v>
      </c>
      <c r="BR420">
        <v>91807</v>
      </c>
      <c r="BS420">
        <v>98507</v>
      </c>
      <c r="BT420">
        <v>83583</v>
      </c>
      <c r="BU420">
        <v>97103</v>
      </c>
      <c r="BV420">
        <v>110122</v>
      </c>
      <c r="BW420">
        <v>105540</v>
      </c>
      <c r="BX420">
        <v>100855</v>
      </c>
      <c r="BY420">
        <v>75995</v>
      </c>
      <c r="BZ420">
        <v>105986</v>
      </c>
      <c r="CA420">
        <v>103172</v>
      </c>
      <c r="CB420">
        <v>21760.495999999999</v>
      </c>
      <c r="CC420">
        <v>17937.364000000001</v>
      </c>
      <c r="CD420">
        <v>20049.058000000001</v>
      </c>
      <c r="CE420">
        <v>21340.223999999998</v>
      </c>
      <c r="CF420">
        <v>17212.191999999999</v>
      </c>
      <c r="CG420">
        <v>20656.804</v>
      </c>
      <c r="CH420">
        <v>23024.418000000001</v>
      </c>
      <c r="CI420">
        <v>22134.858</v>
      </c>
      <c r="CJ420">
        <v>21472.629000000001</v>
      </c>
      <c r="CK420">
        <v>15333.237999999999</v>
      </c>
      <c r="CL420">
        <v>22486.794999999998</v>
      </c>
      <c r="CM420">
        <v>22145.442999999999</v>
      </c>
      <c r="CN420">
        <v>585502</v>
      </c>
      <c r="CO420">
        <v>55874</v>
      </c>
      <c r="CP420">
        <v>12108976</v>
      </c>
      <c r="CQ420">
        <v>1155179</v>
      </c>
      <c r="CR420">
        <v>245553.52</v>
      </c>
      <c r="CS420">
        <v>2024</v>
      </c>
      <c r="CT420" t="str">
        <f>IFERROR(INDEX(Geography!C:C, MATCH(G420, Geography!B:B, 0)), G420)</f>
        <v>California</v>
      </c>
      <c r="CU420" t="str">
        <f>IF(O420=VLOOKUP("eia923_lignite_fuel_code", Keys!$B:$C, 2, FALSE), VLOOKUP("lignite_label", Keys!$B:$C, 2, FALSE),VLOOKUP("hard_coal_label", Keys!$B:$C, 2, FALSE))</f>
        <v>hard_coal</v>
      </c>
    </row>
    <row r="421" spans="1:99" x14ac:dyDescent="0.25">
      <c r="A421">
        <v>10684</v>
      </c>
      <c r="B421" t="s">
        <v>2616</v>
      </c>
      <c r="C421" t="s">
        <v>2593</v>
      </c>
      <c r="D421" t="s">
        <v>3136</v>
      </c>
      <c r="E421" t="s">
        <v>3137</v>
      </c>
      <c r="F421">
        <v>49968</v>
      </c>
      <c r="G421" t="s">
        <v>304</v>
      </c>
      <c r="H421" t="s">
        <v>2913</v>
      </c>
      <c r="I421" t="s">
        <v>2627</v>
      </c>
      <c r="K421">
        <v>325188</v>
      </c>
      <c r="L421">
        <v>7</v>
      </c>
      <c r="M421" t="s">
        <v>3088</v>
      </c>
      <c r="N421" t="s">
        <v>2599</v>
      </c>
      <c r="O421" t="s">
        <v>2615</v>
      </c>
      <c r="P421" t="s">
        <v>2601</v>
      </c>
      <c r="Q421" t="s">
        <v>3138</v>
      </c>
      <c r="R421" t="s">
        <v>2603</v>
      </c>
      <c r="S421" t="s">
        <v>2604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2024</v>
      </c>
      <c r="CT421" t="str">
        <f>IFERROR(INDEX(Geography!C:C, MATCH(G421, Geography!B:B, 0)), G421)</f>
        <v>California</v>
      </c>
      <c r="CU421" t="str">
        <f>IF(O421=VLOOKUP("eia923_lignite_fuel_code", Keys!$B:$C, 2, FALSE), VLOOKUP("lignite_label", Keys!$B:$C, 2, FALSE),VLOOKUP("hard_coal_label", Keys!$B:$C, 2, FALSE))</f>
        <v>hard_coal</v>
      </c>
    </row>
    <row r="422" spans="1:99" x14ac:dyDescent="0.25">
      <c r="A422">
        <v>10686</v>
      </c>
      <c r="B422" t="s">
        <v>2616</v>
      </c>
      <c r="C422" t="s">
        <v>2593</v>
      </c>
      <c r="D422" t="s">
        <v>3139</v>
      </c>
      <c r="E422" t="s">
        <v>2769</v>
      </c>
      <c r="F422">
        <v>12647</v>
      </c>
      <c r="G422" t="s">
        <v>361</v>
      </c>
      <c r="H422" t="s">
        <v>2609</v>
      </c>
      <c r="I422" t="s">
        <v>2610</v>
      </c>
      <c r="K422">
        <v>22</v>
      </c>
      <c r="L422">
        <v>1</v>
      </c>
      <c r="M422" t="s">
        <v>2598</v>
      </c>
      <c r="N422" t="s">
        <v>2599</v>
      </c>
      <c r="O422" t="s">
        <v>2605</v>
      </c>
      <c r="P422" t="s">
        <v>2601</v>
      </c>
      <c r="Q422" t="s">
        <v>2697</v>
      </c>
      <c r="R422" t="s">
        <v>2656</v>
      </c>
      <c r="S422" t="s">
        <v>2604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2024</v>
      </c>
      <c r="CT422" t="str">
        <f>IFERROR(INDEX(Geography!C:C, MATCH(G422, Geography!B:B, 0)), G422)</f>
        <v>Minnesota</v>
      </c>
      <c r="CU422" t="str">
        <f>IF(O422=VLOOKUP("eia923_lignite_fuel_code", Keys!$B:$C, 2, FALSE), VLOOKUP("lignite_label", Keys!$B:$C, 2, FALSE),VLOOKUP("hard_coal_label", Keys!$B:$C, 2, FALSE))</f>
        <v>hard_coal</v>
      </c>
    </row>
    <row r="423" spans="1:99" x14ac:dyDescent="0.25">
      <c r="A423">
        <v>10693</v>
      </c>
      <c r="B423" t="s">
        <v>2616</v>
      </c>
      <c r="C423" t="s">
        <v>2593</v>
      </c>
      <c r="D423" t="s">
        <v>3140</v>
      </c>
      <c r="E423" t="s">
        <v>3141</v>
      </c>
      <c r="F423">
        <v>11704</v>
      </c>
      <c r="G423" t="s">
        <v>352</v>
      </c>
      <c r="H423" t="s">
        <v>2631</v>
      </c>
      <c r="I423" t="s">
        <v>2666</v>
      </c>
      <c r="K423">
        <v>92214</v>
      </c>
      <c r="L423">
        <v>5</v>
      </c>
      <c r="M423" t="s">
        <v>2772</v>
      </c>
      <c r="N423" t="s">
        <v>2659</v>
      </c>
      <c r="O423" t="s">
        <v>2600</v>
      </c>
      <c r="P423" t="s">
        <v>2601</v>
      </c>
      <c r="Q423" t="s">
        <v>2667</v>
      </c>
      <c r="R423" t="s">
        <v>2603</v>
      </c>
      <c r="S423" t="s">
        <v>2604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 t="s">
        <v>2593</v>
      </c>
      <c r="AE423" t="s">
        <v>2593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 t="s">
        <v>2593</v>
      </c>
      <c r="AQ423" t="s">
        <v>2593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 t="s">
        <v>2593</v>
      </c>
      <c r="BC423" t="s">
        <v>2593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t="s">
        <v>2593</v>
      </c>
      <c r="BO423" t="s">
        <v>2593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 t="s">
        <v>2593</v>
      </c>
      <c r="CA423" t="s">
        <v>2593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 t="s">
        <v>2593</v>
      </c>
      <c r="CM423" t="s">
        <v>2593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2024</v>
      </c>
      <c r="CT423" t="str">
        <f>IFERROR(INDEX(Geography!C:C, MATCH(G423, Geography!B:B, 0)), G423)</f>
        <v>Maryland</v>
      </c>
      <c r="CU423" t="str">
        <f>IF(O423=VLOOKUP("eia923_lignite_fuel_code", Keys!$B:$C, 2, FALSE), VLOOKUP("lignite_label", Keys!$B:$C, 2, FALSE),VLOOKUP("hard_coal_label", Keys!$B:$C, 2, FALSE))</f>
        <v>hard_coal</v>
      </c>
    </row>
    <row r="424" spans="1:99" x14ac:dyDescent="0.25">
      <c r="A424">
        <v>10693</v>
      </c>
      <c r="B424" t="s">
        <v>2616</v>
      </c>
      <c r="C424" t="s">
        <v>2593</v>
      </c>
      <c r="D424" t="s">
        <v>3140</v>
      </c>
      <c r="E424" t="s">
        <v>3141</v>
      </c>
      <c r="F424">
        <v>11704</v>
      </c>
      <c r="G424" t="s">
        <v>352</v>
      </c>
      <c r="H424" t="s">
        <v>2631</v>
      </c>
      <c r="I424" t="s">
        <v>2666</v>
      </c>
      <c r="K424">
        <v>92214</v>
      </c>
      <c r="L424">
        <v>5</v>
      </c>
      <c r="M424" t="s">
        <v>2772</v>
      </c>
      <c r="N424" t="s">
        <v>2599</v>
      </c>
      <c r="O424" t="s">
        <v>2600</v>
      </c>
      <c r="P424" t="s">
        <v>2601</v>
      </c>
      <c r="Q424" t="s">
        <v>2667</v>
      </c>
      <c r="R424" t="s">
        <v>2603</v>
      </c>
      <c r="S424" t="s">
        <v>2604</v>
      </c>
      <c r="T424" t="s">
        <v>2593</v>
      </c>
      <c r="U424" t="s">
        <v>2593</v>
      </c>
      <c r="V424" t="s">
        <v>2593</v>
      </c>
      <c r="W424" t="s">
        <v>2593</v>
      </c>
      <c r="X424" t="s">
        <v>2593</v>
      </c>
      <c r="Y424" t="s">
        <v>2593</v>
      </c>
      <c r="Z424" t="s">
        <v>2593</v>
      </c>
      <c r="AA424" t="s">
        <v>2593</v>
      </c>
      <c r="AB424" t="s">
        <v>2593</v>
      </c>
      <c r="AC424" t="s">
        <v>2593</v>
      </c>
      <c r="AD424">
        <v>0</v>
      </c>
      <c r="AE424">
        <v>0</v>
      </c>
      <c r="AF424" t="s">
        <v>2593</v>
      </c>
      <c r="AG424" t="s">
        <v>2593</v>
      </c>
      <c r="AH424" t="s">
        <v>2593</v>
      </c>
      <c r="AI424" t="s">
        <v>2593</v>
      </c>
      <c r="AJ424" t="s">
        <v>2593</v>
      </c>
      <c r="AK424" t="s">
        <v>2593</v>
      </c>
      <c r="AL424" t="s">
        <v>2593</v>
      </c>
      <c r="AM424" t="s">
        <v>2593</v>
      </c>
      <c r="AN424" t="s">
        <v>2593</v>
      </c>
      <c r="AO424" t="s">
        <v>2593</v>
      </c>
      <c r="AP424">
        <v>0</v>
      </c>
      <c r="AQ424">
        <v>0</v>
      </c>
      <c r="AR424" t="s">
        <v>2593</v>
      </c>
      <c r="AS424" t="s">
        <v>2593</v>
      </c>
      <c r="AT424" t="s">
        <v>2593</v>
      </c>
      <c r="AU424" t="s">
        <v>2593</v>
      </c>
      <c r="AV424" t="s">
        <v>2593</v>
      </c>
      <c r="AW424" t="s">
        <v>2593</v>
      </c>
      <c r="AX424" t="s">
        <v>2593</v>
      </c>
      <c r="AY424" t="s">
        <v>2593</v>
      </c>
      <c r="AZ424" t="s">
        <v>2593</v>
      </c>
      <c r="BA424" t="s">
        <v>2593</v>
      </c>
      <c r="BB424">
        <v>0</v>
      </c>
      <c r="BC424">
        <v>0</v>
      </c>
      <c r="BD424" t="s">
        <v>2593</v>
      </c>
      <c r="BE424" t="s">
        <v>2593</v>
      </c>
      <c r="BF424" t="s">
        <v>2593</v>
      </c>
      <c r="BG424" t="s">
        <v>2593</v>
      </c>
      <c r="BH424" t="s">
        <v>2593</v>
      </c>
      <c r="BI424" t="s">
        <v>2593</v>
      </c>
      <c r="BJ424" t="s">
        <v>2593</v>
      </c>
      <c r="BK424" t="s">
        <v>2593</v>
      </c>
      <c r="BL424" t="s">
        <v>2593</v>
      </c>
      <c r="BM424" t="s">
        <v>2593</v>
      </c>
      <c r="BN424">
        <v>0</v>
      </c>
      <c r="BO424">
        <v>0</v>
      </c>
      <c r="BP424" t="s">
        <v>2593</v>
      </c>
      <c r="BQ424" t="s">
        <v>2593</v>
      </c>
      <c r="BR424" t="s">
        <v>2593</v>
      </c>
      <c r="BS424" t="s">
        <v>2593</v>
      </c>
      <c r="BT424" t="s">
        <v>2593</v>
      </c>
      <c r="BU424" t="s">
        <v>2593</v>
      </c>
      <c r="BV424" t="s">
        <v>2593</v>
      </c>
      <c r="BW424" t="s">
        <v>2593</v>
      </c>
      <c r="BX424" t="s">
        <v>2593</v>
      </c>
      <c r="BY424" t="s">
        <v>2593</v>
      </c>
      <c r="BZ424">
        <v>0</v>
      </c>
      <c r="CA424">
        <v>0</v>
      </c>
      <c r="CB424" t="s">
        <v>2593</v>
      </c>
      <c r="CC424" t="s">
        <v>2593</v>
      </c>
      <c r="CD424" t="s">
        <v>2593</v>
      </c>
      <c r="CE424" t="s">
        <v>2593</v>
      </c>
      <c r="CF424" t="s">
        <v>2593</v>
      </c>
      <c r="CG424" t="s">
        <v>2593</v>
      </c>
      <c r="CH424" t="s">
        <v>2593</v>
      </c>
      <c r="CI424" t="s">
        <v>2593</v>
      </c>
      <c r="CJ424" t="s">
        <v>2593</v>
      </c>
      <c r="CK424" t="s">
        <v>2593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2024</v>
      </c>
      <c r="CT424" t="str">
        <f>IFERROR(INDEX(Geography!C:C, MATCH(G424, Geography!B:B, 0)), G424)</f>
        <v>Maryland</v>
      </c>
      <c r="CU424" t="str">
        <f>IF(O424=VLOOKUP("eia923_lignite_fuel_code", Keys!$B:$C, 2, FALSE), VLOOKUP("lignite_label", Keys!$B:$C, 2, FALSE),VLOOKUP("hard_coal_label", Keys!$B:$C, 2, FALSE))</f>
        <v>hard_coal</v>
      </c>
    </row>
    <row r="425" spans="1:99" x14ac:dyDescent="0.25">
      <c r="A425">
        <v>10699</v>
      </c>
      <c r="B425" t="s">
        <v>2616</v>
      </c>
      <c r="C425" t="s">
        <v>2593</v>
      </c>
      <c r="D425" t="s">
        <v>3142</v>
      </c>
      <c r="E425" t="s">
        <v>3142</v>
      </c>
      <c r="F425">
        <v>7136</v>
      </c>
      <c r="G425" t="s">
        <v>293</v>
      </c>
      <c r="H425" t="s">
        <v>2596</v>
      </c>
      <c r="I425" t="s">
        <v>2597</v>
      </c>
      <c r="K425">
        <v>322</v>
      </c>
      <c r="L425">
        <v>7</v>
      </c>
      <c r="M425" t="s">
        <v>3088</v>
      </c>
      <c r="N425" t="s">
        <v>2599</v>
      </c>
      <c r="O425" t="s">
        <v>2600</v>
      </c>
      <c r="P425" t="s">
        <v>2601</v>
      </c>
      <c r="Q425" t="s">
        <v>2602</v>
      </c>
      <c r="R425" t="s">
        <v>2603</v>
      </c>
      <c r="S425" t="s">
        <v>2604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2024</v>
      </c>
      <c r="CT425" t="str">
        <f>IFERROR(INDEX(Geography!C:C, MATCH(G425, Geography!B:B, 0)), G425)</f>
        <v>Alabama</v>
      </c>
      <c r="CU425" t="str">
        <f>IF(O425=VLOOKUP("eia923_lignite_fuel_code", Keys!$B:$C, 2, FALSE), VLOOKUP("lignite_label", Keys!$B:$C, 2, FALSE),VLOOKUP("hard_coal_label", Keys!$B:$C, 2, FALSE))</f>
        <v>hard_coal</v>
      </c>
    </row>
    <row r="426" spans="1:99" x14ac:dyDescent="0.25">
      <c r="A426">
        <v>10771</v>
      </c>
      <c r="B426" t="s">
        <v>2592</v>
      </c>
      <c r="C426" t="s">
        <v>2593</v>
      </c>
      <c r="D426" t="s">
        <v>3143</v>
      </c>
      <c r="E426" t="s">
        <v>2909</v>
      </c>
      <c r="F426">
        <v>19876</v>
      </c>
      <c r="G426" t="s">
        <v>431</v>
      </c>
      <c r="H426" t="s">
        <v>2631</v>
      </c>
      <c r="I426" t="s">
        <v>2597</v>
      </c>
      <c r="K426">
        <v>22</v>
      </c>
      <c r="L426">
        <v>1</v>
      </c>
      <c r="M426" t="s">
        <v>2598</v>
      </c>
      <c r="N426" t="s">
        <v>2599</v>
      </c>
      <c r="O426" t="s">
        <v>2600</v>
      </c>
      <c r="P426" t="s">
        <v>2601</v>
      </c>
      <c r="Q426" t="s">
        <v>2667</v>
      </c>
      <c r="R426" t="s">
        <v>2656</v>
      </c>
      <c r="S426" t="s">
        <v>2604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2024</v>
      </c>
      <c r="CT426" t="str">
        <f>IFERROR(INDEX(Geography!C:C, MATCH(G426, Geography!B:B, 0)), G426)</f>
        <v>Virginia</v>
      </c>
      <c r="CU426" t="str">
        <f>IF(O426=VLOOKUP("eia923_lignite_fuel_code", Keys!$B:$C, 2, FALSE), VLOOKUP("lignite_label", Keys!$B:$C, 2, FALSE),VLOOKUP("hard_coal_label", Keys!$B:$C, 2, FALSE))</f>
        <v>hard_coal</v>
      </c>
    </row>
    <row r="427" spans="1:99" x14ac:dyDescent="0.25">
      <c r="A427">
        <v>10773</v>
      </c>
      <c r="B427" t="s">
        <v>2592</v>
      </c>
      <c r="C427" t="s">
        <v>2593</v>
      </c>
      <c r="D427" t="s">
        <v>3144</v>
      </c>
      <c r="E427" t="s">
        <v>2909</v>
      </c>
      <c r="F427">
        <v>19876</v>
      </c>
      <c r="G427" t="s">
        <v>431</v>
      </c>
      <c r="H427" t="s">
        <v>2631</v>
      </c>
      <c r="I427" t="s">
        <v>2597</v>
      </c>
      <c r="K427">
        <v>22</v>
      </c>
      <c r="L427">
        <v>1</v>
      </c>
      <c r="M427" t="s">
        <v>2598</v>
      </c>
      <c r="N427" t="s">
        <v>2599</v>
      </c>
      <c r="O427" t="s">
        <v>2600</v>
      </c>
      <c r="P427" t="s">
        <v>2601</v>
      </c>
      <c r="Q427" t="s">
        <v>2667</v>
      </c>
      <c r="R427" t="s">
        <v>2656</v>
      </c>
      <c r="S427" t="s">
        <v>2604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2024</v>
      </c>
      <c r="CT427" t="str">
        <f>IFERROR(INDEX(Geography!C:C, MATCH(G427, Geography!B:B, 0)), G427)</f>
        <v>Virginia</v>
      </c>
      <c r="CU427" t="str">
        <f>IF(O427=VLOOKUP("eia923_lignite_fuel_code", Keys!$B:$C, 2, FALSE), VLOOKUP("lignite_label", Keys!$B:$C, 2, FALSE),VLOOKUP("hard_coal_label", Keys!$B:$C, 2, FALSE))</f>
        <v>hard_coal</v>
      </c>
    </row>
    <row r="428" spans="1:99" x14ac:dyDescent="0.25">
      <c r="A428">
        <v>10774</v>
      </c>
      <c r="B428" t="s">
        <v>2592</v>
      </c>
      <c r="C428" t="s">
        <v>2593</v>
      </c>
      <c r="D428" t="s">
        <v>3145</v>
      </c>
      <c r="E428" t="s">
        <v>2909</v>
      </c>
      <c r="F428">
        <v>19876</v>
      </c>
      <c r="G428" t="s">
        <v>431</v>
      </c>
      <c r="H428" t="s">
        <v>2631</v>
      </c>
      <c r="I428" t="s">
        <v>2597</v>
      </c>
      <c r="K428">
        <v>22</v>
      </c>
      <c r="L428">
        <v>1</v>
      </c>
      <c r="M428" t="s">
        <v>2598</v>
      </c>
      <c r="N428" t="s">
        <v>2599</v>
      </c>
      <c r="O428" t="s">
        <v>2600</v>
      </c>
      <c r="P428" t="s">
        <v>2601</v>
      </c>
      <c r="Q428" t="s">
        <v>2667</v>
      </c>
      <c r="R428" t="s">
        <v>2656</v>
      </c>
      <c r="S428" t="s">
        <v>2604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2024</v>
      </c>
      <c r="CT428" t="str">
        <f>IFERROR(INDEX(Geography!C:C, MATCH(G428, Geography!B:B, 0)), G428)</f>
        <v>Virginia</v>
      </c>
      <c r="CU428" t="str">
        <f>IF(O428=VLOOKUP("eia923_lignite_fuel_code", Keys!$B:$C, 2, FALSE), VLOOKUP("lignite_label", Keys!$B:$C, 2, FALSE),VLOOKUP("hard_coal_label", Keys!$B:$C, 2, FALSE))</f>
        <v>hard_coal</v>
      </c>
    </row>
    <row r="429" spans="1:99" x14ac:dyDescent="0.25">
      <c r="A429">
        <v>10784</v>
      </c>
      <c r="B429" t="s">
        <v>2592</v>
      </c>
      <c r="C429" t="s">
        <v>2593</v>
      </c>
      <c r="D429" t="s">
        <v>3146</v>
      </c>
      <c r="E429" t="s">
        <v>3146</v>
      </c>
      <c r="F429">
        <v>4217</v>
      </c>
      <c r="G429" t="s">
        <v>370</v>
      </c>
      <c r="H429" t="s">
        <v>2626</v>
      </c>
      <c r="I429" t="s">
        <v>2627</v>
      </c>
      <c r="K429">
        <v>22</v>
      </c>
      <c r="L429">
        <v>2</v>
      </c>
      <c r="M429" t="s">
        <v>2643</v>
      </c>
      <c r="N429" t="s">
        <v>2599</v>
      </c>
      <c r="O429" t="s">
        <v>2605</v>
      </c>
      <c r="P429" t="s">
        <v>2601</v>
      </c>
      <c r="Q429" t="s">
        <v>2965</v>
      </c>
      <c r="R429" t="s">
        <v>2656</v>
      </c>
      <c r="S429" t="s">
        <v>2604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2024</v>
      </c>
      <c r="CT429" t="str">
        <f>IFERROR(INDEX(Geography!C:C, MATCH(G429, Geography!B:B, 0)), G429)</f>
        <v>Montana</v>
      </c>
      <c r="CU429" t="str">
        <f>IF(O429=VLOOKUP("eia923_lignite_fuel_code", Keys!$B:$C, 2, FALSE), VLOOKUP("lignite_label", Keys!$B:$C, 2, FALSE),VLOOKUP("hard_coal_label", Keys!$B:$C, 2, FALSE))</f>
        <v>hard_coal</v>
      </c>
    </row>
    <row r="430" spans="1:99" x14ac:dyDescent="0.25">
      <c r="A430">
        <v>10784</v>
      </c>
      <c r="B430" t="s">
        <v>2592</v>
      </c>
      <c r="C430" t="s">
        <v>2593</v>
      </c>
      <c r="D430" t="s">
        <v>3146</v>
      </c>
      <c r="E430" t="s">
        <v>3146</v>
      </c>
      <c r="F430">
        <v>4217</v>
      </c>
      <c r="G430" t="s">
        <v>370</v>
      </c>
      <c r="H430" t="s">
        <v>2626</v>
      </c>
      <c r="I430" t="s">
        <v>2627</v>
      </c>
      <c r="K430">
        <v>22</v>
      </c>
      <c r="L430">
        <v>2</v>
      </c>
      <c r="M430" t="s">
        <v>2643</v>
      </c>
      <c r="N430" t="s">
        <v>2599</v>
      </c>
      <c r="O430" t="s">
        <v>2876</v>
      </c>
      <c r="P430" t="s">
        <v>2877</v>
      </c>
      <c r="Q430" t="s">
        <v>2965</v>
      </c>
      <c r="R430" t="s">
        <v>2612</v>
      </c>
      <c r="S430" t="s">
        <v>2604</v>
      </c>
      <c r="T430">
        <v>23913</v>
      </c>
      <c r="U430">
        <v>24157</v>
      </c>
      <c r="V430">
        <v>22310</v>
      </c>
      <c r="W430">
        <v>0</v>
      </c>
      <c r="X430">
        <v>22677</v>
      </c>
      <c r="Y430">
        <v>23215</v>
      </c>
      <c r="Z430">
        <v>23202</v>
      </c>
      <c r="AA430">
        <v>24080</v>
      </c>
      <c r="AB430">
        <v>22701</v>
      </c>
      <c r="AC430">
        <v>20730</v>
      </c>
      <c r="AD430">
        <v>21904</v>
      </c>
      <c r="AE430">
        <v>17846</v>
      </c>
      <c r="AF430">
        <v>23913</v>
      </c>
      <c r="AG430">
        <v>24157</v>
      </c>
      <c r="AH430">
        <v>22310</v>
      </c>
      <c r="AI430">
        <v>0</v>
      </c>
      <c r="AJ430">
        <v>22677</v>
      </c>
      <c r="AK430">
        <v>23215</v>
      </c>
      <c r="AL430">
        <v>23202</v>
      </c>
      <c r="AM430">
        <v>24080</v>
      </c>
      <c r="AN430">
        <v>22701</v>
      </c>
      <c r="AO430">
        <v>20730</v>
      </c>
      <c r="AP430">
        <v>21904</v>
      </c>
      <c r="AQ430">
        <v>17846</v>
      </c>
      <c r="AR430">
        <v>16.16</v>
      </c>
      <c r="AS430">
        <v>15.22</v>
      </c>
      <c r="AT430">
        <v>16.22</v>
      </c>
      <c r="AU430">
        <v>0</v>
      </c>
      <c r="AV430">
        <v>16.34</v>
      </c>
      <c r="AW430">
        <v>16.41</v>
      </c>
      <c r="AX430">
        <v>16.440000000000001</v>
      </c>
      <c r="AY430">
        <v>16.13</v>
      </c>
      <c r="AZ430">
        <v>16.38</v>
      </c>
      <c r="BA430">
        <v>16.95</v>
      </c>
      <c r="BB430">
        <v>17.03</v>
      </c>
      <c r="BC430">
        <v>16.489999999999998</v>
      </c>
      <c r="BD430">
        <v>386434</v>
      </c>
      <c r="BE430">
        <v>367670</v>
      </c>
      <c r="BF430">
        <v>361868</v>
      </c>
      <c r="BG430">
        <v>0</v>
      </c>
      <c r="BH430">
        <v>370542</v>
      </c>
      <c r="BI430">
        <v>380958</v>
      </c>
      <c r="BJ430">
        <v>381441</v>
      </c>
      <c r="BK430">
        <v>388410</v>
      </c>
      <c r="BL430">
        <v>371842</v>
      </c>
      <c r="BM430">
        <v>351374</v>
      </c>
      <c r="BN430">
        <v>373025</v>
      </c>
      <c r="BO430">
        <v>294281</v>
      </c>
      <c r="BP430">
        <v>386434</v>
      </c>
      <c r="BQ430">
        <v>367670</v>
      </c>
      <c r="BR430">
        <v>361868</v>
      </c>
      <c r="BS430">
        <v>0</v>
      </c>
      <c r="BT430">
        <v>370542</v>
      </c>
      <c r="BU430">
        <v>380958</v>
      </c>
      <c r="BV430">
        <v>381441</v>
      </c>
      <c r="BW430">
        <v>388410</v>
      </c>
      <c r="BX430">
        <v>371842</v>
      </c>
      <c r="BY430">
        <v>351374</v>
      </c>
      <c r="BZ430">
        <v>373025</v>
      </c>
      <c r="CA430">
        <v>294281</v>
      </c>
      <c r="CB430">
        <v>26725.954000000002</v>
      </c>
      <c r="CC430">
        <v>26565</v>
      </c>
      <c r="CD430">
        <v>25726</v>
      </c>
      <c r="CE430">
        <v>0</v>
      </c>
      <c r="CF430">
        <v>26770.600999999999</v>
      </c>
      <c r="CG430">
        <v>27630</v>
      </c>
      <c r="CH430">
        <v>27103</v>
      </c>
      <c r="CI430">
        <v>27976</v>
      </c>
      <c r="CJ430">
        <v>26668</v>
      </c>
      <c r="CK430">
        <v>24458</v>
      </c>
      <c r="CL430">
        <v>26240</v>
      </c>
      <c r="CM430">
        <v>21213.188999999998</v>
      </c>
      <c r="CN430">
        <v>246735</v>
      </c>
      <c r="CO430">
        <v>246735</v>
      </c>
      <c r="CP430">
        <v>4027845</v>
      </c>
      <c r="CQ430">
        <v>4027845</v>
      </c>
      <c r="CR430">
        <v>287075.74</v>
      </c>
      <c r="CS430">
        <v>2024</v>
      </c>
      <c r="CT430" t="str">
        <f>IFERROR(INDEX(Geography!C:C, MATCH(G430, Geography!B:B, 0)), G430)</f>
        <v>Montana</v>
      </c>
      <c r="CU430" t="str">
        <f>IF(O430=VLOOKUP("eia923_lignite_fuel_code", Keys!$B:$C, 2, FALSE), VLOOKUP("lignite_label", Keys!$B:$C, 2, FALSE),VLOOKUP("hard_coal_label", Keys!$B:$C, 2, FALSE))</f>
        <v>hard_coal</v>
      </c>
    </row>
    <row r="431" spans="1:99" x14ac:dyDescent="0.25">
      <c r="A431">
        <v>10855</v>
      </c>
      <c r="B431" t="s">
        <v>2616</v>
      </c>
      <c r="C431" t="s">
        <v>2593</v>
      </c>
      <c r="D431" t="s">
        <v>3147</v>
      </c>
      <c r="E431" t="s">
        <v>3148</v>
      </c>
      <c r="F431">
        <v>3106</v>
      </c>
      <c r="G431" t="s">
        <v>336</v>
      </c>
      <c r="H431" t="s">
        <v>2609</v>
      </c>
      <c r="I431" t="s">
        <v>2610</v>
      </c>
      <c r="K431">
        <v>311</v>
      </c>
      <c r="L431">
        <v>7</v>
      </c>
      <c r="M431" t="s">
        <v>3088</v>
      </c>
      <c r="N431" t="s">
        <v>2599</v>
      </c>
      <c r="O431" t="s">
        <v>2605</v>
      </c>
      <c r="P431" t="s">
        <v>2601</v>
      </c>
      <c r="Q431" t="s">
        <v>2697</v>
      </c>
      <c r="R431" t="s">
        <v>2612</v>
      </c>
      <c r="S431" t="s">
        <v>2604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2024</v>
      </c>
      <c r="CT431" t="str">
        <f>IFERROR(INDEX(Geography!C:C, MATCH(G431, Geography!B:B, 0)), G431)</f>
        <v>Iowa</v>
      </c>
      <c r="CU431" t="str">
        <f>IF(O431=VLOOKUP("eia923_lignite_fuel_code", Keys!$B:$C, 2, FALSE), VLOOKUP("lignite_label", Keys!$B:$C, 2, FALSE),VLOOKUP("hard_coal_label", Keys!$B:$C, 2, FALSE))</f>
        <v>hard_coal</v>
      </c>
    </row>
    <row r="432" spans="1:99" x14ac:dyDescent="0.25">
      <c r="A432">
        <v>10860</v>
      </c>
      <c r="B432" t="s">
        <v>2616</v>
      </c>
      <c r="C432" t="s">
        <v>2593</v>
      </c>
      <c r="D432" t="s">
        <v>3149</v>
      </c>
      <c r="E432" t="s">
        <v>3150</v>
      </c>
      <c r="F432">
        <v>772</v>
      </c>
      <c r="G432" t="s">
        <v>336</v>
      </c>
      <c r="H432" t="s">
        <v>2609</v>
      </c>
      <c r="I432" t="s">
        <v>2610</v>
      </c>
      <c r="K432">
        <v>311</v>
      </c>
      <c r="L432">
        <v>7</v>
      </c>
      <c r="M432" t="s">
        <v>3088</v>
      </c>
      <c r="N432" t="s">
        <v>2599</v>
      </c>
      <c r="O432" t="s">
        <v>2600</v>
      </c>
      <c r="P432" t="s">
        <v>2601</v>
      </c>
      <c r="Q432" t="s">
        <v>2697</v>
      </c>
      <c r="R432" t="s">
        <v>2603</v>
      </c>
      <c r="S432" t="s">
        <v>2604</v>
      </c>
      <c r="T432">
        <v>559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2201</v>
      </c>
      <c r="AA432">
        <v>433</v>
      </c>
      <c r="AB432">
        <v>0</v>
      </c>
      <c r="AC432">
        <v>0</v>
      </c>
      <c r="AD432">
        <v>745</v>
      </c>
      <c r="AE432">
        <v>384</v>
      </c>
      <c r="AF432">
        <v>146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638</v>
      </c>
      <c r="AM432">
        <v>132</v>
      </c>
      <c r="AN432">
        <v>0</v>
      </c>
      <c r="AO432">
        <v>0</v>
      </c>
      <c r="AP432">
        <v>200</v>
      </c>
      <c r="AQ432">
        <v>103</v>
      </c>
      <c r="AR432">
        <v>21.1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21.7</v>
      </c>
      <c r="AY432">
        <v>21.7</v>
      </c>
      <c r="AZ432">
        <v>0</v>
      </c>
      <c r="BA432">
        <v>0</v>
      </c>
      <c r="BB432">
        <v>21.7</v>
      </c>
      <c r="BC432">
        <v>21.7</v>
      </c>
      <c r="BD432">
        <v>11795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47762</v>
      </c>
      <c r="BK432">
        <v>9396</v>
      </c>
      <c r="BL432">
        <v>0</v>
      </c>
      <c r="BM432">
        <v>0</v>
      </c>
      <c r="BN432">
        <v>16167</v>
      </c>
      <c r="BO432">
        <v>8333</v>
      </c>
      <c r="BP432">
        <v>3072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13848</v>
      </c>
      <c r="BW432">
        <v>2858</v>
      </c>
      <c r="BX432">
        <v>0</v>
      </c>
      <c r="BY432">
        <v>0</v>
      </c>
      <c r="BZ432">
        <v>4342</v>
      </c>
      <c r="CA432">
        <v>2231</v>
      </c>
      <c r="CB432">
        <v>458.38299999999998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2077.5650000000001</v>
      </c>
      <c r="CI432">
        <v>420.88900000000001</v>
      </c>
      <c r="CJ432">
        <v>0</v>
      </c>
      <c r="CK432">
        <v>0</v>
      </c>
      <c r="CL432">
        <v>641.95500000000004</v>
      </c>
      <c r="CM432">
        <v>324.50400000000002</v>
      </c>
      <c r="CN432">
        <v>4322</v>
      </c>
      <c r="CO432">
        <v>1219</v>
      </c>
      <c r="CP432">
        <v>93453</v>
      </c>
      <c r="CQ432">
        <v>26351</v>
      </c>
      <c r="CR432">
        <v>3923.2959999999998</v>
      </c>
      <c r="CS432">
        <v>2024</v>
      </c>
      <c r="CT432" t="str">
        <f>IFERROR(INDEX(Geography!C:C, MATCH(G432, Geography!B:B, 0)), G432)</f>
        <v>Iowa</v>
      </c>
      <c r="CU432" t="str">
        <f>IF(O432=VLOOKUP("eia923_lignite_fuel_code", Keys!$B:$C, 2, FALSE), VLOOKUP("lignite_label", Keys!$B:$C, 2, FALSE),VLOOKUP("hard_coal_label", Keys!$B:$C, 2, FALSE))</f>
        <v>hard_coal</v>
      </c>
    </row>
    <row r="433" spans="1:99" x14ac:dyDescent="0.25">
      <c r="A433">
        <v>10860</v>
      </c>
      <c r="B433" t="s">
        <v>2616</v>
      </c>
      <c r="C433" t="s">
        <v>2593</v>
      </c>
      <c r="D433" t="s">
        <v>3149</v>
      </c>
      <c r="E433" t="s">
        <v>3150</v>
      </c>
      <c r="F433">
        <v>772</v>
      </c>
      <c r="G433" t="s">
        <v>336</v>
      </c>
      <c r="H433" t="s">
        <v>2609</v>
      </c>
      <c r="I433" t="s">
        <v>2610</v>
      </c>
      <c r="K433">
        <v>311</v>
      </c>
      <c r="L433">
        <v>7</v>
      </c>
      <c r="M433" t="s">
        <v>3088</v>
      </c>
      <c r="N433" t="s">
        <v>2599</v>
      </c>
      <c r="O433" t="s">
        <v>2605</v>
      </c>
      <c r="P433" t="s">
        <v>2601</v>
      </c>
      <c r="Q433" t="s">
        <v>2697</v>
      </c>
      <c r="R433" t="s">
        <v>2603</v>
      </c>
      <c r="S433" t="s">
        <v>2604</v>
      </c>
      <c r="T433">
        <v>79781</v>
      </c>
      <c r="U433">
        <v>79021</v>
      </c>
      <c r="V433">
        <v>77481</v>
      </c>
      <c r="W433">
        <v>72826</v>
      </c>
      <c r="X433">
        <v>83964</v>
      </c>
      <c r="Y433">
        <v>76445</v>
      </c>
      <c r="Z433">
        <v>81410</v>
      </c>
      <c r="AA433">
        <v>78477</v>
      </c>
      <c r="AB433">
        <v>73327</v>
      </c>
      <c r="AC433">
        <v>79354</v>
      </c>
      <c r="AD433">
        <v>84098</v>
      </c>
      <c r="AE433">
        <v>84175</v>
      </c>
      <c r="AF433">
        <v>20782</v>
      </c>
      <c r="AG433">
        <v>20406</v>
      </c>
      <c r="AH433">
        <v>22516</v>
      </c>
      <c r="AI433">
        <v>19458</v>
      </c>
      <c r="AJ433">
        <v>23570</v>
      </c>
      <c r="AK433">
        <v>22237</v>
      </c>
      <c r="AL433">
        <v>23604</v>
      </c>
      <c r="AM433">
        <v>23868</v>
      </c>
      <c r="AN433">
        <v>22620</v>
      </c>
      <c r="AO433">
        <v>22913</v>
      </c>
      <c r="AP433">
        <v>22588</v>
      </c>
      <c r="AQ433">
        <v>22534</v>
      </c>
      <c r="AR433">
        <v>17.600000000000001</v>
      </c>
      <c r="AS433">
        <v>17.600000000000001</v>
      </c>
      <c r="AT433">
        <v>17.600000000000001</v>
      </c>
      <c r="AU433">
        <v>17.600000000000001</v>
      </c>
      <c r="AV433">
        <v>17.600000000000001</v>
      </c>
      <c r="AW433">
        <v>17.600000000000001</v>
      </c>
      <c r="AX433">
        <v>17.600000000000001</v>
      </c>
      <c r="AY433">
        <v>17.600000000000001</v>
      </c>
      <c r="AZ433">
        <v>17.600000000000001</v>
      </c>
      <c r="BA433">
        <v>17.600000000000001</v>
      </c>
      <c r="BB433">
        <v>17.600000000000001</v>
      </c>
      <c r="BC433">
        <v>17.600000000000001</v>
      </c>
      <c r="BD433">
        <v>1404146</v>
      </c>
      <c r="BE433">
        <v>1390770</v>
      </c>
      <c r="BF433">
        <v>1363666</v>
      </c>
      <c r="BG433">
        <v>1281738</v>
      </c>
      <c r="BH433">
        <v>1477766</v>
      </c>
      <c r="BI433">
        <v>1345432</v>
      </c>
      <c r="BJ433">
        <v>1432816</v>
      </c>
      <c r="BK433">
        <v>1381195</v>
      </c>
      <c r="BL433">
        <v>1290555</v>
      </c>
      <c r="BM433">
        <v>1396630</v>
      </c>
      <c r="BN433">
        <v>1480125</v>
      </c>
      <c r="BO433">
        <v>1481480</v>
      </c>
      <c r="BP433">
        <v>365770</v>
      </c>
      <c r="BQ433">
        <v>359138</v>
      </c>
      <c r="BR433">
        <v>396279</v>
      </c>
      <c r="BS433">
        <v>342455</v>
      </c>
      <c r="BT433">
        <v>414827</v>
      </c>
      <c r="BU433">
        <v>391373</v>
      </c>
      <c r="BV433">
        <v>415432</v>
      </c>
      <c r="BW433">
        <v>420069</v>
      </c>
      <c r="BX433">
        <v>398117</v>
      </c>
      <c r="BY433">
        <v>403271</v>
      </c>
      <c r="BZ433">
        <v>397545</v>
      </c>
      <c r="CA433">
        <v>396601</v>
      </c>
      <c r="CB433">
        <v>54569.080999999998</v>
      </c>
      <c r="CC433">
        <v>52975.720999999998</v>
      </c>
      <c r="CD433">
        <v>59196.188000000002</v>
      </c>
      <c r="CE433">
        <v>50383.023999999998</v>
      </c>
      <c r="CF433">
        <v>62892.245999999999</v>
      </c>
      <c r="CG433">
        <v>58913.118999999999</v>
      </c>
      <c r="CH433">
        <v>62325.417000000001</v>
      </c>
      <c r="CI433">
        <v>61869.33</v>
      </c>
      <c r="CJ433">
        <v>59700.493000000002</v>
      </c>
      <c r="CK433">
        <v>60304.588000000003</v>
      </c>
      <c r="CL433">
        <v>58774.25</v>
      </c>
      <c r="CM433">
        <v>57693.267</v>
      </c>
      <c r="CN433">
        <v>950359</v>
      </c>
      <c r="CO433">
        <v>267096</v>
      </c>
      <c r="CP433">
        <v>16726319</v>
      </c>
      <c r="CQ433">
        <v>4700877</v>
      </c>
      <c r="CR433">
        <v>699596.72</v>
      </c>
      <c r="CS433">
        <v>2024</v>
      </c>
      <c r="CT433" t="str">
        <f>IFERROR(INDEX(Geography!C:C, MATCH(G433, Geography!B:B, 0)), G433)</f>
        <v>Iowa</v>
      </c>
      <c r="CU433" t="str">
        <f>IF(O433=VLOOKUP("eia923_lignite_fuel_code", Keys!$B:$C, 2, FALSE), VLOOKUP("lignite_label", Keys!$B:$C, 2, FALSE),VLOOKUP("hard_coal_label", Keys!$B:$C, 2, FALSE))</f>
        <v>hard_coal</v>
      </c>
    </row>
    <row r="434" spans="1:99" x14ac:dyDescent="0.25">
      <c r="A434">
        <v>10861</v>
      </c>
      <c r="B434" t="s">
        <v>2616</v>
      </c>
      <c r="C434" t="s">
        <v>2593</v>
      </c>
      <c r="D434" t="s">
        <v>3151</v>
      </c>
      <c r="E434" t="s">
        <v>3150</v>
      </c>
      <c r="F434">
        <v>772</v>
      </c>
      <c r="G434" t="s">
        <v>336</v>
      </c>
      <c r="H434" t="s">
        <v>2609</v>
      </c>
      <c r="I434" t="s">
        <v>2610</v>
      </c>
      <c r="K434">
        <v>311</v>
      </c>
      <c r="L434">
        <v>7</v>
      </c>
      <c r="M434" t="s">
        <v>3088</v>
      </c>
      <c r="N434" t="s">
        <v>2599</v>
      </c>
      <c r="O434" t="s">
        <v>2605</v>
      </c>
      <c r="P434" t="s">
        <v>2601</v>
      </c>
      <c r="Q434" t="s">
        <v>2697</v>
      </c>
      <c r="R434" t="s">
        <v>2656</v>
      </c>
      <c r="S434" t="s">
        <v>2604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2024</v>
      </c>
      <c r="CT434" t="str">
        <f>IFERROR(INDEX(Geography!C:C, MATCH(G434, Geography!B:B, 0)), G434)</f>
        <v>Iowa</v>
      </c>
      <c r="CU434" t="str">
        <f>IF(O434=VLOOKUP("eia923_lignite_fuel_code", Keys!$B:$C, 2, FALSE), VLOOKUP("lignite_label", Keys!$B:$C, 2, FALSE),VLOOKUP("hard_coal_label", Keys!$B:$C, 2, FALSE))</f>
        <v>hard_coal</v>
      </c>
    </row>
    <row r="435" spans="1:99" x14ac:dyDescent="0.25">
      <c r="A435">
        <v>10862</v>
      </c>
      <c r="B435" t="s">
        <v>2616</v>
      </c>
      <c r="C435" t="s">
        <v>2593</v>
      </c>
      <c r="D435" t="s">
        <v>3152</v>
      </c>
      <c r="E435" t="s">
        <v>3150</v>
      </c>
      <c r="F435">
        <v>772</v>
      </c>
      <c r="G435" t="s">
        <v>373</v>
      </c>
      <c r="H435" t="s">
        <v>2609</v>
      </c>
      <c r="I435" t="s">
        <v>2610</v>
      </c>
      <c r="K435">
        <v>311</v>
      </c>
      <c r="L435">
        <v>7</v>
      </c>
      <c r="M435" t="s">
        <v>3088</v>
      </c>
      <c r="N435" t="s">
        <v>2599</v>
      </c>
      <c r="O435" t="s">
        <v>2605</v>
      </c>
      <c r="P435" t="s">
        <v>2601</v>
      </c>
      <c r="Q435" t="s">
        <v>2611</v>
      </c>
      <c r="R435" t="s">
        <v>2656</v>
      </c>
      <c r="S435" t="s">
        <v>2604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2024</v>
      </c>
      <c r="CT435" t="str">
        <f>IFERROR(INDEX(Geography!C:C, MATCH(G435, Geography!B:B, 0)), G435)</f>
        <v>Nebraska</v>
      </c>
      <c r="CU435" t="str">
        <f>IF(O435=VLOOKUP("eia923_lignite_fuel_code", Keys!$B:$C, 2, FALSE), VLOOKUP("lignite_label", Keys!$B:$C, 2, FALSE),VLOOKUP("hard_coal_label", Keys!$B:$C, 2, FALSE))</f>
        <v>hard_coal</v>
      </c>
    </row>
    <row r="436" spans="1:99" x14ac:dyDescent="0.25">
      <c r="A436">
        <v>10863</v>
      </c>
      <c r="B436" t="s">
        <v>2616</v>
      </c>
      <c r="C436" t="s">
        <v>2593</v>
      </c>
      <c r="D436" t="s">
        <v>3153</v>
      </c>
      <c r="E436" t="s">
        <v>3150</v>
      </c>
      <c r="F436">
        <v>772</v>
      </c>
      <c r="G436" t="s">
        <v>361</v>
      </c>
      <c r="H436" t="s">
        <v>2609</v>
      </c>
      <c r="I436" t="s">
        <v>2610</v>
      </c>
      <c r="K436">
        <v>311</v>
      </c>
      <c r="L436">
        <v>7</v>
      </c>
      <c r="M436" t="s">
        <v>3088</v>
      </c>
      <c r="N436" t="s">
        <v>2599</v>
      </c>
      <c r="O436" t="s">
        <v>2605</v>
      </c>
      <c r="P436" t="s">
        <v>2601</v>
      </c>
      <c r="Q436" t="s">
        <v>2697</v>
      </c>
      <c r="R436" t="s">
        <v>2656</v>
      </c>
      <c r="S436" t="s">
        <v>2604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2024</v>
      </c>
      <c r="CT436" t="str">
        <f>IFERROR(INDEX(Geography!C:C, MATCH(G436, Geography!B:B, 0)), G436)</f>
        <v>Minnesota</v>
      </c>
      <c r="CU436" t="str">
        <f>IF(O436=VLOOKUP("eia923_lignite_fuel_code", Keys!$B:$C, 2, FALSE), VLOOKUP("lignite_label", Keys!$B:$C, 2, FALSE),VLOOKUP("hard_coal_label", Keys!$B:$C, 2, FALSE))</f>
        <v>hard_coal</v>
      </c>
    </row>
    <row r="437" spans="1:99" x14ac:dyDescent="0.25">
      <c r="A437">
        <v>10864</v>
      </c>
      <c r="B437" t="s">
        <v>2616</v>
      </c>
      <c r="C437" t="s">
        <v>2593</v>
      </c>
      <c r="D437" t="s">
        <v>3154</v>
      </c>
      <c r="E437" t="s">
        <v>3150</v>
      </c>
      <c r="F437">
        <v>772</v>
      </c>
      <c r="G437" t="s">
        <v>336</v>
      </c>
      <c r="H437" t="s">
        <v>2609</v>
      </c>
      <c r="I437" t="s">
        <v>2610</v>
      </c>
      <c r="K437">
        <v>311</v>
      </c>
      <c r="L437">
        <v>7</v>
      </c>
      <c r="M437" t="s">
        <v>3088</v>
      </c>
      <c r="N437" t="s">
        <v>2599</v>
      </c>
      <c r="O437" t="s">
        <v>2600</v>
      </c>
      <c r="P437" t="s">
        <v>2601</v>
      </c>
      <c r="Q437" t="s">
        <v>2697</v>
      </c>
      <c r="R437" t="s">
        <v>2603</v>
      </c>
      <c r="S437" t="s">
        <v>2604</v>
      </c>
      <c r="T437">
        <v>2523</v>
      </c>
      <c r="U437">
        <v>14855</v>
      </c>
      <c r="V437">
        <v>14280</v>
      </c>
      <c r="W437">
        <v>15517</v>
      </c>
      <c r="X437">
        <v>26557</v>
      </c>
      <c r="Y437">
        <v>3767</v>
      </c>
      <c r="Z437">
        <v>30870</v>
      </c>
      <c r="AA437">
        <v>14666</v>
      </c>
      <c r="AB437">
        <v>14317</v>
      </c>
      <c r="AC437">
        <v>14669</v>
      </c>
      <c r="AD437">
        <v>0</v>
      </c>
      <c r="AE437">
        <v>31089</v>
      </c>
      <c r="AF437">
        <v>452</v>
      </c>
      <c r="AG437">
        <v>2574</v>
      </c>
      <c r="AH437">
        <v>2390</v>
      </c>
      <c r="AI437">
        <v>2779</v>
      </c>
      <c r="AJ437">
        <v>4844</v>
      </c>
      <c r="AK437">
        <v>724</v>
      </c>
      <c r="AL437">
        <v>5738</v>
      </c>
      <c r="AM437">
        <v>2992</v>
      </c>
      <c r="AN437">
        <v>2839</v>
      </c>
      <c r="AO437">
        <v>2703</v>
      </c>
      <c r="AP437">
        <v>0</v>
      </c>
      <c r="AQ437">
        <v>5208</v>
      </c>
      <c r="AR437">
        <v>21.4</v>
      </c>
      <c r="AS437">
        <v>21.3</v>
      </c>
      <c r="AT437">
        <v>21.5</v>
      </c>
      <c r="AU437">
        <v>22.1</v>
      </c>
      <c r="AV437">
        <v>21</v>
      </c>
      <c r="AW437">
        <v>22</v>
      </c>
      <c r="AX437">
        <v>21.7</v>
      </c>
      <c r="AY437">
        <v>21.7</v>
      </c>
      <c r="AZ437">
        <v>21</v>
      </c>
      <c r="BA437">
        <v>21</v>
      </c>
      <c r="BB437">
        <v>0</v>
      </c>
      <c r="BC437">
        <v>21.7</v>
      </c>
      <c r="BD437">
        <v>53992</v>
      </c>
      <c r="BE437">
        <v>316412</v>
      </c>
      <c r="BF437">
        <v>307020</v>
      </c>
      <c r="BG437">
        <v>342926</v>
      </c>
      <c r="BH437">
        <v>557697</v>
      </c>
      <c r="BI437">
        <v>82874</v>
      </c>
      <c r="BJ437">
        <v>669879</v>
      </c>
      <c r="BK437">
        <v>318252</v>
      </c>
      <c r="BL437">
        <v>300657</v>
      </c>
      <c r="BM437">
        <v>308049</v>
      </c>
      <c r="BN437">
        <v>0</v>
      </c>
      <c r="BO437">
        <v>674631</v>
      </c>
      <c r="BP437">
        <v>9669</v>
      </c>
      <c r="BQ437">
        <v>54825</v>
      </c>
      <c r="BR437">
        <v>51385</v>
      </c>
      <c r="BS437">
        <v>61416</v>
      </c>
      <c r="BT437">
        <v>101722</v>
      </c>
      <c r="BU437">
        <v>15921</v>
      </c>
      <c r="BV437">
        <v>124518</v>
      </c>
      <c r="BW437">
        <v>64934</v>
      </c>
      <c r="BX437">
        <v>59627</v>
      </c>
      <c r="BY437">
        <v>56765</v>
      </c>
      <c r="BZ437">
        <v>0</v>
      </c>
      <c r="CA437">
        <v>113023</v>
      </c>
      <c r="CB437">
        <v>1724.5129999999999</v>
      </c>
      <c r="CC437">
        <v>9742.2440000000006</v>
      </c>
      <c r="CD437">
        <v>9337.4249999999993</v>
      </c>
      <c r="CE437">
        <v>10570.323</v>
      </c>
      <c r="CF437">
        <v>19344.821</v>
      </c>
      <c r="CG437">
        <v>3026.9290000000001</v>
      </c>
      <c r="CH437">
        <v>24693.600999999999</v>
      </c>
      <c r="CI437">
        <v>12214.466</v>
      </c>
      <c r="CJ437">
        <v>10877.768</v>
      </c>
      <c r="CK437">
        <v>10267.632</v>
      </c>
      <c r="CL437">
        <v>0</v>
      </c>
      <c r="CM437">
        <v>19821.487000000001</v>
      </c>
      <c r="CN437">
        <v>183110</v>
      </c>
      <c r="CO437">
        <v>33243</v>
      </c>
      <c r="CP437">
        <v>3932389</v>
      </c>
      <c r="CQ437">
        <v>713805</v>
      </c>
      <c r="CR437">
        <v>131621.21</v>
      </c>
      <c r="CS437">
        <v>2024</v>
      </c>
      <c r="CT437" t="str">
        <f>IFERROR(INDEX(Geography!C:C, MATCH(G437, Geography!B:B, 0)), G437)</f>
        <v>Iowa</v>
      </c>
      <c r="CU437" t="str">
        <f>IF(O437=VLOOKUP("eia923_lignite_fuel_code", Keys!$B:$C, 2, FALSE), VLOOKUP("lignite_label", Keys!$B:$C, 2, FALSE),VLOOKUP("hard_coal_label", Keys!$B:$C, 2, FALSE))</f>
        <v>hard_coal</v>
      </c>
    </row>
    <row r="438" spans="1:99" x14ac:dyDescent="0.25">
      <c r="A438">
        <v>10864</v>
      </c>
      <c r="B438" t="s">
        <v>2616</v>
      </c>
      <c r="C438" t="s">
        <v>2593</v>
      </c>
      <c r="D438" t="s">
        <v>3154</v>
      </c>
      <c r="E438" t="s">
        <v>3150</v>
      </c>
      <c r="F438">
        <v>772</v>
      </c>
      <c r="G438" t="s">
        <v>336</v>
      </c>
      <c r="H438" t="s">
        <v>2609</v>
      </c>
      <c r="I438" t="s">
        <v>2610</v>
      </c>
      <c r="K438">
        <v>311</v>
      </c>
      <c r="L438">
        <v>7</v>
      </c>
      <c r="M438" t="s">
        <v>3088</v>
      </c>
      <c r="N438" t="s">
        <v>2599</v>
      </c>
      <c r="O438" t="s">
        <v>2605</v>
      </c>
      <c r="P438" t="s">
        <v>2601</v>
      </c>
      <c r="Q438" t="s">
        <v>2697</v>
      </c>
      <c r="R438" t="s">
        <v>2603</v>
      </c>
      <c r="S438" t="s">
        <v>2604</v>
      </c>
      <c r="T438">
        <v>96834</v>
      </c>
      <c r="U438">
        <v>73123</v>
      </c>
      <c r="V438">
        <v>93073</v>
      </c>
      <c r="W438">
        <v>63901</v>
      </c>
      <c r="X438">
        <v>72019</v>
      </c>
      <c r="Y438">
        <v>98047</v>
      </c>
      <c r="Z438">
        <v>81782</v>
      </c>
      <c r="AA438">
        <v>89852</v>
      </c>
      <c r="AB438">
        <v>84362</v>
      </c>
      <c r="AC438">
        <v>74158</v>
      </c>
      <c r="AD438">
        <v>104593</v>
      </c>
      <c r="AE438">
        <v>68735</v>
      </c>
      <c r="AF438">
        <v>17341</v>
      </c>
      <c r="AG438">
        <v>12670</v>
      </c>
      <c r="AH438">
        <v>15577</v>
      </c>
      <c r="AI438">
        <v>11444</v>
      </c>
      <c r="AJ438">
        <v>13136</v>
      </c>
      <c r="AK438">
        <v>18836</v>
      </c>
      <c r="AL438">
        <v>15202</v>
      </c>
      <c r="AM438">
        <v>18333</v>
      </c>
      <c r="AN438">
        <v>16731</v>
      </c>
      <c r="AO438">
        <v>13665</v>
      </c>
      <c r="AP438">
        <v>18776</v>
      </c>
      <c r="AQ438">
        <v>11515</v>
      </c>
      <c r="AR438">
        <v>17.2</v>
      </c>
      <c r="AS438">
        <v>18.082000000000001</v>
      </c>
      <c r="AT438">
        <v>17.8</v>
      </c>
      <c r="AU438">
        <v>17.8</v>
      </c>
      <c r="AV438">
        <v>18</v>
      </c>
      <c r="AW438">
        <v>18</v>
      </c>
      <c r="AX438">
        <v>17.7</v>
      </c>
      <c r="AY438">
        <v>17.7</v>
      </c>
      <c r="AZ438">
        <v>17.7</v>
      </c>
      <c r="BA438">
        <v>17.7</v>
      </c>
      <c r="BB438">
        <v>17.600000000000001</v>
      </c>
      <c r="BC438">
        <v>17.600000000000001</v>
      </c>
      <c r="BD438">
        <v>1665545</v>
      </c>
      <c r="BE438">
        <v>1322210</v>
      </c>
      <c r="BF438">
        <v>1656699</v>
      </c>
      <c r="BG438">
        <v>1137438</v>
      </c>
      <c r="BH438">
        <v>1296342</v>
      </c>
      <c r="BI438">
        <v>1764846</v>
      </c>
      <c r="BJ438">
        <v>1447541</v>
      </c>
      <c r="BK438">
        <v>1590380</v>
      </c>
      <c r="BL438">
        <v>1493207</v>
      </c>
      <c r="BM438">
        <v>1312597</v>
      </c>
      <c r="BN438">
        <v>1840837</v>
      </c>
      <c r="BO438">
        <v>1209736</v>
      </c>
      <c r="BP438">
        <v>298263</v>
      </c>
      <c r="BQ438">
        <v>229099</v>
      </c>
      <c r="BR438">
        <v>277275</v>
      </c>
      <c r="BS438">
        <v>203710</v>
      </c>
      <c r="BT438">
        <v>236448</v>
      </c>
      <c r="BU438">
        <v>339044</v>
      </c>
      <c r="BV438">
        <v>269070</v>
      </c>
      <c r="BW438">
        <v>324488</v>
      </c>
      <c r="BX438">
        <v>296136</v>
      </c>
      <c r="BY438">
        <v>241874</v>
      </c>
      <c r="BZ438">
        <v>330452</v>
      </c>
      <c r="CA438">
        <v>202671</v>
      </c>
      <c r="CB438">
        <v>53197.576999999997</v>
      </c>
      <c r="CC438">
        <v>40710.571000000004</v>
      </c>
      <c r="CD438">
        <v>50385.336000000003</v>
      </c>
      <c r="CE438">
        <v>35060.32</v>
      </c>
      <c r="CF438">
        <v>44966.178999999996</v>
      </c>
      <c r="CG438">
        <v>64460.071000000004</v>
      </c>
      <c r="CH438">
        <v>53360.398999999998</v>
      </c>
      <c r="CI438">
        <v>61038.534</v>
      </c>
      <c r="CJ438">
        <v>54024.232000000004</v>
      </c>
      <c r="CK438">
        <v>43750.370999999999</v>
      </c>
      <c r="CL438">
        <v>59827</v>
      </c>
      <c r="CM438">
        <v>35543.512999999999</v>
      </c>
      <c r="CN438">
        <v>1000479</v>
      </c>
      <c r="CO438">
        <v>183226</v>
      </c>
      <c r="CP438">
        <v>17737378</v>
      </c>
      <c r="CQ438">
        <v>3248530</v>
      </c>
      <c r="CR438">
        <v>596324.1</v>
      </c>
      <c r="CS438">
        <v>2024</v>
      </c>
      <c r="CT438" t="str">
        <f>IFERROR(INDEX(Geography!C:C, MATCH(G438, Geography!B:B, 0)), G438)</f>
        <v>Iowa</v>
      </c>
      <c r="CU438" t="str">
        <f>IF(O438=VLOOKUP("eia923_lignite_fuel_code", Keys!$B:$C, 2, FALSE), VLOOKUP("lignite_label", Keys!$B:$C, 2, FALSE),VLOOKUP("hard_coal_label", Keys!$B:$C, 2, FALSE))</f>
        <v>hard_coal</v>
      </c>
    </row>
    <row r="439" spans="1:99" x14ac:dyDescent="0.25">
      <c r="A439">
        <v>10865</v>
      </c>
      <c r="B439" t="s">
        <v>2616</v>
      </c>
      <c r="C439" t="s">
        <v>2593</v>
      </c>
      <c r="D439" t="s">
        <v>3155</v>
      </c>
      <c r="E439" t="s">
        <v>3150</v>
      </c>
      <c r="F439">
        <v>772</v>
      </c>
      <c r="G439" t="s">
        <v>329</v>
      </c>
      <c r="H439" t="s">
        <v>2690</v>
      </c>
      <c r="I439" t="s">
        <v>2597</v>
      </c>
      <c r="K439">
        <v>311</v>
      </c>
      <c r="L439">
        <v>7</v>
      </c>
      <c r="M439" t="s">
        <v>3088</v>
      </c>
      <c r="N439" t="s">
        <v>2599</v>
      </c>
      <c r="O439" t="s">
        <v>2600</v>
      </c>
      <c r="P439" t="s">
        <v>2601</v>
      </c>
      <c r="Q439" t="s">
        <v>2697</v>
      </c>
      <c r="R439" t="s">
        <v>2603</v>
      </c>
      <c r="S439" t="s">
        <v>2604</v>
      </c>
      <c r="T439">
        <v>79061</v>
      </c>
      <c r="U439">
        <v>46618</v>
      </c>
      <c r="V439">
        <v>72033</v>
      </c>
      <c r="W439">
        <v>79038</v>
      </c>
      <c r="X439">
        <v>43194</v>
      </c>
      <c r="Y439">
        <v>62762</v>
      </c>
      <c r="Z439">
        <v>63413</v>
      </c>
      <c r="AA439">
        <v>77270</v>
      </c>
      <c r="AB439">
        <v>39647</v>
      </c>
      <c r="AC439">
        <v>70307</v>
      </c>
      <c r="AD439">
        <v>70404</v>
      </c>
      <c r="AE439">
        <v>77797</v>
      </c>
      <c r="AF439">
        <v>11453</v>
      </c>
      <c r="AG439">
        <v>6694</v>
      </c>
      <c r="AH439">
        <v>10073</v>
      </c>
      <c r="AI439">
        <v>10525</v>
      </c>
      <c r="AJ439">
        <v>5895</v>
      </c>
      <c r="AK439">
        <v>9222</v>
      </c>
      <c r="AL439">
        <v>8999</v>
      </c>
      <c r="AM439">
        <v>10903</v>
      </c>
      <c r="AN439">
        <v>5486</v>
      </c>
      <c r="AO439">
        <v>10248</v>
      </c>
      <c r="AP439">
        <v>10474</v>
      </c>
      <c r="AQ439">
        <v>13296</v>
      </c>
      <c r="AR439">
        <v>21.5</v>
      </c>
      <c r="AS439">
        <v>21.5</v>
      </c>
      <c r="AT439">
        <v>21.3</v>
      </c>
      <c r="AU439">
        <v>21.2</v>
      </c>
      <c r="AV439">
        <v>21.2</v>
      </c>
      <c r="AW439">
        <v>21.7</v>
      </c>
      <c r="AX439">
        <v>21.7</v>
      </c>
      <c r="AY439">
        <v>21.7</v>
      </c>
      <c r="AZ439">
        <v>21.7</v>
      </c>
      <c r="BA439">
        <v>21.7</v>
      </c>
      <c r="BB439">
        <v>21.7</v>
      </c>
      <c r="BC439">
        <v>21.7</v>
      </c>
      <c r="BD439">
        <v>1699812</v>
      </c>
      <c r="BE439">
        <v>1002287</v>
      </c>
      <c r="BF439">
        <v>1534303</v>
      </c>
      <c r="BG439">
        <v>1675606</v>
      </c>
      <c r="BH439">
        <v>915713</v>
      </c>
      <c r="BI439">
        <v>1361935</v>
      </c>
      <c r="BJ439">
        <v>1376062</v>
      </c>
      <c r="BK439">
        <v>1676759</v>
      </c>
      <c r="BL439">
        <v>860340</v>
      </c>
      <c r="BM439">
        <v>1525662</v>
      </c>
      <c r="BN439">
        <v>1527767</v>
      </c>
      <c r="BO439">
        <v>1688195</v>
      </c>
      <c r="BP439">
        <v>246250</v>
      </c>
      <c r="BQ439">
        <v>143927</v>
      </c>
      <c r="BR439">
        <v>214558</v>
      </c>
      <c r="BS439">
        <v>223127</v>
      </c>
      <c r="BT439">
        <v>124965</v>
      </c>
      <c r="BU439">
        <v>200109</v>
      </c>
      <c r="BV439">
        <v>195276</v>
      </c>
      <c r="BW439">
        <v>236589</v>
      </c>
      <c r="BX439">
        <v>119037</v>
      </c>
      <c r="BY439">
        <v>222372</v>
      </c>
      <c r="BZ439">
        <v>227296</v>
      </c>
      <c r="CA439">
        <v>288527</v>
      </c>
      <c r="CB439">
        <v>40346.472999999998</v>
      </c>
      <c r="CC439">
        <v>22096.205000000002</v>
      </c>
      <c r="CD439">
        <v>33338.802000000003</v>
      </c>
      <c r="CE439">
        <v>33327.455999999998</v>
      </c>
      <c r="CF439">
        <v>18298.879000000001</v>
      </c>
      <c r="CG439">
        <v>31889.727999999999</v>
      </c>
      <c r="CH439">
        <v>30188.278999999999</v>
      </c>
      <c r="CI439">
        <v>36574.391000000003</v>
      </c>
      <c r="CJ439">
        <v>17839.800999999999</v>
      </c>
      <c r="CK439">
        <v>33183.267999999996</v>
      </c>
      <c r="CL439">
        <v>37926.671999999999</v>
      </c>
      <c r="CM439">
        <v>51443.947</v>
      </c>
      <c r="CN439">
        <v>781544</v>
      </c>
      <c r="CO439">
        <v>113268</v>
      </c>
      <c r="CP439">
        <v>16844441</v>
      </c>
      <c r="CQ439">
        <v>2442033</v>
      </c>
      <c r="CR439">
        <v>386453.9</v>
      </c>
      <c r="CS439">
        <v>2024</v>
      </c>
      <c r="CT439" t="str">
        <f>IFERROR(INDEX(Geography!C:C, MATCH(G439, Geography!B:B, 0)), G439)</f>
        <v>Illinois</v>
      </c>
      <c r="CU439" t="str">
        <f>IF(O439=VLOOKUP("eia923_lignite_fuel_code", Keys!$B:$C, 2, FALSE), VLOOKUP("lignite_label", Keys!$B:$C, 2, FALSE),VLOOKUP("hard_coal_label", Keys!$B:$C, 2, FALSE))</f>
        <v>hard_coal</v>
      </c>
    </row>
    <row r="440" spans="1:99" x14ac:dyDescent="0.25">
      <c r="A440">
        <v>10865</v>
      </c>
      <c r="B440" t="s">
        <v>2616</v>
      </c>
      <c r="C440" t="s">
        <v>2593</v>
      </c>
      <c r="D440" t="s">
        <v>3155</v>
      </c>
      <c r="E440" t="s">
        <v>3150</v>
      </c>
      <c r="F440">
        <v>772</v>
      </c>
      <c r="G440" t="s">
        <v>329</v>
      </c>
      <c r="H440" t="s">
        <v>2690</v>
      </c>
      <c r="I440" t="s">
        <v>2597</v>
      </c>
      <c r="K440">
        <v>311</v>
      </c>
      <c r="L440">
        <v>7</v>
      </c>
      <c r="M440" t="s">
        <v>3088</v>
      </c>
      <c r="N440" t="s">
        <v>2599</v>
      </c>
      <c r="O440" t="s">
        <v>2605</v>
      </c>
      <c r="P440" t="s">
        <v>2601</v>
      </c>
      <c r="Q440" t="s">
        <v>2697</v>
      </c>
      <c r="R440" t="s">
        <v>2603</v>
      </c>
      <c r="S440" t="s">
        <v>2604</v>
      </c>
      <c r="T440">
        <v>50945</v>
      </c>
      <c r="U440">
        <v>72377</v>
      </c>
      <c r="V440">
        <v>54135</v>
      </c>
      <c r="W440">
        <v>36064</v>
      </c>
      <c r="X440">
        <v>71585</v>
      </c>
      <c r="Y440">
        <v>54379</v>
      </c>
      <c r="Z440">
        <v>53729</v>
      </c>
      <c r="AA440">
        <v>37559</v>
      </c>
      <c r="AB440">
        <v>71326</v>
      </c>
      <c r="AC440">
        <v>57559</v>
      </c>
      <c r="AD440">
        <v>52712</v>
      </c>
      <c r="AE440">
        <v>59987</v>
      </c>
      <c r="AF440">
        <v>7380</v>
      </c>
      <c r="AG440">
        <v>10393</v>
      </c>
      <c r="AH440">
        <v>7570</v>
      </c>
      <c r="AI440">
        <v>4802</v>
      </c>
      <c r="AJ440">
        <v>9769</v>
      </c>
      <c r="AK440">
        <v>7990</v>
      </c>
      <c r="AL440">
        <v>7625</v>
      </c>
      <c r="AM440">
        <v>5300</v>
      </c>
      <c r="AN440">
        <v>9869</v>
      </c>
      <c r="AO440">
        <v>8389</v>
      </c>
      <c r="AP440">
        <v>7842</v>
      </c>
      <c r="AQ440">
        <v>10252</v>
      </c>
      <c r="AR440">
        <v>17.3</v>
      </c>
      <c r="AS440">
        <v>18</v>
      </c>
      <c r="AT440">
        <v>18</v>
      </c>
      <c r="AU440">
        <v>18</v>
      </c>
      <c r="AV440">
        <v>18</v>
      </c>
      <c r="AW440">
        <v>17.8</v>
      </c>
      <c r="AX440">
        <v>17.7</v>
      </c>
      <c r="AY440">
        <v>17.600000000000001</v>
      </c>
      <c r="AZ440">
        <v>17.600000000000001</v>
      </c>
      <c r="BA440">
        <v>17.5</v>
      </c>
      <c r="BB440">
        <v>17.5</v>
      </c>
      <c r="BC440">
        <v>17.600000000000001</v>
      </c>
      <c r="BD440">
        <v>881349</v>
      </c>
      <c r="BE440">
        <v>1302786</v>
      </c>
      <c r="BF440">
        <v>974430</v>
      </c>
      <c r="BG440">
        <v>649152</v>
      </c>
      <c r="BH440">
        <v>1288530</v>
      </c>
      <c r="BI440">
        <v>967946</v>
      </c>
      <c r="BJ440">
        <v>951003</v>
      </c>
      <c r="BK440">
        <v>661038</v>
      </c>
      <c r="BL440">
        <v>1255338</v>
      </c>
      <c r="BM440">
        <v>1007283</v>
      </c>
      <c r="BN440">
        <v>922460</v>
      </c>
      <c r="BO440">
        <v>1055771</v>
      </c>
      <c r="BP440">
        <v>127680</v>
      </c>
      <c r="BQ440">
        <v>187079</v>
      </c>
      <c r="BR440">
        <v>136265</v>
      </c>
      <c r="BS440">
        <v>86442</v>
      </c>
      <c r="BT440">
        <v>175842</v>
      </c>
      <c r="BU440">
        <v>142220</v>
      </c>
      <c r="BV440">
        <v>134956</v>
      </c>
      <c r="BW440">
        <v>93272</v>
      </c>
      <c r="BX440">
        <v>173689</v>
      </c>
      <c r="BY440">
        <v>146816</v>
      </c>
      <c r="BZ440">
        <v>137240</v>
      </c>
      <c r="CA440">
        <v>180441</v>
      </c>
      <c r="CB440">
        <v>20919.557000000001</v>
      </c>
      <c r="CC440">
        <v>28720.942999999999</v>
      </c>
      <c r="CD440">
        <v>21173.347000000002</v>
      </c>
      <c r="CE440">
        <v>12911.501</v>
      </c>
      <c r="CF440">
        <v>25748.963</v>
      </c>
      <c r="CG440">
        <v>22664.468000000001</v>
      </c>
      <c r="CH440">
        <v>20863.269</v>
      </c>
      <c r="CI440">
        <v>14418.933999999999</v>
      </c>
      <c r="CJ440">
        <v>26030.377</v>
      </c>
      <c r="CK440">
        <v>21908.473999999998</v>
      </c>
      <c r="CL440">
        <v>22899.985000000001</v>
      </c>
      <c r="CM440">
        <v>32172.255000000001</v>
      </c>
      <c r="CN440">
        <v>672357</v>
      </c>
      <c r="CO440">
        <v>97181</v>
      </c>
      <c r="CP440">
        <v>11917086</v>
      </c>
      <c r="CQ440">
        <v>1721942</v>
      </c>
      <c r="CR440">
        <v>270432.07</v>
      </c>
      <c r="CS440">
        <v>2024</v>
      </c>
      <c r="CT440" t="str">
        <f>IFERROR(INDEX(Geography!C:C, MATCH(G440, Geography!B:B, 0)), G440)</f>
        <v>Illinois</v>
      </c>
      <c r="CU440" t="str">
        <f>IF(O440=VLOOKUP("eia923_lignite_fuel_code", Keys!$B:$C, 2, FALSE), VLOOKUP("lignite_label", Keys!$B:$C, 2, FALSE),VLOOKUP("hard_coal_label", Keys!$B:$C, 2, FALSE))</f>
        <v>hard_coal</v>
      </c>
    </row>
    <row r="441" spans="1:99" x14ac:dyDescent="0.25">
      <c r="A441">
        <v>10866</v>
      </c>
      <c r="B441" t="s">
        <v>2616</v>
      </c>
      <c r="C441" t="s">
        <v>2593</v>
      </c>
      <c r="D441" t="s">
        <v>3156</v>
      </c>
      <c r="E441" t="s">
        <v>3157</v>
      </c>
      <c r="F441">
        <v>64580</v>
      </c>
      <c r="G441" t="s">
        <v>329</v>
      </c>
      <c r="H441" t="s">
        <v>2690</v>
      </c>
      <c r="I441" t="s">
        <v>2597</v>
      </c>
      <c r="K441">
        <v>311</v>
      </c>
      <c r="L441">
        <v>7</v>
      </c>
      <c r="M441" t="s">
        <v>3088</v>
      </c>
      <c r="N441" t="s">
        <v>2652</v>
      </c>
      <c r="O441" t="s">
        <v>2600</v>
      </c>
      <c r="P441" t="s">
        <v>2601</v>
      </c>
      <c r="Q441" t="s">
        <v>2697</v>
      </c>
      <c r="R441" t="s">
        <v>2656</v>
      </c>
      <c r="S441" t="s">
        <v>2604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2024</v>
      </c>
      <c r="CT441" t="str">
        <f>IFERROR(INDEX(Geography!C:C, MATCH(G441, Geography!B:B, 0)), G441)</f>
        <v>Illinois</v>
      </c>
      <c r="CU441" t="str">
        <f>IF(O441=VLOOKUP("eia923_lignite_fuel_code", Keys!$B:$C, 2, FALSE), VLOOKUP("lignite_label", Keys!$B:$C, 2, FALSE),VLOOKUP("hard_coal_label", Keys!$B:$C, 2, FALSE))</f>
        <v>hard_coal</v>
      </c>
    </row>
    <row r="442" spans="1:99" x14ac:dyDescent="0.25">
      <c r="A442">
        <v>10867</v>
      </c>
      <c r="B442" t="s">
        <v>2616</v>
      </c>
      <c r="C442" t="s">
        <v>2593</v>
      </c>
      <c r="D442" t="s">
        <v>3158</v>
      </c>
      <c r="E442" t="s">
        <v>3159</v>
      </c>
      <c r="F442">
        <v>7</v>
      </c>
      <c r="G442" t="s">
        <v>329</v>
      </c>
      <c r="H442" t="s">
        <v>2690</v>
      </c>
      <c r="I442" t="s">
        <v>2597</v>
      </c>
      <c r="K442">
        <v>311</v>
      </c>
      <c r="L442">
        <v>7</v>
      </c>
      <c r="M442" t="s">
        <v>3088</v>
      </c>
      <c r="N442" t="s">
        <v>2599</v>
      </c>
      <c r="O442" t="s">
        <v>2600</v>
      </c>
      <c r="P442" t="s">
        <v>2601</v>
      </c>
      <c r="Q442" t="s">
        <v>2697</v>
      </c>
      <c r="R442" t="s">
        <v>2612</v>
      </c>
      <c r="S442" t="s">
        <v>2604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2024</v>
      </c>
      <c r="CT442" t="str">
        <f>IFERROR(INDEX(Geography!C:C, MATCH(G442, Geography!B:B, 0)), G442)</f>
        <v>Illinois</v>
      </c>
      <c r="CU442" t="str">
        <f>IF(O442=VLOOKUP("eia923_lignite_fuel_code", Keys!$B:$C, 2, FALSE), VLOOKUP("lignite_label", Keys!$B:$C, 2, FALSE),VLOOKUP("hard_coal_label", Keys!$B:$C, 2, FALSE))</f>
        <v>hard_coal</v>
      </c>
    </row>
    <row r="443" spans="1:99" x14ac:dyDescent="0.25">
      <c r="A443">
        <v>50088</v>
      </c>
      <c r="B443" t="s">
        <v>2616</v>
      </c>
      <c r="C443" t="s">
        <v>2593</v>
      </c>
      <c r="D443" t="s">
        <v>3160</v>
      </c>
      <c r="E443" t="s">
        <v>3160</v>
      </c>
      <c r="F443">
        <v>21223</v>
      </c>
      <c r="G443" t="s">
        <v>336</v>
      </c>
      <c r="H443" t="s">
        <v>2609</v>
      </c>
      <c r="I443" t="s">
        <v>2610</v>
      </c>
      <c r="K443">
        <v>611</v>
      </c>
      <c r="L443">
        <v>5</v>
      </c>
      <c r="M443" t="s">
        <v>2772</v>
      </c>
      <c r="N443" t="s">
        <v>2599</v>
      </c>
      <c r="O443" t="s">
        <v>2600</v>
      </c>
      <c r="P443" t="s">
        <v>2601</v>
      </c>
      <c r="Q443" t="s">
        <v>2697</v>
      </c>
      <c r="R443" t="s">
        <v>2603</v>
      </c>
      <c r="S443" t="s">
        <v>2604</v>
      </c>
      <c r="T443">
        <v>1558</v>
      </c>
      <c r="U443">
        <v>672</v>
      </c>
      <c r="V443">
        <v>0</v>
      </c>
      <c r="W443">
        <v>0</v>
      </c>
      <c r="X443">
        <v>447</v>
      </c>
      <c r="Y443">
        <v>437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459</v>
      </c>
      <c r="AF443">
        <v>233</v>
      </c>
      <c r="AG443">
        <v>115</v>
      </c>
      <c r="AH443">
        <v>0</v>
      </c>
      <c r="AI443">
        <v>0</v>
      </c>
      <c r="AJ443">
        <v>81</v>
      </c>
      <c r="AK443">
        <v>73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82</v>
      </c>
      <c r="AR443">
        <v>22.396000000000001</v>
      </c>
      <c r="AS443">
        <v>21.256</v>
      </c>
      <c r="AT443">
        <v>0</v>
      </c>
      <c r="AU443">
        <v>0</v>
      </c>
      <c r="AV443">
        <v>19.693999999999999</v>
      </c>
      <c r="AW443">
        <v>19.693999999999999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22.14</v>
      </c>
      <c r="BD443">
        <v>34893</v>
      </c>
      <c r="BE443">
        <v>14284</v>
      </c>
      <c r="BF443">
        <v>0</v>
      </c>
      <c r="BG443">
        <v>0</v>
      </c>
      <c r="BH443">
        <v>8803</v>
      </c>
      <c r="BI443">
        <v>8606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10162</v>
      </c>
      <c r="BP443">
        <v>5218</v>
      </c>
      <c r="BQ443">
        <v>2455</v>
      </c>
      <c r="BR443">
        <v>0</v>
      </c>
      <c r="BS443">
        <v>0</v>
      </c>
      <c r="BT443">
        <v>1599</v>
      </c>
      <c r="BU443">
        <v>1430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1825</v>
      </c>
      <c r="CB443">
        <v>617.42499999999995</v>
      </c>
      <c r="CC443">
        <v>327.86900000000003</v>
      </c>
      <c r="CD443">
        <v>0</v>
      </c>
      <c r="CE443">
        <v>0</v>
      </c>
      <c r="CF443">
        <v>215.26300000000001</v>
      </c>
      <c r="CG443">
        <v>185.76599999999999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247.36600000000001</v>
      </c>
      <c r="CN443">
        <v>3573</v>
      </c>
      <c r="CO443">
        <v>584</v>
      </c>
      <c r="CP443">
        <v>76748</v>
      </c>
      <c r="CQ443">
        <v>12527</v>
      </c>
      <c r="CR443">
        <v>1593.6890000000001</v>
      </c>
      <c r="CS443">
        <v>2024</v>
      </c>
      <c r="CT443" t="str">
        <f>IFERROR(INDEX(Geography!C:C, MATCH(G443, Geography!B:B, 0)), G443)</f>
        <v>Iowa</v>
      </c>
      <c r="CU443" t="str">
        <f>IF(O443=VLOOKUP("eia923_lignite_fuel_code", Keys!$B:$C, 2, FALSE), VLOOKUP("lignite_label", Keys!$B:$C, 2, FALSE),VLOOKUP("hard_coal_label", Keys!$B:$C, 2, FALSE))</f>
        <v>hard_coal</v>
      </c>
    </row>
    <row r="444" spans="1:99" x14ac:dyDescent="0.25">
      <c r="A444">
        <v>50146</v>
      </c>
      <c r="B444" t="s">
        <v>2616</v>
      </c>
      <c r="C444" t="s">
        <v>2593</v>
      </c>
      <c r="D444" t="s">
        <v>3161</v>
      </c>
      <c r="E444" t="s">
        <v>3162</v>
      </c>
      <c r="F444">
        <v>27131</v>
      </c>
      <c r="G444" t="s">
        <v>323</v>
      </c>
      <c r="H444" t="s">
        <v>2631</v>
      </c>
      <c r="I444" t="s">
        <v>2597</v>
      </c>
      <c r="K444">
        <v>311</v>
      </c>
      <c r="L444">
        <v>7</v>
      </c>
      <c r="M444" t="s">
        <v>3088</v>
      </c>
      <c r="N444" t="s">
        <v>2599</v>
      </c>
      <c r="O444" t="s">
        <v>2600</v>
      </c>
      <c r="P444" t="s">
        <v>2601</v>
      </c>
      <c r="Q444" t="s">
        <v>2602</v>
      </c>
      <c r="R444" t="s">
        <v>2612</v>
      </c>
      <c r="S444" t="s">
        <v>2604</v>
      </c>
      <c r="T444">
        <v>1311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126</v>
      </c>
      <c r="AB444">
        <v>21</v>
      </c>
      <c r="AC444">
        <v>0</v>
      </c>
      <c r="AD444">
        <v>38</v>
      </c>
      <c r="AE444">
        <v>4</v>
      </c>
      <c r="AF444">
        <v>114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13</v>
      </c>
      <c r="AN444">
        <v>2</v>
      </c>
      <c r="AO444">
        <v>0</v>
      </c>
      <c r="AP444">
        <v>3</v>
      </c>
      <c r="AQ444">
        <v>0</v>
      </c>
      <c r="AR444">
        <v>26.62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26.62</v>
      </c>
      <c r="AZ444">
        <v>26.62</v>
      </c>
      <c r="BA444">
        <v>0</v>
      </c>
      <c r="BB444">
        <v>26.62</v>
      </c>
      <c r="BC444">
        <v>26.62</v>
      </c>
      <c r="BD444">
        <v>34899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3354</v>
      </c>
      <c r="BL444">
        <v>559</v>
      </c>
      <c r="BM444">
        <v>0</v>
      </c>
      <c r="BN444">
        <v>1012</v>
      </c>
      <c r="BO444">
        <v>106</v>
      </c>
      <c r="BP444">
        <v>3024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339</v>
      </c>
      <c r="BX444">
        <v>53</v>
      </c>
      <c r="BY444">
        <v>0</v>
      </c>
      <c r="BZ444">
        <v>93</v>
      </c>
      <c r="CA444">
        <v>10</v>
      </c>
      <c r="CB444">
        <v>625.34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70.161000000000001</v>
      </c>
      <c r="CJ444">
        <v>11.045</v>
      </c>
      <c r="CK444">
        <v>0</v>
      </c>
      <c r="CL444">
        <v>19.248999999999999</v>
      </c>
      <c r="CM444">
        <v>1.9990000000000001</v>
      </c>
      <c r="CN444">
        <v>1500</v>
      </c>
      <c r="CO444">
        <v>132</v>
      </c>
      <c r="CP444">
        <v>39930</v>
      </c>
      <c r="CQ444">
        <v>3519</v>
      </c>
      <c r="CR444">
        <v>727.79399999999998</v>
      </c>
      <c r="CS444">
        <v>2024</v>
      </c>
      <c r="CT444" t="str">
        <f>IFERROR(INDEX(Geography!C:C, MATCH(G444, Geography!B:B, 0)), G444)</f>
        <v>Georgia</v>
      </c>
      <c r="CU444" t="str">
        <f>IF(O444=VLOOKUP("eia923_lignite_fuel_code", Keys!$B:$C, 2, FALSE), VLOOKUP("lignite_label", Keys!$B:$C, 2, FALSE),VLOOKUP("hard_coal_label", Keys!$B:$C, 2, FALSE))</f>
        <v>hard_coal</v>
      </c>
    </row>
    <row r="445" spans="1:99" x14ac:dyDescent="0.25">
      <c r="A445">
        <v>50184</v>
      </c>
      <c r="B445" t="s">
        <v>2616</v>
      </c>
      <c r="C445" t="s">
        <v>2593</v>
      </c>
      <c r="D445" t="s">
        <v>3163</v>
      </c>
      <c r="E445" t="s">
        <v>3164</v>
      </c>
      <c r="F445">
        <v>20492</v>
      </c>
      <c r="G445" t="s">
        <v>364</v>
      </c>
      <c r="H445" t="s">
        <v>2596</v>
      </c>
      <c r="I445" t="s">
        <v>2597</v>
      </c>
      <c r="K445">
        <v>322</v>
      </c>
      <c r="L445">
        <v>7</v>
      </c>
      <c r="M445" t="s">
        <v>3088</v>
      </c>
      <c r="N445" t="s">
        <v>2599</v>
      </c>
      <c r="O445" t="s">
        <v>2600</v>
      </c>
      <c r="P445" t="s">
        <v>2601</v>
      </c>
      <c r="Q445" t="s">
        <v>2746</v>
      </c>
      <c r="R445" t="s">
        <v>2603</v>
      </c>
      <c r="S445" t="s">
        <v>2604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2024</v>
      </c>
      <c r="CT445" t="str">
        <f>IFERROR(INDEX(Geography!C:C, MATCH(G445, Geography!B:B, 0)), G445)</f>
        <v>Mississippi</v>
      </c>
      <c r="CU445" t="str">
        <f>IF(O445=VLOOKUP("eia923_lignite_fuel_code", Keys!$B:$C, 2, FALSE), VLOOKUP("lignite_label", Keys!$B:$C, 2, FALSE),VLOOKUP("hard_coal_label", Keys!$B:$C, 2, FALSE))</f>
        <v>hard_coal</v>
      </c>
    </row>
    <row r="446" spans="1:99" x14ac:dyDescent="0.25">
      <c r="A446">
        <v>50185</v>
      </c>
      <c r="B446" t="s">
        <v>2616</v>
      </c>
      <c r="C446" t="s">
        <v>2593</v>
      </c>
      <c r="D446" t="s">
        <v>3165</v>
      </c>
      <c r="E446" t="s">
        <v>3166</v>
      </c>
      <c r="F446">
        <v>20547</v>
      </c>
      <c r="G446" t="s">
        <v>434</v>
      </c>
      <c r="H446" t="s">
        <v>2913</v>
      </c>
      <c r="I446" t="s">
        <v>2627</v>
      </c>
      <c r="K446">
        <v>322</v>
      </c>
      <c r="L446">
        <v>7</v>
      </c>
      <c r="M446" t="s">
        <v>3088</v>
      </c>
      <c r="N446" t="s">
        <v>2599</v>
      </c>
      <c r="O446" t="s">
        <v>2600</v>
      </c>
      <c r="P446" t="s">
        <v>2601</v>
      </c>
      <c r="Q446" t="s">
        <v>2914</v>
      </c>
      <c r="R446" t="s">
        <v>2656</v>
      </c>
      <c r="S446" t="s">
        <v>2604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2024</v>
      </c>
      <c r="CT446" t="str">
        <f>IFERROR(INDEX(Geography!C:C, MATCH(G446, Geography!B:B, 0)), G446)</f>
        <v>Washington</v>
      </c>
      <c r="CU446" t="str">
        <f>IF(O446=VLOOKUP("eia923_lignite_fuel_code", Keys!$B:$C, 2, FALSE), VLOOKUP("lignite_label", Keys!$B:$C, 2, FALSE),VLOOKUP("hard_coal_label", Keys!$B:$C, 2, FALSE))</f>
        <v>hard_coal</v>
      </c>
    </row>
    <row r="447" spans="1:99" x14ac:dyDescent="0.25">
      <c r="A447">
        <v>50185</v>
      </c>
      <c r="B447" t="s">
        <v>2616</v>
      </c>
      <c r="C447" t="s">
        <v>2593</v>
      </c>
      <c r="D447" t="s">
        <v>3165</v>
      </c>
      <c r="E447" t="s">
        <v>3166</v>
      </c>
      <c r="F447">
        <v>20547</v>
      </c>
      <c r="G447" t="s">
        <v>434</v>
      </c>
      <c r="H447" t="s">
        <v>2913</v>
      </c>
      <c r="I447" t="s">
        <v>2627</v>
      </c>
      <c r="K447">
        <v>322</v>
      </c>
      <c r="L447">
        <v>7</v>
      </c>
      <c r="M447" t="s">
        <v>3088</v>
      </c>
      <c r="N447" t="s">
        <v>2599</v>
      </c>
      <c r="O447" t="s">
        <v>2605</v>
      </c>
      <c r="P447" t="s">
        <v>2601</v>
      </c>
      <c r="Q447" t="s">
        <v>2914</v>
      </c>
      <c r="R447" t="s">
        <v>2656</v>
      </c>
      <c r="S447" t="s">
        <v>2604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2024</v>
      </c>
      <c r="CT447" t="str">
        <f>IFERROR(INDEX(Geography!C:C, MATCH(G447, Geography!B:B, 0)), G447)</f>
        <v>Washington</v>
      </c>
      <c r="CU447" t="str">
        <f>IF(O447=VLOOKUP("eia923_lignite_fuel_code", Keys!$B:$C, 2, FALSE), VLOOKUP("lignite_label", Keys!$B:$C, 2, FALSE),VLOOKUP("hard_coal_label", Keys!$B:$C, 2, FALSE))</f>
        <v>hard_coal</v>
      </c>
    </row>
    <row r="448" spans="1:99" x14ac:dyDescent="0.25">
      <c r="A448">
        <v>50187</v>
      </c>
      <c r="B448" t="s">
        <v>2616</v>
      </c>
      <c r="C448" t="s">
        <v>2593</v>
      </c>
      <c r="D448" t="s">
        <v>3167</v>
      </c>
      <c r="E448" t="s">
        <v>3168</v>
      </c>
      <c r="F448">
        <v>60561</v>
      </c>
      <c r="G448" t="s">
        <v>434</v>
      </c>
      <c r="H448" t="s">
        <v>2913</v>
      </c>
      <c r="I448" t="s">
        <v>2627</v>
      </c>
      <c r="K448">
        <v>322122</v>
      </c>
      <c r="L448">
        <v>7</v>
      </c>
      <c r="M448" t="s">
        <v>3088</v>
      </c>
      <c r="N448" t="s">
        <v>2599</v>
      </c>
      <c r="O448" t="s">
        <v>2605</v>
      </c>
      <c r="P448" t="s">
        <v>2601</v>
      </c>
      <c r="Q448" t="s">
        <v>2914</v>
      </c>
      <c r="R448" t="s">
        <v>2603</v>
      </c>
      <c r="S448" t="s">
        <v>2604</v>
      </c>
      <c r="T448">
        <v>8000</v>
      </c>
      <c r="U448">
        <v>6464</v>
      </c>
      <c r="V448">
        <v>5515</v>
      </c>
      <c r="W448">
        <v>5696</v>
      </c>
      <c r="X448">
        <v>6368</v>
      </c>
      <c r="Y448">
        <v>5851</v>
      </c>
      <c r="Z448">
        <v>5229</v>
      </c>
      <c r="AA448">
        <v>4637</v>
      </c>
      <c r="AB448">
        <v>4525</v>
      </c>
      <c r="AC448">
        <v>5054</v>
      </c>
      <c r="AD448">
        <v>2852</v>
      </c>
      <c r="AE448">
        <v>8288</v>
      </c>
      <c r="AF448">
        <v>715</v>
      </c>
      <c r="AG448">
        <v>559</v>
      </c>
      <c r="AH448">
        <v>440</v>
      </c>
      <c r="AI448">
        <v>486</v>
      </c>
      <c r="AJ448">
        <v>631</v>
      </c>
      <c r="AK448">
        <v>628</v>
      </c>
      <c r="AL448">
        <v>544</v>
      </c>
      <c r="AM448">
        <v>469</v>
      </c>
      <c r="AN448">
        <v>450</v>
      </c>
      <c r="AO448">
        <v>476</v>
      </c>
      <c r="AP448">
        <v>218</v>
      </c>
      <c r="AQ448">
        <v>473</v>
      </c>
      <c r="AR448">
        <v>18.399999999999999</v>
      </c>
      <c r="AS448">
        <v>18.399999999999999</v>
      </c>
      <c r="AT448">
        <v>18.399999999999999</v>
      </c>
      <c r="AU448">
        <v>18.399999999999999</v>
      </c>
      <c r="AV448">
        <v>18.399999999999999</v>
      </c>
      <c r="AW448">
        <v>18.399999999999999</v>
      </c>
      <c r="AX448">
        <v>18.399999999999999</v>
      </c>
      <c r="AY448">
        <v>18.399999999999999</v>
      </c>
      <c r="AZ448">
        <v>18.399999999999999</v>
      </c>
      <c r="BA448">
        <v>18.399999999999999</v>
      </c>
      <c r="BB448">
        <v>18.399999999999999</v>
      </c>
      <c r="BC448">
        <v>18.399999999999999</v>
      </c>
      <c r="BD448">
        <v>147200</v>
      </c>
      <c r="BE448">
        <v>118938</v>
      </c>
      <c r="BF448">
        <v>101476</v>
      </c>
      <c r="BG448">
        <v>104806</v>
      </c>
      <c r="BH448">
        <v>117171</v>
      </c>
      <c r="BI448">
        <v>107658</v>
      </c>
      <c r="BJ448">
        <v>96214</v>
      </c>
      <c r="BK448">
        <v>85321</v>
      </c>
      <c r="BL448">
        <v>83260</v>
      </c>
      <c r="BM448">
        <v>92994</v>
      </c>
      <c r="BN448">
        <v>52477</v>
      </c>
      <c r="BO448">
        <v>152499</v>
      </c>
      <c r="BP448">
        <v>13165</v>
      </c>
      <c r="BQ448">
        <v>10289</v>
      </c>
      <c r="BR448">
        <v>8092</v>
      </c>
      <c r="BS448">
        <v>8948</v>
      </c>
      <c r="BT448">
        <v>11606</v>
      </c>
      <c r="BU448">
        <v>11561</v>
      </c>
      <c r="BV448">
        <v>10011</v>
      </c>
      <c r="BW448">
        <v>8623</v>
      </c>
      <c r="BX448">
        <v>8283</v>
      </c>
      <c r="BY448">
        <v>8766</v>
      </c>
      <c r="BZ448">
        <v>4014</v>
      </c>
      <c r="CA448">
        <v>8707</v>
      </c>
      <c r="CB448">
        <v>2587.7979999999998</v>
      </c>
      <c r="CC448">
        <v>2022.355</v>
      </c>
      <c r="CD448">
        <v>1590.675</v>
      </c>
      <c r="CE448">
        <v>1758.8130000000001</v>
      </c>
      <c r="CF448">
        <v>2281.3000000000002</v>
      </c>
      <c r="CG448">
        <v>2272.4279999999999</v>
      </c>
      <c r="CH448">
        <v>1967.877</v>
      </c>
      <c r="CI448">
        <v>1694.8789999999999</v>
      </c>
      <c r="CJ448">
        <v>1628.171</v>
      </c>
      <c r="CK448">
        <v>1723.077</v>
      </c>
      <c r="CL448">
        <v>789.024</v>
      </c>
      <c r="CM448">
        <v>1711.568</v>
      </c>
      <c r="CN448">
        <v>68479</v>
      </c>
      <c r="CO448">
        <v>6089</v>
      </c>
      <c r="CP448">
        <v>1260014</v>
      </c>
      <c r="CQ448">
        <v>112065</v>
      </c>
      <c r="CR448">
        <v>22027.965</v>
      </c>
      <c r="CS448">
        <v>2024</v>
      </c>
      <c r="CT448" t="str">
        <f>IFERROR(INDEX(Geography!C:C, MATCH(G448, Geography!B:B, 0)), G448)</f>
        <v>Washington</v>
      </c>
      <c r="CU448" t="str">
        <f>IF(O448=VLOOKUP("eia923_lignite_fuel_code", Keys!$B:$C, 2, FALSE), VLOOKUP("lignite_label", Keys!$B:$C, 2, FALSE),VLOOKUP("hard_coal_label", Keys!$B:$C, 2, FALSE))</f>
        <v>hard_coal</v>
      </c>
    </row>
    <row r="449" spans="1:99" x14ac:dyDescent="0.25">
      <c r="A449">
        <v>50189</v>
      </c>
      <c r="B449" t="s">
        <v>2616</v>
      </c>
      <c r="C449" t="s">
        <v>2593</v>
      </c>
      <c r="D449" t="s">
        <v>3169</v>
      </c>
      <c r="E449" t="s">
        <v>3170</v>
      </c>
      <c r="F449">
        <v>55903</v>
      </c>
      <c r="G449" t="s">
        <v>392</v>
      </c>
      <c r="H449" t="s">
        <v>2631</v>
      </c>
      <c r="I449" t="s">
        <v>2597</v>
      </c>
      <c r="K449">
        <v>322</v>
      </c>
      <c r="L449">
        <v>7</v>
      </c>
      <c r="M449" t="s">
        <v>3088</v>
      </c>
      <c r="N449" t="s">
        <v>2599</v>
      </c>
      <c r="O449" t="s">
        <v>2600</v>
      </c>
      <c r="P449" t="s">
        <v>2601</v>
      </c>
      <c r="Q449" t="s">
        <v>2667</v>
      </c>
      <c r="R449" t="s">
        <v>2656</v>
      </c>
      <c r="S449" t="s">
        <v>2604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2024</v>
      </c>
      <c r="CT449" t="str">
        <f>IFERROR(INDEX(Geography!C:C, MATCH(G449, Geography!B:B, 0)), G449)</f>
        <v>North Carolina</v>
      </c>
      <c r="CU449" t="str">
        <f>IF(O449=VLOOKUP("eia923_lignite_fuel_code", Keys!$B:$C, 2, FALSE), VLOOKUP("lignite_label", Keys!$B:$C, 2, FALSE),VLOOKUP("hard_coal_label", Keys!$B:$C, 2, FALSE))</f>
        <v>hard_coal</v>
      </c>
    </row>
    <row r="450" spans="1:99" x14ac:dyDescent="0.25">
      <c r="A450">
        <v>50192</v>
      </c>
      <c r="B450" t="s">
        <v>2616</v>
      </c>
      <c r="C450" t="s">
        <v>2593</v>
      </c>
      <c r="D450" t="s">
        <v>3171</v>
      </c>
      <c r="E450" t="s">
        <v>3172</v>
      </c>
      <c r="F450">
        <v>56164</v>
      </c>
      <c r="G450" t="s">
        <v>401</v>
      </c>
      <c r="H450" t="s">
        <v>2640</v>
      </c>
      <c r="I450" t="s">
        <v>2610</v>
      </c>
      <c r="K450">
        <v>32213</v>
      </c>
      <c r="L450">
        <v>7</v>
      </c>
      <c r="M450" t="s">
        <v>3088</v>
      </c>
      <c r="N450" t="s">
        <v>2599</v>
      </c>
      <c r="O450" t="s">
        <v>2653</v>
      </c>
      <c r="P450" t="s">
        <v>2601</v>
      </c>
      <c r="Q450" t="s">
        <v>2611</v>
      </c>
      <c r="R450" t="s">
        <v>2603</v>
      </c>
      <c r="S450" t="s">
        <v>2604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2024</v>
      </c>
      <c r="CT450" t="str">
        <f>IFERROR(INDEX(Geography!C:C, MATCH(G450, Geography!B:B, 0)), G450)</f>
        <v>Oklahoma</v>
      </c>
      <c r="CU450" t="str">
        <f>IF(O450=VLOOKUP("eia923_lignite_fuel_code", Keys!$B:$C, 2, FALSE), VLOOKUP("lignite_label", Keys!$B:$C, 2, FALSE),VLOOKUP("hard_coal_label", Keys!$B:$C, 2, FALSE))</f>
        <v>hard_coal</v>
      </c>
    </row>
    <row r="451" spans="1:99" x14ac:dyDescent="0.25">
      <c r="A451">
        <v>50240</v>
      </c>
      <c r="B451" t="s">
        <v>2616</v>
      </c>
      <c r="C451" t="s">
        <v>2593</v>
      </c>
      <c r="D451" t="s">
        <v>3173</v>
      </c>
      <c r="E451" t="s">
        <v>3173</v>
      </c>
      <c r="F451">
        <v>15526</v>
      </c>
      <c r="G451" t="s">
        <v>333</v>
      </c>
      <c r="H451" t="s">
        <v>2690</v>
      </c>
      <c r="I451" t="s">
        <v>2666</v>
      </c>
      <c r="K451">
        <v>611</v>
      </c>
      <c r="L451">
        <v>5</v>
      </c>
      <c r="M451" t="s">
        <v>2772</v>
      </c>
      <c r="N451" t="s">
        <v>2599</v>
      </c>
      <c r="O451" t="s">
        <v>2600</v>
      </c>
      <c r="P451" t="s">
        <v>2601</v>
      </c>
      <c r="Q451" t="s">
        <v>2697</v>
      </c>
      <c r="R451" t="s">
        <v>2603</v>
      </c>
      <c r="S451" t="s">
        <v>2604</v>
      </c>
      <c r="T451">
        <v>5130</v>
      </c>
      <c r="U451">
        <v>3380</v>
      </c>
      <c r="V451">
        <v>1680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1057</v>
      </c>
      <c r="AC451">
        <v>126</v>
      </c>
      <c r="AD451">
        <v>0</v>
      </c>
      <c r="AE451">
        <v>0</v>
      </c>
      <c r="AF451">
        <v>990</v>
      </c>
      <c r="AG451">
        <v>722</v>
      </c>
      <c r="AH451">
        <v>453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334</v>
      </c>
      <c r="AO451">
        <v>25</v>
      </c>
      <c r="AP451">
        <v>0</v>
      </c>
      <c r="AQ451">
        <v>0</v>
      </c>
      <c r="AR451">
        <v>22.3</v>
      </c>
      <c r="AS451">
        <v>22.5</v>
      </c>
      <c r="AT451">
        <v>22.5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22.5</v>
      </c>
      <c r="BA451">
        <v>22.5</v>
      </c>
      <c r="BB451">
        <v>0</v>
      </c>
      <c r="BC451">
        <v>0</v>
      </c>
      <c r="BD451">
        <v>114399</v>
      </c>
      <c r="BE451">
        <v>76050</v>
      </c>
      <c r="BF451">
        <v>37800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23783</v>
      </c>
      <c r="BM451">
        <v>2835</v>
      </c>
      <c r="BN451">
        <v>0</v>
      </c>
      <c r="BO451">
        <v>0</v>
      </c>
      <c r="BP451">
        <v>22067</v>
      </c>
      <c r="BQ451">
        <v>16254</v>
      </c>
      <c r="BR451">
        <v>10185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7506</v>
      </c>
      <c r="BY451">
        <v>552</v>
      </c>
      <c r="BZ451">
        <v>0</v>
      </c>
      <c r="CA451">
        <v>0</v>
      </c>
      <c r="CB451">
        <v>4217.0770000000002</v>
      </c>
      <c r="CC451">
        <v>3106.1509999999998</v>
      </c>
      <c r="CD451">
        <v>1946.47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1434.3910000000001</v>
      </c>
      <c r="CK451">
        <v>113.316</v>
      </c>
      <c r="CL451">
        <v>0</v>
      </c>
      <c r="CM451">
        <v>0</v>
      </c>
      <c r="CN451">
        <v>11373</v>
      </c>
      <c r="CO451">
        <v>2524</v>
      </c>
      <c r="CP451">
        <v>254867</v>
      </c>
      <c r="CQ451">
        <v>56564</v>
      </c>
      <c r="CR451">
        <v>10817.405000000001</v>
      </c>
      <c r="CS451">
        <v>2024</v>
      </c>
      <c r="CT451" t="str">
        <f>IFERROR(INDEX(Geography!C:C, MATCH(G451, Geography!B:B, 0)), G451)</f>
        <v>Indiana</v>
      </c>
      <c r="CU451" t="str">
        <f>IF(O451=VLOOKUP("eia923_lignite_fuel_code", Keys!$B:$C, 2, FALSE), VLOOKUP("lignite_label", Keys!$B:$C, 2, FALSE),VLOOKUP("hard_coal_label", Keys!$B:$C, 2, FALSE))</f>
        <v>hard_coal</v>
      </c>
    </row>
    <row r="452" spans="1:99" x14ac:dyDescent="0.25">
      <c r="A452">
        <v>50243</v>
      </c>
      <c r="B452" t="s">
        <v>2592</v>
      </c>
      <c r="C452" t="s">
        <v>2593</v>
      </c>
      <c r="D452" t="s">
        <v>3174</v>
      </c>
      <c r="E452" t="s">
        <v>3174</v>
      </c>
      <c r="F452">
        <v>9303</v>
      </c>
      <c r="G452" t="s">
        <v>349</v>
      </c>
      <c r="H452" t="s">
        <v>2805</v>
      </c>
      <c r="I452" t="s">
        <v>2806</v>
      </c>
      <c r="K452">
        <v>22</v>
      </c>
      <c r="L452">
        <v>2</v>
      </c>
      <c r="M452" t="s">
        <v>2643</v>
      </c>
      <c r="N452" t="s">
        <v>2652</v>
      </c>
      <c r="O452" t="s">
        <v>2600</v>
      </c>
      <c r="P452" t="s">
        <v>2601</v>
      </c>
      <c r="Q452" t="s">
        <v>2807</v>
      </c>
      <c r="R452" t="s">
        <v>2603</v>
      </c>
      <c r="S452" t="s">
        <v>2604</v>
      </c>
      <c r="T452" t="s">
        <v>2593</v>
      </c>
      <c r="U452">
        <v>0</v>
      </c>
      <c r="V452">
        <v>0</v>
      </c>
      <c r="W452">
        <v>0</v>
      </c>
      <c r="X452">
        <v>0</v>
      </c>
      <c r="Y452" t="s">
        <v>2593</v>
      </c>
      <c r="Z452" t="s">
        <v>2593</v>
      </c>
      <c r="AA452" t="s">
        <v>2593</v>
      </c>
      <c r="AB452">
        <v>0</v>
      </c>
      <c r="AC452" t="s">
        <v>2593</v>
      </c>
      <c r="AD452" t="s">
        <v>2593</v>
      </c>
      <c r="AE452">
        <v>0</v>
      </c>
      <c r="AF452" t="s">
        <v>2593</v>
      </c>
      <c r="AG452">
        <v>0</v>
      </c>
      <c r="AH452">
        <v>0</v>
      </c>
      <c r="AI452">
        <v>0</v>
      </c>
      <c r="AJ452">
        <v>0</v>
      </c>
      <c r="AK452" t="s">
        <v>2593</v>
      </c>
      <c r="AL452" t="s">
        <v>2593</v>
      </c>
      <c r="AM452" t="s">
        <v>2593</v>
      </c>
      <c r="AN452">
        <v>0</v>
      </c>
      <c r="AO452" t="s">
        <v>2593</v>
      </c>
      <c r="AP452" t="s">
        <v>2593</v>
      </c>
      <c r="AQ452">
        <v>0</v>
      </c>
      <c r="AR452" t="s">
        <v>2593</v>
      </c>
      <c r="AS452">
        <v>0</v>
      </c>
      <c r="AT452">
        <v>0</v>
      </c>
      <c r="AU452">
        <v>0</v>
      </c>
      <c r="AV452">
        <v>0</v>
      </c>
      <c r="AW452" t="s">
        <v>2593</v>
      </c>
      <c r="AX452" t="s">
        <v>2593</v>
      </c>
      <c r="AY452" t="s">
        <v>2593</v>
      </c>
      <c r="AZ452">
        <v>0</v>
      </c>
      <c r="BA452" t="s">
        <v>2593</v>
      </c>
      <c r="BB452" t="s">
        <v>2593</v>
      </c>
      <c r="BC452">
        <v>0</v>
      </c>
      <c r="BD452" t="s">
        <v>2593</v>
      </c>
      <c r="BE452">
        <v>0</v>
      </c>
      <c r="BF452">
        <v>0</v>
      </c>
      <c r="BG452">
        <v>0</v>
      </c>
      <c r="BH452">
        <v>0</v>
      </c>
      <c r="BI452" t="s">
        <v>2593</v>
      </c>
      <c r="BJ452" t="s">
        <v>2593</v>
      </c>
      <c r="BK452" t="s">
        <v>2593</v>
      </c>
      <c r="BL452">
        <v>0</v>
      </c>
      <c r="BM452" t="s">
        <v>2593</v>
      </c>
      <c r="BN452" t="s">
        <v>2593</v>
      </c>
      <c r="BO452">
        <v>0</v>
      </c>
      <c r="BP452" t="s">
        <v>2593</v>
      </c>
      <c r="BQ452">
        <v>0</v>
      </c>
      <c r="BR452">
        <v>0</v>
      </c>
      <c r="BS452">
        <v>0</v>
      </c>
      <c r="BT452">
        <v>0</v>
      </c>
      <c r="BU452" t="s">
        <v>2593</v>
      </c>
      <c r="BV452" t="s">
        <v>2593</v>
      </c>
      <c r="BW452" t="s">
        <v>2593</v>
      </c>
      <c r="BX452">
        <v>0</v>
      </c>
      <c r="BY452" t="s">
        <v>2593</v>
      </c>
      <c r="BZ452" t="s">
        <v>2593</v>
      </c>
      <c r="CA452">
        <v>0</v>
      </c>
      <c r="CB452" t="s">
        <v>2593</v>
      </c>
      <c r="CC452">
        <v>0</v>
      </c>
      <c r="CD452">
        <v>0</v>
      </c>
      <c r="CE452">
        <v>0</v>
      </c>
      <c r="CF452">
        <v>0</v>
      </c>
      <c r="CG452" t="s">
        <v>2593</v>
      </c>
      <c r="CH452" t="s">
        <v>2593</v>
      </c>
      <c r="CI452" t="s">
        <v>2593</v>
      </c>
      <c r="CJ452">
        <v>0</v>
      </c>
      <c r="CK452" t="s">
        <v>2593</v>
      </c>
      <c r="CL452" t="s">
        <v>2593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2024</v>
      </c>
      <c r="CT452" t="str">
        <f>IFERROR(INDEX(Geography!C:C, MATCH(G452, Geography!B:B, 0)), G452)</f>
        <v>Maine</v>
      </c>
      <c r="CU452" t="str">
        <f>IF(O452=VLOOKUP("eia923_lignite_fuel_code", Keys!$B:$C, 2, FALSE), VLOOKUP("lignite_label", Keys!$B:$C, 2, FALSE),VLOOKUP("hard_coal_label", Keys!$B:$C, 2, FALSE))</f>
        <v>hard_coal</v>
      </c>
    </row>
    <row r="453" spans="1:99" x14ac:dyDescent="0.25">
      <c r="A453">
        <v>50250</v>
      </c>
      <c r="B453" t="s">
        <v>2616</v>
      </c>
      <c r="C453" t="s">
        <v>2593</v>
      </c>
      <c r="D453" t="s">
        <v>3175</v>
      </c>
      <c r="E453" t="s">
        <v>3176</v>
      </c>
      <c r="F453">
        <v>9401</v>
      </c>
      <c r="G453" t="s">
        <v>320</v>
      </c>
      <c r="H453" t="s">
        <v>2631</v>
      </c>
      <c r="I453" t="s">
        <v>2597</v>
      </c>
      <c r="K453">
        <v>322122</v>
      </c>
      <c r="L453">
        <v>7</v>
      </c>
      <c r="M453" t="s">
        <v>3088</v>
      </c>
      <c r="N453" t="s">
        <v>2599</v>
      </c>
      <c r="O453" t="s">
        <v>2600</v>
      </c>
      <c r="P453" t="s">
        <v>2601</v>
      </c>
      <c r="Q453" t="s">
        <v>2602</v>
      </c>
      <c r="R453" t="s">
        <v>2656</v>
      </c>
      <c r="S453" t="s">
        <v>2604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2024</v>
      </c>
      <c r="CT453" t="str">
        <f>IFERROR(INDEX(Geography!C:C, MATCH(G453, Geography!B:B, 0)), G453)</f>
        <v>Florida</v>
      </c>
      <c r="CU453" t="str">
        <f>IF(O453=VLOOKUP("eia923_lignite_fuel_code", Keys!$B:$C, 2, FALSE), VLOOKUP("lignite_label", Keys!$B:$C, 2, FALSE),VLOOKUP("hard_coal_label", Keys!$B:$C, 2, FALSE))</f>
        <v>hard_coal</v>
      </c>
    </row>
    <row r="454" spans="1:99" x14ac:dyDescent="0.25">
      <c r="A454">
        <v>50251</v>
      </c>
      <c r="B454" t="s">
        <v>2616</v>
      </c>
      <c r="C454" t="s">
        <v>2593</v>
      </c>
      <c r="D454" t="s">
        <v>3177</v>
      </c>
      <c r="E454" t="s">
        <v>3177</v>
      </c>
      <c r="F454">
        <v>56187</v>
      </c>
      <c r="G454" t="s">
        <v>358</v>
      </c>
      <c r="H454" t="s">
        <v>2690</v>
      </c>
      <c r="I454" t="s">
        <v>2666</v>
      </c>
      <c r="K454">
        <v>322</v>
      </c>
      <c r="L454">
        <v>7</v>
      </c>
      <c r="M454" t="s">
        <v>3088</v>
      </c>
      <c r="N454" t="s">
        <v>2599</v>
      </c>
      <c r="O454" t="s">
        <v>2600</v>
      </c>
      <c r="P454" t="s">
        <v>2601</v>
      </c>
      <c r="Q454" t="s">
        <v>2697</v>
      </c>
      <c r="R454" t="s">
        <v>2612</v>
      </c>
      <c r="S454" t="s">
        <v>2604</v>
      </c>
      <c r="T454">
        <v>3</v>
      </c>
      <c r="U454">
        <v>0</v>
      </c>
      <c r="V454">
        <v>0</v>
      </c>
      <c r="W454">
        <v>0</v>
      </c>
      <c r="X454">
        <v>0</v>
      </c>
      <c r="Y454">
        <v>31</v>
      </c>
      <c r="Z454">
        <v>140</v>
      </c>
      <c r="AA454">
        <v>8</v>
      </c>
      <c r="AB454">
        <v>5</v>
      </c>
      <c r="AC454">
        <v>4</v>
      </c>
      <c r="AD454">
        <v>6</v>
      </c>
      <c r="AE454">
        <v>11</v>
      </c>
      <c r="AF454">
        <v>1</v>
      </c>
      <c r="AG454">
        <v>0</v>
      </c>
      <c r="AH454">
        <v>0</v>
      </c>
      <c r="AI454">
        <v>0</v>
      </c>
      <c r="AJ454">
        <v>0</v>
      </c>
      <c r="AK454">
        <v>6</v>
      </c>
      <c r="AL454">
        <v>29</v>
      </c>
      <c r="AM454">
        <v>2</v>
      </c>
      <c r="AN454">
        <v>1</v>
      </c>
      <c r="AO454">
        <v>1</v>
      </c>
      <c r="AP454">
        <v>1</v>
      </c>
      <c r="AQ454">
        <v>2</v>
      </c>
      <c r="AR454">
        <v>24</v>
      </c>
      <c r="AS454">
        <v>0</v>
      </c>
      <c r="AT454">
        <v>0</v>
      </c>
      <c r="AU454">
        <v>0</v>
      </c>
      <c r="AV454">
        <v>0</v>
      </c>
      <c r="AW454">
        <v>24</v>
      </c>
      <c r="AX454">
        <v>24</v>
      </c>
      <c r="AY454">
        <v>24</v>
      </c>
      <c r="AZ454">
        <v>24</v>
      </c>
      <c r="BA454">
        <v>24</v>
      </c>
      <c r="BB454">
        <v>24</v>
      </c>
      <c r="BC454">
        <v>24</v>
      </c>
      <c r="BD454">
        <v>72</v>
      </c>
      <c r="BE454">
        <v>0</v>
      </c>
      <c r="BF454">
        <v>0</v>
      </c>
      <c r="BG454">
        <v>0</v>
      </c>
      <c r="BH454">
        <v>0</v>
      </c>
      <c r="BI454">
        <v>744</v>
      </c>
      <c r="BJ454">
        <v>3360</v>
      </c>
      <c r="BK454">
        <v>192</v>
      </c>
      <c r="BL454">
        <v>120</v>
      </c>
      <c r="BM454">
        <v>96</v>
      </c>
      <c r="BN454">
        <v>144</v>
      </c>
      <c r="BO454">
        <v>264</v>
      </c>
      <c r="BP454">
        <v>13</v>
      </c>
      <c r="BQ454">
        <v>0</v>
      </c>
      <c r="BR454">
        <v>0</v>
      </c>
      <c r="BS454">
        <v>0</v>
      </c>
      <c r="BT454">
        <v>0</v>
      </c>
      <c r="BU454">
        <v>144</v>
      </c>
      <c r="BV454">
        <v>689</v>
      </c>
      <c r="BW454">
        <v>40</v>
      </c>
      <c r="BX454">
        <v>21</v>
      </c>
      <c r="BY454">
        <v>16</v>
      </c>
      <c r="BZ454">
        <v>34</v>
      </c>
      <c r="CA454">
        <v>50</v>
      </c>
      <c r="CB454">
        <v>1.925</v>
      </c>
      <c r="CC454">
        <v>0</v>
      </c>
      <c r="CD454">
        <v>0</v>
      </c>
      <c r="CE454">
        <v>0</v>
      </c>
      <c r="CF454">
        <v>0</v>
      </c>
      <c r="CG454">
        <v>21.065999999999999</v>
      </c>
      <c r="CH454">
        <v>100.836</v>
      </c>
      <c r="CI454">
        <v>5.827</v>
      </c>
      <c r="CJ454">
        <v>3.093</v>
      </c>
      <c r="CK454">
        <v>2.35</v>
      </c>
      <c r="CL454">
        <v>5.0330000000000004</v>
      </c>
      <c r="CM454">
        <v>7.383</v>
      </c>
      <c r="CN454">
        <v>208</v>
      </c>
      <c r="CO454">
        <v>43</v>
      </c>
      <c r="CP454">
        <v>4992</v>
      </c>
      <c r="CQ454">
        <v>1007</v>
      </c>
      <c r="CR454">
        <v>147.51300000000001</v>
      </c>
      <c r="CS454">
        <v>2024</v>
      </c>
      <c r="CT454" t="str">
        <f>IFERROR(INDEX(Geography!C:C, MATCH(G454, Geography!B:B, 0)), G454)</f>
        <v>Michigan</v>
      </c>
      <c r="CU454" t="str">
        <f>IF(O454=VLOOKUP("eia923_lignite_fuel_code", Keys!$B:$C, 2, FALSE), VLOOKUP("lignite_label", Keys!$B:$C, 2, FALSE),VLOOKUP("hard_coal_label", Keys!$B:$C, 2, FALSE))</f>
        <v>hard_coal</v>
      </c>
    </row>
    <row r="455" spans="1:99" x14ac:dyDescent="0.25">
      <c r="A455">
        <v>50254</v>
      </c>
      <c r="B455" t="s">
        <v>2616</v>
      </c>
      <c r="C455" t="s">
        <v>2593</v>
      </c>
      <c r="D455" t="s">
        <v>3178</v>
      </c>
      <c r="E455" t="s">
        <v>3179</v>
      </c>
      <c r="F455">
        <v>64508</v>
      </c>
      <c r="G455" t="s">
        <v>392</v>
      </c>
      <c r="H455" t="s">
        <v>2631</v>
      </c>
      <c r="I455" t="s">
        <v>2597</v>
      </c>
      <c r="K455">
        <v>32213</v>
      </c>
      <c r="L455">
        <v>7</v>
      </c>
      <c r="M455" t="s">
        <v>3088</v>
      </c>
      <c r="N455" t="s">
        <v>2599</v>
      </c>
      <c r="O455" t="s">
        <v>2600</v>
      </c>
      <c r="P455" t="s">
        <v>2601</v>
      </c>
      <c r="Q455" t="s">
        <v>2667</v>
      </c>
      <c r="R455" t="s">
        <v>2603</v>
      </c>
      <c r="S455" t="s">
        <v>2604</v>
      </c>
      <c r="T455">
        <v>6896</v>
      </c>
      <c r="U455">
        <v>5782</v>
      </c>
      <c r="V455">
        <v>5437</v>
      </c>
      <c r="W455">
        <v>4950</v>
      </c>
      <c r="X455">
        <v>5078</v>
      </c>
      <c r="Y455">
        <v>4976</v>
      </c>
      <c r="Z455">
        <v>4629</v>
      </c>
      <c r="AA455">
        <v>5429</v>
      </c>
      <c r="AB455">
        <v>5248</v>
      </c>
      <c r="AC455">
        <v>5762</v>
      </c>
      <c r="AD455">
        <v>4236</v>
      </c>
      <c r="AE455">
        <v>4976</v>
      </c>
      <c r="AF455">
        <v>636</v>
      </c>
      <c r="AG455">
        <v>509</v>
      </c>
      <c r="AH455">
        <v>476</v>
      </c>
      <c r="AI455">
        <v>451</v>
      </c>
      <c r="AJ455">
        <v>453</v>
      </c>
      <c r="AK455">
        <v>438</v>
      </c>
      <c r="AL455">
        <v>397</v>
      </c>
      <c r="AM455">
        <v>488</v>
      </c>
      <c r="AN455">
        <v>449</v>
      </c>
      <c r="AO455">
        <v>494</v>
      </c>
      <c r="AP455">
        <v>383</v>
      </c>
      <c r="AQ455">
        <v>455</v>
      </c>
      <c r="AR455">
        <v>25.6</v>
      </c>
      <c r="AS455">
        <v>25.6</v>
      </c>
      <c r="AT455">
        <v>25.6</v>
      </c>
      <c r="AU455">
        <v>25.6</v>
      </c>
      <c r="AV455">
        <v>25.6</v>
      </c>
      <c r="AW455">
        <v>25.6</v>
      </c>
      <c r="AX455">
        <v>25.6</v>
      </c>
      <c r="AY455">
        <v>25.6</v>
      </c>
      <c r="AZ455">
        <v>25.6</v>
      </c>
      <c r="BA455">
        <v>25.6</v>
      </c>
      <c r="BB455">
        <v>25.6</v>
      </c>
      <c r="BC455">
        <v>25.6</v>
      </c>
      <c r="BD455">
        <v>176538</v>
      </c>
      <c r="BE455">
        <v>148019</v>
      </c>
      <c r="BF455">
        <v>139187</v>
      </c>
      <c r="BG455">
        <v>126720</v>
      </c>
      <c r="BH455">
        <v>129997</v>
      </c>
      <c r="BI455">
        <v>127386</v>
      </c>
      <c r="BJ455">
        <v>118502</v>
      </c>
      <c r="BK455">
        <v>138982</v>
      </c>
      <c r="BL455">
        <v>134349</v>
      </c>
      <c r="BM455">
        <v>147507</v>
      </c>
      <c r="BN455">
        <v>108442</v>
      </c>
      <c r="BO455">
        <v>127386</v>
      </c>
      <c r="BP455">
        <v>16280</v>
      </c>
      <c r="BQ455">
        <v>13038</v>
      </c>
      <c r="BR455">
        <v>12195</v>
      </c>
      <c r="BS455">
        <v>11542</v>
      </c>
      <c r="BT455">
        <v>11609</v>
      </c>
      <c r="BU455">
        <v>11223</v>
      </c>
      <c r="BV455">
        <v>10157</v>
      </c>
      <c r="BW455">
        <v>12481</v>
      </c>
      <c r="BX455">
        <v>11492</v>
      </c>
      <c r="BY455">
        <v>12639</v>
      </c>
      <c r="BZ455">
        <v>9802</v>
      </c>
      <c r="CA455">
        <v>11637</v>
      </c>
      <c r="CB455">
        <v>3511.1550000000002</v>
      </c>
      <c r="CC455">
        <v>2812.047</v>
      </c>
      <c r="CD455">
        <v>2630.241</v>
      </c>
      <c r="CE455">
        <v>2489.3620000000001</v>
      </c>
      <c r="CF455">
        <v>2503.748</v>
      </c>
      <c r="CG455">
        <v>2420.5639999999999</v>
      </c>
      <c r="CH455">
        <v>2190.5650000000001</v>
      </c>
      <c r="CI455">
        <v>2691.7449999999999</v>
      </c>
      <c r="CJ455">
        <v>2478.5659999999998</v>
      </c>
      <c r="CK455">
        <v>2725.92</v>
      </c>
      <c r="CL455">
        <v>2114.0810000000001</v>
      </c>
      <c r="CM455">
        <v>0</v>
      </c>
      <c r="CN455">
        <v>63399</v>
      </c>
      <c r="CO455">
        <v>5629</v>
      </c>
      <c r="CP455">
        <v>1623015</v>
      </c>
      <c r="CQ455">
        <v>144095</v>
      </c>
      <c r="CR455">
        <v>28567.993999999999</v>
      </c>
      <c r="CS455">
        <v>2024</v>
      </c>
      <c r="CT455" t="str">
        <f>IFERROR(INDEX(Geography!C:C, MATCH(G455, Geography!B:B, 0)), G455)</f>
        <v>North Carolina</v>
      </c>
      <c r="CU455" t="str">
        <f>IF(O455=VLOOKUP("eia923_lignite_fuel_code", Keys!$B:$C, 2, FALSE), VLOOKUP("lignite_label", Keys!$B:$C, 2, FALSE),VLOOKUP("hard_coal_label", Keys!$B:$C, 2, FALSE))</f>
        <v>hard_coal</v>
      </c>
    </row>
    <row r="456" spans="1:99" x14ac:dyDescent="0.25">
      <c r="A456">
        <v>50275</v>
      </c>
      <c r="B456" t="s">
        <v>2616</v>
      </c>
      <c r="C456" t="s">
        <v>2593</v>
      </c>
      <c r="D456" t="s">
        <v>3180</v>
      </c>
      <c r="E456" t="s">
        <v>3181</v>
      </c>
      <c r="F456">
        <v>14465</v>
      </c>
      <c r="G456" t="s">
        <v>431</v>
      </c>
      <c r="H456" t="s">
        <v>2631</v>
      </c>
      <c r="I456" t="s">
        <v>2597</v>
      </c>
      <c r="K456">
        <v>312</v>
      </c>
      <c r="L456">
        <v>7</v>
      </c>
      <c r="M456" t="s">
        <v>3088</v>
      </c>
      <c r="N456" t="s">
        <v>2599</v>
      </c>
      <c r="O456" t="s">
        <v>2600</v>
      </c>
      <c r="P456" t="s">
        <v>2601</v>
      </c>
      <c r="Q456" t="s">
        <v>2667</v>
      </c>
      <c r="R456" t="s">
        <v>2656</v>
      </c>
      <c r="S456" t="s">
        <v>2604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2024</v>
      </c>
      <c r="CT456" t="str">
        <f>IFERROR(INDEX(Geography!C:C, MATCH(G456, Geography!B:B, 0)), G456)</f>
        <v>Virginia</v>
      </c>
      <c r="CU456" t="str">
        <f>IF(O456=VLOOKUP("eia923_lignite_fuel_code", Keys!$B:$C, 2, FALSE), VLOOKUP("lignite_label", Keys!$B:$C, 2, FALSE),VLOOKUP("hard_coal_label", Keys!$B:$C, 2, FALSE))</f>
        <v>hard_coal</v>
      </c>
    </row>
    <row r="457" spans="1:99" x14ac:dyDescent="0.25">
      <c r="A457">
        <v>50296</v>
      </c>
      <c r="B457" t="s">
        <v>2616</v>
      </c>
      <c r="C457" t="s">
        <v>2593</v>
      </c>
      <c r="D457" t="s">
        <v>3182</v>
      </c>
      <c r="E457" t="s">
        <v>3182</v>
      </c>
      <c r="F457">
        <v>14362</v>
      </c>
      <c r="G457" t="s">
        <v>419</v>
      </c>
      <c r="H457" t="s">
        <v>2596</v>
      </c>
      <c r="I457" t="s">
        <v>2597</v>
      </c>
      <c r="K457">
        <v>32213</v>
      </c>
      <c r="L457">
        <v>7</v>
      </c>
      <c r="M457" t="s">
        <v>3088</v>
      </c>
      <c r="N457" t="s">
        <v>2599</v>
      </c>
      <c r="O457" t="s">
        <v>2600</v>
      </c>
      <c r="P457" t="s">
        <v>2601</v>
      </c>
      <c r="Q457" t="s">
        <v>2746</v>
      </c>
      <c r="R457" t="s">
        <v>2603</v>
      </c>
      <c r="S457" t="s">
        <v>2604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2024</v>
      </c>
      <c r="CT457" t="str">
        <f>IFERROR(INDEX(Geography!C:C, MATCH(G457, Geography!B:B, 0)), G457)</f>
        <v>Tennessee</v>
      </c>
      <c r="CU457" t="str">
        <f>IF(O457=VLOOKUP("eia923_lignite_fuel_code", Keys!$B:$C, 2, FALSE), VLOOKUP("lignite_label", Keys!$B:$C, 2, FALSE),VLOOKUP("hard_coal_label", Keys!$B:$C, 2, FALSE))</f>
        <v>hard_coal</v>
      </c>
    </row>
    <row r="458" spans="1:99" x14ac:dyDescent="0.25">
      <c r="A458">
        <v>50305</v>
      </c>
      <c r="B458" t="s">
        <v>2616</v>
      </c>
      <c r="C458" t="s">
        <v>2593</v>
      </c>
      <c r="D458" t="s">
        <v>3183</v>
      </c>
      <c r="E458" t="s">
        <v>3184</v>
      </c>
      <c r="F458">
        <v>40430</v>
      </c>
      <c r="G458" t="s">
        <v>358</v>
      </c>
      <c r="H458" t="s">
        <v>2690</v>
      </c>
      <c r="I458" t="s">
        <v>2666</v>
      </c>
      <c r="K458">
        <v>32731</v>
      </c>
      <c r="L458">
        <v>7</v>
      </c>
      <c r="M458" t="s">
        <v>3088</v>
      </c>
      <c r="N458" t="s">
        <v>2599</v>
      </c>
      <c r="O458" t="s">
        <v>2600</v>
      </c>
      <c r="P458" t="s">
        <v>2601</v>
      </c>
      <c r="Q458" t="s">
        <v>2697</v>
      </c>
      <c r="R458" t="s">
        <v>2603</v>
      </c>
      <c r="S458" t="s">
        <v>2604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2024</v>
      </c>
      <c r="CT458" t="str">
        <f>IFERROR(INDEX(Geography!C:C, MATCH(G458, Geography!B:B, 0)), G458)</f>
        <v>Michigan</v>
      </c>
      <c r="CU458" t="str">
        <f>IF(O458=VLOOKUP("eia923_lignite_fuel_code", Keys!$B:$C, 2, FALSE), VLOOKUP("lignite_label", Keys!$B:$C, 2, FALSE),VLOOKUP("hard_coal_label", Keys!$B:$C, 2, FALSE))</f>
        <v>hard_coal</v>
      </c>
    </row>
    <row r="459" spans="1:99" x14ac:dyDescent="0.25">
      <c r="A459">
        <v>50305</v>
      </c>
      <c r="B459" t="s">
        <v>2616</v>
      </c>
      <c r="C459" t="s">
        <v>2593</v>
      </c>
      <c r="D459" t="s">
        <v>3183</v>
      </c>
      <c r="E459" t="s">
        <v>3184</v>
      </c>
      <c r="F459">
        <v>40430</v>
      </c>
      <c r="G459" t="s">
        <v>358</v>
      </c>
      <c r="H459" t="s">
        <v>2690</v>
      </c>
      <c r="I459" t="s">
        <v>2666</v>
      </c>
      <c r="K459">
        <v>32731</v>
      </c>
      <c r="L459">
        <v>7</v>
      </c>
      <c r="M459" t="s">
        <v>3088</v>
      </c>
      <c r="N459" t="s">
        <v>2599</v>
      </c>
      <c r="O459" t="s">
        <v>2605</v>
      </c>
      <c r="P459" t="s">
        <v>2601</v>
      </c>
      <c r="Q459" t="s">
        <v>2697</v>
      </c>
      <c r="R459" t="s">
        <v>2603</v>
      </c>
      <c r="S459" t="s">
        <v>2604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2024</v>
      </c>
      <c r="CT459" t="str">
        <f>IFERROR(INDEX(Geography!C:C, MATCH(G459, Geography!B:B, 0)), G459)</f>
        <v>Michigan</v>
      </c>
      <c r="CU459" t="str">
        <f>IF(O459=VLOOKUP("eia923_lignite_fuel_code", Keys!$B:$C, 2, FALSE), VLOOKUP("lignite_label", Keys!$B:$C, 2, FALSE),VLOOKUP("hard_coal_label", Keys!$B:$C, 2, FALSE))</f>
        <v>hard_coal</v>
      </c>
    </row>
    <row r="460" spans="1:99" x14ac:dyDescent="0.25">
      <c r="A460">
        <v>50308</v>
      </c>
      <c r="B460" t="s">
        <v>2616</v>
      </c>
      <c r="C460" t="s">
        <v>2593</v>
      </c>
      <c r="D460" t="s">
        <v>3185</v>
      </c>
      <c r="E460" t="s">
        <v>3186</v>
      </c>
      <c r="F460">
        <v>56389</v>
      </c>
      <c r="G460" t="s">
        <v>2619</v>
      </c>
      <c r="H460" t="s">
        <v>2620</v>
      </c>
      <c r="K460">
        <v>22</v>
      </c>
      <c r="L460">
        <v>1</v>
      </c>
      <c r="M460" t="s">
        <v>2598</v>
      </c>
      <c r="N460" t="s">
        <v>2599</v>
      </c>
      <c r="O460" t="s">
        <v>2605</v>
      </c>
      <c r="P460" t="s">
        <v>2601</v>
      </c>
      <c r="R460" t="s">
        <v>2612</v>
      </c>
      <c r="S460" t="s">
        <v>2604</v>
      </c>
      <c r="T460">
        <v>25029</v>
      </c>
      <c r="U460">
        <v>22708</v>
      </c>
      <c r="V460">
        <v>19906</v>
      </c>
      <c r="W460">
        <v>15846</v>
      </c>
      <c r="X460">
        <v>12881</v>
      </c>
      <c r="Y460">
        <v>11651</v>
      </c>
      <c r="Z460">
        <v>11994</v>
      </c>
      <c r="AA460">
        <v>12147</v>
      </c>
      <c r="AB460">
        <v>13315</v>
      </c>
      <c r="AC460">
        <v>17932</v>
      </c>
      <c r="AD460">
        <v>22116</v>
      </c>
      <c r="AE460">
        <v>23163</v>
      </c>
      <c r="AF460">
        <v>4229</v>
      </c>
      <c r="AG460">
        <v>3764</v>
      </c>
      <c r="AH460">
        <v>3469</v>
      </c>
      <c r="AI460">
        <v>3018</v>
      </c>
      <c r="AJ460">
        <v>2673</v>
      </c>
      <c r="AK460">
        <v>2929</v>
      </c>
      <c r="AL460">
        <v>2823</v>
      </c>
      <c r="AM460">
        <v>2730</v>
      </c>
      <c r="AN460">
        <v>2737</v>
      </c>
      <c r="AO460">
        <v>3328</v>
      </c>
      <c r="AP460">
        <v>3879</v>
      </c>
      <c r="AQ460">
        <v>4116</v>
      </c>
      <c r="AR460">
        <v>15.401999999999999</v>
      </c>
      <c r="AS460">
        <v>15.07</v>
      </c>
      <c r="AT460">
        <v>15.05</v>
      </c>
      <c r="AU460">
        <v>15.23</v>
      </c>
      <c r="AV460">
        <v>15.37</v>
      </c>
      <c r="AW460">
        <v>15.1</v>
      </c>
      <c r="AX460">
        <v>15.16</v>
      </c>
      <c r="AY460">
        <v>14.99</v>
      </c>
      <c r="AZ460">
        <v>15.02</v>
      </c>
      <c r="BA460">
        <v>14.94</v>
      </c>
      <c r="BB460">
        <v>14.83</v>
      </c>
      <c r="BC460">
        <v>14.85</v>
      </c>
      <c r="BD460">
        <v>385497</v>
      </c>
      <c r="BE460">
        <v>342210</v>
      </c>
      <c r="BF460">
        <v>299585</v>
      </c>
      <c r="BG460">
        <v>241335</v>
      </c>
      <c r="BH460">
        <v>197981</v>
      </c>
      <c r="BI460">
        <v>175930</v>
      </c>
      <c r="BJ460">
        <v>181829</v>
      </c>
      <c r="BK460">
        <v>182084</v>
      </c>
      <c r="BL460">
        <v>199991</v>
      </c>
      <c r="BM460">
        <v>267904</v>
      </c>
      <c r="BN460">
        <v>327980</v>
      </c>
      <c r="BO460">
        <v>343971</v>
      </c>
      <c r="BP460">
        <v>65140</v>
      </c>
      <c r="BQ460">
        <v>56728</v>
      </c>
      <c r="BR460">
        <v>52204</v>
      </c>
      <c r="BS460">
        <v>45966</v>
      </c>
      <c r="BT460">
        <v>41085</v>
      </c>
      <c r="BU460">
        <v>44230</v>
      </c>
      <c r="BV460">
        <v>42798</v>
      </c>
      <c r="BW460">
        <v>40929</v>
      </c>
      <c r="BX460">
        <v>41115</v>
      </c>
      <c r="BY460">
        <v>49726</v>
      </c>
      <c r="BZ460">
        <v>57522</v>
      </c>
      <c r="CA460">
        <v>61127</v>
      </c>
      <c r="CB460">
        <v>7412</v>
      </c>
      <c r="CC460">
        <v>6386</v>
      </c>
      <c r="CD460">
        <v>5878</v>
      </c>
      <c r="CE460">
        <v>5051</v>
      </c>
      <c r="CF460">
        <v>4420</v>
      </c>
      <c r="CG460">
        <v>4728</v>
      </c>
      <c r="CH460">
        <v>4535</v>
      </c>
      <c r="CI460">
        <v>4398</v>
      </c>
      <c r="CJ460">
        <v>4473</v>
      </c>
      <c r="CK460">
        <v>5571</v>
      </c>
      <c r="CL460">
        <v>6530</v>
      </c>
      <c r="CM460">
        <v>7004</v>
      </c>
      <c r="CN460">
        <v>208688</v>
      </c>
      <c r="CO460">
        <v>39695</v>
      </c>
      <c r="CP460">
        <v>3146297</v>
      </c>
      <c r="CQ460">
        <v>598570</v>
      </c>
      <c r="CR460">
        <v>66386</v>
      </c>
      <c r="CS460">
        <v>2024</v>
      </c>
      <c r="CT460" t="str">
        <f>IFERROR(INDEX(Geography!C:C, MATCH(G460, Geography!B:B, 0)), G460)</f>
        <v>AK</v>
      </c>
      <c r="CU460" t="str">
        <f>IF(O460=VLOOKUP("eia923_lignite_fuel_code", Keys!$B:$C, 2, FALSE), VLOOKUP("lignite_label", Keys!$B:$C, 2, FALSE),VLOOKUP("hard_coal_label", Keys!$B:$C, 2, FALSE))</f>
        <v>hard_coal</v>
      </c>
    </row>
    <row r="461" spans="1:99" x14ac:dyDescent="0.25">
      <c r="A461">
        <v>50316</v>
      </c>
      <c r="B461" t="s">
        <v>2616</v>
      </c>
      <c r="C461" t="s">
        <v>2593</v>
      </c>
      <c r="D461" t="s">
        <v>3187</v>
      </c>
      <c r="E461" t="s">
        <v>3187</v>
      </c>
      <c r="F461">
        <v>3283</v>
      </c>
      <c r="G461" t="s">
        <v>333</v>
      </c>
      <c r="H461" t="s">
        <v>2690</v>
      </c>
      <c r="I461" t="s">
        <v>2666</v>
      </c>
      <c r="K461">
        <v>311</v>
      </c>
      <c r="L461">
        <v>7</v>
      </c>
      <c r="M461" t="s">
        <v>3088</v>
      </c>
      <c r="N461" t="s">
        <v>2599</v>
      </c>
      <c r="O461" t="s">
        <v>2600</v>
      </c>
      <c r="P461" t="s">
        <v>2601</v>
      </c>
      <c r="Q461" t="s">
        <v>2667</v>
      </c>
      <c r="R461" t="s">
        <v>2603</v>
      </c>
      <c r="S461" t="s">
        <v>2604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2024</v>
      </c>
      <c r="CT461" t="str">
        <f>IFERROR(INDEX(Geography!C:C, MATCH(G461, Geography!B:B, 0)), G461)</f>
        <v>Indiana</v>
      </c>
      <c r="CU461" t="str">
        <f>IF(O461=VLOOKUP("eia923_lignite_fuel_code", Keys!$B:$C, 2, FALSE), VLOOKUP("lignite_label", Keys!$B:$C, 2, FALSE),VLOOKUP("hard_coal_label", Keys!$B:$C, 2, FALSE))</f>
        <v>hard_coal</v>
      </c>
    </row>
    <row r="462" spans="1:99" x14ac:dyDescent="0.25">
      <c r="A462">
        <v>50366</v>
      </c>
      <c r="B462" t="s">
        <v>2616</v>
      </c>
      <c r="C462" t="s">
        <v>2593</v>
      </c>
      <c r="D462" t="s">
        <v>3188</v>
      </c>
      <c r="E462" t="s">
        <v>3188</v>
      </c>
      <c r="F462">
        <v>19564</v>
      </c>
      <c r="G462" t="s">
        <v>333</v>
      </c>
      <c r="H462" t="s">
        <v>2690</v>
      </c>
      <c r="I462" t="s">
        <v>2666</v>
      </c>
      <c r="K462">
        <v>611</v>
      </c>
      <c r="L462">
        <v>5</v>
      </c>
      <c r="M462" t="s">
        <v>2772</v>
      </c>
      <c r="N462" t="s">
        <v>2599</v>
      </c>
      <c r="O462" t="s">
        <v>2600</v>
      </c>
      <c r="P462" t="s">
        <v>2601</v>
      </c>
      <c r="Q462" t="s">
        <v>2667</v>
      </c>
      <c r="R462" t="s">
        <v>2603</v>
      </c>
      <c r="S462" t="s">
        <v>2604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2024</v>
      </c>
      <c r="CT462" t="str">
        <f>IFERROR(INDEX(Geography!C:C, MATCH(G462, Geography!B:B, 0)), G462)</f>
        <v>Indiana</v>
      </c>
      <c r="CU462" t="str">
        <f>IF(O462=VLOOKUP("eia923_lignite_fuel_code", Keys!$B:$C, 2, FALSE), VLOOKUP("lignite_label", Keys!$B:$C, 2, FALSE),VLOOKUP("hard_coal_label", Keys!$B:$C, 2, FALSE))</f>
        <v>hard_coal</v>
      </c>
    </row>
    <row r="463" spans="1:99" x14ac:dyDescent="0.25">
      <c r="A463">
        <v>50368</v>
      </c>
      <c r="B463" t="s">
        <v>2616</v>
      </c>
      <c r="C463" t="s">
        <v>2593</v>
      </c>
      <c r="D463" t="s">
        <v>3189</v>
      </c>
      <c r="E463" t="s">
        <v>3190</v>
      </c>
      <c r="F463">
        <v>21508</v>
      </c>
      <c r="G463" t="s">
        <v>389</v>
      </c>
      <c r="H463" t="s">
        <v>2811</v>
      </c>
      <c r="I463" t="s">
        <v>2806</v>
      </c>
      <c r="K463">
        <v>611</v>
      </c>
      <c r="L463">
        <v>5</v>
      </c>
      <c r="M463" t="s">
        <v>2772</v>
      </c>
      <c r="N463" t="s">
        <v>312</v>
      </c>
      <c r="O463" t="s">
        <v>2600</v>
      </c>
      <c r="P463" t="s">
        <v>2601</v>
      </c>
      <c r="Q463" t="s">
        <v>2818</v>
      </c>
      <c r="R463" t="s">
        <v>2656</v>
      </c>
      <c r="S463" t="s">
        <v>2604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2024</v>
      </c>
      <c r="CT463" t="str">
        <f>IFERROR(INDEX(Geography!C:C, MATCH(G463, Geography!B:B, 0)), G463)</f>
        <v>New York</v>
      </c>
      <c r="CU463" t="str">
        <f>IF(O463=VLOOKUP("eia923_lignite_fuel_code", Keys!$B:$C, 2, FALSE), VLOOKUP("lignite_label", Keys!$B:$C, 2, FALSE),VLOOKUP("hard_coal_label", Keys!$B:$C, 2, FALSE))</f>
        <v>hard_coal</v>
      </c>
    </row>
    <row r="464" spans="1:99" x14ac:dyDescent="0.25">
      <c r="A464">
        <v>50392</v>
      </c>
      <c r="B464" t="s">
        <v>2616</v>
      </c>
      <c r="C464" t="s">
        <v>2593</v>
      </c>
      <c r="D464" t="s">
        <v>3191</v>
      </c>
      <c r="E464" t="s">
        <v>3192</v>
      </c>
      <c r="F464">
        <v>22199</v>
      </c>
      <c r="G464" t="s">
        <v>2619</v>
      </c>
      <c r="H464" t="s">
        <v>2620</v>
      </c>
      <c r="K464">
        <v>928</v>
      </c>
      <c r="L464">
        <v>5</v>
      </c>
      <c r="M464" t="s">
        <v>2772</v>
      </c>
      <c r="N464" t="s">
        <v>2599</v>
      </c>
      <c r="O464" t="s">
        <v>2605</v>
      </c>
      <c r="P464" t="s">
        <v>2601</v>
      </c>
      <c r="R464" t="s">
        <v>2612</v>
      </c>
      <c r="S464" t="s">
        <v>2604</v>
      </c>
      <c r="T464">
        <v>20970</v>
      </c>
      <c r="U464">
        <v>18988</v>
      </c>
      <c r="V464">
        <v>17210</v>
      </c>
      <c r="W464">
        <v>14093</v>
      </c>
      <c r="X464">
        <v>13340</v>
      </c>
      <c r="Y464">
        <v>11479</v>
      </c>
      <c r="Z464">
        <v>11540</v>
      </c>
      <c r="AA464">
        <v>13072</v>
      </c>
      <c r="AB464">
        <v>12909</v>
      </c>
      <c r="AC464">
        <v>16377</v>
      </c>
      <c r="AD464">
        <v>19060</v>
      </c>
      <c r="AE464">
        <v>20128</v>
      </c>
      <c r="AF464">
        <v>2237</v>
      </c>
      <c r="AG464">
        <v>2064</v>
      </c>
      <c r="AH464">
        <v>2113</v>
      </c>
      <c r="AI464">
        <v>1851</v>
      </c>
      <c r="AJ464">
        <v>1755</v>
      </c>
      <c r="AK464">
        <v>1733</v>
      </c>
      <c r="AL464">
        <v>1791</v>
      </c>
      <c r="AM464">
        <v>1784</v>
      </c>
      <c r="AN464">
        <v>1754</v>
      </c>
      <c r="AO464">
        <v>1962</v>
      </c>
      <c r="AP464">
        <v>2121</v>
      </c>
      <c r="AQ464">
        <v>2248</v>
      </c>
      <c r="AR464">
        <v>15.4</v>
      </c>
      <c r="AS464">
        <v>15.02</v>
      </c>
      <c r="AT464">
        <v>15.05</v>
      </c>
      <c r="AU464">
        <v>15.23</v>
      </c>
      <c r="AV464">
        <v>15.32</v>
      </c>
      <c r="AW464">
        <v>15.11</v>
      </c>
      <c r="AX464">
        <v>15.13</v>
      </c>
      <c r="AY464">
        <v>14.95</v>
      </c>
      <c r="AZ464">
        <v>15.01</v>
      </c>
      <c r="BA464">
        <v>14.94</v>
      </c>
      <c r="BB464">
        <v>14.86</v>
      </c>
      <c r="BC464">
        <v>14.82</v>
      </c>
      <c r="BD464">
        <v>322938</v>
      </c>
      <c r="BE464">
        <v>285200</v>
      </c>
      <c r="BF464">
        <v>259011</v>
      </c>
      <c r="BG464">
        <v>214636</v>
      </c>
      <c r="BH464">
        <v>204369</v>
      </c>
      <c r="BI464">
        <v>173448</v>
      </c>
      <c r="BJ464">
        <v>174600</v>
      </c>
      <c r="BK464">
        <v>195426</v>
      </c>
      <c r="BL464">
        <v>193764</v>
      </c>
      <c r="BM464">
        <v>244672</v>
      </c>
      <c r="BN464">
        <v>283232</v>
      </c>
      <c r="BO464">
        <v>298297</v>
      </c>
      <c r="BP464">
        <v>34445</v>
      </c>
      <c r="BQ464">
        <v>31003</v>
      </c>
      <c r="BR464">
        <v>31806</v>
      </c>
      <c r="BS464">
        <v>28191</v>
      </c>
      <c r="BT464">
        <v>26892</v>
      </c>
      <c r="BU464">
        <v>26181</v>
      </c>
      <c r="BV464">
        <v>27105</v>
      </c>
      <c r="BW464">
        <v>26676</v>
      </c>
      <c r="BX464">
        <v>26335</v>
      </c>
      <c r="BY464">
        <v>29310</v>
      </c>
      <c r="BZ464">
        <v>31511</v>
      </c>
      <c r="CA464">
        <v>33309</v>
      </c>
      <c r="CB464">
        <v>8278</v>
      </c>
      <c r="CC464">
        <v>7451</v>
      </c>
      <c r="CD464">
        <v>7644</v>
      </c>
      <c r="CE464">
        <v>6775</v>
      </c>
      <c r="CF464">
        <v>6463</v>
      </c>
      <c r="CG464">
        <v>6292</v>
      </c>
      <c r="CH464">
        <v>6514</v>
      </c>
      <c r="CI464">
        <v>6411</v>
      </c>
      <c r="CJ464">
        <v>6329</v>
      </c>
      <c r="CK464">
        <v>7044</v>
      </c>
      <c r="CL464">
        <v>7573</v>
      </c>
      <c r="CM464">
        <v>8005</v>
      </c>
      <c r="CN464">
        <v>189166</v>
      </c>
      <c r="CO464">
        <v>23413</v>
      </c>
      <c r="CP464">
        <v>2849593</v>
      </c>
      <c r="CQ464">
        <v>352764</v>
      </c>
      <c r="CR464">
        <v>84779</v>
      </c>
      <c r="CS464">
        <v>2024</v>
      </c>
      <c r="CT464" t="str">
        <f>IFERROR(INDEX(Geography!C:C, MATCH(G464, Geography!B:B, 0)), G464)</f>
        <v>AK</v>
      </c>
      <c r="CU464" t="str">
        <f>IF(O464=VLOOKUP("eia923_lignite_fuel_code", Keys!$B:$C, 2, FALSE), VLOOKUP("lignite_label", Keys!$B:$C, 2, FALSE),VLOOKUP("hard_coal_label", Keys!$B:$C, 2, FALSE))</f>
        <v>hard_coal</v>
      </c>
    </row>
    <row r="465" spans="1:99" x14ac:dyDescent="0.25">
      <c r="A465">
        <v>50395</v>
      </c>
      <c r="B465" t="s">
        <v>2616</v>
      </c>
      <c r="C465" t="s">
        <v>2593</v>
      </c>
      <c r="D465" t="s">
        <v>3193</v>
      </c>
      <c r="E465" t="s">
        <v>3194</v>
      </c>
      <c r="F465">
        <v>5033</v>
      </c>
      <c r="G465" t="s">
        <v>440</v>
      </c>
      <c r="H465" t="s">
        <v>2690</v>
      </c>
      <c r="I465" t="s">
        <v>2610</v>
      </c>
      <c r="K465">
        <v>322122</v>
      </c>
      <c r="L465">
        <v>7</v>
      </c>
      <c r="M465" t="s">
        <v>3088</v>
      </c>
      <c r="N465" t="s">
        <v>2599</v>
      </c>
      <c r="O465" t="s">
        <v>2600</v>
      </c>
      <c r="P465" t="s">
        <v>2601</v>
      </c>
      <c r="Q465" t="s">
        <v>2697</v>
      </c>
      <c r="R465" t="s">
        <v>2603</v>
      </c>
      <c r="S465" t="s">
        <v>2604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2024</v>
      </c>
      <c r="CT465" t="str">
        <f>IFERROR(INDEX(Geography!C:C, MATCH(G465, Geography!B:B, 0)), G465)</f>
        <v>Wisconsin</v>
      </c>
      <c r="CU465" t="str">
        <f>IF(O465=VLOOKUP("eia923_lignite_fuel_code", Keys!$B:$C, 2, FALSE), VLOOKUP("lignite_label", Keys!$B:$C, 2, FALSE),VLOOKUP("hard_coal_label", Keys!$B:$C, 2, FALSE))</f>
        <v>hard_coal</v>
      </c>
    </row>
    <row r="466" spans="1:99" x14ac:dyDescent="0.25">
      <c r="A466">
        <v>50397</v>
      </c>
      <c r="B466" t="s">
        <v>2616</v>
      </c>
      <c r="C466" t="s">
        <v>2593</v>
      </c>
      <c r="D466" t="s">
        <v>3195</v>
      </c>
      <c r="E466" t="s">
        <v>3196</v>
      </c>
      <c r="F466">
        <v>61988</v>
      </c>
      <c r="G466" t="s">
        <v>407</v>
      </c>
      <c r="H466" t="s">
        <v>2811</v>
      </c>
      <c r="I466" t="s">
        <v>2666</v>
      </c>
      <c r="K466">
        <v>322</v>
      </c>
      <c r="L466">
        <v>7</v>
      </c>
      <c r="M466" t="s">
        <v>3088</v>
      </c>
      <c r="N466" t="s">
        <v>2599</v>
      </c>
      <c r="O466" t="s">
        <v>2600</v>
      </c>
      <c r="P466" t="s">
        <v>2601</v>
      </c>
      <c r="Q466" t="s">
        <v>2667</v>
      </c>
      <c r="R466" t="s">
        <v>2603</v>
      </c>
      <c r="S466" t="s">
        <v>2604</v>
      </c>
      <c r="T466">
        <v>10910</v>
      </c>
      <c r="U466">
        <v>5747</v>
      </c>
      <c r="V466">
        <v>11132</v>
      </c>
      <c r="W466">
        <v>4658</v>
      </c>
      <c r="X466">
        <v>10251</v>
      </c>
      <c r="Y466">
        <v>8399</v>
      </c>
      <c r="Z466">
        <v>9576</v>
      </c>
      <c r="AA466">
        <v>10930</v>
      </c>
      <c r="AB466">
        <v>8882</v>
      </c>
      <c r="AC466">
        <v>10861</v>
      </c>
      <c r="AD466">
        <v>11490</v>
      </c>
      <c r="AE466">
        <v>8175</v>
      </c>
      <c r="AF466">
        <v>1978</v>
      </c>
      <c r="AG466">
        <v>927</v>
      </c>
      <c r="AH466">
        <v>1933</v>
      </c>
      <c r="AI466">
        <v>749</v>
      </c>
      <c r="AJ466">
        <v>1670</v>
      </c>
      <c r="AK466">
        <v>1332</v>
      </c>
      <c r="AL466">
        <v>1523</v>
      </c>
      <c r="AM466">
        <v>1959</v>
      </c>
      <c r="AN466">
        <v>1572</v>
      </c>
      <c r="AO466">
        <v>1949</v>
      </c>
      <c r="AP466">
        <v>2033</v>
      </c>
      <c r="AQ466">
        <v>1366</v>
      </c>
      <c r="AR466">
        <v>26</v>
      </c>
      <c r="AS466">
        <v>26</v>
      </c>
      <c r="AT466">
        <v>26</v>
      </c>
      <c r="AU466">
        <v>26</v>
      </c>
      <c r="AV466">
        <v>26</v>
      </c>
      <c r="AW466">
        <v>26</v>
      </c>
      <c r="AX466">
        <v>26</v>
      </c>
      <c r="AY466">
        <v>26</v>
      </c>
      <c r="AZ466">
        <v>26</v>
      </c>
      <c r="BA466">
        <v>26</v>
      </c>
      <c r="BB466">
        <v>26</v>
      </c>
      <c r="BC466">
        <v>26</v>
      </c>
      <c r="BD466">
        <v>283660</v>
      </c>
      <c r="BE466">
        <v>149422</v>
      </c>
      <c r="BF466">
        <v>289432</v>
      </c>
      <c r="BG466">
        <v>121108</v>
      </c>
      <c r="BH466">
        <v>266526</v>
      </c>
      <c r="BI466">
        <v>218374</v>
      </c>
      <c r="BJ466">
        <v>248976</v>
      </c>
      <c r="BK466">
        <v>284180</v>
      </c>
      <c r="BL466">
        <v>230932</v>
      </c>
      <c r="BM466">
        <v>282386</v>
      </c>
      <c r="BN466">
        <v>298740</v>
      </c>
      <c r="BO466">
        <v>212550</v>
      </c>
      <c r="BP466">
        <v>51423</v>
      </c>
      <c r="BQ466">
        <v>24094</v>
      </c>
      <c r="BR466">
        <v>50247</v>
      </c>
      <c r="BS466">
        <v>19474</v>
      </c>
      <c r="BT466">
        <v>43429</v>
      </c>
      <c r="BU466">
        <v>34642</v>
      </c>
      <c r="BV466">
        <v>39601</v>
      </c>
      <c r="BW466">
        <v>50933</v>
      </c>
      <c r="BX466">
        <v>40883</v>
      </c>
      <c r="BY466">
        <v>50683</v>
      </c>
      <c r="BZ466">
        <v>52865</v>
      </c>
      <c r="CA466">
        <v>35503</v>
      </c>
      <c r="CB466">
        <v>9117.93</v>
      </c>
      <c r="CC466">
        <v>4272.1940000000004</v>
      </c>
      <c r="CD466">
        <v>8909.4619999999995</v>
      </c>
      <c r="CE466">
        <v>3452.8910000000001</v>
      </c>
      <c r="CF466">
        <v>7700.5069999999996</v>
      </c>
      <c r="CG466">
        <v>6142.4570000000003</v>
      </c>
      <c r="CH466">
        <v>7021.6549999999997</v>
      </c>
      <c r="CI466">
        <v>9031.1020000000008</v>
      </c>
      <c r="CJ466">
        <v>7249.049</v>
      </c>
      <c r="CK466">
        <v>8986.7630000000008</v>
      </c>
      <c r="CL466">
        <v>9373.598</v>
      </c>
      <c r="CM466">
        <v>6295.1689999999999</v>
      </c>
      <c r="CN466">
        <v>111011</v>
      </c>
      <c r="CO466">
        <v>18991</v>
      </c>
      <c r="CP466">
        <v>2886286</v>
      </c>
      <c r="CQ466">
        <v>493777</v>
      </c>
      <c r="CR466">
        <v>87552.777000000002</v>
      </c>
      <c r="CS466">
        <v>2024</v>
      </c>
      <c r="CT466" t="str">
        <f>IFERROR(INDEX(Geography!C:C, MATCH(G466, Geography!B:B, 0)), G466)</f>
        <v>Pennsylvania</v>
      </c>
      <c r="CU466" t="str">
        <f>IF(O466=VLOOKUP("eia923_lignite_fuel_code", Keys!$B:$C, 2, FALSE), VLOOKUP("lignite_label", Keys!$B:$C, 2, FALSE),VLOOKUP("hard_coal_label", Keys!$B:$C, 2, FALSE))</f>
        <v>hard_coal</v>
      </c>
    </row>
    <row r="467" spans="1:99" x14ac:dyDescent="0.25">
      <c r="A467">
        <v>50398</v>
      </c>
      <c r="B467" t="s">
        <v>2616</v>
      </c>
      <c r="C467" t="s">
        <v>2593</v>
      </c>
      <c r="D467" t="s">
        <v>3197</v>
      </c>
      <c r="E467" t="s">
        <v>3198</v>
      </c>
      <c r="F467">
        <v>30002</v>
      </c>
      <c r="G467" t="s">
        <v>323</v>
      </c>
      <c r="H467" t="s">
        <v>2631</v>
      </c>
      <c r="I467" t="s">
        <v>2597</v>
      </c>
      <c r="K467">
        <v>32213</v>
      </c>
      <c r="L467">
        <v>7</v>
      </c>
      <c r="M467" t="s">
        <v>3088</v>
      </c>
      <c r="N467" t="s">
        <v>2599</v>
      </c>
      <c r="O467" t="s">
        <v>2600</v>
      </c>
      <c r="P467" t="s">
        <v>2601</v>
      </c>
      <c r="Q467" t="s">
        <v>2602</v>
      </c>
      <c r="R467" t="s">
        <v>2603</v>
      </c>
      <c r="S467" t="s">
        <v>2604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2024</v>
      </c>
      <c r="CT467" t="str">
        <f>IFERROR(INDEX(Geography!C:C, MATCH(G467, Geography!B:B, 0)), G467)</f>
        <v>Georgia</v>
      </c>
      <c r="CU467" t="str">
        <f>IF(O467=VLOOKUP("eia923_lignite_fuel_code", Keys!$B:$C, 2, FALSE), VLOOKUP("lignite_label", Keys!$B:$C, 2, FALSE),VLOOKUP("hard_coal_label", Keys!$B:$C, 2, FALSE))</f>
        <v>hard_coal</v>
      </c>
    </row>
    <row r="468" spans="1:99" x14ac:dyDescent="0.25">
      <c r="A468">
        <v>50410</v>
      </c>
      <c r="B468" t="s">
        <v>2616</v>
      </c>
      <c r="C468" t="s">
        <v>2593</v>
      </c>
      <c r="D468" t="s">
        <v>3199</v>
      </c>
      <c r="E468" t="s">
        <v>3200</v>
      </c>
      <c r="F468">
        <v>10273</v>
      </c>
      <c r="G468" t="s">
        <v>407</v>
      </c>
      <c r="H468" t="s">
        <v>2811</v>
      </c>
      <c r="I468" t="s">
        <v>2666</v>
      </c>
      <c r="K468">
        <v>322122</v>
      </c>
      <c r="L468">
        <v>7</v>
      </c>
      <c r="M468" t="s">
        <v>3088</v>
      </c>
      <c r="N468" t="s">
        <v>312</v>
      </c>
      <c r="O468" t="s">
        <v>2600</v>
      </c>
      <c r="P468" t="s">
        <v>2601</v>
      </c>
      <c r="Q468" t="s">
        <v>2667</v>
      </c>
      <c r="R468" t="s">
        <v>2656</v>
      </c>
      <c r="S468" t="s">
        <v>2604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2024</v>
      </c>
      <c r="CT468" t="str">
        <f>IFERROR(INDEX(Geography!C:C, MATCH(G468, Geography!B:B, 0)), G468)</f>
        <v>Pennsylvania</v>
      </c>
      <c r="CU468" t="str">
        <f>IF(O468=VLOOKUP("eia923_lignite_fuel_code", Keys!$B:$C, 2, FALSE), VLOOKUP("lignite_label", Keys!$B:$C, 2, FALSE),VLOOKUP("hard_coal_label", Keys!$B:$C, 2, FALSE))</f>
        <v>hard_coal</v>
      </c>
    </row>
    <row r="469" spans="1:99" x14ac:dyDescent="0.25">
      <c r="A469">
        <v>50410</v>
      </c>
      <c r="B469" t="s">
        <v>2616</v>
      </c>
      <c r="C469" t="s">
        <v>2593</v>
      </c>
      <c r="D469" t="s">
        <v>3199</v>
      </c>
      <c r="E469" t="s">
        <v>3200</v>
      </c>
      <c r="F469">
        <v>10273</v>
      </c>
      <c r="G469" t="s">
        <v>407</v>
      </c>
      <c r="H469" t="s">
        <v>2811</v>
      </c>
      <c r="I469" t="s">
        <v>2666</v>
      </c>
      <c r="K469">
        <v>322122</v>
      </c>
      <c r="L469">
        <v>7</v>
      </c>
      <c r="M469" t="s">
        <v>3088</v>
      </c>
      <c r="N469" t="s">
        <v>312</v>
      </c>
      <c r="O469" t="s">
        <v>2876</v>
      </c>
      <c r="P469" t="s">
        <v>2877</v>
      </c>
      <c r="Q469" t="s">
        <v>2667</v>
      </c>
      <c r="R469" t="s">
        <v>2656</v>
      </c>
      <c r="S469" t="s">
        <v>2604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2024</v>
      </c>
      <c r="CT469" t="str">
        <f>IFERROR(INDEX(Geography!C:C, MATCH(G469, Geography!B:B, 0)), G469)</f>
        <v>Pennsylvania</v>
      </c>
      <c r="CU469" t="str">
        <f>IF(O469=VLOOKUP("eia923_lignite_fuel_code", Keys!$B:$C, 2, FALSE), VLOOKUP("lignite_label", Keys!$B:$C, 2, FALSE),VLOOKUP("hard_coal_label", Keys!$B:$C, 2, FALSE))</f>
        <v>hard_coal</v>
      </c>
    </row>
    <row r="470" spans="1:99" x14ac:dyDescent="0.25">
      <c r="A470">
        <v>50456</v>
      </c>
      <c r="B470" t="s">
        <v>2616</v>
      </c>
      <c r="C470" t="s">
        <v>2593</v>
      </c>
      <c r="D470" t="s">
        <v>3201</v>
      </c>
      <c r="E470" t="s">
        <v>3202</v>
      </c>
      <c r="F470">
        <v>15400</v>
      </c>
      <c r="G470" t="s">
        <v>398</v>
      </c>
      <c r="H470" t="s">
        <v>2690</v>
      </c>
      <c r="I470" t="s">
        <v>2666</v>
      </c>
      <c r="K470">
        <v>339</v>
      </c>
      <c r="L470">
        <v>7</v>
      </c>
      <c r="M470" t="s">
        <v>3088</v>
      </c>
      <c r="N470" t="s">
        <v>2599</v>
      </c>
      <c r="O470" t="s">
        <v>2600</v>
      </c>
      <c r="P470" t="s">
        <v>2601</v>
      </c>
      <c r="Q470" t="s">
        <v>2667</v>
      </c>
      <c r="R470" t="s">
        <v>2612</v>
      </c>
      <c r="S470" t="s">
        <v>2604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2024</v>
      </c>
      <c r="CT470" t="str">
        <f>IFERROR(INDEX(Geography!C:C, MATCH(G470, Geography!B:B, 0)), G470)</f>
        <v>Ohio</v>
      </c>
      <c r="CU470" t="str">
        <f>IF(O470=VLOOKUP("eia923_lignite_fuel_code", Keys!$B:$C, 2, FALSE), VLOOKUP("lignite_label", Keys!$B:$C, 2, FALSE),VLOOKUP("hard_coal_label", Keys!$B:$C, 2, FALSE))</f>
        <v>hard_coal</v>
      </c>
    </row>
    <row r="471" spans="1:99" x14ac:dyDescent="0.25">
      <c r="A471">
        <v>50476</v>
      </c>
      <c r="B471" t="s">
        <v>2616</v>
      </c>
      <c r="C471" t="s">
        <v>2593</v>
      </c>
      <c r="D471" t="s">
        <v>3203</v>
      </c>
      <c r="E471" t="s">
        <v>3204</v>
      </c>
      <c r="F471">
        <v>14369</v>
      </c>
      <c r="G471" t="s">
        <v>440</v>
      </c>
      <c r="H471" t="s">
        <v>2690</v>
      </c>
      <c r="I471" t="s">
        <v>2610</v>
      </c>
      <c r="K471">
        <v>322122</v>
      </c>
      <c r="L471">
        <v>7</v>
      </c>
      <c r="M471" t="s">
        <v>3088</v>
      </c>
      <c r="N471" t="s">
        <v>2599</v>
      </c>
      <c r="O471" t="s">
        <v>2600</v>
      </c>
      <c r="P471" t="s">
        <v>2601</v>
      </c>
      <c r="Q471" t="s">
        <v>2697</v>
      </c>
      <c r="R471" t="s">
        <v>2612</v>
      </c>
      <c r="S471" t="s">
        <v>2604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2024</v>
      </c>
      <c r="CT471" t="str">
        <f>IFERROR(INDEX(Geography!C:C, MATCH(G471, Geography!B:B, 0)), G471)</f>
        <v>Wisconsin</v>
      </c>
      <c r="CU471" t="str">
        <f>IF(O471=VLOOKUP("eia923_lignite_fuel_code", Keys!$B:$C, 2, FALSE), VLOOKUP("lignite_label", Keys!$B:$C, 2, FALSE),VLOOKUP("hard_coal_label", Keys!$B:$C, 2, FALSE))</f>
        <v>hard_coal</v>
      </c>
    </row>
    <row r="472" spans="1:99" x14ac:dyDescent="0.25">
      <c r="A472">
        <v>50479</v>
      </c>
      <c r="B472" t="s">
        <v>2616</v>
      </c>
      <c r="C472" t="s">
        <v>2593</v>
      </c>
      <c r="D472" t="s">
        <v>3205</v>
      </c>
      <c r="E472" t="s">
        <v>3206</v>
      </c>
      <c r="F472">
        <v>7167</v>
      </c>
      <c r="G472" t="s">
        <v>431</v>
      </c>
      <c r="H472" t="s">
        <v>2631</v>
      </c>
      <c r="I472" t="s">
        <v>2666</v>
      </c>
      <c r="K472">
        <v>32213</v>
      </c>
      <c r="L472">
        <v>7</v>
      </c>
      <c r="M472" t="s">
        <v>3088</v>
      </c>
      <c r="N472" t="s">
        <v>2599</v>
      </c>
      <c r="O472" t="s">
        <v>2600</v>
      </c>
      <c r="P472" t="s">
        <v>2601</v>
      </c>
      <c r="Q472" t="s">
        <v>2667</v>
      </c>
      <c r="R472" t="s">
        <v>2603</v>
      </c>
      <c r="S472" t="s">
        <v>2604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2024</v>
      </c>
      <c r="CT472" t="str">
        <f>IFERROR(INDEX(Geography!C:C, MATCH(G472, Geography!B:B, 0)), G472)</f>
        <v>Virginia</v>
      </c>
      <c r="CU472" t="str">
        <f>IF(O472=VLOOKUP("eia923_lignite_fuel_code", Keys!$B:$C, 2, FALSE), VLOOKUP("lignite_label", Keys!$B:$C, 2, FALSE),VLOOKUP("hard_coal_label", Keys!$B:$C, 2, FALSE))</f>
        <v>hard_coal</v>
      </c>
    </row>
    <row r="473" spans="1:99" x14ac:dyDescent="0.25">
      <c r="A473">
        <v>50481</v>
      </c>
      <c r="B473" t="s">
        <v>2616</v>
      </c>
      <c r="C473" t="s">
        <v>2593</v>
      </c>
      <c r="D473" t="s">
        <v>3207</v>
      </c>
      <c r="E473" t="s">
        <v>3208</v>
      </c>
      <c r="F473">
        <v>5610</v>
      </c>
      <c r="G473" t="s">
        <v>419</v>
      </c>
      <c r="H473" t="s">
        <v>2596</v>
      </c>
      <c r="I473" t="s">
        <v>2597</v>
      </c>
      <c r="K473">
        <v>325</v>
      </c>
      <c r="L473">
        <v>7</v>
      </c>
      <c r="M473" t="s">
        <v>3088</v>
      </c>
      <c r="N473" t="s">
        <v>2599</v>
      </c>
      <c r="O473" t="s">
        <v>2600</v>
      </c>
      <c r="P473" t="s">
        <v>2601</v>
      </c>
      <c r="Q473" t="s">
        <v>2667</v>
      </c>
      <c r="R473" t="s">
        <v>2603</v>
      </c>
      <c r="S473" t="s">
        <v>2604</v>
      </c>
      <c r="T473">
        <v>77221</v>
      </c>
      <c r="U473">
        <v>61401</v>
      </c>
      <c r="V473">
        <v>94687</v>
      </c>
      <c r="W473">
        <v>50648</v>
      </c>
      <c r="X473">
        <v>48229</v>
      </c>
      <c r="Y473">
        <v>54240</v>
      </c>
      <c r="Z473">
        <v>57082</v>
      </c>
      <c r="AA473">
        <v>56101</v>
      </c>
      <c r="AB473">
        <v>36021</v>
      </c>
      <c r="AC473">
        <v>58813</v>
      </c>
      <c r="AD473">
        <v>49797</v>
      </c>
      <c r="AE473">
        <v>38953</v>
      </c>
      <c r="AF473">
        <v>9755</v>
      </c>
      <c r="AG473">
        <v>8858</v>
      </c>
      <c r="AH473">
        <v>11467</v>
      </c>
      <c r="AI473">
        <v>7137</v>
      </c>
      <c r="AJ473">
        <v>7678</v>
      </c>
      <c r="AK473">
        <v>8811</v>
      </c>
      <c r="AL473">
        <v>8837</v>
      </c>
      <c r="AM473">
        <v>8862</v>
      </c>
      <c r="AN473">
        <v>6075</v>
      </c>
      <c r="AO473">
        <v>8405</v>
      </c>
      <c r="AP473">
        <v>8148</v>
      </c>
      <c r="AQ473">
        <v>6131</v>
      </c>
      <c r="AR473">
        <v>25.603000000000002</v>
      </c>
      <c r="AS473">
        <v>25.821000000000002</v>
      </c>
      <c r="AT473">
        <v>25.684000000000001</v>
      </c>
      <c r="AU473">
        <v>25.710999999999999</v>
      </c>
      <c r="AV473">
        <v>25.74</v>
      </c>
      <c r="AW473">
        <v>25.538</v>
      </c>
      <c r="AX473">
        <v>26.045999999999999</v>
      </c>
      <c r="AY473">
        <v>25.97</v>
      </c>
      <c r="AZ473">
        <v>25.263999999999999</v>
      </c>
      <c r="BA473">
        <v>25.379000000000001</v>
      </c>
      <c r="BB473">
        <v>25.792999999999999</v>
      </c>
      <c r="BC473">
        <v>25.63</v>
      </c>
      <c r="BD473">
        <v>1977089</v>
      </c>
      <c r="BE473">
        <v>1585435</v>
      </c>
      <c r="BF473">
        <v>2431941</v>
      </c>
      <c r="BG473">
        <v>1302211</v>
      </c>
      <c r="BH473">
        <v>1241414</v>
      </c>
      <c r="BI473">
        <v>1385181</v>
      </c>
      <c r="BJ473">
        <v>1486758</v>
      </c>
      <c r="BK473">
        <v>1456943</v>
      </c>
      <c r="BL473">
        <v>910035</v>
      </c>
      <c r="BM473">
        <v>1492615</v>
      </c>
      <c r="BN473">
        <v>1284414</v>
      </c>
      <c r="BO473">
        <v>998365</v>
      </c>
      <c r="BP473">
        <v>249760</v>
      </c>
      <c r="BQ473">
        <v>228711</v>
      </c>
      <c r="BR473">
        <v>294511</v>
      </c>
      <c r="BS473">
        <v>183494</v>
      </c>
      <c r="BT473">
        <v>197619</v>
      </c>
      <c r="BU473">
        <v>225008</v>
      </c>
      <c r="BV473">
        <v>230159</v>
      </c>
      <c r="BW473">
        <v>230139</v>
      </c>
      <c r="BX473">
        <v>153484</v>
      </c>
      <c r="BY473">
        <v>213304</v>
      </c>
      <c r="BZ473">
        <v>210161</v>
      </c>
      <c r="CA473">
        <v>157131</v>
      </c>
      <c r="CB473">
        <v>45910.896999999997</v>
      </c>
      <c r="CC473">
        <v>42041.067999999999</v>
      </c>
      <c r="CD473">
        <v>54136.959000000003</v>
      </c>
      <c r="CE473">
        <v>33757.042000000001</v>
      </c>
      <c r="CF473">
        <v>36326.737999999998</v>
      </c>
      <c r="CG473">
        <v>41361.985000000001</v>
      </c>
      <c r="CH473">
        <v>42307.97</v>
      </c>
      <c r="CI473">
        <v>42488.885999999999</v>
      </c>
      <c r="CJ473">
        <v>28213.089</v>
      </c>
      <c r="CK473">
        <v>39209.563999999998</v>
      </c>
      <c r="CL473">
        <v>38627.817000000003</v>
      </c>
      <c r="CM473">
        <v>28883.522000000001</v>
      </c>
      <c r="CN473">
        <v>683193</v>
      </c>
      <c r="CO473">
        <v>100164</v>
      </c>
      <c r="CP473">
        <v>17552401</v>
      </c>
      <c r="CQ473">
        <v>2573481</v>
      </c>
      <c r="CR473">
        <v>473265.54</v>
      </c>
      <c r="CS473">
        <v>2024</v>
      </c>
      <c r="CT473" t="str">
        <f>IFERROR(INDEX(Geography!C:C, MATCH(G473, Geography!B:B, 0)), G473)</f>
        <v>Tennessee</v>
      </c>
      <c r="CU473" t="str">
        <f>IF(O473=VLOOKUP("eia923_lignite_fuel_code", Keys!$B:$C, 2, FALSE), VLOOKUP("lignite_label", Keys!$B:$C, 2, FALSE),VLOOKUP("hard_coal_label", Keys!$B:$C, 2, FALSE))</f>
        <v>hard_coal</v>
      </c>
    </row>
    <row r="474" spans="1:99" x14ac:dyDescent="0.25">
      <c r="A474">
        <v>50611</v>
      </c>
      <c r="B474" t="s">
        <v>2592</v>
      </c>
      <c r="C474" t="s">
        <v>2593</v>
      </c>
      <c r="D474" t="s">
        <v>3209</v>
      </c>
      <c r="E474" t="s">
        <v>3210</v>
      </c>
      <c r="F474">
        <v>58224</v>
      </c>
      <c r="G474" t="s">
        <v>407</v>
      </c>
      <c r="H474" t="s">
        <v>2811</v>
      </c>
      <c r="I474" t="s">
        <v>2666</v>
      </c>
      <c r="K474">
        <v>22</v>
      </c>
      <c r="L474">
        <v>2</v>
      </c>
      <c r="M474" t="s">
        <v>2643</v>
      </c>
      <c r="N474" t="s">
        <v>2599</v>
      </c>
      <c r="O474" t="s">
        <v>2876</v>
      </c>
      <c r="P474" t="s">
        <v>2877</v>
      </c>
      <c r="Q474" t="s">
        <v>2667</v>
      </c>
      <c r="R474" t="s">
        <v>2612</v>
      </c>
      <c r="S474" t="s">
        <v>2604</v>
      </c>
      <c r="T474">
        <v>21999</v>
      </c>
      <c r="U474">
        <v>19909</v>
      </c>
      <c r="V474">
        <v>36433</v>
      </c>
      <c r="W474">
        <v>39063</v>
      </c>
      <c r="X474">
        <v>40283</v>
      </c>
      <c r="Y474">
        <v>33122</v>
      </c>
      <c r="Z474">
        <v>29640</v>
      </c>
      <c r="AA474">
        <v>41157</v>
      </c>
      <c r="AB474">
        <v>17408</v>
      </c>
      <c r="AC474">
        <v>2188</v>
      </c>
      <c r="AD474">
        <v>30964</v>
      </c>
      <c r="AE474">
        <v>31477</v>
      </c>
      <c r="AF474">
        <v>21999</v>
      </c>
      <c r="AG474">
        <v>19909</v>
      </c>
      <c r="AH474">
        <v>36433</v>
      </c>
      <c r="AI474">
        <v>39063</v>
      </c>
      <c r="AJ474">
        <v>40283</v>
      </c>
      <c r="AK474">
        <v>33122</v>
      </c>
      <c r="AL474">
        <v>29640</v>
      </c>
      <c r="AM474">
        <v>41157</v>
      </c>
      <c r="AN474">
        <v>17408</v>
      </c>
      <c r="AO474">
        <v>2188</v>
      </c>
      <c r="AP474">
        <v>30964</v>
      </c>
      <c r="AQ474">
        <v>31477</v>
      </c>
      <c r="AR474">
        <v>6.97</v>
      </c>
      <c r="AS474">
        <v>6.63</v>
      </c>
      <c r="AT474">
        <v>6.92</v>
      </c>
      <c r="AU474">
        <v>6.75</v>
      </c>
      <c r="AV474">
        <v>6.41</v>
      </c>
      <c r="AW474">
        <v>6.58</v>
      </c>
      <c r="AX474">
        <v>6.4</v>
      </c>
      <c r="AY474">
        <v>6.47</v>
      </c>
      <c r="AZ474">
        <v>7.27</v>
      </c>
      <c r="BA474">
        <v>7.41</v>
      </c>
      <c r="BB474">
        <v>7.39</v>
      </c>
      <c r="BC474">
        <v>7.2</v>
      </c>
      <c r="BD474">
        <v>153333</v>
      </c>
      <c r="BE474">
        <v>131997</v>
      </c>
      <c r="BF474">
        <v>252116</v>
      </c>
      <c r="BG474">
        <v>263675</v>
      </c>
      <c r="BH474">
        <v>258214</v>
      </c>
      <c r="BI474">
        <v>217943</v>
      </c>
      <c r="BJ474">
        <v>189696</v>
      </c>
      <c r="BK474">
        <v>266286</v>
      </c>
      <c r="BL474">
        <v>126556</v>
      </c>
      <c r="BM474">
        <v>16213</v>
      </c>
      <c r="BN474">
        <v>228824</v>
      </c>
      <c r="BO474">
        <v>226634</v>
      </c>
      <c r="BP474">
        <v>153333</v>
      </c>
      <c r="BQ474">
        <v>131997</v>
      </c>
      <c r="BR474">
        <v>252116</v>
      </c>
      <c r="BS474">
        <v>263675</v>
      </c>
      <c r="BT474">
        <v>258214</v>
      </c>
      <c r="BU474">
        <v>217943</v>
      </c>
      <c r="BV474">
        <v>189696</v>
      </c>
      <c r="BW474">
        <v>266286</v>
      </c>
      <c r="BX474">
        <v>126556</v>
      </c>
      <c r="BY474">
        <v>16213</v>
      </c>
      <c r="BZ474">
        <v>228824</v>
      </c>
      <c r="CA474">
        <v>226634</v>
      </c>
      <c r="CB474">
        <v>9507.6110000000008</v>
      </c>
      <c r="CC474">
        <v>8459.5419999999995</v>
      </c>
      <c r="CD474">
        <v>15469.733</v>
      </c>
      <c r="CE474">
        <v>16107.698</v>
      </c>
      <c r="CF474">
        <v>16051.308999999999</v>
      </c>
      <c r="CG474">
        <v>13977.137000000001</v>
      </c>
      <c r="CH474">
        <v>12257.297</v>
      </c>
      <c r="CI474">
        <v>16811.595000000001</v>
      </c>
      <c r="CJ474">
        <v>7725.0730000000003</v>
      </c>
      <c r="CK474">
        <v>883.44</v>
      </c>
      <c r="CL474">
        <v>14832.915999999999</v>
      </c>
      <c r="CM474">
        <v>14026.825000000001</v>
      </c>
      <c r="CN474">
        <v>343643</v>
      </c>
      <c r="CO474">
        <v>343643</v>
      </c>
      <c r="CP474">
        <v>2331487</v>
      </c>
      <c r="CQ474">
        <v>2331487</v>
      </c>
      <c r="CR474">
        <v>146110.18</v>
      </c>
      <c r="CS474">
        <v>2024</v>
      </c>
      <c r="CT474" t="str">
        <f>IFERROR(INDEX(Geography!C:C, MATCH(G474, Geography!B:B, 0)), G474)</f>
        <v>Pennsylvania</v>
      </c>
      <c r="CU474" t="str">
        <f>IF(O474=VLOOKUP("eia923_lignite_fuel_code", Keys!$B:$C, 2, FALSE), VLOOKUP("lignite_label", Keys!$B:$C, 2, FALSE),VLOOKUP("hard_coal_label", Keys!$B:$C, 2, FALSE))</f>
        <v>hard_coal</v>
      </c>
    </row>
    <row r="475" spans="1:99" x14ac:dyDescent="0.25">
      <c r="A475">
        <v>50614</v>
      </c>
      <c r="B475" t="s">
        <v>2616</v>
      </c>
      <c r="C475" t="s">
        <v>2593</v>
      </c>
      <c r="D475" t="s">
        <v>3211</v>
      </c>
      <c r="E475" t="s">
        <v>3212</v>
      </c>
      <c r="F475">
        <v>13008</v>
      </c>
      <c r="G475" t="s">
        <v>440</v>
      </c>
      <c r="H475" t="s">
        <v>2690</v>
      </c>
      <c r="I475" t="s">
        <v>2610</v>
      </c>
      <c r="K475">
        <v>322</v>
      </c>
      <c r="L475">
        <v>7</v>
      </c>
      <c r="M475" t="s">
        <v>3088</v>
      </c>
      <c r="N475" t="s">
        <v>2599</v>
      </c>
      <c r="O475" t="s">
        <v>2600</v>
      </c>
      <c r="P475" t="s">
        <v>2601</v>
      </c>
      <c r="Q475" t="s">
        <v>2697</v>
      </c>
      <c r="R475" t="s">
        <v>2603</v>
      </c>
      <c r="S475" t="s">
        <v>2604</v>
      </c>
      <c r="T475">
        <v>7195</v>
      </c>
      <c r="U475">
        <v>8090</v>
      </c>
      <c r="V475">
        <v>5996</v>
      </c>
      <c r="W475">
        <v>4989</v>
      </c>
      <c r="X475">
        <v>6307</v>
      </c>
      <c r="Y475">
        <v>5337</v>
      </c>
      <c r="Z475">
        <v>5810</v>
      </c>
      <c r="AA475">
        <v>4697</v>
      </c>
      <c r="AB475">
        <v>5608</v>
      </c>
      <c r="AC475">
        <v>6600</v>
      </c>
      <c r="AD475">
        <v>7472</v>
      </c>
      <c r="AE475">
        <v>5392</v>
      </c>
      <c r="AF475">
        <v>1123</v>
      </c>
      <c r="AG475">
        <v>1065</v>
      </c>
      <c r="AH475">
        <v>619</v>
      </c>
      <c r="AI475">
        <v>667</v>
      </c>
      <c r="AJ475">
        <v>793</v>
      </c>
      <c r="AK475">
        <v>777</v>
      </c>
      <c r="AL475">
        <v>813</v>
      </c>
      <c r="AM475">
        <v>668</v>
      </c>
      <c r="AN475">
        <v>834</v>
      </c>
      <c r="AO475">
        <v>923</v>
      </c>
      <c r="AP475">
        <v>995</v>
      </c>
      <c r="AQ475">
        <v>822</v>
      </c>
      <c r="AR475">
        <v>21.26</v>
      </c>
      <c r="AS475">
        <v>21.6</v>
      </c>
      <c r="AT475">
        <v>26.04</v>
      </c>
      <c r="AU475">
        <v>24.46</v>
      </c>
      <c r="AV475">
        <v>24.5</v>
      </c>
      <c r="AW475">
        <v>24.14</v>
      </c>
      <c r="AX475">
        <v>22.54</v>
      </c>
      <c r="AY475">
        <v>22.919</v>
      </c>
      <c r="AZ475">
        <v>23.411000000000001</v>
      </c>
      <c r="BA475">
        <v>22.56</v>
      </c>
      <c r="BB475">
        <v>21.78</v>
      </c>
      <c r="BC475">
        <v>21.74</v>
      </c>
      <c r="BD475">
        <v>152966</v>
      </c>
      <c r="BE475">
        <v>174744</v>
      </c>
      <c r="BF475">
        <v>156136</v>
      </c>
      <c r="BG475">
        <v>122031</v>
      </c>
      <c r="BH475">
        <v>154522</v>
      </c>
      <c r="BI475">
        <v>128835</v>
      </c>
      <c r="BJ475">
        <v>130957</v>
      </c>
      <c r="BK475">
        <v>107651</v>
      </c>
      <c r="BL475">
        <v>131289</v>
      </c>
      <c r="BM475">
        <v>148896</v>
      </c>
      <c r="BN475">
        <v>162740</v>
      </c>
      <c r="BO475">
        <v>117222</v>
      </c>
      <c r="BP475">
        <v>23873</v>
      </c>
      <c r="BQ475">
        <v>23007</v>
      </c>
      <c r="BR475">
        <v>16126</v>
      </c>
      <c r="BS475">
        <v>16309</v>
      </c>
      <c r="BT475">
        <v>19434</v>
      </c>
      <c r="BU475">
        <v>18755</v>
      </c>
      <c r="BV475">
        <v>18325</v>
      </c>
      <c r="BW475">
        <v>15318</v>
      </c>
      <c r="BX475">
        <v>19523</v>
      </c>
      <c r="BY475">
        <v>20820</v>
      </c>
      <c r="BZ475">
        <v>21668</v>
      </c>
      <c r="CA475">
        <v>17875</v>
      </c>
      <c r="CB475">
        <v>4547.9920000000002</v>
      </c>
      <c r="CC475">
        <v>4383.0150000000003</v>
      </c>
      <c r="CD475">
        <v>3072.0749999999998</v>
      </c>
      <c r="CE475">
        <v>3106.922</v>
      </c>
      <c r="CF475">
        <v>3702.3510000000001</v>
      </c>
      <c r="CG475">
        <v>3572.944</v>
      </c>
      <c r="CH475">
        <v>3490.971</v>
      </c>
      <c r="CI475">
        <v>2918.2220000000002</v>
      </c>
      <c r="CJ475">
        <v>3719.2820000000002</v>
      </c>
      <c r="CK475">
        <v>3966.3110000000001</v>
      </c>
      <c r="CL475">
        <v>4127.9189999999999</v>
      </c>
      <c r="CM475">
        <v>3405.2530000000002</v>
      </c>
      <c r="CN475">
        <v>73493</v>
      </c>
      <c r="CO475">
        <v>10099</v>
      </c>
      <c r="CP475">
        <v>1687989</v>
      </c>
      <c r="CQ475">
        <v>231033</v>
      </c>
      <c r="CR475">
        <v>44013.256999999998</v>
      </c>
      <c r="CS475">
        <v>2024</v>
      </c>
      <c r="CT475" t="str">
        <f>IFERROR(INDEX(Geography!C:C, MATCH(G475, Geography!B:B, 0)), G475)</f>
        <v>Wisconsin</v>
      </c>
      <c r="CU475" t="str">
        <f>IF(O475=VLOOKUP("eia923_lignite_fuel_code", Keys!$B:$C, 2, FALSE), VLOOKUP("lignite_label", Keys!$B:$C, 2, FALSE),VLOOKUP("hard_coal_label", Keys!$B:$C, 2, FALSE))</f>
        <v>hard_coal</v>
      </c>
    </row>
    <row r="476" spans="1:99" x14ac:dyDescent="0.25">
      <c r="A476">
        <v>50711</v>
      </c>
      <c r="B476" t="s">
        <v>2616</v>
      </c>
      <c r="C476" t="s">
        <v>2593</v>
      </c>
      <c r="D476" t="s">
        <v>3213</v>
      </c>
      <c r="E476" t="s">
        <v>3214</v>
      </c>
      <c r="F476">
        <v>19511</v>
      </c>
      <c r="G476" t="s">
        <v>2619</v>
      </c>
      <c r="H476" t="s">
        <v>2620</v>
      </c>
      <c r="K476">
        <v>611</v>
      </c>
      <c r="L476">
        <v>5</v>
      </c>
      <c r="M476" t="s">
        <v>2772</v>
      </c>
      <c r="N476" t="s">
        <v>2599</v>
      </c>
      <c r="O476" t="s">
        <v>2605</v>
      </c>
      <c r="P476" t="s">
        <v>2601</v>
      </c>
      <c r="R476" t="s">
        <v>2603</v>
      </c>
      <c r="S476" t="s">
        <v>2604</v>
      </c>
      <c r="T476">
        <v>11796</v>
      </c>
      <c r="U476">
        <v>10149</v>
      </c>
      <c r="V476">
        <v>10823</v>
      </c>
      <c r="W476">
        <v>8449</v>
      </c>
      <c r="X476">
        <v>771</v>
      </c>
      <c r="Y476">
        <v>8227</v>
      </c>
      <c r="Z476">
        <v>8000</v>
      </c>
      <c r="AA476">
        <v>9983</v>
      </c>
      <c r="AB476">
        <v>8952</v>
      </c>
      <c r="AC476">
        <v>9632</v>
      </c>
      <c r="AD476">
        <v>10397</v>
      </c>
      <c r="AE476">
        <v>10549</v>
      </c>
      <c r="AF476">
        <v>2786</v>
      </c>
      <c r="AG476">
        <v>2489</v>
      </c>
      <c r="AH476">
        <v>2853</v>
      </c>
      <c r="AI476">
        <v>2287</v>
      </c>
      <c r="AJ476">
        <v>33</v>
      </c>
      <c r="AK476">
        <v>1323</v>
      </c>
      <c r="AL476">
        <v>1869</v>
      </c>
      <c r="AM476">
        <v>2682</v>
      </c>
      <c r="AN476">
        <v>2266</v>
      </c>
      <c r="AO476">
        <v>1815</v>
      </c>
      <c r="AP476">
        <v>2439</v>
      </c>
      <c r="AQ476">
        <v>2405</v>
      </c>
      <c r="AR476">
        <v>15</v>
      </c>
      <c r="AS476">
        <v>15</v>
      </c>
      <c r="AT476">
        <v>15</v>
      </c>
      <c r="AU476">
        <v>15</v>
      </c>
      <c r="AV476">
        <v>15</v>
      </c>
      <c r="AW476">
        <v>15.67</v>
      </c>
      <c r="AX476">
        <v>15</v>
      </c>
      <c r="AY476">
        <v>15</v>
      </c>
      <c r="AZ476">
        <v>15</v>
      </c>
      <c r="BA476">
        <v>15</v>
      </c>
      <c r="BB476">
        <v>15</v>
      </c>
      <c r="BC476">
        <v>15</v>
      </c>
      <c r="BD476">
        <v>176940</v>
      </c>
      <c r="BE476">
        <v>152235</v>
      </c>
      <c r="BF476">
        <v>162345</v>
      </c>
      <c r="BG476">
        <v>126735</v>
      </c>
      <c r="BH476">
        <v>11565</v>
      </c>
      <c r="BI476">
        <v>128917</v>
      </c>
      <c r="BJ476">
        <v>120000</v>
      </c>
      <c r="BK476">
        <v>149745</v>
      </c>
      <c r="BL476">
        <v>134280</v>
      </c>
      <c r="BM476">
        <v>144480</v>
      </c>
      <c r="BN476">
        <v>155955</v>
      </c>
      <c r="BO476">
        <v>158235</v>
      </c>
      <c r="BP476">
        <v>41784</v>
      </c>
      <c r="BQ476">
        <v>37337</v>
      </c>
      <c r="BR476">
        <v>42799</v>
      </c>
      <c r="BS476">
        <v>34298</v>
      </c>
      <c r="BT476">
        <v>499</v>
      </c>
      <c r="BU476">
        <v>20731</v>
      </c>
      <c r="BV476">
        <v>28030</v>
      </c>
      <c r="BW476">
        <v>40236</v>
      </c>
      <c r="BX476">
        <v>33986</v>
      </c>
      <c r="BY476">
        <v>27220</v>
      </c>
      <c r="BZ476">
        <v>36579</v>
      </c>
      <c r="CA476">
        <v>36077</v>
      </c>
      <c r="CB476">
        <v>7065.0050000000001</v>
      </c>
      <c r="CC476">
        <v>6313.2879999999996</v>
      </c>
      <c r="CD476">
        <v>7304.91</v>
      </c>
      <c r="CE476">
        <v>5769.5720000000001</v>
      </c>
      <c r="CF476">
        <v>-57.427999999999997</v>
      </c>
      <c r="CG476">
        <v>3232.3850000000002</v>
      </c>
      <c r="CH476">
        <v>4614</v>
      </c>
      <c r="CI476">
        <v>6859</v>
      </c>
      <c r="CJ476">
        <v>5666</v>
      </c>
      <c r="CK476">
        <v>4525.6580000000004</v>
      </c>
      <c r="CL476">
        <v>6150.7669999999998</v>
      </c>
      <c r="CM476">
        <v>6017.4040000000005</v>
      </c>
      <c r="CN476">
        <v>107728</v>
      </c>
      <c r="CO476">
        <v>25247</v>
      </c>
      <c r="CP476">
        <v>1621432</v>
      </c>
      <c r="CQ476">
        <v>379576</v>
      </c>
      <c r="CR476">
        <v>63460.561000000002</v>
      </c>
      <c r="CS476">
        <v>2024</v>
      </c>
      <c r="CT476" t="str">
        <f>IFERROR(INDEX(Geography!C:C, MATCH(G476, Geography!B:B, 0)), G476)</f>
        <v>AK</v>
      </c>
      <c r="CU476" t="str">
        <f>IF(O476=VLOOKUP("eia923_lignite_fuel_code", Keys!$B:$C, 2, FALSE), VLOOKUP("lignite_label", Keys!$B:$C, 2, FALSE),VLOOKUP("hard_coal_label", Keys!$B:$C, 2, FALSE))</f>
        <v>hard_coal</v>
      </c>
    </row>
    <row r="477" spans="1:99" x14ac:dyDescent="0.25">
      <c r="A477">
        <v>50776</v>
      </c>
      <c r="B477" t="s">
        <v>2592</v>
      </c>
      <c r="C477" t="s">
        <v>2593</v>
      </c>
      <c r="D477" t="s">
        <v>3215</v>
      </c>
      <c r="E477" t="s">
        <v>3216</v>
      </c>
      <c r="F477">
        <v>14432</v>
      </c>
      <c r="G477" t="s">
        <v>407</v>
      </c>
      <c r="H477" t="s">
        <v>2811</v>
      </c>
      <c r="I477" t="s">
        <v>2666</v>
      </c>
      <c r="K477">
        <v>22</v>
      </c>
      <c r="L477">
        <v>2</v>
      </c>
      <c r="M477" t="s">
        <v>2643</v>
      </c>
      <c r="N477" t="s">
        <v>2599</v>
      </c>
      <c r="O477" t="s">
        <v>2600</v>
      </c>
      <c r="P477" t="s">
        <v>2601</v>
      </c>
      <c r="Q477" t="s">
        <v>2667</v>
      </c>
      <c r="R477" t="s">
        <v>2612</v>
      </c>
      <c r="S477" t="s">
        <v>2604</v>
      </c>
      <c r="T477">
        <v>1263</v>
      </c>
      <c r="U477">
        <v>858</v>
      </c>
      <c r="V477">
        <v>1785</v>
      </c>
      <c r="W477">
        <v>2942</v>
      </c>
      <c r="X477">
        <v>0</v>
      </c>
      <c r="Y477">
        <v>0</v>
      </c>
      <c r="Z477">
        <v>0</v>
      </c>
      <c r="AA477">
        <v>78</v>
      </c>
      <c r="AB477">
        <v>0</v>
      </c>
      <c r="AC477">
        <v>0</v>
      </c>
      <c r="AD477">
        <v>0</v>
      </c>
      <c r="AE477">
        <v>0</v>
      </c>
      <c r="AF477">
        <v>1263</v>
      </c>
      <c r="AG477">
        <v>858</v>
      </c>
      <c r="AH477">
        <v>1785</v>
      </c>
      <c r="AI477">
        <v>2942</v>
      </c>
      <c r="AJ477">
        <v>0</v>
      </c>
      <c r="AK477">
        <v>0</v>
      </c>
      <c r="AL477">
        <v>0</v>
      </c>
      <c r="AM477">
        <v>78</v>
      </c>
      <c r="AN477">
        <v>0</v>
      </c>
      <c r="AO477">
        <v>0</v>
      </c>
      <c r="AP477">
        <v>0</v>
      </c>
      <c r="AQ477">
        <v>0</v>
      </c>
      <c r="AR477">
        <v>23.2</v>
      </c>
      <c r="AS477">
        <v>23.2</v>
      </c>
      <c r="AT477">
        <v>23.2</v>
      </c>
      <c r="AU477">
        <v>23.2</v>
      </c>
      <c r="AV477">
        <v>0</v>
      </c>
      <c r="AW477">
        <v>0</v>
      </c>
      <c r="AX477">
        <v>0</v>
      </c>
      <c r="AY477">
        <v>23.2</v>
      </c>
      <c r="AZ477">
        <v>0</v>
      </c>
      <c r="BA477">
        <v>0</v>
      </c>
      <c r="BB477">
        <v>0</v>
      </c>
      <c r="BC477">
        <v>0</v>
      </c>
      <c r="BD477">
        <v>29302</v>
      </c>
      <c r="BE477">
        <v>19906</v>
      </c>
      <c r="BF477">
        <v>41412</v>
      </c>
      <c r="BG477">
        <v>68254</v>
      </c>
      <c r="BH477">
        <v>0</v>
      </c>
      <c r="BI477">
        <v>0</v>
      </c>
      <c r="BJ477">
        <v>0</v>
      </c>
      <c r="BK477">
        <v>1810</v>
      </c>
      <c r="BL477">
        <v>0</v>
      </c>
      <c r="BM477">
        <v>0</v>
      </c>
      <c r="BN477">
        <v>0</v>
      </c>
      <c r="BO477">
        <v>0</v>
      </c>
      <c r="BP477">
        <v>29302</v>
      </c>
      <c r="BQ477">
        <v>19906</v>
      </c>
      <c r="BR477">
        <v>41412</v>
      </c>
      <c r="BS477">
        <v>68254</v>
      </c>
      <c r="BT477">
        <v>0</v>
      </c>
      <c r="BU477">
        <v>0</v>
      </c>
      <c r="BV477">
        <v>0</v>
      </c>
      <c r="BW477">
        <v>1810</v>
      </c>
      <c r="BX477">
        <v>0</v>
      </c>
      <c r="BY477">
        <v>0</v>
      </c>
      <c r="BZ477">
        <v>0</v>
      </c>
      <c r="CA477">
        <v>0</v>
      </c>
      <c r="CB477">
        <v>2214.6280000000002</v>
      </c>
      <c r="CC477">
        <v>1441.0640000000001</v>
      </c>
      <c r="CD477">
        <v>3037.3380000000002</v>
      </c>
      <c r="CE477">
        <v>4744.5910000000003</v>
      </c>
      <c r="CF477">
        <v>0</v>
      </c>
      <c r="CG477">
        <v>0</v>
      </c>
      <c r="CH477">
        <v>0</v>
      </c>
      <c r="CI477">
        <v>136.21299999999999</v>
      </c>
      <c r="CJ477">
        <v>0</v>
      </c>
      <c r="CK477">
        <v>0</v>
      </c>
      <c r="CL477">
        <v>0</v>
      </c>
      <c r="CM477">
        <v>0</v>
      </c>
      <c r="CN477">
        <v>6926</v>
      </c>
      <c r="CO477">
        <v>6926</v>
      </c>
      <c r="CP477">
        <v>160684</v>
      </c>
      <c r="CQ477">
        <v>160684</v>
      </c>
      <c r="CR477">
        <v>11573.834000000001</v>
      </c>
      <c r="CS477">
        <v>2024</v>
      </c>
      <c r="CT477" t="str">
        <f>IFERROR(INDEX(Geography!C:C, MATCH(G477, Geography!B:B, 0)), G477)</f>
        <v>Pennsylvania</v>
      </c>
      <c r="CU477" t="str">
        <f>IF(O477=VLOOKUP("eia923_lignite_fuel_code", Keys!$B:$C, 2, FALSE), VLOOKUP("lignite_label", Keys!$B:$C, 2, FALSE),VLOOKUP("hard_coal_label", Keys!$B:$C, 2, FALSE))</f>
        <v>hard_coal</v>
      </c>
    </row>
    <row r="478" spans="1:99" x14ac:dyDescent="0.25">
      <c r="A478">
        <v>50776</v>
      </c>
      <c r="B478" t="s">
        <v>2592</v>
      </c>
      <c r="C478" t="s">
        <v>2593</v>
      </c>
      <c r="D478" t="s">
        <v>3215</v>
      </c>
      <c r="E478" t="s">
        <v>3216</v>
      </c>
      <c r="F478">
        <v>14432</v>
      </c>
      <c r="G478" t="s">
        <v>407</v>
      </c>
      <c r="H478" t="s">
        <v>2811</v>
      </c>
      <c r="I478" t="s">
        <v>2666</v>
      </c>
      <c r="K478">
        <v>22</v>
      </c>
      <c r="L478">
        <v>2</v>
      </c>
      <c r="M478" t="s">
        <v>2643</v>
      </c>
      <c r="N478" t="s">
        <v>2599</v>
      </c>
      <c r="O478" t="s">
        <v>2876</v>
      </c>
      <c r="P478" t="s">
        <v>2877</v>
      </c>
      <c r="Q478" t="s">
        <v>2667</v>
      </c>
      <c r="R478" t="s">
        <v>2612</v>
      </c>
      <c r="S478" t="s">
        <v>2604</v>
      </c>
      <c r="T478">
        <v>54035</v>
      </c>
      <c r="U478">
        <v>41595</v>
      </c>
      <c r="V478">
        <v>51106</v>
      </c>
      <c r="W478">
        <v>51050</v>
      </c>
      <c r="X478">
        <v>42796</v>
      </c>
      <c r="Y478">
        <v>13168</v>
      </c>
      <c r="Z478">
        <v>32556</v>
      </c>
      <c r="AA478">
        <v>37693</v>
      </c>
      <c r="AB478">
        <v>50824</v>
      </c>
      <c r="AC478">
        <v>40380</v>
      </c>
      <c r="AD478">
        <v>49685</v>
      </c>
      <c r="AE478">
        <v>52955</v>
      </c>
      <c r="AF478">
        <v>54035</v>
      </c>
      <c r="AG478">
        <v>41595</v>
      </c>
      <c r="AH478">
        <v>51106</v>
      </c>
      <c r="AI478">
        <v>51050</v>
      </c>
      <c r="AJ478">
        <v>42796</v>
      </c>
      <c r="AK478">
        <v>13168</v>
      </c>
      <c r="AL478">
        <v>32556</v>
      </c>
      <c r="AM478">
        <v>37693</v>
      </c>
      <c r="AN478">
        <v>50824</v>
      </c>
      <c r="AO478">
        <v>40380</v>
      </c>
      <c r="AP478">
        <v>49685</v>
      </c>
      <c r="AQ478">
        <v>52955</v>
      </c>
      <c r="AR478">
        <v>11</v>
      </c>
      <c r="AS478">
        <v>11.2</v>
      </c>
      <c r="AT478">
        <v>11.9</v>
      </c>
      <c r="AU478">
        <v>11.6</v>
      </c>
      <c r="AV478">
        <v>11.9</v>
      </c>
      <c r="AW478">
        <v>11.3</v>
      </c>
      <c r="AX478">
        <v>11</v>
      </c>
      <c r="AY478">
        <v>10.9</v>
      </c>
      <c r="AZ478">
        <v>10.6</v>
      </c>
      <c r="BA478">
        <v>10.4</v>
      </c>
      <c r="BB478">
        <v>10.6</v>
      </c>
      <c r="BC478">
        <v>10.6</v>
      </c>
      <c r="BD478">
        <v>594385</v>
      </c>
      <c r="BE478">
        <v>465864</v>
      </c>
      <c r="BF478">
        <v>608161</v>
      </c>
      <c r="BG478">
        <v>592180</v>
      </c>
      <c r="BH478">
        <v>509272</v>
      </c>
      <c r="BI478">
        <v>148798</v>
      </c>
      <c r="BJ478">
        <v>358116</v>
      </c>
      <c r="BK478">
        <v>410854</v>
      </c>
      <c r="BL478">
        <v>538734</v>
      </c>
      <c r="BM478">
        <v>419952</v>
      </c>
      <c r="BN478">
        <v>526661</v>
      </c>
      <c r="BO478">
        <v>561323</v>
      </c>
      <c r="BP478">
        <v>594385</v>
      </c>
      <c r="BQ478">
        <v>465864</v>
      </c>
      <c r="BR478">
        <v>608161</v>
      </c>
      <c r="BS478">
        <v>592180</v>
      </c>
      <c r="BT478">
        <v>509272</v>
      </c>
      <c r="BU478">
        <v>148798</v>
      </c>
      <c r="BV478">
        <v>358116</v>
      </c>
      <c r="BW478">
        <v>410854</v>
      </c>
      <c r="BX478">
        <v>538734</v>
      </c>
      <c r="BY478">
        <v>419952</v>
      </c>
      <c r="BZ478">
        <v>526661</v>
      </c>
      <c r="CA478">
        <v>561323</v>
      </c>
      <c r="CB478">
        <v>44923.874000000003</v>
      </c>
      <c r="CC478">
        <v>33726.169000000002</v>
      </c>
      <c r="CD478">
        <v>44605.235000000001</v>
      </c>
      <c r="CE478">
        <v>41164.409</v>
      </c>
      <c r="CF478">
        <v>37979.006999999998</v>
      </c>
      <c r="CG478">
        <v>10407.119000000001</v>
      </c>
      <c r="CH478">
        <v>28141.348999999998</v>
      </c>
      <c r="CI478">
        <v>30925.868999999999</v>
      </c>
      <c r="CJ478">
        <v>42325.366999999998</v>
      </c>
      <c r="CK478">
        <v>32638.743999999999</v>
      </c>
      <c r="CL478">
        <v>41737.536</v>
      </c>
      <c r="CM478">
        <v>43474.33</v>
      </c>
      <c r="CN478">
        <v>517843</v>
      </c>
      <c r="CO478">
        <v>517843</v>
      </c>
      <c r="CP478">
        <v>5734300</v>
      </c>
      <c r="CQ478">
        <v>5734300</v>
      </c>
      <c r="CR478">
        <v>432049.01</v>
      </c>
      <c r="CS478">
        <v>2024</v>
      </c>
      <c r="CT478" t="str">
        <f>IFERROR(INDEX(Geography!C:C, MATCH(G478, Geography!B:B, 0)), G478)</f>
        <v>Pennsylvania</v>
      </c>
      <c r="CU478" t="str">
        <f>IF(O478=VLOOKUP("eia923_lignite_fuel_code", Keys!$B:$C, 2, FALSE), VLOOKUP("lignite_label", Keys!$B:$C, 2, FALSE),VLOOKUP("hard_coal_label", Keys!$B:$C, 2, FALSE))</f>
        <v>hard_coal</v>
      </c>
    </row>
    <row r="479" spans="1:99" x14ac:dyDescent="0.25">
      <c r="A479">
        <v>50806</v>
      </c>
      <c r="B479" t="s">
        <v>2616</v>
      </c>
      <c r="C479" t="s">
        <v>2593</v>
      </c>
      <c r="D479" t="s">
        <v>3217</v>
      </c>
      <c r="E479" t="s">
        <v>3218</v>
      </c>
      <c r="F479">
        <v>18162</v>
      </c>
      <c r="G479" t="s">
        <v>413</v>
      </c>
      <c r="H479" t="s">
        <v>2631</v>
      </c>
      <c r="I479" t="s">
        <v>2597</v>
      </c>
      <c r="K479">
        <v>322122</v>
      </c>
      <c r="L479">
        <v>7</v>
      </c>
      <c r="M479" t="s">
        <v>3088</v>
      </c>
      <c r="N479" t="s">
        <v>2599</v>
      </c>
      <c r="O479" t="s">
        <v>2600</v>
      </c>
      <c r="P479" t="s">
        <v>2601</v>
      </c>
      <c r="Q479" t="s">
        <v>2823</v>
      </c>
      <c r="R479" t="s">
        <v>2603</v>
      </c>
      <c r="S479" t="s">
        <v>2604</v>
      </c>
      <c r="T479">
        <v>1074</v>
      </c>
      <c r="U479">
        <v>1522</v>
      </c>
      <c r="V479">
        <v>1028</v>
      </c>
      <c r="W479">
        <v>1177</v>
      </c>
      <c r="X479">
        <v>3791</v>
      </c>
      <c r="Y479">
        <v>1283</v>
      </c>
      <c r="Z479">
        <v>285</v>
      </c>
      <c r="AA479">
        <v>1921</v>
      </c>
      <c r="AB479">
        <v>4420</v>
      </c>
      <c r="AC479">
        <v>2467</v>
      </c>
      <c r="AD479">
        <v>1336</v>
      </c>
      <c r="AE479">
        <v>1914</v>
      </c>
      <c r="AF479">
        <v>150</v>
      </c>
      <c r="AG479">
        <v>212</v>
      </c>
      <c r="AH479">
        <v>139</v>
      </c>
      <c r="AI479">
        <v>150</v>
      </c>
      <c r="AJ479">
        <v>477</v>
      </c>
      <c r="AK479">
        <v>182</v>
      </c>
      <c r="AL479">
        <v>38</v>
      </c>
      <c r="AM479">
        <v>273</v>
      </c>
      <c r="AN479">
        <v>557</v>
      </c>
      <c r="AO479">
        <v>134</v>
      </c>
      <c r="AP479">
        <v>44</v>
      </c>
      <c r="AQ479">
        <v>65</v>
      </c>
      <c r="AR479">
        <v>24.8</v>
      </c>
      <c r="AS479">
        <v>24.8</v>
      </c>
      <c r="AT479">
        <v>24.8</v>
      </c>
      <c r="AU479">
        <v>24.8</v>
      </c>
      <c r="AV479">
        <v>24.8</v>
      </c>
      <c r="AW479">
        <v>24.8</v>
      </c>
      <c r="AX479">
        <v>24.8</v>
      </c>
      <c r="AY479">
        <v>24.8</v>
      </c>
      <c r="AZ479">
        <v>24.8</v>
      </c>
      <c r="BA479">
        <v>24.8</v>
      </c>
      <c r="BB479">
        <v>24.8</v>
      </c>
      <c r="BC479">
        <v>24.8</v>
      </c>
      <c r="BD479">
        <v>26635</v>
      </c>
      <c r="BE479">
        <v>37746</v>
      </c>
      <c r="BF479">
        <v>25494</v>
      </c>
      <c r="BG479">
        <v>29190</v>
      </c>
      <c r="BH479">
        <v>94017</v>
      </c>
      <c r="BI479">
        <v>31818</v>
      </c>
      <c r="BJ479">
        <v>7068</v>
      </c>
      <c r="BK479">
        <v>47641</v>
      </c>
      <c r="BL479">
        <v>109616</v>
      </c>
      <c r="BM479">
        <v>61182</v>
      </c>
      <c r="BN479">
        <v>33133</v>
      </c>
      <c r="BO479">
        <v>47467</v>
      </c>
      <c r="BP479">
        <v>3715</v>
      </c>
      <c r="BQ479">
        <v>5264</v>
      </c>
      <c r="BR479">
        <v>3452</v>
      </c>
      <c r="BS479">
        <v>3726</v>
      </c>
      <c r="BT479">
        <v>11822</v>
      </c>
      <c r="BU479">
        <v>4519</v>
      </c>
      <c r="BV479">
        <v>951</v>
      </c>
      <c r="BW479">
        <v>6776</v>
      </c>
      <c r="BX479">
        <v>13812</v>
      </c>
      <c r="BY479">
        <v>3313</v>
      </c>
      <c r="BZ479">
        <v>1092</v>
      </c>
      <c r="CA479">
        <v>1600</v>
      </c>
      <c r="CB479">
        <v>763.30700000000002</v>
      </c>
      <c r="CC479">
        <v>1081.492</v>
      </c>
      <c r="CD479">
        <v>709.19299999999998</v>
      </c>
      <c r="CE479">
        <v>765.51599999999996</v>
      </c>
      <c r="CF479">
        <v>2428.8719999999998</v>
      </c>
      <c r="CG479">
        <v>928.54100000000005</v>
      </c>
      <c r="CH479">
        <v>195.376</v>
      </c>
      <c r="CI479">
        <v>1392.192</v>
      </c>
      <c r="CJ479">
        <v>2837.857</v>
      </c>
      <c r="CK479">
        <v>680.73400000000004</v>
      </c>
      <c r="CL479">
        <v>224.45099999999999</v>
      </c>
      <c r="CM479">
        <v>328.78399999999999</v>
      </c>
      <c r="CN479">
        <v>22218</v>
      </c>
      <c r="CO479">
        <v>2421</v>
      </c>
      <c r="CP479">
        <v>551007</v>
      </c>
      <c r="CQ479">
        <v>60042</v>
      </c>
      <c r="CR479">
        <v>12336.315000000001</v>
      </c>
      <c r="CS479">
        <v>2024</v>
      </c>
      <c r="CT479" t="str">
        <f>IFERROR(INDEX(Geography!C:C, MATCH(G479, Geography!B:B, 0)), G479)</f>
        <v>South Carolina</v>
      </c>
      <c r="CU479" t="str">
        <f>IF(O479=VLOOKUP("eia923_lignite_fuel_code", Keys!$B:$C, 2, FALSE), VLOOKUP("lignite_label", Keys!$B:$C, 2, FALSE),VLOOKUP("hard_coal_label", Keys!$B:$C, 2, FALSE))</f>
        <v>hard_coal</v>
      </c>
    </row>
    <row r="480" spans="1:99" x14ac:dyDescent="0.25">
      <c r="A480">
        <v>50813</v>
      </c>
      <c r="B480" t="s">
        <v>2616</v>
      </c>
      <c r="C480" t="s">
        <v>2593</v>
      </c>
      <c r="D480" t="s">
        <v>3219</v>
      </c>
      <c r="E480" t="s">
        <v>3220</v>
      </c>
      <c r="F480">
        <v>18147</v>
      </c>
      <c r="G480" t="s">
        <v>431</v>
      </c>
      <c r="H480" t="s">
        <v>2631</v>
      </c>
      <c r="I480" t="s">
        <v>2597</v>
      </c>
      <c r="K480">
        <v>32213</v>
      </c>
      <c r="L480">
        <v>7</v>
      </c>
      <c r="M480" t="s">
        <v>3088</v>
      </c>
      <c r="N480" t="s">
        <v>2599</v>
      </c>
      <c r="O480" t="s">
        <v>2600</v>
      </c>
      <c r="P480" t="s">
        <v>2601</v>
      </c>
      <c r="Q480" t="s">
        <v>2667</v>
      </c>
      <c r="R480" t="s">
        <v>2603</v>
      </c>
      <c r="S480" t="s">
        <v>2604</v>
      </c>
      <c r="T480">
        <v>852</v>
      </c>
      <c r="U480">
        <v>58</v>
      </c>
      <c r="V480">
        <v>159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80</v>
      </c>
      <c r="AD480">
        <v>0</v>
      </c>
      <c r="AE480">
        <v>205</v>
      </c>
      <c r="AF480">
        <v>325</v>
      </c>
      <c r="AG480">
        <v>22</v>
      </c>
      <c r="AH480">
        <v>60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31</v>
      </c>
      <c r="AP480">
        <v>0</v>
      </c>
      <c r="AQ480">
        <v>78</v>
      </c>
      <c r="AR480">
        <v>26.2</v>
      </c>
      <c r="AS480">
        <v>26.2</v>
      </c>
      <c r="AT480">
        <v>26.2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26.2</v>
      </c>
      <c r="BB480">
        <v>0</v>
      </c>
      <c r="BC480">
        <v>26.2</v>
      </c>
      <c r="BD480">
        <v>22322</v>
      </c>
      <c r="BE480">
        <v>1520</v>
      </c>
      <c r="BF480">
        <v>4166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2096</v>
      </c>
      <c r="BN480">
        <v>0</v>
      </c>
      <c r="BO480">
        <v>5371</v>
      </c>
      <c r="BP480">
        <v>8528</v>
      </c>
      <c r="BQ480">
        <v>586</v>
      </c>
      <c r="BR480">
        <v>1584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801</v>
      </c>
      <c r="BZ480">
        <v>0</v>
      </c>
      <c r="CA480">
        <v>2044</v>
      </c>
      <c r="CB480">
        <v>717.56299999999999</v>
      </c>
      <c r="CC480">
        <v>49.555999999999997</v>
      </c>
      <c r="CD480">
        <v>134.28299999999999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63.311</v>
      </c>
      <c r="CL480">
        <v>0</v>
      </c>
      <c r="CM480">
        <v>161.64699999999999</v>
      </c>
      <c r="CN480">
        <v>1354</v>
      </c>
      <c r="CO480">
        <v>516</v>
      </c>
      <c r="CP480">
        <v>35475</v>
      </c>
      <c r="CQ480">
        <v>13543</v>
      </c>
      <c r="CR480">
        <v>1126.3599999999999</v>
      </c>
      <c r="CS480">
        <v>2024</v>
      </c>
      <c r="CT480" t="str">
        <f>IFERROR(INDEX(Geography!C:C, MATCH(G480, Geography!B:B, 0)), G480)</f>
        <v>Virginia</v>
      </c>
      <c r="CU480" t="str">
        <f>IF(O480=VLOOKUP("eia923_lignite_fuel_code", Keys!$B:$C, 2, FALSE), VLOOKUP("lignite_label", Keys!$B:$C, 2, FALSE),VLOOKUP("hard_coal_label", Keys!$B:$C, 2, FALSE))</f>
        <v>hard_coal</v>
      </c>
    </row>
    <row r="481" spans="1:99" x14ac:dyDescent="0.25">
      <c r="A481">
        <v>50835</v>
      </c>
      <c r="B481" t="s">
        <v>2616</v>
      </c>
      <c r="C481" t="s">
        <v>2593</v>
      </c>
      <c r="D481" t="s">
        <v>3221</v>
      </c>
      <c r="E481" t="s">
        <v>3222</v>
      </c>
      <c r="F481">
        <v>18414</v>
      </c>
      <c r="G481" t="s">
        <v>358</v>
      </c>
      <c r="H481" t="s">
        <v>2690</v>
      </c>
      <c r="I481" t="s">
        <v>2666</v>
      </c>
      <c r="K481">
        <v>22</v>
      </c>
      <c r="L481">
        <v>3</v>
      </c>
      <c r="M481" t="s">
        <v>2621</v>
      </c>
      <c r="N481" t="s">
        <v>2599</v>
      </c>
      <c r="O481" t="s">
        <v>2600</v>
      </c>
      <c r="P481" t="s">
        <v>2601</v>
      </c>
      <c r="Q481" t="s">
        <v>2697</v>
      </c>
      <c r="R481" t="s">
        <v>2603</v>
      </c>
      <c r="S481" t="s">
        <v>2604</v>
      </c>
      <c r="T481">
        <v>9633</v>
      </c>
      <c r="U481">
        <v>6526</v>
      </c>
      <c r="V481">
        <v>7129</v>
      </c>
      <c r="W481">
        <v>7005</v>
      </c>
      <c r="X481">
        <v>7014</v>
      </c>
      <c r="Y481">
        <v>7201</v>
      </c>
      <c r="Z481">
        <v>8976</v>
      </c>
      <c r="AA481">
        <v>6736</v>
      </c>
      <c r="AB481">
        <v>5827</v>
      </c>
      <c r="AC481">
        <v>10425</v>
      </c>
      <c r="AD481">
        <v>8716</v>
      </c>
      <c r="AE481">
        <v>10582</v>
      </c>
      <c r="AF481">
        <v>8231</v>
      </c>
      <c r="AG481">
        <v>4986</v>
      </c>
      <c r="AH481">
        <v>5506</v>
      </c>
      <c r="AI481">
        <v>5046</v>
      </c>
      <c r="AJ481">
        <v>5477</v>
      </c>
      <c r="AK481">
        <v>5852</v>
      </c>
      <c r="AL481">
        <v>7364</v>
      </c>
      <c r="AM481">
        <v>5466</v>
      </c>
      <c r="AN481">
        <v>4831</v>
      </c>
      <c r="AO481">
        <v>8066</v>
      </c>
      <c r="AP481">
        <v>7070</v>
      </c>
      <c r="AQ481">
        <v>8232</v>
      </c>
      <c r="AR481">
        <v>22.95</v>
      </c>
      <c r="AS481">
        <v>23.01</v>
      </c>
      <c r="AT481">
        <v>23.41</v>
      </c>
      <c r="AU481">
        <v>25.39</v>
      </c>
      <c r="AV481">
        <v>25.36</v>
      </c>
      <c r="AW481">
        <v>25.3</v>
      </c>
      <c r="AX481">
        <v>23.73</v>
      </c>
      <c r="AY481">
        <v>22.98</v>
      </c>
      <c r="AZ481">
        <v>22.98</v>
      </c>
      <c r="BA481">
        <v>25.49</v>
      </c>
      <c r="BB481">
        <v>23.26</v>
      </c>
      <c r="BC481">
        <v>23.26</v>
      </c>
      <c r="BD481">
        <v>221077</v>
      </c>
      <c r="BE481">
        <v>150163</v>
      </c>
      <c r="BF481">
        <v>166890</v>
      </c>
      <c r="BG481">
        <v>177857</v>
      </c>
      <c r="BH481">
        <v>177875</v>
      </c>
      <c r="BI481">
        <v>182185</v>
      </c>
      <c r="BJ481">
        <v>213000</v>
      </c>
      <c r="BK481">
        <v>154793</v>
      </c>
      <c r="BL481">
        <v>133904</v>
      </c>
      <c r="BM481">
        <v>265733</v>
      </c>
      <c r="BN481">
        <v>202734</v>
      </c>
      <c r="BO481">
        <v>246137</v>
      </c>
      <c r="BP481">
        <v>188906</v>
      </c>
      <c r="BQ481">
        <v>114725</v>
      </c>
      <c r="BR481">
        <v>128903</v>
      </c>
      <c r="BS481">
        <v>128112</v>
      </c>
      <c r="BT481">
        <v>138894</v>
      </c>
      <c r="BU481">
        <v>148056</v>
      </c>
      <c r="BV481">
        <v>174759</v>
      </c>
      <c r="BW481">
        <v>125610</v>
      </c>
      <c r="BX481">
        <v>111021</v>
      </c>
      <c r="BY481">
        <v>205610</v>
      </c>
      <c r="BZ481">
        <v>164440</v>
      </c>
      <c r="CA481">
        <v>191478</v>
      </c>
      <c r="CB481">
        <v>17263.108</v>
      </c>
      <c r="CC481">
        <v>10484.072</v>
      </c>
      <c r="CD481">
        <v>11780.084999999999</v>
      </c>
      <c r="CE481">
        <v>11708.031999999999</v>
      </c>
      <c r="CF481">
        <v>12693.45</v>
      </c>
      <c r="CG481">
        <v>13530.897000000001</v>
      </c>
      <c r="CH481">
        <v>15970.564</v>
      </c>
      <c r="CI481">
        <v>11478.960999999999</v>
      </c>
      <c r="CJ481">
        <v>10145.636</v>
      </c>
      <c r="CK481">
        <v>18790.365000000002</v>
      </c>
      <c r="CL481">
        <v>15027.623</v>
      </c>
      <c r="CM481">
        <v>17498.743999999999</v>
      </c>
      <c r="CN481">
        <v>95770</v>
      </c>
      <c r="CO481">
        <v>76127</v>
      </c>
      <c r="CP481">
        <v>2292348</v>
      </c>
      <c r="CQ481">
        <v>1820514</v>
      </c>
      <c r="CR481">
        <v>166371.54</v>
      </c>
      <c r="CS481">
        <v>2024</v>
      </c>
      <c r="CT481" t="str">
        <f>IFERROR(INDEX(Geography!C:C, MATCH(G481, Geography!B:B, 0)), G481)</f>
        <v>Michigan</v>
      </c>
      <c r="CU481" t="str">
        <f>IF(O481=VLOOKUP("eia923_lignite_fuel_code", Keys!$B:$C, 2, FALSE), VLOOKUP("lignite_label", Keys!$B:$C, 2, FALSE),VLOOKUP("hard_coal_label", Keys!$B:$C, 2, FALSE))</f>
        <v>hard_coal</v>
      </c>
    </row>
    <row r="482" spans="1:99" x14ac:dyDescent="0.25">
      <c r="A482">
        <v>50835</v>
      </c>
      <c r="B482" t="s">
        <v>2616</v>
      </c>
      <c r="C482" t="s">
        <v>2593</v>
      </c>
      <c r="D482" t="s">
        <v>3221</v>
      </c>
      <c r="E482" t="s">
        <v>3222</v>
      </c>
      <c r="F482">
        <v>18414</v>
      </c>
      <c r="G482" t="s">
        <v>358</v>
      </c>
      <c r="H482" t="s">
        <v>2690</v>
      </c>
      <c r="I482" t="s">
        <v>2666</v>
      </c>
      <c r="K482">
        <v>22</v>
      </c>
      <c r="L482">
        <v>3</v>
      </c>
      <c r="M482" t="s">
        <v>2621</v>
      </c>
      <c r="N482" t="s">
        <v>2599</v>
      </c>
      <c r="O482" t="s">
        <v>2605</v>
      </c>
      <c r="P482" t="s">
        <v>2601</v>
      </c>
      <c r="Q482" t="s">
        <v>2697</v>
      </c>
      <c r="R482" t="s">
        <v>2603</v>
      </c>
      <c r="S482" t="s">
        <v>2604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2024</v>
      </c>
      <c r="CT482" t="str">
        <f>IFERROR(INDEX(Geography!C:C, MATCH(G482, Geography!B:B, 0)), G482)</f>
        <v>Michigan</v>
      </c>
      <c r="CU482" t="str">
        <f>IF(O482=VLOOKUP("eia923_lignite_fuel_code", Keys!$B:$C, 2, FALSE), VLOOKUP("lignite_label", Keys!$B:$C, 2, FALSE),VLOOKUP("hard_coal_label", Keys!$B:$C, 2, FALSE))</f>
        <v>hard_coal</v>
      </c>
    </row>
    <row r="483" spans="1:99" x14ac:dyDescent="0.25">
      <c r="A483">
        <v>50888</v>
      </c>
      <c r="B483" t="s">
        <v>2592</v>
      </c>
      <c r="C483" t="s">
        <v>2593</v>
      </c>
      <c r="D483" t="s">
        <v>3223</v>
      </c>
      <c r="E483" t="s">
        <v>3224</v>
      </c>
      <c r="F483">
        <v>23013</v>
      </c>
      <c r="G483" t="s">
        <v>407</v>
      </c>
      <c r="H483" t="s">
        <v>2811</v>
      </c>
      <c r="I483" t="s">
        <v>2666</v>
      </c>
      <c r="K483">
        <v>22</v>
      </c>
      <c r="L483">
        <v>2</v>
      </c>
      <c r="M483" t="s">
        <v>2643</v>
      </c>
      <c r="N483" t="s">
        <v>2599</v>
      </c>
      <c r="O483" t="s">
        <v>2876</v>
      </c>
      <c r="P483" t="s">
        <v>2877</v>
      </c>
      <c r="Q483" t="s">
        <v>2667</v>
      </c>
      <c r="R483" t="s">
        <v>2603</v>
      </c>
      <c r="S483" t="s">
        <v>2604</v>
      </c>
      <c r="T483">
        <v>58992</v>
      </c>
      <c r="U483">
        <v>53180</v>
      </c>
      <c r="V483">
        <v>25818</v>
      </c>
      <c r="W483">
        <v>33592</v>
      </c>
      <c r="X483">
        <v>937</v>
      </c>
      <c r="Y483">
        <v>44976</v>
      </c>
      <c r="Z483">
        <v>44822</v>
      </c>
      <c r="AA483">
        <v>43615</v>
      </c>
      <c r="AB483">
        <v>9850</v>
      </c>
      <c r="AC483">
        <v>57256</v>
      </c>
      <c r="AD483">
        <v>23405</v>
      </c>
      <c r="AE483">
        <v>51776</v>
      </c>
      <c r="AF483">
        <v>58992</v>
      </c>
      <c r="AG483">
        <v>53180</v>
      </c>
      <c r="AH483">
        <v>25818</v>
      </c>
      <c r="AI483">
        <v>33592</v>
      </c>
      <c r="AJ483">
        <v>937</v>
      </c>
      <c r="AK483">
        <v>44976</v>
      </c>
      <c r="AL483">
        <v>44822</v>
      </c>
      <c r="AM483">
        <v>43615</v>
      </c>
      <c r="AN483">
        <v>9850</v>
      </c>
      <c r="AO483">
        <v>57256</v>
      </c>
      <c r="AP483">
        <v>23405</v>
      </c>
      <c r="AQ483">
        <v>51776</v>
      </c>
      <c r="AR483">
        <v>12.83</v>
      </c>
      <c r="AS483">
        <v>12.97</v>
      </c>
      <c r="AT483">
        <v>12.66</v>
      </c>
      <c r="AU483">
        <v>12.81</v>
      </c>
      <c r="AV483">
        <v>11.63</v>
      </c>
      <c r="AW483">
        <v>13.38</v>
      </c>
      <c r="AX483">
        <v>12.14</v>
      </c>
      <c r="AY483">
        <v>12.32</v>
      </c>
      <c r="AZ483">
        <v>12.32</v>
      </c>
      <c r="BA483">
        <v>12.3</v>
      </c>
      <c r="BB483">
        <v>12.3</v>
      </c>
      <c r="BC483">
        <v>12.32</v>
      </c>
      <c r="BD483">
        <v>756867</v>
      </c>
      <c r="BE483">
        <v>689745</v>
      </c>
      <c r="BF483">
        <v>326856</v>
      </c>
      <c r="BG483">
        <v>430314</v>
      </c>
      <c r="BH483">
        <v>10897</v>
      </c>
      <c r="BI483">
        <v>601779</v>
      </c>
      <c r="BJ483">
        <v>544139</v>
      </c>
      <c r="BK483">
        <v>537337</v>
      </c>
      <c r="BL483">
        <v>121352</v>
      </c>
      <c r="BM483">
        <v>704249</v>
      </c>
      <c r="BN483">
        <v>287882</v>
      </c>
      <c r="BO483">
        <v>637880</v>
      </c>
      <c r="BP483">
        <v>756867</v>
      </c>
      <c r="BQ483">
        <v>689745</v>
      </c>
      <c r="BR483">
        <v>326856</v>
      </c>
      <c r="BS483">
        <v>430314</v>
      </c>
      <c r="BT483">
        <v>10897</v>
      </c>
      <c r="BU483">
        <v>601779</v>
      </c>
      <c r="BV483">
        <v>544139</v>
      </c>
      <c r="BW483">
        <v>537337</v>
      </c>
      <c r="BX483">
        <v>121352</v>
      </c>
      <c r="BY483">
        <v>704249</v>
      </c>
      <c r="BZ483">
        <v>287882</v>
      </c>
      <c r="CA483">
        <v>637880</v>
      </c>
      <c r="CB483">
        <v>65492.741999999998</v>
      </c>
      <c r="CC483">
        <v>59040.029000000002</v>
      </c>
      <c r="CD483">
        <v>27566.407999999999</v>
      </c>
      <c r="CE483">
        <v>37349.9</v>
      </c>
      <c r="CF483">
        <v>279.077</v>
      </c>
      <c r="CG483">
        <v>49736.053999999996</v>
      </c>
      <c r="CH483">
        <v>45131.260999999999</v>
      </c>
      <c r="CI483">
        <v>43220.915000000001</v>
      </c>
      <c r="CJ483">
        <v>10888.441999999999</v>
      </c>
      <c r="CK483">
        <v>63766.089</v>
      </c>
      <c r="CL483">
        <v>22573.531999999999</v>
      </c>
      <c r="CM483">
        <v>52329.277000000002</v>
      </c>
      <c r="CN483">
        <v>448219</v>
      </c>
      <c r="CO483">
        <v>448219</v>
      </c>
      <c r="CP483">
        <v>5649297</v>
      </c>
      <c r="CQ483">
        <v>5649297</v>
      </c>
      <c r="CR483">
        <v>477373.73</v>
      </c>
      <c r="CS483">
        <v>2024</v>
      </c>
      <c r="CT483" t="str">
        <f>IFERROR(INDEX(Geography!C:C, MATCH(G483, Geography!B:B, 0)), G483)</f>
        <v>Pennsylvania</v>
      </c>
      <c r="CU483" t="str">
        <f>IF(O483=VLOOKUP("eia923_lignite_fuel_code", Keys!$B:$C, 2, FALSE), VLOOKUP("lignite_label", Keys!$B:$C, 2, FALSE),VLOOKUP("hard_coal_label", Keys!$B:$C, 2, FALSE))</f>
        <v>hard_coal</v>
      </c>
    </row>
    <row r="484" spans="1:99" x14ac:dyDescent="0.25">
      <c r="A484">
        <v>50900</v>
      </c>
      <c r="B484" t="s">
        <v>2616</v>
      </c>
      <c r="C484" t="s">
        <v>2593</v>
      </c>
      <c r="D484" t="s">
        <v>3225</v>
      </c>
      <c r="E484" t="s">
        <v>3226</v>
      </c>
      <c r="F484">
        <v>20508</v>
      </c>
      <c r="G484" t="s">
        <v>431</v>
      </c>
      <c r="H484" t="s">
        <v>2631</v>
      </c>
      <c r="I484" t="s">
        <v>2597</v>
      </c>
      <c r="K484">
        <v>32213</v>
      </c>
      <c r="L484">
        <v>7</v>
      </c>
      <c r="M484" t="s">
        <v>3088</v>
      </c>
      <c r="N484" t="s">
        <v>2599</v>
      </c>
      <c r="O484" t="s">
        <v>2600</v>
      </c>
      <c r="P484" t="s">
        <v>2601</v>
      </c>
      <c r="Q484" t="s">
        <v>2667</v>
      </c>
      <c r="R484" t="s">
        <v>2603</v>
      </c>
      <c r="S484" t="s">
        <v>2604</v>
      </c>
      <c r="T484">
        <v>8808</v>
      </c>
      <c r="U484">
        <v>14812</v>
      </c>
      <c r="V484">
        <v>14323</v>
      </c>
      <c r="W484">
        <v>5632</v>
      </c>
      <c r="X484">
        <v>7130</v>
      </c>
      <c r="Y484">
        <v>10787</v>
      </c>
      <c r="Z484">
        <v>12731</v>
      </c>
      <c r="AA484">
        <v>16710</v>
      </c>
      <c r="AB484">
        <v>11031</v>
      </c>
      <c r="AC484">
        <v>14969</v>
      </c>
      <c r="AD484">
        <v>10998</v>
      </c>
      <c r="AE484">
        <v>17350</v>
      </c>
      <c r="AF484">
        <v>2863</v>
      </c>
      <c r="AG484">
        <v>5313</v>
      </c>
      <c r="AH484">
        <v>4928</v>
      </c>
      <c r="AI484">
        <v>1908</v>
      </c>
      <c r="AJ484">
        <v>2358</v>
      </c>
      <c r="AK484">
        <v>3986</v>
      </c>
      <c r="AL484">
        <v>4680</v>
      </c>
      <c r="AM484">
        <v>5825</v>
      </c>
      <c r="AN484">
        <v>3869</v>
      </c>
      <c r="AO484">
        <v>3892</v>
      </c>
      <c r="AP484">
        <v>4228</v>
      </c>
      <c r="AQ484">
        <v>6286</v>
      </c>
      <c r="AR484">
        <v>26</v>
      </c>
      <c r="AS484">
        <v>26</v>
      </c>
      <c r="AT484">
        <v>26</v>
      </c>
      <c r="AU484">
        <v>26</v>
      </c>
      <c r="AV484">
        <v>26</v>
      </c>
      <c r="AW484">
        <v>26</v>
      </c>
      <c r="AX484">
        <v>26</v>
      </c>
      <c r="AY484">
        <v>26</v>
      </c>
      <c r="AZ484">
        <v>26</v>
      </c>
      <c r="BA484">
        <v>26</v>
      </c>
      <c r="BB484">
        <v>26</v>
      </c>
      <c r="BC484">
        <v>26</v>
      </c>
      <c r="BD484">
        <v>229008</v>
      </c>
      <c r="BE484">
        <v>385112</v>
      </c>
      <c r="BF484">
        <v>372398</v>
      </c>
      <c r="BG484">
        <v>146432</v>
      </c>
      <c r="BH484">
        <v>185380</v>
      </c>
      <c r="BI484">
        <v>280462</v>
      </c>
      <c r="BJ484">
        <v>331006</v>
      </c>
      <c r="BK484">
        <v>434460</v>
      </c>
      <c r="BL484">
        <v>286806</v>
      </c>
      <c r="BM484">
        <v>389194</v>
      </c>
      <c r="BN484">
        <v>285948</v>
      </c>
      <c r="BO484">
        <v>451100</v>
      </c>
      <c r="BP484">
        <v>74426</v>
      </c>
      <c r="BQ484">
        <v>138133</v>
      </c>
      <c r="BR484">
        <v>128117</v>
      </c>
      <c r="BS484">
        <v>49603</v>
      </c>
      <c r="BT484">
        <v>61303</v>
      </c>
      <c r="BU484">
        <v>103624</v>
      </c>
      <c r="BV484">
        <v>121678</v>
      </c>
      <c r="BW484">
        <v>151443</v>
      </c>
      <c r="BX484">
        <v>100604</v>
      </c>
      <c r="BY484">
        <v>101198</v>
      </c>
      <c r="BZ484">
        <v>109937</v>
      </c>
      <c r="CA484">
        <v>163443</v>
      </c>
      <c r="CB484">
        <v>5517.7640000000001</v>
      </c>
      <c r="CC484">
        <v>10542.83</v>
      </c>
      <c r="CD484">
        <v>9820.5</v>
      </c>
      <c r="CE484">
        <v>3787.3020000000001</v>
      </c>
      <c r="CF484">
        <v>4621.817</v>
      </c>
      <c r="CG484">
        <v>7932.72</v>
      </c>
      <c r="CH484">
        <v>9240.0229999999992</v>
      </c>
      <c r="CI484">
        <v>11554.091</v>
      </c>
      <c r="CJ484">
        <v>7691.98</v>
      </c>
      <c r="CK484">
        <v>7629.5860000000002</v>
      </c>
      <c r="CL484">
        <v>8503.4380000000001</v>
      </c>
      <c r="CM484">
        <v>12677.985000000001</v>
      </c>
      <c r="CN484">
        <v>145281</v>
      </c>
      <c r="CO484">
        <v>50136</v>
      </c>
      <c r="CP484">
        <v>3777306</v>
      </c>
      <c r="CQ484">
        <v>1303509</v>
      </c>
      <c r="CR484">
        <v>99520.035999999993</v>
      </c>
      <c r="CS484">
        <v>2024</v>
      </c>
      <c r="CT484" t="str">
        <f>IFERROR(INDEX(Geography!C:C, MATCH(G484, Geography!B:B, 0)), G484)</f>
        <v>Virginia</v>
      </c>
      <c r="CU484" t="str">
        <f>IF(O484=VLOOKUP("eia923_lignite_fuel_code", Keys!$B:$C, 2, FALSE), VLOOKUP("lignite_label", Keys!$B:$C, 2, FALSE),VLOOKUP("hard_coal_label", Keys!$B:$C, 2, FALSE))</f>
        <v>hard_coal</v>
      </c>
    </row>
    <row r="485" spans="1:99" x14ac:dyDescent="0.25">
      <c r="A485">
        <v>50903</v>
      </c>
      <c r="B485" t="s">
        <v>2616</v>
      </c>
      <c r="C485" t="s">
        <v>2593</v>
      </c>
      <c r="D485" t="s">
        <v>3227</v>
      </c>
      <c r="E485" t="s">
        <v>3228</v>
      </c>
      <c r="F485">
        <v>8</v>
      </c>
      <c r="G485" t="s">
        <v>333</v>
      </c>
      <c r="H485" t="s">
        <v>2690</v>
      </c>
      <c r="I485" t="s">
        <v>2666</v>
      </c>
      <c r="K485">
        <v>311</v>
      </c>
      <c r="L485">
        <v>7</v>
      </c>
      <c r="M485" t="s">
        <v>3088</v>
      </c>
      <c r="N485" t="s">
        <v>2599</v>
      </c>
      <c r="O485" t="s">
        <v>2600</v>
      </c>
      <c r="P485" t="s">
        <v>2601</v>
      </c>
      <c r="Q485" t="s">
        <v>2697</v>
      </c>
      <c r="R485" t="s">
        <v>2603</v>
      </c>
      <c r="S485" t="s">
        <v>2604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2024</v>
      </c>
      <c r="CT485" t="str">
        <f>IFERROR(INDEX(Geography!C:C, MATCH(G485, Geography!B:B, 0)), G485)</f>
        <v>Indiana</v>
      </c>
      <c r="CU485" t="str">
        <f>IF(O485=VLOOKUP("eia923_lignite_fuel_code", Keys!$B:$C, 2, FALSE), VLOOKUP("lignite_label", Keys!$B:$C, 2, FALSE),VLOOKUP("hard_coal_label", Keys!$B:$C, 2, FALSE))</f>
        <v>hard_coal</v>
      </c>
    </row>
    <row r="486" spans="1:99" x14ac:dyDescent="0.25">
      <c r="A486">
        <v>50933</v>
      </c>
      <c r="B486" t="s">
        <v>2616</v>
      </c>
      <c r="C486" t="s">
        <v>2593</v>
      </c>
      <c r="D486" t="s">
        <v>3229</v>
      </c>
      <c r="E486" t="s">
        <v>3230</v>
      </c>
      <c r="F486">
        <v>61707</v>
      </c>
      <c r="G486" t="s">
        <v>440</v>
      </c>
      <c r="H486" t="s">
        <v>2690</v>
      </c>
      <c r="I486" t="s">
        <v>2610</v>
      </c>
      <c r="K486">
        <v>322122</v>
      </c>
      <c r="L486">
        <v>7</v>
      </c>
      <c r="M486" t="s">
        <v>3088</v>
      </c>
      <c r="N486" t="s">
        <v>2599</v>
      </c>
      <c r="O486" t="s">
        <v>2600</v>
      </c>
      <c r="P486" t="s">
        <v>2601</v>
      </c>
      <c r="Q486" t="s">
        <v>2697</v>
      </c>
      <c r="R486" t="s">
        <v>2603</v>
      </c>
      <c r="S486" t="s">
        <v>2604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2024</v>
      </c>
      <c r="CT486" t="str">
        <f>IFERROR(INDEX(Geography!C:C, MATCH(G486, Geography!B:B, 0)), G486)</f>
        <v>Wisconsin</v>
      </c>
      <c r="CU486" t="str">
        <f>IF(O486=VLOOKUP("eia923_lignite_fuel_code", Keys!$B:$C, 2, FALSE), VLOOKUP("lignite_label", Keys!$B:$C, 2, FALSE),VLOOKUP("hard_coal_label", Keys!$B:$C, 2, FALSE))</f>
        <v>hard_coal</v>
      </c>
    </row>
    <row r="487" spans="1:99" x14ac:dyDescent="0.25">
      <c r="A487">
        <v>50933</v>
      </c>
      <c r="B487" t="s">
        <v>2616</v>
      </c>
      <c r="C487" t="s">
        <v>2593</v>
      </c>
      <c r="D487" t="s">
        <v>3229</v>
      </c>
      <c r="E487" t="s">
        <v>3230</v>
      </c>
      <c r="F487">
        <v>61707</v>
      </c>
      <c r="G487" t="s">
        <v>440</v>
      </c>
      <c r="H487" t="s">
        <v>2690</v>
      </c>
      <c r="I487" t="s">
        <v>2610</v>
      </c>
      <c r="K487">
        <v>322122</v>
      </c>
      <c r="L487">
        <v>7</v>
      </c>
      <c r="M487" t="s">
        <v>3088</v>
      </c>
      <c r="N487" t="s">
        <v>2599</v>
      </c>
      <c r="O487" t="s">
        <v>2605</v>
      </c>
      <c r="P487" t="s">
        <v>2601</v>
      </c>
      <c r="Q487" t="s">
        <v>2697</v>
      </c>
      <c r="R487" t="s">
        <v>2603</v>
      </c>
      <c r="S487" t="s">
        <v>2604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2024</v>
      </c>
      <c r="CT487" t="str">
        <f>IFERROR(INDEX(Geography!C:C, MATCH(G487, Geography!B:B, 0)), G487)</f>
        <v>Wisconsin</v>
      </c>
      <c r="CU487" t="str">
        <f>IF(O487=VLOOKUP("eia923_lignite_fuel_code", Keys!$B:$C, 2, FALSE), VLOOKUP("lignite_label", Keys!$B:$C, 2, FALSE),VLOOKUP("hard_coal_label", Keys!$B:$C, 2, FALSE))</f>
        <v>hard_coal</v>
      </c>
    </row>
    <row r="488" spans="1:99" x14ac:dyDescent="0.25">
      <c r="A488">
        <v>50951</v>
      </c>
      <c r="B488" t="s">
        <v>2592</v>
      </c>
      <c r="C488" t="s">
        <v>2593</v>
      </c>
      <c r="D488" t="s">
        <v>3231</v>
      </c>
      <c r="E488" t="s">
        <v>3232</v>
      </c>
      <c r="F488">
        <v>21734</v>
      </c>
      <c r="G488" t="s">
        <v>425</v>
      </c>
      <c r="H488" t="s">
        <v>2626</v>
      </c>
      <c r="I488" t="s">
        <v>2627</v>
      </c>
      <c r="K488">
        <v>22</v>
      </c>
      <c r="L488">
        <v>2</v>
      </c>
      <c r="M488" t="s">
        <v>2643</v>
      </c>
      <c r="N488" t="s">
        <v>2599</v>
      </c>
      <c r="O488" t="s">
        <v>2876</v>
      </c>
      <c r="P488" t="s">
        <v>2877</v>
      </c>
      <c r="Q488" t="s">
        <v>2936</v>
      </c>
      <c r="R488" t="s">
        <v>2603</v>
      </c>
      <c r="S488" t="s">
        <v>2604</v>
      </c>
      <c r="T488">
        <v>36485</v>
      </c>
      <c r="U488">
        <v>40679</v>
      </c>
      <c r="V488">
        <v>38250</v>
      </c>
      <c r="W488" t="s">
        <v>2593</v>
      </c>
      <c r="X488">
        <v>40287</v>
      </c>
      <c r="Y488">
        <v>43618</v>
      </c>
      <c r="Z488">
        <v>43593</v>
      </c>
      <c r="AA488">
        <v>33027</v>
      </c>
      <c r="AB488">
        <v>42221</v>
      </c>
      <c r="AC488">
        <v>36883</v>
      </c>
      <c r="AD488">
        <v>31782</v>
      </c>
      <c r="AE488">
        <v>5286</v>
      </c>
      <c r="AF488">
        <v>36485</v>
      </c>
      <c r="AG488">
        <v>40679</v>
      </c>
      <c r="AH488">
        <v>38250</v>
      </c>
      <c r="AI488" t="s">
        <v>2593</v>
      </c>
      <c r="AJ488">
        <v>40287</v>
      </c>
      <c r="AK488">
        <v>43618</v>
      </c>
      <c r="AL488">
        <v>43593</v>
      </c>
      <c r="AM488">
        <v>33027</v>
      </c>
      <c r="AN488">
        <v>42221</v>
      </c>
      <c r="AO488">
        <v>36883</v>
      </c>
      <c r="AP488">
        <v>31782</v>
      </c>
      <c r="AQ488">
        <v>5286</v>
      </c>
      <c r="AR488">
        <v>11.33</v>
      </c>
      <c r="AS488">
        <v>11.09</v>
      </c>
      <c r="AT488">
        <v>13.83</v>
      </c>
      <c r="AU488" t="s">
        <v>2593</v>
      </c>
      <c r="AV488">
        <v>11.11</v>
      </c>
      <c r="AW488">
        <v>10.9</v>
      </c>
      <c r="AX488">
        <v>11.93</v>
      </c>
      <c r="AY488">
        <v>11.19</v>
      </c>
      <c r="AZ488">
        <v>10.52</v>
      </c>
      <c r="BA488">
        <v>10.82</v>
      </c>
      <c r="BB488">
        <v>10.38</v>
      </c>
      <c r="BC488">
        <v>11.78</v>
      </c>
      <c r="BD488">
        <v>413375</v>
      </c>
      <c r="BE488">
        <v>451130</v>
      </c>
      <c r="BF488">
        <v>528998</v>
      </c>
      <c r="BG488" t="s">
        <v>2593</v>
      </c>
      <c r="BH488">
        <v>447589</v>
      </c>
      <c r="BI488">
        <v>475436</v>
      </c>
      <c r="BJ488">
        <v>520064</v>
      </c>
      <c r="BK488">
        <v>369572</v>
      </c>
      <c r="BL488">
        <v>444165</v>
      </c>
      <c r="BM488">
        <v>399074</v>
      </c>
      <c r="BN488">
        <v>329897</v>
      </c>
      <c r="BO488">
        <v>62269</v>
      </c>
      <c r="BP488">
        <v>413375</v>
      </c>
      <c r="BQ488">
        <v>451130</v>
      </c>
      <c r="BR488">
        <v>528998</v>
      </c>
      <c r="BS488" t="s">
        <v>2593</v>
      </c>
      <c r="BT488">
        <v>447589</v>
      </c>
      <c r="BU488">
        <v>475436</v>
      </c>
      <c r="BV488">
        <v>520064</v>
      </c>
      <c r="BW488">
        <v>369572</v>
      </c>
      <c r="BX488">
        <v>444165</v>
      </c>
      <c r="BY488">
        <v>399074</v>
      </c>
      <c r="BZ488">
        <v>329897</v>
      </c>
      <c r="CA488">
        <v>62269</v>
      </c>
      <c r="CB488">
        <v>32286.792000000001</v>
      </c>
      <c r="CC488">
        <v>33234</v>
      </c>
      <c r="CD488">
        <v>34444.735000000001</v>
      </c>
      <c r="CE488" t="s">
        <v>2593</v>
      </c>
      <c r="CF488">
        <v>35225</v>
      </c>
      <c r="CG488">
        <v>34447</v>
      </c>
      <c r="CH488">
        <v>36004.71</v>
      </c>
      <c r="CI488">
        <v>30011.418000000001</v>
      </c>
      <c r="CJ488">
        <v>34419</v>
      </c>
      <c r="CK488">
        <v>31990.597000000002</v>
      </c>
      <c r="CL488">
        <v>24650.899000000001</v>
      </c>
      <c r="CM488">
        <v>6964.0219999999999</v>
      </c>
      <c r="CN488">
        <v>392111</v>
      </c>
      <c r="CO488">
        <v>392111</v>
      </c>
      <c r="CP488">
        <v>4441569</v>
      </c>
      <c r="CQ488">
        <v>4441569</v>
      </c>
      <c r="CR488">
        <v>333678.17</v>
      </c>
      <c r="CS488">
        <v>2024</v>
      </c>
      <c r="CT488" t="str">
        <f>IFERROR(INDEX(Geography!C:C, MATCH(G488, Geography!B:B, 0)), G488)</f>
        <v>Utah</v>
      </c>
      <c r="CU488" t="str">
        <f>IF(O488=VLOOKUP("eia923_lignite_fuel_code", Keys!$B:$C, 2, FALSE), VLOOKUP("lignite_label", Keys!$B:$C, 2, FALSE),VLOOKUP("hard_coal_label", Keys!$B:$C, 2, FALSE))</f>
        <v>hard_coal</v>
      </c>
    </row>
    <row r="489" spans="1:99" x14ac:dyDescent="0.25">
      <c r="A489">
        <v>50969</v>
      </c>
      <c r="B489" t="s">
        <v>2616</v>
      </c>
      <c r="C489" t="s">
        <v>2593</v>
      </c>
      <c r="D489" t="s">
        <v>3233</v>
      </c>
      <c r="E489" t="s">
        <v>3234</v>
      </c>
      <c r="F489">
        <v>34359</v>
      </c>
      <c r="G489" t="s">
        <v>367</v>
      </c>
      <c r="H489" t="s">
        <v>2609</v>
      </c>
      <c r="I489" t="s">
        <v>2597</v>
      </c>
      <c r="K489">
        <v>611</v>
      </c>
      <c r="L489">
        <v>5</v>
      </c>
      <c r="M489" t="s">
        <v>2772</v>
      </c>
      <c r="N489" t="s">
        <v>2599</v>
      </c>
      <c r="O489" t="s">
        <v>2600</v>
      </c>
      <c r="P489" t="s">
        <v>2601</v>
      </c>
      <c r="Q489" t="s">
        <v>2697</v>
      </c>
      <c r="R489" t="s">
        <v>2603</v>
      </c>
      <c r="S489" t="s">
        <v>2604</v>
      </c>
      <c r="T489">
        <v>3808</v>
      </c>
      <c r="U489">
        <v>2042</v>
      </c>
      <c r="V489">
        <v>844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669</v>
      </c>
      <c r="AG489">
        <v>424</v>
      </c>
      <c r="AH489">
        <v>230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22.63</v>
      </c>
      <c r="AS489">
        <v>22.55</v>
      </c>
      <c r="AT489">
        <v>22.55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86175</v>
      </c>
      <c r="BE489">
        <v>46047</v>
      </c>
      <c r="BF489">
        <v>19032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15133</v>
      </c>
      <c r="BQ489">
        <v>9551</v>
      </c>
      <c r="BR489">
        <v>5184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2827.098</v>
      </c>
      <c r="CC489">
        <v>1761.3209999999999</v>
      </c>
      <c r="CD489">
        <v>953.61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6694</v>
      </c>
      <c r="CO489">
        <v>1323</v>
      </c>
      <c r="CP489">
        <v>151254</v>
      </c>
      <c r="CQ489">
        <v>29868</v>
      </c>
      <c r="CR489">
        <v>5542.0290000000005</v>
      </c>
      <c r="CS489">
        <v>2024</v>
      </c>
      <c r="CT489" t="str">
        <f>IFERROR(INDEX(Geography!C:C, MATCH(G489, Geography!B:B, 0)), G489)</f>
        <v>Missouri</v>
      </c>
      <c r="CU489" t="str">
        <f>IF(O489=VLOOKUP("eia923_lignite_fuel_code", Keys!$B:$C, 2, FALSE), VLOOKUP("lignite_label", Keys!$B:$C, 2, FALSE),VLOOKUP("hard_coal_label", Keys!$B:$C, 2, FALSE))</f>
        <v>hard_coal</v>
      </c>
    </row>
    <row r="490" spans="1:99" x14ac:dyDescent="0.25">
      <c r="A490">
        <v>50974</v>
      </c>
      <c r="B490" t="s">
        <v>2592</v>
      </c>
      <c r="C490" t="s">
        <v>2593</v>
      </c>
      <c r="D490" t="s">
        <v>3235</v>
      </c>
      <c r="E490" t="s">
        <v>3235</v>
      </c>
      <c r="F490">
        <v>16814</v>
      </c>
      <c r="G490" t="s">
        <v>407</v>
      </c>
      <c r="H490" t="s">
        <v>2811</v>
      </c>
      <c r="I490" t="s">
        <v>2666</v>
      </c>
      <c r="K490">
        <v>22</v>
      </c>
      <c r="L490">
        <v>2</v>
      </c>
      <c r="M490" t="s">
        <v>2643</v>
      </c>
      <c r="N490" t="s">
        <v>2599</v>
      </c>
      <c r="O490" t="s">
        <v>2600</v>
      </c>
      <c r="P490" t="s">
        <v>2601</v>
      </c>
      <c r="Q490" t="s">
        <v>2667</v>
      </c>
      <c r="R490" t="s">
        <v>2612</v>
      </c>
      <c r="S490" t="s">
        <v>2604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2024</v>
      </c>
      <c r="CT490" t="str">
        <f>IFERROR(INDEX(Geography!C:C, MATCH(G490, Geography!B:B, 0)), G490)</f>
        <v>Pennsylvania</v>
      </c>
      <c r="CU490" t="str">
        <f>IF(O490=VLOOKUP("eia923_lignite_fuel_code", Keys!$B:$C, 2, FALSE), VLOOKUP("lignite_label", Keys!$B:$C, 2, FALSE),VLOOKUP("hard_coal_label", Keys!$B:$C, 2, FALSE))</f>
        <v>hard_coal</v>
      </c>
    </row>
    <row r="491" spans="1:99" x14ac:dyDescent="0.25">
      <c r="A491">
        <v>50974</v>
      </c>
      <c r="B491" t="s">
        <v>2592</v>
      </c>
      <c r="C491" t="s">
        <v>2593</v>
      </c>
      <c r="D491" t="s">
        <v>3235</v>
      </c>
      <c r="E491" t="s">
        <v>3235</v>
      </c>
      <c r="F491">
        <v>16814</v>
      </c>
      <c r="G491" t="s">
        <v>407</v>
      </c>
      <c r="H491" t="s">
        <v>2811</v>
      </c>
      <c r="I491" t="s">
        <v>2666</v>
      </c>
      <c r="K491">
        <v>22</v>
      </c>
      <c r="L491">
        <v>2</v>
      </c>
      <c r="M491" t="s">
        <v>2643</v>
      </c>
      <c r="N491" t="s">
        <v>2599</v>
      </c>
      <c r="O491" t="s">
        <v>2605</v>
      </c>
      <c r="P491" t="s">
        <v>2601</v>
      </c>
      <c r="Q491" t="s">
        <v>2667</v>
      </c>
      <c r="R491" t="s">
        <v>2612</v>
      </c>
      <c r="S491" t="s">
        <v>2604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2024</v>
      </c>
      <c r="CT491" t="str">
        <f>IFERROR(INDEX(Geography!C:C, MATCH(G491, Geography!B:B, 0)), G491)</f>
        <v>Pennsylvania</v>
      </c>
      <c r="CU491" t="str">
        <f>IF(O491=VLOOKUP("eia923_lignite_fuel_code", Keys!$B:$C, 2, FALSE), VLOOKUP("lignite_label", Keys!$B:$C, 2, FALSE),VLOOKUP("hard_coal_label", Keys!$B:$C, 2, FALSE))</f>
        <v>hard_coal</v>
      </c>
    </row>
    <row r="492" spans="1:99" x14ac:dyDescent="0.25">
      <c r="A492">
        <v>50974</v>
      </c>
      <c r="B492" t="s">
        <v>2592</v>
      </c>
      <c r="C492" t="s">
        <v>2593</v>
      </c>
      <c r="D492" t="s">
        <v>3235</v>
      </c>
      <c r="E492" t="s">
        <v>3235</v>
      </c>
      <c r="F492">
        <v>16814</v>
      </c>
      <c r="G492" t="s">
        <v>407</v>
      </c>
      <c r="H492" t="s">
        <v>2811</v>
      </c>
      <c r="I492" t="s">
        <v>2666</v>
      </c>
      <c r="K492">
        <v>22</v>
      </c>
      <c r="L492">
        <v>2</v>
      </c>
      <c r="M492" t="s">
        <v>2643</v>
      </c>
      <c r="N492" t="s">
        <v>2599</v>
      </c>
      <c r="O492" t="s">
        <v>2876</v>
      </c>
      <c r="P492" t="s">
        <v>2877</v>
      </c>
      <c r="Q492" t="s">
        <v>2667</v>
      </c>
      <c r="R492" t="s">
        <v>2612</v>
      </c>
      <c r="S492" t="s">
        <v>2604</v>
      </c>
      <c r="T492">
        <v>30080</v>
      </c>
      <c r="U492">
        <v>33539</v>
      </c>
      <c r="V492">
        <v>12755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30080</v>
      </c>
      <c r="AG492">
        <v>33539</v>
      </c>
      <c r="AH492">
        <v>12755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8.6940000000000008</v>
      </c>
      <c r="AS492">
        <v>12.472</v>
      </c>
      <c r="AT492">
        <v>8.7240000000000002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261516</v>
      </c>
      <c r="BE492">
        <v>418298</v>
      </c>
      <c r="BF492">
        <v>111275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261516</v>
      </c>
      <c r="BQ492">
        <v>418298</v>
      </c>
      <c r="BR492">
        <v>111275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24688.079000000002</v>
      </c>
      <c r="CC492">
        <v>28461.300999999999</v>
      </c>
      <c r="CD492">
        <v>11543.772000000001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76374</v>
      </c>
      <c r="CO492">
        <v>76374</v>
      </c>
      <c r="CP492">
        <v>791089</v>
      </c>
      <c r="CQ492">
        <v>791089</v>
      </c>
      <c r="CR492">
        <v>64693.152000000002</v>
      </c>
      <c r="CS492">
        <v>2024</v>
      </c>
      <c r="CT492" t="str">
        <f>IFERROR(INDEX(Geography!C:C, MATCH(G492, Geography!B:B, 0)), G492)</f>
        <v>Pennsylvania</v>
      </c>
      <c r="CU492" t="str">
        <f>IF(O492=VLOOKUP("eia923_lignite_fuel_code", Keys!$B:$C, 2, FALSE), VLOOKUP("lignite_label", Keys!$B:$C, 2, FALSE),VLOOKUP("hard_coal_label", Keys!$B:$C, 2, FALSE))</f>
        <v>hard_coal</v>
      </c>
    </row>
    <row r="493" spans="1:99" x14ac:dyDescent="0.25">
      <c r="A493">
        <v>52048</v>
      </c>
      <c r="B493" t="s">
        <v>2616</v>
      </c>
      <c r="C493" t="s">
        <v>2593</v>
      </c>
      <c r="D493" t="s">
        <v>3236</v>
      </c>
      <c r="E493" t="s">
        <v>3237</v>
      </c>
      <c r="F493">
        <v>19724</v>
      </c>
      <c r="G493" t="s">
        <v>419</v>
      </c>
      <c r="H493" t="s">
        <v>2596</v>
      </c>
      <c r="I493" t="s">
        <v>2597</v>
      </c>
      <c r="K493">
        <v>611</v>
      </c>
      <c r="L493">
        <v>5</v>
      </c>
      <c r="M493" t="s">
        <v>2772</v>
      </c>
      <c r="N493" t="s">
        <v>2652</v>
      </c>
      <c r="O493" t="s">
        <v>2600</v>
      </c>
      <c r="P493" t="s">
        <v>2601</v>
      </c>
      <c r="Q493" t="s">
        <v>2746</v>
      </c>
      <c r="R493" t="s">
        <v>2656</v>
      </c>
      <c r="S493" t="s">
        <v>2604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2024</v>
      </c>
      <c r="CT493" t="str">
        <f>IFERROR(INDEX(Geography!C:C, MATCH(G493, Geography!B:B, 0)), G493)</f>
        <v>Tennessee</v>
      </c>
      <c r="CU493" t="str">
        <f>IF(O493=VLOOKUP("eia923_lignite_fuel_code", Keys!$B:$C, 2, FALSE), VLOOKUP("lignite_label", Keys!$B:$C, 2, FALSE),VLOOKUP("hard_coal_label", Keys!$B:$C, 2, FALSE))</f>
        <v>hard_coal</v>
      </c>
    </row>
    <row r="494" spans="1:99" x14ac:dyDescent="0.25">
      <c r="A494">
        <v>52072</v>
      </c>
      <c r="B494" t="s">
        <v>2616</v>
      </c>
      <c r="C494" t="s">
        <v>2593</v>
      </c>
      <c r="D494" t="s">
        <v>3238</v>
      </c>
      <c r="E494" t="s">
        <v>3239</v>
      </c>
      <c r="F494">
        <v>22218</v>
      </c>
      <c r="G494" t="s">
        <v>431</v>
      </c>
      <c r="H494" t="s">
        <v>2631</v>
      </c>
      <c r="I494" t="s">
        <v>2666</v>
      </c>
      <c r="K494">
        <v>325</v>
      </c>
      <c r="L494">
        <v>7</v>
      </c>
      <c r="M494" t="s">
        <v>3088</v>
      </c>
      <c r="N494" t="s">
        <v>2599</v>
      </c>
      <c r="O494" t="s">
        <v>2600</v>
      </c>
      <c r="P494" t="s">
        <v>2601</v>
      </c>
      <c r="Q494" t="s">
        <v>2667</v>
      </c>
      <c r="R494" t="s">
        <v>2656</v>
      </c>
      <c r="S494" t="s">
        <v>2604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2024</v>
      </c>
      <c r="CT494" t="str">
        <f>IFERROR(INDEX(Geography!C:C, MATCH(G494, Geography!B:B, 0)), G494)</f>
        <v>Virginia</v>
      </c>
      <c r="CU494" t="str">
        <f>IF(O494=VLOOKUP("eia923_lignite_fuel_code", Keys!$B:$C, 2, FALSE), VLOOKUP("lignite_label", Keys!$B:$C, 2, FALSE),VLOOKUP("hard_coal_label", Keys!$B:$C, 2, FALSE))</f>
        <v>hard_coal</v>
      </c>
    </row>
    <row r="495" spans="1:99" x14ac:dyDescent="0.25">
      <c r="A495">
        <v>52089</v>
      </c>
      <c r="B495" t="s">
        <v>2616</v>
      </c>
      <c r="C495" t="s">
        <v>2593</v>
      </c>
      <c r="D495" t="s">
        <v>3240</v>
      </c>
      <c r="E495" t="s">
        <v>3240</v>
      </c>
      <c r="F495">
        <v>57151</v>
      </c>
      <c r="G495" t="s">
        <v>431</v>
      </c>
      <c r="H495" t="s">
        <v>2631</v>
      </c>
      <c r="I495" t="s">
        <v>2666</v>
      </c>
      <c r="K495">
        <v>314</v>
      </c>
      <c r="L495">
        <v>7</v>
      </c>
      <c r="M495" t="s">
        <v>3088</v>
      </c>
      <c r="N495" t="s">
        <v>2599</v>
      </c>
      <c r="O495" t="s">
        <v>2600</v>
      </c>
      <c r="P495" t="s">
        <v>2601</v>
      </c>
      <c r="Q495" t="s">
        <v>2667</v>
      </c>
      <c r="R495" t="s">
        <v>2603</v>
      </c>
      <c r="S495" t="s">
        <v>2604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2024</v>
      </c>
      <c r="CT495" t="str">
        <f>IFERROR(INDEX(Geography!C:C, MATCH(G495, Geography!B:B, 0)), G495)</f>
        <v>Virginia</v>
      </c>
      <c r="CU495" t="str">
        <f>IF(O495=VLOOKUP("eia923_lignite_fuel_code", Keys!$B:$C, 2, FALSE), VLOOKUP("lignite_label", Keys!$B:$C, 2, FALSE),VLOOKUP("hard_coal_label", Keys!$B:$C, 2, FALSE))</f>
        <v>hard_coal</v>
      </c>
    </row>
    <row r="496" spans="1:99" x14ac:dyDescent="0.25">
      <c r="A496">
        <v>52140</v>
      </c>
      <c r="B496" t="s">
        <v>2616</v>
      </c>
      <c r="C496" t="s">
        <v>2593</v>
      </c>
      <c r="D496" t="s">
        <v>3241</v>
      </c>
      <c r="E496" t="s">
        <v>3198</v>
      </c>
      <c r="F496">
        <v>8009</v>
      </c>
      <c r="G496" t="s">
        <v>293</v>
      </c>
      <c r="H496" t="s">
        <v>2596</v>
      </c>
      <c r="I496" t="s">
        <v>2597</v>
      </c>
      <c r="K496">
        <v>32213</v>
      </c>
      <c r="L496">
        <v>7</v>
      </c>
      <c r="M496" t="s">
        <v>3088</v>
      </c>
      <c r="N496" t="s">
        <v>2599</v>
      </c>
      <c r="O496" t="s">
        <v>2600</v>
      </c>
      <c r="P496" t="s">
        <v>2601</v>
      </c>
      <c r="Q496" t="s">
        <v>2602</v>
      </c>
      <c r="R496" t="s">
        <v>2603</v>
      </c>
      <c r="S496" t="s">
        <v>2604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2024</v>
      </c>
      <c r="CT496" t="str">
        <f>IFERROR(INDEX(Geography!C:C, MATCH(G496, Geography!B:B, 0)), G496)</f>
        <v>Alabama</v>
      </c>
      <c r="CU496" t="str">
        <f>IF(O496=VLOOKUP("eia923_lignite_fuel_code", Keys!$B:$C, 2, FALSE), VLOOKUP("lignite_label", Keys!$B:$C, 2, FALSE),VLOOKUP("hard_coal_label", Keys!$B:$C, 2, FALSE))</f>
        <v>hard_coal</v>
      </c>
    </row>
    <row r="497" spans="1:99" x14ac:dyDescent="0.25">
      <c r="A497">
        <v>52151</v>
      </c>
      <c r="B497" t="s">
        <v>2616</v>
      </c>
      <c r="C497" t="s">
        <v>2593</v>
      </c>
      <c r="D497" t="s">
        <v>3242</v>
      </c>
      <c r="E497" t="s">
        <v>3243</v>
      </c>
      <c r="F497">
        <v>9424</v>
      </c>
      <c r="G497" t="s">
        <v>413</v>
      </c>
      <c r="H497" t="s">
        <v>2631</v>
      </c>
      <c r="I497" t="s">
        <v>2597</v>
      </c>
      <c r="K497">
        <v>322122</v>
      </c>
      <c r="L497">
        <v>7</v>
      </c>
      <c r="M497" t="s">
        <v>3088</v>
      </c>
      <c r="N497" t="s">
        <v>2599</v>
      </c>
      <c r="O497" t="s">
        <v>2600</v>
      </c>
      <c r="P497" t="s">
        <v>2601</v>
      </c>
      <c r="Q497" t="s">
        <v>2893</v>
      </c>
      <c r="R497" t="s">
        <v>2603</v>
      </c>
      <c r="S497" t="s">
        <v>2604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2024</v>
      </c>
      <c r="CT497" t="str">
        <f>IFERROR(INDEX(Geography!C:C, MATCH(G497, Geography!B:B, 0)), G497)</f>
        <v>South Carolina</v>
      </c>
      <c r="CU497" t="str">
        <f>IF(O497=VLOOKUP("eia923_lignite_fuel_code", Keys!$B:$C, 2, FALSE), VLOOKUP("lignite_label", Keys!$B:$C, 2, FALSE),VLOOKUP("hard_coal_label", Keys!$B:$C, 2, FALSE))</f>
        <v>hard_coal</v>
      </c>
    </row>
    <row r="498" spans="1:99" x14ac:dyDescent="0.25">
      <c r="A498">
        <v>52152</v>
      </c>
      <c r="B498" t="s">
        <v>2616</v>
      </c>
      <c r="C498" t="s">
        <v>2593</v>
      </c>
      <c r="D498" t="s">
        <v>3244</v>
      </c>
      <c r="E498" t="s">
        <v>3245</v>
      </c>
      <c r="F498">
        <v>9348</v>
      </c>
      <c r="G498" t="s">
        <v>431</v>
      </c>
      <c r="H498" t="s">
        <v>2631</v>
      </c>
      <c r="I498" t="s">
        <v>2597</v>
      </c>
      <c r="K498">
        <v>322122</v>
      </c>
      <c r="L498">
        <v>7</v>
      </c>
      <c r="M498" t="s">
        <v>3088</v>
      </c>
      <c r="N498" t="s">
        <v>2599</v>
      </c>
      <c r="O498" t="s">
        <v>2600</v>
      </c>
      <c r="P498" t="s">
        <v>2601</v>
      </c>
      <c r="Q498" t="s">
        <v>2667</v>
      </c>
      <c r="R498" t="s">
        <v>2603</v>
      </c>
      <c r="S498" t="s">
        <v>2604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2024</v>
      </c>
      <c r="CT498" t="str">
        <f>IFERROR(INDEX(Geography!C:C, MATCH(G498, Geography!B:B, 0)), G498)</f>
        <v>Virginia</v>
      </c>
      <c r="CU498" t="str">
        <f>IF(O498=VLOOKUP("eia923_lignite_fuel_code", Keys!$B:$C, 2, FALSE), VLOOKUP("lignite_label", Keys!$B:$C, 2, FALSE),VLOOKUP("hard_coal_label", Keys!$B:$C, 2, FALSE))</f>
        <v>hard_coal</v>
      </c>
    </row>
    <row r="499" spans="1:99" x14ac:dyDescent="0.25">
      <c r="A499">
        <v>54004</v>
      </c>
      <c r="B499" t="s">
        <v>2616</v>
      </c>
      <c r="C499" t="s">
        <v>2593</v>
      </c>
      <c r="D499" t="s">
        <v>3246</v>
      </c>
      <c r="E499" t="s">
        <v>3247</v>
      </c>
      <c r="F499">
        <v>17610</v>
      </c>
      <c r="G499" t="s">
        <v>323</v>
      </c>
      <c r="H499" t="s">
        <v>2631</v>
      </c>
      <c r="I499" t="s">
        <v>2597</v>
      </c>
      <c r="K499">
        <v>322122</v>
      </c>
      <c r="L499">
        <v>7</v>
      </c>
      <c r="M499" t="s">
        <v>3088</v>
      </c>
      <c r="N499" t="s">
        <v>2599</v>
      </c>
      <c r="O499" t="s">
        <v>2600</v>
      </c>
      <c r="P499" t="s">
        <v>2601</v>
      </c>
      <c r="Q499" t="s">
        <v>2602</v>
      </c>
      <c r="R499" t="s">
        <v>2603</v>
      </c>
      <c r="S499" t="s">
        <v>2604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2024</v>
      </c>
      <c r="CT499" t="str">
        <f>IFERROR(INDEX(Geography!C:C, MATCH(G499, Geography!B:B, 0)), G499)</f>
        <v>Georgia</v>
      </c>
      <c r="CU499" t="str">
        <f>IF(O499=VLOOKUP("eia923_lignite_fuel_code", Keys!$B:$C, 2, FALSE), VLOOKUP("lignite_label", Keys!$B:$C, 2, FALSE),VLOOKUP("hard_coal_label", Keys!$B:$C, 2, FALSE))</f>
        <v>hard_coal</v>
      </c>
    </row>
    <row r="500" spans="1:99" x14ac:dyDescent="0.25">
      <c r="A500">
        <v>54081</v>
      </c>
      <c r="B500" t="s">
        <v>2616</v>
      </c>
      <c r="C500" t="s">
        <v>2593</v>
      </c>
      <c r="D500" t="s">
        <v>3248</v>
      </c>
      <c r="E500" t="s">
        <v>3249</v>
      </c>
      <c r="F500">
        <v>61854</v>
      </c>
      <c r="G500" t="s">
        <v>431</v>
      </c>
      <c r="H500" t="s">
        <v>2631</v>
      </c>
      <c r="I500" t="s">
        <v>2597</v>
      </c>
      <c r="K500">
        <v>22</v>
      </c>
      <c r="L500">
        <v>3</v>
      </c>
      <c r="M500" t="s">
        <v>2621</v>
      </c>
      <c r="N500" t="s">
        <v>2599</v>
      </c>
      <c r="O500" t="s">
        <v>2600</v>
      </c>
      <c r="P500" t="s">
        <v>2601</v>
      </c>
      <c r="Q500" t="s">
        <v>2667</v>
      </c>
      <c r="R500" t="s">
        <v>2603</v>
      </c>
      <c r="S500" t="s">
        <v>2604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2024</v>
      </c>
      <c r="CT500" t="str">
        <f>IFERROR(INDEX(Geography!C:C, MATCH(G500, Geography!B:B, 0)), G500)</f>
        <v>Virginia</v>
      </c>
      <c r="CU500" t="str">
        <f>IF(O500=VLOOKUP("eia923_lignite_fuel_code", Keys!$B:$C, 2, FALSE), VLOOKUP("lignite_label", Keys!$B:$C, 2, FALSE),VLOOKUP("hard_coal_label", Keys!$B:$C, 2, FALSE))</f>
        <v>hard_coal</v>
      </c>
    </row>
    <row r="501" spans="1:99" x14ac:dyDescent="0.25">
      <c r="A501">
        <v>54087</v>
      </c>
      <c r="B501" t="s">
        <v>2616</v>
      </c>
      <c r="C501" t="s">
        <v>2593</v>
      </c>
      <c r="D501" t="s">
        <v>3250</v>
      </c>
      <c r="E501" t="s">
        <v>3251</v>
      </c>
      <c r="F501">
        <v>9390</v>
      </c>
      <c r="G501" t="s">
        <v>413</v>
      </c>
      <c r="H501" t="s">
        <v>2631</v>
      </c>
      <c r="I501" t="s">
        <v>2597</v>
      </c>
      <c r="K501">
        <v>322122</v>
      </c>
      <c r="L501">
        <v>7</v>
      </c>
      <c r="M501" t="s">
        <v>3088</v>
      </c>
      <c r="N501" t="s">
        <v>2599</v>
      </c>
      <c r="O501" t="s">
        <v>2600</v>
      </c>
      <c r="P501" t="s">
        <v>2601</v>
      </c>
      <c r="Q501" t="s">
        <v>413</v>
      </c>
      <c r="R501" t="s">
        <v>2603</v>
      </c>
      <c r="S501" t="s">
        <v>2604</v>
      </c>
      <c r="T501">
        <v>346</v>
      </c>
      <c r="U501">
        <v>0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57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25.398</v>
      </c>
      <c r="AS501">
        <v>0</v>
      </c>
      <c r="AT501">
        <v>25.398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8788</v>
      </c>
      <c r="BE501">
        <v>0</v>
      </c>
      <c r="BF501">
        <v>203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1440</v>
      </c>
      <c r="BQ501">
        <v>0</v>
      </c>
      <c r="BR501">
        <v>33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211.94300000000001</v>
      </c>
      <c r="CC501">
        <v>0</v>
      </c>
      <c r="CD501">
        <v>4.8319999999999999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354</v>
      </c>
      <c r="CO501">
        <v>58</v>
      </c>
      <c r="CP501">
        <v>8991</v>
      </c>
      <c r="CQ501">
        <v>1473</v>
      </c>
      <c r="CR501">
        <v>216.77500000000001</v>
      </c>
      <c r="CS501">
        <v>2024</v>
      </c>
      <c r="CT501" t="str">
        <f>IFERROR(INDEX(Geography!C:C, MATCH(G501, Geography!B:B, 0)), G501)</f>
        <v>South Carolina</v>
      </c>
      <c r="CU501" t="str">
        <f>IF(O501=VLOOKUP("eia923_lignite_fuel_code", Keys!$B:$C, 2, FALSE), VLOOKUP("lignite_label", Keys!$B:$C, 2, FALSE),VLOOKUP("hard_coal_label", Keys!$B:$C, 2, FALSE))</f>
        <v>hard_coal</v>
      </c>
    </row>
    <row r="502" spans="1:99" x14ac:dyDescent="0.25">
      <c r="A502">
        <v>54091</v>
      </c>
      <c r="B502" t="s">
        <v>2616</v>
      </c>
      <c r="C502" t="s">
        <v>2593</v>
      </c>
      <c r="D502" t="s">
        <v>3252</v>
      </c>
      <c r="E502" t="s">
        <v>3253</v>
      </c>
      <c r="F502">
        <v>9312</v>
      </c>
      <c r="G502" t="s">
        <v>346</v>
      </c>
      <c r="H502" t="s">
        <v>2640</v>
      </c>
      <c r="I502" t="s">
        <v>2597</v>
      </c>
      <c r="K502">
        <v>32213</v>
      </c>
      <c r="L502">
        <v>7</v>
      </c>
      <c r="M502" t="s">
        <v>3088</v>
      </c>
      <c r="N502" t="s">
        <v>2599</v>
      </c>
      <c r="O502" t="s">
        <v>2600</v>
      </c>
      <c r="P502" t="s">
        <v>2601</v>
      </c>
      <c r="Q502" t="s">
        <v>2697</v>
      </c>
      <c r="R502" t="s">
        <v>2603</v>
      </c>
      <c r="S502" t="s">
        <v>2604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2024</v>
      </c>
      <c r="CT502" t="str">
        <f>IFERROR(INDEX(Geography!C:C, MATCH(G502, Geography!B:B, 0)), G502)</f>
        <v>Louisiana</v>
      </c>
      <c r="CU502" t="str">
        <f>IF(O502=VLOOKUP("eia923_lignite_fuel_code", Keys!$B:$C, 2, FALSE), VLOOKUP("lignite_label", Keys!$B:$C, 2, FALSE),VLOOKUP("hard_coal_label", Keys!$B:$C, 2, FALSE))</f>
        <v>hard_coal</v>
      </c>
    </row>
    <row r="503" spans="1:99" x14ac:dyDescent="0.25">
      <c r="A503">
        <v>54098</v>
      </c>
      <c r="B503" t="s">
        <v>2616</v>
      </c>
      <c r="C503" t="s">
        <v>2593</v>
      </c>
      <c r="D503" t="s">
        <v>3254</v>
      </c>
      <c r="E503" t="s">
        <v>3255</v>
      </c>
      <c r="F503">
        <v>54738</v>
      </c>
      <c r="G503" t="s">
        <v>440</v>
      </c>
      <c r="H503" t="s">
        <v>2690</v>
      </c>
      <c r="I503" t="s">
        <v>2610</v>
      </c>
      <c r="K503">
        <v>322122</v>
      </c>
      <c r="L503">
        <v>7</v>
      </c>
      <c r="M503" t="s">
        <v>3088</v>
      </c>
      <c r="N503" t="s">
        <v>2599</v>
      </c>
      <c r="O503" t="s">
        <v>2600</v>
      </c>
      <c r="P503" t="s">
        <v>2601</v>
      </c>
      <c r="Q503" t="s">
        <v>2697</v>
      </c>
      <c r="R503" t="s">
        <v>2603</v>
      </c>
      <c r="S503" t="s">
        <v>2604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2024</v>
      </c>
      <c r="CT503" t="str">
        <f>IFERROR(INDEX(Geography!C:C, MATCH(G503, Geography!B:B, 0)), G503)</f>
        <v>Wisconsin</v>
      </c>
      <c r="CU503" t="str">
        <f>IF(O503=VLOOKUP("eia923_lignite_fuel_code", Keys!$B:$C, 2, FALSE), VLOOKUP("lignite_label", Keys!$B:$C, 2, FALSE),VLOOKUP("hard_coal_label", Keys!$B:$C, 2, FALSE))</f>
        <v>hard_coal</v>
      </c>
    </row>
    <row r="504" spans="1:99" x14ac:dyDescent="0.25">
      <c r="A504">
        <v>54101</v>
      </c>
      <c r="B504" t="s">
        <v>2616</v>
      </c>
      <c r="C504" t="s">
        <v>2593</v>
      </c>
      <c r="D504" t="s">
        <v>3256</v>
      </c>
      <c r="E504" t="s">
        <v>3257</v>
      </c>
      <c r="F504">
        <v>7172</v>
      </c>
      <c r="G504" t="s">
        <v>323</v>
      </c>
      <c r="H504" t="s">
        <v>2631</v>
      </c>
      <c r="I504" t="s">
        <v>2597</v>
      </c>
      <c r="K504">
        <v>32213</v>
      </c>
      <c r="L504">
        <v>7</v>
      </c>
      <c r="M504" t="s">
        <v>3088</v>
      </c>
      <c r="N504" t="s">
        <v>2599</v>
      </c>
      <c r="O504" t="s">
        <v>2600</v>
      </c>
      <c r="P504" t="s">
        <v>2601</v>
      </c>
      <c r="Q504" t="s">
        <v>2602</v>
      </c>
      <c r="R504" t="s">
        <v>2603</v>
      </c>
      <c r="S504" t="s">
        <v>2604</v>
      </c>
      <c r="T504">
        <v>10834</v>
      </c>
      <c r="U504">
        <v>11697</v>
      </c>
      <c r="V504">
        <v>11397</v>
      </c>
      <c r="W504">
        <v>9668</v>
      </c>
      <c r="X504">
        <v>13213</v>
      </c>
      <c r="Y504">
        <v>7282</v>
      </c>
      <c r="Z504">
        <v>13882</v>
      </c>
      <c r="AA504">
        <v>12677</v>
      </c>
      <c r="AB504">
        <v>12140</v>
      </c>
      <c r="AC504">
        <v>2166</v>
      </c>
      <c r="AD504">
        <v>9344</v>
      </c>
      <c r="AE504">
        <v>10897</v>
      </c>
      <c r="AF504">
        <v>1667</v>
      </c>
      <c r="AG504">
        <v>1746</v>
      </c>
      <c r="AH504">
        <v>1799</v>
      </c>
      <c r="AI504">
        <v>1433</v>
      </c>
      <c r="AJ504">
        <v>1954</v>
      </c>
      <c r="AK504">
        <v>1185</v>
      </c>
      <c r="AL504">
        <v>2076</v>
      </c>
      <c r="AM504">
        <v>1902</v>
      </c>
      <c r="AN504">
        <v>1724</v>
      </c>
      <c r="AO504">
        <v>313</v>
      </c>
      <c r="AP504">
        <v>1120</v>
      </c>
      <c r="AQ504">
        <v>1827</v>
      </c>
      <c r="AR504">
        <v>25</v>
      </c>
      <c r="AS504">
        <v>25</v>
      </c>
      <c r="AT504">
        <v>25</v>
      </c>
      <c r="AU504">
        <v>25</v>
      </c>
      <c r="AV504">
        <v>25</v>
      </c>
      <c r="AW504">
        <v>25</v>
      </c>
      <c r="AX504">
        <v>25</v>
      </c>
      <c r="AY504">
        <v>25</v>
      </c>
      <c r="AZ504">
        <v>25</v>
      </c>
      <c r="BA504">
        <v>25</v>
      </c>
      <c r="BB504">
        <v>25</v>
      </c>
      <c r="BC504">
        <v>25</v>
      </c>
      <c r="BD504">
        <v>270850</v>
      </c>
      <c r="BE504">
        <v>292425</v>
      </c>
      <c r="BF504">
        <v>284925</v>
      </c>
      <c r="BG504">
        <v>241700</v>
      </c>
      <c r="BH504">
        <v>330325</v>
      </c>
      <c r="BI504">
        <v>182050</v>
      </c>
      <c r="BJ504">
        <v>347050</v>
      </c>
      <c r="BK504">
        <v>316925</v>
      </c>
      <c r="BL504">
        <v>303500</v>
      </c>
      <c r="BM504">
        <v>54150</v>
      </c>
      <c r="BN504">
        <v>233600</v>
      </c>
      <c r="BO504">
        <v>272425</v>
      </c>
      <c r="BP504">
        <v>41666</v>
      </c>
      <c r="BQ504">
        <v>43658</v>
      </c>
      <c r="BR504">
        <v>44982</v>
      </c>
      <c r="BS504">
        <v>35819</v>
      </c>
      <c r="BT504">
        <v>48852</v>
      </c>
      <c r="BU504">
        <v>29617</v>
      </c>
      <c r="BV504">
        <v>51888</v>
      </c>
      <c r="BW504">
        <v>47560</v>
      </c>
      <c r="BX504">
        <v>43104</v>
      </c>
      <c r="BY504">
        <v>7829</v>
      </c>
      <c r="BZ504">
        <v>28011</v>
      </c>
      <c r="CA504">
        <v>45673</v>
      </c>
      <c r="CB504">
        <v>7937.5190000000002</v>
      </c>
      <c r="CC504">
        <v>8317.1080000000002</v>
      </c>
      <c r="CD504">
        <v>8569.1919999999991</v>
      </c>
      <c r="CE504">
        <v>6823.7089999999998</v>
      </c>
      <c r="CF504">
        <v>9306.5030000000006</v>
      </c>
      <c r="CG504">
        <v>5642.2510000000002</v>
      </c>
      <c r="CH504">
        <v>9884.9449999999997</v>
      </c>
      <c r="CI504">
        <v>9060.2819999999992</v>
      </c>
      <c r="CJ504">
        <v>8211.5669999999991</v>
      </c>
      <c r="CK504">
        <v>1491.4449999999999</v>
      </c>
      <c r="CL504">
        <v>5336.1210000000001</v>
      </c>
      <c r="CM504">
        <v>8700.9840000000004</v>
      </c>
      <c r="CN504">
        <v>125197</v>
      </c>
      <c r="CO504">
        <v>18746</v>
      </c>
      <c r="CP504">
        <v>3129925</v>
      </c>
      <c r="CQ504">
        <v>468659</v>
      </c>
      <c r="CR504">
        <v>89281.626000000004</v>
      </c>
      <c r="CS504">
        <v>2024</v>
      </c>
      <c r="CT504" t="str">
        <f>IFERROR(INDEX(Geography!C:C, MATCH(G504, Geography!B:B, 0)), G504)</f>
        <v>Georgia</v>
      </c>
      <c r="CU504" t="str">
        <f>IF(O504=VLOOKUP("eia923_lignite_fuel_code", Keys!$B:$C, 2, FALSE), VLOOKUP("lignite_label", Keys!$B:$C, 2, FALSE),VLOOKUP("hard_coal_label", Keys!$B:$C, 2, FALSE))</f>
        <v>hard_coal</v>
      </c>
    </row>
    <row r="505" spans="1:99" x14ac:dyDescent="0.25">
      <c r="A505">
        <v>54104</v>
      </c>
      <c r="B505" t="s">
        <v>2616</v>
      </c>
      <c r="C505" t="s">
        <v>2593</v>
      </c>
      <c r="D505" t="s">
        <v>3258</v>
      </c>
      <c r="E505" t="s">
        <v>3194</v>
      </c>
      <c r="F505">
        <v>5262</v>
      </c>
      <c r="G505" t="s">
        <v>300</v>
      </c>
      <c r="H505" t="s">
        <v>2640</v>
      </c>
      <c r="I505" t="s">
        <v>2597</v>
      </c>
      <c r="K505">
        <v>322122</v>
      </c>
      <c r="L505">
        <v>7</v>
      </c>
      <c r="M505" t="s">
        <v>3088</v>
      </c>
      <c r="N505" t="s">
        <v>2599</v>
      </c>
      <c r="O505" t="s">
        <v>2600</v>
      </c>
      <c r="P505" t="s">
        <v>2601</v>
      </c>
      <c r="Q505" t="s">
        <v>2611</v>
      </c>
      <c r="R505" t="s">
        <v>2603</v>
      </c>
      <c r="S505" t="s">
        <v>2604</v>
      </c>
      <c r="T505">
        <v>5890</v>
      </c>
      <c r="U505">
        <v>4057</v>
      </c>
      <c r="V505">
        <v>4509</v>
      </c>
      <c r="W505">
        <v>3128</v>
      </c>
      <c r="X505">
        <v>5873</v>
      </c>
      <c r="Y505">
        <v>4589</v>
      </c>
      <c r="Z505">
        <v>2525</v>
      </c>
      <c r="AA505">
        <v>4248</v>
      </c>
      <c r="AB505">
        <v>4098</v>
      </c>
      <c r="AC505">
        <v>6826</v>
      </c>
      <c r="AD505">
        <v>4419</v>
      </c>
      <c r="AE505">
        <v>4593</v>
      </c>
      <c r="AF505">
        <v>648</v>
      </c>
      <c r="AG505">
        <v>442</v>
      </c>
      <c r="AH505">
        <v>502</v>
      </c>
      <c r="AI505">
        <v>333</v>
      </c>
      <c r="AJ505">
        <v>622</v>
      </c>
      <c r="AK505">
        <v>519</v>
      </c>
      <c r="AL505">
        <v>272</v>
      </c>
      <c r="AM505">
        <v>478</v>
      </c>
      <c r="AN505">
        <v>454</v>
      </c>
      <c r="AO505">
        <v>775</v>
      </c>
      <c r="AP505">
        <v>481</v>
      </c>
      <c r="AQ505">
        <v>501</v>
      </c>
      <c r="AR505">
        <v>24</v>
      </c>
      <c r="AS505">
        <v>24</v>
      </c>
      <c r="AT505">
        <v>24</v>
      </c>
      <c r="AU505">
        <v>24</v>
      </c>
      <c r="AV505">
        <v>24</v>
      </c>
      <c r="AW505">
        <v>24</v>
      </c>
      <c r="AX505">
        <v>24</v>
      </c>
      <c r="AY505">
        <v>24</v>
      </c>
      <c r="AZ505">
        <v>24</v>
      </c>
      <c r="BA505">
        <v>24</v>
      </c>
      <c r="BB505">
        <v>24</v>
      </c>
      <c r="BC505">
        <v>24</v>
      </c>
      <c r="BD505">
        <v>141360</v>
      </c>
      <c r="BE505">
        <v>97368</v>
      </c>
      <c r="BF505">
        <v>108216</v>
      </c>
      <c r="BG505">
        <v>75072</v>
      </c>
      <c r="BH505">
        <v>140952</v>
      </c>
      <c r="BI505">
        <v>110136</v>
      </c>
      <c r="BJ505">
        <v>60600</v>
      </c>
      <c r="BK505">
        <v>101952</v>
      </c>
      <c r="BL505">
        <v>98352</v>
      </c>
      <c r="BM505">
        <v>163824</v>
      </c>
      <c r="BN505">
        <v>106056</v>
      </c>
      <c r="BO505">
        <v>110232</v>
      </c>
      <c r="BP505">
        <v>15562</v>
      </c>
      <c r="BQ505">
        <v>10603</v>
      </c>
      <c r="BR505">
        <v>12054</v>
      </c>
      <c r="BS505">
        <v>7991</v>
      </c>
      <c r="BT505">
        <v>14928</v>
      </c>
      <c r="BU505">
        <v>12446</v>
      </c>
      <c r="BV505">
        <v>6534</v>
      </c>
      <c r="BW505">
        <v>11473</v>
      </c>
      <c r="BX505">
        <v>10904</v>
      </c>
      <c r="BY505">
        <v>18601</v>
      </c>
      <c r="BZ505">
        <v>11548</v>
      </c>
      <c r="CA505">
        <v>12030</v>
      </c>
      <c r="CB505">
        <v>3483.7719999999999</v>
      </c>
      <c r="CC505">
        <v>2373.5569999999998</v>
      </c>
      <c r="CD505">
        <v>2698.4259999999999</v>
      </c>
      <c r="CE505">
        <v>1788.7950000000001</v>
      </c>
      <c r="CF505">
        <v>3341.873</v>
      </c>
      <c r="CG505">
        <v>2786.2779999999998</v>
      </c>
      <c r="CH505">
        <v>1462.8109999999999</v>
      </c>
      <c r="CI505">
        <v>2568.4479999999999</v>
      </c>
      <c r="CJ505">
        <v>2441.0360000000001</v>
      </c>
      <c r="CK505">
        <v>4164.0039999999999</v>
      </c>
      <c r="CL505">
        <v>2585.2739999999999</v>
      </c>
      <c r="CM505">
        <v>2693.1570000000002</v>
      </c>
      <c r="CN505">
        <v>54755</v>
      </c>
      <c r="CO505">
        <v>6027</v>
      </c>
      <c r="CP505">
        <v>1314120</v>
      </c>
      <c r="CQ505">
        <v>144674</v>
      </c>
      <c r="CR505">
        <v>32387.431</v>
      </c>
      <c r="CS505">
        <v>2024</v>
      </c>
      <c r="CT505" t="str">
        <f>IFERROR(INDEX(Geography!C:C, MATCH(G505, Geography!B:B, 0)), G505)</f>
        <v>Arkansas</v>
      </c>
      <c r="CU505" t="str">
        <f>IF(O505=VLOOKUP("eia923_lignite_fuel_code", Keys!$B:$C, 2, FALSE), VLOOKUP("lignite_label", Keys!$B:$C, 2, FALSE),VLOOKUP("hard_coal_label", Keys!$B:$C, 2, FALSE))</f>
        <v>hard_coal</v>
      </c>
    </row>
    <row r="506" spans="1:99" x14ac:dyDescent="0.25">
      <c r="A506">
        <v>54201</v>
      </c>
      <c r="B506" t="s">
        <v>2616</v>
      </c>
      <c r="C506" t="s">
        <v>2593</v>
      </c>
      <c r="D506" t="s">
        <v>3259</v>
      </c>
      <c r="E506" t="s">
        <v>3259</v>
      </c>
      <c r="F506">
        <v>9434</v>
      </c>
      <c r="G506" t="s">
        <v>336</v>
      </c>
      <c r="H506" t="s">
        <v>2609</v>
      </c>
      <c r="I506" t="s">
        <v>2610</v>
      </c>
      <c r="K506">
        <v>611</v>
      </c>
      <c r="L506">
        <v>5</v>
      </c>
      <c r="M506" t="s">
        <v>2772</v>
      </c>
      <c r="N506" t="s">
        <v>2599</v>
      </c>
      <c r="O506" t="s">
        <v>2600</v>
      </c>
      <c r="P506" t="s">
        <v>2601</v>
      </c>
      <c r="Q506" t="s">
        <v>2697</v>
      </c>
      <c r="R506" t="s">
        <v>2603</v>
      </c>
      <c r="S506" t="s">
        <v>2604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2024</v>
      </c>
      <c r="CT506" t="str">
        <f>IFERROR(INDEX(Geography!C:C, MATCH(G506, Geography!B:B, 0)), G506)</f>
        <v>Iowa</v>
      </c>
      <c r="CU506" t="str">
        <f>IF(O506=VLOOKUP("eia923_lignite_fuel_code", Keys!$B:$C, 2, FALSE), VLOOKUP("lignite_label", Keys!$B:$C, 2, FALSE),VLOOKUP("hard_coal_label", Keys!$B:$C, 2, FALSE))</f>
        <v>hard_coal</v>
      </c>
    </row>
    <row r="507" spans="1:99" x14ac:dyDescent="0.25">
      <c r="A507">
        <v>54207</v>
      </c>
      <c r="B507" t="s">
        <v>2616</v>
      </c>
      <c r="C507" t="s">
        <v>2593</v>
      </c>
      <c r="D507" t="s">
        <v>3260</v>
      </c>
      <c r="E507" t="s">
        <v>3260</v>
      </c>
      <c r="F507">
        <v>56616</v>
      </c>
      <c r="G507" t="s">
        <v>398</v>
      </c>
      <c r="H507" t="s">
        <v>2690</v>
      </c>
      <c r="I507" t="s">
        <v>2666</v>
      </c>
      <c r="K507">
        <v>3311</v>
      </c>
      <c r="L507">
        <v>7</v>
      </c>
      <c r="M507" t="s">
        <v>3088</v>
      </c>
      <c r="N507" t="s">
        <v>2599</v>
      </c>
      <c r="O507" t="s">
        <v>2600</v>
      </c>
      <c r="P507" t="s">
        <v>2601</v>
      </c>
      <c r="Q507" t="s">
        <v>2667</v>
      </c>
      <c r="R507" t="s">
        <v>2603</v>
      </c>
      <c r="S507" t="s">
        <v>2604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2024</v>
      </c>
      <c r="CT507" t="str">
        <f>IFERROR(INDEX(Geography!C:C, MATCH(G507, Geography!B:B, 0)), G507)</f>
        <v>Ohio</v>
      </c>
      <c r="CU507" t="str">
        <f>IF(O507=VLOOKUP("eia923_lignite_fuel_code", Keys!$B:$C, 2, FALSE), VLOOKUP("lignite_label", Keys!$B:$C, 2, FALSE),VLOOKUP("hard_coal_label", Keys!$B:$C, 2, FALSE))</f>
        <v>hard_coal</v>
      </c>
    </row>
    <row r="508" spans="1:99" x14ac:dyDescent="0.25">
      <c r="A508">
        <v>54207</v>
      </c>
      <c r="B508" t="s">
        <v>2616</v>
      </c>
      <c r="C508" t="s">
        <v>2593</v>
      </c>
      <c r="D508" t="s">
        <v>3260</v>
      </c>
      <c r="E508" t="s">
        <v>3260</v>
      </c>
      <c r="F508">
        <v>56616</v>
      </c>
      <c r="G508" t="s">
        <v>398</v>
      </c>
      <c r="H508" t="s">
        <v>2690</v>
      </c>
      <c r="I508" t="s">
        <v>2666</v>
      </c>
      <c r="K508">
        <v>3311</v>
      </c>
      <c r="L508">
        <v>7</v>
      </c>
      <c r="M508" t="s">
        <v>3088</v>
      </c>
      <c r="N508" t="s">
        <v>2599</v>
      </c>
      <c r="O508" t="s">
        <v>2876</v>
      </c>
      <c r="P508" t="s">
        <v>2877</v>
      </c>
      <c r="Q508" t="s">
        <v>2667</v>
      </c>
      <c r="R508" t="s">
        <v>2603</v>
      </c>
      <c r="S508" t="s">
        <v>2604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2024</v>
      </c>
      <c r="CT508" t="str">
        <f>IFERROR(INDEX(Geography!C:C, MATCH(G508, Geography!B:B, 0)), G508)</f>
        <v>Ohio</v>
      </c>
      <c r="CU508" t="str">
        <f>IF(O508=VLOOKUP("eia923_lignite_fuel_code", Keys!$B:$C, 2, FALSE), VLOOKUP("lignite_label", Keys!$B:$C, 2, FALSE),VLOOKUP("hard_coal_label", Keys!$B:$C, 2, FALSE))</f>
        <v>hard_coal</v>
      </c>
    </row>
    <row r="509" spans="1:99" x14ac:dyDescent="0.25">
      <c r="A509">
        <v>54210</v>
      </c>
      <c r="B509" t="s">
        <v>2616</v>
      </c>
      <c r="C509" t="s">
        <v>2593</v>
      </c>
      <c r="D509" t="s">
        <v>3261</v>
      </c>
      <c r="E509" t="s">
        <v>3262</v>
      </c>
      <c r="F509">
        <v>491</v>
      </c>
      <c r="G509" t="s">
        <v>395</v>
      </c>
      <c r="H509" t="s">
        <v>2609</v>
      </c>
      <c r="I509" t="s">
        <v>2610</v>
      </c>
      <c r="K509">
        <v>311</v>
      </c>
      <c r="L509">
        <v>7</v>
      </c>
      <c r="M509" t="s">
        <v>3088</v>
      </c>
      <c r="N509" t="s">
        <v>2599</v>
      </c>
      <c r="O509" t="s">
        <v>2605</v>
      </c>
      <c r="P509" t="s">
        <v>2601</v>
      </c>
      <c r="Q509" t="s">
        <v>2697</v>
      </c>
      <c r="R509" t="s">
        <v>2612</v>
      </c>
      <c r="S509" t="s">
        <v>2604</v>
      </c>
      <c r="T509">
        <v>15344</v>
      </c>
      <c r="U509">
        <v>12801</v>
      </c>
      <c r="V509">
        <v>12636</v>
      </c>
      <c r="W509">
        <v>15916</v>
      </c>
      <c r="X509">
        <v>15929</v>
      </c>
      <c r="Y509">
        <v>8946</v>
      </c>
      <c r="Z509">
        <v>0</v>
      </c>
      <c r="AA509">
        <v>12058</v>
      </c>
      <c r="AB509">
        <v>15719</v>
      </c>
      <c r="AC509">
        <v>16199</v>
      </c>
      <c r="AD509">
        <v>15198</v>
      </c>
      <c r="AE509">
        <v>18070</v>
      </c>
      <c r="AF509">
        <v>2812</v>
      </c>
      <c r="AG509">
        <v>2387</v>
      </c>
      <c r="AH509">
        <v>2611</v>
      </c>
      <c r="AI509">
        <v>2831</v>
      </c>
      <c r="AJ509">
        <v>2834</v>
      </c>
      <c r="AK509">
        <v>1637</v>
      </c>
      <c r="AL509">
        <v>0</v>
      </c>
      <c r="AM509">
        <v>475</v>
      </c>
      <c r="AN509">
        <v>2677</v>
      </c>
      <c r="AO509">
        <v>2695</v>
      </c>
      <c r="AP509">
        <v>2488</v>
      </c>
      <c r="AQ509">
        <v>2721</v>
      </c>
      <c r="AR509">
        <v>18.920000000000002</v>
      </c>
      <c r="AS509">
        <v>18.920000000000002</v>
      </c>
      <c r="AT509">
        <v>18.920000000000002</v>
      </c>
      <c r="AU509">
        <v>18.920000000000002</v>
      </c>
      <c r="AV509">
        <v>18.920000000000002</v>
      </c>
      <c r="AW509">
        <v>18.920000000000002</v>
      </c>
      <c r="AX509">
        <v>0</v>
      </c>
      <c r="AY509">
        <v>18.920000000000002</v>
      </c>
      <c r="AZ509">
        <v>18.920000000000002</v>
      </c>
      <c r="BA509">
        <v>18.920000000000002</v>
      </c>
      <c r="BB509">
        <v>18.920000000000002</v>
      </c>
      <c r="BC509">
        <v>18.920000000000002</v>
      </c>
      <c r="BD509">
        <v>290308</v>
      </c>
      <c r="BE509">
        <v>242195</v>
      </c>
      <c r="BF509">
        <v>239073</v>
      </c>
      <c r="BG509">
        <v>301131</v>
      </c>
      <c r="BH509">
        <v>301377</v>
      </c>
      <c r="BI509">
        <v>169258</v>
      </c>
      <c r="BJ509">
        <v>0</v>
      </c>
      <c r="BK509">
        <v>228137</v>
      </c>
      <c r="BL509">
        <v>297403</v>
      </c>
      <c r="BM509">
        <v>306485</v>
      </c>
      <c r="BN509">
        <v>287546</v>
      </c>
      <c r="BO509">
        <v>341884</v>
      </c>
      <c r="BP509">
        <v>53204</v>
      </c>
      <c r="BQ509">
        <v>45169</v>
      </c>
      <c r="BR509">
        <v>49400</v>
      </c>
      <c r="BS509">
        <v>53563</v>
      </c>
      <c r="BT509">
        <v>53625</v>
      </c>
      <c r="BU509">
        <v>30981</v>
      </c>
      <c r="BV509">
        <v>0</v>
      </c>
      <c r="BW509">
        <v>8996</v>
      </c>
      <c r="BX509">
        <v>50645</v>
      </c>
      <c r="BY509">
        <v>50992</v>
      </c>
      <c r="BZ509">
        <v>47080</v>
      </c>
      <c r="CA509">
        <v>51476</v>
      </c>
      <c r="CB509">
        <v>9356</v>
      </c>
      <c r="CC509">
        <v>7943</v>
      </c>
      <c r="CD509">
        <v>8687</v>
      </c>
      <c r="CE509">
        <v>9419</v>
      </c>
      <c r="CF509">
        <v>9430</v>
      </c>
      <c r="CG509">
        <v>5448</v>
      </c>
      <c r="CH509">
        <v>0</v>
      </c>
      <c r="CI509">
        <v>1582</v>
      </c>
      <c r="CJ509">
        <v>8906</v>
      </c>
      <c r="CK509">
        <v>8967</v>
      </c>
      <c r="CL509">
        <v>8279</v>
      </c>
      <c r="CM509">
        <v>9052</v>
      </c>
      <c r="CN509">
        <v>158816</v>
      </c>
      <c r="CO509">
        <v>26168</v>
      </c>
      <c r="CP509">
        <v>3004797</v>
      </c>
      <c r="CQ509">
        <v>495131</v>
      </c>
      <c r="CR509">
        <v>87069</v>
      </c>
      <c r="CS509">
        <v>2024</v>
      </c>
      <c r="CT509" t="str">
        <f>IFERROR(INDEX(Geography!C:C, MATCH(G509, Geography!B:B, 0)), G509)</f>
        <v>North Dakota</v>
      </c>
      <c r="CU509" t="str">
        <f>IF(O509=VLOOKUP("eia923_lignite_fuel_code", Keys!$B:$C, 2, FALSE), VLOOKUP("lignite_label", Keys!$B:$C, 2, FALSE),VLOOKUP("hard_coal_label", Keys!$B:$C, 2, FALSE))</f>
        <v>hard_coal</v>
      </c>
    </row>
    <row r="510" spans="1:99" x14ac:dyDescent="0.25">
      <c r="A510">
        <v>54211</v>
      </c>
      <c r="B510" t="s">
        <v>2616</v>
      </c>
      <c r="C510" t="s">
        <v>2593</v>
      </c>
      <c r="D510" t="s">
        <v>3263</v>
      </c>
      <c r="E510" t="s">
        <v>3262</v>
      </c>
      <c r="F510">
        <v>491</v>
      </c>
      <c r="G510" t="s">
        <v>361</v>
      </c>
      <c r="H510" t="s">
        <v>2609</v>
      </c>
      <c r="I510" t="s">
        <v>2610</v>
      </c>
      <c r="K510">
        <v>311</v>
      </c>
      <c r="L510">
        <v>7</v>
      </c>
      <c r="M510" t="s">
        <v>3088</v>
      </c>
      <c r="N510" t="s">
        <v>2599</v>
      </c>
      <c r="O510" t="s">
        <v>2605</v>
      </c>
      <c r="P510" t="s">
        <v>2601</v>
      </c>
      <c r="Q510" t="s">
        <v>2611</v>
      </c>
      <c r="R510" t="s">
        <v>2656</v>
      </c>
      <c r="S510" t="s">
        <v>2604</v>
      </c>
      <c r="T510">
        <v>10338</v>
      </c>
      <c r="U510">
        <v>6474</v>
      </c>
      <c r="V510">
        <v>5654</v>
      </c>
      <c r="W510">
        <v>4727</v>
      </c>
      <c r="X510">
        <v>6425</v>
      </c>
      <c r="Y510">
        <v>7801</v>
      </c>
      <c r="Z510">
        <v>9944</v>
      </c>
      <c r="AA510">
        <v>9592</v>
      </c>
      <c r="AB510">
        <v>7942</v>
      </c>
      <c r="AC510">
        <v>5926</v>
      </c>
      <c r="AD510">
        <v>6568</v>
      </c>
      <c r="AE510">
        <v>9236</v>
      </c>
      <c r="AF510">
        <v>1357</v>
      </c>
      <c r="AG510">
        <v>850</v>
      </c>
      <c r="AH510">
        <v>743</v>
      </c>
      <c r="AI510">
        <v>621</v>
      </c>
      <c r="AJ510">
        <v>844</v>
      </c>
      <c r="AK510">
        <v>1025</v>
      </c>
      <c r="AL510">
        <v>1306</v>
      </c>
      <c r="AM510">
        <v>1260</v>
      </c>
      <c r="AN510">
        <v>1043</v>
      </c>
      <c r="AO510">
        <v>778</v>
      </c>
      <c r="AP510">
        <v>863</v>
      </c>
      <c r="AQ510">
        <v>1213</v>
      </c>
      <c r="AR510">
        <v>18.920000000000002</v>
      </c>
      <c r="AS510">
        <v>18.920000000000002</v>
      </c>
      <c r="AT510">
        <v>18.920000000000002</v>
      </c>
      <c r="AU510">
        <v>18.920000000000002</v>
      </c>
      <c r="AV510">
        <v>18.920000000000002</v>
      </c>
      <c r="AW510">
        <v>18.920000000000002</v>
      </c>
      <c r="AX510">
        <v>18.920000000000002</v>
      </c>
      <c r="AY510">
        <v>18.920000000000002</v>
      </c>
      <c r="AZ510">
        <v>18.920000000000002</v>
      </c>
      <c r="BA510">
        <v>18.920000000000002</v>
      </c>
      <c r="BB510">
        <v>18.920000000000002</v>
      </c>
      <c r="BC510">
        <v>18.920000000000002</v>
      </c>
      <c r="BD510">
        <v>195595</v>
      </c>
      <c r="BE510">
        <v>122488</v>
      </c>
      <c r="BF510">
        <v>106974</v>
      </c>
      <c r="BG510">
        <v>89435</v>
      </c>
      <c r="BH510">
        <v>121561</v>
      </c>
      <c r="BI510">
        <v>147595</v>
      </c>
      <c r="BJ510">
        <v>188140</v>
      </c>
      <c r="BK510">
        <v>181481</v>
      </c>
      <c r="BL510">
        <v>150263</v>
      </c>
      <c r="BM510">
        <v>112120</v>
      </c>
      <c r="BN510">
        <v>124267</v>
      </c>
      <c r="BO510">
        <v>174745</v>
      </c>
      <c r="BP510">
        <v>25681</v>
      </c>
      <c r="BQ510">
        <v>16087</v>
      </c>
      <c r="BR510">
        <v>14050</v>
      </c>
      <c r="BS510">
        <v>11745</v>
      </c>
      <c r="BT510">
        <v>15965</v>
      </c>
      <c r="BU510">
        <v>19384</v>
      </c>
      <c r="BV510">
        <v>24709</v>
      </c>
      <c r="BW510">
        <v>23832</v>
      </c>
      <c r="BX510">
        <v>19733</v>
      </c>
      <c r="BY510">
        <v>14725</v>
      </c>
      <c r="BZ510">
        <v>16320</v>
      </c>
      <c r="CA510">
        <v>22950</v>
      </c>
      <c r="CB510">
        <v>4516.0829999999996</v>
      </c>
      <c r="CC510">
        <v>2828.8780000000002</v>
      </c>
      <c r="CD510">
        <v>2470.6260000000002</v>
      </c>
      <c r="CE510">
        <v>2065.4090000000001</v>
      </c>
      <c r="CF510">
        <v>2807.4490000000001</v>
      </c>
      <c r="CG510">
        <v>3408.6350000000002</v>
      </c>
      <c r="CH510">
        <v>4345.0529999999999</v>
      </c>
      <c r="CI510">
        <v>4190.8900000000003</v>
      </c>
      <c r="CJ510">
        <v>3469.9960000000001</v>
      </c>
      <c r="CK510">
        <v>2589.4290000000001</v>
      </c>
      <c r="CL510">
        <v>2869.864</v>
      </c>
      <c r="CM510">
        <v>4035.6880000000001</v>
      </c>
      <c r="CN510">
        <v>90627</v>
      </c>
      <c r="CO510">
        <v>11903</v>
      </c>
      <c r="CP510">
        <v>1714664</v>
      </c>
      <c r="CQ510">
        <v>225181</v>
      </c>
      <c r="CR510">
        <v>39598</v>
      </c>
      <c r="CS510">
        <v>2024</v>
      </c>
      <c r="CT510" t="str">
        <f>IFERROR(INDEX(Geography!C:C, MATCH(G510, Geography!B:B, 0)), G510)</f>
        <v>Minnesota</v>
      </c>
      <c r="CU510" t="str">
        <f>IF(O510=VLOOKUP("eia923_lignite_fuel_code", Keys!$B:$C, 2, FALSE), VLOOKUP("lignite_label", Keys!$B:$C, 2, FALSE),VLOOKUP("hard_coal_label", Keys!$B:$C, 2, FALSE))</f>
        <v>hard_coal</v>
      </c>
    </row>
    <row r="511" spans="1:99" x14ac:dyDescent="0.25">
      <c r="A511">
        <v>54212</v>
      </c>
      <c r="B511" t="s">
        <v>2616</v>
      </c>
      <c r="C511" t="s">
        <v>2593</v>
      </c>
      <c r="D511" t="s">
        <v>3264</v>
      </c>
      <c r="E511" t="s">
        <v>3262</v>
      </c>
      <c r="F511">
        <v>491</v>
      </c>
      <c r="G511" t="s">
        <v>361</v>
      </c>
      <c r="H511" t="s">
        <v>2609</v>
      </c>
      <c r="I511" t="s">
        <v>2610</v>
      </c>
      <c r="K511">
        <v>311</v>
      </c>
      <c r="L511">
        <v>7</v>
      </c>
      <c r="M511" t="s">
        <v>3088</v>
      </c>
      <c r="N511" t="s">
        <v>2599</v>
      </c>
      <c r="O511" t="s">
        <v>2605</v>
      </c>
      <c r="P511" t="s">
        <v>2601</v>
      </c>
      <c r="Q511" t="s">
        <v>2697</v>
      </c>
      <c r="R511" t="s">
        <v>2656</v>
      </c>
      <c r="S511" t="s">
        <v>2604</v>
      </c>
      <c r="T511">
        <v>13049</v>
      </c>
      <c r="U511">
        <v>8174</v>
      </c>
      <c r="V511">
        <v>7139</v>
      </c>
      <c r="W511">
        <v>5968</v>
      </c>
      <c r="X511">
        <v>8112</v>
      </c>
      <c r="Y511">
        <v>9849</v>
      </c>
      <c r="Z511">
        <v>12555</v>
      </c>
      <c r="AA511">
        <v>12109</v>
      </c>
      <c r="AB511">
        <v>10026</v>
      </c>
      <c r="AC511">
        <v>7482</v>
      </c>
      <c r="AD511">
        <v>8292</v>
      </c>
      <c r="AE511">
        <v>11661</v>
      </c>
      <c r="AF511">
        <v>1479</v>
      </c>
      <c r="AG511">
        <v>927</v>
      </c>
      <c r="AH511">
        <v>809</v>
      </c>
      <c r="AI511">
        <v>677</v>
      </c>
      <c r="AJ511">
        <v>920</v>
      </c>
      <c r="AK511">
        <v>1117</v>
      </c>
      <c r="AL511">
        <v>1423</v>
      </c>
      <c r="AM511">
        <v>1373</v>
      </c>
      <c r="AN511">
        <v>1137</v>
      </c>
      <c r="AO511">
        <v>848</v>
      </c>
      <c r="AP511">
        <v>940</v>
      </c>
      <c r="AQ511">
        <v>1322</v>
      </c>
      <c r="AR511">
        <v>18.920000000000002</v>
      </c>
      <c r="AS511">
        <v>18.920000000000002</v>
      </c>
      <c r="AT511">
        <v>18.920000000000002</v>
      </c>
      <c r="AU511">
        <v>18.920000000000002</v>
      </c>
      <c r="AV511">
        <v>18.920000000000002</v>
      </c>
      <c r="AW511">
        <v>18.920000000000002</v>
      </c>
      <c r="AX511">
        <v>18.920000000000002</v>
      </c>
      <c r="AY511">
        <v>18.920000000000002</v>
      </c>
      <c r="AZ511">
        <v>18.920000000000002</v>
      </c>
      <c r="BA511">
        <v>18.920000000000002</v>
      </c>
      <c r="BB511">
        <v>18.920000000000002</v>
      </c>
      <c r="BC511">
        <v>18.920000000000002</v>
      </c>
      <c r="BD511">
        <v>246887</v>
      </c>
      <c r="BE511">
        <v>154652</v>
      </c>
      <c r="BF511">
        <v>135070</v>
      </c>
      <c r="BG511">
        <v>112915</v>
      </c>
      <c r="BH511">
        <v>153479</v>
      </c>
      <c r="BI511">
        <v>186343</v>
      </c>
      <c r="BJ511">
        <v>237541</v>
      </c>
      <c r="BK511">
        <v>229102</v>
      </c>
      <c r="BL511">
        <v>189692</v>
      </c>
      <c r="BM511">
        <v>141559</v>
      </c>
      <c r="BN511">
        <v>156885</v>
      </c>
      <c r="BO511">
        <v>220626</v>
      </c>
      <c r="BP511">
        <v>27990</v>
      </c>
      <c r="BQ511">
        <v>17533</v>
      </c>
      <c r="BR511">
        <v>15312</v>
      </c>
      <c r="BS511">
        <v>12801</v>
      </c>
      <c r="BT511">
        <v>17400</v>
      </c>
      <c r="BU511">
        <v>21126</v>
      </c>
      <c r="BV511">
        <v>26930</v>
      </c>
      <c r="BW511">
        <v>25974</v>
      </c>
      <c r="BX511">
        <v>21506</v>
      </c>
      <c r="BY511">
        <v>16049</v>
      </c>
      <c r="BZ511">
        <v>17787</v>
      </c>
      <c r="CA511">
        <v>25012</v>
      </c>
      <c r="CB511">
        <v>4921.9830000000002</v>
      </c>
      <c r="CC511">
        <v>3083.1320000000001</v>
      </c>
      <c r="CD511">
        <v>2692.681</v>
      </c>
      <c r="CE511">
        <v>2251.0439999999999</v>
      </c>
      <c r="CF511">
        <v>3059.777</v>
      </c>
      <c r="CG511">
        <v>3714.9969999999998</v>
      </c>
      <c r="CH511">
        <v>4735.5789999999997</v>
      </c>
      <c r="CI511">
        <v>4567.5600000000004</v>
      </c>
      <c r="CJ511">
        <v>3781.873</v>
      </c>
      <c r="CK511">
        <v>2822.163</v>
      </c>
      <c r="CL511">
        <v>3127.8020000000001</v>
      </c>
      <c r="CM511">
        <v>4398.4089999999997</v>
      </c>
      <c r="CN511">
        <v>114416</v>
      </c>
      <c r="CO511">
        <v>12972</v>
      </c>
      <c r="CP511">
        <v>2164751</v>
      </c>
      <c r="CQ511">
        <v>245420</v>
      </c>
      <c r="CR511">
        <v>43157</v>
      </c>
      <c r="CS511">
        <v>2024</v>
      </c>
      <c r="CT511" t="str">
        <f>IFERROR(INDEX(Geography!C:C, MATCH(G511, Geography!B:B, 0)), G511)</f>
        <v>Minnesota</v>
      </c>
      <c r="CU511" t="str">
        <f>IF(O511=VLOOKUP("eia923_lignite_fuel_code", Keys!$B:$C, 2, FALSE), VLOOKUP("lignite_label", Keys!$B:$C, 2, FALSE),VLOOKUP("hard_coal_label", Keys!$B:$C, 2, FALSE))</f>
        <v>hard_coal</v>
      </c>
    </row>
    <row r="512" spans="1:99" x14ac:dyDescent="0.25">
      <c r="A512">
        <v>54213</v>
      </c>
      <c r="B512" t="s">
        <v>2616</v>
      </c>
      <c r="C512" t="s">
        <v>2593</v>
      </c>
      <c r="D512" t="s">
        <v>3265</v>
      </c>
      <c r="E512" t="s">
        <v>3262</v>
      </c>
      <c r="F512">
        <v>491</v>
      </c>
      <c r="G512" t="s">
        <v>395</v>
      </c>
      <c r="H512" t="s">
        <v>2609</v>
      </c>
      <c r="I512" t="s">
        <v>2610</v>
      </c>
      <c r="K512">
        <v>311</v>
      </c>
      <c r="L512">
        <v>7</v>
      </c>
      <c r="M512" t="s">
        <v>3088</v>
      </c>
      <c r="N512" t="s">
        <v>2599</v>
      </c>
      <c r="O512" t="s">
        <v>2605</v>
      </c>
      <c r="P512" t="s">
        <v>2601</v>
      </c>
      <c r="Q512" t="s">
        <v>2697</v>
      </c>
      <c r="R512" t="s">
        <v>2656</v>
      </c>
      <c r="S512" t="s">
        <v>2604</v>
      </c>
      <c r="T512">
        <v>10568</v>
      </c>
      <c r="U512">
        <v>8771</v>
      </c>
      <c r="V512">
        <v>8868</v>
      </c>
      <c r="W512">
        <v>6812</v>
      </c>
      <c r="X512">
        <v>7185</v>
      </c>
      <c r="Y512">
        <v>8084</v>
      </c>
      <c r="Z512">
        <v>10071</v>
      </c>
      <c r="AA512">
        <v>9484</v>
      </c>
      <c r="AB512">
        <v>7536</v>
      </c>
      <c r="AC512">
        <v>7710</v>
      </c>
      <c r="AD512">
        <v>9074</v>
      </c>
      <c r="AE512">
        <v>10242</v>
      </c>
      <c r="AF512">
        <v>1289</v>
      </c>
      <c r="AG512">
        <v>1070</v>
      </c>
      <c r="AH512">
        <v>1082</v>
      </c>
      <c r="AI512">
        <v>831</v>
      </c>
      <c r="AJ512">
        <v>876</v>
      </c>
      <c r="AK512">
        <v>986</v>
      </c>
      <c r="AL512">
        <v>1228</v>
      </c>
      <c r="AM512">
        <v>1157</v>
      </c>
      <c r="AN512">
        <v>919</v>
      </c>
      <c r="AO512">
        <v>940</v>
      </c>
      <c r="AP512">
        <v>1107</v>
      </c>
      <c r="AQ512">
        <v>1249</v>
      </c>
      <c r="AR512">
        <v>18.920000000000002</v>
      </c>
      <c r="AS512">
        <v>18.920000000000002</v>
      </c>
      <c r="AT512">
        <v>18.920000000000002</v>
      </c>
      <c r="AU512">
        <v>18.920000000000002</v>
      </c>
      <c r="AV512">
        <v>18.920000000000002</v>
      </c>
      <c r="AW512">
        <v>18.920000000000002</v>
      </c>
      <c r="AX512">
        <v>18.920000000000002</v>
      </c>
      <c r="AY512">
        <v>18.920000000000002</v>
      </c>
      <c r="AZ512">
        <v>18.920000000000002</v>
      </c>
      <c r="BA512">
        <v>18.920000000000002</v>
      </c>
      <c r="BB512">
        <v>18.920000000000002</v>
      </c>
      <c r="BC512">
        <v>18.920000000000002</v>
      </c>
      <c r="BD512">
        <v>199947</v>
      </c>
      <c r="BE512">
        <v>165947</v>
      </c>
      <c r="BF512">
        <v>167783</v>
      </c>
      <c r="BG512">
        <v>128883</v>
      </c>
      <c r="BH512">
        <v>135940</v>
      </c>
      <c r="BI512">
        <v>152949</v>
      </c>
      <c r="BJ512">
        <v>190543</v>
      </c>
      <c r="BK512">
        <v>179437</v>
      </c>
      <c r="BL512">
        <v>142581</v>
      </c>
      <c r="BM512">
        <v>145873</v>
      </c>
      <c r="BN512">
        <v>171680</v>
      </c>
      <c r="BO512">
        <v>193779</v>
      </c>
      <c r="BP512">
        <v>24395</v>
      </c>
      <c r="BQ512">
        <v>20243</v>
      </c>
      <c r="BR512">
        <v>20466</v>
      </c>
      <c r="BS512">
        <v>15721</v>
      </c>
      <c r="BT512">
        <v>16582</v>
      </c>
      <c r="BU512">
        <v>18658</v>
      </c>
      <c r="BV512">
        <v>23242</v>
      </c>
      <c r="BW512">
        <v>21888</v>
      </c>
      <c r="BX512">
        <v>17393</v>
      </c>
      <c r="BY512">
        <v>17794</v>
      </c>
      <c r="BZ512">
        <v>20942</v>
      </c>
      <c r="CA512">
        <v>23637</v>
      </c>
      <c r="CB512">
        <v>4289.8059999999996</v>
      </c>
      <c r="CC512">
        <v>3559.7069999999999</v>
      </c>
      <c r="CD512">
        <v>3598.9720000000002</v>
      </c>
      <c r="CE512">
        <v>2764.5160000000001</v>
      </c>
      <c r="CF512">
        <v>2915.893</v>
      </c>
      <c r="CG512">
        <v>3281.0819999999999</v>
      </c>
      <c r="CH512">
        <v>4087.15</v>
      </c>
      <c r="CI512">
        <v>3849.0639999999999</v>
      </c>
      <c r="CJ512">
        <v>3058.5239999999999</v>
      </c>
      <c r="CK512">
        <v>3129.0169999999998</v>
      </c>
      <c r="CL512">
        <v>3682.67</v>
      </c>
      <c r="CM512">
        <v>4156.5990000000002</v>
      </c>
      <c r="CN512">
        <v>104405</v>
      </c>
      <c r="CO512">
        <v>12734</v>
      </c>
      <c r="CP512">
        <v>1975342</v>
      </c>
      <c r="CQ512">
        <v>240961</v>
      </c>
      <c r="CR512">
        <v>42373</v>
      </c>
      <c r="CS512">
        <v>2024</v>
      </c>
      <c r="CT512" t="str">
        <f>IFERROR(INDEX(Geography!C:C, MATCH(G512, Geography!B:B, 0)), G512)</f>
        <v>North Dakota</v>
      </c>
      <c r="CU512" t="str">
        <f>IF(O512=VLOOKUP("eia923_lignite_fuel_code", Keys!$B:$C, 2, FALSE), VLOOKUP("lignite_label", Keys!$B:$C, 2, FALSE),VLOOKUP("hard_coal_label", Keys!$B:$C, 2, FALSE))</f>
        <v>hard_coal</v>
      </c>
    </row>
    <row r="513" spans="1:99" x14ac:dyDescent="0.25">
      <c r="A513">
        <v>54214</v>
      </c>
      <c r="B513" t="s">
        <v>2616</v>
      </c>
      <c r="C513" t="s">
        <v>2593</v>
      </c>
      <c r="D513" t="s">
        <v>3266</v>
      </c>
      <c r="E513" t="s">
        <v>3262</v>
      </c>
      <c r="F513">
        <v>491</v>
      </c>
      <c r="G513" t="s">
        <v>361</v>
      </c>
      <c r="H513" t="s">
        <v>2609</v>
      </c>
      <c r="I513" t="s">
        <v>2610</v>
      </c>
      <c r="K513">
        <v>311</v>
      </c>
      <c r="L513">
        <v>7</v>
      </c>
      <c r="M513" t="s">
        <v>3088</v>
      </c>
      <c r="N513" t="s">
        <v>2599</v>
      </c>
      <c r="O513" t="s">
        <v>2605</v>
      </c>
      <c r="P513" t="s">
        <v>2601</v>
      </c>
      <c r="Q513" t="s">
        <v>2697</v>
      </c>
      <c r="R513" t="s">
        <v>2656</v>
      </c>
      <c r="S513" t="s">
        <v>2604</v>
      </c>
      <c r="T513">
        <v>23194</v>
      </c>
      <c r="U513">
        <v>14527</v>
      </c>
      <c r="V513">
        <v>12687</v>
      </c>
      <c r="W513">
        <v>10606</v>
      </c>
      <c r="X513">
        <v>14417</v>
      </c>
      <c r="Y513">
        <v>17504</v>
      </c>
      <c r="Z513">
        <v>22313</v>
      </c>
      <c r="AA513">
        <v>21521</v>
      </c>
      <c r="AB513">
        <v>17819</v>
      </c>
      <c r="AC513">
        <v>13297</v>
      </c>
      <c r="AD513">
        <v>14737</v>
      </c>
      <c r="AE513">
        <v>20724</v>
      </c>
      <c r="AF513">
        <v>1486</v>
      </c>
      <c r="AG513">
        <v>931</v>
      </c>
      <c r="AH513">
        <v>813</v>
      </c>
      <c r="AI513">
        <v>680</v>
      </c>
      <c r="AJ513">
        <v>924</v>
      </c>
      <c r="AK513">
        <v>1122</v>
      </c>
      <c r="AL513">
        <v>1430</v>
      </c>
      <c r="AM513">
        <v>1379</v>
      </c>
      <c r="AN513">
        <v>1142</v>
      </c>
      <c r="AO513">
        <v>852</v>
      </c>
      <c r="AP513">
        <v>944</v>
      </c>
      <c r="AQ513">
        <v>1328</v>
      </c>
      <c r="AR513">
        <v>18.920000000000002</v>
      </c>
      <c r="AS513">
        <v>18.920000000000002</v>
      </c>
      <c r="AT513">
        <v>18.920000000000002</v>
      </c>
      <c r="AU513">
        <v>18.920000000000002</v>
      </c>
      <c r="AV513">
        <v>18.920000000000002</v>
      </c>
      <c r="AW513">
        <v>18.920000000000002</v>
      </c>
      <c r="AX513">
        <v>18.920000000000002</v>
      </c>
      <c r="AY513">
        <v>18.920000000000002</v>
      </c>
      <c r="AZ513">
        <v>18.920000000000002</v>
      </c>
      <c r="BA513">
        <v>18.920000000000002</v>
      </c>
      <c r="BB513">
        <v>18.920000000000002</v>
      </c>
      <c r="BC513">
        <v>18.920000000000002</v>
      </c>
      <c r="BD513">
        <v>438830</v>
      </c>
      <c r="BE513">
        <v>274851</v>
      </c>
      <c r="BF513">
        <v>240038</v>
      </c>
      <c r="BG513">
        <v>200666</v>
      </c>
      <c r="BH513">
        <v>272770</v>
      </c>
      <c r="BI513">
        <v>331176</v>
      </c>
      <c r="BJ513">
        <v>422162</v>
      </c>
      <c r="BK513">
        <v>407177</v>
      </c>
      <c r="BL513">
        <v>337135</v>
      </c>
      <c r="BM513">
        <v>251579</v>
      </c>
      <c r="BN513">
        <v>278824</v>
      </c>
      <c r="BO513">
        <v>392098</v>
      </c>
      <c r="BP513">
        <v>28115</v>
      </c>
      <c r="BQ513">
        <v>17611</v>
      </c>
      <c r="BR513">
        <v>15381</v>
      </c>
      <c r="BS513">
        <v>12858</v>
      </c>
      <c r="BT513">
        <v>17478</v>
      </c>
      <c r="BU513">
        <v>21220</v>
      </c>
      <c r="BV513">
        <v>27050</v>
      </c>
      <c r="BW513">
        <v>26090</v>
      </c>
      <c r="BX513">
        <v>21602</v>
      </c>
      <c r="BY513">
        <v>16120</v>
      </c>
      <c r="BZ513">
        <v>17866</v>
      </c>
      <c r="CA513">
        <v>25124</v>
      </c>
      <c r="CB513">
        <v>4943.9930000000004</v>
      </c>
      <c r="CC513">
        <v>3096.92</v>
      </c>
      <c r="CD513">
        <v>2704.723</v>
      </c>
      <c r="CE513">
        <v>2261.1109999999999</v>
      </c>
      <c r="CF513">
        <v>3073.4609999999998</v>
      </c>
      <c r="CG513">
        <v>3731.6109999999999</v>
      </c>
      <c r="CH513">
        <v>4756.7569999999996</v>
      </c>
      <c r="CI513">
        <v>4587.9859999999999</v>
      </c>
      <c r="CJ513">
        <v>3798.7860000000001</v>
      </c>
      <c r="CK513">
        <v>2834.7829999999999</v>
      </c>
      <c r="CL513">
        <v>3141.79</v>
      </c>
      <c r="CM513">
        <v>4418.0789999999997</v>
      </c>
      <c r="CN513">
        <v>203346</v>
      </c>
      <c r="CO513">
        <v>13031</v>
      </c>
      <c r="CP513">
        <v>3847306</v>
      </c>
      <c r="CQ513">
        <v>246515</v>
      </c>
      <c r="CR513">
        <v>43350</v>
      </c>
      <c r="CS513">
        <v>2024</v>
      </c>
      <c r="CT513" t="str">
        <f>IFERROR(INDEX(Geography!C:C, MATCH(G513, Geography!B:B, 0)), G513)</f>
        <v>Minnesota</v>
      </c>
      <c r="CU513" t="str">
        <f>IF(O513=VLOOKUP("eia923_lignite_fuel_code", Keys!$B:$C, 2, FALSE), VLOOKUP("lignite_label", Keys!$B:$C, 2, FALSE),VLOOKUP("hard_coal_label", Keys!$B:$C, 2, FALSE))</f>
        <v>hard_coal</v>
      </c>
    </row>
    <row r="514" spans="1:99" x14ac:dyDescent="0.25">
      <c r="A514">
        <v>54216</v>
      </c>
      <c r="B514" t="s">
        <v>2616</v>
      </c>
      <c r="C514" t="s">
        <v>2593</v>
      </c>
      <c r="D514" t="s">
        <v>3267</v>
      </c>
      <c r="E514" t="s">
        <v>3268</v>
      </c>
      <c r="F514">
        <v>2053</v>
      </c>
      <c r="G514" t="s">
        <v>293</v>
      </c>
      <c r="H514" t="s">
        <v>2596</v>
      </c>
      <c r="I514" t="s">
        <v>2597</v>
      </c>
      <c r="K514">
        <v>322</v>
      </c>
      <c r="L514">
        <v>7</v>
      </c>
      <c r="M514" t="s">
        <v>3088</v>
      </c>
      <c r="N514" t="s">
        <v>2599</v>
      </c>
      <c r="O514" t="s">
        <v>2600</v>
      </c>
      <c r="P514" t="s">
        <v>2601</v>
      </c>
      <c r="Q514" t="s">
        <v>2602</v>
      </c>
      <c r="R514" t="s">
        <v>2656</v>
      </c>
      <c r="S514" t="s">
        <v>2604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2024</v>
      </c>
      <c r="CT514" t="str">
        <f>IFERROR(INDEX(Geography!C:C, MATCH(G514, Geography!B:B, 0)), G514)</f>
        <v>Alabama</v>
      </c>
      <c r="CU514" t="str">
        <f>IF(O514=VLOOKUP("eia923_lignite_fuel_code", Keys!$B:$C, 2, FALSE), VLOOKUP("lignite_label", Keys!$B:$C, 2, FALSE),VLOOKUP("hard_coal_label", Keys!$B:$C, 2, FALSE))</f>
        <v>hard_coal</v>
      </c>
    </row>
    <row r="515" spans="1:99" x14ac:dyDescent="0.25">
      <c r="A515">
        <v>54238</v>
      </c>
      <c r="B515" t="s">
        <v>2616</v>
      </c>
      <c r="C515" t="s">
        <v>2593</v>
      </c>
      <c r="D515" t="s">
        <v>3269</v>
      </c>
      <c r="E515" t="s">
        <v>3270</v>
      </c>
      <c r="F515">
        <v>56652</v>
      </c>
      <c r="G515" t="s">
        <v>304</v>
      </c>
      <c r="H515" t="s">
        <v>2913</v>
      </c>
      <c r="I515" t="s">
        <v>2627</v>
      </c>
      <c r="K515">
        <v>22</v>
      </c>
      <c r="L515">
        <v>3</v>
      </c>
      <c r="M515" t="s">
        <v>2621</v>
      </c>
      <c r="N515" t="s">
        <v>2599</v>
      </c>
      <c r="O515" t="s">
        <v>2600</v>
      </c>
      <c r="P515" t="s">
        <v>2601</v>
      </c>
      <c r="Q515" t="s">
        <v>3138</v>
      </c>
      <c r="R515" t="s">
        <v>2656</v>
      </c>
      <c r="S515" t="s">
        <v>2604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2024</v>
      </c>
      <c r="CT515" t="str">
        <f>IFERROR(INDEX(Geography!C:C, MATCH(G515, Geography!B:B, 0)), G515)</f>
        <v>California</v>
      </c>
      <c r="CU515" t="str">
        <f>IF(O515=VLOOKUP("eia923_lignite_fuel_code", Keys!$B:$C, 2, FALSE), VLOOKUP("lignite_label", Keys!$B:$C, 2, FALSE),VLOOKUP("hard_coal_label", Keys!$B:$C, 2, FALSE))</f>
        <v>hard_coal</v>
      </c>
    </row>
    <row r="516" spans="1:99" x14ac:dyDescent="0.25">
      <c r="A516">
        <v>54276</v>
      </c>
      <c r="B516" t="s">
        <v>2616</v>
      </c>
      <c r="C516" t="s">
        <v>2593</v>
      </c>
      <c r="D516" t="s">
        <v>3271</v>
      </c>
      <c r="E516" t="s">
        <v>3272</v>
      </c>
      <c r="F516">
        <v>19541</v>
      </c>
      <c r="G516" t="s">
        <v>392</v>
      </c>
      <c r="H516" t="s">
        <v>2631</v>
      </c>
      <c r="I516" t="s">
        <v>2597</v>
      </c>
      <c r="K516">
        <v>611</v>
      </c>
      <c r="L516">
        <v>5</v>
      </c>
      <c r="M516" t="s">
        <v>2772</v>
      </c>
      <c r="N516" t="s">
        <v>2599</v>
      </c>
      <c r="O516" t="s">
        <v>2600</v>
      </c>
      <c r="P516" t="s">
        <v>2601</v>
      </c>
      <c r="Q516" t="s">
        <v>2828</v>
      </c>
      <c r="R516" t="s">
        <v>2603</v>
      </c>
      <c r="S516" t="s">
        <v>2604</v>
      </c>
      <c r="T516">
        <v>6402</v>
      </c>
      <c r="U516">
        <v>3411</v>
      </c>
      <c r="V516">
        <v>2129</v>
      </c>
      <c r="W516">
        <v>4101</v>
      </c>
      <c r="X516">
        <v>527</v>
      </c>
      <c r="Y516">
        <v>2378</v>
      </c>
      <c r="Z516">
        <v>2146</v>
      </c>
      <c r="AA516">
        <v>2032</v>
      </c>
      <c r="AB516">
        <v>1855</v>
      </c>
      <c r="AC516">
        <v>2483</v>
      </c>
      <c r="AD516">
        <v>3386</v>
      </c>
      <c r="AE516">
        <v>5938</v>
      </c>
      <c r="AF516">
        <v>1077</v>
      </c>
      <c r="AG516">
        <v>500</v>
      </c>
      <c r="AH516">
        <v>285</v>
      </c>
      <c r="AI516">
        <v>613</v>
      </c>
      <c r="AJ516">
        <v>54</v>
      </c>
      <c r="AK516">
        <v>279</v>
      </c>
      <c r="AL516">
        <v>526</v>
      </c>
      <c r="AM516">
        <v>310</v>
      </c>
      <c r="AN516">
        <v>249</v>
      </c>
      <c r="AO516">
        <v>379</v>
      </c>
      <c r="AP516">
        <v>525</v>
      </c>
      <c r="AQ516">
        <v>1007</v>
      </c>
      <c r="AR516">
        <v>25.387</v>
      </c>
      <c r="AS516">
        <v>24.838000000000001</v>
      </c>
      <c r="AT516">
        <v>24.783999999999999</v>
      </c>
      <c r="AU516">
        <v>24.817</v>
      </c>
      <c r="AV516">
        <v>24.765000000000001</v>
      </c>
      <c r="AW516">
        <v>25.224</v>
      </c>
      <c r="AX516">
        <v>25.437999999999999</v>
      </c>
      <c r="AY516">
        <v>25.530999999999999</v>
      </c>
      <c r="AZ516">
        <v>24.885999999999999</v>
      </c>
      <c r="BA516">
        <v>25.177</v>
      </c>
      <c r="BB516">
        <v>25.126999999999999</v>
      </c>
      <c r="BC516">
        <v>25.542000000000002</v>
      </c>
      <c r="BD516">
        <v>162528</v>
      </c>
      <c r="BE516">
        <v>84722</v>
      </c>
      <c r="BF516">
        <v>52765</v>
      </c>
      <c r="BG516">
        <v>101775</v>
      </c>
      <c r="BH516">
        <v>13051</v>
      </c>
      <c r="BI516">
        <v>59983</v>
      </c>
      <c r="BJ516">
        <v>54590</v>
      </c>
      <c r="BK516">
        <v>51879</v>
      </c>
      <c r="BL516">
        <v>46164</v>
      </c>
      <c r="BM516">
        <v>62514</v>
      </c>
      <c r="BN516">
        <v>85080</v>
      </c>
      <c r="BO516">
        <v>151668</v>
      </c>
      <c r="BP516">
        <v>27341</v>
      </c>
      <c r="BQ516">
        <v>12411</v>
      </c>
      <c r="BR516">
        <v>7064</v>
      </c>
      <c r="BS516">
        <v>15223</v>
      </c>
      <c r="BT516">
        <v>1342</v>
      </c>
      <c r="BU516">
        <v>7028</v>
      </c>
      <c r="BV516">
        <v>13391</v>
      </c>
      <c r="BW516">
        <v>7923</v>
      </c>
      <c r="BX516">
        <v>6191</v>
      </c>
      <c r="BY516">
        <v>9542</v>
      </c>
      <c r="BZ516">
        <v>13180</v>
      </c>
      <c r="CA516">
        <v>25710</v>
      </c>
      <c r="CB516">
        <v>4682.7389999999996</v>
      </c>
      <c r="CC516">
        <v>2051.54</v>
      </c>
      <c r="CD516">
        <v>1061.9179999999999</v>
      </c>
      <c r="CE516">
        <v>1787.212</v>
      </c>
      <c r="CF516">
        <v>-360.97899999999998</v>
      </c>
      <c r="CG516">
        <v>657.08</v>
      </c>
      <c r="CH516">
        <v>1739.345</v>
      </c>
      <c r="CI516">
        <v>924.197</v>
      </c>
      <c r="CJ516">
        <v>764.976</v>
      </c>
      <c r="CK516">
        <v>1328.135</v>
      </c>
      <c r="CL516">
        <v>1990.345</v>
      </c>
      <c r="CM516">
        <v>4209.5169999999998</v>
      </c>
      <c r="CN516">
        <v>36788</v>
      </c>
      <c r="CO516">
        <v>5804</v>
      </c>
      <c r="CP516">
        <v>926719</v>
      </c>
      <c r="CQ516">
        <v>146346</v>
      </c>
      <c r="CR516">
        <v>20836.025000000001</v>
      </c>
      <c r="CS516">
        <v>2024</v>
      </c>
      <c r="CT516" t="str">
        <f>IFERROR(INDEX(Geography!C:C, MATCH(G516, Geography!B:B, 0)), G516)</f>
        <v>North Carolina</v>
      </c>
      <c r="CU516" t="str">
        <f>IF(O516=VLOOKUP("eia923_lignite_fuel_code", Keys!$B:$C, 2, FALSE), VLOOKUP("lignite_label", Keys!$B:$C, 2, FALSE),VLOOKUP("hard_coal_label", Keys!$B:$C, 2, FALSE))</f>
        <v>hard_coal</v>
      </c>
    </row>
    <row r="517" spans="1:99" x14ac:dyDescent="0.25">
      <c r="A517">
        <v>54318</v>
      </c>
      <c r="B517" t="s">
        <v>2616</v>
      </c>
      <c r="C517" t="s">
        <v>2593</v>
      </c>
      <c r="D517" t="s">
        <v>3273</v>
      </c>
      <c r="E517" t="s">
        <v>3274</v>
      </c>
      <c r="F517">
        <v>7067</v>
      </c>
      <c r="G517" t="s">
        <v>443</v>
      </c>
      <c r="H517" t="s">
        <v>2626</v>
      </c>
      <c r="I517" t="s">
        <v>2627</v>
      </c>
      <c r="K517">
        <v>325188</v>
      </c>
      <c r="L517">
        <v>7</v>
      </c>
      <c r="M517" t="s">
        <v>3088</v>
      </c>
      <c r="N517" t="s">
        <v>2599</v>
      </c>
      <c r="O517" t="s">
        <v>2600</v>
      </c>
      <c r="P517" t="s">
        <v>2601</v>
      </c>
      <c r="Q517" t="s">
        <v>2936</v>
      </c>
      <c r="R517" t="s">
        <v>2603</v>
      </c>
      <c r="S517" t="s">
        <v>2604</v>
      </c>
      <c r="T517">
        <v>38373</v>
      </c>
      <c r="U517">
        <v>38113</v>
      </c>
      <c r="V517">
        <v>37784</v>
      </c>
      <c r="W517">
        <v>38171</v>
      </c>
      <c r="X517">
        <v>24370</v>
      </c>
      <c r="Y517">
        <v>35478</v>
      </c>
      <c r="Z517">
        <v>33801</v>
      </c>
      <c r="AA517">
        <v>36975</v>
      </c>
      <c r="AB517">
        <v>39591</v>
      </c>
      <c r="AC517">
        <v>28890</v>
      </c>
      <c r="AD517">
        <v>38318</v>
      </c>
      <c r="AE517">
        <v>39667</v>
      </c>
      <c r="AF517">
        <v>3558</v>
      </c>
      <c r="AG517">
        <v>3502</v>
      </c>
      <c r="AH517">
        <v>3567</v>
      </c>
      <c r="AI517">
        <v>3504</v>
      </c>
      <c r="AJ517">
        <v>2312</v>
      </c>
      <c r="AK517">
        <v>3364</v>
      </c>
      <c r="AL517">
        <v>3277</v>
      </c>
      <c r="AM517">
        <v>3582</v>
      </c>
      <c r="AN517">
        <v>3608</v>
      </c>
      <c r="AO517">
        <v>1874</v>
      </c>
      <c r="AP517">
        <v>1888</v>
      </c>
      <c r="AQ517">
        <v>3462</v>
      </c>
      <c r="AR517">
        <v>20</v>
      </c>
      <c r="AS517">
        <v>20</v>
      </c>
      <c r="AT517">
        <v>20</v>
      </c>
      <c r="AU517">
        <v>20</v>
      </c>
      <c r="AV517">
        <v>20</v>
      </c>
      <c r="AW517">
        <v>20</v>
      </c>
      <c r="AX517">
        <v>20</v>
      </c>
      <c r="AY517">
        <v>20</v>
      </c>
      <c r="AZ517">
        <v>20</v>
      </c>
      <c r="BA517">
        <v>20</v>
      </c>
      <c r="BB517">
        <v>20</v>
      </c>
      <c r="BC517">
        <v>20</v>
      </c>
      <c r="BD517">
        <v>767460</v>
      </c>
      <c r="BE517">
        <v>762260</v>
      </c>
      <c r="BF517">
        <v>755680</v>
      </c>
      <c r="BG517">
        <v>763420</v>
      </c>
      <c r="BH517">
        <v>487400</v>
      </c>
      <c r="BI517">
        <v>709560</v>
      </c>
      <c r="BJ517">
        <v>676020</v>
      </c>
      <c r="BK517">
        <v>739500</v>
      </c>
      <c r="BL517">
        <v>791820</v>
      </c>
      <c r="BM517">
        <v>577800</v>
      </c>
      <c r="BN517">
        <v>766360</v>
      </c>
      <c r="BO517">
        <v>793340</v>
      </c>
      <c r="BP517">
        <v>71165</v>
      </c>
      <c r="BQ517">
        <v>70033</v>
      </c>
      <c r="BR517">
        <v>71346</v>
      </c>
      <c r="BS517">
        <v>70077</v>
      </c>
      <c r="BT517">
        <v>46244</v>
      </c>
      <c r="BU517">
        <v>67270</v>
      </c>
      <c r="BV517">
        <v>65545</v>
      </c>
      <c r="BW517">
        <v>71645</v>
      </c>
      <c r="BX517">
        <v>72153</v>
      </c>
      <c r="BY517">
        <v>37479</v>
      </c>
      <c r="BZ517">
        <v>37755</v>
      </c>
      <c r="CA517">
        <v>69245</v>
      </c>
      <c r="CB517">
        <v>14707.991</v>
      </c>
      <c r="CC517">
        <v>14488.355</v>
      </c>
      <c r="CD517">
        <v>14879.815000000001</v>
      </c>
      <c r="CE517">
        <v>14526.852999999999</v>
      </c>
      <c r="CF517">
        <v>9553.3760000000002</v>
      </c>
      <c r="CG517">
        <v>14017.914000000001</v>
      </c>
      <c r="CH517">
        <v>13630.706</v>
      </c>
      <c r="CI517">
        <v>14947.278</v>
      </c>
      <c r="CJ517">
        <v>13372.914000000001</v>
      </c>
      <c r="CK517">
        <v>7232.9570000000003</v>
      </c>
      <c r="CL517">
        <v>7020.0119999999997</v>
      </c>
      <c r="CM517">
        <v>14223.057000000001</v>
      </c>
      <c r="CN517">
        <v>429531</v>
      </c>
      <c r="CO517">
        <v>37498</v>
      </c>
      <c r="CP517">
        <v>8590620</v>
      </c>
      <c r="CQ517">
        <v>749957</v>
      </c>
      <c r="CR517">
        <v>152601.23000000001</v>
      </c>
      <c r="CS517">
        <v>2024</v>
      </c>
      <c r="CT517" t="str">
        <f>IFERROR(INDEX(Geography!C:C, MATCH(G517, Geography!B:B, 0)), G517)</f>
        <v>Wyoming</v>
      </c>
      <c r="CU517" t="str">
        <f>IF(O517=VLOOKUP("eia923_lignite_fuel_code", Keys!$B:$C, 2, FALSE), VLOOKUP("lignite_label", Keys!$B:$C, 2, FALSE),VLOOKUP("hard_coal_label", Keys!$B:$C, 2, FALSE))</f>
        <v>hard_coal</v>
      </c>
    </row>
    <row r="518" spans="1:99" x14ac:dyDescent="0.25">
      <c r="A518">
        <v>54318</v>
      </c>
      <c r="B518" t="s">
        <v>2616</v>
      </c>
      <c r="C518" t="s">
        <v>2593</v>
      </c>
      <c r="D518" t="s">
        <v>3273</v>
      </c>
      <c r="E518" t="s">
        <v>3274</v>
      </c>
      <c r="F518">
        <v>7067</v>
      </c>
      <c r="G518" t="s">
        <v>443</v>
      </c>
      <c r="H518" t="s">
        <v>2626</v>
      </c>
      <c r="I518" t="s">
        <v>2627</v>
      </c>
      <c r="K518">
        <v>325188</v>
      </c>
      <c r="L518">
        <v>7</v>
      </c>
      <c r="M518" t="s">
        <v>3088</v>
      </c>
      <c r="N518" t="s">
        <v>2599</v>
      </c>
      <c r="O518" t="s">
        <v>2605</v>
      </c>
      <c r="P518" t="s">
        <v>2601</v>
      </c>
      <c r="Q518" t="s">
        <v>2936</v>
      </c>
      <c r="R518" t="s">
        <v>2603</v>
      </c>
      <c r="S518" t="s">
        <v>2604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2024</v>
      </c>
      <c r="CT518" t="str">
        <f>IFERROR(INDEX(Geography!C:C, MATCH(G518, Geography!B:B, 0)), G518)</f>
        <v>Wyoming</v>
      </c>
      <c r="CU518" t="str">
        <f>IF(O518=VLOOKUP("eia923_lignite_fuel_code", Keys!$B:$C, 2, FALSE), VLOOKUP("lignite_label", Keys!$B:$C, 2, FALSE),VLOOKUP("hard_coal_label", Keys!$B:$C, 2, FALSE))</f>
        <v>hard_coal</v>
      </c>
    </row>
    <row r="519" spans="1:99" x14ac:dyDescent="0.25">
      <c r="A519">
        <v>54335</v>
      </c>
      <c r="B519" t="s">
        <v>2616</v>
      </c>
      <c r="C519" t="s">
        <v>2593</v>
      </c>
      <c r="D519" t="s">
        <v>3275</v>
      </c>
      <c r="E519" t="s">
        <v>3276</v>
      </c>
      <c r="F519">
        <v>12986</v>
      </c>
      <c r="G519" t="s">
        <v>398</v>
      </c>
      <c r="H519" t="s">
        <v>2690</v>
      </c>
      <c r="I519" t="s">
        <v>2666</v>
      </c>
      <c r="K519">
        <v>325</v>
      </c>
      <c r="L519">
        <v>7</v>
      </c>
      <c r="M519" t="s">
        <v>3088</v>
      </c>
      <c r="N519" t="s">
        <v>2599</v>
      </c>
      <c r="O519" t="s">
        <v>2600</v>
      </c>
      <c r="P519" t="s">
        <v>2601</v>
      </c>
      <c r="Q519" t="s">
        <v>2667</v>
      </c>
      <c r="R519" t="s">
        <v>2656</v>
      </c>
      <c r="S519" t="s">
        <v>2604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2024</v>
      </c>
      <c r="CT519" t="str">
        <f>IFERROR(INDEX(Geography!C:C, MATCH(G519, Geography!B:B, 0)), G519)</f>
        <v>Ohio</v>
      </c>
      <c r="CU519" t="str">
        <f>IF(O519=VLOOKUP("eia923_lignite_fuel_code", Keys!$B:$C, 2, FALSE), VLOOKUP("lignite_label", Keys!$B:$C, 2, FALSE),VLOOKUP("hard_coal_label", Keys!$B:$C, 2, FALSE))</f>
        <v>hard_coal</v>
      </c>
    </row>
    <row r="520" spans="1:99" x14ac:dyDescent="0.25">
      <c r="A520">
        <v>54358</v>
      </c>
      <c r="B520" t="s">
        <v>2616</v>
      </c>
      <c r="C520" t="s">
        <v>2593</v>
      </c>
      <c r="D520" t="s">
        <v>3277</v>
      </c>
      <c r="E520" t="s">
        <v>3277</v>
      </c>
      <c r="F520">
        <v>61880</v>
      </c>
      <c r="G520" t="s">
        <v>323</v>
      </c>
      <c r="H520" t="s">
        <v>2631</v>
      </c>
      <c r="I520" t="s">
        <v>2597</v>
      </c>
      <c r="K520">
        <v>32213</v>
      </c>
      <c r="L520">
        <v>7</v>
      </c>
      <c r="M520" t="s">
        <v>3088</v>
      </c>
      <c r="N520" t="s">
        <v>2599</v>
      </c>
      <c r="O520" t="s">
        <v>2600</v>
      </c>
      <c r="P520" t="s">
        <v>2601</v>
      </c>
      <c r="Q520" t="s">
        <v>2602</v>
      </c>
      <c r="R520" t="s">
        <v>2612</v>
      </c>
      <c r="S520" t="s">
        <v>2604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2024</v>
      </c>
      <c r="CT520" t="str">
        <f>IFERROR(INDEX(Geography!C:C, MATCH(G520, Geography!B:B, 0)), G520)</f>
        <v>Georgia</v>
      </c>
      <c r="CU520" t="str">
        <f>IF(O520=VLOOKUP("eia923_lignite_fuel_code", Keys!$B:$C, 2, FALSE), VLOOKUP("lignite_label", Keys!$B:$C, 2, FALSE),VLOOKUP("hard_coal_label", Keys!$B:$C, 2, FALSE))</f>
        <v>hard_coal</v>
      </c>
    </row>
    <row r="521" spans="1:99" x14ac:dyDescent="0.25">
      <c r="A521">
        <v>54406</v>
      </c>
      <c r="B521" t="s">
        <v>2592</v>
      </c>
      <c r="C521" t="s">
        <v>2593</v>
      </c>
      <c r="D521" t="s">
        <v>3278</v>
      </c>
      <c r="E521" t="s">
        <v>3279</v>
      </c>
      <c r="F521">
        <v>18028</v>
      </c>
      <c r="G521" t="s">
        <v>440</v>
      </c>
      <c r="H521" t="s">
        <v>2690</v>
      </c>
      <c r="I521" t="s">
        <v>2610</v>
      </c>
      <c r="K521">
        <v>92</v>
      </c>
      <c r="L521">
        <v>4</v>
      </c>
      <c r="M521" t="s">
        <v>3110</v>
      </c>
      <c r="N521" t="s">
        <v>2659</v>
      </c>
      <c r="O521" t="s">
        <v>2600</v>
      </c>
      <c r="P521" t="s">
        <v>2601</v>
      </c>
      <c r="Q521" t="s">
        <v>2697</v>
      </c>
      <c r="R521" t="s">
        <v>2656</v>
      </c>
      <c r="S521" t="s">
        <v>2604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2024</v>
      </c>
      <c r="CT521" t="str">
        <f>IFERROR(INDEX(Geography!C:C, MATCH(G521, Geography!B:B, 0)), G521)</f>
        <v>Wisconsin</v>
      </c>
      <c r="CU521" t="str">
        <f>IF(O521=VLOOKUP("eia923_lignite_fuel_code", Keys!$B:$C, 2, FALSE), VLOOKUP("lignite_label", Keys!$B:$C, 2, FALSE),VLOOKUP("hard_coal_label", Keys!$B:$C, 2, FALSE))</f>
        <v>hard_coal</v>
      </c>
    </row>
    <row r="522" spans="1:99" x14ac:dyDescent="0.25">
      <c r="A522">
        <v>54407</v>
      </c>
      <c r="B522" t="s">
        <v>2616</v>
      </c>
      <c r="C522" t="s">
        <v>2593</v>
      </c>
      <c r="D522" t="s">
        <v>3280</v>
      </c>
      <c r="E522" t="s">
        <v>3279</v>
      </c>
      <c r="F522">
        <v>18028</v>
      </c>
      <c r="G522" t="s">
        <v>440</v>
      </c>
      <c r="H522" t="s">
        <v>2690</v>
      </c>
      <c r="I522" t="s">
        <v>2610</v>
      </c>
      <c r="K522">
        <v>92214</v>
      </c>
      <c r="L522">
        <v>5</v>
      </c>
      <c r="M522" t="s">
        <v>2772</v>
      </c>
      <c r="N522" t="s">
        <v>2599</v>
      </c>
      <c r="O522" t="s">
        <v>2600</v>
      </c>
      <c r="P522" t="s">
        <v>2601</v>
      </c>
      <c r="Q522" t="s">
        <v>2697</v>
      </c>
      <c r="R522" t="s">
        <v>2603</v>
      </c>
      <c r="S522" t="s">
        <v>2604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2024</v>
      </c>
      <c r="CT522" t="str">
        <f>IFERROR(INDEX(Geography!C:C, MATCH(G522, Geography!B:B, 0)), G522)</f>
        <v>Wisconsin</v>
      </c>
      <c r="CU522" t="str">
        <f>IF(O522=VLOOKUP("eia923_lignite_fuel_code", Keys!$B:$C, 2, FALSE), VLOOKUP("lignite_label", Keys!$B:$C, 2, FALSE),VLOOKUP("hard_coal_label", Keys!$B:$C, 2, FALSE))</f>
        <v>hard_coal</v>
      </c>
    </row>
    <row r="523" spans="1:99" x14ac:dyDescent="0.25">
      <c r="A523">
        <v>54408</v>
      </c>
      <c r="B523" t="s">
        <v>2616</v>
      </c>
      <c r="C523" t="s">
        <v>2593</v>
      </c>
      <c r="D523" t="s">
        <v>3281</v>
      </c>
      <c r="E523" t="s">
        <v>3279</v>
      </c>
      <c r="F523">
        <v>18028</v>
      </c>
      <c r="G523" t="s">
        <v>440</v>
      </c>
      <c r="H523" t="s">
        <v>2690</v>
      </c>
      <c r="I523" t="s">
        <v>2610</v>
      </c>
      <c r="K523">
        <v>611</v>
      </c>
      <c r="L523">
        <v>5</v>
      </c>
      <c r="M523" t="s">
        <v>2772</v>
      </c>
      <c r="N523" t="s">
        <v>2599</v>
      </c>
      <c r="O523" t="s">
        <v>2600</v>
      </c>
      <c r="P523" t="s">
        <v>2601</v>
      </c>
      <c r="Q523" t="s">
        <v>2697</v>
      </c>
      <c r="R523" t="s">
        <v>2603</v>
      </c>
      <c r="S523" t="s">
        <v>2604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2024</v>
      </c>
      <c r="CT523" t="str">
        <f>IFERROR(INDEX(Geography!C:C, MATCH(G523, Geography!B:B, 0)), G523)</f>
        <v>Wisconsin</v>
      </c>
      <c r="CU523" t="str">
        <f>IF(O523=VLOOKUP("eia923_lignite_fuel_code", Keys!$B:$C, 2, FALSE), VLOOKUP("lignite_label", Keys!$B:$C, 2, FALSE),VLOOKUP("hard_coal_label", Keys!$B:$C, 2, FALSE))</f>
        <v>hard_coal</v>
      </c>
    </row>
    <row r="524" spans="1:99" x14ac:dyDescent="0.25">
      <c r="A524">
        <v>54414</v>
      </c>
      <c r="B524" t="s">
        <v>2592</v>
      </c>
      <c r="C524" t="s">
        <v>2593</v>
      </c>
      <c r="D524" t="s">
        <v>3282</v>
      </c>
      <c r="E524" t="s">
        <v>3282</v>
      </c>
      <c r="F524">
        <v>9765</v>
      </c>
      <c r="G524" t="s">
        <v>336</v>
      </c>
      <c r="H524" t="s">
        <v>2609</v>
      </c>
      <c r="I524" t="s">
        <v>2610</v>
      </c>
      <c r="K524">
        <v>333</v>
      </c>
      <c r="L524">
        <v>6</v>
      </c>
      <c r="M524" t="s">
        <v>3283</v>
      </c>
      <c r="N524" t="s">
        <v>2659</v>
      </c>
      <c r="O524" t="s">
        <v>2600</v>
      </c>
      <c r="P524" t="s">
        <v>2601</v>
      </c>
      <c r="Q524" t="s">
        <v>2697</v>
      </c>
      <c r="R524" t="s">
        <v>2603</v>
      </c>
      <c r="S524" t="s">
        <v>2604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2024</v>
      </c>
      <c r="CT524" t="str">
        <f>IFERROR(INDEX(Geography!C:C, MATCH(G524, Geography!B:B, 0)), G524)</f>
        <v>Iowa</v>
      </c>
      <c r="CU524" t="str">
        <f>IF(O524=VLOOKUP("eia923_lignite_fuel_code", Keys!$B:$C, 2, FALSE), VLOOKUP("lignite_label", Keys!$B:$C, 2, FALSE),VLOOKUP("hard_coal_label", Keys!$B:$C, 2, FALSE))</f>
        <v>hard_coal</v>
      </c>
    </row>
    <row r="525" spans="1:99" x14ac:dyDescent="0.25">
      <c r="A525">
        <v>54427</v>
      </c>
      <c r="B525" t="s">
        <v>2616</v>
      </c>
      <c r="C525" t="s">
        <v>2593</v>
      </c>
      <c r="D525" t="s">
        <v>3284</v>
      </c>
      <c r="E525" t="s">
        <v>3285</v>
      </c>
      <c r="F525">
        <v>7043</v>
      </c>
      <c r="G525" t="s">
        <v>346</v>
      </c>
      <c r="H525" t="s">
        <v>2640</v>
      </c>
      <c r="I525" t="s">
        <v>2597</v>
      </c>
      <c r="K525">
        <v>322122</v>
      </c>
      <c r="L525">
        <v>7</v>
      </c>
      <c r="M525" t="s">
        <v>3088</v>
      </c>
      <c r="N525" t="s">
        <v>2599</v>
      </c>
      <c r="O525" t="s">
        <v>2600</v>
      </c>
      <c r="P525" t="s">
        <v>2601</v>
      </c>
      <c r="Q525" t="s">
        <v>2697</v>
      </c>
      <c r="R525" t="s">
        <v>2603</v>
      </c>
      <c r="S525" t="s">
        <v>2604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2024</v>
      </c>
      <c r="CT525" t="str">
        <f>IFERROR(INDEX(Geography!C:C, MATCH(G525, Geography!B:B, 0)), G525)</f>
        <v>Louisiana</v>
      </c>
      <c r="CU525" t="str">
        <f>IF(O525=VLOOKUP("eia923_lignite_fuel_code", Keys!$B:$C, 2, FALSE), VLOOKUP("lignite_label", Keys!$B:$C, 2, FALSE),VLOOKUP("hard_coal_label", Keys!$B:$C, 2, FALSE))</f>
        <v>hard_coal</v>
      </c>
    </row>
    <row r="526" spans="1:99" x14ac:dyDescent="0.25">
      <c r="A526">
        <v>54464</v>
      </c>
      <c r="B526" t="s">
        <v>2616</v>
      </c>
      <c r="C526" t="s">
        <v>2593</v>
      </c>
      <c r="D526" t="s">
        <v>3286</v>
      </c>
      <c r="E526" t="s">
        <v>3287</v>
      </c>
      <c r="F526">
        <v>16024</v>
      </c>
      <c r="G526" t="s">
        <v>323</v>
      </c>
      <c r="H526" t="s">
        <v>2631</v>
      </c>
      <c r="I526" t="s">
        <v>2597</v>
      </c>
      <c r="K526">
        <v>322</v>
      </c>
      <c r="L526">
        <v>7</v>
      </c>
      <c r="M526" t="s">
        <v>3088</v>
      </c>
      <c r="N526" t="s">
        <v>2599</v>
      </c>
      <c r="O526" t="s">
        <v>2600</v>
      </c>
      <c r="P526" t="s">
        <v>2601</v>
      </c>
      <c r="Q526" t="s">
        <v>2602</v>
      </c>
      <c r="R526" t="s">
        <v>2656</v>
      </c>
      <c r="S526" t="s">
        <v>2604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2024</v>
      </c>
      <c r="CT526" t="str">
        <f>IFERROR(INDEX(Geography!C:C, MATCH(G526, Geography!B:B, 0)), G526)</f>
        <v>Georgia</v>
      </c>
      <c r="CU526" t="str">
        <f>IF(O526=VLOOKUP("eia923_lignite_fuel_code", Keys!$B:$C, 2, FALSE), VLOOKUP("lignite_label", Keys!$B:$C, 2, FALSE),VLOOKUP("hard_coal_label", Keys!$B:$C, 2, FALSE))</f>
        <v>hard_coal</v>
      </c>
    </row>
    <row r="527" spans="1:99" x14ac:dyDescent="0.25">
      <c r="A527">
        <v>54533</v>
      </c>
      <c r="B527" t="s">
        <v>2616</v>
      </c>
      <c r="C527" t="s">
        <v>2593</v>
      </c>
      <c r="D527" t="s">
        <v>3288</v>
      </c>
      <c r="E527" t="s">
        <v>3288</v>
      </c>
      <c r="F527">
        <v>17604</v>
      </c>
      <c r="G527" t="s">
        <v>361</v>
      </c>
      <c r="H527" t="s">
        <v>2609</v>
      </c>
      <c r="I527" t="s">
        <v>2610</v>
      </c>
      <c r="K527">
        <v>311</v>
      </c>
      <c r="L527">
        <v>7</v>
      </c>
      <c r="M527" t="s">
        <v>3088</v>
      </c>
      <c r="N527" t="s">
        <v>2599</v>
      </c>
      <c r="O527" t="s">
        <v>2600</v>
      </c>
      <c r="P527" t="s">
        <v>2601</v>
      </c>
      <c r="Q527" t="s">
        <v>2697</v>
      </c>
      <c r="R527" t="s">
        <v>2603</v>
      </c>
      <c r="S527" t="s">
        <v>2604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2024</v>
      </c>
      <c r="CT527" t="str">
        <f>IFERROR(INDEX(Geography!C:C, MATCH(G527, Geography!B:B, 0)), G527)</f>
        <v>Minnesota</v>
      </c>
      <c r="CU527" t="str">
        <f>IF(O527=VLOOKUP("eia923_lignite_fuel_code", Keys!$B:$C, 2, FALSE), VLOOKUP("lignite_label", Keys!$B:$C, 2, FALSE),VLOOKUP("hard_coal_label", Keys!$B:$C, 2, FALSE))</f>
        <v>hard_coal</v>
      </c>
    </row>
    <row r="528" spans="1:99" x14ac:dyDescent="0.25">
      <c r="A528">
        <v>54533</v>
      </c>
      <c r="B528" t="s">
        <v>2616</v>
      </c>
      <c r="C528" t="s">
        <v>2593</v>
      </c>
      <c r="D528" t="s">
        <v>3288</v>
      </c>
      <c r="E528" t="s">
        <v>3288</v>
      </c>
      <c r="F528">
        <v>17604</v>
      </c>
      <c r="G528" t="s">
        <v>361</v>
      </c>
      <c r="H528" t="s">
        <v>2609</v>
      </c>
      <c r="I528" t="s">
        <v>2610</v>
      </c>
      <c r="K528">
        <v>311</v>
      </c>
      <c r="L528">
        <v>7</v>
      </c>
      <c r="M528" t="s">
        <v>3088</v>
      </c>
      <c r="N528" t="s">
        <v>2599</v>
      </c>
      <c r="O528" t="s">
        <v>2605</v>
      </c>
      <c r="P528" t="s">
        <v>2601</v>
      </c>
      <c r="Q528" t="s">
        <v>2697</v>
      </c>
      <c r="R528" t="s">
        <v>2603</v>
      </c>
      <c r="S528" t="s">
        <v>2604</v>
      </c>
      <c r="T528">
        <v>18833</v>
      </c>
      <c r="U528">
        <v>16281</v>
      </c>
      <c r="V528">
        <v>16736</v>
      </c>
      <c r="W528">
        <v>17046</v>
      </c>
      <c r="X528">
        <v>17183</v>
      </c>
      <c r="Y528">
        <v>11270</v>
      </c>
      <c r="Z528">
        <v>454</v>
      </c>
      <c r="AA528">
        <v>2856</v>
      </c>
      <c r="AB528">
        <v>18328</v>
      </c>
      <c r="AC528">
        <v>18754</v>
      </c>
      <c r="AD528">
        <v>18363</v>
      </c>
      <c r="AE528">
        <v>19299</v>
      </c>
      <c r="AF528">
        <v>515</v>
      </c>
      <c r="AG528">
        <v>462</v>
      </c>
      <c r="AH528">
        <v>426</v>
      </c>
      <c r="AI528">
        <v>328</v>
      </c>
      <c r="AJ528">
        <v>389</v>
      </c>
      <c r="AK528">
        <v>297</v>
      </c>
      <c r="AL528">
        <v>0</v>
      </c>
      <c r="AM528">
        <v>6</v>
      </c>
      <c r="AN528">
        <v>181</v>
      </c>
      <c r="AO528">
        <v>500</v>
      </c>
      <c r="AP528">
        <v>531</v>
      </c>
      <c r="AQ528">
        <v>489</v>
      </c>
      <c r="AR528">
        <v>17.489999999999998</v>
      </c>
      <c r="AS528">
        <v>17.8</v>
      </c>
      <c r="AT528">
        <v>17.8</v>
      </c>
      <c r="AU528">
        <v>17.8</v>
      </c>
      <c r="AV528">
        <v>17.87</v>
      </c>
      <c r="AW528">
        <v>17.87</v>
      </c>
      <c r="AX528">
        <v>17.87</v>
      </c>
      <c r="AY528">
        <v>17.87</v>
      </c>
      <c r="AZ528">
        <v>17.89</v>
      </c>
      <c r="BA528">
        <v>17.920000000000002</v>
      </c>
      <c r="BB528">
        <v>17.96</v>
      </c>
      <c r="BC528">
        <v>17.96</v>
      </c>
      <c r="BD528">
        <v>329389</v>
      </c>
      <c r="BE528">
        <v>289802</v>
      </c>
      <c r="BF528">
        <v>297901</v>
      </c>
      <c r="BG528">
        <v>303419</v>
      </c>
      <c r="BH528">
        <v>307060</v>
      </c>
      <c r="BI528">
        <v>201395</v>
      </c>
      <c r="BJ528">
        <v>8113</v>
      </c>
      <c r="BK528">
        <v>51037</v>
      </c>
      <c r="BL528">
        <v>327888</v>
      </c>
      <c r="BM528">
        <v>336072</v>
      </c>
      <c r="BN528">
        <v>329799</v>
      </c>
      <c r="BO528">
        <v>346610</v>
      </c>
      <c r="BP528">
        <v>9007</v>
      </c>
      <c r="BQ528">
        <v>8231</v>
      </c>
      <c r="BR528">
        <v>7575</v>
      </c>
      <c r="BS528">
        <v>5837</v>
      </c>
      <c r="BT528">
        <v>6960</v>
      </c>
      <c r="BU528">
        <v>5305</v>
      </c>
      <c r="BV528">
        <v>0</v>
      </c>
      <c r="BW528">
        <v>105</v>
      </c>
      <c r="BX528">
        <v>3245</v>
      </c>
      <c r="BY528">
        <v>8954</v>
      </c>
      <c r="BZ528">
        <v>9540</v>
      </c>
      <c r="CA528">
        <v>8777</v>
      </c>
      <c r="CB528">
        <v>2349.4690000000001</v>
      </c>
      <c r="CC528">
        <v>2146.9059999999999</v>
      </c>
      <c r="CD528">
        <v>1975.838</v>
      </c>
      <c r="CE528">
        <v>1522.58</v>
      </c>
      <c r="CF528">
        <v>1815.5229999999999</v>
      </c>
      <c r="CG528">
        <v>1383.8309999999999</v>
      </c>
      <c r="CH528">
        <v>0</v>
      </c>
      <c r="CI528">
        <v>27.306000000000001</v>
      </c>
      <c r="CJ528">
        <v>846.4</v>
      </c>
      <c r="CK528">
        <v>2335.4989999999998</v>
      </c>
      <c r="CL528">
        <v>2488.578</v>
      </c>
      <c r="CM528">
        <v>2289.3939999999998</v>
      </c>
      <c r="CN528">
        <v>175403</v>
      </c>
      <c r="CO528">
        <v>4124</v>
      </c>
      <c r="CP528">
        <v>3128485</v>
      </c>
      <c r="CQ528">
        <v>73536</v>
      </c>
      <c r="CR528">
        <v>19181.324000000001</v>
      </c>
      <c r="CS528">
        <v>2024</v>
      </c>
      <c r="CT528" t="str">
        <f>IFERROR(INDEX(Geography!C:C, MATCH(G528, Geography!B:B, 0)), G528)</f>
        <v>Minnesota</v>
      </c>
      <c r="CU528" t="str">
        <f>IF(O528=VLOOKUP("eia923_lignite_fuel_code", Keys!$B:$C, 2, FALSE), VLOOKUP("lignite_label", Keys!$B:$C, 2, FALSE),VLOOKUP("hard_coal_label", Keys!$B:$C, 2, FALSE))</f>
        <v>hard_coal</v>
      </c>
    </row>
    <row r="529" spans="1:99" x14ac:dyDescent="0.25">
      <c r="A529">
        <v>54556</v>
      </c>
      <c r="B529" t="s">
        <v>2616</v>
      </c>
      <c r="C529" t="s">
        <v>2593</v>
      </c>
      <c r="D529" t="s">
        <v>3289</v>
      </c>
      <c r="E529" t="s">
        <v>3290</v>
      </c>
      <c r="F529">
        <v>4222</v>
      </c>
      <c r="G529" t="s">
        <v>329</v>
      </c>
      <c r="H529" t="s">
        <v>2690</v>
      </c>
      <c r="I529" t="s">
        <v>2666</v>
      </c>
      <c r="K529">
        <v>311</v>
      </c>
      <c r="L529">
        <v>7</v>
      </c>
      <c r="M529" t="s">
        <v>3088</v>
      </c>
      <c r="N529" t="s">
        <v>2599</v>
      </c>
      <c r="O529" t="s">
        <v>2600</v>
      </c>
      <c r="P529" t="s">
        <v>2601</v>
      </c>
      <c r="Q529" t="s">
        <v>2667</v>
      </c>
      <c r="R529" t="s">
        <v>2612</v>
      </c>
      <c r="S529" t="s">
        <v>2604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2024</v>
      </c>
      <c r="CT529" t="str">
        <f>IFERROR(INDEX(Geography!C:C, MATCH(G529, Geography!B:B, 0)), G529)</f>
        <v>Illinois</v>
      </c>
      <c r="CU529" t="str">
        <f>IF(O529=VLOOKUP("eia923_lignite_fuel_code", Keys!$B:$C, 2, FALSE), VLOOKUP("lignite_label", Keys!$B:$C, 2, FALSE),VLOOKUP("hard_coal_label", Keys!$B:$C, 2, FALSE))</f>
        <v>hard_coal</v>
      </c>
    </row>
    <row r="530" spans="1:99" x14ac:dyDescent="0.25">
      <c r="A530">
        <v>54618</v>
      </c>
      <c r="B530" t="s">
        <v>2616</v>
      </c>
      <c r="C530" t="s">
        <v>2593</v>
      </c>
      <c r="D530" t="s">
        <v>3291</v>
      </c>
      <c r="E530" t="s">
        <v>3292</v>
      </c>
      <c r="F530">
        <v>4417</v>
      </c>
      <c r="G530" t="s">
        <v>392</v>
      </c>
      <c r="H530" t="s">
        <v>2631</v>
      </c>
      <c r="I530" t="s">
        <v>2597</v>
      </c>
      <c r="K530">
        <v>311</v>
      </c>
      <c r="L530">
        <v>7</v>
      </c>
      <c r="M530" t="s">
        <v>3088</v>
      </c>
      <c r="N530" t="s">
        <v>2599</v>
      </c>
      <c r="O530" t="s">
        <v>2600</v>
      </c>
      <c r="P530" t="s">
        <v>2601</v>
      </c>
      <c r="Q530" t="s">
        <v>2828</v>
      </c>
      <c r="R530" t="s">
        <v>2656</v>
      </c>
      <c r="S530" t="s">
        <v>2604</v>
      </c>
      <c r="T530">
        <v>881</v>
      </c>
      <c r="U530">
        <v>402</v>
      </c>
      <c r="V530">
        <v>294</v>
      </c>
      <c r="W530">
        <v>375</v>
      </c>
      <c r="X530">
        <v>631</v>
      </c>
      <c r="Y530">
        <v>770</v>
      </c>
      <c r="Z530">
        <v>793</v>
      </c>
      <c r="AA530">
        <v>489</v>
      </c>
      <c r="AB530">
        <v>258</v>
      </c>
      <c r="AC530">
        <v>255</v>
      </c>
      <c r="AD530">
        <v>444</v>
      </c>
      <c r="AE530">
        <v>688</v>
      </c>
      <c r="AF530">
        <v>104</v>
      </c>
      <c r="AG530">
        <v>47</v>
      </c>
      <c r="AH530">
        <v>35</v>
      </c>
      <c r="AI530">
        <v>44</v>
      </c>
      <c r="AJ530">
        <v>74</v>
      </c>
      <c r="AK530">
        <v>91</v>
      </c>
      <c r="AL530">
        <v>94</v>
      </c>
      <c r="AM530">
        <v>58</v>
      </c>
      <c r="AN530">
        <v>30</v>
      </c>
      <c r="AO530">
        <v>30</v>
      </c>
      <c r="AP530">
        <v>52</v>
      </c>
      <c r="AQ530">
        <v>81</v>
      </c>
      <c r="AR530">
        <v>25.95</v>
      </c>
      <c r="AS530">
        <v>25.95</v>
      </c>
      <c r="AT530">
        <v>25.95</v>
      </c>
      <c r="AU530">
        <v>25.95</v>
      </c>
      <c r="AV530">
        <v>25.95</v>
      </c>
      <c r="AW530">
        <v>25.95</v>
      </c>
      <c r="AX530">
        <v>25.95</v>
      </c>
      <c r="AY530">
        <v>25.95</v>
      </c>
      <c r="AZ530">
        <v>25.95</v>
      </c>
      <c r="BA530">
        <v>25.95</v>
      </c>
      <c r="BB530">
        <v>25.95</v>
      </c>
      <c r="BC530">
        <v>25.95</v>
      </c>
      <c r="BD530">
        <v>22862</v>
      </c>
      <c r="BE530">
        <v>10432</v>
      </c>
      <c r="BF530">
        <v>7629</v>
      </c>
      <c r="BG530">
        <v>9731</v>
      </c>
      <c r="BH530">
        <v>16374</v>
      </c>
      <c r="BI530">
        <v>19982</v>
      </c>
      <c r="BJ530">
        <v>20578</v>
      </c>
      <c r="BK530">
        <v>12690</v>
      </c>
      <c r="BL530">
        <v>6695</v>
      </c>
      <c r="BM530">
        <v>6617</v>
      </c>
      <c r="BN530">
        <v>11522</v>
      </c>
      <c r="BO530">
        <v>17854</v>
      </c>
      <c r="BP530">
        <v>2695</v>
      </c>
      <c r="BQ530">
        <v>1231</v>
      </c>
      <c r="BR530">
        <v>899</v>
      </c>
      <c r="BS530">
        <v>1148</v>
      </c>
      <c r="BT530">
        <v>1932</v>
      </c>
      <c r="BU530">
        <v>2355</v>
      </c>
      <c r="BV530">
        <v>2427</v>
      </c>
      <c r="BW530">
        <v>1497</v>
      </c>
      <c r="BX530">
        <v>790</v>
      </c>
      <c r="BY530">
        <v>779</v>
      </c>
      <c r="BZ530">
        <v>1357</v>
      </c>
      <c r="CA530">
        <v>2106</v>
      </c>
      <c r="CB530">
        <v>568.62599999999998</v>
      </c>
      <c r="CC530">
        <v>259.70600000000002</v>
      </c>
      <c r="CD530">
        <v>189.64599999999999</v>
      </c>
      <c r="CE530">
        <v>242.16</v>
      </c>
      <c r="CF530">
        <v>407.68099999999998</v>
      </c>
      <c r="CG530">
        <v>496.93299999999999</v>
      </c>
      <c r="CH530">
        <v>512.22400000000005</v>
      </c>
      <c r="CI530">
        <v>315.988</v>
      </c>
      <c r="CJ530">
        <v>166.626</v>
      </c>
      <c r="CK530">
        <v>164.33799999999999</v>
      </c>
      <c r="CL530">
        <v>286.34300000000002</v>
      </c>
      <c r="CM530">
        <v>444.315</v>
      </c>
      <c r="CN530">
        <v>6280</v>
      </c>
      <c r="CO530">
        <v>740</v>
      </c>
      <c r="CP530">
        <v>162966</v>
      </c>
      <c r="CQ530">
        <v>19216</v>
      </c>
      <c r="CR530">
        <v>4054.5859999999998</v>
      </c>
      <c r="CS530">
        <v>2024</v>
      </c>
      <c r="CT530" t="str">
        <f>IFERROR(INDEX(Geography!C:C, MATCH(G530, Geography!B:B, 0)), G530)</f>
        <v>North Carolina</v>
      </c>
      <c r="CU530" t="str">
        <f>IF(O530=VLOOKUP("eia923_lignite_fuel_code", Keys!$B:$C, 2, FALSE), VLOOKUP("lignite_label", Keys!$B:$C, 2, FALSE),VLOOKUP("hard_coal_label", Keys!$B:$C, 2, FALSE))</f>
        <v>hard_coal</v>
      </c>
    </row>
    <row r="531" spans="1:99" x14ac:dyDescent="0.25">
      <c r="A531">
        <v>54626</v>
      </c>
      <c r="B531" t="s">
        <v>2616</v>
      </c>
      <c r="C531" t="s">
        <v>2593</v>
      </c>
      <c r="D531" t="s">
        <v>3293</v>
      </c>
      <c r="E531" t="s">
        <v>3294</v>
      </c>
      <c r="F531">
        <v>13060</v>
      </c>
      <c r="G531" t="s">
        <v>304</v>
      </c>
      <c r="H531" t="s">
        <v>2913</v>
      </c>
      <c r="I531" t="s">
        <v>2627</v>
      </c>
      <c r="K531">
        <v>22</v>
      </c>
      <c r="L531">
        <v>3</v>
      </c>
      <c r="M531" t="s">
        <v>2621</v>
      </c>
      <c r="N531" t="s">
        <v>2599</v>
      </c>
      <c r="O531" t="s">
        <v>2600</v>
      </c>
      <c r="P531" t="s">
        <v>2601</v>
      </c>
      <c r="Q531" t="s">
        <v>3138</v>
      </c>
      <c r="R531" t="s">
        <v>2656</v>
      </c>
      <c r="S531" t="s">
        <v>2604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2593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 t="s">
        <v>2593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 t="s">
        <v>2593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2593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 t="s">
        <v>2593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 t="s">
        <v>2593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2024</v>
      </c>
      <c r="CT531" t="str">
        <f>IFERROR(INDEX(Geography!C:C, MATCH(G531, Geography!B:B, 0)), G531)</f>
        <v>California</v>
      </c>
      <c r="CU531" t="str">
        <f>IF(O531=VLOOKUP("eia923_lignite_fuel_code", Keys!$B:$C, 2, FALSE), VLOOKUP("lignite_label", Keys!$B:$C, 2, FALSE),VLOOKUP("hard_coal_label", Keys!$B:$C, 2, FALSE))</f>
        <v>hard_coal</v>
      </c>
    </row>
    <row r="532" spans="1:99" x14ac:dyDescent="0.25">
      <c r="A532">
        <v>54634</v>
      </c>
      <c r="B532" t="s">
        <v>2616</v>
      </c>
      <c r="C532" t="s">
        <v>2593</v>
      </c>
      <c r="D532" t="s">
        <v>3295</v>
      </c>
      <c r="E532" t="s">
        <v>3296</v>
      </c>
      <c r="F532">
        <v>16793</v>
      </c>
      <c r="G532" t="s">
        <v>407</v>
      </c>
      <c r="H532" t="s">
        <v>2811</v>
      </c>
      <c r="I532" t="s">
        <v>2666</v>
      </c>
      <c r="K532">
        <v>22</v>
      </c>
      <c r="L532">
        <v>3</v>
      </c>
      <c r="M532" t="s">
        <v>2621</v>
      </c>
      <c r="N532" t="s">
        <v>2599</v>
      </c>
      <c r="O532" t="s">
        <v>2876</v>
      </c>
      <c r="P532" t="s">
        <v>2877</v>
      </c>
      <c r="Q532" t="s">
        <v>2667</v>
      </c>
      <c r="R532" t="s">
        <v>2603</v>
      </c>
      <c r="S532" t="s">
        <v>2604</v>
      </c>
      <c r="T532">
        <v>125188</v>
      </c>
      <c r="U532">
        <v>117027</v>
      </c>
      <c r="V532">
        <v>116379</v>
      </c>
      <c r="W532">
        <v>111722</v>
      </c>
      <c r="X532">
        <v>43353</v>
      </c>
      <c r="Y532">
        <v>98726</v>
      </c>
      <c r="Z532">
        <v>111846</v>
      </c>
      <c r="AA532">
        <v>112379</v>
      </c>
      <c r="AB532">
        <v>104945</v>
      </c>
      <c r="AC532">
        <v>112869</v>
      </c>
      <c r="AD532">
        <v>103414</v>
      </c>
      <c r="AE532">
        <v>119612</v>
      </c>
      <c r="AF532">
        <v>118312</v>
      </c>
      <c r="AG532">
        <v>116919</v>
      </c>
      <c r="AH532">
        <v>111355</v>
      </c>
      <c r="AI532">
        <v>111722</v>
      </c>
      <c r="AJ532">
        <v>43353</v>
      </c>
      <c r="AK532">
        <v>98726</v>
      </c>
      <c r="AL532">
        <v>111846</v>
      </c>
      <c r="AM532">
        <v>112379</v>
      </c>
      <c r="AN532">
        <v>104945</v>
      </c>
      <c r="AO532">
        <v>112869</v>
      </c>
      <c r="AP532">
        <v>102753</v>
      </c>
      <c r="AQ532">
        <v>117578</v>
      </c>
      <c r="AR532">
        <v>7.226</v>
      </c>
      <c r="AS532">
        <v>7.1920000000000002</v>
      </c>
      <c r="AT532">
        <v>7.3639999999999999</v>
      </c>
      <c r="AU532">
        <v>6.6479999999999997</v>
      </c>
      <c r="AV532">
        <v>7.242</v>
      </c>
      <c r="AW532">
        <v>6.63</v>
      </c>
      <c r="AX532">
        <v>7.1740000000000004</v>
      </c>
      <c r="AY532">
        <v>7.06</v>
      </c>
      <c r="AZ532">
        <v>7.6580000000000004</v>
      </c>
      <c r="BA532">
        <v>7.282</v>
      </c>
      <c r="BB532">
        <v>7.53</v>
      </c>
      <c r="BC532">
        <v>7.7720000000000002</v>
      </c>
      <c r="BD532">
        <v>904608</v>
      </c>
      <c r="BE532">
        <v>841658</v>
      </c>
      <c r="BF532">
        <v>857015</v>
      </c>
      <c r="BG532">
        <v>742728</v>
      </c>
      <c r="BH532">
        <v>313962</v>
      </c>
      <c r="BI532">
        <v>654553</v>
      </c>
      <c r="BJ532">
        <v>802383</v>
      </c>
      <c r="BK532">
        <v>793396</v>
      </c>
      <c r="BL532">
        <v>803669</v>
      </c>
      <c r="BM532">
        <v>821912</v>
      </c>
      <c r="BN532">
        <v>778707</v>
      </c>
      <c r="BO532">
        <v>929624</v>
      </c>
      <c r="BP532">
        <v>854922</v>
      </c>
      <c r="BQ532">
        <v>840879</v>
      </c>
      <c r="BR532">
        <v>820018</v>
      </c>
      <c r="BS532">
        <v>742728</v>
      </c>
      <c r="BT532">
        <v>313962</v>
      </c>
      <c r="BU532">
        <v>654553</v>
      </c>
      <c r="BV532">
        <v>802383</v>
      </c>
      <c r="BW532">
        <v>793396</v>
      </c>
      <c r="BX532">
        <v>803669</v>
      </c>
      <c r="BY532">
        <v>821912</v>
      </c>
      <c r="BZ532">
        <v>773732</v>
      </c>
      <c r="CA532">
        <v>913820</v>
      </c>
      <c r="CB532">
        <v>55459.707000000002</v>
      </c>
      <c r="CC532">
        <v>54968.557000000001</v>
      </c>
      <c r="CD532">
        <v>53462.129000000001</v>
      </c>
      <c r="CE532">
        <v>50170.947999999997</v>
      </c>
      <c r="CF532">
        <v>20968</v>
      </c>
      <c r="CG532">
        <v>48786.7</v>
      </c>
      <c r="CH532">
        <v>61094</v>
      </c>
      <c r="CI532">
        <v>61099</v>
      </c>
      <c r="CJ532">
        <v>59274</v>
      </c>
      <c r="CK532">
        <v>60799.54</v>
      </c>
      <c r="CL532">
        <v>51252.934000000001</v>
      </c>
      <c r="CM532">
        <v>60443.502999999997</v>
      </c>
      <c r="CN532">
        <v>1277460</v>
      </c>
      <c r="CO532">
        <v>1262757</v>
      </c>
      <c r="CP532">
        <v>9244215</v>
      </c>
      <c r="CQ532">
        <v>9135974</v>
      </c>
      <c r="CR532">
        <v>637779.02</v>
      </c>
      <c r="CS532">
        <v>2024</v>
      </c>
      <c r="CT532" t="str">
        <f>IFERROR(INDEX(Geography!C:C, MATCH(G532, Geography!B:B, 0)), G532)</f>
        <v>Pennsylvania</v>
      </c>
      <c r="CU532" t="str">
        <f>IF(O532=VLOOKUP("eia923_lignite_fuel_code", Keys!$B:$C, 2, FALSE), VLOOKUP("lignite_label", Keys!$B:$C, 2, FALSE),VLOOKUP("hard_coal_label", Keys!$B:$C, 2, FALSE))</f>
        <v>hard_coal</v>
      </c>
    </row>
    <row r="533" spans="1:99" x14ac:dyDescent="0.25">
      <c r="A533">
        <v>54638</v>
      </c>
      <c r="B533" t="s">
        <v>2616</v>
      </c>
      <c r="C533" t="s">
        <v>2593</v>
      </c>
      <c r="D533" t="s">
        <v>3297</v>
      </c>
      <c r="E533" t="s">
        <v>3298</v>
      </c>
      <c r="F533">
        <v>56137</v>
      </c>
      <c r="G533" t="s">
        <v>407</v>
      </c>
      <c r="H533" t="s">
        <v>2811</v>
      </c>
      <c r="I533" t="s">
        <v>2666</v>
      </c>
      <c r="K533">
        <v>322</v>
      </c>
      <c r="L533">
        <v>7</v>
      </c>
      <c r="M533" t="s">
        <v>3088</v>
      </c>
      <c r="N533" t="s">
        <v>2599</v>
      </c>
      <c r="O533" t="s">
        <v>2600</v>
      </c>
      <c r="P533" t="s">
        <v>2601</v>
      </c>
      <c r="Q533" t="s">
        <v>2667</v>
      </c>
      <c r="R533" t="s">
        <v>2612</v>
      </c>
      <c r="S533" t="s">
        <v>2604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2024</v>
      </c>
      <c r="CT533" t="str">
        <f>IFERROR(INDEX(Geography!C:C, MATCH(G533, Geography!B:B, 0)), G533)</f>
        <v>Pennsylvania</v>
      </c>
      <c r="CU533" t="str">
        <f>IF(O533=VLOOKUP("eia923_lignite_fuel_code", Keys!$B:$C, 2, FALSE), VLOOKUP("lignite_label", Keys!$B:$C, 2, FALSE),VLOOKUP("hard_coal_label", Keys!$B:$C, 2, FALSE))</f>
        <v>hard_coal</v>
      </c>
    </row>
    <row r="534" spans="1:99" x14ac:dyDescent="0.25">
      <c r="A534">
        <v>54656</v>
      </c>
      <c r="B534" t="s">
        <v>2616</v>
      </c>
      <c r="C534" t="s">
        <v>2593</v>
      </c>
      <c r="D534" t="s">
        <v>3299</v>
      </c>
      <c r="E534" t="s">
        <v>3300</v>
      </c>
      <c r="F534">
        <v>9210</v>
      </c>
      <c r="G534" t="s">
        <v>392</v>
      </c>
      <c r="H534" t="s">
        <v>2631</v>
      </c>
      <c r="I534" t="s">
        <v>2597</v>
      </c>
      <c r="K534">
        <v>32213</v>
      </c>
      <c r="L534">
        <v>7</v>
      </c>
      <c r="M534" t="s">
        <v>3088</v>
      </c>
      <c r="N534" t="s">
        <v>2599</v>
      </c>
      <c r="O534" t="s">
        <v>2653</v>
      </c>
      <c r="P534" t="s">
        <v>2601</v>
      </c>
      <c r="Q534" t="s">
        <v>2823</v>
      </c>
      <c r="R534" t="s">
        <v>2603</v>
      </c>
      <c r="S534" t="s">
        <v>2604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2024</v>
      </c>
      <c r="CT534" t="str">
        <f>IFERROR(INDEX(Geography!C:C, MATCH(G534, Geography!B:B, 0)), G534)</f>
        <v>North Carolina</v>
      </c>
      <c r="CU534" t="str">
        <f>IF(O534=VLOOKUP("eia923_lignite_fuel_code", Keys!$B:$C, 2, FALSE), VLOOKUP("lignite_label", Keys!$B:$C, 2, FALSE),VLOOKUP("hard_coal_label", Keys!$B:$C, 2, FALSE))</f>
        <v>hard_coal</v>
      </c>
    </row>
    <row r="535" spans="1:99" x14ac:dyDescent="0.25">
      <c r="A535">
        <v>54656</v>
      </c>
      <c r="B535" t="s">
        <v>2616</v>
      </c>
      <c r="C535" t="s">
        <v>2593</v>
      </c>
      <c r="D535" t="s">
        <v>3299</v>
      </c>
      <c r="E535" t="s">
        <v>3300</v>
      </c>
      <c r="F535">
        <v>9210</v>
      </c>
      <c r="G535" t="s">
        <v>392</v>
      </c>
      <c r="H535" t="s">
        <v>2631</v>
      </c>
      <c r="I535" t="s">
        <v>2597</v>
      </c>
      <c r="K535">
        <v>32213</v>
      </c>
      <c r="L535">
        <v>7</v>
      </c>
      <c r="M535" t="s">
        <v>3088</v>
      </c>
      <c r="N535" t="s">
        <v>2599</v>
      </c>
      <c r="O535" t="s">
        <v>2600</v>
      </c>
      <c r="P535" t="s">
        <v>2601</v>
      </c>
      <c r="Q535" t="s">
        <v>2823</v>
      </c>
      <c r="R535" t="s">
        <v>2603</v>
      </c>
      <c r="S535" t="s">
        <v>2604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2024</v>
      </c>
      <c r="CT535" t="str">
        <f>IFERROR(INDEX(Geography!C:C, MATCH(G535, Geography!B:B, 0)), G535)</f>
        <v>North Carolina</v>
      </c>
      <c r="CU535" t="str">
        <f>IF(O535=VLOOKUP("eia923_lignite_fuel_code", Keys!$B:$C, 2, FALSE), VLOOKUP("lignite_label", Keys!$B:$C, 2, FALSE),VLOOKUP("hard_coal_label", Keys!$B:$C, 2, FALSE))</f>
        <v>hard_coal</v>
      </c>
    </row>
    <row r="536" spans="1:99" x14ac:dyDescent="0.25">
      <c r="A536">
        <v>54690</v>
      </c>
      <c r="B536" t="s">
        <v>2616</v>
      </c>
      <c r="C536" t="s">
        <v>2593</v>
      </c>
      <c r="D536" t="s">
        <v>3301</v>
      </c>
      <c r="E536" t="s">
        <v>3302</v>
      </c>
      <c r="F536">
        <v>24206</v>
      </c>
      <c r="G536" t="s">
        <v>326</v>
      </c>
      <c r="H536" t="s">
        <v>2626</v>
      </c>
      <c r="I536" t="s">
        <v>2627</v>
      </c>
      <c r="K536">
        <v>311</v>
      </c>
      <c r="L536">
        <v>7</v>
      </c>
      <c r="M536" t="s">
        <v>3088</v>
      </c>
      <c r="N536" t="s">
        <v>2599</v>
      </c>
      <c r="O536" t="s">
        <v>2600</v>
      </c>
      <c r="P536" t="s">
        <v>2601</v>
      </c>
      <c r="Q536" t="s">
        <v>3130</v>
      </c>
      <c r="R536" t="s">
        <v>2656</v>
      </c>
      <c r="S536" t="s">
        <v>2604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2024</v>
      </c>
      <c r="CT536" t="str">
        <f>IFERROR(INDEX(Geography!C:C, MATCH(G536, Geography!B:B, 0)), G536)</f>
        <v>Idaho</v>
      </c>
      <c r="CU536" t="str">
        <f>IF(O536=VLOOKUP("eia923_lignite_fuel_code", Keys!$B:$C, 2, FALSE), VLOOKUP("lignite_label", Keys!$B:$C, 2, FALSE),VLOOKUP("hard_coal_label", Keys!$B:$C, 2, FALSE))</f>
        <v>hard_coal</v>
      </c>
    </row>
    <row r="537" spans="1:99" x14ac:dyDescent="0.25">
      <c r="A537">
        <v>54690</v>
      </c>
      <c r="B537" t="s">
        <v>2616</v>
      </c>
      <c r="C537" t="s">
        <v>2593</v>
      </c>
      <c r="D537" t="s">
        <v>3301</v>
      </c>
      <c r="E537" t="s">
        <v>3302</v>
      </c>
      <c r="F537">
        <v>24206</v>
      </c>
      <c r="G537" t="s">
        <v>326</v>
      </c>
      <c r="H537" t="s">
        <v>2626</v>
      </c>
      <c r="I537" t="s">
        <v>2627</v>
      </c>
      <c r="K537">
        <v>311</v>
      </c>
      <c r="L537">
        <v>7</v>
      </c>
      <c r="M537" t="s">
        <v>3088</v>
      </c>
      <c r="N537" t="s">
        <v>2599</v>
      </c>
      <c r="O537" t="s">
        <v>2605</v>
      </c>
      <c r="P537" t="s">
        <v>2601</v>
      </c>
      <c r="Q537" t="s">
        <v>3130</v>
      </c>
      <c r="R537" t="s">
        <v>2656</v>
      </c>
      <c r="S537" t="s">
        <v>2604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2024</v>
      </c>
      <c r="CT537" t="str">
        <f>IFERROR(INDEX(Geography!C:C, MATCH(G537, Geography!B:B, 0)), G537)</f>
        <v>Idaho</v>
      </c>
      <c r="CU537" t="str">
        <f>IF(O537=VLOOKUP("eia923_lignite_fuel_code", Keys!$B:$C, 2, FALSE), VLOOKUP("lignite_label", Keys!$B:$C, 2, FALSE),VLOOKUP("hard_coal_label", Keys!$B:$C, 2, FALSE))</f>
        <v>hard_coal</v>
      </c>
    </row>
    <row r="538" spans="1:99" x14ac:dyDescent="0.25">
      <c r="A538">
        <v>54752</v>
      </c>
      <c r="B538" t="s">
        <v>2616</v>
      </c>
      <c r="C538" t="s">
        <v>2593</v>
      </c>
      <c r="D538" t="s">
        <v>3303</v>
      </c>
      <c r="E538" t="s">
        <v>3304</v>
      </c>
      <c r="F538">
        <v>56291</v>
      </c>
      <c r="G538" t="s">
        <v>293</v>
      </c>
      <c r="H538" t="s">
        <v>2596</v>
      </c>
      <c r="I538" t="s">
        <v>2597</v>
      </c>
      <c r="K538">
        <v>32213</v>
      </c>
      <c r="L538">
        <v>7</v>
      </c>
      <c r="M538" t="s">
        <v>3088</v>
      </c>
      <c r="N538" t="s">
        <v>2599</v>
      </c>
      <c r="O538" t="s">
        <v>2600</v>
      </c>
      <c r="P538" t="s">
        <v>2601</v>
      </c>
      <c r="Q538" t="s">
        <v>2602</v>
      </c>
      <c r="R538" t="s">
        <v>2612</v>
      </c>
      <c r="S538" t="s">
        <v>2604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2024</v>
      </c>
      <c r="CT538" t="str">
        <f>IFERROR(INDEX(Geography!C:C, MATCH(G538, Geography!B:B, 0)), G538)</f>
        <v>Alabama</v>
      </c>
      <c r="CU538" t="str">
        <f>IF(O538=VLOOKUP("eia923_lignite_fuel_code", Keys!$B:$C, 2, FALSE), VLOOKUP("lignite_label", Keys!$B:$C, 2, FALSE),VLOOKUP("hard_coal_label", Keys!$B:$C, 2, FALSE))</f>
        <v>hard_coal</v>
      </c>
    </row>
    <row r="539" spans="1:99" x14ac:dyDescent="0.25">
      <c r="A539">
        <v>54763</v>
      </c>
      <c r="B539" t="s">
        <v>2616</v>
      </c>
      <c r="C539" t="s">
        <v>2593</v>
      </c>
      <c r="D539" t="s">
        <v>3305</v>
      </c>
      <c r="E539" t="s">
        <v>3306</v>
      </c>
      <c r="F539">
        <v>59976</v>
      </c>
      <c r="G539" t="s">
        <v>293</v>
      </c>
      <c r="H539" t="s">
        <v>2596</v>
      </c>
      <c r="I539" t="s">
        <v>2597</v>
      </c>
      <c r="K539">
        <v>32213</v>
      </c>
      <c r="L539">
        <v>7</v>
      </c>
      <c r="M539" t="s">
        <v>3088</v>
      </c>
      <c r="N539" t="s">
        <v>2599</v>
      </c>
      <c r="O539" t="s">
        <v>2600</v>
      </c>
      <c r="P539" t="s">
        <v>2601</v>
      </c>
      <c r="Q539" t="s">
        <v>2602</v>
      </c>
      <c r="R539" t="s">
        <v>2612</v>
      </c>
      <c r="S539" t="s">
        <v>2604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2024</v>
      </c>
      <c r="CT539" t="str">
        <f>IFERROR(INDEX(Geography!C:C, MATCH(G539, Geography!B:B, 0)), G539)</f>
        <v>Alabama</v>
      </c>
      <c r="CU539" t="str">
        <f>IF(O539=VLOOKUP("eia923_lignite_fuel_code", Keys!$B:$C, 2, FALSE), VLOOKUP("lignite_label", Keys!$B:$C, 2, FALSE),VLOOKUP("hard_coal_label", Keys!$B:$C, 2, FALSE))</f>
        <v>hard_coal</v>
      </c>
    </row>
    <row r="540" spans="1:99" x14ac:dyDescent="0.25">
      <c r="A540">
        <v>54775</v>
      </c>
      <c r="B540" t="s">
        <v>2616</v>
      </c>
      <c r="C540" t="s">
        <v>2593</v>
      </c>
      <c r="D540" t="s">
        <v>3307</v>
      </c>
      <c r="E540" t="s">
        <v>3308</v>
      </c>
      <c r="F540">
        <v>19539</v>
      </c>
      <c r="G540" t="s">
        <v>336</v>
      </c>
      <c r="H540" t="s">
        <v>2609</v>
      </c>
      <c r="I540" t="s">
        <v>2610</v>
      </c>
      <c r="K540">
        <v>611</v>
      </c>
      <c r="L540">
        <v>5</v>
      </c>
      <c r="M540" t="s">
        <v>2772</v>
      </c>
      <c r="N540" t="s">
        <v>2599</v>
      </c>
      <c r="O540" t="s">
        <v>2600</v>
      </c>
      <c r="P540" t="s">
        <v>2601</v>
      </c>
      <c r="Q540" t="s">
        <v>2697</v>
      </c>
      <c r="R540" t="s">
        <v>2603</v>
      </c>
      <c r="S540" t="s">
        <v>2604</v>
      </c>
      <c r="T540">
        <v>1618</v>
      </c>
      <c r="U540">
        <v>2369</v>
      </c>
      <c r="V540">
        <v>2017</v>
      </c>
      <c r="W540">
        <v>0</v>
      </c>
      <c r="X540">
        <v>0</v>
      </c>
      <c r="Y540">
        <v>0</v>
      </c>
      <c r="Z540">
        <v>1821</v>
      </c>
      <c r="AA540">
        <v>1530</v>
      </c>
      <c r="AB540">
        <v>871</v>
      </c>
      <c r="AC540">
        <v>0</v>
      </c>
      <c r="AD540">
        <v>0</v>
      </c>
      <c r="AE540">
        <v>0</v>
      </c>
      <c r="AF540">
        <v>218</v>
      </c>
      <c r="AG540">
        <v>296</v>
      </c>
      <c r="AH540">
        <v>285</v>
      </c>
      <c r="AI540">
        <v>0</v>
      </c>
      <c r="AJ540">
        <v>0</v>
      </c>
      <c r="AK540">
        <v>0</v>
      </c>
      <c r="AL540">
        <v>191</v>
      </c>
      <c r="AM540">
        <v>162</v>
      </c>
      <c r="AN540">
        <v>87</v>
      </c>
      <c r="AO540">
        <v>0</v>
      </c>
      <c r="AP540">
        <v>0</v>
      </c>
      <c r="AQ540">
        <v>0</v>
      </c>
      <c r="AR540">
        <v>23.492000000000001</v>
      </c>
      <c r="AS540">
        <v>23.902999999999999</v>
      </c>
      <c r="AT540">
        <v>24.033999999999999</v>
      </c>
      <c r="AU540">
        <v>0</v>
      </c>
      <c r="AV540">
        <v>0</v>
      </c>
      <c r="AW540">
        <v>0</v>
      </c>
      <c r="AX540">
        <v>24.552</v>
      </c>
      <c r="AY540">
        <v>24.401</v>
      </c>
      <c r="AZ540">
        <v>24.780999999999999</v>
      </c>
      <c r="BA540">
        <v>0</v>
      </c>
      <c r="BB540">
        <v>0</v>
      </c>
      <c r="BC540">
        <v>0</v>
      </c>
      <c r="BD540">
        <v>38010</v>
      </c>
      <c r="BE540">
        <v>56626</v>
      </c>
      <c r="BF540">
        <v>48477</v>
      </c>
      <c r="BG540">
        <v>0</v>
      </c>
      <c r="BH540">
        <v>0</v>
      </c>
      <c r="BI540">
        <v>0</v>
      </c>
      <c r="BJ540">
        <v>44709</v>
      </c>
      <c r="BK540">
        <v>37334</v>
      </c>
      <c r="BL540">
        <v>21584</v>
      </c>
      <c r="BM540">
        <v>0</v>
      </c>
      <c r="BN540">
        <v>0</v>
      </c>
      <c r="BO540">
        <v>0</v>
      </c>
      <c r="BP540">
        <v>5117</v>
      </c>
      <c r="BQ540">
        <v>7073</v>
      </c>
      <c r="BR540">
        <v>6840</v>
      </c>
      <c r="BS540">
        <v>0</v>
      </c>
      <c r="BT540">
        <v>0</v>
      </c>
      <c r="BU540">
        <v>0</v>
      </c>
      <c r="BV540">
        <v>4681</v>
      </c>
      <c r="BW540">
        <v>3963</v>
      </c>
      <c r="BX540">
        <v>2166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408.52499999999998</v>
      </c>
      <c r="CK540">
        <v>0</v>
      </c>
      <c r="CL540">
        <v>0</v>
      </c>
      <c r="CM540">
        <v>0</v>
      </c>
      <c r="CN540">
        <v>10226</v>
      </c>
      <c r="CO540">
        <v>1239</v>
      </c>
      <c r="CP540">
        <v>246740</v>
      </c>
      <c r="CQ540">
        <v>29840</v>
      </c>
      <c r="CR540">
        <v>408.52499999999998</v>
      </c>
      <c r="CS540">
        <v>2024</v>
      </c>
      <c r="CT540" t="str">
        <f>IFERROR(INDEX(Geography!C:C, MATCH(G540, Geography!B:B, 0)), G540)</f>
        <v>Iowa</v>
      </c>
      <c r="CU540" t="str">
        <f>IF(O540=VLOOKUP("eia923_lignite_fuel_code", Keys!$B:$C, 2, FALSE), VLOOKUP("lignite_label", Keys!$B:$C, 2, FALSE),VLOOKUP("hard_coal_label", Keys!$B:$C, 2, FALSE))</f>
        <v>hard_coal</v>
      </c>
    </row>
    <row r="541" spans="1:99" x14ac:dyDescent="0.25">
      <c r="A541">
        <v>54780</v>
      </c>
      <c r="B541" t="s">
        <v>2616</v>
      </c>
      <c r="C541" t="s">
        <v>2593</v>
      </c>
      <c r="D541" t="s">
        <v>3309</v>
      </c>
      <c r="E541" t="s">
        <v>3310</v>
      </c>
      <c r="F541">
        <v>19528</v>
      </c>
      <c r="G541" t="s">
        <v>329</v>
      </c>
      <c r="H541" t="s">
        <v>2690</v>
      </c>
      <c r="I541" t="s">
        <v>2597</v>
      </c>
      <c r="K541">
        <v>611</v>
      </c>
      <c r="L541">
        <v>5</v>
      </c>
      <c r="M541" t="s">
        <v>2772</v>
      </c>
      <c r="N541" t="s">
        <v>2599</v>
      </c>
      <c r="O541" t="s">
        <v>2600</v>
      </c>
      <c r="P541" t="s">
        <v>2601</v>
      </c>
      <c r="Q541" t="s">
        <v>2697</v>
      </c>
      <c r="R541" t="s">
        <v>2612</v>
      </c>
      <c r="S541" t="s">
        <v>2604</v>
      </c>
      <c r="T541">
        <v>4573</v>
      </c>
      <c r="U541">
        <v>3585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1546</v>
      </c>
      <c r="AE541">
        <v>0</v>
      </c>
      <c r="AF541">
        <v>674</v>
      </c>
      <c r="AG541">
        <v>603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207</v>
      </c>
      <c r="AQ541">
        <v>0</v>
      </c>
      <c r="AR541">
        <v>22.56</v>
      </c>
      <c r="AS541">
        <v>22.56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22.58</v>
      </c>
      <c r="BC541">
        <v>0</v>
      </c>
      <c r="BD541">
        <v>103167</v>
      </c>
      <c r="BE541">
        <v>80878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34909</v>
      </c>
      <c r="BO541">
        <v>0</v>
      </c>
      <c r="BP541">
        <v>15200</v>
      </c>
      <c r="BQ541">
        <v>13611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4677</v>
      </c>
      <c r="CA541">
        <v>0</v>
      </c>
      <c r="CB541">
        <v>2531.346</v>
      </c>
      <c r="CC541">
        <v>2266.7069999999999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778.91</v>
      </c>
      <c r="CM541">
        <v>0</v>
      </c>
      <c r="CN541">
        <v>9704</v>
      </c>
      <c r="CO541">
        <v>1484</v>
      </c>
      <c r="CP541">
        <v>218954</v>
      </c>
      <c r="CQ541">
        <v>33488</v>
      </c>
      <c r="CR541">
        <v>5576.9629999999997</v>
      </c>
      <c r="CS541">
        <v>2024</v>
      </c>
      <c r="CT541" t="str">
        <f>IFERROR(INDEX(Geography!C:C, MATCH(G541, Geography!B:B, 0)), G541)</f>
        <v>Illinois</v>
      </c>
      <c r="CU541" t="str">
        <f>IF(O541=VLOOKUP("eia923_lignite_fuel_code", Keys!$B:$C, 2, FALSE), VLOOKUP("lignite_label", Keys!$B:$C, 2, FALSE),VLOOKUP("hard_coal_label", Keys!$B:$C, 2, FALSE))</f>
        <v>hard_coal</v>
      </c>
    </row>
    <row r="542" spans="1:99" x14ac:dyDescent="0.25">
      <c r="A542">
        <v>54867</v>
      </c>
      <c r="B542" t="s">
        <v>2616</v>
      </c>
      <c r="C542" t="s">
        <v>2593</v>
      </c>
      <c r="D542" t="s">
        <v>3311</v>
      </c>
      <c r="E542" t="s">
        <v>3312</v>
      </c>
      <c r="F542">
        <v>50021</v>
      </c>
      <c r="G542" t="s">
        <v>358</v>
      </c>
      <c r="H542" t="s">
        <v>2690</v>
      </c>
      <c r="I542" t="s">
        <v>2666</v>
      </c>
      <c r="K542">
        <v>322122</v>
      </c>
      <c r="L542">
        <v>7</v>
      </c>
      <c r="M542" t="s">
        <v>3088</v>
      </c>
      <c r="N542" t="s">
        <v>2599</v>
      </c>
      <c r="O542" t="s">
        <v>2600</v>
      </c>
      <c r="P542" t="s">
        <v>2601</v>
      </c>
      <c r="Q542" t="s">
        <v>2697</v>
      </c>
      <c r="R542" t="s">
        <v>2656</v>
      </c>
      <c r="S542" t="s">
        <v>2604</v>
      </c>
      <c r="T542">
        <v>2058</v>
      </c>
      <c r="U542">
        <v>1176</v>
      </c>
      <c r="V542">
        <v>1141</v>
      </c>
      <c r="W542">
        <v>1265</v>
      </c>
      <c r="X542">
        <v>1435</v>
      </c>
      <c r="Y542">
        <v>1744</v>
      </c>
      <c r="Z542">
        <v>1926</v>
      </c>
      <c r="AA542">
        <v>1903</v>
      </c>
      <c r="AB542">
        <v>1599</v>
      </c>
      <c r="AC542">
        <v>1504</v>
      </c>
      <c r="AD542">
        <v>1382</v>
      </c>
      <c r="AE542">
        <v>1903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26.7</v>
      </c>
      <c r="AS542">
        <v>26.7</v>
      </c>
      <c r="AT542">
        <v>26.7</v>
      </c>
      <c r="AU542">
        <v>26.7</v>
      </c>
      <c r="AV542">
        <v>26.7</v>
      </c>
      <c r="AW542">
        <v>26.7</v>
      </c>
      <c r="AX542">
        <v>26.7</v>
      </c>
      <c r="AY542">
        <v>26.7</v>
      </c>
      <c r="AZ542">
        <v>26.7</v>
      </c>
      <c r="BA542">
        <v>26.7</v>
      </c>
      <c r="BB542">
        <v>26.7</v>
      </c>
      <c r="BC542">
        <v>26.7</v>
      </c>
      <c r="BD542">
        <v>54949</v>
      </c>
      <c r="BE542">
        <v>31399</v>
      </c>
      <c r="BF542">
        <v>30465</v>
      </c>
      <c r="BG542">
        <v>33776</v>
      </c>
      <c r="BH542">
        <v>38315</v>
      </c>
      <c r="BI542">
        <v>46565</v>
      </c>
      <c r="BJ542">
        <v>51424</v>
      </c>
      <c r="BK542">
        <v>50810</v>
      </c>
      <c r="BL542">
        <v>42693</v>
      </c>
      <c r="BM542">
        <v>40157</v>
      </c>
      <c r="BN542">
        <v>36899</v>
      </c>
      <c r="BO542">
        <v>50810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19036</v>
      </c>
      <c r="CO542">
        <v>0</v>
      </c>
      <c r="CP542">
        <v>508262</v>
      </c>
      <c r="CQ542">
        <v>0</v>
      </c>
      <c r="CR542">
        <v>0</v>
      </c>
      <c r="CS542">
        <v>2024</v>
      </c>
      <c r="CT542" t="str">
        <f>IFERROR(INDEX(Geography!C:C, MATCH(G542, Geography!B:B, 0)), G542)</f>
        <v>Michigan</v>
      </c>
      <c r="CU542" t="str">
        <f>IF(O542=VLOOKUP("eia923_lignite_fuel_code", Keys!$B:$C, 2, FALSE), VLOOKUP("lignite_label", Keys!$B:$C, 2, FALSE),VLOOKUP("hard_coal_label", Keys!$B:$C, 2, FALSE))</f>
        <v>hard_coal</v>
      </c>
    </row>
    <row r="543" spans="1:99" x14ac:dyDescent="0.25">
      <c r="A543">
        <v>54965</v>
      </c>
      <c r="B543" t="s">
        <v>2616</v>
      </c>
      <c r="C543" t="s">
        <v>2593</v>
      </c>
      <c r="D543" t="s">
        <v>3313</v>
      </c>
      <c r="E543" t="s">
        <v>3314</v>
      </c>
      <c r="F543">
        <v>2769</v>
      </c>
      <c r="G543" t="s">
        <v>358</v>
      </c>
      <c r="H543" t="s">
        <v>2690</v>
      </c>
      <c r="I543" t="s">
        <v>2666</v>
      </c>
      <c r="K543">
        <v>311</v>
      </c>
      <c r="L543">
        <v>7</v>
      </c>
      <c r="M543" t="s">
        <v>3088</v>
      </c>
      <c r="N543" t="s">
        <v>2599</v>
      </c>
      <c r="O543" t="s">
        <v>2600</v>
      </c>
      <c r="P543" t="s">
        <v>2601</v>
      </c>
      <c r="Q543" t="s">
        <v>2697</v>
      </c>
      <c r="R543" t="s">
        <v>2656</v>
      </c>
      <c r="S543" t="s">
        <v>2604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2024</v>
      </c>
      <c r="CT543" t="str">
        <f>IFERROR(INDEX(Geography!C:C, MATCH(G543, Geography!B:B, 0)), G543)</f>
        <v>Michigan</v>
      </c>
      <c r="CU543" t="str">
        <f>IF(O543=VLOOKUP("eia923_lignite_fuel_code", Keys!$B:$C, 2, FALSE), VLOOKUP("lignite_label", Keys!$B:$C, 2, FALSE),VLOOKUP("hard_coal_label", Keys!$B:$C, 2, FALSE))</f>
        <v>hard_coal</v>
      </c>
    </row>
    <row r="544" spans="1:99" x14ac:dyDescent="0.25">
      <c r="A544">
        <v>55076</v>
      </c>
      <c r="B544" t="s">
        <v>2592</v>
      </c>
      <c r="C544" t="s">
        <v>2593</v>
      </c>
      <c r="D544" t="s">
        <v>3315</v>
      </c>
      <c r="E544" t="s">
        <v>3316</v>
      </c>
      <c r="F544">
        <v>3593</v>
      </c>
      <c r="G544" t="s">
        <v>364</v>
      </c>
      <c r="H544" t="s">
        <v>2596</v>
      </c>
      <c r="I544" t="s">
        <v>2597</v>
      </c>
      <c r="K544">
        <v>22</v>
      </c>
      <c r="L544">
        <v>2</v>
      </c>
      <c r="M544" t="s">
        <v>2643</v>
      </c>
      <c r="N544" t="s">
        <v>2599</v>
      </c>
      <c r="O544" t="s">
        <v>522</v>
      </c>
      <c r="P544" t="s">
        <v>2601</v>
      </c>
      <c r="Q544" t="s">
        <v>2746</v>
      </c>
      <c r="R544" t="s">
        <v>2603</v>
      </c>
      <c r="S544" t="s">
        <v>2604</v>
      </c>
      <c r="T544">
        <v>131135</v>
      </c>
      <c r="U544">
        <v>145559</v>
      </c>
      <c r="V544">
        <v>177988</v>
      </c>
      <c r="W544">
        <v>85272</v>
      </c>
      <c r="X544">
        <v>169848</v>
      </c>
      <c r="Y544">
        <v>167434</v>
      </c>
      <c r="Z544">
        <v>174230</v>
      </c>
      <c r="AA544">
        <v>246072</v>
      </c>
      <c r="AB544" t="s">
        <v>2593</v>
      </c>
      <c r="AC544">
        <v>40569</v>
      </c>
      <c r="AD544">
        <v>206461</v>
      </c>
      <c r="AE544">
        <v>322846</v>
      </c>
      <c r="AF544">
        <v>131135</v>
      </c>
      <c r="AG544">
        <v>145559</v>
      </c>
      <c r="AH544">
        <v>177988</v>
      </c>
      <c r="AI544">
        <v>85272</v>
      </c>
      <c r="AJ544">
        <v>169848</v>
      </c>
      <c r="AK544">
        <v>167434</v>
      </c>
      <c r="AL544">
        <v>174230</v>
      </c>
      <c r="AM544">
        <v>246072</v>
      </c>
      <c r="AN544" t="s">
        <v>2593</v>
      </c>
      <c r="AO544">
        <v>40569</v>
      </c>
      <c r="AP544">
        <v>206461</v>
      </c>
      <c r="AQ544">
        <v>322846</v>
      </c>
      <c r="AR544">
        <v>10.28</v>
      </c>
      <c r="AS544">
        <v>10.27</v>
      </c>
      <c r="AT544">
        <v>10.24</v>
      </c>
      <c r="AU544">
        <v>10.47</v>
      </c>
      <c r="AV544">
        <v>10.58</v>
      </c>
      <c r="AW544">
        <v>10.73</v>
      </c>
      <c r="AX544">
        <v>10.88</v>
      </c>
      <c r="AY544">
        <v>11.17</v>
      </c>
      <c r="AZ544" t="s">
        <v>2593</v>
      </c>
      <c r="BA544">
        <v>10.91</v>
      </c>
      <c r="BB544">
        <v>10.74</v>
      </c>
      <c r="BC544">
        <v>10.35</v>
      </c>
      <c r="BD544">
        <v>1348068</v>
      </c>
      <c r="BE544">
        <v>1494891</v>
      </c>
      <c r="BF544">
        <v>1822597</v>
      </c>
      <c r="BG544">
        <v>892798</v>
      </c>
      <c r="BH544">
        <v>1796992</v>
      </c>
      <c r="BI544">
        <v>1796567</v>
      </c>
      <c r="BJ544">
        <v>1895622</v>
      </c>
      <c r="BK544">
        <v>2748624</v>
      </c>
      <c r="BL544" t="s">
        <v>2593</v>
      </c>
      <c r="BM544">
        <v>442608</v>
      </c>
      <c r="BN544">
        <v>2217391</v>
      </c>
      <c r="BO544">
        <v>3341456</v>
      </c>
      <c r="BP544">
        <v>1348068</v>
      </c>
      <c r="BQ544">
        <v>1494891</v>
      </c>
      <c r="BR544">
        <v>1822597</v>
      </c>
      <c r="BS544">
        <v>892798</v>
      </c>
      <c r="BT544">
        <v>1796992</v>
      </c>
      <c r="BU544">
        <v>1796567</v>
      </c>
      <c r="BV544">
        <v>1895622</v>
      </c>
      <c r="BW544">
        <v>2748624</v>
      </c>
      <c r="BX544" t="s">
        <v>2593</v>
      </c>
      <c r="BY544">
        <v>442608</v>
      </c>
      <c r="BZ544">
        <v>2217391</v>
      </c>
      <c r="CA544">
        <v>3341456</v>
      </c>
      <c r="CB544">
        <v>109180.13</v>
      </c>
      <c r="CC544">
        <v>122903.64</v>
      </c>
      <c r="CD544">
        <v>149940.4</v>
      </c>
      <c r="CE544">
        <v>70217.562999999995</v>
      </c>
      <c r="CF544">
        <v>144242.51</v>
      </c>
      <c r="CG544">
        <v>141222.85</v>
      </c>
      <c r="CH544">
        <v>142946.28</v>
      </c>
      <c r="CI544">
        <v>223345.04</v>
      </c>
      <c r="CJ544" t="s">
        <v>2593</v>
      </c>
      <c r="CK544">
        <v>31886.696</v>
      </c>
      <c r="CL544">
        <v>182134.42</v>
      </c>
      <c r="CM544">
        <v>296165.19</v>
      </c>
      <c r="CN544">
        <v>1867414</v>
      </c>
      <c r="CO544">
        <v>1867414</v>
      </c>
      <c r="CP544">
        <v>19797614</v>
      </c>
      <c r="CQ544">
        <v>19797614</v>
      </c>
      <c r="CR544">
        <v>1614184.7</v>
      </c>
      <c r="CS544">
        <v>2024</v>
      </c>
      <c r="CT544" t="str">
        <f>IFERROR(INDEX(Geography!C:C, MATCH(G544, Geography!B:B, 0)), G544)</f>
        <v>Mississippi</v>
      </c>
      <c r="CU544" t="str">
        <f>IF(O544=VLOOKUP("eia923_lignite_fuel_code", Keys!$B:$C, 2, FALSE), VLOOKUP("lignite_label", Keys!$B:$C, 2, FALSE),VLOOKUP("hard_coal_label", Keys!$B:$C, 2, FALSE))</f>
        <v>lignite</v>
      </c>
    </row>
    <row r="545" spans="1:99" x14ac:dyDescent="0.25">
      <c r="A545">
        <v>55127</v>
      </c>
      <c r="B545" t="s">
        <v>2592</v>
      </c>
      <c r="C545" t="s">
        <v>2593</v>
      </c>
      <c r="D545" t="s">
        <v>3317</v>
      </c>
      <c r="E545" t="s">
        <v>2646</v>
      </c>
      <c r="F545">
        <v>15466</v>
      </c>
      <c r="G545" t="s">
        <v>308</v>
      </c>
      <c r="H545" t="s">
        <v>2626</v>
      </c>
      <c r="I545" t="s">
        <v>2627</v>
      </c>
      <c r="K545">
        <v>22</v>
      </c>
      <c r="L545">
        <v>1</v>
      </c>
      <c r="M545" t="s">
        <v>2598</v>
      </c>
      <c r="N545" t="s">
        <v>2652</v>
      </c>
      <c r="O545" t="s">
        <v>2605</v>
      </c>
      <c r="P545" t="s">
        <v>2601</v>
      </c>
      <c r="Q545" t="s">
        <v>2647</v>
      </c>
      <c r="R545" t="s">
        <v>2603</v>
      </c>
      <c r="S545" t="s">
        <v>2604</v>
      </c>
      <c r="T545" t="s">
        <v>2593</v>
      </c>
      <c r="U545" t="s">
        <v>2593</v>
      </c>
      <c r="V545" t="s">
        <v>2593</v>
      </c>
      <c r="W545" t="s">
        <v>2593</v>
      </c>
      <c r="X545" t="s">
        <v>2593</v>
      </c>
      <c r="Y545" t="s">
        <v>2593</v>
      </c>
      <c r="Z545">
        <v>0</v>
      </c>
      <c r="AA545" t="s">
        <v>2593</v>
      </c>
      <c r="AB545" t="s">
        <v>2593</v>
      </c>
      <c r="AC545" t="s">
        <v>2593</v>
      </c>
      <c r="AD545" t="s">
        <v>2593</v>
      </c>
      <c r="AE545" t="s">
        <v>2593</v>
      </c>
      <c r="AF545" t="s">
        <v>2593</v>
      </c>
      <c r="AG545" t="s">
        <v>2593</v>
      </c>
      <c r="AH545" t="s">
        <v>2593</v>
      </c>
      <c r="AI545" t="s">
        <v>2593</v>
      </c>
      <c r="AJ545" t="s">
        <v>2593</v>
      </c>
      <c r="AK545" t="s">
        <v>2593</v>
      </c>
      <c r="AL545">
        <v>0</v>
      </c>
      <c r="AM545" t="s">
        <v>2593</v>
      </c>
      <c r="AN545" t="s">
        <v>2593</v>
      </c>
      <c r="AO545" t="s">
        <v>2593</v>
      </c>
      <c r="AP545" t="s">
        <v>2593</v>
      </c>
      <c r="AQ545" t="s">
        <v>2593</v>
      </c>
      <c r="AR545" t="s">
        <v>2593</v>
      </c>
      <c r="AS545" t="s">
        <v>2593</v>
      </c>
      <c r="AT545" t="s">
        <v>2593</v>
      </c>
      <c r="AU545" t="s">
        <v>2593</v>
      </c>
      <c r="AV545" t="s">
        <v>2593</v>
      </c>
      <c r="AW545" t="s">
        <v>2593</v>
      </c>
      <c r="AX545">
        <v>0</v>
      </c>
      <c r="AY545" t="s">
        <v>2593</v>
      </c>
      <c r="AZ545" t="s">
        <v>2593</v>
      </c>
      <c r="BA545" t="s">
        <v>2593</v>
      </c>
      <c r="BB545" t="s">
        <v>2593</v>
      </c>
      <c r="BC545" t="s">
        <v>2593</v>
      </c>
      <c r="BD545" t="s">
        <v>2593</v>
      </c>
      <c r="BE545" t="s">
        <v>2593</v>
      </c>
      <c r="BF545" t="s">
        <v>2593</v>
      </c>
      <c r="BG545" t="s">
        <v>2593</v>
      </c>
      <c r="BH545" t="s">
        <v>2593</v>
      </c>
      <c r="BI545" t="s">
        <v>2593</v>
      </c>
      <c r="BJ545">
        <v>0</v>
      </c>
      <c r="BK545" t="s">
        <v>2593</v>
      </c>
      <c r="BL545" t="s">
        <v>2593</v>
      </c>
      <c r="BM545" t="s">
        <v>2593</v>
      </c>
      <c r="BN545" t="s">
        <v>2593</v>
      </c>
      <c r="BO545" t="s">
        <v>2593</v>
      </c>
      <c r="BP545" t="s">
        <v>2593</v>
      </c>
      <c r="BQ545" t="s">
        <v>2593</v>
      </c>
      <c r="BR545" t="s">
        <v>2593</v>
      </c>
      <c r="BS545" t="s">
        <v>2593</v>
      </c>
      <c r="BT545" t="s">
        <v>2593</v>
      </c>
      <c r="BU545" t="s">
        <v>2593</v>
      </c>
      <c r="BV545">
        <v>0</v>
      </c>
      <c r="BW545" t="s">
        <v>2593</v>
      </c>
      <c r="BX545" t="s">
        <v>2593</v>
      </c>
      <c r="BY545" t="s">
        <v>2593</v>
      </c>
      <c r="BZ545" t="s">
        <v>2593</v>
      </c>
      <c r="CA545" t="s">
        <v>2593</v>
      </c>
      <c r="CB545" t="s">
        <v>2593</v>
      </c>
      <c r="CC545" t="s">
        <v>2593</v>
      </c>
      <c r="CD545" t="s">
        <v>2593</v>
      </c>
      <c r="CE545" t="s">
        <v>2593</v>
      </c>
      <c r="CF545" t="s">
        <v>2593</v>
      </c>
      <c r="CG545" t="s">
        <v>2593</v>
      </c>
      <c r="CH545">
        <v>0</v>
      </c>
      <c r="CI545" t="s">
        <v>2593</v>
      </c>
      <c r="CJ545" t="s">
        <v>2593</v>
      </c>
      <c r="CK545" t="s">
        <v>2593</v>
      </c>
      <c r="CL545" t="s">
        <v>2593</v>
      </c>
      <c r="CM545" t="s">
        <v>2593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2024</v>
      </c>
      <c r="CT545" t="str">
        <f>IFERROR(INDEX(Geography!C:C, MATCH(G545, Geography!B:B, 0)), G545)</f>
        <v>Colorado</v>
      </c>
      <c r="CU545" t="str">
        <f>IF(O545=VLOOKUP("eia923_lignite_fuel_code", Keys!$B:$C, 2, FALSE), VLOOKUP("lignite_label", Keys!$B:$C, 2, FALSE),VLOOKUP("hard_coal_label", Keys!$B:$C, 2, FALSE))</f>
        <v>hard_coal</v>
      </c>
    </row>
    <row r="546" spans="1:99" x14ac:dyDescent="0.25">
      <c r="A546">
        <v>55479</v>
      </c>
      <c r="B546" t="s">
        <v>2592</v>
      </c>
      <c r="C546" t="s">
        <v>2593</v>
      </c>
      <c r="D546" t="s">
        <v>3318</v>
      </c>
      <c r="E546" t="s">
        <v>2899</v>
      </c>
      <c r="F546">
        <v>19545</v>
      </c>
      <c r="G546" t="s">
        <v>443</v>
      </c>
      <c r="H546" t="s">
        <v>2626</v>
      </c>
      <c r="I546" t="s">
        <v>2627</v>
      </c>
      <c r="K546">
        <v>22</v>
      </c>
      <c r="L546">
        <v>2</v>
      </c>
      <c r="M546" t="s">
        <v>2643</v>
      </c>
      <c r="N546" t="s">
        <v>2599</v>
      </c>
      <c r="O546" t="s">
        <v>2605</v>
      </c>
      <c r="P546" t="s">
        <v>2601</v>
      </c>
      <c r="Q546" t="s">
        <v>2649</v>
      </c>
      <c r="R546" t="s">
        <v>2603</v>
      </c>
      <c r="S546" t="s">
        <v>2604</v>
      </c>
      <c r="T546">
        <v>47476</v>
      </c>
      <c r="U546">
        <v>44379</v>
      </c>
      <c r="V546">
        <v>47169</v>
      </c>
      <c r="W546">
        <v>45008</v>
      </c>
      <c r="X546">
        <v>17648</v>
      </c>
      <c r="Y546">
        <v>1253</v>
      </c>
      <c r="Z546">
        <v>1422</v>
      </c>
      <c r="AA546">
        <v>40156</v>
      </c>
      <c r="AB546">
        <v>43008</v>
      </c>
      <c r="AC546">
        <v>46489</v>
      </c>
      <c r="AD546">
        <v>45048</v>
      </c>
      <c r="AE546">
        <v>46276</v>
      </c>
      <c r="AF546">
        <v>47476</v>
      </c>
      <c r="AG546">
        <v>44379</v>
      </c>
      <c r="AH546">
        <v>47169</v>
      </c>
      <c r="AI546">
        <v>45008</v>
      </c>
      <c r="AJ546">
        <v>17648</v>
      </c>
      <c r="AK546">
        <v>1253</v>
      </c>
      <c r="AL546">
        <v>1422</v>
      </c>
      <c r="AM546">
        <v>40156</v>
      </c>
      <c r="AN546">
        <v>43008</v>
      </c>
      <c r="AO546">
        <v>46489</v>
      </c>
      <c r="AP546">
        <v>45048</v>
      </c>
      <c r="AQ546">
        <v>46276</v>
      </c>
      <c r="AR546">
        <v>15.73</v>
      </c>
      <c r="AS546">
        <v>15.61</v>
      </c>
      <c r="AT546">
        <v>15.81</v>
      </c>
      <c r="AU546">
        <v>15.96</v>
      </c>
      <c r="AV546">
        <v>15.92</v>
      </c>
      <c r="AW546">
        <v>16.059999999999999</v>
      </c>
      <c r="AX546">
        <v>16.059999999999999</v>
      </c>
      <c r="AY546">
        <v>15.85</v>
      </c>
      <c r="AZ546">
        <v>16.02</v>
      </c>
      <c r="BA546">
        <v>15.78</v>
      </c>
      <c r="BB546">
        <v>15.88</v>
      </c>
      <c r="BC546">
        <v>15.89</v>
      </c>
      <c r="BD546">
        <v>746797</v>
      </c>
      <c r="BE546">
        <v>692756</v>
      </c>
      <c r="BF546">
        <v>745742</v>
      </c>
      <c r="BG546">
        <v>718328</v>
      </c>
      <c r="BH546">
        <v>280956</v>
      </c>
      <c r="BI546">
        <v>20123</v>
      </c>
      <c r="BJ546">
        <v>22837</v>
      </c>
      <c r="BK546">
        <v>636473</v>
      </c>
      <c r="BL546">
        <v>688988</v>
      </c>
      <c r="BM546">
        <v>733596</v>
      </c>
      <c r="BN546">
        <v>715362</v>
      </c>
      <c r="BO546">
        <v>735326</v>
      </c>
      <c r="BP546">
        <v>746797</v>
      </c>
      <c r="BQ546">
        <v>692756</v>
      </c>
      <c r="BR546">
        <v>745742</v>
      </c>
      <c r="BS546">
        <v>718328</v>
      </c>
      <c r="BT546">
        <v>280956</v>
      </c>
      <c r="BU546">
        <v>20123</v>
      </c>
      <c r="BV546">
        <v>22837</v>
      </c>
      <c r="BW546">
        <v>636473</v>
      </c>
      <c r="BX546">
        <v>688988</v>
      </c>
      <c r="BY546">
        <v>733596</v>
      </c>
      <c r="BZ546">
        <v>715362</v>
      </c>
      <c r="CA546">
        <v>735326</v>
      </c>
      <c r="CB546">
        <v>59476.137999999999</v>
      </c>
      <c r="CC546">
        <v>56694.968000000001</v>
      </c>
      <c r="CD546">
        <v>66750.606</v>
      </c>
      <c r="CE546">
        <v>57467.985000000001</v>
      </c>
      <c r="CF546">
        <v>21996.601999999999</v>
      </c>
      <c r="CG546">
        <v>774.61099999999999</v>
      </c>
      <c r="CH546">
        <v>823.63499999999999</v>
      </c>
      <c r="CI546">
        <v>53068.589</v>
      </c>
      <c r="CJ546">
        <v>57711.307000000001</v>
      </c>
      <c r="CK546">
        <v>61360</v>
      </c>
      <c r="CL546">
        <v>59111</v>
      </c>
      <c r="CM546">
        <v>60440.457999999999</v>
      </c>
      <c r="CN546">
        <v>425332</v>
      </c>
      <c r="CO546">
        <v>425332</v>
      </c>
      <c r="CP546">
        <v>6737284</v>
      </c>
      <c r="CQ546">
        <v>6737284</v>
      </c>
      <c r="CR546">
        <v>555675.9</v>
      </c>
      <c r="CS546">
        <v>2024</v>
      </c>
      <c r="CT546" t="str">
        <f>IFERROR(INDEX(Geography!C:C, MATCH(G546, Geography!B:B, 0)), G546)</f>
        <v>Wyoming</v>
      </c>
      <c r="CU546" t="str">
        <f>IF(O546=VLOOKUP("eia923_lignite_fuel_code", Keys!$B:$C, 2, FALSE), VLOOKUP("lignite_label", Keys!$B:$C, 2, FALSE),VLOOKUP("hard_coal_label", Keys!$B:$C, 2, FALSE))</f>
        <v>hard_coal</v>
      </c>
    </row>
    <row r="547" spans="1:99" x14ac:dyDescent="0.25">
      <c r="A547">
        <v>55749</v>
      </c>
      <c r="B547" t="s">
        <v>2592</v>
      </c>
      <c r="C547" t="s">
        <v>2593</v>
      </c>
      <c r="D547" t="s">
        <v>3319</v>
      </c>
      <c r="E547" t="s">
        <v>3320</v>
      </c>
      <c r="F547">
        <v>16233</v>
      </c>
      <c r="G547" t="s">
        <v>370</v>
      </c>
      <c r="H547" t="s">
        <v>2626</v>
      </c>
      <c r="I547" t="s">
        <v>2627</v>
      </c>
      <c r="K547">
        <v>22</v>
      </c>
      <c r="L547">
        <v>2</v>
      </c>
      <c r="M547" t="s">
        <v>2643</v>
      </c>
      <c r="N547" t="s">
        <v>2599</v>
      </c>
      <c r="O547" t="s">
        <v>2600</v>
      </c>
      <c r="P547" t="s">
        <v>2601</v>
      </c>
      <c r="Q547" t="s">
        <v>2965</v>
      </c>
      <c r="R547" t="s">
        <v>2612</v>
      </c>
      <c r="S547" t="s">
        <v>2604</v>
      </c>
      <c r="T547">
        <v>0</v>
      </c>
      <c r="U547">
        <v>0</v>
      </c>
      <c r="V547">
        <v>0</v>
      </c>
      <c r="W547">
        <v>4830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4830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20.2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97566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97566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7597.777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4830</v>
      </c>
      <c r="CO547">
        <v>4830</v>
      </c>
      <c r="CP547">
        <v>97566</v>
      </c>
      <c r="CQ547">
        <v>97566</v>
      </c>
      <c r="CR547">
        <v>7597.777</v>
      </c>
      <c r="CS547">
        <v>2024</v>
      </c>
      <c r="CT547" t="str">
        <f>IFERROR(INDEX(Geography!C:C, MATCH(G547, Geography!B:B, 0)), G547)</f>
        <v>Montana</v>
      </c>
      <c r="CU547" t="str">
        <f>IF(O547=VLOOKUP("eia923_lignite_fuel_code", Keys!$B:$C, 2, FALSE), VLOOKUP("lignite_label", Keys!$B:$C, 2, FALSE),VLOOKUP("hard_coal_label", Keys!$B:$C, 2, FALSE))</f>
        <v>hard_coal</v>
      </c>
    </row>
    <row r="548" spans="1:99" x14ac:dyDescent="0.25">
      <c r="A548">
        <v>55749</v>
      </c>
      <c r="B548" t="s">
        <v>2592</v>
      </c>
      <c r="C548" t="s">
        <v>2593</v>
      </c>
      <c r="D548" t="s">
        <v>3319</v>
      </c>
      <c r="E548" t="s">
        <v>3320</v>
      </c>
      <c r="F548">
        <v>16233</v>
      </c>
      <c r="G548" t="s">
        <v>370</v>
      </c>
      <c r="H548" t="s">
        <v>2626</v>
      </c>
      <c r="I548" t="s">
        <v>2627</v>
      </c>
      <c r="K548">
        <v>22</v>
      </c>
      <c r="L548">
        <v>2</v>
      </c>
      <c r="M548" t="s">
        <v>2643</v>
      </c>
      <c r="N548" t="s">
        <v>2599</v>
      </c>
      <c r="O548" t="s">
        <v>2605</v>
      </c>
      <c r="P548" t="s">
        <v>2601</v>
      </c>
      <c r="Q548" t="s">
        <v>2965</v>
      </c>
      <c r="R548" t="s">
        <v>2612</v>
      </c>
      <c r="S548" t="s">
        <v>2604</v>
      </c>
      <c r="T548">
        <v>44635</v>
      </c>
      <c r="U548">
        <v>42042</v>
      </c>
      <c r="V548">
        <v>46353</v>
      </c>
      <c r="W548">
        <v>28225</v>
      </c>
      <c r="X548">
        <v>3419</v>
      </c>
      <c r="Y548">
        <v>0</v>
      </c>
      <c r="Z548">
        <v>8148</v>
      </c>
      <c r="AA548">
        <v>36987</v>
      </c>
      <c r="AB548">
        <v>29136</v>
      </c>
      <c r="AC548">
        <v>42784</v>
      </c>
      <c r="AD548">
        <v>33990</v>
      </c>
      <c r="AE548">
        <v>36100</v>
      </c>
      <c r="AF548">
        <v>44635</v>
      </c>
      <c r="AG548">
        <v>42042</v>
      </c>
      <c r="AH548">
        <v>46353</v>
      </c>
      <c r="AI548">
        <v>28225</v>
      </c>
      <c r="AJ548">
        <v>3419</v>
      </c>
      <c r="AK548">
        <v>0</v>
      </c>
      <c r="AL548">
        <v>8148</v>
      </c>
      <c r="AM548">
        <v>36987</v>
      </c>
      <c r="AN548">
        <v>29136</v>
      </c>
      <c r="AO548">
        <v>42784</v>
      </c>
      <c r="AP548">
        <v>33990</v>
      </c>
      <c r="AQ548">
        <v>36100</v>
      </c>
      <c r="AR548">
        <v>17.2</v>
      </c>
      <c r="AS548">
        <v>17.2</v>
      </c>
      <c r="AT548">
        <v>17.3</v>
      </c>
      <c r="AU548">
        <v>17.399999999999999</v>
      </c>
      <c r="AV548">
        <v>17.5</v>
      </c>
      <c r="AW548">
        <v>0</v>
      </c>
      <c r="AX548">
        <v>17.899999999999999</v>
      </c>
      <c r="AY548">
        <v>17.2</v>
      </c>
      <c r="AZ548">
        <v>17.2</v>
      </c>
      <c r="BA548">
        <v>17.600000000000001</v>
      </c>
      <c r="BB548">
        <v>17.7</v>
      </c>
      <c r="BC548">
        <v>17.100000000000001</v>
      </c>
      <c r="BD548">
        <v>767722</v>
      </c>
      <c r="BE548">
        <v>723122</v>
      </c>
      <c r="BF548">
        <v>801907</v>
      </c>
      <c r="BG548">
        <v>491115</v>
      </c>
      <c r="BH548">
        <v>59833</v>
      </c>
      <c r="BI548">
        <v>0</v>
      </c>
      <c r="BJ548">
        <v>145849</v>
      </c>
      <c r="BK548">
        <v>636176</v>
      </c>
      <c r="BL548">
        <v>501139</v>
      </c>
      <c r="BM548">
        <v>752998</v>
      </c>
      <c r="BN548">
        <v>601623</v>
      </c>
      <c r="BO548">
        <v>617310</v>
      </c>
      <c r="BP548">
        <v>767722</v>
      </c>
      <c r="BQ548">
        <v>723122</v>
      </c>
      <c r="BR548">
        <v>801907</v>
      </c>
      <c r="BS548">
        <v>491115</v>
      </c>
      <c r="BT548">
        <v>59833</v>
      </c>
      <c r="BU548">
        <v>0</v>
      </c>
      <c r="BV548">
        <v>145849</v>
      </c>
      <c r="BW548">
        <v>636176</v>
      </c>
      <c r="BX548">
        <v>501139</v>
      </c>
      <c r="BY548">
        <v>752998</v>
      </c>
      <c r="BZ548">
        <v>601623</v>
      </c>
      <c r="CA548">
        <v>617310</v>
      </c>
      <c r="CB548">
        <v>59089.432999999997</v>
      </c>
      <c r="CC548">
        <v>57407.938999999998</v>
      </c>
      <c r="CD548">
        <v>59126.036</v>
      </c>
      <c r="CE548">
        <v>38244.697</v>
      </c>
      <c r="CF548">
        <v>6177.7219999999998</v>
      </c>
      <c r="CG548">
        <v>0</v>
      </c>
      <c r="CH548">
        <v>12889.416999999999</v>
      </c>
      <c r="CI548">
        <v>49449.800999999999</v>
      </c>
      <c r="CJ548">
        <v>39361.097000000002</v>
      </c>
      <c r="CK548">
        <v>57724.938000000002</v>
      </c>
      <c r="CL548">
        <v>40625.387999999999</v>
      </c>
      <c r="CM548">
        <v>49017.324000000001</v>
      </c>
      <c r="CN548">
        <v>351819</v>
      </c>
      <c r="CO548">
        <v>351819</v>
      </c>
      <c r="CP548">
        <v>6098794</v>
      </c>
      <c r="CQ548">
        <v>6098794</v>
      </c>
      <c r="CR548">
        <v>469113.79</v>
      </c>
      <c r="CS548">
        <v>2024</v>
      </c>
      <c r="CT548" t="str">
        <f>IFERROR(INDEX(Geography!C:C, MATCH(G548, Geography!B:B, 0)), G548)</f>
        <v>Montana</v>
      </c>
      <c r="CU548" t="str">
        <f>IF(O548=VLOOKUP("eia923_lignite_fuel_code", Keys!$B:$C, 2, FALSE), VLOOKUP("lignite_label", Keys!$B:$C, 2, FALSE),VLOOKUP("hard_coal_label", Keys!$B:$C, 2, FALSE))</f>
        <v>hard_coal</v>
      </c>
    </row>
    <row r="549" spans="1:99" x14ac:dyDescent="0.25">
      <c r="A549">
        <v>55856</v>
      </c>
      <c r="B549" t="s">
        <v>2592</v>
      </c>
      <c r="C549" t="s">
        <v>2593</v>
      </c>
      <c r="D549" t="s">
        <v>3321</v>
      </c>
      <c r="E549" t="s">
        <v>3322</v>
      </c>
      <c r="F549">
        <v>15330</v>
      </c>
      <c r="G549" t="s">
        <v>329</v>
      </c>
      <c r="H549" t="s">
        <v>2690</v>
      </c>
      <c r="I549" t="s">
        <v>2597</v>
      </c>
      <c r="K549">
        <v>22</v>
      </c>
      <c r="L549">
        <v>2</v>
      </c>
      <c r="M549" t="s">
        <v>2643</v>
      </c>
      <c r="N549" t="s">
        <v>2599</v>
      </c>
      <c r="O549" t="s">
        <v>2600</v>
      </c>
      <c r="P549" t="s">
        <v>2601</v>
      </c>
      <c r="Q549" t="s">
        <v>2697</v>
      </c>
      <c r="R549" t="s">
        <v>2603</v>
      </c>
      <c r="S549" t="s">
        <v>2604</v>
      </c>
      <c r="T549">
        <v>628986</v>
      </c>
      <c r="U549">
        <v>550769</v>
      </c>
      <c r="V549">
        <v>641260</v>
      </c>
      <c r="W549">
        <v>572998</v>
      </c>
      <c r="X549">
        <v>561352</v>
      </c>
      <c r="Y549">
        <v>520042</v>
      </c>
      <c r="Z549">
        <v>641062</v>
      </c>
      <c r="AA549">
        <v>662555</v>
      </c>
      <c r="AB549">
        <v>590205</v>
      </c>
      <c r="AC549">
        <v>505065</v>
      </c>
      <c r="AD549">
        <v>300683</v>
      </c>
      <c r="AE549">
        <v>170208</v>
      </c>
      <c r="AF549">
        <v>628986</v>
      </c>
      <c r="AG549">
        <v>550769</v>
      </c>
      <c r="AH549">
        <v>641260</v>
      </c>
      <c r="AI549">
        <v>572998</v>
      </c>
      <c r="AJ549">
        <v>561352</v>
      </c>
      <c r="AK549">
        <v>520042</v>
      </c>
      <c r="AL549">
        <v>641062</v>
      </c>
      <c r="AM549">
        <v>662555</v>
      </c>
      <c r="AN549">
        <v>590205</v>
      </c>
      <c r="AO549">
        <v>505065</v>
      </c>
      <c r="AP549">
        <v>300683</v>
      </c>
      <c r="AQ549">
        <v>170208</v>
      </c>
      <c r="AR549">
        <v>17.236000000000001</v>
      </c>
      <c r="AS549">
        <v>17.22</v>
      </c>
      <c r="AT549">
        <v>17.344999999999999</v>
      </c>
      <c r="AU549">
        <v>17.318999999999999</v>
      </c>
      <c r="AV549">
        <v>17.312000000000001</v>
      </c>
      <c r="AW549">
        <v>17.437999999999999</v>
      </c>
      <c r="AX549">
        <v>17.311</v>
      </c>
      <c r="AY549">
        <v>17.126000000000001</v>
      </c>
      <c r="AZ549">
        <v>17.106999999999999</v>
      </c>
      <c r="BA549">
        <v>17.077000000000002</v>
      </c>
      <c r="BB549">
        <v>17.34</v>
      </c>
      <c r="BC549">
        <v>17.09</v>
      </c>
      <c r="BD549">
        <v>10841203</v>
      </c>
      <c r="BE549">
        <v>9484242</v>
      </c>
      <c r="BF549">
        <v>11122655</v>
      </c>
      <c r="BG549">
        <v>9923752</v>
      </c>
      <c r="BH549">
        <v>9718126</v>
      </c>
      <c r="BI549">
        <v>9068492</v>
      </c>
      <c r="BJ549">
        <v>11097424</v>
      </c>
      <c r="BK549">
        <v>11346917</v>
      </c>
      <c r="BL549">
        <v>10096637</v>
      </c>
      <c r="BM549">
        <v>8624995</v>
      </c>
      <c r="BN549">
        <v>5213843</v>
      </c>
      <c r="BO549">
        <v>2908855</v>
      </c>
      <c r="BP549">
        <v>10841203</v>
      </c>
      <c r="BQ549">
        <v>9484242</v>
      </c>
      <c r="BR549">
        <v>11122655</v>
      </c>
      <c r="BS549">
        <v>9923752</v>
      </c>
      <c r="BT549">
        <v>9718126</v>
      </c>
      <c r="BU549">
        <v>9068492</v>
      </c>
      <c r="BV549">
        <v>11097424</v>
      </c>
      <c r="BW549">
        <v>11346917</v>
      </c>
      <c r="BX549">
        <v>10096637</v>
      </c>
      <c r="BY549">
        <v>8624995</v>
      </c>
      <c r="BZ549">
        <v>5213843</v>
      </c>
      <c r="CA549">
        <v>2908855</v>
      </c>
      <c r="CB549">
        <v>1135895</v>
      </c>
      <c r="CC549">
        <v>996128.41</v>
      </c>
      <c r="CD549">
        <v>1156249</v>
      </c>
      <c r="CE549">
        <v>1033957.3</v>
      </c>
      <c r="CF549">
        <v>1015170.3</v>
      </c>
      <c r="CG549">
        <v>933778.25</v>
      </c>
      <c r="CH549">
        <v>1157377.8</v>
      </c>
      <c r="CI549">
        <v>1171309.3</v>
      </c>
      <c r="CJ549">
        <v>1053788.2</v>
      </c>
      <c r="CK549">
        <v>914632.23</v>
      </c>
      <c r="CL549">
        <v>541448.36</v>
      </c>
      <c r="CM549">
        <v>308280.15999999997</v>
      </c>
      <c r="CN549">
        <v>6345185</v>
      </c>
      <c r="CO549">
        <v>6345185</v>
      </c>
      <c r="CP549">
        <v>109447141</v>
      </c>
      <c r="CQ549">
        <v>109447141</v>
      </c>
      <c r="CR549">
        <v>11418014</v>
      </c>
      <c r="CS549">
        <v>2024</v>
      </c>
      <c r="CT549" t="str">
        <f>IFERROR(INDEX(Geography!C:C, MATCH(G549, Geography!B:B, 0)), G549)</f>
        <v>Illinois</v>
      </c>
      <c r="CU549" t="str">
        <f>IF(O549=VLOOKUP("eia923_lignite_fuel_code", Keys!$B:$C, 2, FALSE), VLOOKUP("lignite_label", Keys!$B:$C, 2, FALSE),VLOOKUP("hard_coal_label", Keys!$B:$C, 2, FALSE))</f>
        <v>hard_coal</v>
      </c>
    </row>
    <row r="550" spans="1:99" x14ac:dyDescent="0.25">
      <c r="A550">
        <v>56068</v>
      </c>
      <c r="B550" t="s">
        <v>2592</v>
      </c>
      <c r="C550" t="s">
        <v>2593</v>
      </c>
      <c r="D550" t="s">
        <v>3323</v>
      </c>
      <c r="E550" t="s">
        <v>2926</v>
      </c>
      <c r="F550">
        <v>20847</v>
      </c>
      <c r="G550" t="s">
        <v>440</v>
      </c>
      <c r="H550" t="s">
        <v>2690</v>
      </c>
      <c r="I550" t="s">
        <v>2666</v>
      </c>
      <c r="K550">
        <v>22</v>
      </c>
      <c r="L550">
        <v>1</v>
      </c>
      <c r="M550" t="s">
        <v>2598</v>
      </c>
      <c r="N550" t="s">
        <v>2599</v>
      </c>
      <c r="O550" t="s">
        <v>2600</v>
      </c>
      <c r="P550" t="s">
        <v>2601</v>
      </c>
      <c r="Q550" t="s">
        <v>2697</v>
      </c>
      <c r="R550" t="s">
        <v>2603</v>
      </c>
      <c r="S550" t="s">
        <v>2604</v>
      </c>
      <c r="T550">
        <v>29802</v>
      </c>
      <c r="U550">
        <v>26731</v>
      </c>
      <c r="V550">
        <v>64349</v>
      </c>
      <c r="W550">
        <v>51677</v>
      </c>
      <c r="X550">
        <v>56795</v>
      </c>
      <c r="Y550">
        <v>41433</v>
      </c>
      <c r="Z550">
        <v>60970</v>
      </c>
      <c r="AA550">
        <v>61734</v>
      </c>
      <c r="AB550">
        <v>75640</v>
      </c>
      <c r="AC550">
        <v>21492</v>
      </c>
      <c r="AD550">
        <v>51767</v>
      </c>
      <c r="AE550">
        <v>78681</v>
      </c>
      <c r="AF550">
        <v>29802</v>
      </c>
      <c r="AG550">
        <v>26731</v>
      </c>
      <c r="AH550">
        <v>64349</v>
      </c>
      <c r="AI550">
        <v>51677</v>
      </c>
      <c r="AJ550">
        <v>56795</v>
      </c>
      <c r="AK550">
        <v>41433</v>
      </c>
      <c r="AL550">
        <v>60970</v>
      </c>
      <c r="AM550">
        <v>61734</v>
      </c>
      <c r="AN550">
        <v>75640</v>
      </c>
      <c r="AO550">
        <v>21492</v>
      </c>
      <c r="AP550">
        <v>51767</v>
      </c>
      <c r="AQ550">
        <v>78681</v>
      </c>
      <c r="AR550">
        <v>18.884</v>
      </c>
      <c r="AS550">
        <v>19.149999999999999</v>
      </c>
      <c r="AT550">
        <v>19.402000000000001</v>
      </c>
      <c r="AU550">
        <v>19.565000000000001</v>
      </c>
      <c r="AV550">
        <v>19.420000000000002</v>
      </c>
      <c r="AW550">
        <v>19.091000000000001</v>
      </c>
      <c r="AX550">
        <v>19.527999999999999</v>
      </c>
      <c r="AY550">
        <v>19.62</v>
      </c>
      <c r="AZ550">
        <v>19.649000000000001</v>
      </c>
      <c r="BA550">
        <v>19.488</v>
      </c>
      <c r="BB550">
        <v>19.48</v>
      </c>
      <c r="BC550">
        <v>19.48</v>
      </c>
      <c r="BD550">
        <v>562781</v>
      </c>
      <c r="BE550">
        <v>511899</v>
      </c>
      <c r="BF550">
        <v>1248499</v>
      </c>
      <c r="BG550">
        <v>1011061</v>
      </c>
      <c r="BH550">
        <v>1102959</v>
      </c>
      <c r="BI550">
        <v>790997</v>
      </c>
      <c r="BJ550">
        <v>1190622</v>
      </c>
      <c r="BK550">
        <v>1211221</v>
      </c>
      <c r="BL550">
        <v>1486250</v>
      </c>
      <c r="BM550">
        <v>418836</v>
      </c>
      <c r="BN550">
        <v>1008421</v>
      </c>
      <c r="BO550">
        <v>1532706</v>
      </c>
      <c r="BP550">
        <v>562781</v>
      </c>
      <c r="BQ550">
        <v>511899</v>
      </c>
      <c r="BR550">
        <v>1248499</v>
      </c>
      <c r="BS550">
        <v>1011061</v>
      </c>
      <c r="BT550">
        <v>1102959</v>
      </c>
      <c r="BU550">
        <v>790997</v>
      </c>
      <c r="BV550">
        <v>1190622</v>
      </c>
      <c r="BW550">
        <v>1211221</v>
      </c>
      <c r="BX550">
        <v>1486250</v>
      </c>
      <c r="BY550">
        <v>418836</v>
      </c>
      <c r="BZ550">
        <v>1008421</v>
      </c>
      <c r="CA550">
        <v>1532706</v>
      </c>
      <c r="CB550">
        <v>60198.012999999999</v>
      </c>
      <c r="CC550">
        <v>54545.983</v>
      </c>
      <c r="CD550">
        <v>133624.85999999999</v>
      </c>
      <c r="CE550">
        <v>107490.61</v>
      </c>
      <c r="CF550">
        <v>119132.97</v>
      </c>
      <c r="CG550">
        <v>83428.239000000001</v>
      </c>
      <c r="CH550">
        <v>129379.62</v>
      </c>
      <c r="CI550">
        <v>126941.4</v>
      </c>
      <c r="CJ550">
        <v>160779.91</v>
      </c>
      <c r="CK550">
        <v>44551.523000000001</v>
      </c>
      <c r="CL550">
        <v>110800.72</v>
      </c>
      <c r="CM550">
        <v>171279.2</v>
      </c>
      <c r="CN550">
        <v>621071</v>
      </c>
      <c r="CO550">
        <v>621071</v>
      </c>
      <c r="CP550">
        <v>12076252</v>
      </c>
      <c r="CQ550">
        <v>12076252</v>
      </c>
      <c r="CR550">
        <v>1302153</v>
      </c>
      <c r="CS550">
        <v>2024</v>
      </c>
      <c r="CT550" t="str">
        <f>IFERROR(INDEX(Geography!C:C, MATCH(G550, Geography!B:B, 0)), G550)</f>
        <v>Wisconsin</v>
      </c>
      <c r="CU550" t="str">
        <f>IF(O550=VLOOKUP("eia923_lignite_fuel_code", Keys!$B:$C, 2, FALSE), VLOOKUP("lignite_label", Keys!$B:$C, 2, FALSE),VLOOKUP("hard_coal_label", Keys!$B:$C, 2, FALSE))</f>
        <v>hard_coal</v>
      </c>
    </row>
    <row r="551" spans="1:99" x14ac:dyDescent="0.25">
      <c r="A551">
        <v>56068</v>
      </c>
      <c r="B551" t="s">
        <v>2592</v>
      </c>
      <c r="C551" t="s">
        <v>2593</v>
      </c>
      <c r="D551" t="s">
        <v>3323</v>
      </c>
      <c r="E551" t="s">
        <v>2926</v>
      </c>
      <c r="F551">
        <v>20847</v>
      </c>
      <c r="G551" t="s">
        <v>440</v>
      </c>
      <c r="H551" t="s">
        <v>2690</v>
      </c>
      <c r="I551" t="s">
        <v>2666</v>
      </c>
      <c r="K551">
        <v>22</v>
      </c>
      <c r="L551">
        <v>1</v>
      </c>
      <c r="M551" t="s">
        <v>2598</v>
      </c>
      <c r="N551" t="s">
        <v>2599</v>
      </c>
      <c r="O551" t="s">
        <v>2605</v>
      </c>
      <c r="P551" t="s">
        <v>2601</v>
      </c>
      <c r="Q551" t="s">
        <v>2697</v>
      </c>
      <c r="R551" t="s">
        <v>2603</v>
      </c>
      <c r="S551" t="s">
        <v>2604</v>
      </c>
      <c r="T551">
        <v>191409</v>
      </c>
      <c r="U551">
        <v>132145</v>
      </c>
      <c r="V551">
        <v>260587</v>
      </c>
      <c r="W551">
        <v>206728</v>
      </c>
      <c r="X551">
        <v>227205</v>
      </c>
      <c r="Y551">
        <v>224032</v>
      </c>
      <c r="Z551">
        <v>242158</v>
      </c>
      <c r="AA551">
        <v>224231</v>
      </c>
      <c r="AB551">
        <v>271353</v>
      </c>
      <c r="AC551">
        <v>84980</v>
      </c>
      <c r="AD551">
        <v>207092</v>
      </c>
      <c r="AE551">
        <v>314734</v>
      </c>
      <c r="AF551">
        <v>191409</v>
      </c>
      <c r="AG551">
        <v>132145</v>
      </c>
      <c r="AH551">
        <v>260587</v>
      </c>
      <c r="AI551">
        <v>206728</v>
      </c>
      <c r="AJ551">
        <v>227205</v>
      </c>
      <c r="AK551">
        <v>224032</v>
      </c>
      <c r="AL551">
        <v>242158</v>
      </c>
      <c r="AM551">
        <v>224231</v>
      </c>
      <c r="AN551">
        <v>271353</v>
      </c>
      <c r="AO551">
        <v>84980</v>
      </c>
      <c r="AP551">
        <v>207092</v>
      </c>
      <c r="AQ551">
        <v>314734</v>
      </c>
      <c r="AR551">
        <v>18.867000000000001</v>
      </c>
      <c r="AS551">
        <v>19.149999999999999</v>
      </c>
      <c r="AT551">
        <v>19.402000000000001</v>
      </c>
      <c r="AU551">
        <v>19.565000000000001</v>
      </c>
      <c r="AV551">
        <v>19.420000000000002</v>
      </c>
      <c r="AW551">
        <v>19.09</v>
      </c>
      <c r="AX551">
        <v>19.527999999999999</v>
      </c>
      <c r="AY551">
        <v>19.62</v>
      </c>
      <c r="AZ551">
        <v>19.626000000000001</v>
      </c>
      <c r="BA551">
        <v>19.486999999999998</v>
      </c>
      <c r="BB551">
        <v>19.48</v>
      </c>
      <c r="BC551">
        <v>19.48</v>
      </c>
      <c r="BD551">
        <v>3611314</v>
      </c>
      <c r="BE551">
        <v>2530577</v>
      </c>
      <c r="BF551">
        <v>5055909</v>
      </c>
      <c r="BG551">
        <v>4044633</v>
      </c>
      <c r="BH551">
        <v>4412321</v>
      </c>
      <c r="BI551">
        <v>4276771</v>
      </c>
      <c r="BJ551">
        <v>4728861</v>
      </c>
      <c r="BK551">
        <v>4399412</v>
      </c>
      <c r="BL551">
        <v>5325574</v>
      </c>
      <c r="BM551">
        <v>1656005</v>
      </c>
      <c r="BN551">
        <v>4034152</v>
      </c>
      <c r="BO551">
        <v>6131018</v>
      </c>
      <c r="BP551">
        <v>3611314</v>
      </c>
      <c r="BQ551">
        <v>2530577</v>
      </c>
      <c r="BR551">
        <v>5055909</v>
      </c>
      <c r="BS551">
        <v>4044633</v>
      </c>
      <c r="BT551">
        <v>4412321</v>
      </c>
      <c r="BU551">
        <v>4276771</v>
      </c>
      <c r="BV551">
        <v>4728861</v>
      </c>
      <c r="BW551">
        <v>4399412</v>
      </c>
      <c r="BX551">
        <v>5325574</v>
      </c>
      <c r="BY551">
        <v>1656005</v>
      </c>
      <c r="BZ551">
        <v>4034152</v>
      </c>
      <c r="CA551">
        <v>6131018</v>
      </c>
      <c r="CB551">
        <v>386285.1</v>
      </c>
      <c r="CC551">
        <v>269648.68</v>
      </c>
      <c r="CD551">
        <v>541125.76</v>
      </c>
      <c r="CE551">
        <v>430004.04</v>
      </c>
      <c r="CF551">
        <v>476584.32</v>
      </c>
      <c r="CG551">
        <v>451080.45</v>
      </c>
      <c r="CH551">
        <v>513864.36</v>
      </c>
      <c r="CI551">
        <v>461078.12</v>
      </c>
      <c r="CJ551">
        <v>576111.1</v>
      </c>
      <c r="CK551">
        <v>176148.99</v>
      </c>
      <c r="CL551">
        <v>443254.23</v>
      </c>
      <c r="CM551">
        <v>685138.57</v>
      </c>
      <c r="CN551">
        <v>2586654</v>
      </c>
      <c r="CO551">
        <v>2586654</v>
      </c>
      <c r="CP551">
        <v>50206547</v>
      </c>
      <c r="CQ551">
        <v>50206547</v>
      </c>
      <c r="CR551">
        <v>5410323.7000000002</v>
      </c>
      <c r="CS551">
        <v>2024</v>
      </c>
      <c r="CT551" t="str">
        <f>IFERROR(INDEX(Geography!C:C, MATCH(G551, Geography!B:B, 0)), G551)</f>
        <v>Wisconsin</v>
      </c>
      <c r="CU551" t="str">
        <f>IF(O551=VLOOKUP("eia923_lignite_fuel_code", Keys!$B:$C, 2, FALSE), VLOOKUP("lignite_label", Keys!$B:$C, 2, FALSE),VLOOKUP("hard_coal_label", Keys!$B:$C, 2, FALSE))</f>
        <v>hard_coal</v>
      </c>
    </row>
    <row r="552" spans="1:99" x14ac:dyDescent="0.25">
      <c r="A552">
        <v>56224</v>
      </c>
      <c r="B552" t="s">
        <v>2592</v>
      </c>
      <c r="C552" t="s">
        <v>2593</v>
      </c>
      <c r="D552" t="s">
        <v>3324</v>
      </c>
      <c r="E552" t="s">
        <v>3325</v>
      </c>
      <c r="F552">
        <v>49896</v>
      </c>
      <c r="G552" t="s">
        <v>376</v>
      </c>
      <c r="H552" t="s">
        <v>2626</v>
      </c>
      <c r="I552" t="s">
        <v>2627</v>
      </c>
      <c r="K552">
        <v>22</v>
      </c>
      <c r="L552">
        <v>2</v>
      </c>
      <c r="M552" t="s">
        <v>2643</v>
      </c>
      <c r="N552" t="s">
        <v>2599</v>
      </c>
      <c r="O552" t="s">
        <v>2605</v>
      </c>
      <c r="P552" t="s">
        <v>2601</v>
      </c>
      <c r="Q552" t="s">
        <v>3054</v>
      </c>
      <c r="R552" t="s">
        <v>2603</v>
      </c>
      <c r="S552" t="s">
        <v>2604</v>
      </c>
      <c r="T552">
        <v>76924</v>
      </c>
      <c r="U552">
        <v>43290</v>
      </c>
      <c r="V552">
        <v>51043</v>
      </c>
      <c r="W552">
        <v>24202</v>
      </c>
      <c r="X552">
        <v>37260</v>
      </c>
      <c r="Y552">
        <v>59266</v>
      </c>
      <c r="Z552">
        <v>66702</v>
      </c>
      <c r="AA552">
        <v>72888</v>
      </c>
      <c r="AB552">
        <v>62445</v>
      </c>
      <c r="AC552">
        <v>46713</v>
      </c>
      <c r="AD552">
        <v>50508</v>
      </c>
      <c r="AE552">
        <v>68479</v>
      </c>
      <c r="AF552">
        <v>76924</v>
      </c>
      <c r="AG552">
        <v>43290</v>
      </c>
      <c r="AH552">
        <v>51043</v>
      </c>
      <c r="AI552">
        <v>24202</v>
      </c>
      <c r="AJ552">
        <v>37260</v>
      </c>
      <c r="AK552">
        <v>59266</v>
      </c>
      <c r="AL552">
        <v>66702</v>
      </c>
      <c r="AM552">
        <v>72888</v>
      </c>
      <c r="AN552">
        <v>62445</v>
      </c>
      <c r="AO552">
        <v>46713</v>
      </c>
      <c r="AP552">
        <v>50508</v>
      </c>
      <c r="AQ552">
        <v>68479</v>
      </c>
      <c r="AR552">
        <v>18.058</v>
      </c>
      <c r="AS552">
        <v>17.876999999999999</v>
      </c>
      <c r="AT552">
        <v>18.306000000000001</v>
      </c>
      <c r="AU552">
        <v>18.718</v>
      </c>
      <c r="AV552">
        <v>17.96</v>
      </c>
      <c r="AW552">
        <v>17.978000000000002</v>
      </c>
      <c r="AX552">
        <v>17.89</v>
      </c>
      <c r="AY552">
        <v>17.756</v>
      </c>
      <c r="AZ552">
        <v>17.992000000000001</v>
      </c>
      <c r="BA552">
        <v>17.911999999999999</v>
      </c>
      <c r="BB552">
        <v>17.984000000000002</v>
      </c>
      <c r="BC552">
        <v>17.673999999999999</v>
      </c>
      <c r="BD552">
        <v>1389094</v>
      </c>
      <c r="BE552">
        <v>773895</v>
      </c>
      <c r="BF552">
        <v>934393</v>
      </c>
      <c r="BG552">
        <v>453013</v>
      </c>
      <c r="BH552">
        <v>669190</v>
      </c>
      <c r="BI552">
        <v>1065484</v>
      </c>
      <c r="BJ552">
        <v>1193299</v>
      </c>
      <c r="BK552">
        <v>1294199</v>
      </c>
      <c r="BL552">
        <v>1123510</v>
      </c>
      <c r="BM552">
        <v>836723</v>
      </c>
      <c r="BN552">
        <v>908336</v>
      </c>
      <c r="BO552">
        <v>1210298</v>
      </c>
      <c r="BP552">
        <v>1389094</v>
      </c>
      <c r="BQ552">
        <v>773895</v>
      </c>
      <c r="BR552">
        <v>934393</v>
      </c>
      <c r="BS552">
        <v>453013</v>
      </c>
      <c r="BT552">
        <v>669190</v>
      </c>
      <c r="BU552">
        <v>1065484</v>
      </c>
      <c r="BV552">
        <v>1193299</v>
      </c>
      <c r="BW552">
        <v>1294199</v>
      </c>
      <c r="BX552">
        <v>1123510</v>
      </c>
      <c r="BY552">
        <v>836723</v>
      </c>
      <c r="BZ552">
        <v>908336</v>
      </c>
      <c r="CA552">
        <v>1210298</v>
      </c>
      <c r="CB552">
        <v>139125.46</v>
      </c>
      <c r="CC552">
        <v>75015.115000000005</v>
      </c>
      <c r="CD552">
        <v>87825.759000000005</v>
      </c>
      <c r="CE552">
        <v>41281.006999999998</v>
      </c>
      <c r="CF552">
        <v>64675.663999999997</v>
      </c>
      <c r="CG552">
        <v>105022.65</v>
      </c>
      <c r="CH552">
        <v>120862.49</v>
      </c>
      <c r="CI552">
        <v>131724.46</v>
      </c>
      <c r="CJ552">
        <v>111425.75</v>
      </c>
      <c r="CK552">
        <v>82454.755999999994</v>
      </c>
      <c r="CL552">
        <v>85057.381999999998</v>
      </c>
      <c r="CM552">
        <v>118450.63</v>
      </c>
      <c r="CN552">
        <v>659720</v>
      </c>
      <c r="CO552">
        <v>659720</v>
      </c>
      <c r="CP552">
        <v>11851434</v>
      </c>
      <c r="CQ552">
        <v>11851434</v>
      </c>
      <c r="CR552">
        <v>1162921.1000000001</v>
      </c>
      <c r="CS552">
        <v>2024</v>
      </c>
      <c r="CT552" t="str">
        <f>IFERROR(INDEX(Geography!C:C, MATCH(G552, Geography!B:B, 0)), G552)</f>
        <v>Nevada</v>
      </c>
      <c r="CU552" t="str">
        <f>IF(O552=VLOOKUP("eia923_lignite_fuel_code", Keys!$B:$C, 2, FALSE), VLOOKUP("lignite_label", Keys!$B:$C, 2, FALSE),VLOOKUP("hard_coal_label", Keys!$B:$C, 2, FALSE))</f>
        <v>hard_coal</v>
      </c>
    </row>
    <row r="553" spans="1:99" x14ac:dyDescent="0.25">
      <c r="A553">
        <v>56319</v>
      </c>
      <c r="B553" t="s">
        <v>2592</v>
      </c>
      <c r="C553" t="s">
        <v>2593</v>
      </c>
      <c r="D553" t="s">
        <v>3326</v>
      </c>
      <c r="E553" t="s">
        <v>2899</v>
      </c>
      <c r="F553">
        <v>19545</v>
      </c>
      <c r="G553" t="s">
        <v>443</v>
      </c>
      <c r="H553" t="s">
        <v>2626</v>
      </c>
      <c r="I553" t="s">
        <v>2627</v>
      </c>
      <c r="K553">
        <v>22</v>
      </c>
      <c r="L553">
        <v>1</v>
      </c>
      <c r="M553" t="s">
        <v>2598</v>
      </c>
      <c r="N553" t="s">
        <v>2599</v>
      </c>
      <c r="O553" t="s">
        <v>2605</v>
      </c>
      <c r="P553" t="s">
        <v>2601</v>
      </c>
      <c r="Q553" t="s">
        <v>2649</v>
      </c>
      <c r="R553" t="s">
        <v>2612</v>
      </c>
      <c r="S553" t="s">
        <v>2604</v>
      </c>
      <c r="T553">
        <v>47045</v>
      </c>
      <c r="U553">
        <v>33004</v>
      </c>
      <c r="V553">
        <v>35094</v>
      </c>
      <c r="W553">
        <v>17029</v>
      </c>
      <c r="X553">
        <v>33962</v>
      </c>
      <c r="Y553">
        <v>40281</v>
      </c>
      <c r="Z553">
        <v>38906</v>
      </c>
      <c r="AA553">
        <v>44543</v>
      </c>
      <c r="AB553">
        <v>40272</v>
      </c>
      <c r="AC553">
        <v>42537</v>
      </c>
      <c r="AD553">
        <v>41732</v>
      </c>
      <c r="AE553">
        <v>47339</v>
      </c>
      <c r="AF553">
        <v>47045</v>
      </c>
      <c r="AG553">
        <v>33004</v>
      </c>
      <c r="AH553">
        <v>35094</v>
      </c>
      <c r="AI553">
        <v>17029</v>
      </c>
      <c r="AJ553">
        <v>33962</v>
      </c>
      <c r="AK553">
        <v>40281</v>
      </c>
      <c r="AL553">
        <v>38906</v>
      </c>
      <c r="AM553">
        <v>44543</v>
      </c>
      <c r="AN553">
        <v>40272</v>
      </c>
      <c r="AO553">
        <v>42537</v>
      </c>
      <c r="AP553">
        <v>41732</v>
      </c>
      <c r="AQ553">
        <v>47339</v>
      </c>
      <c r="AR553">
        <v>15.67</v>
      </c>
      <c r="AS553">
        <v>15.82</v>
      </c>
      <c r="AT553">
        <v>15.77</v>
      </c>
      <c r="AU553">
        <v>15.81</v>
      </c>
      <c r="AV553">
        <v>15.84</v>
      </c>
      <c r="AW553">
        <v>15.86</v>
      </c>
      <c r="AX553">
        <v>15.84</v>
      </c>
      <c r="AY553">
        <v>15.87</v>
      </c>
      <c r="AZ553">
        <v>16.079999999999998</v>
      </c>
      <c r="BA553">
        <v>15.79</v>
      </c>
      <c r="BB553">
        <v>15.92</v>
      </c>
      <c r="BC553">
        <v>15.92</v>
      </c>
      <c r="BD553">
        <v>737195</v>
      </c>
      <c r="BE553">
        <v>522123</v>
      </c>
      <c r="BF553">
        <v>553432</v>
      </c>
      <c r="BG553">
        <v>269228</v>
      </c>
      <c r="BH553">
        <v>537958</v>
      </c>
      <c r="BI553">
        <v>638857</v>
      </c>
      <c r="BJ553">
        <v>616271</v>
      </c>
      <c r="BK553">
        <v>706897</v>
      </c>
      <c r="BL553">
        <v>647574</v>
      </c>
      <c r="BM553">
        <v>671659</v>
      </c>
      <c r="BN553">
        <v>664373</v>
      </c>
      <c r="BO553">
        <v>753637</v>
      </c>
      <c r="BP553">
        <v>737195</v>
      </c>
      <c r="BQ553">
        <v>522123</v>
      </c>
      <c r="BR553">
        <v>553432</v>
      </c>
      <c r="BS553">
        <v>269228</v>
      </c>
      <c r="BT553">
        <v>537958</v>
      </c>
      <c r="BU553">
        <v>638857</v>
      </c>
      <c r="BV553">
        <v>616271</v>
      </c>
      <c r="BW553">
        <v>706897</v>
      </c>
      <c r="BX553">
        <v>647574</v>
      </c>
      <c r="BY553">
        <v>671659</v>
      </c>
      <c r="BZ553">
        <v>664373</v>
      </c>
      <c r="CA553">
        <v>753637</v>
      </c>
      <c r="CB553">
        <v>59347.921000000002</v>
      </c>
      <c r="CC553">
        <v>40907.786999999997</v>
      </c>
      <c r="CD553">
        <v>43393.947999999997</v>
      </c>
      <c r="CE553">
        <v>20093.412</v>
      </c>
      <c r="CF553">
        <v>42387.798000000003</v>
      </c>
      <c r="CG553">
        <v>50894.182000000001</v>
      </c>
      <c r="CH553">
        <v>48241.707999999999</v>
      </c>
      <c r="CI553">
        <v>56276.506000000001</v>
      </c>
      <c r="CJ553">
        <v>51361.864000000001</v>
      </c>
      <c r="CK553">
        <v>52865.146999999997</v>
      </c>
      <c r="CL553">
        <v>52637.188999999998</v>
      </c>
      <c r="CM553">
        <v>60621.911999999997</v>
      </c>
      <c r="CN553">
        <v>461744</v>
      </c>
      <c r="CO553">
        <v>461744</v>
      </c>
      <c r="CP553">
        <v>7319204</v>
      </c>
      <c r="CQ553">
        <v>7319204</v>
      </c>
      <c r="CR553">
        <v>579029.37</v>
      </c>
      <c r="CS553">
        <v>2024</v>
      </c>
      <c r="CT553" t="str">
        <f>IFERROR(INDEX(Geography!C:C, MATCH(G553, Geography!B:B, 0)), G553)</f>
        <v>Wyoming</v>
      </c>
      <c r="CU553" t="str">
        <f>IF(O553=VLOOKUP("eia923_lignite_fuel_code", Keys!$B:$C, 2, FALSE), VLOOKUP("lignite_label", Keys!$B:$C, 2, FALSE),VLOOKUP("hard_coal_label", Keys!$B:$C, 2, FALSE))</f>
        <v>hard_coal</v>
      </c>
    </row>
    <row r="554" spans="1:99" x14ac:dyDescent="0.25">
      <c r="A554">
        <v>56456</v>
      </c>
      <c r="B554" t="s">
        <v>2592</v>
      </c>
      <c r="C554" t="s">
        <v>2593</v>
      </c>
      <c r="D554" t="s">
        <v>3327</v>
      </c>
      <c r="E554" t="s">
        <v>3328</v>
      </c>
      <c r="F554">
        <v>58905</v>
      </c>
      <c r="G554" t="s">
        <v>300</v>
      </c>
      <c r="H554" t="s">
        <v>2640</v>
      </c>
      <c r="I554" t="s">
        <v>2597</v>
      </c>
      <c r="K554">
        <v>22</v>
      </c>
      <c r="L554">
        <v>2</v>
      </c>
      <c r="M554" t="s">
        <v>2643</v>
      </c>
      <c r="N554" t="s">
        <v>2599</v>
      </c>
      <c r="O554" t="s">
        <v>2605</v>
      </c>
      <c r="P554" t="s">
        <v>2601</v>
      </c>
      <c r="Q554" t="s">
        <v>2697</v>
      </c>
      <c r="R554" t="s">
        <v>2603</v>
      </c>
      <c r="S554" t="s">
        <v>2604</v>
      </c>
      <c r="T554">
        <v>194803</v>
      </c>
      <c r="U554">
        <v>139640</v>
      </c>
      <c r="V554">
        <v>145435</v>
      </c>
      <c r="W554">
        <v>23192</v>
      </c>
      <c r="X554">
        <v>133236</v>
      </c>
      <c r="Y554">
        <v>170516</v>
      </c>
      <c r="Z554">
        <v>172721</v>
      </c>
      <c r="AA554">
        <v>140823</v>
      </c>
      <c r="AB554">
        <v>185416</v>
      </c>
      <c r="AC554">
        <v>174722</v>
      </c>
      <c r="AD554">
        <v>177856</v>
      </c>
      <c r="AE554">
        <v>165761</v>
      </c>
      <c r="AF554">
        <v>194803</v>
      </c>
      <c r="AG554">
        <v>139640</v>
      </c>
      <c r="AH554">
        <v>145435</v>
      </c>
      <c r="AI554">
        <v>23192</v>
      </c>
      <c r="AJ554">
        <v>133236</v>
      </c>
      <c r="AK554">
        <v>170516</v>
      </c>
      <c r="AL554">
        <v>172721</v>
      </c>
      <c r="AM554">
        <v>140823</v>
      </c>
      <c r="AN554">
        <v>185416</v>
      </c>
      <c r="AO554">
        <v>174722</v>
      </c>
      <c r="AP554">
        <v>177856</v>
      </c>
      <c r="AQ554">
        <v>165761</v>
      </c>
      <c r="AR554">
        <v>17.39</v>
      </c>
      <c r="AS554">
        <v>17.07</v>
      </c>
      <c r="AT554">
        <v>17.510000000000002</v>
      </c>
      <c r="AU554">
        <v>17.62</v>
      </c>
      <c r="AV554">
        <v>17.46</v>
      </c>
      <c r="AW554">
        <v>17.75</v>
      </c>
      <c r="AX554">
        <v>17.14</v>
      </c>
      <c r="AY554">
        <v>17.760000000000002</v>
      </c>
      <c r="AZ554">
        <v>17.79</v>
      </c>
      <c r="BA554">
        <v>18.12</v>
      </c>
      <c r="BB554">
        <v>17.55</v>
      </c>
      <c r="BC554">
        <v>17.739999999999998</v>
      </c>
      <c r="BD554">
        <v>3387624</v>
      </c>
      <c r="BE554">
        <v>2383655</v>
      </c>
      <c r="BF554">
        <v>2546567</v>
      </c>
      <c r="BG554">
        <v>408643</v>
      </c>
      <c r="BH554">
        <v>2326301</v>
      </c>
      <c r="BI554">
        <v>3026659</v>
      </c>
      <c r="BJ554">
        <v>2960438</v>
      </c>
      <c r="BK554">
        <v>2501016</v>
      </c>
      <c r="BL554">
        <v>3298551</v>
      </c>
      <c r="BM554">
        <v>3165963</v>
      </c>
      <c r="BN554">
        <v>3121373</v>
      </c>
      <c r="BO554">
        <v>2940600</v>
      </c>
      <c r="BP554">
        <v>3387624</v>
      </c>
      <c r="BQ554">
        <v>2383655</v>
      </c>
      <c r="BR554">
        <v>2546567</v>
      </c>
      <c r="BS554">
        <v>408643</v>
      </c>
      <c r="BT554">
        <v>2326301</v>
      </c>
      <c r="BU554">
        <v>3026659</v>
      </c>
      <c r="BV554">
        <v>2960438</v>
      </c>
      <c r="BW554">
        <v>2501016</v>
      </c>
      <c r="BX554">
        <v>3298551</v>
      </c>
      <c r="BY554">
        <v>3165963</v>
      </c>
      <c r="BZ554">
        <v>3121373</v>
      </c>
      <c r="CA554">
        <v>2940600</v>
      </c>
      <c r="CB554">
        <v>339836.24</v>
      </c>
      <c r="CC554">
        <v>230770.65</v>
      </c>
      <c r="CD554">
        <v>239305.63</v>
      </c>
      <c r="CE554">
        <v>38099.601000000002</v>
      </c>
      <c r="CF554">
        <v>236366.9</v>
      </c>
      <c r="CG554">
        <v>296673.40999999997</v>
      </c>
      <c r="CH554">
        <v>291385.61</v>
      </c>
      <c r="CI554">
        <v>240363.42</v>
      </c>
      <c r="CJ554">
        <v>310946.42</v>
      </c>
      <c r="CK554">
        <v>299844.69</v>
      </c>
      <c r="CL554">
        <v>300575.90000000002</v>
      </c>
      <c r="CM554">
        <v>289042.23</v>
      </c>
      <c r="CN554">
        <v>1824121</v>
      </c>
      <c r="CO554">
        <v>1824121</v>
      </c>
      <c r="CP554">
        <v>32067390</v>
      </c>
      <c r="CQ554">
        <v>32067390</v>
      </c>
      <c r="CR554">
        <v>3113210.7</v>
      </c>
      <c r="CS554">
        <v>2024</v>
      </c>
      <c r="CT554" t="str">
        <f>IFERROR(INDEX(Geography!C:C, MATCH(G554, Geography!B:B, 0)), G554)</f>
        <v>Arkansas</v>
      </c>
      <c r="CU554" t="str">
        <f>IF(O554=VLOOKUP("eia923_lignite_fuel_code", Keys!$B:$C, 2, FALSE), VLOOKUP("lignite_label", Keys!$B:$C, 2, FALSE),VLOOKUP("hard_coal_label", Keys!$B:$C, 2, FALSE))</f>
        <v>hard_coal</v>
      </c>
    </row>
    <row r="555" spans="1:99" x14ac:dyDescent="0.25">
      <c r="A555">
        <v>56564</v>
      </c>
      <c r="B555" t="s">
        <v>2592</v>
      </c>
      <c r="C555" t="s">
        <v>2593</v>
      </c>
      <c r="D555" t="s">
        <v>3329</v>
      </c>
      <c r="E555" t="s">
        <v>2976</v>
      </c>
      <c r="F555">
        <v>17698</v>
      </c>
      <c r="G555" t="s">
        <v>300</v>
      </c>
      <c r="H555" t="s">
        <v>2640</v>
      </c>
      <c r="I555" t="s">
        <v>2610</v>
      </c>
      <c r="K555">
        <v>22</v>
      </c>
      <c r="L555">
        <v>1</v>
      </c>
      <c r="M555" t="s">
        <v>2598</v>
      </c>
      <c r="N555" t="s">
        <v>2599</v>
      </c>
      <c r="O555" t="s">
        <v>2605</v>
      </c>
      <c r="P555" t="s">
        <v>2601</v>
      </c>
      <c r="Q555" t="s">
        <v>2611</v>
      </c>
      <c r="R555" t="s">
        <v>2603</v>
      </c>
      <c r="S555" t="s">
        <v>2604</v>
      </c>
      <c r="T555">
        <v>171313</v>
      </c>
      <c r="U555">
        <v>82132</v>
      </c>
      <c r="V555">
        <v>124957</v>
      </c>
      <c r="W555">
        <v>169949</v>
      </c>
      <c r="X555">
        <v>137196</v>
      </c>
      <c r="Y555">
        <v>143910</v>
      </c>
      <c r="Z555">
        <v>177438</v>
      </c>
      <c r="AA555">
        <v>157402</v>
      </c>
      <c r="AB555">
        <v>121806</v>
      </c>
      <c r="AC555">
        <v>186746</v>
      </c>
      <c r="AD555">
        <v>17504</v>
      </c>
      <c r="AE555">
        <v>14760</v>
      </c>
      <c r="AF555">
        <v>171313</v>
      </c>
      <c r="AG555">
        <v>82132</v>
      </c>
      <c r="AH555">
        <v>124957</v>
      </c>
      <c r="AI555">
        <v>169949</v>
      </c>
      <c r="AJ555">
        <v>137196</v>
      </c>
      <c r="AK555">
        <v>143910</v>
      </c>
      <c r="AL555">
        <v>177438</v>
      </c>
      <c r="AM555">
        <v>157402</v>
      </c>
      <c r="AN555">
        <v>121806</v>
      </c>
      <c r="AO555">
        <v>186746</v>
      </c>
      <c r="AP555">
        <v>17504</v>
      </c>
      <c r="AQ555">
        <v>14760</v>
      </c>
      <c r="AR555">
        <v>17.661999999999999</v>
      </c>
      <c r="AS555">
        <v>17.39</v>
      </c>
      <c r="AT555">
        <v>17.704000000000001</v>
      </c>
      <c r="AU555">
        <v>17.321999999999999</v>
      </c>
      <c r="AV555">
        <v>17.786000000000001</v>
      </c>
      <c r="AW555">
        <v>17.827999999999999</v>
      </c>
      <c r="AX555">
        <v>17.716000000000001</v>
      </c>
      <c r="AY555">
        <v>17.515999999999998</v>
      </c>
      <c r="AZ555">
        <v>17.617999999999999</v>
      </c>
      <c r="BA555">
        <v>17.634</v>
      </c>
      <c r="BB555">
        <v>17.658000000000001</v>
      </c>
      <c r="BC555">
        <v>17.725999999999999</v>
      </c>
      <c r="BD555">
        <v>3025730</v>
      </c>
      <c r="BE555">
        <v>1428275</v>
      </c>
      <c r="BF555">
        <v>2212239</v>
      </c>
      <c r="BG555">
        <v>2943857</v>
      </c>
      <c r="BH555">
        <v>2440168</v>
      </c>
      <c r="BI555">
        <v>2565627</v>
      </c>
      <c r="BJ555">
        <v>3143492</v>
      </c>
      <c r="BK555">
        <v>2757053</v>
      </c>
      <c r="BL555">
        <v>2145978</v>
      </c>
      <c r="BM555">
        <v>3293079</v>
      </c>
      <c r="BN555">
        <v>309086</v>
      </c>
      <c r="BO555">
        <v>261636</v>
      </c>
      <c r="BP555">
        <v>3025730</v>
      </c>
      <c r="BQ555">
        <v>1428275</v>
      </c>
      <c r="BR555">
        <v>2212239</v>
      </c>
      <c r="BS555">
        <v>2943857</v>
      </c>
      <c r="BT555">
        <v>2440168</v>
      </c>
      <c r="BU555">
        <v>2565627</v>
      </c>
      <c r="BV555">
        <v>3143492</v>
      </c>
      <c r="BW555">
        <v>2757053</v>
      </c>
      <c r="BX555">
        <v>2145978</v>
      </c>
      <c r="BY555">
        <v>3293079</v>
      </c>
      <c r="BZ555">
        <v>309086</v>
      </c>
      <c r="CA555">
        <v>261636</v>
      </c>
      <c r="CB555">
        <v>324160.02</v>
      </c>
      <c r="CC555">
        <v>149628.87</v>
      </c>
      <c r="CD555">
        <v>231357.17</v>
      </c>
      <c r="CE555">
        <v>313608.88</v>
      </c>
      <c r="CF555">
        <v>257698.99</v>
      </c>
      <c r="CG555">
        <v>324830.42</v>
      </c>
      <c r="CH555">
        <v>334135.8</v>
      </c>
      <c r="CI555">
        <v>299033.46000000002</v>
      </c>
      <c r="CJ555">
        <v>228469.59</v>
      </c>
      <c r="CK555">
        <v>208178.54</v>
      </c>
      <c r="CL555">
        <v>33475.069000000003</v>
      </c>
      <c r="CM555">
        <v>21559.733</v>
      </c>
      <c r="CN555">
        <v>1505113</v>
      </c>
      <c r="CO555">
        <v>1505113</v>
      </c>
      <c r="CP555">
        <v>26526220</v>
      </c>
      <c r="CQ555">
        <v>26526220</v>
      </c>
      <c r="CR555">
        <v>2726136.5</v>
      </c>
      <c r="CS555">
        <v>2024</v>
      </c>
      <c r="CT555" t="str">
        <f>IFERROR(INDEX(Geography!C:C, MATCH(G555, Geography!B:B, 0)), G555)</f>
        <v>Arkansas</v>
      </c>
      <c r="CU555" t="str">
        <f>IF(O555=VLOOKUP("eia923_lignite_fuel_code", Keys!$B:$C, 2, FALSE), VLOOKUP("lignite_label", Keys!$B:$C, 2, FALSE),VLOOKUP("hard_coal_label", Keys!$B:$C, 2, FALSE))</f>
        <v>hard_coal</v>
      </c>
    </row>
    <row r="556" spans="1:99" x14ac:dyDescent="0.25">
      <c r="A556">
        <v>56596</v>
      </c>
      <c r="B556" t="s">
        <v>2592</v>
      </c>
      <c r="C556" t="s">
        <v>2593</v>
      </c>
      <c r="D556" t="s">
        <v>3330</v>
      </c>
      <c r="E556" t="s">
        <v>2899</v>
      </c>
      <c r="F556">
        <v>19545</v>
      </c>
      <c r="G556" t="s">
        <v>443</v>
      </c>
      <c r="H556" t="s">
        <v>2626</v>
      </c>
      <c r="I556" t="s">
        <v>2627</v>
      </c>
      <c r="K556">
        <v>22</v>
      </c>
      <c r="L556">
        <v>1</v>
      </c>
      <c r="M556" t="s">
        <v>2598</v>
      </c>
      <c r="N556" t="s">
        <v>2599</v>
      </c>
      <c r="O556" t="s">
        <v>2605</v>
      </c>
      <c r="P556" t="s">
        <v>2601</v>
      </c>
      <c r="Q556" t="s">
        <v>2649</v>
      </c>
      <c r="R556" t="s">
        <v>2612</v>
      </c>
      <c r="S556" t="s">
        <v>2604</v>
      </c>
      <c r="T556">
        <v>48451</v>
      </c>
      <c r="U556">
        <v>40702</v>
      </c>
      <c r="V556">
        <v>43867</v>
      </c>
      <c r="W556">
        <v>7011</v>
      </c>
      <c r="X556">
        <v>44096</v>
      </c>
      <c r="Y556">
        <v>44628</v>
      </c>
      <c r="Z556">
        <v>49819</v>
      </c>
      <c r="AA556">
        <v>47166</v>
      </c>
      <c r="AB556">
        <v>46923</v>
      </c>
      <c r="AC556">
        <v>33933</v>
      </c>
      <c r="AD556">
        <v>42790</v>
      </c>
      <c r="AE556">
        <v>48330</v>
      </c>
      <c r="AF556">
        <v>48451</v>
      </c>
      <c r="AG556">
        <v>40702</v>
      </c>
      <c r="AH556">
        <v>43867</v>
      </c>
      <c r="AI556">
        <v>7011</v>
      </c>
      <c r="AJ556">
        <v>44096</v>
      </c>
      <c r="AK556">
        <v>44628</v>
      </c>
      <c r="AL556">
        <v>49819</v>
      </c>
      <c r="AM556">
        <v>47166</v>
      </c>
      <c r="AN556">
        <v>46923</v>
      </c>
      <c r="AO556">
        <v>33933</v>
      </c>
      <c r="AP556">
        <v>42790</v>
      </c>
      <c r="AQ556">
        <v>48330</v>
      </c>
      <c r="AR556">
        <v>15.68</v>
      </c>
      <c r="AS556">
        <v>15.83</v>
      </c>
      <c r="AT556">
        <v>15.79</v>
      </c>
      <c r="AU556">
        <v>15.77</v>
      </c>
      <c r="AV556">
        <v>15.85</v>
      </c>
      <c r="AW556">
        <v>15.87</v>
      </c>
      <c r="AX556">
        <v>15.84</v>
      </c>
      <c r="AY556">
        <v>15.88</v>
      </c>
      <c r="AZ556">
        <v>16.09</v>
      </c>
      <c r="BA556">
        <v>15.77</v>
      </c>
      <c r="BB556">
        <v>15.92</v>
      </c>
      <c r="BC556">
        <v>15.92</v>
      </c>
      <c r="BD556">
        <v>759712</v>
      </c>
      <c r="BE556">
        <v>644313</v>
      </c>
      <c r="BF556">
        <v>692660</v>
      </c>
      <c r="BG556">
        <v>110563</v>
      </c>
      <c r="BH556">
        <v>698922</v>
      </c>
      <c r="BI556">
        <v>708246</v>
      </c>
      <c r="BJ556">
        <v>789133</v>
      </c>
      <c r="BK556">
        <v>748996</v>
      </c>
      <c r="BL556">
        <v>754991</v>
      </c>
      <c r="BM556">
        <v>535123</v>
      </c>
      <c r="BN556">
        <v>681217</v>
      </c>
      <c r="BO556">
        <v>769414</v>
      </c>
      <c r="BP556">
        <v>759712</v>
      </c>
      <c r="BQ556">
        <v>644313</v>
      </c>
      <c r="BR556">
        <v>692660</v>
      </c>
      <c r="BS556">
        <v>110563</v>
      </c>
      <c r="BT556">
        <v>698922</v>
      </c>
      <c r="BU556">
        <v>708246</v>
      </c>
      <c r="BV556">
        <v>789133</v>
      </c>
      <c r="BW556">
        <v>748996</v>
      </c>
      <c r="BX556">
        <v>754991</v>
      </c>
      <c r="BY556">
        <v>535123</v>
      </c>
      <c r="BZ556">
        <v>681217</v>
      </c>
      <c r="CA556">
        <v>769414</v>
      </c>
      <c r="CB556">
        <v>65021.512000000002</v>
      </c>
      <c r="CC556">
        <v>54527.945</v>
      </c>
      <c r="CD556">
        <v>58718.576000000001</v>
      </c>
      <c r="CE556">
        <v>8208.2929999999997</v>
      </c>
      <c r="CF556">
        <v>58767.565999999999</v>
      </c>
      <c r="CG556">
        <v>60368.396000000001</v>
      </c>
      <c r="CH556">
        <v>67663.264999999999</v>
      </c>
      <c r="CI556">
        <v>64053.635999999999</v>
      </c>
      <c r="CJ556">
        <v>65013</v>
      </c>
      <c r="CK556">
        <v>43562.124000000003</v>
      </c>
      <c r="CL556">
        <v>56901.25</v>
      </c>
      <c r="CM556">
        <v>65522.02</v>
      </c>
      <c r="CN556">
        <v>497716</v>
      </c>
      <c r="CO556">
        <v>497716</v>
      </c>
      <c r="CP556">
        <v>7893290</v>
      </c>
      <c r="CQ556">
        <v>7893290</v>
      </c>
      <c r="CR556">
        <v>668327.57999999996</v>
      </c>
      <c r="CS556">
        <v>2024</v>
      </c>
      <c r="CT556" t="str">
        <f>IFERROR(INDEX(Geography!C:C, MATCH(G556, Geography!B:B, 0)), G556)</f>
        <v>Wyoming</v>
      </c>
      <c r="CU556" t="str">
        <f>IF(O556=VLOOKUP("eia923_lignite_fuel_code", Keys!$B:$C, 2, FALSE), VLOOKUP("lignite_label", Keys!$B:$C, 2, FALSE),VLOOKUP("hard_coal_label", Keys!$B:$C, 2, FALSE))</f>
        <v>hard_coal</v>
      </c>
    </row>
    <row r="557" spans="1:99" x14ac:dyDescent="0.25">
      <c r="A557">
        <v>56609</v>
      </c>
      <c r="B557" t="s">
        <v>2592</v>
      </c>
      <c r="C557" t="s">
        <v>2593</v>
      </c>
      <c r="D557" t="s">
        <v>3331</v>
      </c>
      <c r="E557" t="s">
        <v>2834</v>
      </c>
      <c r="F557">
        <v>1307</v>
      </c>
      <c r="G557" t="s">
        <v>443</v>
      </c>
      <c r="H557" t="s">
        <v>2626</v>
      </c>
      <c r="I557" t="s">
        <v>2627</v>
      </c>
      <c r="K557">
        <v>22</v>
      </c>
      <c r="L557">
        <v>1</v>
      </c>
      <c r="M557" t="s">
        <v>2598</v>
      </c>
      <c r="N557" t="s">
        <v>2599</v>
      </c>
      <c r="O557" t="s">
        <v>2605</v>
      </c>
      <c r="P557" t="s">
        <v>2601</v>
      </c>
      <c r="Q557" t="s">
        <v>2649</v>
      </c>
      <c r="R557" t="s">
        <v>2603</v>
      </c>
      <c r="S557" t="s">
        <v>2604</v>
      </c>
      <c r="T557">
        <v>191683</v>
      </c>
      <c r="U557">
        <v>172203</v>
      </c>
      <c r="V557">
        <v>133425</v>
      </c>
      <c r="W557">
        <v>147694</v>
      </c>
      <c r="X557">
        <v>142535</v>
      </c>
      <c r="Y557">
        <v>153418</v>
      </c>
      <c r="Z557">
        <v>147549</v>
      </c>
      <c r="AA557">
        <v>187697</v>
      </c>
      <c r="AB557">
        <v>155625</v>
      </c>
      <c r="AC557">
        <v>169774</v>
      </c>
      <c r="AD557">
        <v>145209</v>
      </c>
      <c r="AE557">
        <v>136375</v>
      </c>
      <c r="AF557">
        <v>191683</v>
      </c>
      <c r="AG557">
        <v>172203</v>
      </c>
      <c r="AH557">
        <v>133425</v>
      </c>
      <c r="AI557">
        <v>147694</v>
      </c>
      <c r="AJ557">
        <v>142535</v>
      </c>
      <c r="AK557">
        <v>153418</v>
      </c>
      <c r="AL557">
        <v>147549</v>
      </c>
      <c r="AM557">
        <v>187697</v>
      </c>
      <c r="AN557">
        <v>155625</v>
      </c>
      <c r="AO557">
        <v>169774</v>
      </c>
      <c r="AP557">
        <v>145209</v>
      </c>
      <c r="AQ557">
        <v>136375</v>
      </c>
      <c r="AR557">
        <v>16.16</v>
      </c>
      <c r="AS557">
        <v>16.076000000000001</v>
      </c>
      <c r="AT557">
        <v>16.117999999999999</v>
      </c>
      <c r="AU557">
        <v>16.079999999999998</v>
      </c>
      <c r="AV557">
        <v>16.071999999999999</v>
      </c>
      <c r="AW557">
        <v>16.170000000000002</v>
      </c>
      <c r="AX557">
        <v>16.265999999999998</v>
      </c>
      <c r="AY557">
        <v>16.294</v>
      </c>
      <c r="AZ557">
        <v>16.321999999999999</v>
      </c>
      <c r="BA557">
        <v>16.213999999999999</v>
      </c>
      <c r="BB557">
        <v>16</v>
      </c>
      <c r="BC557">
        <v>16.218</v>
      </c>
      <c r="BD557">
        <v>3097597</v>
      </c>
      <c r="BE557">
        <v>2768335</v>
      </c>
      <c r="BF557">
        <v>2150544</v>
      </c>
      <c r="BG557">
        <v>2374920</v>
      </c>
      <c r="BH557">
        <v>2290823</v>
      </c>
      <c r="BI557">
        <v>2480769</v>
      </c>
      <c r="BJ557">
        <v>2400032</v>
      </c>
      <c r="BK557">
        <v>3058335</v>
      </c>
      <c r="BL557">
        <v>2540111</v>
      </c>
      <c r="BM557">
        <v>2752716</v>
      </c>
      <c r="BN557">
        <v>2323344</v>
      </c>
      <c r="BO557">
        <v>2211730</v>
      </c>
      <c r="BP557">
        <v>3097597</v>
      </c>
      <c r="BQ557">
        <v>2768335</v>
      </c>
      <c r="BR557">
        <v>2150544</v>
      </c>
      <c r="BS557">
        <v>2374920</v>
      </c>
      <c r="BT557">
        <v>2290823</v>
      </c>
      <c r="BU557">
        <v>2480769</v>
      </c>
      <c r="BV557">
        <v>2400032</v>
      </c>
      <c r="BW557">
        <v>3058335</v>
      </c>
      <c r="BX557">
        <v>2540111</v>
      </c>
      <c r="BY557">
        <v>2752716</v>
      </c>
      <c r="BZ557">
        <v>2323344</v>
      </c>
      <c r="CA557">
        <v>2211730</v>
      </c>
      <c r="CB557">
        <v>280362.46999999997</v>
      </c>
      <c r="CC557">
        <v>245057.42</v>
      </c>
      <c r="CD557">
        <v>190147.87</v>
      </c>
      <c r="CE557">
        <v>210640.14</v>
      </c>
      <c r="CF557">
        <v>195837.71</v>
      </c>
      <c r="CG557">
        <v>212855.1</v>
      </c>
      <c r="CH557">
        <v>200200.9</v>
      </c>
      <c r="CI557">
        <v>265142.90999999997</v>
      </c>
      <c r="CJ557">
        <v>220959.64</v>
      </c>
      <c r="CK557">
        <v>243464.19</v>
      </c>
      <c r="CL557">
        <v>207951.24</v>
      </c>
      <c r="CM557">
        <v>192925.88</v>
      </c>
      <c r="CN557">
        <v>1883187</v>
      </c>
      <c r="CO557">
        <v>1883187</v>
      </c>
      <c r="CP557">
        <v>30449256</v>
      </c>
      <c r="CQ557">
        <v>30449256</v>
      </c>
      <c r="CR557">
        <v>2665545.5</v>
      </c>
      <c r="CS557">
        <v>2024</v>
      </c>
      <c r="CT557" t="str">
        <f>IFERROR(INDEX(Geography!C:C, MATCH(G557, Geography!B:B, 0)), G557)</f>
        <v>Wyoming</v>
      </c>
      <c r="CU557" t="str">
        <f>IF(O557=VLOOKUP("eia923_lignite_fuel_code", Keys!$B:$C, 2, FALSE), VLOOKUP("lignite_label", Keys!$B:$C, 2, FALSE),VLOOKUP("hard_coal_label", Keys!$B:$C, 2, FALSE))</f>
        <v>hard_coal</v>
      </c>
    </row>
    <row r="558" spans="1:99" x14ac:dyDescent="0.25">
      <c r="A558">
        <v>56611</v>
      </c>
      <c r="B558" t="s">
        <v>2592</v>
      </c>
      <c r="C558" t="s">
        <v>2593</v>
      </c>
      <c r="D558" t="s">
        <v>3332</v>
      </c>
      <c r="E558" t="s">
        <v>3333</v>
      </c>
      <c r="F558">
        <v>55861</v>
      </c>
      <c r="G558" t="s">
        <v>422</v>
      </c>
      <c r="H558" t="s">
        <v>2640</v>
      </c>
      <c r="I558" t="s">
        <v>2642</v>
      </c>
      <c r="K558">
        <v>22</v>
      </c>
      <c r="L558">
        <v>2</v>
      </c>
      <c r="M558" t="s">
        <v>2643</v>
      </c>
      <c r="N558" t="s">
        <v>2599</v>
      </c>
      <c r="O558" t="s">
        <v>2605</v>
      </c>
      <c r="P558" t="s">
        <v>2601</v>
      </c>
      <c r="Q558" t="s">
        <v>2644</v>
      </c>
      <c r="R558" t="s">
        <v>2603</v>
      </c>
      <c r="S558" t="s">
        <v>2604</v>
      </c>
      <c r="T558">
        <v>209388</v>
      </c>
      <c r="U558">
        <v>66524</v>
      </c>
      <c r="V558">
        <v>0</v>
      </c>
      <c r="W558">
        <v>63721</v>
      </c>
      <c r="X558">
        <v>166943</v>
      </c>
      <c r="Y558">
        <v>188026</v>
      </c>
      <c r="Z558">
        <v>190528</v>
      </c>
      <c r="AA558">
        <v>190355</v>
      </c>
      <c r="AB558">
        <v>172923</v>
      </c>
      <c r="AC558">
        <v>73879</v>
      </c>
      <c r="AD558">
        <v>192773</v>
      </c>
      <c r="AE558">
        <v>218947</v>
      </c>
      <c r="AF558">
        <v>209388</v>
      </c>
      <c r="AG558">
        <v>66524</v>
      </c>
      <c r="AH558">
        <v>0</v>
      </c>
      <c r="AI558">
        <v>63721</v>
      </c>
      <c r="AJ558">
        <v>166943</v>
      </c>
      <c r="AK558">
        <v>188026</v>
      </c>
      <c r="AL558">
        <v>190528</v>
      </c>
      <c r="AM558">
        <v>190355</v>
      </c>
      <c r="AN558">
        <v>172923</v>
      </c>
      <c r="AO558">
        <v>73879</v>
      </c>
      <c r="AP558">
        <v>192773</v>
      </c>
      <c r="AQ558">
        <v>218947</v>
      </c>
      <c r="AR558">
        <v>17.010000000000002</v>
      </c>
      <c r="AS558">
        <v>17.100000000000001</v>
      </c>
      <c r="AT558">
        <v>0</v>
      </c>
      <c r="AU558">
        <v>15.51</v>
      </c>
      <c r="AV558">
        <v>16.850000000000001</v>
      </c>
      <c r="AW558">
        <v>17.18</v>
      </c>
      <c r="AX558">
        <v>17.600000000000001</v>
      </c>
      <c r="AY558">
        <v>17.55</v>
      </c>
      <c r="AZ558">
        <v>17.690000000000001</v>
      </c>
      <c r="BA558">
        <v>17.25</v>
      </c>
      <c r="BB558">
        <v>17.28</v>
      </c>
      <c r="BC558">
        <v>16.95</v>
      </c>
      <c r="BD558">
        <v>3561690</v>
      </c>
      <c r="BE558">
        <v>1137560</v>
      </c>
      <c r="BF558">
        <v>0</v>
      </c>
      <c r="BG558">
        <v>988313</v>
      </c>
      <c r="BH558">
        <v>2812990</v>
      </c>
      <c r="BI558">
        <v>3230287</v>
      </c>
      <c r="BJ558">
        <v>3353293</v>
      </c>
      <c r="BK558">
        <v>3340730</v>
      </c>
      <c r="BL558">
        <v>3059008</v>
      </c>
      <c r="BM558">
        <v>1274413</v>
      </c>
      <c r="BN558">
        <v>3331117</v>
      </c>
      <c r="BO558">
        <v>3711152</v>
      </c>
      <c r="BP558">
        <v>3561690</v>
      </c>
      <c r="BQ558">
        <v>1137560</v>
      </c>
      <c r="BR558">
        <v>0</v>
      </c>
      <c r="BS558">
        <v>988313</v>
      </c>
      <c r="BT558">
        <v>2812990</v>
      </c>
      <c r="BU558">
        <v>3230287</v>
      </c>
      <c r="BV558">
        <v>3353293</v>
      </c>
      <c r="BW558">
        <v>3340730</v>
      </c>
      <c r="BX558">
        <v>3059008</v>
      </c>
      <c r="BY558">
        <v>1274413</v>
      </c>
      <c r="BZ558">
        <v>3331117</v>
      </c>
      <c r="CA558">
        <v>3711152</v>
      </c>
      <c r="CB558">
        <v>369714</v>
      </c>
      <c r="CC558">
        <v>112306</v>
      </c>
      <c r="CD558">
        <v>0</v>
      </c>
      <c r="CE558">
        <v>102894</v>
      </c>
      <c r="CF558">
        <v>281265</v>
      </c>
      <c r="CG558">
        <v>329047</v>
      </c>
      <c r="CH558">
        <v>336551</v>
      </c>
      <c r="CI558">
        <v>336149</v>
      </c>
      <c r="CJ558">
        <v>305548</v>
      </c>
      <c r="CK558">
        <v>130504</v>
      </c>
      <c r="CL558">
        <v>340196</v>
      </c>
      <c r="CM558">
        <v>393073</v>
      </c>
      <c r="CN558">
        <v>1734007</v>
      </c>
      <c r="CO558">
        <v>1734007</v>
      </c>
      <c r="CP558">
        <v>29800553</v>
      </c>
      <c r="CQ558">
        <v>29800553</v>
      </c>
      <c r="CR558">
        <v>3037247</v>
      </c>
      <c r="CS558">
        <v>2024</v>
      </c>
      <c r="CT558" t="str">
        <f>IFERROR(INDEX(Geography!C:C, MATCH(G558, Geography!B:B, 0)), G558)</f>
        <v>Texas</v>
      </c>
      <c r="CU558" t="str">
        <f>IF(O558=VLOOKUP("eia923_lignite_fuel_code", Keys!$B:$C, 2, FALSE), VLOOKUP("lignite_label", Keys!$B:$C, 2, FALSE),VLOOKUP("hard_coal_label", Keys!$B:$C, 2, FALSE))</f>
        <v>hard_coal</v>
      </c>
    </row>
    <row r="559" spans="1:99" x14ac:dyDescent="0.25">
      <c r="A559">
        <v>56671</v>
      </c>
      <c r="B559" t="s">
        <v>2592</v>
      </c>
      <c r="C559" t="s">
        <v>2593</v>
      </c>
      <c r="D559" t="s">
        <v>3334</v>
      </c>
      <c r="E559" t="s">
        <v>3335</v>
      </c>
      <c r="F559">
        <v>55924</v>
      </c>
      <c r="G559" t="s">
        <v>437</v>
      </c>
      <c r="H559" t="s">
        <v>2631</v>
      </c>
      <c r="I559" t="s">
        <v>2666</v>
      </c>
      <c r="K559">
        <v>22</v>
      </c>
      <c r="L559">
        <v>2</v>
      </c>
      <c r="M559" t="s">
        <v>2643</v>
      </c>
      <c r="N559" t="s">
        <v>2599</v>
      </c>
      <c r="O559" t="s">
        <v>2600</v>
      </c>
      <c r="P559" t="s">
        <v>2601</v>
      </c>
      <c r="Q559" t="s">
        <v>2667</v>
      </c>
      <c r="R559" t="s">
        <v>2603</v>
      </c>
      <c r="S559" t="s">
        <v>2604</v>
      </c>
      <c r="T559">
        <v>179310</v>
      </c>
      <c r="U559">
        <v>117521</v>
      </c>
      <c r="V559">
        <v>73683</v>
      </c>
      <c r="W559">
        <v>151113</v>
      </c>
      <c r="X559">
        <v>150891</v>
      </c>
      <c r="Y559">
        <v>163862</v>
      </c>
      <c r="Z559">
        <v>171326</v>
      </c>
      <c r="AA559">
        <v>171799</v>
      </c>
      <c r="AB559">
        <v>109844</v>
      </c>
      <c r="AC559">
        <v>59833</v>
      </c>
      <c r="AD559">
        <v>153122</v>
      </c>
      <c r="AE559">
        <v>161797</v>
      </c>
      <c r="AF559">
        <v>179310</v>
      </c>
      <c r="AG559">
        <v>117521</v>
      </c>
      <c r="AH559">
        <v>73683</v>
      </c>
      <c r="AI559">
        <v>151113</v>
      </c>
      <c r="AJ559">
        <v>150891</v>
      </c>
      <c r="AK559">
        <v>163862</v>
      </c>
      <c r="AL559">
        <v>171326</v>
      </c>
      <c r="AM559">
        <v>171799</v>
      </c>
      <c r="AN559">
        <v>109844</v>
      </c>
      <c r="AO559">
        <v>59833</v>
      </c>
      <c r="AP559">
        <v>153122</v>
      </c>
      <c r="AQ559">
        <v>161797</v>
      </c>
      <c r="AR559">
        <v>24.709</v>
      </c>
      <c r="AS559">
        <v>24.716000000000001</v>
      </c>
      <c r="AT559">
        <v>25.164999999999999</v>
      </c>
      <c r="AU559">
        <v>25.14</v>
      </c>
      <c r="AV559">
        <v>25.55</v>
      </c>
      <c r="AW559">
        <v>25.513999999999999</v>
      </c>
      <c r="AX559">
        <v>25.614999999999998</v>
      </c>
      <c r="AY559">
        <v>25.286999999999999</v>
      </c>
      <c r="AZ559">
        <v>25.52</v>
      </c>
      <c r="BA559">
        <v>25.62</v>
      </c>
      <c r="BB559">
        <v>25.327000000000002</v>
      </c>
      <c r="BC559">
        <v>25.43</v>
      </c>
      <c r="BD559">
        <v>4430571</v>
      </c>
      <c r="BE559">
        <v>2904649</v>
      </c>
      <c r="BF559">
        <v>1854233</v>
      </c>
      <c r="BG559">
        <v>3798981</v>
      </c>
      <c r="BH559">
        <v>3855265</v>
      </c>
      <c r="BI559">
        <v>4180775</v>
      </c>
      <c r="BJ559">
        <v>4388515</v>
      </c>
      <c r="BK559">
        <v>4344281</v>
      </c>
      <c r="BL559">
        <v>2803219</v>
      </c>
      <c r="BM559">
        <v>1532921</v>
      </c>
      <c r="BN559">
        <v>3878121</v>
      </c>
      <c r="BO559">
        <v>4114498</v>
      </c>
      <c r="BP559">
        <v>4430571</v>
      </c>
      <c r="BQ559">
        <v>2904649</v>
      </c>
      <c r="BR559">
        <v>1854233</v>
      </c>
      <c r="BS559">
        <v>3798981</v>
      </c>
      <c r="BT559">
        <v>3855265</v>
      </c>
      <c r="BU559">
        <v>4180775</v>
      </c>
      <c r="BV559">
        <v>4388515</v>
      </c>
      <c r="BW559">
        <v>4344281</v>
      </c>
      <c r="BX559">
        <v>2803219</v>
      </c>
      <c r="BY559">
        <v>1532921</v>
      </c>
      <c r="BZ559">
        <v>3878121</v>
      </c>
      <c r="CA559">
        <v>4114498</v>
      </c>
      <c r="CB559">
        <v>500251.45</v>
      </c>
      <c r="CC559">
        <v>326466.84000000003</v>
      </c>
      <c r="CD559">
        <v>191678.5</v>
      </c>
      <c r="CE559">
        <v>426474.59</v>
      </c>
      <c r="CF559">
        <v>430715.36</v>
      </c>
      <c r="CG559">
        <v>452564.85</v>
      </c>
      <c r="CH559">
        <v>495088.42</v>
      </c>
      <c r="CI559">
        <v>478515.33</v>
      </c>
      <c r="CJ559">
        <v>316563.43</v>
      </c>
      <c r="CK559">
        <v>171068.56</v>
      </c>
      <c r="CL559">
        <v>436587.6</v>
      </c>
      <c r="CM559">
        <v>455556.17</v>
      </c>
      <c r="CN559">
        <v>1664101</v>
      </c>
      <c r="CO559">
        <v>1664101</v>
      </c>
      <c r="CP559">
        <v>42086029</v>
      </c>
      <c r="CQ559">
        <v>42086029</v>
      </c>
      <c r="CR559">
        <v>4681531.0999999996</v>
      </c>
      <c r="CS559">
        <v>2024</v>
      </c>
      <c r="CT559" t="str">
        <f>IFERROR(INDEX(Geography!C:C, MATCH(G559, Geography!B:B, 0)), G559)</f>
        <v>West Virginia</v>
      </c>
      <c r="CU559" t="str">
        <f>IF(O559=VLOOKUP("eia923_lignite_fuel_code", Keys!$B:$C, 2, FALSE), VLOOKUP("lignite_label", Keys!$B:$C, 2, FALSE),VLOOKUP("hard_coal_label", Keys!$B:$C, 2, FALSE))</f>
        <v>hard_coal</v>
      </c>
    </row>
    <row r="560" spans="1:99" x14ac:dyDescent="0.25">
      <c r="A560">
        <v>56785</v>
      </c>
      <c r="B560" t="s">
        <v>2616</v>
      </c>
      <c r="C560" t="s">
        <v>2593</v>
      </c>
      <c r="D560" t="s">
        <v>3336</v>
      </c>
      <c r="E560" t="s">
        <v>3337</v>
      </c>
      <c r="F560">
        <v>55988</v>
      </c>
      <c r="G560" t="s">
        <v>431</v>
      </c>
      <c r="H560" t="s">
        <v>2631</v>
      </c>
      <c r="I560" t="s">
        <v>2666</v>
      </c>
      <c r="K560">
        <v>611</v>
      </c>
      <c r="L560">
        <v>5</v>
      </c>
      <c r="M560" t="s">
        <v>2772</v>
      </c>
      <c r="N560" t="s">
        <v>2599</v>
      </c>
      <c r="O560" t="s">
        <v>2600</v>
      </c>
      <c r="P560" t="s">
        <v>2601</v>
      </c>
      <c r="Q560" t="s">
        <v>2667</v>
      </c>
      <c r="R560" t="s">
        <v>2603</v>
      </c>
      <c r="S560" t="s">
        <v>2604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2024</v>
      </c>
      <c r="CT560" t="str">
        <f>IFERROR(INDEX(Geography!C:C, MATCH(G560, Geography!B:B, 0)), G560)</f>
        <v>Virginia</v>
      </c>
      <c r="CU560" t="str">
        <f>IF(O560=VLOOKUP("eia923_lignite_fuel_code", Keys!$B:$C, 2, FALSE), VLOOKUP("lignite_label", Keys!$B:$C, 2, FALSE),VLOOKUP("hard_coal_label", Keys!$B:$C, 2, FALSE))</f>
        <v>hard_coal</v>
      </c>
    </row>
    <row r="561" spans="1:99" x14ac:dyDescent="0.25">
      <c r="A561">
        <v>56786</v>
      </c>
      <c r="B561" t="s">
        <v>2616</v>
      </c>
      <c r="C561" t="s">
        <v>2593</v>
      </c>
      <c r="D561" t="s">
        <v>3338</v>
      </c>
      <c r="E561" t="s">
        <v>3339</v>
      </c>
      <c r="F561">
        <v>7570</v>
      </c>
      <c r="G561" t="s">
        <v>395</v>
      </c>
      <c r="H561" t="s">
        <v>2609</v>
      </c>
      <c r="I561" t="s">
        <v>2610</v>
      </c>
      <c r="K561">
        <v>22</v>
      </c>
      <c r="L561">
        <v>1</v>
      </c>
      <c r="M561" t="s">
        <v>2598</v>
      </c>
      <c r="N561" t="s">
        <v>2599</v>
      </c>
      <c r="O561" t="s">
        <v>522</v>
      </c>
      <c r="P561" t="s">
        <v>2601</v>
      </c>
      <c r="Q561" t="s">
        <v>2697</v>
      </c>
      <c r="R561" t="s">
        <v>2603</v>
      </c>
      <c r="S561" t="s">
        <v>2604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2024</v>
      </c>
      <c r="CT561" t="str">
        <f>IFERROR(INDEX(Geography!C:C, MATCH(G561, Geography!B:B, 0)), G561)</f>
        <v>North Dakota</v>
      </c>
      <c r="CU561" t="str">
        <f>IF(O561=VLOOKUP("eia923_lignite_fuel_code", Keys!$B:$C, 2, FALSE), VLOOKUP("lignite_label", Keys!$B:$C, 2, FALSE),VLOOKUP("hard_coal_label", Keys!$B:$C, 2, FALSE))</f>
        <v>lignite</v>
      </c>
    </row>
    <row r="562" spans="1:99" x14ac:dyDescent="0.25">
      <c r="A562">
        <v>56786</v>
      </c>
      <c r="B562" t="s">
        <v>2616</v>
      </c>
      <c r="C562" t="s">
        <v>2593</v>
      </c>
      <c r="D562" t="s">
        <v>3338</v>
      </c>
      <c r="E562" t="s">
        <v>3339</v>
      </c>
      <c r="F562">
        <v>7570</v>
      </c>
      <c r="G562" t="s">
        <v>395</v>
      </c>
      <c r="H562" t="s">
        <v>2609</v>
      </c>
      <c r="I562" t="s">
        <v>2610</v>
      </c>
      <c r="K562">
        <v>22</v>
      </c>
      <c r="L562">
        <v>1</v>
      </c>
      <c r="M562" t="s">
        <v>2598</v>
      </c>
      <c r="N562" t="s">
        <v>2599</v>
      </c>
      <c r="O562" t="s">
        <v>2615</v>
      </c>
      <c r="P562" t="s">
        <v>2601</v>
      </c>
      <c r="Q562" t="s">
        <v>2697</v>
      </c>
      <c r="R562" t="s">
        <v>2603</v>
      </c>
      <c r="S562" t="s">
        <v>2604</v>
      </c>
      <c r="T562">
        <v>19044</v>
      </c>
      <c r="U562">
        <v>7858</v>
      </c>
      <c r="V562">
        <v>8110</v>
      </c>
      <c r="W562">
        <v>5558</v>
      </c>
      <c r="X562">
        <v>6506</v>
      </c>
      <c r="Y562">
        <v>7844</v>
      </c>
      <c r="Z562">
        <v>10874</v>
      </c>
      <c r="AA562">
        <v>8472</v>
      </c>
      <c r="AB562">
        <v>7437</v>
      </c>
      <c r="AC562">
        <v>6708</v>
      </c>
      <c r="AD562">
        <v>5846</v>
      </c>
      <c r="AE562">
        <v>8458</v>
      </c>
      <c r="AF562">
        <v>7089</v>
      </c>
      <c r="AG562">
        <v>2289</v>
      </c>
      <c r="AH562">
        <v>2453</v>
      </c>
      <c r="AI562">
        <v>1286</v>
      </c>
      <c r="AJ562">
        <v>1315</v>
      </c>
      <c r="AK562">
        <v>2457</v>
      </c>
      <c r="AL562">
        <v>3627</v>
      </c>
      <c r="AM562">
        <v>2799</v>
      </c>
      <c r="AN562">
        <v>2323</v>
      </c>
      <c r="AO562">
        <v>2092</v>
      </c>
      <c r="AP562">
        <v>1816</v>
      </c>
      <c r="AQ562">
        <v>2740</v>
      </c>
      <c r="AR562">
        <v>13.4</v>
      </c>
      <c r="AS562">
        <v>14.2</v>
      </c>
      <c r="AT562">
        <v>14.3</v>
      </c>
      <c r="AU562">
        <v>14.3</v>
      </c>
      <c r="AV562">
        <v>14.2</v>
      </c>
      <c r="AW562">
        <v>14</v>
      </c>
      <c r="AX562">
        <v>14.1</v>
      </c>
      <c r="AY562">
        <v>14.1</v>
      </c>
      <c r="AZ562">
        <v>14.4</v>
      </c>
      <c r="BA562">
        <v>14.4</v>
      </c>
      <c r="BB562">
        <v>14.3</v>
      </c>
      <c r="BC562">
        <v>14.1</v>
      </c>
      <c r="BD562">
        <v>255190</v>
      </c>
      <c r="BE562">
        <v>111584</v>
      </c>
      <c r="BF562">
        <v>115973</v>
      </c>
      <c r="BG562">
        <v>79479</v>
      </c>
      <c r="BH562">
        <v>92385</v>
      </c>
      <c r="BI562">
        <v>109816</v>
      </c>
      <c r="BJ562">
        <v>153323</v>
      </c>
      <c r="BK562">
        <v>119455</v>
      </c>
      <c r="BL562">
        <v>107093</v>
      </c>
      <c r="BM562">
        <v>96595</v>
      </c>
      <c r="BN562">
        <v>83598</v>
      </c>
      <c r="BO562">
        <v>119258</v>
      </c>
      <c r="BP562">
        <v>94999</v>
      </c>
      <c r="BQ562">
        <v>32499</v>
      </c>
      <c r="BR562">
        <v>35084</v>
      </c>
      <c r="BS562">
        <v>18396</v>
      </c>
      <c r="BT562">
        <v>18680</v>
      </c>
      <c r="BU562">
        <v>34398</v>
      </c>
      <c r="BV562">
        <v>51140</v>
      </c>
      <c r="BW562">
        <v>39470</v>
      </c>
      <c r="BX562">
        <v>33448</v>
      </c>
      <c r="BY562">
        <v>30131</v>
      </c>
      <c r="BZ562">
        <v>25971</v>
      </c>
      <c r="CA562">
        <v>38627</v>
      </c>
      <c r="CB562">
        <v>12410.993</v>
      </c>
      <c r="CC562">
        <v>3968.2820000000002</v>
      </c>
      <c r="CD562">
        <v>4336.9960000000001</v>
      </c>
      <c r="CE562">
        <v>2191.3789999999999</v>
      </c>
      <c r="CF562">
        <v>2073.1019999999999</v>
      </c>
      <c r="CG562">
        <v>4313.43</v>
      </c>
      <c r="CH562">
        <v>6575.93</v>
      </c>
      <c r="CI562">
        <v>4981.7759999999998</v>
      </c>
      <c r="CJ562">
        <v>4206.3310000000001</v>
      </c>
      <c r="CK562">
        <v>3785.6190000000001</v>
      </c>
      <c r="CL562">
        <v>3223.6930000000002</v>
      </c>
      <c r="CM562">
        <v>4883.5020000000004</v>
      </c>
      <c r="CN562">
        <v>102715</v>
      </c>
      <c r="CO562">
        <v>32286</v>
      </c>
      <c r="CP562">
        <v>1443749</v>
      </c>
      <c r="CQ562">
        <v>452843</v>
      </c>
      <c r="CR562">
        <v>56951.033000000003</v>
      </c>
      <c r="CS562">
        <v>2024</v>
      </c>
      <c r="CT562" t="str">
        <f>IFERROR(INDEX(Geography!C:C, MATCH(G562, Geography!B:B, 0)), G562)</f>
        <v>North Dakota</v>
      </c>
      <c r="CU562" t="str">
        <f>IF(O562=VLOOKUP("eia923_lignite_fuel_code", Keys!$B:$C, 2, FALSE), VLOOKUP("lignite_label", Keys!$B:$C, 2, FALSE),VLOOKUP("hard_coal_label", Keys!$B:$C, 2, FALSE))</f>
        <v>hard_coal</v>
      </c>
    </row>
    <row r="563" spans="1:99" x14ac:dyDescent="0.25">
      <c r="A563">
        <v>56808</v>
      </c>
      <c r="B563" t="s">
        <v>2592</v>
      </c>
      <c r="C563" t="s">
        <v>2593</v>
      </c>
      <c r="D563" t="s">
        <v>3340</v>
      </c>
      <c r="E563" t="s">
        <v>2909</v>
      </c>
      <c r="F563">
        <v>19876</v>
      </c>
      <c r="G563" t="s">
        <v>431</v>
      </c>
      <c r="H563" t="s">
        <v>2631</v>
      </c>
      <c r="I563" t="s">
        <v>2666</v>
      </c>
      <c r="K563">
        <v>22</v>
      </c>
      <c r="L563">
        <v>1</v>
      </c>
      <c r="M563" t="s">
        <v>2598</v>
      </c>
      <c r="N563" t="s">
        <v>2599</v>
      </c>
      <c r="O563" t="s">
        <v>2600</v>
      </c>
      <c r="P563" t="s">
        <v>2601</v>
      </c>
      <c r="Q563" t="s">
        <v>2667</v>
      </c>
      <c r="R563" t="s">
        <v>2603</v>
      </c>
      <c r="S563" t="s">
        <v>2604</v>
      </c>
      <c r="T563">
        <v>73330</v>
      </c>
      <c r="U563">
        <v>39351</v>
      </c>
      <c r="V563">
        <v>0</v>
      </c>
      <c r="W563">
        <v>38898</v>
      </c>
      <c r="X563">
        <v>47781</v>
      </c>
      <c r="Y563">
        <v>70938</v>
      </c>
      <c r="Z563">
        <v>89174</v>
      </c>
      <c r="AA563">
        <v>37783</v>
      </c>
      <c r="AB563">
        <v>29838</v>
      </c>
      <c r="AC563">
        <v>82388</v>
      </c>
      <c r="AD563">
        <v>5643</v>
      </c>
      <c r="AE563">
        <v>156405</v>
      </c>
      <c r="AF563">
        <v>73330</v>
      </c>
      <c r="AG563">
        <v>39351</v>
      </c>
      <c r="AH563">
        <v>0</v>
      </c>
      <c r="AI563">
        <v>38898</v>
      </c>
      <c r="AJ563">
        <v>47781</v>
      </c>
      <c r="AK563">
        <v>70938</v>
      </c>
      <c r="AL563">
        <v>89174</v>
      </c>
      <c r="AM563">
        <v>37783</v>
      </c>
      <c r="AN563">
        <v>29838</v>
      </c>
      <c r="AO563">
        <v>82388</v>
      </c>
      <c r="AP563">
        <v>5643</v>
      </c>
      <c r="AQ563">
        <v>156405</v>
      </c>
      <c r="AR563">
        <v>17.100000000000001</v>
      </c>
      <c r="AS563">
        <v>17.16</v>
      </c>
      <c r="AT563">
        <v>0</v>
      </c>
      <c r="AU563">
        <v>16.75</v>
      </c>
      <c r="AV563">
        <v>16.72</v>
      </c>
      <c r="AW563">
        <v>16.71</v>
      </c>
      <c r="AX563">
        <v>16.53</v>
      </c>
      <c r="AY563">
        <v>15.99</v>
      </c>
      <c r="AZ563">
        <v>16.46</v>
      </c>
      <c r="BA563">
        <v>16.38</v>
      </c>
      <c r="BB563">
        <v>16.04</v>
      </c>
      <c r="BC563">
        <v>16.149999999999999</v>
      </c>
      <c r="BD563">
        <v>1253943</v>
      </c>
      <c r="BE563">
        <v>675263</v>
      </c>
      <c r="BF563">
        <v>0</v>
      </c>
      <c r="BG563">
        <v>651542</v>
      </c>
      <c r="BH563">
        <v>798898</v>
      </c>
      <c r="BI563">
        <v>1185374</v>
      </c>
      <c r="BJ563">
        <v>1474046</v>
      </c>
      <c r="BK563">
        <v>604150</v>
      </c>
      <c r="BL563">
        <v>491133</v>
      </c>
      <c r="BM563">
        <v>1349515</v>
      </c>
      <c r="BN563">
        <v>90514</v>
      </c>
      <c r="BO563">
        <v>2525941</v>
      </c>
      <c r="BP563">
        <v>1253943</v>
      </c>
      <c r="BQ563">
        <v>675263</v>
      </c>
      <c r="BR563">
        <v>0</v>
      </c>
      <c r="BS563">
        <v>651542</v>
      </c>
      <c r="BT563">
        <v>798898</v>
      </c>
      <c r="BU563">
        <v>1185374</v>
      </c>
      <c r="BV563">
        <v>1474046</v>
      </c>
      <c r="BW563">
        <v>604150</v>
      </c>
      <c r="BX563">
        <v>491133</v>
      </c>
      <c r="BY563">
        <v>1349515</v>
      </c>
      <c r="BZ563">
        <v>90514</v>
      </c>
      <c r="CA563">
        <v>2525941</v>
      </c>
      <c r="CB563">
        <v>110676.56</v>
      </c>
      <c r="CC563">
        <v>51748.216999999997</v>
      </c>
      <c r="CD563">
        <v>0</v>
      </c>
      <c r="CE563">
        <v>58916.65</v>
      </c>
      <c r="CF563">
        <v>42395.097999999998</v>
      </c>
      <c r="CG563">
        <v>109180</v>
      </c>
      <c r="CH563">
        <v>126303.16</v>
      </c>
      <c r="CI563">
        <v>51389.745999999999</v>
      </c>
      <c r="CJ563">
        <v>45525.930999999997</v>
      </c>
      <c r="CK563">
        <v>122303.5</v>
      </c>
      <c r="CL563">
        <v>7048.9570000000003</v>
      </c>
      <c r="CM563">
        <v>230049.58</v>
      </c>
      <c r="CN563">
        <v>671529</v>
      </c>
      <c r="CO563">
        <v>671529</v>
      </c>
      <c r="CP563">
        <v>11100319</v>
      </c>
      <c r="CQ563">
        <v>11100319</v>
      </c>
      <c r="CR563">
        <v>955537.41</v>
      </c>
      <c r="CS563">
        <v>2024</v>
      </c>
      <c r="CT563" t="str">
        <f>IFERROR(INDEX(Geography!C:C, MATCH(G563, Geography!B:B, 0)), G563)</f>
        <v>Virginia</v>
      </c>
      <c r="CU563" t="str">
        <f>IF(O563=VLOOKUP("eia923_lignite_fuel_code", Keys!$B:$C, 2, FALSE), VLOOKUP("lignite_label", Keys!$B:$C, 2, FALSE),VLOOKUP("hard_coal_label", Keys!$B:$C, 2, FALSE))</f>
        <v>hard_coal</v>
      </c>
    </row>
    <row r="564" spans="1:99" x14ac:dyDescent="0.25">
      <c r="A564">
        <v>56808</v>
      </c>
      <c r="B564" t="s">
        <v>2592</v>
      </c>
      <c r="C564" t="s">
        <v>2593</v>
      </c>
      <c r="D564" t="s">
        <v>3340</v>
      </c>
      <c r="E564" t="s">
        <v>2909</v>
      </c>
      <c r="F564">
        <v>19876</v>
      </c>
      <c r="G564" t="s">
        <v>431</v>
      </c>
      <c r="H564" t="s">
        <v>2631</v>
      </c>
      <c r="I564" t="s">
        <v>2666</v>
      </c>
      <c r="K564">
        <v>22</v>
      </c>
      <c r="L564">
        <v>1</v>
      </c>
      <c r="M564" t="s">
        <v>2598</v>
      </c>
      <c r="N564" t="s">
        <v>2599</v>
      </c>
      <c r="O564" t="s">
        <v>2876</v>
      </c>
      <c r="P564" t="s">
        <v>2877</v>
      </c>
      <c r="Q564" t="s">
        <v>2667</v>
      </c>
      <c r="R564" t="s">
        <v>2603</v>
      </c>
      <c r="S564" t="s">
        <v>2604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2024</v>
      </c>
      <c r="CT564" t="str">
        <f>IFERROR(INDEX(Geography!C:C, MATCH(G564, Geography!B:B, 0)), G564)</f>
        <v>Virginia</v>
      </c>
      <c r="CU564" t="str">
        <f>IF(O564=VLOOKUP("eia923_lignite_fuel_code", Keys!$B:$C, 2, FALSE), VLOOKUP("lignite_label", Keys!$B:$C, 2, FALSE),VLOOKUP("hard_coal_label", Keys!$B:$C, 2, FALSE))</f>
        <v>hard_coal</v>
      </c>
    </row>
    <row r="565" spans="1:99" x14ac:dyDescent="0.25">
      <c r="A565">
        <v>56848</v>
      </c>
      <c r="B565" t="s">
        <v>2616</v>
      </c>
      <c r="C565" t="s">
        <v>2593</v>
      </c>
      <c r="D565" t="s">
        <v>3341</v>
      </c>
      <c r="E565" t="s">
        <v>3342</v>
      </c>
      <c r="F565">
        <v>56069</v>
      </c>
      <c r="G565" t="s">
        <v>398</v>
      </c>
      <c r="H565" t="s">
        <v>2690</v>
      </c>
      <c r="I565" t="s">
        <v>2666</v>
      </c>
      <c r="K565">
        <v>22</v>
      </c>
      <c r="L565">
        <v>3</v>
      </c>
      <c r="M565" t="s">
        <v>2621</v>
      </c>
      <c r="N565" t="s">
        <v>2599</v>
      </c>
      <c r="O565" t="s">
        <v>2600</v>
      </c>
      <c r="P565" t="s">
        <v>2601</v>
      </c>
      <c r="Q565" t="s">
        <v>2667</v>
      </c>
      <c r="R565" t="s">
        <v>2656</v>
      </c>
      <c r="S565" t="s">
        <v>2604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2024</v>
      </c>
      <c r="CT565" t="str">
        <f>IFERROR(INDEX(Geography!C:C, MATCH(G565, Geography!B:B, 0)), G565)</f>
        <v>Ohio</v>
      </c>
      <c r="CU565" t="str">
        <f>IF(O565=VLOOKUP("eia923_lignite_fuel_code", Keys!$B:$C, 2, FALSE), VLOOKUP("lignite_label", Keys!$B:$C, 2, FALSE),VLOOKUP("hard_coal_label", Keys!$B:$C, 2, FALSE))</f>
        <v>hard_coal</v>
      </c>
    </row>
    <row r="566" spans="1:99" x14ac:dyDescent="0.25">
      <c r="A566">
        <v>57046</v>
      </c>
      <c r="B566" t="s">
        <v>2616</v>
      </c>
      <c r="C566" t="s">
        <v>2593</v>
      </c>
      <c r="D566" t="s">
        <v>3343</v>
      </c>
      <c r="E566" t="s">
        <v>3150</v>
      </c>
      <c r="F566">
        <v>772</v>
      </c>
      <c r="G566" t="s">
        <v>373</v>
      </c>
      <c r="H566" t="s">
        <v>2609</v>
      </c>
      <c r="I566" t="s">
        <v>2610</v>
      </c>
      <c r="K566">
        <v>311</v>
      </c>
      <c r="L566">
        <v>7</v>
      </c>
      <c r="M566" t="s">
        <v>3088</v>
      </c>
      <c r="N566" t="s">
        <v>2599</v>
      </c>
      <c r="O566" t="s">
        <v>2600</v>
      </c>
      <c r="P566" t="s">
        <v>2601</v>
      </c>
      <c r="Q566" t="s">
        <v>2611</v>
      </c>
      <c r="R566" t="s">
        <v>2603</v>
      </c>
      <c r="S566" t="s">
        <v>2604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2024</v>
      </c>
      <c r="CT566" t="str">
        <f>IFERROR(INDEX(Geography!C:C, MATCH(G566, Geography!B:B, 0)), G566)</f>
        <v>Nebraska</v>
      </c>
      <c r="CU566" t="str">
        <f>IF(O566=VLOOKUP("eia923_lignite_fuel_code", Keys!$B:$C, 2, FALSE), VLOOKUP("lignite_label", Keys!$B:$C, 2, FALSE),VLOOKUP("hard_coal_label", Keys!$B:$C, 2, FALSE))</f>
        <v>hard_coal</v>
      </c>
    </row>
    <row r="567" spans="1:99" x14ac:dyDescent="0.25">
      <c r="A567">
        <v>57046</v>
      </c>
      <c r="B567" t="s">
        <v>2616</v>
      </c>
      <c r="C567" t="s">
        <v>2593</v>
      </c>
      <c r="D567" t="s">
        <v>3343</v>
      </c>
      <c r="E567" t="s">
        <v>3150</v>
      </c>
      <c r="F567">
        <v>772</v>
      </c>
      <c r="G567" t="s">
        <v>373</v>
      </c>
      <c r="H567" t="s">
        <v>2609</v>
      </c>
      <c r="I567" t="s">
        <v>2610</v>
      </c>
      <c r="K567">
        <v>311</v>
      </c>
      <c r="L567">
        <v>7</v>
      </c>
      <c r="M567" t="s">
        <v>3088</v>
      </c>
      <c r="N567" t="s">
        <v>2599</v>
      </c>
      <c r="O567" t="s">
        <v>2605</v>
      </c>
      <c r="P567" t="s">
        <v>2601</v>
      </c>
      <c r="Q567" t="s">
        <v>2611</v>
      </c>
      <c r="R567" t="s">
        <v>2603</v>
      </c>
      <c r="S567" t="s">
        <v>2604</v>
      </c>
      <c r="T567">
        <v>65146</v>
      </c>
      <c r="U567">
        <v>49106</v>
      </c>
      <c r="V567">
        <v>50653</v>
      </c>
      <c r="W567">
        <v>39138</v>
      </c>
      <c r="X567">
        <v>50414</v>
      </c>
      <c r="Y567">
        <v>45289</v>
      </c>
      <c r="Z567">
        <v>48545</v>
      </c>
      <c r="AA567">
        <v>46641</v>
      </c>
      <c r="AB567">
        <v>47554</v>
      </c>
      <c r="AC567">
        <v>45957</v>
      </c>
      <c r="AD567">
        <v>35663</v>
      </c>
      <c r="AE567">
        <v>51957</v>
      </c>
      <c r="AF567">
        <v>22455</v>
      </c>
      <c r="AG567">
        <v>23105</v>
      </c>
      <c r="AH567">
        <v>22321</v>
      </c>
      <c r="AI567">
        <v>15826</v>
      </c>
      <c r="AJ567">
        <v>21679</v>
      </c>
      <c r="AK567">
        <v>20544</v>
      </c>
      <c r="AL567">
        <v>22186</v>
      </c>
      <c r="AM567">
        <v>20160</v>
      </c>
      <c r="AN567">
        <v>20973</v>
      </c>
      <c r="AO567">
        <v>22134</v>
      </c>
      <c r="AP567">
        <v>14728</v>
      </c>
      <c r="AQ567">
        <v>23083</v>
      </c>
      <c r="AR567">
        <v>17.3</v>
      </c>
      <c r="AS567">
        <v>17.8</v>
      </c>
      <c r="AT567">
        <v>17.8</v>
      </c>
      <c r="AU567">
        <v>17.899999999999999</v>
      </c>
      <c r="AV567">
        <v>18</v>
      </c>
      <c r="AW567">
        <v>18</v>
      </c>
      <c r="AX567">
        <v>17.600000000000001</v>
      </c>
      <c r="AY567">
        <v>17.7</v>
      </c>
      <c r="AZ567">
        <v>17.7</v>
      </c>
      <c r="BA567">
        <v>17.7</v>
      </c>
      <c r="BB567">
        <v>17.7</v>
      </c>
      <c r="BC567">
        <v>17.8</v>
      </c>
      <c r="BD567">
        <v>1127026</v>
      </c>
      <c r="BE567">
        <v>874087</v>
      </c>
      <c r="BF567">
        <v>901623</v>
      </c>
      <c r="BG567">
        <v>700570</v>
      </c>
      <c r="BH567">
        <v>907452</v>
      </c>
      <c r="BI567">
        <v>815202</v>
      </c>
      <c r="BJ567">
        <v>854392</v>
      </c>
      <c r="BK567">
        <v>825546</v>
      </c>
      <c r="BL567">
        <v>841706</v>
      </c>
      <c r="BM567">
        <v>813439</v>
      </c>
      <c r="BN567">
        <v>631235</v>
      </c>
      <c r="BO567">
        <v>924835</v>
      </c>
      <c r="BP567">
        <v>388479</v>
      </c>
      <c r="BQ567">
        <v>411271</v>
      </c>
      <c r="BR567">
        <v>397316</v>
      </c>
      <c r="BS567">
        <v>283287</v>
      </c>
      <c r="BT567">
        <v>390219</v>
      </c>
      <c r="BU567">
        <v>369793</v>
      </c>
      <c r="BV567">
        <v>390481</v>
      </c>
      <c r="BW567">
        <v>356838</v>
      </c>
      <c r="BX567">
        <v>371226</v>
      </c>
      <c r="BY567">
        <v>391766</v>
      </c>
      <c r="BZ567">
        <v>260677</v>
      </c>
      <c r="CA567">
        <v>410873</v>
      </c>
      <c r="CB567">
        <v>26174</v>
      </c>
      <c r="CC567">
        <v>28823</v>
      </c>
      <c r="CD567">
        <v>27382</v>
      </c>
      <c r="CE567">
        <v>18305</v>
      </c>
      <c r="CF567">
        <v>27082</v>
      </c>
      <c r="CG567">
        <v>25476</v>
      </c>
      <c r="CH567">
        <v>27041</v>
      </c>
      <c r="CI567">
        <v>24282</v>
      </c>
      <c r="CJ567">
        <v>25623</v>
      </c>
      <c r="CK567">
        <v>27096</v>
      </c>
      <c r="CL567">
        <v>16350</v>
      </c>
      <c r="CM567">
        <v>28459</v>
      </c>
      <c r="CN567">
        <v>576063</v>
      </c>
      <c r="CO567">
        <v>249194</v>
      </c>
      <c r="CP567">
        <v>10217113</v>
      </c>
      <c r="CQ567">
        <v>4422226</v>
      </c>
      <c r="CR567">
        <v>302093</v>
      </c>
      <c r="CS567">
        <v>2024</v>
      </c>
      <c r="CT567" t="str">
        <f>IFERROR(INDEX(Geography!C:C, MATCH(G567, Geography!B:B, 0)), G567)</f>
        <v>Nebraska</v>
      </c>
      <c r="CU567" t="str">
        <f>IF(O567=VLOOKUP("eia923_lignite_fuel_code", Keys!$B:$C, 2, FALSE), VLOOKUP("lignite_label", Keys!$B:$C, 2, FALSE),VLOOKUP("hard_coal_label", Keys!$B:$C, 2, FALSE))</f>
        <v>hard_coal</v>
      </c>
    </row>
    <row r="568" spans="1:99" x14ac:dyDescent="0.25">
      <c r="A568">
        <v>57070</v>
      </c>
      <c r="B568" t="s">
        <v>2592</v>
      </c>
      <c r="C568" t="s">
        <v>2593</v>
      </c>
      <c r="D568" t="s">
        <v>3344</v>
      </c>
      <c r="E568" t="s">
        <v>3344</v>
      </c>
      <c r="F568">
        <v>56352</v>
      </c>
      <c r="G568" t="s">
        <v>312</v>
      </c>
      <c r="H568" t="s">
        <v>2805</v>
      </c>
      <c r="I568" t="s">
        <v>2806</v>
      </c>
      <c r="K568">
        <v>22</v>
      </c>
      <c r="L568">
        <v>2</v>
      </c>
      <c r="M568" t="s">
        <v>2643</v>
      </c>
      <c r="N568" t="s">
        <v>2652</v>
      </c>
      <c r="O568" t="s">
        <v>2600</v>
      </c>
      <c r="P568" t="s">
        <v>2601</v>
      </c>
      <c r="Q568" t="s">
        <v>2807</v>
      </c>
      <c r="R568" t="s">
        <v>2656</v>
      </c>
      <c r="S568" t="s">
        <v>2604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2024</v>
      </c>
      <c r="CT568" t="str">
        <f>IFERROR(INDEX(Geography!C:C, MATCH(G568, Geography!B:B, 0)), G568)</f>
        <v>Connecticut</v>
      </c>
      <c r="CU568" t="str">
        <f>IF(O568=VLOOKUP("eia923_lignite_fuel_code", Keys!$B:$C, 2, FALSE), VLOOKUP("lignite_label", Keys!$B:$C, 2, FALSE),VLOOKUP("hard_coal_label", Keys!$B:$C, 2, FALSE))</f>
        <v>hard_coal</v>
      </c>
    </row>
    <row r="569" spans="1:99" x14ac:dyDescent="0.25">
      <c r="A569">
        <v>57822</v>
      </c>
      <c r="B569" t="s">
        <v>2616</v>
      </c>
      <c r="C569" t="s">
        <v>2593</v>
      </c>
      <c r="D569" t="s">
        <v>3345</v>
      </c>
      <c r="E569" t="s">
        <v>3342</v>
      </c>
      <c r="F569">
        <v>56069</v>
      </c>
      <c r="G569" t="s">
        <v>398</v>
      </c>
      <c r="H569" t="s">
        <v>2690</v>
      </c>
      <c r="I569" t="s">
        <v>2666</v>
      </c>
      <c r="K569">
        <v>22</v>
      </c>
      <c r="L569">
        <v>3</v>
      </c>
      <c r="M569" t="s">
        <v>2621</v>
      </c>
      <c r="N569" t="s">
        <v>2599</v>
      </c>
      <c r="O569" t="s">
        <v>2600</v>
      </c>
      <c r="P569" t="s">
        <v>2601</v>
      </c>
      <c r="Q569" t="s">
        <v>2667</v>
      </c>
      <c r="R569" t="s">
        <v>2656</v>
      </c>
      <c r="S569" t="s">
        <v>2604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2024</v>
      </c>
      <c r="CT569" t="str">
        <f>IFERROR(INDEX(Geography!C:C, MATCH(G569, Geography!B:B, 0)), G569)</f>
        <v>Ohio</v>
      </c>
      <c r="CU569" t="str">
        <f>IF(O569=VLOOKUP("eia923_lignite_fuel_code", Keys!$B:$C, 2, FALSE), VLOOKUP("lignite_label", Keys!$B:$C, 2, FALSE),VLOOKUP("hard_coal_label", Keys!$B:$C, 2, FALSE))</f>
        <v>hard_coal</v>
      </c>
    </row>
    <row r="570" spans="1:99" x14ac:dyDescent="0.25">
      <c r="A570">
        <v>57914</v>
      </c>
      <c r="B570" t="s">
        <v>2616</v>
      </c>
      <c r="C570" t="s">
        <v>2593</v>
      </c>
      <c r="D570" t="s">
        <v>3346</v>
      </c>
      <c r="E570" t="s">
        <v>3347</v>
      </c>
      <c r="F570">
        <v>57296</v>
      </c>
      <c r="G570" t="s">
        <v>370</v>
      </c>
      <c r="H570" t="s">
        <v>2626</v>
      </c>
      <c r="I570" t="s">
        <v>2610</v>
      </c>
      <c r="K570">
        <v>311</v>
      </c>
      <c r="L570">
        <v>7</v>
      </c>
      <c r="M570" t="s">
        <v>3088</v>
      </c>
      <c r="N570" t="s">
        <v>2599</v>
      </c>
      <c r="O570" t="s">
        <v>522</v>
      </c>
      <c r="P570" t="s">
        <v>2601</v>
      </c>
      <c r="Q570" t="s">
        <v>2965</v>
      </c>
      <c r="R570" t="s">
        <v>2603</v>
      </c>
      <c r="S570" t="s">
        <v>2604</v>
      </c>
      <c r="T570">
        <v>0</v>
      </c>
      <c r="U570" t="s">
        <v>2593</v>
      </c>
      <c r="V570" t="s">
        <v>2593</v>
      </c>
      <c r="W570" t="s">
        <v>2593</v>
      </c>
      <c r="X570" t="s">
        <v>2593</v>
      </c>
      <c r="Y570" t="s">
        <v>2593</v>
      </c>
      <c r="Z570" t="s">
        <v>2593</v>
      </c>
      <c r="AA570" t="s">
        <v>2593</v>
      </c>
      <c r="AB570" t="s">
        <v>2593</v>
      </c>
      <c r="AC570" t="s">
        <v>2593</v>
      </c>
      <c r="AD570" t="s">
        <v>2593</v>
      </c>
      <c r="AE570" t="s">
        <v>2593</v>
      </c>
      <c r="AF570">
        <v>0</v>
      </c>
      <c r="AG570" t="s">
        <v>2593</v>
      </c>
      <c r="AH570" t="s">
        <v>2593</v>
      </c>
      <c r="AI570" t="s">
        <v>2593</v>
      </c>
      <c r="AJ570" t="s">
        <v>2593</v>
      </c>
      <c r="AK570" t="s">
        <v>2593</v>
      </c>
      <c r="AL570" t="s">
        <v>2593</v>
      </c>
      <c r="AM570" t="s">
        <v>2593</v>
      </c>
      <c r="AN570" t="s">
        <v>2593</v>
      </c>
      <c r="AO570" t="s">
        <v>2593</v>
      </c>
      <c r="AP570" t="s">
        <v>2593</v>
      </c>
      <c r="AQ570" t="s">
        <v>2593</v>
      </c>
      <c r="AR570">
        <v>0</v>
      </c>
      <c r="AS570" t="s">
        <v>2593</v>
      </c>
      <c r="AT570" t="s">
        <v>2593</v>
      </c>
      <c r="AU570" t="s">
        <v>2593</v>
      </c>
      <c r="AV570" t="s">
        <v>2593</v>
      </c>
      <c r="AW570" t="s">
        <v>2593</v>
      </c>
      <c r="AX570" t="s">
        <v>2593</v>
      </c>
      <c r="AY570" t="s">
        <v>2593</v>
      </c>
      <c r="AZ570" t="s">
        <v>2593</v>
      </c>
      <c r="BA570" t="s">
        <v>2593</v>
      </c>
      <c r="BB570" t="s">
        <v>2593</v>
      </c>
      <c r="BC570" t="s">
        <v>2593</v>
      </c>
      <c r="BD570">
        <v>0</v>
      </c>
      <c r="BE570" t="s">
        <v>2593</v>
      </c>
      <c r="BF570" t="s">
        <v>2593</v>
      </c>
      <c r="BG570" t="s">
        <v>2593</v>
      </c>
      <c r="BH570" t="s">
        <v>2593</v>
      </c>
      <c r="BI570" t="s">
        <v>2593</v>
      </c>
      <c r="BJ570" t="s">
        <v>2593</v>
      </c>
      <c r="BK570" t="s">
        <v>2593</v>
      </c>
      <c r="BL570" t="s">
        <v>2593</v>
      </c>
      <c r="BM570" t="s">
        <v>2593</v>
      </c>
      <c r="BN570" t="s">
        <v>2593</v>
      </c>
      <c r="BO570" t="s">
        <v>2593</v>
      </c>
      <c r="BP570">
        <v>0</v>
      </c>
      <c r="BQ570" t="s">
        <v>2593</v>
      </c>
      <c r="BR570" t="s">
        <v>2593</v>
      </c>
      <c r="BS570" t="s">
        <v>2593</v>
      </c>
      <c r="BT570" t="s">
        <v>2593</v>
      </c>
      <c r="BU570" t="s">
        <v>2593</v>
      </c>
      <c r="BV570" t="s">
        <v>2593</v>
      </c>
      <c r="BW570" t="s">
        <v>2593</v>
      </c>
      <c r="BX570" t="s">
        <v>2593</v>
      </c>
      <c r="BY570" t="s">
        <v>2593</v>
      </c>
      <c r="BZ570" t="s">
        <v>2593</v>
      </c>
      <c r="CA570" t="s">
        <v>2593</v>
      </c>
      <c r="CB570">
        <v>0</v>
      </c>
      <c r="CC570" t="s">
        <v>2593</v>
      </c>
      <c r="CD570" t="s">
        <v>2593</v>
      </c>
      <c r="CE570" t="s">
        <v>2593</v>
      </c>
      <c r="CF570" t="s">
        <v>2593</v>
      </c>
      <c r="CG570" t="s">
        <v>2593</v>
      </c>
      <c r="CH570" t="s">
        <v>2593</v>
      </c>
      <c r="CI570" t="s">
        <v>2593</v>
      </c>
      <c r="CJ570" t="s">
        <v>2593</v>
      </c>
      <c r="CK570" t="s">
        <v>2593</v>
      </c>
      <c r="CL570" t="s">
        <v>2593</v>
      </c>
      <c r="CM570" t="s">
        <v>2593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2024</v>
      </c>
      <c r="CT570" t="str">
        <f>IFERROR(INDEX(Geography!C:C, MATCH(G570, Geography!B:B, 0)), G570)</f>
        <v>Montana</v>
      </c>
      <c r="CU570" t="str">
        <f>IF(O570=VLOOKUP("eia923_lignite_fuel_code", Keys!$B:$C, 2, FALSE), VLOOKUP("lignite_label", Keys!$B:$C, 2, FALSE),VLOOKUP("hard_coal_label", Keys!$B:$C, 2, FALSE))</f>
        <v>lignite</v>
      </c>
    </row>
    <row r="571" spans="1:99" x14ac:dyDescent="0.25">
      <c r="A571">
        <v>57915</v>
      </c>
      <c r="B571" t="s">
        <v>2616</v>
      </c>
      <c r="C571" t="s">
        <v>2593</v>
      </c>
      <c r="D571" t="s">
        <v>3348</v>
      </c>
      <c r="E571" t="s">
        <v>3349</v>
      </c>
      <c r="F571">
        <v>61167</v>
      </c>
      <c r="G571" t="s">
        <v>443</v>
      </c>
      <c r="H571" t="s">
        <v>2626</v>
      </c>
      <c r="I571" t="s">
        <v>2627</v>
      </c>
      <c r="K571">
        <v>2123</v>
      </c>
      <c r="L571">
        <v>7</v>
      </c>
      <c r="M571" t="s">
        <v>3088</v>
      </c>
      <c r="N571" t="s">
        <v>2599</v>
      </c>
      <c r="O571" t="s">
        <v>2605</v>
      </c>
      <c r="P571" t="s">
        <v>2601</v>
      </c>
      <c r="Q571" t="s">
        <v>2936</v>
      </c>
      <c r="R571" t="s">
        <v>2612</v>
      </c>
      <c r="S571" t="s">
        <v>2604</v>
      </c>
      <c r="T571">
        <v>55468</v>
      </c>
      <c r="U571">
        <v>40116</v>
      </c>
      <c r="V571">
        <v>37757</v>
      </c>
      <c r="W571">
        <v>28808</v>
      </c>
      <c r="X571">
        <v>25490</v>
      </c>
      <c r="Y571">
        <v>18894</v>
      </c>
      <c r="Z571">
        <v>46025</v>
      </c>
      <c r="AA571">
        <v>19716</v>
      </c>
      <c r="AB571">
        <v>42362</v>
      </c>
      <c r="AC571">
        <v>47217</v>
      </c>
      <c r="AD571">
        <v>52748</v>
      </c>
      <c r="AE571">
        <v>53936</v>
      </c>
      <c r="AF571">
        <v>3928</v>
      </c>
      <c r="AG571">
        <v>3311</v>
      </c>
      <c r="AH571">
        <v>2673</v>
      </c>
      <c r="AI571">
        <v>2376</v>
      </c>
      <c r="AJ571">
        <v>2203</v>
      </c>
      <c r="AK571">
        <v>1582</v>
      </c>
      <c r="AL571">
        <v>3902</v>
      </c>
      <c r="AM571">
        <v>1548</v>
      </c>
      <c r="AN571">
        <v>3760</v>
      </c>
      <c r="AO571">
        <v>3991</v>
      </c>
      <c r="AP571">
        <v>4540</v>
      </c>
      <c r="AQ571">
        <v>4574</v>
      </c>
      <c r="AR571">
        <v>20.059999999999999</v>
      </c>
      <c r="AS571">
        <v>20.47</v>
      </c>
      <c r="AT571">
        <v>20.57</v>
      </c>
      <c r="AU571">
        <v>20.079999999999998</v>
      </c>
      <c r="AV571">
        <v>20.149999999999999</v>
      </c>
      <c r="AW571">
        <v>20.100000000000001</v>
      </c>
      <c r="AX571">
        <v>20.36</v>
      </c>
      <c r="AY571">
        <v>20.239999999999998</v>
      </c>
      <c r="AZ571">
        <v>19.84</v>
      </c>
      <c r="BA571">
        <v>19.96</v>
      </c>
      <c r="BB571">
        <v>19.829999999999998</v>
      </c>
      <c r="BC571">
        <v>20.14</v>
      </c>
      <c r="BD571">
        <v>1112688</v>
      </c>
      <c r="BE571">
        <v>821175</v>
      </c>
      <c r="BF571">
        <v>776661</v>
      </c>
      <c r="BG571">
        <v>578465</v>
      </c>
      <c r="BH571">
        <v>513624</v>
      </c>
      <c r="BI571">
        <v>379769</v>
      </c>
      <c r="BJ571">
        <v>937069</v>
      </c>
      <c r="BK571">
        <v>399052</v>
      </c>
      <c r="BL571">
        <v>840462</v>
      </c>
      <c r="BM571">
        <v>942451</v>
      </c>
      <c r="BN571">
        <v>1045993</v>
      </c>
      <c r="BO571">
        <v>1086271</v>
      </c>
      <c r="BP571">
        <v>78797</v>
      </c>
      <c r="BQ571">
        <v>67785</v>
      </c>
      <c r="BR571">
        <v>54983</v>
      </c>
      <c r="BS571">
        <v>47712</v>
      </c>
      <c r="BT571">
        <v>44381</v>
      </c>
      <c r="BU571">
        <v>31799</v>
      </c>
      <c r="BV571">
        <v>79452</v>
      </c>
      <c r="BW571">
        <v>31338</v>
      </c>
      <c r="BX571">
        <v>74606</v>
      </c>
      <c r="BY571">
        <v>79653</v>
      </c>
      <c r="BZ571">
        <v>90035</v>
      </c>
      <c r="CA571">
        <v>92117</v>
      </c>
      <c r="CB571">
        <v>18244.401999999998</v>
      </c>
      <c r="CC571">
        <v>15694.540999999999</v>
      </c>
      <c r="CD571">
        <v>12065.359</v>
      </c>
      <c r="CE571">
        <v>11047.019</v>
      </c>
      <c r="CF571">
        <v>10275.785</v>
      </c>
      <c r="CG571">
        <v>7362.5209999999997</v>
      </c>
      <c r="CH571">
        <v>18396.083999999999</v>
      </c>
      <c r="CI571">
        <v>7255.9319999999998</v>
      </c>
      <c r="CJ571">
        <v>17273.861000000001</v>
      </c>
      <c r="CK571">
        <v>18442.577000000001</v>
      </c>
      <c r="CL571">
        <v>20846.419000000002</v>
      </c>
      <c r="CM571">
        <v>21328.305</v>
      </c>
      <c r="CN571">
        <v>468537</v>
      </c>
      <c r="CO571">
        <v>38388</v>
      </c>
      <c r="CP571">
        <v>9433680</v>
      </c>
      <c r="CQ571">
        <v>772658</v>
      </c>
      <c r="CR571">
        <v>178232.81</v>
      </c>
      <c r="CS571">
        <v>2024</v>
      </c>
      <c r="CT571" t="str">
        <f>IFERROR(INDEX(Geography!C:C, MATCH(G571, Geography!B:B, 0)), G571)</f>
        <v>Wyoming</v>
      </c>
      <c r="CU571" t="str">
        <f>IF(O571=VLOOKUP("eia923_lignite_fuel_code", Keys!$B:$C, 2, FALSE), VLOOKUP("lignite_label", Keys!$B:$C, 2, FALSE),VLOOKUP("hard_coal_label", Keys!$B:$C, 2, FALSE))</f>
        <v>hard_coal</v>
      </c>
    </row>
    <row r="572" spans="1:99" x14ac:dyDescent="0.25">
      <c r="A572">
        <v>57916</v>
      </c>
      <c r="B572" t="s">
        <v>2616</v>
      </c>
      <c r="C572" t="s">
        <v>2593</v>
      </c>
      <c r="D572" t="s">
        <v>3350</v>
      </c>
      <c r="E572" t="s">
        <v>3350</v>
      </c>
      <c r="F572">
        <v>57299</v>
      </c>
      <c r="G572" t="s">
        <v>304</v>
      </c>
      <c r="H572" t="s">
        <v>2913</v>
      </c>
      <c r="I572" t="s">
        <v>2627</v>
      </c>
      <c r="K572">
        <v>311</v>
      </c>
      <c r="L572">
        <v>7</v>
      </c>
      <c r="M572" t="s">
        <v>3088</v>
      </c>
      <c r="N572" t="s">
        <v>2599</v>
      </c>
      <c r="O572" t="s">
        <v>2600</v>
      </c>
      <c r="P572" t="s">
        <v>2601</v>
      </c>
      <c r="Q572" t="s">
        <v>3351</v>
      </c>
      <c r="R572" t="s">
        <v>2656</v>
      </c>
      <c r="S572" t="s">
        <v>2604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2024</v>
      </c>
      <c r="CT572" t="str">
        <f>IFERROR(INDEX(Geography!C:C, MATCH(G572, Geography!B:B, 0)), G572)</f>
        <v>California</v>
      </c>
      <c r="CU572" t="str">
        <f>IF(O572=VLOOKUP("eia923_lignite_fuel_code", Keys!$B:$C, 2, FALSE), VLOOKUP("lignite_label", Keys!$B:$C, 2, FALSE),VLOOKUP("hard_coal_label", Keys!$B:$C, 2, FALSE))</f>
        <v>hard_coal</v>
      </c>
    </row>
    <row r="573" spans="1:99" x14ac:dyDescent="0.25">
      <c r="A573">
        <v>57919</v>
      </c>
      <c r="B573" t="s">
        <v>2616</v>
      </c>
      <c r="C573" t="s">
        <v>2593</v>
      </c>
      <c r="D573" t="s">
        <v>3352</v>
      </c>
      <c r="E573" t="s">
        <v>3352</v>
      </c>
      <c r="F573">
        <v>57302</v>
      </c>
      <c r="G573" t="s">
        <v>413</v>
      </c>
      <c r="H573" t="s">
        <v>2631</v>
      </c>
      <c r="I573" t="s">
        <v>2597</v>
      </c>
      <c r="K573">
        <v>32213</v>
      </c>
      <c r="L573">
        <v>7</v>
      </c>
      <c r="M573" t="s">
        <v>3088</v>
      </c>
      <c r="N573" t="s">
        <v>2599</v>
      </c>
      <c r="O573" t="s">
        <v>2600</v>
      </c>
      <c r="P573" t="s">
        <v>2601</v>
      </c>
      <c r="Q573" t="s">
        <v>2823</v>
      </c>
      <c r="R573" t="s">
        <v>2603</v>
      </c>
      <c r="S573" t="s">
        <v>2604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2024</v>
      </c>
      <c r="CT573" t="str">
        <f>IFERROR(INDEX(Geography!C:C, MATCH(G573, Geography!B:B, 0)), G573)</f>
        <v>South Carolina</v>
      </c>
      <c r="CU573" t="str">
        <f>IF(O573=VLOOKUP("eia923_lignite_fuel_code", Keys!$B:$C, 2, FALSE), VLOOKUP("lignite_label", Keys!$B:$C, 2, FALSE),VLOOKUP("hard_coal_label", Keys!$B:$C, 2, FALSE))</f>
        <v>hard_coal</v>
      </c>
    </row>
    <row r="574" spans="1:99" x14ac:dyDescent="0.25">
      <c r="A574">
        <v>57928</v>
      </c>
      <c r="B574" t="s">
        <v>2616</v>
      </c>
      <c r="C574" t="s">
        <v>2593</v>
      </c>
      <c r="D574" t="s">
        <v>3353</v>
      </c>
      <c r="E574" t="s">
        <v>3354</v>
      </c>
      <c r="F574">
        <v>57306</v>
      </c>
      <c r="G574" t="s">
        <v>329</v>
      </c>
      <c r="H574" t="s">
        <v>2690</v>
      </c>
      <c r="I574" t="s">
        <v>2597</v>
      </c>
      <c r="K574">
        <v>611</v>
      </c>
      <c r="L574">
        <v>5</v>
      </c>
      <c r="M574" t="s">
        <v>2772</v>
      </c>
      <c r="N574" t="s">
        <v>2599</v>
      </c>
      <c r="O574" t="s">
        <v>2600</v>
      </c>
      <c r="P574" t="s">
        <v>2601</v>
      </c>
      <c r="Q574" t="s">
        <v>2697</v>
      </c>
      <c r="R574" t="s">
        <v>2603</v>
      </c>
      <c r="S574" t="s">
        <v>2604</v>
      </c>
      <c r="T574">
        <v>3541</v>
      </c>
      <c r="U574">
        <v>2554</v>
      </c>
      <c r="V574">
        <v>2322</v>
      </c>
      <c r="W574">
        <v>4095</v>
      </c>
      <c r="X574">
        <v>3506</v>
      </c>
      <c r="Y574">
        <v>3672</v>
      </c>
      <c r="Z574">
        <v>3733</v>
      </c>
      <c r="AA574">
        <v>3710</v>
      </c>
      <c r="AB574">
        <v>3847</v>
      </c>
      <c r="AC574">
        <v>2543</v>
      </c>
      <c r="AD574">
        <v>2993</v>
      </c>
      <c r="AE574">
        <v>3336</v>
      </c>
      <c r="AF574">
        <v>0</v>
      </c>
      <c r="AG574">
        <v>0</v>
      </c>
      <c r="AH574">
        <v>0</v>
      </c>
      <c r="AI574">
        <v>130</v>
      </c>
      <c r="AJ574">
        <v>145</v>
      </c>
      <c r="AK574">
        <v>0</v>
      </c>
      <c r="AL574">
        <v>151</v>
      </c>
      <c r="AM574">
        <v>324</v>
      </c>
      <c r="AN574">
        <v>315</v>
      </c>
      <c r="AO574">
        <v>306</v>
      </c>
      <c r="AP574">
        <v>136</v>
      </c>
      <c r="AQ574">
        <v>249</v>
      </c>
      <c r="AR574">
        <v>22</v>
      </c>
      <c r="AS574">
        <v>22</v>
      </c>
      <c r="AT574">
        <v>22</v>
      </c>
      <c r="AU574">
        <v>22</v>
      </c>
      <c r="AV574">
        <v>22</v>
      </c>
      <c r="AW574">
        <v>22</v>
      </c>
      <c r="AX574">
        <v>22</v>
      </c>
      <c r="AY574">
        <v>22</v>
      </c>
      <c r="AZ574">
        <v>22</v>
      </c>
      <c r="BA574">
        <v>22</v>
      </c>
      <c r="BB574">
        <v>22</v>
      </c>
      <c r="BC574">
        <v>22</v>
      </c>
      <c r="BD574">
        <v>77902</v>
      </c>
      <c r="BE574">
        <v>56188</v>
      </c>
      <c r="BF574">
        <v>51084</v>
      </c>
      <c r="BG574">
        <v>90090</v>
      </c>
      <c r="BH574">
        <v>77132</v>
      </c>
      <c r="BI574">
        <v>80784</v>
      </c>
      <c r="BJ574">
        <v>82126</v>
      </c>
      <c r="BK574">
        <v>81620</v>
      </c>
      <c r="BL574">
        <v>84634</v>
      </c>
      <c r="BM574">
        <v>55946</v>
      </c>
      <c r="BN574">
        <v>65846</v>
      </c>
      <c r="BO574">
        <v>73392</v>
      </c>
      <c r="BP574">
        <v>0</v>
      </c>
      <c r="BQ574">
        <v>0</v>
      </c>
      <c r="BR574">
        <v>0</v>
      </c>
      <c r="BS574">
        <v>2858</v>
      </c>
      <c r="BT574">
        <v>3190</v>
      </c>
      <c r="BU574">
        <v>0</v>
      </c>
      <c r="BV574">
        <v>3331</v>
      </c>
      <c r="BW574">
        <v>7118</v>
      </c>
      <c r="BX574">
        <v>6922</v>
      </c>
      <c r="BY574">
        <v>6730</v>
      </c>
      <c r="BZ574">
        <v>2986</v>
      </c>
      <c r="CA574">
        <v>5481</v>
      </c>
      <c r="CB574">
        <v>0</v>
      </c>
      <c r="CC574">
        <v>0</v>
      </c>
      <c r="CD574">
        <v>0</v>
      </c>
      <c r="CE574">
        <v>337</v>
      </c>
      <c r="CF574">
        <v>376</v>
      </c>
      <c r="CG574">
        <v>0</v>
      </c>
      <c r="CH574">
        <v>427</v>
      </c>
      <c r="CI574">
        <v>937</v>
      </c>
      <c r="CJ574">
        <v>933</v>
      </c>
      <c r="CK574">
        <v>841</v>
      </c>
      <c r="CL574">
        <v>352</v>
      </c>
      <c r="CM574">
        <v>661</v>
      </c>
      <c r="CN574">
        <v>39852</v>
      </c>
      <c r="CO574">
        <v>1756</v>
      </c>
      <c r="CP574">
        <v>876744</v>
      </c>
      <c r="CQ574">
        <v>38616</v>
      </c>
      <c r="CR574">
        <v>4864</v>
      </c>
      <c r="CS574">
        <v>2024</v>
      </c>
      <c r="CT574" t="str">
        <f>IFERROR(INDEX(Geography!C:C, MATCH(G574, Geography!B:B, 0)), G574)</f>
        <v>Illinois</v>
      </c>
      <c r="CU574" t="str">
        <f>IF(O574=VLOOKUP("eia923_lignite_fuel_code", Keys!$B:$C, 2, FALSE), VLOOKUP("lignite_label", Keys!$B:$C, 2, FALSE),VLOOKUP("hard_coal_label", Keys!$B:$C, 2, FALSE))</f>
        <v>hard_coal</v>
      </c>
    </row>
    <row r="575" spans="1:99" x14ac:dyDescent="0.25">
      <c r="A575">
        <v>57929</v>
      </c>
      <c r="B575" t="s">
        <v>2592</v>
      </c>
      <c r="C575" t="s">
        <v>2593</v>
      </c>
      <c r="D575" t="s">
        <v>3355</v>
      </c>
      <c r="E575" t="s">
        <v>3356</v>
      </c>
      <c r="F575">
        <v>57281</v>
      </c>
      <c r="G575" t="s">
        <v>398</v>
      </c>
      <c r="H575" t="s">
        <v>2690</v>
      </c>
      <c r="I575" t="s">
        <v>2666</v>
      </c>
      <c r="K575">
        <v>611</v>
      </c>
      <c r="L575">
        <v>4</v>
      </c>
      <c r="M575" t="s">
        <v>3110</v>
      </c>
      <c r="N575" t="s">
        <v>2659</v>
      </c>
      <c r="O575" t="s">
        <v>2600</v>
      </c>
      <c r="P575" t="s">
        <v>2601</v>
      </c>
      <c r="Q575" t="s">
        <v>2667</v>
      </c>
      <c r="R575" t="s">
        <v>2603</v>
      </c>
      <c r="S575" t="s">
        <v>2604</v>
      </c>
      <c r="T575" t="s">
        <v>2593</v>
      </c>
      <c r="U575" t="s">
        <v>2593</v>
      </c>
      <c r="V575" t="s">
        <v>2593</v>
      </c>
      <c r="W575" t="s">
        <v>2593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2593</v>
      </c>
      <c r="AG575" t="s">
        <v>2593</v>
      </c>
      <c r="AH575" t="s">
        <v>2593</v>
      </c>
      <c r="AI575" t="s">
        <v>2593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 t="s">
        <v>2593</v>
      </c>
      <c r="AS575" t="s">
        <v>2593</v>
      </c>
      <c r="AT575" t="s">
        <v>2593</v>
      </c>
      <c r="AU575" t="s">
        <v>2593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2593</v>
      </c>
      <c r="BE575" t="s">
        <v>2593</v>
      </c>
      <c r="BF575" t="s">
        <v>2593</v>
      </c>
      <c r="BG575" t="s">
        <v>2593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 t="s">
        <v>2593</v>
      </c>
      <c r="BQ575" t="s">
        <v>2593</v>
      </c>
      <c r="BR575" t="s">
        <v>2593</v>
      </c>
      <c r="BS575" t="s">
        <v>2593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 t="s">
        <v>2593</v>
      </c>
      <c r="CC575" t="s">
        <v>2593</v>
      </c>
      <c r="CD575" t="s">
        <v>2593</v>
      </c>
      <c r="CE575" t="s">
        <v>2593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2024</v>
      </c>
      <c r="CT575" t="str">
        <f>IFERROR(INDEX(Geography!C:C, MATCH(G575, Geography!B:B, 0)), G575)</f>
        <v>Ohio</v>
      </c>
      <c r="CU575" t="str">
        <f>IF(O575=VLOOKUP("eia923_lignite_fuel_code", Keys!$B:$C, 2, FALSE), VLOOKUP("lignite_label", Keys!$B:$C, 2, FALSE),VLOOKUP("hard_coal_label", Keys!$B:$C, 2, FALSE))</f>
        <v>hard_coal</v>
      </c>
    </row>
    <row r="576" spans="1:99" x14ac:dyDescent="0.25">
      <c r="A576">
        <v>57929</v>
      </c>
      <c r="B576" t="s">
        <v>2592</v>
      </c>
      <c r="C576" t="s">
        <v>2593</v>
      </c>
      <c r="D576" t="s">
        <v>3355</v>
      </c>
      <c r="E576" t="s">
        <v>3356</v>
      </c>
      <c r="F576">
        <v>57281</v>
      </c>
      <c r="G576" t="s">
        <v>398</v>
      </c>
      <c r="H576" t="s">
        <v>2690</v>
      </c>
      <c r="I576" t="s">
        <v>2666</v>
      </c>
      <c r="K576">
        <v>611</v>
      </c>
      <c r="L576">
        <v>4</v>
      </c>
      <c r="M576" t="s">
        <v>3110</v>
      </c>
      <c r="N576" t="s">
        <v>2599</v>
      </c>
      <c r="O576" t="s">
        <v>2600</v>
      </c>
      <c r="P576" t="s">
        <v>2601</v>
      </c>
      <c r="Q576" t="s">
        <v>2667</v>
      </c>
      <c r="R576" t="s">
        <v>2603</v>
      </c>
      <c r="S576" t="s">
        <v>2604</v>
      </c>
      <c r="T576">
        <v>0</v>
      </c>
      <c r="U576">
        <v>0</v>
      </c>
      <c r="V576">
        <v>0</v>
      </c>
      <c r="W576">
        <v>0</v>
      </c>
      <c r="X576" t="s">
        <v>2593</v>
      </c>
      <c r="Y576" t="s">
        <v>2593</v>
      </c>
      <c r="Z576" t="s">
        <v>2593</v>
      </c>
      <c r="AA576" t="s">
        <v>2593</v>
      </c>
      <c r="AB576" t="s">
        <v>2593</v>
      </c>
      <c r="AC576" t="s">
        <v>2593</v>
      </c>
      <c r="AD576" t="s">
        <v>2593</v>
      </c>
      <c r="AE576" t="s">
        <v>2593</v>
      </c>
      <c r="AF576">
        <v>0</v>
      </c>
      <c r="AG576">
        <v>0</v>
      </c>
      <c r="AH576">
        <v>0</v>
      </c>
      <c r="AI576">
        <v>0</v>
      </c>
      <c r="AJ576" t="s">
        <v>2593</v>
      </c>
      <c r="AK576" t="s">
        <v>2593</v>
      </c>
      <c r="AL576" t="s">
        <v>2593</v>
      </c>
      <c r="AM576" t="s">
        <v>2593</v>
      </c>
      <c r="AN576" t="s">
        <v>2593</v>
      </c>
      <c r="AO576" t="s">
        <v>2593</v>
      </c>
      <c r="AP576" t="s">
        <v>2593</v>
      </c>
      <c r="AQ576" t="s">
        <v>2593</v>
      </c>
      <c r="AR576">
        <v>0</v>
      </c>
      <c r="AS576">
        <v>0</v>
      </c>
      <c r="AT576">
        <v>0</v>
      </c>
      <c r="AU576">
        <v>0</v>
      </c>
      <c r="AV576" t="s">
        <v>2593</v>
      </c>
      <c r="AW576" t="s">
        <v>2593</v>
      </c>
      <c r="AX576" t="s">
        <v>2593</v>
      </c>
      <c r="AY576" t="s">
        <v>2593</v>
      </c>
      <c r="AZ576" t="s">
        <v>2593</v>
      </c>
      <c r="BA576" t="s">
        <v>2593</v>
      </c>
      <c r="BB576" t="s">
        <v>2593</v>
      </c>
      <c r="BC576" t="s">
        <v>2593</v>
      </c>
      <c r="BD576">
        <v>0</v>
      </c>
      <c r="BE576">
        <v>0</v>
      </c>
      <c r="BF576">
        <v>0</v>
      </c>
      <c r="BG576">
        <v>0</v>
      </c>
      <c r="BH576" t="s">
        <v>2593</v>
      </c>
      <c r="BI576" t="s">
        <v>2593</v>
      </c>
      <c r="BJ576" t="s">
        <v>2593</v>
      </c>
      <c r="BK576" t="s">
        <v>2593</v>
      </c>
      <c r="BL576" t="s">
        <v>2593</v>
      </c>
      <c r="BM576" t="s">
        <v>2593</v>
      </c>
      <c r="BN576" t="s">
        <v>2593</v>
      </c>
      <c r="BO576" t="s">
        <v>2593</v>
      </c>
      <c r="BP576">
        <v>0</v>
      </c>
      <c r="BQ576">
        <v>0</v>
      </c>
      <c r="BR576">
        <v>0</v>
      </c>
      <c r="BS576">
        <v>0</v>
      </c>
      <c r="BT576" t="s">
        <v>2593</v>
      </c>
      <c r="BU576" t="s">
        <v>2593</v>
      </c>
      <c r="BV576" t="s">
        <v>2593</v>
      </c>
      <c r="BW576" t="s">
        <v>2593</v>
      </c>
      <c r="BX576" t="s">
        <v>2593</v>
      </c>
      <c r="BY576" t="s">
        <v>2593</v>
      </c>
      <c r="BZ576" t="s">
        <v>2593</v>
      </c>
      <c r="CA576" t="s">
        <v>2593</v>
      </c>
      <c r="CB576">
        <v>0</v>
      </c>
      <c r="CC576">
        <v>0</v>
      </c>
      <c r="CD576">
        <v>0</v>
      </c>
      <c r="CE576">
        <v>0</v>
      </c>
      <c r="CF576" t="s">
        <v>2593</v>
      </c>
      <c r="CG576" t="s">
        <v>2593</v>
      </c>
      <c r="CH576" t="s">
        <v>2593</v>
      </c>
      <c r="CI576" t="s">
        <v>2593</v>
      </c>
      <c r="CJ576" t="s">
        <v>2593</v>
      </c>
      <c r="CK576" t="s">
        <v>2593</v>
      </c>
      <c r="CL576" t="s">
        <v>2593</v>
      </c>
      <c r="CM576" t="s">
        <v>2593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2024</v>
      </c>
      <c r="CT576" t="str">
        <f>IFERROR(INDEX(Geography!C:C, MATCH(G576, Geography!B:B, 0)), G576)</f>
        <v>Ohio</v>
      </c>
      <c r="CU576" t="str">
        <f>IF(O576=VLOOKUP("eia923_lignite_fuel_code", Keys!$B:$C, 2, FALSE), VLOOKUP("lignite_label", Keys!$B:$C, 2, FALSE),VLOOKUP("hard_coal_label", Keys!$B:$C, 2, FALSE))</f>
        <v>hard_coal</v>
      </c>
    </row>
    <row r="577" spans="1:99" x14ac:dyDescent="0.25">
      <c r="A577">
        <v>57937</v>
      </c>
      <c r="B577" t="s">
        <v>2616</v>
      </c>
      <c r="C577" t="s">
        <v>2593</v>
      </c>
      <c r="D577" t="s">
        <v>3357</v>
      </c>
      <c r="E577" t="s">
        <v>3358</v>
      </c>
      <c r="F577">
        <v>57315</v>
      </c>
      <c r="G577" t="s">
        <v>373</v>
      </c>
      <c r="H577" t="s">
        <v>2609</v>
      </c>
      <c r="I577" t="s">
        <v>2610</v>
      </c>
      <c r="K577">
        <v>311</v>
      </c>
      <c r="L577">
        <v>7</v>
      </c>
      <c r="M577" t="s">
        <v>3088</v>
      </c>
      <c r="N577" t="s">
        <v>2599</v>
      </c>
      <c r="O577" t="s">
        <v>2605</v>
      </c>
      <c r="P577" t="s">
        <v>2601</v>
      </c>
      <c r="Q577" t="s">
        <v>2611</v>
      </c>
      <c r="R577" t="s">
        <v>2603</v>
      </c>
      <c r="S577" t="s">
        <v>2604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2024</v>
      </c>
      <c r="CT577" t="str">
        <f>IFERROR(INDEX(Geography!C:C, MATCH(G577, Geography!B:B, 0)), G577)</f>
        <v>Nebraska</v>
      </c>
      <c r="CU577" t="str">
        <f>IF(O577=VLOOKUP("eia923_lignite_fuel_code", Keys!$B:$C, 2, FALSE), VLOOKUP("lignite_label", Keys!$B:$C, 2, FALSE),VLOOKUP("hard_coal_label", Keys!$B:$C, 2, FALSE))</f>
        <v>hard_coal</v>
      </c>
    </row>
    <row r="578" spans="1:99" x14ac:dyDescent="0.25">
      <c r="A578">
        <v>57949</v>
      </c>
      <c r="B578" t="s">
        <v>2616</v>
      </c>
      <c r="C578" t="s">
        <v>2593</v>
      </c>
      <c r="D578" t="s">
        <v>3359</v>
      </c>
      <c r="E578" t="s">
        <v>3360</v>
      </c>
      <c r="F578">
        <v>57324</v>
      </c>
      <c r="G578" t="s">
        <v>358</v>
      </c>
      <c r="H578" t="s">
        <v>2690</v>
      </c>
      <c r="I578" t="s">
        <v>2666</v>
      </c>
      <c r="K578">
        <v>311</v>
      </c>
      <c r="L578">
        <v>7</v>
      </c>
      <c r="M578" t="s">
        <v>3088</v>
      </c>
      <c r="N578" t="s">
        <v>2599</v>
      </c>
      <c r="O578" t="s">
        <v>2600</v>
      </c>
      <c r="P578" t="s">
        <v>2601</v>
      </c>
      <c r="Q578" t="s">
        <v>2697</v>
      </c>
      <c r="R578" t="s">
        <v>2603</v>
      </c>
      <c r="S578" t="s">
        <v>2604</v>
      </c>
      <c r="T578">
        <v>4381</v>
      </c>
      <c r="U578">
        <v>3957</v>
      </c>
      <c r="V578">
        <v>4107</v>
      </c>
      <c r="W578">
        <v>3719</v>
      </c>
      <c r="X578">
        <v>0</v>
      </c>
      <c r="Y578">
        <v>0</v>
      </c>
      <c r="Z578">
        <v>0</v>
      </c>
      <c r="AA578">
        <v>603</v>
      </c>
      <c r="AB578">
        <v>2712</v>
      </c>
      <c r="AC578">
        <v>3327</v>
      </c>
      <c r="AD578">
        <v>3316</v>
      </c>
      <c r="AE578">
        <v>3112</v>
      </c>
      <c r="AF578">
        <v>48</v>
      </c>
      <c r="AG578">
        <v>33</v>
      </c>
      <c r="AH578">
        <v>45</v>
      </c>
      <c r="AI578">
        <v>17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36</v>
      </c>
      <c r="AP578">
        <v>21</v>
      </c>
      <c r="AQ578">
        <v>27</v>
      </c>
      <c r="AR578">
        <v>24.93</v>
      </c>
      <c r="AS578">
        <v>24.93</v>
      </c>
      <c r="AT578">
        <v>24.93</v>
      </c>
      <c r="AU578">
        <v>24.93</v>
      </c>
      <c r="AV578">
        <v>0</v>
      </c>
      <c r="AW578">
        <v>0</v>
      </c>
      <c r="AX578">
        <v>0</v>
      </c>
      <c r="AY578">
        <v>25</v>
      </c>
      <c r="AZ578">
        <v>26.15</v>
      </c>
      <c r="BA578">
        <v>26.15</v>
      </c>
      <c r="BB578">
        <v>26.15</v>
      </c>
      <c r="BC578">
        <v>26.15</v>
      </c>
      <c r="BD578">
        <v>109218</v>
      </c>
      <c r="BE578">
        <v>98648</v>
      </c>
      <c r="BF578">
        <v>102388</v>
      </c>
      <c r="BG578">
        <v>92715</v>
      </c>
      <c r="BH578">
        <v>0</v>
      </c>
      <c r="BI578">
        <v>0</v>
      </c>
      <c r="BJ578">
        <v>0</v>
      </c>
      <c r="BK578">
        <v>15075</v>
      </c>
      <c r="BL578">
        <v>70919</v>
      </c>
      <c r="BM578">
        <v>87001</v>
      </c>
      <c r="BN578">
        <v>86713</v>
      </c>
      <c r="BO578">
        <v>81379</v>
      </c>
      <c r="BP578">
        <v>1193</v>
      </c>
      <c r="BQ578">
        <v>830</v>
      </c>
      <c r="BR578">
        <v>1128</v>
      </c>
      <c r="BS578">
        <v>423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933</v>
      </c>
      <c r="BZ578">
        <v>558</v>
      </c>
      <c r="CA578">
        <v>702</v>
      </c>
      <c r="CB578">
        <v>101.78400000000001</v>
      </c>
      <c r="CC578">
        <v>72.959000000000003</v>
      </c>
      <c r="CD578">
        <v>99.201999999999998</v>
      </c>
      <c r="CE578">
        <v>37.213000000000001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79.540000000000006</v>
      </c>
      <c r="CL578">
        <v>47.609000000000002</v>
      </c>
      <c r="CM578">
        <v>59.886000000000003</v>
      </c>
      <c r="CN578">
        <v>29234</v>
      </c>
      <c r="CO578">
        <v>227</v>
      </c>
      <c r="CP578">
        <v>744056</v>
      </c>
      <c r="CQ578">
        <v>5767</v>
      </c>
      <c r="CR578">
        <v>498.19299999999998</v>
      </c>
      <c r="CS578">
        <v>2024</v>
      </c>
      <c r="CT578" t="str">
        <f>IFERROR(INDEX(Geography!C:C, MATCH(G578, Geography!B:B, 0)), G578)</f>
        <v>Michigan</v>
      </c>
      <c r="CU578" t="str">
        <f>IF(O578=VLOOKUP("eia923_lignite_fuel_code", Keys!$B:$C, 2, FALSE), VLOOKUP("lignite_label", Keys!$B:$C, 2, FALSE),VLOOKUP("hard_coal_label", Keys!$B:$C, 2, FALSE))</f>
        <v>hard_coal</v>
      </c>
    </row>
    <row r="579" spans="1:99" x14ac:dyDescent="0.25">
      <c r="A579">
        <v>57950</v>
      </c>
      <c r="B579" t="s">
        <v>2616</v>
      </c>
      <c r="C579" t="s">
        <v>2593</v>
      </c>
      <c r="D579" t="s">
        <v>3361</v>
      </c>
      <c r="E579" t="s">
        <v>3360</v>
      </c>
      <c r="F579">
        <v>57324</v>
      </c>
      <c r="G579" t="s">
        <v>358</v>
      </c>
      <c r="H579" t="s">
        <v>2690</v>
      </c>
      <c r="I579" t="s">
        <v>2666</v>
      </c>
      <c r="K579">
        <v>311</v>
      </c>
      <c r="L579">
        <v>7</v>
      </c>
      <c r="M579" t="s">
        <v>3088</v>
      </c>
      <c r="N579" t="s">
        <v>2599</v>
      </c>
      <c r="O579" t="s">
        <v>2653</v>
      </c>
      <c r="P579" t="s">
        <v>2601</v>
      </c>
      <c r="Q579" t="s">
        <v>2697</v>
      </c>
      <c r="R579" t="s">
        <v>2603</v>
      </c>
      <c r="S579" t="s">
        <v>2604</v>
      </c>
      <c r="T579" t="s">
        <v>2593</v>
      </c>
      <c r="U579" t="s">
        <v>2593</v>
      </c>
      <c r="V579">
        <v>0</v>
      </c>
      <c r="W579" t="s">
        <v>2593</v>
      </c>
      <c r="X579" t="s">
        <v>2593</v>
      </c>
      <c r="Y579" t="s">
        <v>2593</v>
      </c>
      <c r="Z579" t="s">
        <v>2593</v>
      </c>
      <c r="AA579" t="s">
        <v>2593</v>
      </c>
      <c r="AB579" t="s">
        <v>2593</v>
      </c>
      <c r="AC579" t="s">
        <v>2593</v>
      </c>
      <c r="AD579" t="s">
        <v>2593</v>
      </c>
      <c r="AE579">
        <v>0</v>
      </c>
      <c r="AF579" t="s">
        <v>2593</v>
      </c>
      <c r="AG579" t="s">
        <v>2593</v>
      </c>
      <c r="AH579">
        <v>0</v>
      </c>
      <c r="AI579" t="s">
        <v>2593</v>
      </c>
      <c r="AJ579" t="s">
        <v>2593</v>
      </c>
      <c r="AK579" t="s">
        <v>2593</v>
      </c>
      <c r="AL579" t="s">
        <v>2593</v>
      </c>
      <c r="AM579" t="s">
        <v>2593</v>
      </c>
      <c r="AN579" t="s">
        <v>2593</v>
      </c>
      <c r="AO579" t="s">
        <v>2593</v>
      </c>
      <c r="AP579" t="s">
        <v>2593</v>
      </c>
      <c r="AQ579">
        <v>0</v>
      </c>
      <c r="AR579" t="s">
        <v>2593</v>
      </c>
      <c r="AS579" t="s">
        <v>2593</v>
      </c>
      <c r="AT579">
        <v>0</v>
      </c>
      <c r="AU579" t="s">
        <v>2593</v>
      </c>
      <c r="AV579" t="s">
        <v>2593</v>
      </c>
      <c r="AW579" t="s">
        <v>2593</v>
      </c>
      <c r="AX579" t="s">
        <v>2593</v>
      </c>
      <c r="AY579" t="s">
        <v>2593</v>
      </c>
      <c r="AZ579" t="s">
        <v>2593</v>
      </c>
      <c r="BA579" t="s">
        <v>2593</v>
      </c>
      <c r="BB579" t="s">
        <v>2593</v>
      </c>
      <c r="BC579">
        <v>0</v>
      </c>
      <c r="BD579" t="s">
        <v>2593</v>
      </c>
      <c r="BE579" t="s">
        <v>2593</v>
      </c>
      <c r="BF579">
        <v>0</v>
      </c>
      <c r="BG579" t="s">
        <v>2593</v>
      </c>
      <c r="BH579" t="s">
        <v>2593</v>
      </c>
      <c r="BI579" t="s">
        <v>2593</v>
      </c>
      <c r="BJ579" t="s">
        <v>2593</v>
      </c>
      <c r="BK579" t="s">
        <v>2593</v>
      </c>
      <c r="BL579" t="s">
        <v>2593</v>
      </c>
      <c r="BM579" t="s">
        <v>2593</v>
      </c>
      <c r="BN579" t="s">
        <v>2593</v>
      </c>
      <c r="BO579">
        <v>0</v>
      </c>
      <c r="BP579" t="s">
        <v>2593</v>
      </c>
      <c r="BQ579" t="s">
        <v>2593</v>
      </c>
      <c r="BR579">
        <v>0</v>
      </c>
      <c r="BS579" t="s">
        <v>2593</v>
      </c>
      <c r="BT579" t="s">
        <v>2593</v>
      </c>
      <c r="BU579" t="s">
        <v>2593</v>
      </c>
      <c r="BV579" t="s">
        <v>2593</v>
      </c>
      <c r="BW579" t="s">
        <v>2593</v>
      </c>
      <c r="BX579" t="s">
        <v>2593</v>
      </c>
      <c r="BY579" t="s">
        <v>2593</v>
      </c>
      <c r="BZ579" t="s">
        <v>2593</v>
      </c>
      <c r="CA579">
        <v>0</v>
      </c>
      <c r="CB579" t="s">
        <v>2593</v>
      </c>
      <c r="CC579" t="s">
        <v>2593</v>
      </c>
      <c r="CD579">
        <v>0</v>
      </c>
      <c r="CE579" t="s">
        <v>2593</v>
      </c>
      <c r="CF579" t="s">
        <v>2593</v>
      </c>
      <c r="CG579" t="s">
        <v>2593</v>
      </c>
      <c r="CH579" t="s">
        <v>2593</v>
      </c>
      <c r="CI579" t="s">
        <v>2593</v>
      </c>
      <c r="CJ579" t="s">
        <v>2593</v>
      </c>
      <c r="CK579" t="s">
        <v>2593</v>
      </c>
      <c r="CL579" t="s">
        <v>2593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2024</v>
      </c>
      <c r="CT579" t="str">
        <f>IFERROR(INDEX(Geography!C:C, MATCH(G579, Geography!B:B, 0)), G579)</f>
        <v>Michigan</v>
      </c>
      <c r="CU579" t="str">
        <f>IF(O579=VLOOKUP("eia923_lignite_fuel_code", Keys!$B:$C, 2, FALSE), VLOOKUP("lignite_label", Keys!$B:$C, 2, FALSE),VLOOKUP("hard_coal_label", Keys!$B:$C, 2, FALSE))</f>
        <v>hard_coal</v>
      </c>
    </row>
    <row r="580" spans="1:99" x14ac:dyDescent="0.25">
      <c r="A580">
        <v>57950</v>
      </c>
      <c r="B580" t="s">
        <v>2616</v>
      </c>
      <c r="C580" t="s">
        <v>2593</v>
      </c>
      <c r="D580" t="s">
        <v>3361</v>
      </c>
      <c r="E580" t="s">
        <v>3360</v>
      </c>
      <c r="F580">
        <v>57324</v>
      </c>
      <c r="G580" t="s">
        <v>358</v>
      </c>
      <c r="H580" t="s">
        <v>2690</v>
      </c>
      <c r="I580" t="s">
        <v>2666</v>
      </c>
      <c r="K580">
        <v>311</v>
      </c>
      <c r="L580">
        <v>7</v>
      </c>
      <c r="M580" t="s">
        <v>3088</v>
      </c>
      <c r="N580" t="s">
        <v>2599</v>
      </c>
      <c r="O580" t="s">
        <v>2600</v>
      </c>
      <c r="P580" t="s">
        <v>2601</v>
      </c>
      <c r="Q580" t="s">
        <v>2697</v>
      </c>
      <c r="R580" t="s">
        <v>2603</v>
      </c>
      <c r="S580" t="s">
        <v>2604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2024</v>
      </c>
      <c r="CT580" t="str">
        <f>IFERROR(INDEX(Geography!C:C, MATCH(G580, Geography!B:B, 0)), G580)</f>
        <v>Michigan</v>
      </c>
      <c r="CU580" t="str">
        <f>IF(O580=VLOOKUP("eia923_lignite_fuel_code", Keys!$B:$C, 2, FALSE), VLOOKUP("lignite_label", Keys!$B:$C, 2, FALSE),VLOOKUP("hard_coal_label", Keys!$B:$C, 2, FALSE))</f>
        <v>hard_coal</v>
      </c>
    </row>
    <row r="581" spans="1:99" x14ac:dyDescent="0.25">
      <c r="A581">
        <v>57953</v>
      </c>
      <c r="B581" t="s">
        <v>2616</v>
      </c>
      <c r="C581" t="s">
        <v>2593</v>
      </c>
      <c r="D581" t="s">
        <v>3362</v>
      </c>
      <c r="E581" t="s">
        <v>3362</v>
      </c>
      <c r="F581">
        <v>57332</v>
      </c>
      <c r="G581" t="s">
        <v>336</v>
      </c>
      <c r="H581" t="s">
        <v>2609</v>
      </c>
      <c r="I581" t="s">
        <v>2610</v>
      </c>
      <c r="K581">
        <v>311</v>
      </c>
      <c r="L581">
        <v>7</v>
      </c>
      <c r="M581" t="s">
        <v>3088</v>
      </c>
      <c r="N581" t="s">
        <v>2599</v>
      </c>
      <c r="O581" t="s">
        <v>2600</v>
      </c>
      <c r="P581" t="s">
        <v>2601</v>
      </c>
      <c r="Q581" t="s">
        <v>2697</v>
      </c>
      <c r="R581" t="s">
        <v>2603</v>
      </c>
      <c r="S581" t="s">
        <v>2604</v>
      </c>
      <c r="T581">
        <v>5901</v>
      </c>
      <c r="U581">
        <v>2513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21.49</v>
      </c>
      <c r="AS581">
        <v>21.49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126812</v>
      </c>
      <c r="BE581">
        <v>54004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2162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544.96100000000001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8414</v>
      </c>
      <c r="CO581">
        <v>101</v>
      </c>
      <c r="CP581">
        <v>180816</v>
      </c>
      <c r="CQ581">
        <v>2162</v>
      </c>
      <c r="CR581">
        <v>544.96100000000001</v>
      </c>
      <c r="CS581">
        <v>2024</v>
      </c>
      <c r="CT581" t="str">
        <f>IFERROR(INDEX(Geography!C:C, MATCH(G581, Geography!B:B, 0)), G581)</f>
        <v>Iowa</v>
      </c>
      <c r="CU581" t="str">
        <f>IF(O581=VLOOKUP("eia923_lignite_fuel_code", Keys!$B:$C, 2, FALSE), VLOOKUP("lignite_label", Keys!$B:$C, 2, FALSE),VLOOKUP("hard_coal_label", Keys!$B:$C, 2, FALSE))</f>
        <v>hard_coal</v>
      </c>
    </row>
    <row r="582" spans="1:99" x14ac:dyDescent="0.25">
      <c r="A582">
        <v>57966</v>
      </c>
      <c r="B582" t="s">
        <v>2616</v>
      </c>
      <c r="C582" t="s">
        <v>2593</v>
      </c>
      <c r="D582" t="s">
        <v>3363</v>
      </c>
      <c r="E582" t="s">
        <v>3364</v>
      </c>
      <c r="F582">
        <v>57341</v>
      </c>
      <c r="G582" t="s">
        <v>361</v>
      </c>
      <c r="H582" t="s">
        <v>2609</v>
      </c>
      <c r="I582" t="s">
        <v>2610</v>
      </c>
      <c r="K582">
        <v>611</v>
      </c>
      <c r="L582">
        <v>5</v>
      </c>
      <c r="M582" t="s">
        <v>2772</v>
      </c>
      <c r="N582" t="s">
        <v>2599</v>
      </c>
      <c r="O582" t="s">
        <v>2605</v>
      </c>
      <c r="P582" t="s">
        <v>2601</v>
      </c>
      <c r="Q582" t="s">
        <v>2697</v>
      </c>
      <c r="R582" t="s">
        <v>2603</v>
      </c>
      <c r="S582" t="s">
        <v>2604</v>
      </c>
      <c r="T582">
        <v>666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28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16.399999999999999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16.399999999999999</v>
      </c>
      <c r="BD582">
        <v>10922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459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694</v>
      </c>
      <c r="CO582">
        <v>0</v>
      </c>
      <c r="CP582">
        <v>11381</v>
      </c>
      <c r="CQ582">
        <v>0</v>
      </c>
      <c r="CR582">
        <v>0</v>
      </c>
      <c r="CS582">
        <v>2024</v>
      </c>
      <c r="CT582" t="str">
        <f>IFERROR(INDEX(Geography!C:C, MATCH(G582, Geography!B:B, 0)), G582)</f>
        <v>Minnesota</v>
      </c>
      <c r="CU582" t="str">
        <f>IF(O582=VLOOKUP("eia923_lignite_fuel_code", Keys!$B:$C, 2, FALSE), VLOOKUP("lignite_label", Keys!$B:$C, 2, FALSE),VLOOKUP("hard_coal_label", Keys!$B:$C, 2, FALSE))</f>
        <v>hard_coal</v>
      </c>
    </row>
    <row r="583" spans="1:99" x14ac:dyDescent="0.25">
      <c r="A583">
        <v>58063</v>
      </c>
      <c r="B583" t="s">
        <v>2616</v>
      </c>
      <c r="C583" t="s">
        <v>2593</v>
      </c>
      <c r="D583" t="s">
        <v>3365</v>
      </c>
      <c r="E583" t="s">
        <v>3366</v>
      </c>
      <c r="F583">
        <v>57440</v>
      </c>
      <c r="G583" t="s">
        <v>333</v>
      </c>
      <c r="H583" t="s">
        <v>2690</v>
      </c>
      <c r="I583" t="s">
        <v>2666</v>
      </c>
      <c r="K583">
        <v>325211</v>
      </c>
      <c r="L583">
        <v>7</v>
      </c>
      <c r="M583" t="s">
        <v>3088</v>
      </c>
      <c r="N583" t="s">
        <v>2652</v>
      </c>
      <c r="O583" t="s">
        <v>2600</v>
      </c>
      <c r="P583" t="s">
        <v>2601</v>
      </c>
      <c r="Q583" t="s">
        <v>2697</v>
      </c>
      <c r="R583" t="s">
        <v>2603</v>
      </c>
      <c r="S583" t="s">
        <v>2604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2024</v>
      </c>
      <c r="CT583" t="str">
        <f>IFERROR(INDEX(Geography!C:C, MATCH(G583, Geography!B:B, 0)), G583)</f>
        <v>Indiana</v>
      </c>
      <c r="CU583" t="str">
        <f>IF(O583=VLOOKUP("eia923_lignite_fuel_code", Keys!$B:$C, 2, FALSE), VLOOKUP("lignite_label", Keys!$B:$C, 2, FALSE),VLOOKUP("hard_coal_label", Keys!$B:$C, 2, FALSE))</f>
        <v>hard_coal</v>
      </c>
    </row>
    <row r="584" spans="1:99" x14ac:dyDescent="0.25">
      <c r="A584">
        <v>58066</v>
      </c>
      <c r="B584" t="s">
        <v>2616</v>
      </c>
      <c r="C584" t="s">
        <v>2593</v>
      </c>
      <c r="D584" t="s">
        <v>3367</v>
      </c>
      <c r="E584" t="s">
        <v>3367</v>
      </c>
      <c r="F584">
        <v>57442</v>
      </c>
      <c r="G584" t="s">
        <v>358</v>
      </c>
      <c r="H584" t="s">
        <v>2690</v>
      </c>
      <c r="I584" t="s">
        <v>2666</v>
      </c>
      <c r="K584">
        <v>322</v>
      </c>
      <c r="L584">
        <v>7</v>
      </c>
      <c r="M584" t="s">
        <v>3088</v>
      </c>
      <c r="N584" t="s">
        <v>2599</v>
      </c>
      <c r="O584" t="s">
        <v>2600</v>
      </c>
      <c r="P584" t="s">
        <v>2601</v>
      </c>
      <c r="Q584" t="s">
        <v>2697</v>
      </c>
      <c r="R584" t="s">
        <v>2603</v>
      </c>
      <c r="S584" t="s">
        <v>2604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2024</v>
      </c>
      <c r="CT584" t="str">
        <f>IFERROR(INDEX(Geography!C:C, MATCH(G584, Geography!B:B, 0)), G584)</f>
        <v>Michigan</v>
      </c>
      <c r="CU584" t="str">
        <f>IF(O584=VLOOKUP("eia923_lignite_fuel_code", Keys!$B:$C, 2, FALSE), VLOOKUP("lignite_label", Keys!$B:$C, 2, FALSE),VLOOKUP("hard_coal_label", Keys!$B:$C, 2, FALSE))</f>
        <v>hard_coal</v>
      </c>
    </row>
    <row r="585" spans="1:99" x14ac:dyDescent="0.25">
      <c r="A585">
        <v>58081</v>
      </c>
      <c r="B585" t="s">
        <v>2616</v>
      </c>
      <c r="C585" t="s">
        <v>2593</v>
      </c>
      <c r="D585" t="s">
        <v>3368</v>
      </c>
      <c r="E585" t="s">
        <v>3358</v>
      </c>
      <c r="F585">
        <v>57315</v>
      </c>
      <c r="G585" t="s">
        <v>308</v>
      </c>
      <c r="H585" t="s">
        <v>2626</v>
      </c>
      <c r="I585" t="s">
        <v>2627</v>
      </c>
      <c r="K585">
        <v>311</v>
      </c>
      <c r="L585">
        <v>7</v>
      </c>
      <c r="M585" t="s">
        <v>3088</v>
      </c>
      <c r="N585" t="s">
        <v>2599</v>
      </c>
      <c r="O585" t="s">
        <v>2605</v>
      </c>
      <c r="P585" t="s">
        <v>2601</v>
      </c>
      <c r="Q585" t="s">
        <v>2647</v>
      </c>
      <c r="R585" t="s">
        <v>2603</v>
      </c>
      <c r="S585" t="s">
        <v>2604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2024</v>
      </c>
      <c r="CT585" t="str">
        <f>IFERROR(INDEX(Geography!C:C, MATCH(G585, Geography!B:B, 0)), G585)</f>
        <v>Colorado</v>
      </c>
      <c r="CU585" t="str">
        <f>IF(O585=VLOOKUP("eia923_lignite_fuel_code", Keys!$B:$C, 2, FALSE), VLOOKUP("lignite_label", Keys!$B:$C, 2, FALSE),VLOOKUP("hard_coal_label", Keys!$B:$C, 2, FALSE))</f>
        <v>hard_coal</v>
      </c>
    </row>
    <row r="586" spans="1:99" x14ac:dyDescent="0.25">
      <c r="A586">
        <v>58205</v>
      </c>
      <c r="B586" t="s">
        <v>2616</v>
      </c>
      <c r="C586" t="s">
        <v>2593</v>
      </c>
      <c r="D586" t="s">
        <v>3369</v>
      </c>
      <c r="E586" t="s">
        <v>3370</v>
      </c>
      <c r="F586">
        <v>58176</v>
      </c>
      <c r="G586" t="s">
        <v>367</v>
      </c>
      <c r="H586" t="s">
        <v>2609</v>
      </c>
      <c r="I586" t="s">
        <v>2610</v>
      </c>
      <c r="K586">
        <v>22</v>
      </c>
      <c r="L586">
        <v>3</v>
      </c>
      <c r="M586" t="s">
        <v>2621</v>
      </c>
      <c r="N586" t="s">
        <v>2599</v>
      </c>
      <c r="O586" t="s">
        <v>2600</v>
      </c>
      <c r="P586" t="s">
        <v>2601</v>
      </c>
      <c r="Q586" t="s">
        <v>2611</v>
      </c>
      <c r="R586" t="s">
        <v>2603</v>
      </c>
      <c r="S586" t="s">
        <v>2604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2024</v>
      </c>
      <c r="CT586" t="str">
        <f>IFERROR(INDEX(Geography!C:C, MATCH(G586, Geography!B:B, 0)), G586)</f>
        <v>Missouri</v>
      </c>
      <c r="CU586" t="str">
        <f>IF(O586=VLOOKUP("eia923_lignite_fuel_code", Keys!$B:$C, 2, FALSE), VLOOKUP("lignite_label", Keys!$B:$C, 2, FALSE),VLOOKUP("hard_coal_label", Keys!$B:$C, 2, FALSE))</f>
        <v>hard_coal</v>
      </c>
    </row>
    <row r="587" spans="1:99" x14ac:dyDescent="0.25">
      <c r="A587">
        <v>58222</v>
      </c>
      <c r="B587" t="s">
        <v>2616</v>
      </c>
      <c r="C587" t="s">
        <v>2593</v>
      </c>
      <c r="D587" t="s">
        <v>3371</v>
      </c>
      <c r="E587" t="s">
        <v>3372</v>
      </c>
      <c r="F587">
        <v>67049</v>
      </c>
      <c r="G587" t="s">
        <v>358</v>
      </c>
      <c r="H587" t="s">
        <v>2690</v>
      </c>
      <c r="I587" t="s">
        <v>2666</v>
      </c>
      <c r="K587">
        <v>322</v>
      </c>
      <c r="L587">
        <v>7</v>
      </c>
      <c r="M587" t="s">
        <v>3088</v>
      </c>
      <c r="N587" t="s">
        <v>2599</v>
      </c>
      <c r="O587" t="s">
        <v>2600</v>
      </c>
      <c r="P587" t="s">
        <v>2601</v>
      </c>
      <c r="Q587" t="s">
        <v>2697</v>
      </c>
      <c r="R587" t="s">
        <v>2656</v>
      </c>
      <c r="S587" t="s">
        <v>2604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2024</v>
      </c>
      <c r="CT587" t="str">
        <f>IFERROR(INDEX(Geography!C:C, MATCH(G587, Geography!B:B, 0)), G587)</f>
        <v>Michigan</v>
      </c>
      <c r="CU587" t="str">
        <f>IF(O587=VLOOKUP("eia923_lignite_fuel_code", Keys!$B:$C, 2, FALSE), VLOOKUP("lignite_label", Keys!$B:$C, 2, FALSE),VLOOKUP("hard_coal_label", Keys!$B:$C, 2, FALSE))</f>
        <v>hard_coal</v>
      </c>
    </row>
    <row r="588" spans="1:99" x14ac:dyDescent="0.25">
      <c r="A588">
        <v>62319</v>
      </c>
      <c r="B588" t="s">
        <v>2616</v>
      </c>
      <c r="C588" t="s">
        <v>2593</v>
      </c>
      <c r="D588" t="s">
        <v>3373</v>
      </c>
      <c r="E588" t="s">
        <v>3373</v>
      </c>
      <c r="F588">
        <v>61819</v>
      </c>
      <c r="G588" t="s">
        <v>370</v>
      </c>
      <c r="H588" t="s">
        <v>2626</v>
      </c>
      <c r="I588" t="s">
        <v>2627</v>
      </c>
      <c r="K588">
        <v>311</v>
      </c>
      <c r="L588">
        <v>7</v>
      </c>
      <c r="M588" t="s">
        <v>3088</v>
      </c>
      <c r="N588" t="s">
        <v>2599</v>
      </c>
      <c r="O588" t="s">
        <v>2600</v>
      </c>
      <c r="P588" t="s">
        <v>2601</v>
      </c>
      <c r="Q588" t="s">
        <v>2965</v>
      </c>
      <c r="R588" t="s">
        <v>2656</v>
      </c>
      <c r="S588" t="s">
        <v>2604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2024</v>
      </c>
      <c r="CT588" t="str">
        <f>IFERROR(INDEX(Geography!C:C, MATCH(G588, Geography!B:B, 0)), G588)</f>
        <v>Montana</v>
      </c>
      <c r="CU588" t="str">
        <f>IF(O588=VLOOKUP("eia923_lignite_fuel_code", Keys!$B:$C, 2, FALSE), VLOOKUP("lignite_label", Keys!$B:$C, 2, FALSE),VLOOKUP("hard_coal_label", Keys!$B:$C, 2, FALSE))</f>
        <v>hard_coal</v>
      </c>
    </row>
    <row r="589" spans="1:99" x14ac:dyDescent="0.25">
      <c r="A589">
        <v>62319</v>
      </c>
      <c r="B589" t="s">
        <v>2616</v>
      </c>
      <c r="C589" t="s">
        <v>2593</v>
      </c>
      <c r="D589" t="s">
        <v>3373</v>
      </c>
      <c r="E589" t="s">
        <v>3373</v>
      </c>
      <c r="F589">
        <v>61819</v>
      </c>
      <c r="G589" t="s">
        <v>370</v>
      </c>
      <c r="H589" t="s">
        <v>2626</v>
      </c>
      <c r="I589" t="s">
        <v>2627</v>
      </c>
      <c r="K589">
        <v>311</v>
      </c>
      <c r="L589">
        <v>7</v>
      </c>
      <c r="M589" t="s">
        <v>3088</v>
      </c>
      <c r="N589" t="s">
        <v>2599</v>
      </c>
      <c r="O589" t="s">
        <v>2605</v>
      </c>
      <c r="P589" t="s">
        <v>2601</v>
      </c>
      <c r="Q589" t="s">
        <v>2965</v>
      </c>
      <c r="R589" t="s">
        <v>2656</v>
      </c>
      <c r="S589" t="s">
        <v>2604</v>
      </c>
      <c r="T589">
        <v>5393</v>
      </c>
      <c r="U589">
        <v>4466</v>
      </c>
      <c r="V589">
        <v>3381</v>
      </c>
      <c r="W589">
        <v>2837</v>
      </c>
      <c r="X589">
        <v>2797</v>
      </c>
      <c r="Y589">
        <v>3848</v>
      </c>
      <c r="Z589">
        <v>5164</v>
      </c>
      <c r="AA589">
        <v>5025</v>
      </c>
      <c r="AB589">
        <v>4863</v>
      </c>
      <c r="AC589">
        <v>4527</v>
      </c>
      <c r="AD589">
        <v>4281</v>
      </c>
      <c r="AE589">
        <v>4741</v>
      </c>
      <c r="AF589">
        <v>302</v>
      </c>
      <c r="AG589">
        <v>250</v>
      </c>
      <c r="AH589">
        <v>190</v>
      </c>
      <c r="AI589">
        <v>159</v>
      </c>
      <c r="AJ589">
        <v>157</v>
      </c>
      <c r="AK589">
        <v>216</v>
      </c>
      <c r="AL589">
        <v>290</v>
      </c>
      <c r="AM589">
        <v>282</v>
      </c>
      <c r="AN589">
        <v>273</v>
      </c>
      <c r="AO589">
        <v>254</v>
      </c>
      <c r="AP589">
        <v>240</v>
      </c>
      <c r="AQ589">
        <v>266</v>
      </c>
      <c r="AR589">
        <v>17.84</v>
      </c>
      <c r="AS589">
        <v>17.84</v>
      </c>
      <c r="AT589">
        <v>17.84</v>
      </c>
      <c r="AU589">
        <v>17.84</v>
      </c>
      <c r="AV589">
        <v>17.84</v>
      </c>
      <c r="AW589">
        <v>17.84</v>
      </c>
      <c r="AX589">
        <v>17.84</v>
      </c>
      <c r="AY589">
        <v>17.84</v>
      </c>
      <c r="AZ589">
        <v>17.84</v>
      </c>
      <c r="BA589">
        <v>17.84</v>
      </c>
      <c r="BB589">
        <v>17.84</v>
      </c>
      <c r="BC589">
        <v>17.84</v>
      </c>
      <c r="BD589">
        <v>96211</v>
      </c>
      <c r="BE589">
        <v>79673</v>
      </c>
      <c r="BF589">
        <v>60317</v>
      </c>
      <c r="BG589">
        <v>50612</v>
      </c>
      <c r="BH589">
        <v>49898</v>
      </c>
      <c r="BI589">
        <v>68648</v>
      </c>
      <c r="BJ589">
        <v>92126</v>
      </c>
      <c r="BK589">
        <v>89646</v>
      </c>
      <c r="BL589">
        <v>86756</v>
      </c>
      <c r="BM589">
        <v>80762</v>
      </c>
      <c r="BN589">
        <v>76373</v>
      </c>
      <c r="BO589">
        <v>84579</v>
      </c>
      <c r="BP589">
        <v>5395</v>
      </c>
      <c r="BQ589">
        <v>4467</v>
      </c>
      <c r="BR589">
        <v>3382</v>
      </c>
      <c r="BS589">
        <v>2838</v>
      </c>
      <c r="BT589">
        <v>2798</v>
      </c>
      <c r="BU589">
        <v>3849</v>
      </c>
      <c r="BV589">
        <v>5165</v>
      </c>
      <c r="BW589">
        <v>5026</v>
      </c>
      <c r="BX589">
        <v>4865</v>
      </c>
      <c r="BY589">
        <v>4529</v>
      </c>
      <c r="BZ589">
        <v>4282</v>
      </c>
      <c r="CA589">
        <v>4742</v>
      </c>
      <c r="CB589">
        <v>474.32900000000001</v>
      </c>
      <c r="CC589">
        <v>392.798</v>
      </c>
      <c r="CD589">
        <v>297.358</v>
      </c>
      <c r="CE589">
        <v>249.53899999999999</v>
      </c>
      <c r="CF589">
        <v>246.042</v>
      </c>
      <c r="CG589">
        <v>338.40699999999998</v>
      </c>
      <c r="CH589">
        <v>454.15199999999999</v>
      </c>
      <c r="CI589">
        <v>441.92099999999999</v>
      </c>
      <c r="CJ589">
        <v>427.74299999999999</v>
      </c>
      <c r="CK589">
        <v>398.19</v>
      </c>
      <c r="CL589">
        <v>376.50099999999998</v>
      </c>
      <c r="CM589">
        <v>416.947</v>
      </c>
      <c r="CN589">
        <v>51323</v>
      </c>
      <c r="CO589">
        <v>2879</v>
      </c>
      <c r="CP589">
        <v>915601</v>
      </c>
      <c r="CQ589">
        <v>51338</v>
      </c>
      <c r="CR589">
        <v>4513.9269999999997</v>
      </c>
      <c r="CS589">
        <v>2024</v>
      </c>
      <c r="CT589" t="str">
        <f>IFERROR(INDEX(Geography!C:C, MATCH(G589, Geography!B:B, 0)), G589)</f>
        <v>Montana</v>
      </c>
      <c r="CU589" t="str">
        <f>IF(O589=VLOOKUP("eia923_lignite_fuel_code", Keys!$B:$C, 2, FALSE), VLOOKUP("lignite_label", Keys!$B:$C, 2, FALSE),VLOOKUP("hard_coal_label", Keys!$B:$C, 2, FALSE))</f>
        <v>hard_coal</v>
      </c>
    </row>
    <row r="590" spans="1:99" x14ac:dyDescent="0.25">
      <c r="A590">
        <v>99999</v>
      </c>
      <c r="B590" t="s">
        <v>2592</v>
      </c>
      <c r="C590" t="s">
        <v>2593</v>
      </c>
      <c r="D590" t="s">
        <v>3374</v>
      </c>
      <c r="E590" t="s">
        <v>3374</v>
      </c>
      <c r="F590">
        <v>99999</v>
      </c>
      <c r="G590" t="s">
        <v>416</v>
      </c>
      <c r="H590" t="s">
        <v>2609</v>
      </c>
      <c r="K590">
        <v>99999</v>
      </c>
      <c r="L590">
        <v>1</v>
      </c>
      <c r="M590" t="s">
        <v>2598</v>
      </c>
      <c r="N590" t="s">
        <v>2652</v>
      </c>
      <c r="O590" t="s">
        <v>2605</v>
      </c>
      <c r="P590" t="s">
        <v>2601</v>
      </c>
      <c r="Q590" t="s">
        <v>3374</v>
      </c>
      <c r="S590" t="s">
        <v>2604</v>
      </c>
      <c r="T590" t="s">
        <v>2593</v>
      </c>
      <c r="U590" t="s">
        <v>2593</v>
      </c>
      <c r="V590" t="s">
        <v>2593</v>
      </c>
      <c r="W590">
        <v>0</v>
      </c>
      <c r="X590" t="s">
        <v>2593</v>
      </c>
      <c r="Y590" t="s">
        <v>2593</v>
      </c>
      <c r="Z590" t="s">
        <v>2593</v>
      </c>
      <c r="AA590" t="s">
        <v>2593</v>
      </c>
      <c r="AB590" t="s">
        <v>2593</v>
      </c>
      <c r="AC590" t="s">
        <v>2593</v>
      </c>
      <c r="AD590" t="s">
        <v>2593</v>
      </c>
      <c r="AE590" t="s">
        <v>2593</v>
      </c>
      <c r="AF590" t="s">
        <v>2593</v>
      </c>
      <c r="AG590" t="s">
        <v>2593</v>
      </c>
      <c r="AH590" t="s">
        <v>2593</v>
      </c>
      <c r="AI590">
        <v>0</v>
      </c>
      <c r="AJ590" t="s">
        <v>2593</v>
      </c>
      <c r="AK590" t="s">
        <v>2593</v>
      </c>
      <c r="AL590" t="s">
        <v>2593</v>
      </c>
      <c r="AM590" t="s">
        <v>2593</v>
      </c>
      <c r="AN590" t="s">
        <v>2593</v>
      </c>
      <c r="AO590" t="s">
        <v>2593</v>
      </c>
      <c r="AP590" t="s">
        <v>2593</v>
      </c>
      <c r="AQ590" t="s">
        <v>2593</v>
      </c>
      <c r="AR590" t="s">
        <v>2593</v>
      </c>
      <c r="AS590" t="s">
        <v>2593</v>
      </c>
      <c r="AT590" t="s">
        <v>2593</v>
      </c>
      <c r="AU590">
        <v>0</v>
      </c>
      <c r="AV590" t="s">
        <v>2593</v>
      </c>
      <c r="AW590" t="s">
        <v>2593</v>
      </c>
      <c r="AX590" t="s">
        <v>2593</v>
      </c>
      <c r="AY590" t="s">
        <v>2593</v>
      </c>
      <c r="AZ590" t="s">
        <v>2593</v>
      </c>
      <c r="BA590" t="s">
        <v>2593</v>
      </c>
      <c r="BB590" t="s">
        <v>2593</v>
      </c>
      <c r="BC590" t="s">
        <v>2593</v>
      </c>
      <c r="BD590" t="s">
        <v>2593</v>
      </c>
      <c r="BE590" t="s">
        <v>2593</v>
      </c>
      <c r="BF590" t="s">
        <v>2593</v>
      </c>
      <c r="BG590">
        <v>0</v>
      </c>
      <c r="BH590" t="s">
        <v>2593</v>
      </c>
      <c r="BI590" t="s">
        <v>2593</v>
      </c>
      <c r="BJ590" t="s">
        <v>2593</v>
      </c>
      <c r="BK590" t="s">
        <v>2593</v>
      </c>
      <c r="BL590" t="s">
        <v>2593</v>
      </c>
      <c r="BM590" t="s">
        <v>2593</v>
      </c>
      <c r="BN590" t="s">
        <v>2593</v>
      </c>
      <c r="BO590" t="s">
        <v>2593</v>
      </c>
      <c r="BP590" t="s">
        <v>2593</v>
      </c>
      <c r="BQ590" t="s">
        <v>2593</v>
      </c>
      <c r="BR590" t="s">
        <v>2593</v>
      </c>
      <c r="BS590">
        <v>0</v>
      </c>
      <c r="BT590" t="s">
        <v>2593</v>
      </c>
      <c r="BU590" t="s">
        <v>2593</v>
      </c>
      <c r="BV590" t="s">
        <v>2593</v>
      </c>
      <c r="BW590" t="s">
        <v>2593</v>
      </c>
      <c r="BX590" t="s">
        <v>2593</v>
      </c>
      <c r="BY590" t="s">
        <v>2593</v>
      </c>
      <c r="BZ590" t="s">
        <v>2593</v>
      </c>
      <c r="CA590" t="s">
        <v>2593</v>
      </c>
      <c r="CB590" t="s">
        <v>2593</v>
      </c>
      <c r="CC590" t="s">
        <v>2593</v>
      </c>
      <c r="CD590" t="s">
        <v>2593</v>
      </c>
      <c r="CE590">
        <v>0</v>
      </c>
      <c r="CF590" t="s">
        <v>2593</v>
      </c>
      <c r="CG590" t="s">
        <v>2593</v>
      </c>
      <c r="CH590" t="s">
        <v>2593</v>
      </c>
      <c r="CI590" t="s">
        <v>2593</v>
      </c>
      <c r="CJ590" t="s">
        <v>2593</v>
      </c>
      <c r="CK590" t="s">
        <v>2593</v>
      </c>
      <c r="CL590" t="s">
        <v>2593</v>
      </c>
      <c r="CM590" t="s">
        <v>2593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2024</v>
      </c>
      <c r="CT590" t="str">
        <f>IFERROR(INDEX(Geography!C:C, MATCH(G590, Geography!B:B, 0)), G590)</f>
        <v>South Dakota</v>
      </c>
      <c r="CU590" t="str">
        <f>IF(O590=VLOOKUP("eia923_lignite_fuel_code", Keys!$B:$C, 2, FALSE), VLOOKUP("lignite_label", Keys!$B:$C, 2, FALSE),VLOOKUP("hard_coal_label", Keys!$B:$C, 2, FALSE))</f>
        <v>hard_coal</v>
      </c>
    </row>
    <row r="591" spans="1:99" x14ac:dyDescent="0.25">
      <c r="A591">
        <v>99999</v>
      </c>
      <c r="B591" t="s">
        <v>2592</v>
      </c>
      <c r="C591" t="s">
        <v>2593</v>
      </c>
      <c r="D591" t="s">
        <v>3374</v>
      </c>
      <c r="E591" t="s">
        <v>3374</v>
      </c>
      <c r="F591">
        <v>99999</v>
      </c>
      <c r="G591" t="s">
        <v>333</v>
      </c>
      <c r="H591" t="s">
        <v>2690</v>
      </c>
      <c r="K591">
        <v>99999</v>
      </c>
      <c r="L591">
        <v>1</v>
      </c>
      <c r="M591" t="s">
        <v>2598</v>
      </c>
      <c r="N591" t="s">
        <v>2599</v>
      </c>
      <c r="O591" t="s">
        <v>2600</v>
      </c>
      <c r="P591" t="s">
        <v>2601</v>
      </c>
      <c r="Q591" t="s">
        <v>3374</v>
      </c>
      <c r="S591" t="s">
        <v>2604</v>
      </c>
      <c r="T591" t="s">
        <v>2593</v>
      </c>
      <c r="U591" t="s">
        <v>2593</v>
      </c>
      <c r="V591" t="s">
        <v>2593</v>
      </c>
      <c r="W591" t="s">
        <v>2593</v>
      </c>
      <c r="X591" t="s">
        <v>2593</v>
      </c>
      <c r="Y591" t="s">
        <v>2593</v>
      </c>
      <c r="Z591" t="s">
        <v>2593</v>
      </c>
      <c r="AA591" t="s">
        <v>2593</v>
      </c>
      <c r="AB591">
        <v>142220</v>
      </c>
      <c r="AC591" t="s">
        <v>2593</v>
      </c>
      <c r="AD591" t="s">
        <v>2593</v>
      </c>
      <c r="AE591" t="s">
        <v>2593</v>
      </c>
      <c r="AF591" t="s">
        <v>2593</v>
      </c>
      <c r="AG591" t="s">
        <v>2593</v>
      </c>
      <c r="AH591" t="s">
        <v>2593</v>
      </c>
      <c r="AI591" t="s">
        <v>2593</v>
      </c>
      <c r="AJ591" t="s">
        <v>2593</v>
      </c>
      <c r="AK591" t="s">
        <v>2593</v>
      </c>
      <c r="AL591" t="s">
        <v>2593</v>
      </c>
      <c r="AM591" t="s">
        <v>2593</v>
      </c>
      <c r="AN591">
        <v>142220</v>
      </c>
      <c r="AO591" t="s">
        <v>2593</v>
      </c>
      <c r="AP591" t="s">
        <v>2593</v>
      </c>
      <c r="AQ591" t="s">
        <v>2593</v>
      </c>
      <c r="AR591" t="s">
        <v>2593</v>
      </c>
      <c r="AS591" t="s">
        <v>2593</v>
      </c>
      <c r="AT591" t="s">
        <v>2593</v>
      </c>
      <c r="AU591" t="s">
        <v>2593</v>
      </c>
      <c r="AV591" t="s">
        <v>2593</v>
      </c>
      <c r="AW591" t="s">
        <v>2593</v>
      </c>
      <c r="AX591" t="s">
        <v>2593</v>
      </c>
      <c r="AY591" t="s">
        <v>2593</v>
      </c>
      <c r="AZ591">
        <v>22.344000000000001</v>
      </c>
      <c r="BA591" t="s">
        <v>2593</v>
      </c>
      <c r="BB591" t="s">
        <v>2593</v>
      </c>
      <c r="BC591" t="s">
        <v>2593</v>
      </c>
      <c r="BD591" t="s">
        <v>2593</v>
      </c>
      <c r="BE591" t="s">
        <v>2593</v>
      </c>
      <c r="BF591" t="s">
        <v>2593</v>
      </c>
      <c r="BG591" t="s">
        <v>2593</v>
      </c>
      <c r="BH591" t="s">
        <v>2593</v>
      </c>
      <c r="BI591" t="s">
        <v>2593</v>
      </c>
      <c r="BJ591" t="s">
        <v>2593</v>
      </c>
      <c r="BK591" t="s">
        <v>2593</v>
      </c>
      <c r="BL591">
        <v>3177764</v>
      </c>
      <c r="BM591" t="s">
        <v>2593</v>
      </c>
      <c r="BN591" t="s">
        <v>2593</v>
      </c>
      <c r="BO591" t="s">
        <v>2593</v>
      </c>
      <c r="BP591" t="s">
        <v>2593</v>
      </c>
      <c r="BQ591" t="s">
        <v>2593</v>
      </c>
      <c r="BR591" t="s">
        <v>2593</v>
      </c>
      <c r="BS591" t="s">
        <v>2593</v>
      </c>
      <c r="BT591" t="s">
        <v>2593</v>
      </c>
      <c r="BU591" t="s">
        <v>2593</v>
      </c>
      <c r="BV591" t="s">
        <v>2593</v>
      </c>
      <c r="BW591" t="s">
        <v>2593</v>
      </c>
      <c r="BX591">
        <v>3177764</v>
      </c>
      <c r="BY591" t="s">
        <v>2593</v>
      </c>
      <c r="BZ591" t="s">
        <v>2593</v>
      </c>
      <c r="CA591" t="s">
        <v>2593</v>
      </c>
      <c r="CB591" t="s">
        <v>2593</v>
      </c>
      <c r="CC591" t="s">
        <v>2593</v>
      </c>
      <c r="CD591" t="s">
        <v>2593</v>
      </c>
      <c r="CE591" t="s">
        <v>2593</v>
      </c>
      <c r="CF591" t="s">
        <v>2593</v>
      </c>
      <c r="CG591" t="s">
        <v>2593</v>
      </c>
      <c r="CH591" t="s">
        <v>2593</v>
      </c>
      <c r="CI591" t="s">
        <v>2593</v>
      </c>
      <c r="CJ591">
        <v>318996.37</v>
      </c>
      <c r="CK591" t="s">
        <v>2593</v>
      </c>
      <c r="CL591" t="s">
        <v>2593</v>
      </c>
      <c r="CM591" t="s">
        <v>2593</v>
      </c>
      <c r="CN591">
        <v>142220</v>
      </c>
      <c r="CO591">
        <v>142220</v>
      </c>
      <c r="CP591">
        <v>3177764</v>
      </c>
      <c r="CQ591">
        <v>3177764</v>
      </c>
      <c r="CR591">
        <v>318996.37</v>
      </c>
      <c r="CS591">
        <v>2024</v>
      </c>
      <c r="CT591" t="str">
        <f>IFERROR(INDEX(Geography!C:C, MATCH(G591, Geography!B:B, 0)), G591)</f>
        <v>Indiana</v>
      </c>
      <c r="CU591" t="str">
        <f>IF(O591=VLOOKUP("eia923_lignite_fuel_code", Keys!$B:$C, 2, FALSE), VLOOKUP("lignite_label", Keys!$B:$C, 2, FALSE),VLOOKUP("hard_coal_label", Keys!$B:$C, 2, FALSE))</f>
        <v>hard_coal</v>
      </c>
    </row>
    <row r="592" spans="1:99" x14ac:dyDescent="0.25">
      <c r="A592">
        <v>99999</v>
      </c>
      <c r="B592" t="s">
        <v>2616</v>
      </c>
      <c r="C592" t="s">
        <v>2593</v>
      </c>
      <c r="D592" t="s">
        <v>3374</v>
      </c>
      <c r="E592" t="s">
        <v>3374</v>
      </c>
      <c r="F592">
        <v>99999</v>
      </c>
      <c r="G592" t="s">
        <v>358</v>
      </c>
      <c r="H592" t="s">
        <v>2690</v>
      </c>
      <c r="K592">
        <v>99999</v>
      </c>
      <c r="L592">
        <v>7</v>
      </c>
      <c r="M592" t="s">
        <v>3088</v>
      </c>
      <c r="N592" t="s">
        <v>2599</v>
      </c>
      <c r="O592" t="s">
        <v>2600</v>
      </c>
      <c r="P592" t="s">
        <v>2601</v>
      </c>
      <c r="Q592" t="s">
        <v>3374</v>
      </c>
      <c r="S592" t="s">
        <v>2604</v>
      </c>
      <c r="T592">
        <v>0</v>
      </c>
      <c r="U592">
        <v>0</v>
      </c>
      <c r="V592" t="s">
        <v>2593</v>
      </c>
      <c r="W592" t="s">
        <v>2593</v>
      </c>
      <c r="X592" t="s">
        <v>2593</v>
      </c>
      <c r="Y592" t="s">
        <v>2593</v>
      </c>
      <c r="Z592" t="s">
        <v>2593</v>
      </c>
      <c r="AA592" t="s">
        <v>2593</v>
      </c>
      <c r="AB592" t="s">
        <v>2593</v>
      </c>
      <c r="AC592" t="s">
        <v>2593</v>
      </c>
      <c r="AD592" t="s">
        <v>2593</v>
      </c>
      <c r="AE592" t="s">
        <v>2593</v>
      </c>
      <c r="AF592">
        <v>0</v>
      </c>
      <c r="AG592">
        <v>0</v>
      </c>
      <c r="AH592" t="s">
        <v>2593</v>
      </c>
      <c r="AI592" t="s">
        <v>2593</v>
      </c>
      <c r="AJ592" t="s">
        <v>2593</v>
      </c>
      <c r="AK592" t="s">
        <v>2593</v>
      </c>
      <c r="AL592" t="s">
        <v>2593</v>
      </c>
      <c r="AM592" t="s">
        <v>2593</v>
      </c>
      <c r="AN592" t="s">
        <v>2593</v>
      </c>
      <c r="AO592" t="s">
        <v>2593</v>
      </c>
      <c r="AP592" t="s">
        <v>2593</v>
      </c>
      <c r="AQ592" t="s">
        <v>2593</v>
      </c>
      <c r="AR592">
        <v>0</v>
      </c>
      <c r="AS592">
        <v>0</v>
      </c>
      <c r="AT592" t="s">
        <v>2593</v>
      </c>
      <c r="AU592" t="s">
        <v>2593</v>
      </c>
      <c r="AV592" t="s">
        <v>2593</v>
      </c>
      <c r="AW592" t="s">
        <v>2593</v>
      </c>
      <c r="AX592" t="s">
        <v>2593</v>
      </c>
      <c r="AY592" t="s">
        <v>2593</v>
      </c>
      <c r="AZ592" t="s">
        <v>2593</v>
      </c>
      <c r="BA592" t="s">
        <v>2593</v>
      </c>
      <c r="BB592" t="s">
        <v>2593</v>
      </c>
      <c r="BC592" t="s">
        <v>2593</v>
      </c>
      <c r="BD592">
        <v>0</v>
      </c>
      <c r="BE592">
        <v>0</v>
      </c>
      <c r="BF592" t="s">
        <v>2593</v>
      </c>
      <c r="BG592" t="s">
        <v>2593</v>
      </c>
      <c r="BH592" t="s">
        <v>2593</v>
      </c>
      <c r="BI592" t="s">
        <v>2593</v>
      </c>
      <c r="BJ592" t="s">
        <v>2593</v>
      </c>
      <c r="BK592" t="s">
        <v>2593</v>
      </c>
      <c r="BL592" t="s">
        <v>2593</v>
      </c>
      <c r="BM592" t="s">
        <v>2593</v>
      </c>
      <c r="BN592" t="s">
        <v>2593</v>
      </c>
      <c r="BO592" t="s">
        <v>2593</v>
      </c>
      <c r="BP592">
        <v>0</v>
      </c>
      <c r="BQ592">
        <v>0</v>
      </c>
      <c r="BR592" t="s">
        <v>2593</v>
      </c>
      <c r="BS592" t="s">
        <v>2593</v>
      </c>
      <c r="BT592" t="s">
        <v>2593</v>
      </c>
      <c r="BU592" t="s">
        <v>2593</v>
      </c>
      <c r="BV592" t="s">
        <v>2593</v>
      </c>
      <c r="BW592" t="s">
        <v>2593</v>
      </c>
      <c r="BX592" t="s">
        <v>2593</v>
      </c>
      <c r="BY592" t="s">
        <v>2593</v>
      </c>
      <c r="BZ592" t="s">
        <v>2593</v>
      </c>
      <c r="CA592" t="s">
        <v>2593</v>
      </c>
      <c r="CB592">
        <v>0</v>
      </c>
      <c r="CC592">
        <v>0</v>
      </c>
      <c r="CD592" t="s">
        <v>2593</v>
      </c>
      <c r="CE592" t="s">
        <v>2593</v>
      </c>
      <c r="CF592" t="s">
        <v>2593</v>
      </c>
      <c r="CG592" t="s">
        <v>2593</v>
      </c>
      <c r="CH592" t="s">
        <v>2593</v>
      </c>
      <c r="CI592" t="s">
        <v>2593</v>
      </c>
      <c r="CJ592" t="s">
        <v>2593</v>
      </c>
      <c r="CK592" t="s">
        <v>2593</v>
      </c>
      <c r="CL592" t="s">
        <v>2593</v>
      </c>
      <c r="CM592" t="s">
        <v>2593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2024</v>
      </c>
      <c r="CT592" t="str">
        <f>IFERROR(INDEX(Geography!C:C, MATCH(G592, Geography!B:B, 0)), G592)</f>
        <v>Michigan</v>
      </c>
      <c r="CU592" t="str">
        <f>IF(O592=VLOOKUP("eia923_lignite_fuel_code", Keys!$B:$C, 2, FALSE), VLOOKUP("lignite_label", Keys!$B:$C, 2, FALSE),VLOOKUP("hard_coal_label", Keys!$B:$C, 2, FALSE))</f>
        <v>hard_coal</v>
      </c>
    </row>
    <row r="593" spans="1:99" x14ac:dyDescent="0.25">
      <c r="A593">
        <v>99999</v>
      </c>
      <c r="B593" t="s">
        <v>2616</v>
      </c>
      <c r="C593" t="s">
        <v>2593</v>
      </c>
      <c r="D593" t="s">
        <v>3374</v>
      </c>
      <c r="E593" t="s">
        <v>3374</v>
      </c>
      <c r="F593">
        <v>99999</v>
      </c>
      <c r="G593" t="s">
        <v>398</v>
      </c>
      <c r="H593" t="s">
        <v>2690</v>
      </c>
      <c r="K593">
        <v>99999</v>
      </c>
      <c r="L593">
        <v>7</v>
      </c>
      <c r="M593" t="s">
        <v>3088</v>
      </c>
      <c r="N593" t="s">
        <v>2599</v>
      </c>
      <c r="O593" t="s">
        <v>2600</v>
      </c>
      <c r="P593" t="s">
        <v>2601</v>
      </c>
      <c r="Q593" t="s">
        <v>3374</v>
      </c>
      <c r="S593" t="s">
        <v>2604</v>
      </c>
      <c r="T593" t="s">
        <v>2593</v>
      </c>
      <c r="U593" t="s">
        <v>2593</v>
      </c>
      <c r="V593" t="s">
        <v>2593</v>
      </c>
      <c r="W593">
        <v>0</v>
      </c>
      <c r="X593" t="s">
        <v>2593</v>
      </c>
      <c r="Y593" t="s">
        <v>2593</v>
      </c>
      <c r="Z593" t="s">
        <v>2593</v>
      </c>
      <c r="AA593" t="s">
        <v>2593</v>
      </c>
      <c r="AB593" t="s">
        <v>2593</v>
      </c>
      <c r="AC593" t="s">
        <v>2593</v>
      </c>
      <c r="AD593" t="s">
        <v>2593</v>
      </c>
      <c r="AE593" t="s">
        <v>2593</v>
      </c>
      <c r="AF593" t="s">
        <v>2593</v>
      </c>
      <c r="AG593" t="s">
        <v>2593</v>
      </c>
      <c r="AH593" t="s">
        <v>2593</v>
      </c>
      <c r="AI593">
        <v>0</v>
      </c>
      <c r="AJ593" t="s">
        <v>2593</v>
      </c>
      <c r="AK593" t="s">
        <v>2593</v>
      </c>
      <c r="AL593" t="s">
        <v>2593</v>
      </c>
      <c r="AM593" t="s">
        <v>2593</v>
      </c>
      <c r="AN593" t="s">
        <v>2593</v>
      </c>
      <c r="AO593" t="s">
        <v>2593</v>
      </c>
      <c r="AP593" t="s">
        <v>2593</v>
      </c>
      <c r="AQ593" t="s">
        <v>2593</v>
      </c>
      <c r="AR593" t="s">
        <v>2593</v>
      </c>
      <c r="AS593" t="s">
        <v>2593</v>
      </c>
      <c r="AT593" t="s">
        <v>2593</v>
      </c>
      <c r="AU593">
        <v>0</v>
      </c>
      <c r="AV593" t="s">
        <v>2593</v>
      </c>
      <c r="AW593" t="s">
        <v>2593</v>
      </c>
      <c r="AX593" t="s">
        <v>2593</v>
      </c>
      <c r="AY593" t="s">
        <v>2593</v>
      </c>
      <c r="AZ593" t="s">
        <v>2593</v>
      </c>
      <c r="BA593" t="s">
        <v>2593</v>
      </c>
      <c r="BB593" t="s">
        <v>2593</v>
      </c>
      <c r="BC593" t="s">
        <v>2593</v>
      </c>
      <c r="BD593" t="s">
        <v>2593</v>
      </c>
      <c r="BE593" t="s">
        <v>2593</v>
      </c>
      <c r="BF593" t="s">
        <v>2593</v>
      </c>
      <c r="BG593">
        <v>0</v>
      </c>
      <c r="BH593" t="s">
        <v>2593</v>
      </c>
      <c r="BI593" t="s">
        <v>2593</v>
      </c>
      <c r="BJ593" t="s">
        <v>2593</v>
      </c>
      <c r="BK593" t="s">
        <v>2593</v>
      </c>
      <c r="BL593" t="s">
        <v>2593</v>
      </c>
      <c r="BM593" t="s">
        <v>2593</v>
      </c>
      <c r="BN593" t="s">
        <v>2593</v>
      </c>
      <c r="BO593" t="s">
        <v>2593</v>
      </c>
      <c r="BP593" t="s">
        <v>2593</v>
      </c>
      <c r="BQ593" t="s">
        <v>2593</v>
      </c>
      <c r="BR593" t="s">
        <v>2593</v>
      </c>
      <c r="BS593">
        <v>0</v>
      </c>
      <c r="BT593" t="s">
        <v>2593</v>
      </c>
      <c r="BU593" t="s">
        <v>2593</v>
      </c>
      <c r="BV593" t="s">
        <v>2593</v>
      </c>
      <c r="BW593" t="s">
        <v>2593</v>
      </c>
      <c r="BX593" t="s">
        <v>2593</v>
      </c>
      <c r="BY593" t="s">
        <v>2593</v>
      </c>
      <c r="BZ593" t="s">
        <v>2593</v>
      </c>
      <c r="CA593" t="s">
        <v>2593</v>
      </c>
      <c r="CB593" t="s">
        <v>2593</v>
      </c>
      <c r="CC593" t="s">
        <v>2593</v>
      </c>
      <c r="CD593" t="s">
        <v>2593</v>
      </c>
      <c r="CE593">
        <v>0</v>
      </c>
      <c r="CF593" t="s">
        <v>2593</v>
      </c>
      <c r="CG593" t="s">
        <v>2593</v>
      </c>
      <c r="CH593" t="s">
        <v>2593</v>
      </c>
      <c r="CI593" t="s">
        <v>2593</v>
      </c>
      <c r="CJ593" t="s">
        <v>2593</v>
      </c>
      <c r="CK593" t="s">
        <v>2593</v>
      </c>
      <c r="CL593" t="s">
        <v>2593</v>
      </c>
      <c r="CM593" t="s">
        <v>2593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2024</v>
      </c>
      <c r="CT593" t="str">
        <f>IFERROR(INDEX(Geography!C:C, MATCH(G593, Geography!B:B, 0)), G593)</f>
        <v>Ohio</v>
      </c>
      <c r="CU593" t="str">
        <f>IF(O593=VLOOKUP("eia923_lignite_fuel_code", Keys!$B:$C, 2, FALSE), VLOOKUP("lignite_label", Keys!$B:$C, 2, FALSE),VLOOKUP("hard_coal_label", Keys!$B:$C, 2, FALSE))</f>
        <v>hard_coal</v>
      </c>
    </row>
    <row r="594" spans="1:99" x14ac:dyDescent="0.25">
      <c r="A594">
        <v>99999</v>
      </c>
      <c r="B594" t="s">
        <v>2616</v>
      </c>
      <c r="C594" t="s">
        <v>2593</v>
      </c>
      <c r="D594" t="s">
        <v>3374</v>
      </c>
      <c r="E594" t="s">
        <v>3374</v>
      </c>
      <c r="F594">
        <v>99999</v>
      </c>
      <c r="G594" t="s">
        <v>392</v>
      </c>
      <c r="H594" t="s">
        <v>2631</v>
      </c>
      <c r="K594">
        <v>99999</v>
      </c>
      <c r="L594">
        <v>3</v>
      </c>
      <c r="M594" t="s">
        <v>2621</v>
      </c>
      <c r="N594" t="s">
        <v>2599</v>
      </c>
      <c r="O594" t="s">
        <v>2600</v>
      </c>
      <c r="P594" t="s">
        <v>2601</v>
      </c>
      <c r="Q594" t="s">
        <v>3374</v>
      </c>
      <c r="S594" t="s">
        <v>2604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2024</v>
      </c>
      <c r="CT594" t="str">
        <f>IFERROR(INDEX(Geography!C:C, MATCH(G594, Geography!B:B, 0)), G594)</f>
        <v>North Carolina</v>
      </c>
      <c r="CU594" t="str">
        <f>IF(O594=VLOOKUP("eia923_lignite_fuel_code", Keys!$B:$C, 2, FALSE), VLOOKUP("lignite_label", Keys!$B:$C, 2, FALSE),VLOOKUP("hard_coal_label", Keys!$B:$C, 2, FALSE))</f>
        <v>hard_coal</v>
      </c>
    </row>
    <row r="595" spans="1:99" x14ac:dyDescent="0.25">
      <c r="A595">
        <v>99999</v>
      </c>
      <c r="B595" t="s">
        <v>2616</v>
      </c>
      <c r="C595" t="s">
        <v>2593</v>
      </c>
      <c r="D595" t="s">
        <v>3374</v>
      </c>
      <c r="E595" t="s">
        <v>3374</v>
      </c>
      <c r="F595">
        <v>99999</v>
      </c>
      <c r="G595" t="s">
        <v>349</v>
      </c>
      <c r="H595" t="s">
        <v>2805</v>
      </c>
      <c r="K595">
        <v>99999</v>
      </c>
      <c r="L595">
        <v>3</v>
      </c>
      <c r="M595" t="s">
        <v>2621</v>
      </c>
      <c r="N595" t="s">
        <v>2599</v>
      </c>
      <c r="O595" t="s">
        <v>2600</v>
      </c>
      <c r="P595" t="s">
        <v>2601</v>
      </c>
      <c r="Q595" t="s">
        <v>3374</v>
      </c>
      <c r="S595" t="s">
        <v>2604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2024</v>
      </c>
      <c r="CT595" t="str">
        <f>IFERROR(INDEX(Geography!C:C, MATCH(G595, Geography!B:B, 0)), G595)</f>
        <v>Maine</v>
      </c>
      <c r="CU595" t="str">
        <f>IF(O595=VLOOKUP("eia923_lignite_fuel_code", Keys!$B:$C, 2, FALSE), VLOOKUP("lignite_label", Keys!$B:$C, 2, FALSE),VLOOKUP("hard_coal_label", Keys!$B:$C, 2, FALSE))</f>
        <v>hard_coal</v>
      </c>
    </row>
    <row r="596" spans="1:99" x14ac:dyDescent="0.25">
      <c r="A596">
        <v>99999</v>
      </c>
      <c r="B596" t="s">
        <v>2592</v>
      </c>
      <c r="C596" t="s">
        <v>2593</v>
      </c>
      <c r="D596" t="s">
        <v>3374</v>
      </c>
      <c r="E596" t="s">
        <v>3374</v>
      </c>
      <c r="F596">
        <v>99999</v>
      </c>
      <c r="G596" t="s">
        <v>392</v>
      </c>
      <c r="H596" t="s">
        <v>2631</v>
      </c>
      <c r="K596">
        <v>99999</v>
      </c>
      <c r="L596">
        <v>1</v>
      </c>
      <c r="M596" t="s">
        <v>2598</v>
      </c>
      <c r="N596" t="s">
        <v>2599</v>
      </c>
      <c r="O596" t="s">
        <v>2600</v>
      </c>
      <c r="P596" t="s">
        <v>2601</v>
      </c>
      <c r="Q596" t="s">
        <v>3374</v>
      </c>
      <c r="S596" t="s">
        <v>2604</v>
      </c>
      <c r="T596" t="s">
        <v>2593</v>
      </c>
      <c r="U596" t="s">
        <v>2593</v>
      </c>
      <c r="V596" t="s">
        <v>2593</v>
      </c>
      <c r="W596" t="s">
        <v>2593</v>
      </c>
      <c r="X596" t="s">
        <v>2593</v>
      </c>
      <c r="Y596" t="s">
        <v>2593</v>
      </c>
      <c r="Z596" t="s">
        <v>2593</v>
      </c>
      <c r="AA596">
        <v>104241</v>
      </c>
      <c r="AB596" t="s">
        <v>2593</v>
      </c>
      <c r="AC596" t="s">
        <v>2593</v>
      </c>
      <c r="AD596" t="s">
        <v>2593</v>
      </c>
      <c r="AE596" t="s">
        <v>2593</v>
      </c>
      <c r="AF596" t="s">
        <v>2593</v>
      </c>
      <c r="AG596" t="s">
        <v>2593</v>
      </c>
      <c r="AH596" t="s">
        <v>2593</v>
      </c>
      <c r="AI596" t="s">
        <v>2593</v>
      </c>
      <c r="AJ596" t="s">
        <v>2593</v>
      </c>
      <c r="AK596" t="s">
        <v>2593</v>
      </c>
      <c r="AL596" t="s">
        <v>2593</v>
      </c>
      <c r="AM596">
        <v>104241</v>
      </c>
      <c r="AN596" t="s">
        <v>2593</v>
      </c>
      <c r="AO596" t="s">
        <v>2593</v>
      </c>
      <c r="AP596" t="s">
        <v>2593</v>
      </c>
      <c r="AQ596" t="s">
        <v>2593</v>
      </c>
      <c r="AR596" t="s">
        <v>2593</v>
      </c>
      <c r="AS596" t="s">
        <v>2593</v>
      </c>
      <c r="AT596" t="s">
        <v>2593</v>
      </c>
      <c r="AU596" t="s">
        <v>2593</v>
      </c>
      <c r="AV596" t="s">
        <v>2593</v>
      </c>
      <c r="AW596" t="s">
        <v>2593</v>
      </c>
      <c r="AX596" t="s">
        <v>2593</v>
      </c>
      <c r="AY596">
        <v>23.803999999999998</v>
      </c>
      <c r="AZ596" t="s">
        <v>2593</v>
      </c>
      <c r="BA596" t="s">
        <v>2593</v>
      </c>
      <c r="BB596" t="s">
        <v>2593</v>
      </c>
      <c r="BC596" t="s">
        <v>2593</v>
      </c>
      <c r="BD596" t="s">
        <v>2593</v>
      </c>
      <c r="BE596" t="s">
        <v>2593</v>
      </c>
      <c r="BF596" t="s">
        <v>2593</v>
      </c>
      <c r="BG596" t="s">
        <v>2593</v>
      </c>
      <c r="BH596" t="s">
        <v>2593</v>
      </c>
      <c r="BI596" t="s">
        <v>2593</v>
      </c>
      <c r="BJ596" t="s">
        <v>2593</v>
      </c>
      <c r="BK596">
        <v>2481353</v>
      </c>
      <c r="BL596" t="s">
        <v>2593</v>
      </c>
      <c r="BM596" t="s">
        <v>2593</v>
      </c>
      <c r="BN596" t="s">
        <v>2593</v>
      </c>
      <c r="BO596" t="s">
        <v>2593</v>
      </c>
      <c r="BP596" t="s">
        <v>2593</v>
      </c>
      <c r="BQ596" t="s">
        <v>2593</v>
      </c>
      <c r="BR596" t="s">
        <v>2593</v>
      </c>
      <c r="BS596" t="s">
        <v>2593</v>
      </c>
      <c r="BT596" t="s">
        <v>2593</v>
      </c>
      <c r="BU596" t="s">
        <v>2593</v>
      </c>
      <c r="BV596" t="s">
        <v>2593</v>
      </c>
      <c r="BW596">
        <v>2481353</v>
      </c>
      <c r="BX596" t="s">
        <v>2593</v>
      </c>
      <c r="BY596" t="s">
        <v>2593</v>
      </c>
      <c r="BZ596" t="s">
        <v>2593</v>
      </c>
      <c r="CA596" t="s">
        <v>2593</v>
      </c>
      <c r="CB596" t="s">
        <v>2593</v>
      </c>
      <c r="CC596" t="s">
        <v>2593</v>
      </c>
      <c r="CD596" t="s">
        <v>2593</v>
      </c>
      <c r="CE596" t="s">
        <v>2593</v>
      </c>
      <c r="CF596" t="s">
        <v>2593</v>
      </c>
      <c r="CG596" t="s">
        <v>2593</v>
      </c>
      <c r="CH596" t="s">
        <v>2593</v>
      </c>
      <c r="CI596">
        <v>241050.94</v>
      </c>
      <c r="CJ596" t="s">
        <v>2593</v>
      </c>
      <c r="CK596" t="s">
        <v>2593</v>
      </c>
      <c r="CL596" t="s">
        <v>2593</v>
      </c>
      <c r="CM596" t="s">
        <v>2593</v>
      </c>
      <c r="CN596">
        <v>104241</v>
      </c>
      <c r="CO596">
        <v>104241</v>
      </c>
      <c r="CP596">
        <v>2481353</v>
      </c>
      <c r="CQ596">
        <v>2481353</v>
      </c>
      <c r="CR596">
        <v>241050.94</v>
      </c>
      <c r="CS596">
        <v>2024</v>
      </c>
      <c r="CT596" t="str">
        <f>IFERROR(INDEX(Geography!C:C, MATCH(G596, Geography!B:B, 0)), G596)</f>
        <v>North Carolina</v>
      </c>
      <c r="CU596" t="str">
        <f>IF(O596=VLOOKUP("eia923_lignite_fuel_code", Keys!$B:$C, 2, FALSE), VLOOKUP("lignite_label", Keys!$B:$C, 2, FALSE),VLOOKUP("hard_coal_label", Keys!$B:$C, 2, FALSE))</f>
        <v>hard_coal</v>
      </c>
    </row>
    <row r="597" spans="1:99" x14ac:dyDescent="0.25">
      <c r="A597">
        <v>99999</v>
      </c>
      <c r="B597" t="s">
        <v>2592</v>
      </c>
      <c r="C597" t="s">
        <v>2593</v>
      </c>
      <c r="D597" t="s">
        <v>3374</v>
      </c>
      <c r="E597" t="s">
        <v>3374</v>
      </c>
      <c r="F597">
        <v>99999</v>
      </c>
      <c r="G597" t="s">
        <v>361</v>
      </c>
      <c r="H597" t="s">
        <v>2609</v>
      </c>
      <c r="K597">
        <v>99999</v>
      </c>
      <c r="L597">
        <v>1</v>
      </c>
      <c r="M597" t="s">
        <v>2598</v>
      </c>
      <c r="N597" t="s">
        <v>2599</v>
      </c>
      <c r="O597" t="s">
        <v>2600</v>
      </c>
      <c r="P597" t="s">
        <v>2601</v>
      </c>
      <c r="Q597" t="s">
        <v>3374</v>
      </c>
      <c r="S597" t="s">
        <v>2604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2024</v>
      </c>
      <c r="CT597" t="str">
        <f>IFERROR(INDEX(Geography!C:C, MATCH(G597, Geography!B:B, 0)), G597)</f>
        <v>Minnesota</v>
      </c>
      <c r="CU597" t="str">
        <f>IF(O597=VLOOKUP("eia923_lignite_fuel_code", Keys!$B:$C, 2, FALSE), VLOOKUP("lignite_label", Keys!$B:$C, 2, FALSE),VLOOKUP("hard_coal_label", Keys!$B:$C, 2, FALSE))</f>
        <v>hard_coal</v>
      </c>
    </row>
    <row r="598" spans="1:99" x14ac:dyDescent="0.25">
      <c r="A598">
        <v>99999</v>
      </c>
      <c r="B598" t="s">
        <v>2592</v>
      </c>
      <c r="C598" t="s">
        <v>2593</v>
      </c>
      <c r="D598" t="s">
        <v>3374</v>
      </c>
      <c r="E598" t="s">
        <v>3374</v>
      </c>
      <c r="F598">
        <v>99999</v>
      </c>
      <c r="G598" t="s">
        <v>364</v>
      </c>
      <c r="H598" t="s">
        <v>2596</v>
      </c>
      <c r="K598">
        <v>99999</v>
      </c>
      <c r="L598">
        <v>2</v>
      </c>
      <c r="M598" t="s">
        <v>2643</v>
      </c>
      <c r="N598" t="s">
        <v>2599</v>
      </c>
      <c r="O598" t="s">
        <v>522</v>
      </c>
      <c r="P598" t="s">
        <v>2601</v>
      </c>
      <c r="Q598" t="s">
        <v>3374</v>
      </c>
      <c r="S598" t="s">
        <v>2604</v>
      </c>
      <c r="T598" t="s">
        <v>2593</v>
      </c>
      <c r="U598" t="s">
        <v>2593</v>
      </c>
      <c r="V598" t="s">
        <v>2593</v>
      </c>
      <c r="W598" t="s">
        <v>2593</v>
      </c>
      <c r="X598" t="s">
        <v>2593</v>
      </c>
      <c r="Y598" t="s">
        <v>2593</v>
      </c>
      <c r="Z598" t="s">
        <v>2593</v>
      </c>
      <c r="AA598" t="s">
        <v>2593</v>
      </c>
      <c r="AB598">
        <v>214487</v>
      </c>
      <c r="AC598" t="s">
        <v>2593</v>
      </c>
      <c r="AD598" t="s">
        <v>2593</v>
      </c>
      <c r="AE598" t="s">
        <v>2593</v>
      </c>
      <c r="AF598" t="s">
        <v>2593</v>
      </c>
      <c r="AG598" t="s">
        <v>2593</v>
      </c>
      <c r="AH598" t="s">
        <v>2593</v>
      </c>
      <c r="AI598" t="s">
        <v>2593</v>
      </c>
      <c r="AJ598" t="s">
        <v>2593</v>
      </c>
      <c r="AK598" t="s">
        <v>2593</v>
      </c>
      <c r="AL598" t="s">
        <v>2593</v>
      </c>
      <c r="AM598" t="s">
        <v>2593</v>
      </c>
      <c r="AN598">
        <v>214487</v>
      </c>
      <c r="AO598" t="s">
        <v>2593</v>
      </c>
      <c r="AP598" t="s">
        <v>2593</v>
      </c>
      <c r="AQ598" t="s">
        <v>2593</v>
      </c>
      <c r="AR598" t="s">
        <v>2593</v>
      </c>
      <c r="AS598" t="s">
        <v>2593</v>
      </c>
      <c r="AT598" t="s">
        <v>2593</v>
      </c>
      <c r="AU598" t="s">
        <v>2593</v>
      </c>
      <c r="AV598" t="s">
        <v>2593</v>
      </c>
      <c r="AW598" t="s">
        <v>2593</v>
      </c>
      <c r="AX598" t="s">
        <v>2593</v>
      </c>
      <c r="AY598" t="s">
        <v>2593</v>
      </c>
      <c r="AZ598">
        <v>13.24</v>
      </c>
      <c r="BA598" t="s">
        <v>2593</v>
      </c>
      <c r="BB598" t="s">
        <v>2593</v>
      </c>
      <c r="BC598" t="s">
        <v>2593</v>
      </c>
      <c r="BD598" t="s">
        <v>2593</v>
      </c>
      <c r="BE598" t="s">
        <v>2593</v>
      </c>
      <c r="BF598" t="s">
        <v>2593</v>
      </c>
      <c r="BG598" t="s">
        <v>2593</v>
      </c>
      <c r="BH598" t="s">
        <v>2593</v>
      </c>
      <c r="BI598" t="s">
        <v>2593</v>
      </c>
      <c r="BJ598" t="s">
        <v>2593</v>
      </c>
      <c r="BK598" t="s">
        <v>2593</v>
      </c>
      <c r="BL598">
        <v>2839808</v>
      </c>
      <c r="BM598" t="s">
        <v>2593</v>
      </c>
      <c r="BN598" t="s">
        <v>2593</v>
      </c>
      <c r="BO598" t="s">
        <v>2593</v>
      </c>
      <c r="BP598" t="s">
        <v>2593</v>
      </c>
      <c r="BQ598" t="s">
        <v>2593</v>
      </c>
      <c r="BR598" t="s">
        <v>2593</v>
      </c>
      <c r="BS598" t="s">
        <v>2593</v>
      </c>
      <c r="BT598" t="s">
        <v>2593</v>
      </c>
      <c r="BU598" t="s">
        <v>2593</v>
      </c>
      <c r="BV598" t="s">
        <v>2593</v>
      </c>
      <c r="BW598" t="s">
        <v>2593</v>
      </c>
      <c r="BX598">
        <v>2839808</v>
      </c>
      <c r="BY598" t="s">
        <v>2593</v>
      </c>
      <c r="BZ598" t="s">
        <v>2593</v>
      </c>
      <c r="CA598" t="s">
        <v>2593</v>
      </c>
      <c r="CB598" t="s">
        <v>2593</v>
      </c>
      <c r="CC598" t="s">
        <v>2593</v>
      </c>
      <c r="CD598" t="s">
        <v>2593</v>
      </c>
      <c r="CE598" t="s">
        <v>2593</v>
      </c>
      <c r="CF598" t="s">
        <v>2593</v>
      </c>
      <c r="CG598" t="s">
        <v>2593</v>
      </c>
      <c r="CH598" t="s">
        <v>2593</v>
      </c>
      <c r="CI598" t="s">
        <v>2593</v>
      </c>
      <c r="CJ598">
        <v>253528.3</v>
      </c>
      <c r="CK598" t="s">
        <v>2593</v>
      </c>
      <c r="CL598" t="s">
        <v>2593</v>
      </c>
      <c r="CM598" t="s">
        <v>2593</v>
      </c>
      <c r="CN598">
        <v>214487</v>
      </c>
      <c r="CO598">
        <v>214487</v>
      </c>
      <c r="CP598">
        <v>2839808</v>
      </c>
      <c r="CQ598">
        <v>2839808</v>
      </c>
      <c r="CR598">
        <v>253528.3</v>
      </c>
      <c r="CS598">
        <v>2024</v>
      </c>
      <c r="CT598" t="str">
        <f>IFERROR(INDEX(Geography!C:C, MATCH(G598, Geography!B:B, 0)), G598)</f>
        <v>Mississippi</v>
      </c>
      <c r="CU598" t="str">
        <f>IF(O598=VLOOKUP("eia923_lignite_fuel_code", Keys!$B:$C, 2, FALSE), VLOOKUP("lignite_label", Keys!$B:$C, 2, FALSE),VLOOKUP("hard_coal_label", Keys!$B:$C, 2, FALSE))</f>
        <v>lignite</v>
      </c>
    </row>
    <row r="599" spans="1:99" x14ac:dyDescent="0.25">
      <c r="A599">
        <v>99999</v>
      </c>
      <c r="B599" t="s">
        <v>2616</v>
      </c>
      <c r="C599" t="s">
        <v>2593</v>
      </c>
      <c r="D599" t="s">
        <v>3374</v>
      </c>
      <c r="E599" t="s">
        <v>3374</v>
      </c>
      <c r="F599">
        <v>99999</v>
      </c>
      <c r="G599" t="s">
        <v>336</v>
      </c>
      <c r="H599" t="s">
        <v>2609</v>
      </c>
      <c r="K599">
        <v>99999</v>
      </c>
      <c r="L599">
        <v>1</v>
      </c>
      <c r="M599" t="s">
        <v>2598</v>
      </c>
      <c r="N599" t="s">
        <v>2599</v>
      </c>
      <c r="O599" t="s">
        <v>2615</v>
      </c>
      <c r="P599" t="s">
        <v>2601</v>
      </c>
      <c r="Q599" t="s">
        <v>3374</v>
      </c>
      <c r="S599" t="s">
        <v>2604</v>
      </c>
      <c r="T599" t="s">
        <v>2593</v>
      </c>
      <c r="U599" t="s">
        <v>2593</v>
      </c>
      <c r="V599" t="s">
        <v>2593</v>
      </c>
      <c r="W599" t="s">
        <v>2593</v>
      </c>
      <c r="X599">
        <v>0</v>
      </c>
      <c r="Y599" t="s">
        <v>2593</v>
      </c>
      <c r="Z599" t="s">
        <v>2593</v>
      </c>
      <c r="AA599" t="s">
        <v>2593</v>
      </c>
      <c r="AB599" t="s">
        <v>2593</v>
      </c>
      <c r="AC599" t="s">
        <v>2593</v>
      </c>
      <c r="AD599" t="s">
        <v>2593</v>
      </c>
      <c r="AE599" t="s">
        <v>2593</v>
      </c>
      <c r="AF599" t="s">
        <v>2593</v>
      </c>
      <c r="AG599" t="s">
        <v>2593</v>
      </c>
      <c r="AH599" t="s">
        <v>2593</v>
      </c>
      <c r="AI599" t="s">
        <v>2593</v>
      </c>
      <c r="AJ599">
        <v>0</v>
      </c>
      <c r="AK599" t="s">
        <v>2593</v>
      </c>
      <c r="AL599" t="s">
        <v>2593</v>
      </c>
      <c r="AM599" t="s">
        <v>2593</v>
      </c>
      <c r="AN599" t="s">
        <v>2593</v>
      </c>
      <c r="AO599" t="s">
        <v>2593</v>
      </c>
      <c r="AP599" t="s">
        <v>2593</v>
      </c>
      <c r="AQ599" t="s">
        <v>2593</v>
      </c>
      <c r="AR599" t="s">
        <v>2593</v>
      </c>
      <c r="AS599" t="s">
        <v>2593</v>
      </c>
      <c r="AT599" t="s">
        <v>2593</v>
      </c>
      <c r="AU599" t="s">
        <v>2593</v>
      </c>
      <c r="AV599">
        <v>0</v>
      </c>
      <c r="AW599" t="s">
        <v>2593</v>
      </c>
      <c r="AX599" t="s">
        <v>2593</v>
      </c>
      <c r="AY599" t="s">
        <v>2593</v>
      </c>
      <c r="AZ599" t="s">
        <v>2593</v>
      </c>
      <c r="BA599" t="s">
        <v>2593</v>
      </c>
      <c r="BB599" t="s">
        <v>2593</v>
      </c>
      <c r="BC599" t="s">
        <v>2593</v>
      </c>
      <c r="BD599" t="s">
        <v>2593</v>
      </c>
      <c r="BE599" t="s">
        <v>2593</v>
      </c>
      <c r="BF599" t="s">
        <v>2593</v>
      </c>
      <c r="BG599" t="s">
        <v>2593</v>
      </c>
      <c r="BH599">
        <v>0</v>
      </c>
      <c r="BI599" t="s">
        <v>2593</v>
      </c>
      <c r="BJ599" t="s">
        <v>2593</v>
      </c>
      <c r="BK599" t="s">
        <v>2593</v>
      </c>
      <c r="BL599" t="s">
        <v>2593</v>
      </c>
      <c r="BM599" t="s">
        <v>2593</v>
      </c>
      <c r="BN599" t="s">
        <v>2593</v>
      </c>
      <c r="BO599" t="s">
        <v>2593</v>
      </c>
      <c r="BP599" t="s">
        <v>2593</v>
      </c>
      <c r="BQ599" t="s">
        <v>2593</v>
      </c>
      <c r="BR599" t="s">
        <v>2593</v>
      </c>
      <c r="BS599" t="s">
        <v>2593</v>
      </c>
      <c r="BT599">
        <v>0</v>
      </c>
      <c r="BU599" t="s">
        <v>2593</v>
      </c>
      <c r="BV599" t="s">
        <v>2593</v>
      </c>
      <c r="BW599" t="s">
        <v>2593</v>
      </c>
      <c r="BX599" t="s">
        <v>2593</v>
      </c>
      <c r="BY599" t="s">
        <v>2593</v>
      </c>
      <c r="BZ599" t="s">
        <v>2593</v>
      </c>
      <c r="CA599" t="s">
        <v>2593</v>
      </c>
      <c r="CB599" t="s">
        <v>2593</v>
      </c>
      <c r="CC599" t="s">
        <v>2593</v>
      </c>
      <c r="CD599" t="s">
        <v>2593</v>
      </c>
      <c r="CE599" t="s">
        <v>2593</v>
      </c>
      <c r="CF599">
        <v>0</v>
      </c>
      <c r="CG599" t="s">
        <v>2593</v>
      </c>
      <c r="CH599" t="s">
        <v>2593</v>
      </c>
      <c r="CI599" t="s">
        <v>2593</v>
      </c>
      <c r="CJ599" t="s">
        <v>2593</v>
      </c>
      <c r="CK599" t="s">
        <v>2593</v>
      </c>
      <c r="CL599" t="s">
        <v>2593</v>
      </c>
      <c r="CM599" t="s">
        <v>2593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2024</v>
      </c>
      <c r="CT599" t="str">
        <f>IFERROR(INDEX(Geography!C:C, MATCH(G599, Geography!B:B, 0)), G599)</f>
        <v>Iowa</v>
      </c>
      <c r="CU599" t="str">
        <f>IF(O599=VLOOKUP("eia923_lignite_fuel_code", Keys!$B:$C, 2, FALSE), VLOOKUP("lignite_label", Keys!$B:$C, 2, FALSE),VLOOKUP("hard_coal_label", Keys!$B:$C, 2, FALSE))</f>
        <v>hard_coal</v>
      </c>
    </row>
    <row r="600" spans="1:99" x14ac:dyDescent="0.25">
      <c r="A600">
        <v>99999</v>
      </c>
      <c r="B600" t="s">
        <v>2616</v>
      </c>
      <c r="C600" t="s">
        <v>2593</v>
      </c>
      <c r="D600" t="s">
        <v>3374</v>
      </c>
      <c r="E600" t="s">
        <v>3374</v>
      </c>
      <c r="F600">
        <v>99999</v>
      </c>
      <c r="G600" t="s">
        <v>336</v>
      </c>
      <c r="H600" t="s">
        <v>2609</v>
      </c>
      <c r="K600">
        <v>99999</v>
      </c>
      <c r="L600">
        <v>1</v>
      </c>
      <c r="M600" t="s">
        <v>2598</v>
      </c>
      <c r="N600" t="s">
        <v>2599</v>
      </c>
      <c r="O600" t="s">
        <v>2605</v>
      </c>
      <c r="P600" t="s">
        <v>2601</v>
      </c>
      <c r="Q600" t="s">
        <v>3374</v>
      </c>
      <c r="S600" t="s">
        <v>2604</v>
      </c>
      <c r="T600" t="s">
        <v>2593</v>
      </c>
      <c r="U600" t="s">
        <v>2593</v>
      </c>
      <c r="V600" t="s">
        <v>2593</v>
      </c>
      <c r="W600" t="s">
        <v>2593</v>
      </c>
      <c r="X600">
        <v>51017</v>
      </c>
      <c r="Y600" t="s">
        <v>2593</v>
      </c>
      <c r="Z600" t="s">
        <v>2593</v>
      </c>
      <c r="AA600" t="s">
        <v>2593</v>
      </c>
      <c r="AB600" t="s">
        <v>2593</v>
      </c>
      <c r="AC600" t="s">
        <v>2593</v>
      </c>
      <c r="AD600" t="s">
        <v>2593</v>
      </c>
      <c r="AE600" t="s">
        <v>2593</v>
      </c>
      <c r="AF600" t="s">
        <v>2593</v>
      </c>
      <c r="AG600" t="s">
        <v>2593</v>
      </c>
      <c r="AH600" t="s">
        <v>2593</v>
      </c>
      <c r="AI600" t="s">
        <v>2593</v>
      </c>
      <c r="AJ600">
        <v>42088</v>
      </c>
      <c r="AK600" t="s">
        <v>2593</v>
      </c>
      <c r="AL600" t="s">
        <v>2593</v>
      </c>
      <c r="AM600" t="s">
        <v>2593</v>
      </c>
      <c r="AN600" t="s">
        <v>2593</v>
      </c>
      <c r="AO600" t="s">
        <v>2593</v>
      </c>
      <c r="AP600" t="s">
        <v>2593</v>
      </c>
      <c r="AQ600" t="s">
        <v>2593</v>
      </c>
      <c r="AR600" t="s">
        <v>2593</v>
      </c>
      <c r="AS600" t="s">
        <v>2593</v>
      </c>
      <c r="AT600" t="s">
        <v>2593</v>
      </c>
      <c r="AU600" t="s">
        <v>2593</v>
      </c>
      <c r="AV600">
        <v>17.518999999999998</v>
      </c>
      <c r="AW600" t="s">
        <v>2593</v>
      </c>
      <c r="AX600" t="s">
        <v>2593</v>
      </c>
      <c r="AY600" t="s">
        <v>2593</v>
      </c>
      <c r="AZ600" t="s">
        <v>2593</v>
      </c>
      <c r="BA600" t="s">
        <v>2593</v>
      </c>
      <c r="BB600" t="s">
        <v>2593</v>
      </c>
      <c r="BC600" t="s">
        <v>2593</v>
      </c>
      <c r="BD600" t="s">
        <v>2593</v>
      </c>
      <c r="BE600" t="s">
        <v>2593</v>
      </c>
      <c r="BF600" t="s">
        <v>2593</v>
      </c>
      <c r="BG600" t="s">
        <v>2593</v>
      </c>
      <c r="BH600">
        <v>893767</v>
      </c>
      <c r="BI600" t="s">
        <v>2593</v>
      </c>
      <c r="BJ600" t="s">
        <v>2593</v>
      </c>
      <c r="BK600" t="s">
        <v>2593</v>
      </c>
      <c r="BL600" t="s">
        <v>2593</v>
      </c>
      <c r="BM600" t="s">
        <v>2593</v>
      </c>
      <c r="BN600" t="s">
        <v>2593</v>
      </c>
      <c r="BO600" t="s">
        <v>2593</v>
      </c>
      <c r="BP600" t="s">
        <v>2593</v>
      </c>
      <c r="BQ600" t="s">
        <v>2593</v>
      </c>
      <c r="BR600" t="s">
        <v>2593</v>
      </c>
      <c r="BS600" t="s">
        <v>2593</v>
      </c>
      <c r="BT600">
        <v>737347</v>
      </c>
      <c r="BU600" t="s">
        <v>2593</v>
      </c>
      <c r="BV600" t="s">
        <v>2593</v>
      </c>
      <c r="BW600" t="s">
        <v>2593</v>
      </c>
      <c r="BX600" t="s">
        <v>2593</v>
      </c>
      <c r="BY600" t="s">
        <v>2593</v>
      </c>
      <c r="BZ600" t="s">
        <v>2593</v>
      </c>
      <c r="CA600" t="s">
        <v>2593</v>
      </c>
      <c r="CB600" t="s">
        <v>2593</v>
      </c>
      <c r="CC600" t="s">
        <v>2593</v>
      </c>
      <c r="CD600" t="s">
        <v>2593</v>
      </c>
      <c r="CE600" t="s">
        <v>2593</v>
      </c>
      <c r="CF600">
        <v>74480.573999999993</v>
      </c>
      <c r="CG600" t="s">
        <v>2593</v>
      </c>
      <c r="CH600" t="s">
        <v>2593</v>
      </c>
      <c r="CI600" t="s">
        <v>2593</v>
      </c>
      <c r="CJ600" t="s">
        <v>2593</v>
      </c>
      <c r="CK600" t="s">
        <v>2593</v>
      </c>
      <c r="CL600" t="s">
        <v>2593</v>
      </c>
      <c r="CM600" t="s">
        <v>2593</v>
      </c>
      <c r="CN600">
        <v>51017</v>
      </c>
      <c r="CO600">
        <v>42088</v>
      </c>
      <c r="CP600">
        <v>893767</v>
      </c>
      <c r="CQ600">
        <v>737347</v>
      </c>
      <c r="CR600">
        <v>74480.573999999993</v>
      </c>
      <c r="CS600">
        <v>2024</v>
      </c>
      <c r="CT600" t="str">
        <f>IFERROR(INDEX(Geography!C:C, MATCH(G600, Geography!B:B, 0)), G600)</f>
        <v>Iowa</v>
      </c>
      <c r="CU600" t="str">
        <f>IF(O600=VLOOKUP("eia923_lignite_fuel_code", Keys!$B:$C, 2, FALSE), VLOOKUP("lignite_label", Keys!$B:$C, 2, FALSE),VLOOKUP("hard_coal_label", Keys!$B:$C, 2, FALSE))</f>
        <v>hard_coal</v>
      </c>
    </row>
    <row r="601" spans="1:99" x14ac:dyDescent="0.25">
      <c r="A601">
        <v>99999</v>
      </c>
      <c r="B601" t="s">
        <v>2592</v>
      </c>
      <c r="C601" t="s">
        <v>2593</v>
      </c>
      <c r="D601" t="s">
        <v>3374</v>
      </c>
      <c r="E601" t="s">
        <v>3374</v>
      </c>
      <c r="F601">
        <v>99999</v>
      </c>
      <c r="G601" t="s">
        <v>425</v>
      </c>
      <c r="H601" t="s">
        <v>2626</v>
      </c>
      <c r="K601">
        <v>99999</v>
      </c>
      <c r="L601">
        <v>2</v>
      </c>
      <c r="M601" t="s">
        <v>2643</v>
      </c>
      <c r="N601" t="s">
        <v>2599</v>
      </c>
      <c r="O601" t="s">
        <v>2876</v>
      </c>
      <c r="P601" t="s">
        <v>2877</v>
      </c>
      <c r="Q601" t="s">
        <v>3374</v>
      </c>
      <c r="S601" t="s">
        <v>2604</v>
      </c>
      <c r="T601" t="s">
        <v>2593</v>
      </c>
      <c r="U601" t="s">
        <v>2593</v>
      </c>
      <c r="V601" t="s">
        <v>2593</v>
      </c>
      <c r="W601">
        <v>15717</v>
      </c>
      <c r="X601" t="s">
        <v>2593</v>
      </c>
      <c r="Y601" t="s">
        <v>2593</v>
      </c>
      <c r="Z601" t="s">
        <v>2593</v>
      </c>
      <c r="AA601" t="s">
        <v>2593</v>
      </c>
      <c r="AB601" t="s">
        <v>2593</v>
      </c>
      <c r="AC601" t="s">
        <v>2593</v>
      </c>
      <c r="AD601" t="s">
        <v>2593</v>
      </c>
      <c r="AE601" t="s">
        <v>2593</v>
      </c>
      <c r="AF601" t="s">
        <v>2593</v>
      </c>
      <c r="AG601" t="s">
        <v>2593</v>
      </c>
      <c r="AH601" t="s">
        <v>2593</v>
      </c>
      <c r="AI601">
        <v>15717</v>
      </c>
      <c r="AJ601" t="s">
        <v>2593</v>
      </c>
      <c r="AK601" t="s">
        <v>2593</v>
      </c>
      <c r="AL601" t="s">
        <v>2593</v>
      </c>
      <c r="AM601" t="s">
        <v>2593</v>
      </c>
      <c r="AN601" t="s">
        <v>2593</v>
      </c>
      <c r="AO601" t="s">
        <v>2593</v>
      </c>
      <c r="AP601" t="s">
        <v>2593</v>
      </c>
      <c r="AQ601" t="s">
        <v>2593</v>
      </c>
      <c r="AR601" t="s">
        <v>2593</v>
      </c>
      <c r="AS601" t="s">
        <v>2593</v>
      </c>
      <c r="AT601" t="s">
        <v>2593</v>
      </c>
      <c r="AU601">
        <v>11.529</v>
      </c>
      <c r="AV601" t="s">
        <v>2593</v>
      </c>
      <c r="AW601" t="s">
        <v>2593</v>
      </c>
      <c r="AX601" t="s">
        <v>2593</v>
      </c>
      <c r="AY601" t="s">
        <v>2593</v>
      </c>
      <c r="AZ601" t="s">
        <v>2593</v>
      </c>
      <c r="BA601" t="s">
        <v>2593</v>
      </c>
      <c r="BB601" t="s">
        <v>2593</v>
      </c>
      <c r="BC601" t="s">
        <v>2593</v>
      </c>
      <c r="BD601" t="s">
        <v>2593</v>
      </c>
      <c r="BE601" t="s">
        <v>2593</v>
      </c>
      <c r="BF601" t="s">
        <v>2593</v>
      </c>
      <c r="BG601">
        <v>181201</v>
      </c>
      <c r="BH601" t="s">
        <v>2593</v>
      </c>
      <c r="BI601" t="s">
        <v>2593</v>
      </c>
      <c r="BJ601" t="s">
        <v>2593</v>
      </c>
      <c r="BK601" t="s">
        <v>2593</v>
      </c>
      <c r="BL601" t="s">
        <v>2593</v>
      </c>
      <c r="BM601" t="s">
        <v>2593</v>
      </c>
      <c r="BN601" t="s">
        <v>2593</v>
      </c>
      <c r="BO601" t="s">
        <v>2593</v>
      </c>
      <c r="BP601" t="s">
        <v>2593</v>
      </c>
      <c r="BQ601" t="s">
        <v>2593</v>
      </c>
      <c r="BR601" t="s">
        <v>2593</v>
      </c>
      <c r="BS601">
        <v>181201</v>
      </c>
      <c r="BT601" t="s">
        <v>2593</v>
      </c>
      <c r="BU601" t="s">
        <v>2593</v>
      </c>
      <c r="BV601" t="s">
        <v>2593</v>
      </c>
      <c r="BW601" t="s">
        <v>2593</v>
      </c>
      <c r="BX601" t="s">
        <v>2593</v>
      </c>
      <c r="BY601" t="s">
        <v>2593</v>
      </c>
      <c r="BZ601" t="s">
        <v>2593</v>
      </c>
      <c r="CA601" t="s">
        <v>2593</v>
      </c>
      <c r="CB601" t="s">
        <v>2593</v>
      </c>
      <c r="CC601" t="s">
        <v>2593</v>
      </c>
      <c r="CD601" t="s">
        <v>2593</v>
      </c>
      <c r="CE601">
        <v>15478.903</v>
      </c>
      <c r="CF601" t="s">
        <v>2593</v>
      </c>
      <c r="CG601" t="s">
        <v>2593</v>
      </c>
      <c r="CH601" t="s">
        <v>2593</v>
      </c>
      <c r="CI601" t="s">
        <v>2593</v>
      </c>
      <c r="CJ601" t="s">
        <v>2593</v>
      </c>
      <c r="CK601" t="s">
        <v>2593</v>
      </c>
      <c r="CL601" t="s">
        <v>2593</v>
      </c>
      <c r="CM601" t="s">
        <v>2593</v>
      </c>
      <c r="CN601">
        <v>15717</v>
      </c>
      <c r="CO601">
        <v>15717</v>
      </c>
      <c r="CP601">
        <v>181201</v>
      </c>
      <c r="CQ601">
        <v>181201</v>
      </c>
      <c r="CR601">
        <v>15478.903</v>
      </c>
      <c r="CS601">
        <v>2024</v>
      </c>
      <c r="CT601" t="str">
        <f>IFERROR(INDEX(Geography!C:C, MATCH(G601, Geography!B:B, 0)), G601)</f>
        <v>Utah</v>
      </c>
      <c r="CU601" t="str">
        <f>IF(O601=VLOOKUP("eia923_lignite_fuel_code", Keys!$B:$C, 2, FALSE), VLOOKUP("lignite_label", Keys!$B:$C, 2, FALSE),VLOOKUP("hard_coal_label", Keys!$B:$C, 2, FALSE))</f>
        <v>hard_coal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08"/>
  <sheetViews>
    <sheetView workbookViewId="0"/>
  </sheetViews>
  <sheetFormatPr defaultRowHeight="15" x14ac:dyDescent="0.25"/>
  <cols>
    <col min="1" max="2" width="13" customWidth="1"/>
    <col min="3" max="4" width="26" customWidth="1"/>
    <col min="5" max="5" width="33" customWidth="1"/>
    <col min="6" max="6" width="39" customWidth="1"/>
    <col min="7" max="7" width="25" customWidth="1"/>
  </cols>
  <sheetData>
    <row r="1" spans="1:7" x14ac:dyDescent="0.25">
      <c r="A1" t="s">
        <v>511</v>
      </c>
      <c r="B1" t="s">
        <v>3375</v>
      </c>
      <c r="C1" t="s">
        <v>3376</v>
      </c>
      <c r="D1" t="s">
        <v>3377</v>
      </c>
      <c r="E1" t="s">
        <v>3378</v>
      </c>
      <c r="F1" t="s">
        <v>3379</v>
      </c>
      <c r="G1" t="s">
        <v>3380</v>
      </c>
    </row>
    <row r="2" spans="1:7" x14ac:dyDescent="0.25">
      <c r="A2">
        <v>2024</v>
      </c>
      <c r="B2">
        <v>1</v>
      </c>
      <c r="C2" t="s">
        <v>1</v>
      </c>
      <c r="D2" t="s">
        <v>1</v>
      </c>
      <c r="E2" t="s">
        <v>3381</v>
      </c>
      <c r="F2" t="s">
        <v>3382</v>
      </c>
      <c r="G2" s="16">
        <v>190366</v>
      </c>
    </row>
    <row r="3" spans="1:7" x14ac:dyDescent="0.25">
      <c r="A3">
        <v>2024</v>
      </c>
      <c r="B3">
        <v>1</v>
      </c>
      <c r="C3" t="s">
        <v>1</v>
      </c>
      <c r="D3" t="s">
        <v>1</v>
      </c>
      <c r="E3" t="s">
        <v>3383</v>
      </c>
      <c r="F3" t="s">
        <v>3382</v>
      </c>
      <c r="G3" s="16">
        <v>5939</v>
      </c>
    </row>
    <row r="4" spans="1:7" x14ac:dyDescent="0.25">
      <c r="A4">
        <v>2024</v>
      </c>
      <c r="B4">
        <v>1</v>
      </c>
      <c r="C4" t="s">
        <v>1</v>
      </c>
      <c r="D4" t="s">
        <v>1</v>
      </c>
      <c r="E4" t="s">
        <v>3384</v>
      </c>
      <c r="F4" t="s">
        <v>3385</v>
      </c>
      <c r="G4" s="16">
        <v>715</v>
      </c>
    </row>
    <row r="5" spans="1:7" x14ac:dyDescent="0.25">
      <c r="A5">
        <v>2024</v>
      </c>
      <c r="B5">
        <v>1</v>
      </c>
      <c r="C5" t="s">
        <v>1</v>
      </c>
      <c r="D5" t="s">
        <v>1</v>
      </c>
      <c r="E5" t="s">
        <v>3383</v>
      </c>
      <c r="F5" t="s">
        <v>3385</v>
      </c>
      <c r="G5" s="16">
        <v>50486</v>
      </c>
    </row>
    <row r="6" spans="1:7" x14ac:dyDescent="0.25">
      <c r="A6">
        <v>2024</v>
      </c>
      <c r="B6">
        <v>1</v>
      </c>
      <c r="C6" t="s">
        <v>1</v>
      </c>
      <c r="D6" t="s">
        <v>420</v>
      </c>
      <c r="E6" t="s">
        <v>3383</v>
      </c>
      <c r="F6" t="s">
        <v>3385</v>
      </c>
      <c r="G6" s="16">
        <v>7585</v>
      </c>
    </row>
    <row r="7" spans="1:7" x14ac:dyDescent="0.25">
      <c r="A7">
        <v>2024</v>
      </c>
      <c r="B7">
        <v>1</v>
      </c>
      <c r="C7" t="s">
        <v>893</v>
      </c>
      <c r="D7" t="s">
        <v>893</v>
      </c>
      <c r="E7" t="s">
        <v>3386</v>
      </c>
      <c r="F7" t="s">
        <v>3382</v>
      </c>
      <c r="G7" s="16">
        <v>88322</v>
      </c>
    </row>
    <row r="8" spans="1:7" x14ac:dyDescent="0.25">
      <c r="A8">
        <v>2024</v>
      </c>
      <c r="B8">
        <v>1</v>
      </c>
      <c r="C8" t="s">
        <v>893</v>
      </c>
      <c r="D8" t="s">
        <v>893</v>
      </c>
      <c r="E8" t="s">
        <v>3381</v>
      </c>
      <c r="F8" t="s">
        <v>3385</v>
      </c>
      <c r="G8" s="16">
        <v>79621</v>
      </c>
    </row>
    <row r="9" spans="1:7" x14ac:dyDescent="0.25">
      <c r="A9">
        <v>2024</v>
      </c>
      <c r="B9">
        <v>1</v>
      </c>
      <c r="C9" t="s">
        <v>893</v>
      </c>
      <c r="D9" t="s">
        <v>893</v>
      </c>
      <c r="E9" t="s">
        <v>3383</v>
      </c>
      <c r="F9" t="s">
        <v>3385</v>
      </c>
      <c r="G9" s="16">
        <v>315</v>
      </c>
    </row>
    <row r="10" spans="1:7" x14ac:dyDescent="0.25">
      <c r="A10">
        <v>2024</v>
      </c>
      <c r="B10">
        <v>1</v>
      </c>
      <c r="C10" t="s">
        <v>893</v>
      </c>
      <c r="D10" t="s">
        <v>893</v>
      </c>
      <c r="E10" t="s">
        <v>3386</v>
      </c>
      <c r="F10" t="s">
        <v>3385</v>
      </c>
      <c r="G10" s="16">
        <v>66669</v>
      </c>
    </row>
    <row r="11" spans="1:7" x14ac:dyDescent="0.25">
      <c r="A11">
        <v>2024</v>
      </c>
      <c r="B11">
        <v>1</v>
      </c>
      <c r="C11" t="s">
        <v>309</v>
      </c>
      <c r="D11" t="s">
        <v>297</v>
      </c>
      <c r="E11" t="s">
        <v>3383</v>
      </c>
      <c r="F11" t="s">
        <v>3382</v>
      </c>
      <c r="G11" s="16">
        <v>56533</v>
      </c>
    </row>
    <row r="12" spans="1:7" x14ac:dyDescent="0.25">
      <c r="A12">
        <v>2024</v>
      </c>
      <c r="B12">
        <v>1</v>
      </c>
      <c r="C12" t="s">
        <v>309</v>
      </c>
      <c r="D12" t="s">
        <v>301</v>
      </c>
      <c r="E12" t="s">
        <v>3383</v>
      </c>
      <c r="F12" t="s">
        <v>3382</v>
      </c>
      <c r="G12" s="16">
        <v>19663</v>
      </c>
    </row>
    <row r="13" spans="1:7" x14ac:dyDescent="0.25">
      <c r="A13">
        <v>2024</v>
      </c>
      <c r="B13">
        <v>1</v>
      </c>
      <c r="C13" t="s">
        <v>309</v>
      </c>
      <c r="D13" t="s">
        <v>305</v>
      </c>
      <c r="E13" t="s">
        <v>3383</v>
      </c>
      <c r="F13" t="s">
        <v>3382</v>
      </c>
      <c r="G13" s="16">
        <v>245071</v>
      </c>
    </row>
    <row r="14" spans="1:7" x14ac:dyDescent="0.25">
      <c r="A14">
        <v>2024</v>
      </c>
      <c r="B14">
        <v>1</v>
      </c>
      <c r="C14" t="s">
        <v>309</v>
      </c>
      <c r="D14" t="s">
        <v>309</v>
      </c>
      <c r="E14" t="s">
        <v>3381</v>
      </c>
      <c r="F14" t="s">
        <v>3382</v>
      </c>
      <c r="G14" s="16">
        <v>515828</v>
      </c>
    </row>
    <row r="15" spans="1:7" x14ac:dyDescent="0.25">
      <c r="A15">
        <v>2024</v>
      </c>
      <c r="B15">
        <v>1</v>
      </c>
      <c r="C15" t="s">
        <v>309</v>
      </c>
      <c r="D15" t="s">
        <v>309</v>
      </c>
      <c r="E15" t="s">
        <v>3381</v>
      </c>
      <c r="F15" t="s">
        <v>3385</v>
      </c>
      <c r="G15" s="16">
        <v>414135</v>
      </c>
    </row>
    <row r="16" spans="1:7" x14ac:dyDescent="0.25">
      <c r="A16">
        <v>2024</v>
      </c>
      <c r="B16">
        <v>1</v>
      </c>
      <c r="C16" t="s">
        <v>309</v>
      </c>
      <c r="D16" t="s">
        <v>309</v>
      </c>
      <c r="E16" t="s">
        <v>3383</v>
      </c>
      <c r="F16" t="s">
        <v>3385</v>
      </c>
      <c r="G16" s="16">
        <v>11722</v>
      </c>
    </row>
    <row r="17" spans="1:7" x14ac:dyDescent="0.25">
      <c r="A17">
        <v>2024</v>
      </c>
      <c r="B17">
        <v>1</v>
      </c>
      <c r="C17" t="s">
        <v>309</v>
      </c>
      <c r="D17" t="s">
        <v>309</v>
      </c>
      <c r="E17" t="s">
        <v>3386</v>
      </c>
      <c r="F17" t="s">
        <v>3385</v>
      </c>
      <c r="G17" s="16">
        <v>114</v>
      </c>
    </row>
    <row r="18" spans="1:7" x14ac:dyDescent="0.25">
      <c r="A18">
        <v>2024</v>
      </c>
      <c r="B18">
        <v>1</v>
      </c>
      <c r="C18" t="s">
        <v>309</v>
      </c>
      <c r="D18" t="s">
        <v>327</v>
      </c>
      <c r="E18" t="s">
        <v>3383</v>
      </c>
      <c r="F18" t="s">
        <v>3385</v>
      </c>
      <c r="G18" s="16">
        <v>5678</v>
      </c>
    </row>
    <row r="19" spans="1:7" x14ac:dyDescent="0.25">
      <c r="A19">
        <v>2024</v>
      </c>
      <c r="B19">
        <v>1</v>
      </c>
      <c r="C19" t="s">
        <v>309</v>
      </c>
      <c r="D19" t="s">
        <v>334</v>
      </c>
      <c r="E19" t="s">
        <v>3383</v>
      </c>
      <c r="F19" t="s">
        <v>3387</v>
      </c>
      <c r="G19" s="16">
        <v>498</v>
      </c>
    </row>
    <row r="20" spans="1:7" x14ac:dyDescent="0.25">
      <c r="A20">
        <v>2024</v>
      </c>
      <c r="B20">
        <v>1</v>
      </c>
      <c r="C20" t="s">
        <v>309</v>
      </c>
      <c r="D20" t="s">
        <v>341</v>
      </c>
      <c r="E20" t="s">
        <v>3383</v>
      </c>
      <c r="F20" t="s">
        <v>3382</v>
      </c>
      <c r="G20" s="16">
        <v>7656</v>
      </c>
    </row>
    <row r="21" spans="1:7" x14ac:dyDescent="0.25">
      <c r="A21">
        <v>2024</v>
      </c>
      <c r="B21">
        <v>1</v>
      </c>
      <c r="C21" t="s">
        <v>309</v>
      </c>
      <c r="D21" t="s">
        <v>359</v>
      </c>
      <c r="E21" t="s">
        <v>3383</v>
      </c>
      <c r="F21" t="s">
        <v>3382</v>
      </c>
      <c r="G21" s="16">
        <v>9157</v>
      </c>
    </row>
    <row r="22" spans="1:7" x14ac:dyDescent="0.25">
      <c r="A22">
        <v>2024</v>
      </c>
      <c r="B22">
        <v>1</v>
      </c>
      <c r="C22" t="s">
        <v>309</v>
      </c>
      <c r="D22" t="s">
        <v>365</v>
      </c>
      <c r="E22" t="s">
        <v>3381</v>
      </c>
      <c r="F22" t="s">
        <v>3382</v>
      </c>
      <c r="G22" s="16">
        <v>24582</v>
      </c>
    </row>
    <row r="23" spans="1:7" x14ac:dyDescent="0.25">
      <c r="A23">
        <v>2024</v>
      </c>
      <c r="B23">
        <v>1</v>
      </c>
      <c r="C23" t="s">
        <v>309</v>
      </c>
      <c r="D23" t="s">
        <v>368</v>
      </c>
      <c r="E23" t="s">
        <v>3383</v>
      </c>
      <c r="F23" t="s">
        <v>3382</v>
      </c>
      <c r="G23" s="16">
        <v>64719</v>
      </c>
    </row>
    <row r="24" spans="1:7" x14ac:dyDescent="0.25">
      <c r="A24">
        <v>2024</v>
      </c>
      <c r="B24">
        <v>1</v>
      </c>
      <c r="C24" t="s">
        <v>309</v>
      </c>
      <c r="D24" t="s">
        <v>377</v>
      </c>
      <c r="E24" t="s">
        <v>3381</v>
      </c>
      <c r="F24" t="s">
        <v>3382</v>
      </c>
      <c r="G24" s="16">
        <v>45022</v>
      </c>
    </row>
    <row r="25" spans="1:7" x14ac:dyDescent="0.25">
      <c r="A25">
        <v>2024</v>
      </c>
      <c r="B25">
        <v>1</v>
      </c>
      <c r="C25" t="s">
        <v>309</v>
      </c>
      <c r="D25" t="s">
        <v>377</v>
      </c>
      <c r="E25" t="s">
        <v>3383</v>
      </c>
      <c r="F25" t="s">
        <v>3382</v>
      </c>
      <c r="G25" s="16">
        <v>14586</v>
      </c>
    </row>
    <row r="26" spans="1:7" x14ac:dyDescent="0.25">
      <c r="A26">
        <v>2024</v>
      </c>
      <c r="B26">
        <v>1</v>
      </c>
      <c r="C26" t="s">
        <v>309</v>
      </c>
      <c r="D26" t="s">
        <v>387</v>
      </c>
      <c r="E26" t="s">
        <v>3383</v>
      </c>
      <c r="F26" t="s">
        <v>3385</v>
      </c>
      <c r="G26" s="16">
        <v>9318</v>
      </c>
    </row>
    <row r="27" spans="1:7" x14ac:dyDescent="0.25">
      <c r="A27">
        <v>2024</v>
      </c>
      <c r="B27">
        <v>1</v>
      </c>
      <c r="C27" t="s">
        <v>309</v>
      </c>
      <c r="D27" t="s">
        <v>405</v>
      </c>
      <c r="E27" t="s">
        <v>3383</v>
      </c>
      <c r="F27" t="s">
        <v>3382</v>
      </c>
      <c r="G27" s="16">
        <v>54</v>
      </c>
    </row>
    <row r="28" spans="1:7" x14ac:dyDescent="0.25">
      <c r="A28">
        <v>2024</v>
      </c>
      <c r="B28">
        <v>1</v>
      </c>
      <c r="C28" t="s">
        <v>309</v>
      </c>
      <c r="D28" t="s">
        <v>423</v>
      </c>
      <c r="E28" t="s">
        <v>3383</v>
      </c>
      <c r="F28" t="s">
        <v>3382</v>
      </c>
      <c r="G28" s="16">
        <v>42756</v>
      </c>
    </row>
    <row r="29" spans="1:7" x14ac:dyDescent="0.25">
      <c r="A29">
        <v>2024</v>
      </c>
      <c r="B29">
        <v>1</v>
      </c>
      <c r="C29" t="s">
        <v>309</v>
      </c>
      <c r="D29" t="s">
        <v>426</v>
      </c>
      <c r="E29" t="s">
        <v>3381</v>
      </c>
      <c r="F29" t="s">
        <v>3382</v>
      </c>
      <c r="G29" s="16">
        <v>742733</v>
      </c>
    </row>
    <row r="30" spans="1:7" x14ac:dyDescent="0.25">
      <c r="A30">
        <v>2024</v>
      </c>
      <c r="B30">
        <v>1</v>
      </c>
      <c r="C30" t="s">
        <v>309</v>
      </c>
      <c r="D30" t="s">
        <v>426</v>
      </c>
      <c r="E30" t="s">
        <v>3381</v>
      </c>
      <c r="F30" t="s">
        <v>3385</v>
      </c>
      <c r="G30" s="16">
        <v>77030</v>
      </c>
    </row>
    <row r="31" spans="1:7" x14ac:dyDescent="0.25">
      <c r="A31">
        <v>2024</v>
      </c>
      <c r="B31">
        <v>1</v>
      </c>
      <c r="C31" t="s">
        <v>309</v>
      </c>
      <c r="D31" t="s">
        <v>426</v>
      </c>
      <c r="E31" t="s">
        <v>3383</v>
      </c>
      <c r="F31" t="s">
        <v>3385</v>
      </c>
      <c r="G31" s="16">
        <v>6037</v>
      </c>
    </row>
    <row r="32" spans="1:7" x14ac:dyDescent="0.25">
      <c r="A32">
        <v>2024</v>
      </c>
      <c r="B32">
        <v>1</v>
      </c>
      <c r="C32" t="s">
        <v>309</v>
      </c>
      <c r="D32" t="s">
        <v>441</v>
      </c>
      <c r="E32" t="s">
        <v>3383</v>
      </c>
      <c r="F32" t="s">
        <v>3382</v>
      </c>
      <c r="G32" s="16">
        <v>17654</v>
      </c>
    </row>
    <row r="33" spans="1:7" x14ac:dyDescent="0.25">
      <c r="A33">
        <v>2024</v>
      </c>
      <c r="B33">
        <v>1</v>
      </c>
      <c r="C33" t="s">
        <v>309</v>
      </c>
      <c r="D33" t="s">
        <v>444</v>
      </c>
      <c r="E33" t="s">
        <v>3383</v>
      </c>
      <c r="F33" t="s">
        <v>3385</v>
      </c>
      <c r="G33" s="16">
        <v>8846</v>
      </c>
    </row>
    <row r="34" spans="1:7" x14ac:dyDescent="0.25">
      <c r="A34">
        <v>2024</v>
      </c>
      <c r="B34">
        <v>1</v>
      </c>
      <c r="C34" t="s">
        <v>309</v>
      </c>
      <c r="D34" t="s">
        <v>444</v>
      </c>
      <c r="E34" t="s">
        <v>3386</v>
      </c>
      <c r="F34" t="s">
        <v>3385</v>
      </c>
      <c r="G34" s="16">
        <v>2363</v>
      </c>
    </row>
    <row r="35" spans="1:7" x14ac:dyDescent="0.25">
      <c r="A35">
        <v>2024</v>
      </c>
      <c r="B35">
        <v>1</v>
      </c>
      <c r="C35" t="s">
        <v>330</v>
      </c>
      <c r="D35" t="s">
        <v>1</v>
      </c>
      <c r="E35" t="s">
        <v>3383</v>
      </c>
      <c r="F35" t="s">
        <v>3387</v>
      </c>
      <c r="G35" s="16">
        <v>16744</v>
      </c>
    </row>
    <row r="36" spans="1:7" x14ac:dyDescent="0.25">
      <c r="A36">
        <v>2024</v>
      </c>
      <c r="B36">
        <v>1</v>
      </c>
      <c r="C36" t="s">
        <v>330</v>
      </c>
      <c r="D36" t="s">
        <v>301</v>
      </c>
      <c r="E36" t="s">
        <v>3383</v>
      </c>
      <c r="F36" t="s">
        <v>3385</v>
      </c>
      <c r="G36" s="16">
        <v>12139</v>
      </c>
    </row>
    <row r="37" spans="1:7" x14ac:dyDescent="0.25">
      <c r="A37">
        <v>2024</v>
      </c>
      <c r="B37">
        <v>1</v>
      </c>
      <c r="C37" t="s">
        <v>330</v>
      </c>
      <c r="D37" t="s">
        <v>321</v>
      </c>
      <c r="E37" t="s">
        <v>3381</v>
      </c>
      <c r="F37" t="s">
        <v>3382</v>
      </c>
      <c r="G37" s="16">
        <v>180270</v>
      </c>
    </row>
    <row r="38" spans="1:7" x14ac:dyDescent="0.25">
      <c r="A38">
        <v>2024</v>
      </c>
      <c r="B38">
        <v>1</v>
      </c>
      <c r="C38" t="s">
        <v>330</v>
      </c>
      <c r="D38" t="s">
        <v>321</v>
      </c>
      <c r="E38" t="s">
        <v>3381</v>
      </c>
      <c r="F38" t="s">
        <v>3387</v>
      </c>
      <c r="G38" s="16">
        <v>165528</v>
      </c>
    </row>
    <row r="39" spans="1:7" x14ac:dyDescent="0.25">
      <c r="A39">
        <v>2024</v>
      </c>
      <c r="B39">
        <v>1</v>
      </c>
      <c r="C39" t="s">
        <v>330</v>
      </c>
      <c r="D39" t="s">
        <v>321</v>
      </c>
      <c r="E39" t="s">
        <v>3383</v>
      </c>
      <c r="F39" t="s">
        <v>3387</v>
      </c>
      <c r="G39" s="16">
        <v>21741</v>
      </c>
    </row>
    <row r="40" spans="1:7" x14ac:dyDescent="0.25">
      <c r="A40">
        <v>2024</v>
      </c>
      <c r="B40">
        <v>1</v>
      </c>
      <c r="C40" t="s">
        <v>330</v>
      </c>
      <c r="D40" t="s">
        <v>321</v>
      </c>
      <c r="E40" t="s">
        <v>3381</v>
      </c>
      <c r="F40" t="s">
        <v>3388</v>
      </c>
      <c r="G40" s="16">
        <v>44069</v>
      </c>
    </row>
    <row r="41" spans="1:7" x14ac:dyDescent="0.25">
      <c r="A41">
        <v>2024</v>
      </c>
      <c r="B41">
        <v>1</v>
      </c>
      <c r="C41" t="s">
        <v>330</v>
      </c>
      <c r="D41" t="s">
        <v>324</v>
      </c>
      <c r="E41" t="s">
        <v>3381</v>
      </c>
      <c r="F41" t="s">
        <v>3382</v>
      </c>
      <c r="G41" s="16">
        <v>592151</v>
      </c>
    </row>
    <row r="42" spans="1:7" x14ac:dyDescent="0.25">
      <c r="A42">
        <v>2024</v>
      </c>
      <c r="B42">
        <v>1</v>
      </c>
      <c r="C42" t="s">
        <v>330</v>
      </c>
      <c r="D42" t="s">
        <v>330</v>
      </c>
      <c r="E42" t="s">
        <v>3383</v>
      </c>
      <c r="F42" t="s">
        <v>3382</v>
      </c>
      <c r="G42" s="16">
        <v>118447</v>
      </c>
    </row>
    <row r="43" spans="1:7" x14ac:dyDescent="0.25">
      <c r="A43">
        <v>2024</v>
      </c>
      <c r="B43">
        <v>1</v>
      </c>
      <c r="C43" t="s">
        <v>330</v>
      </c>
      <c r="D43" t="s">
        <v>330</v>
      </c>
      <c r="E43" t="s">
        <v>3381</v>
      </c>
      <c r="F43" t="s">
        <v>3389</v>
      </c>
      <c r="G43" s="16">
        <v>1781530</v>
      </c>
    </row>
    <row r="44" spans="1:7" x14ac:dyDescent="0.25">
      <c r="A44">
        <v>2024</v>
      </c>
      <c r="B44">
        <v>1</v>
      </c>
      <c r="C44" t="s">
        <v>330</v>
      </c>
      <c r="D44" t="s">
        <v>330</v>
      </c>
      <c r="E44" t="s">
        <v>3381</v>
      </c>
      <c r="F44" t="s">
        <v>3385</v>
      </c>
      <c r="G44" s="16">
        <v>233943</v>
      </c>
    </row>
    <row r="45" spans="1:7" x14ac:dyDescent="0.25">
      <c r="A45">
        <v>2024</v>
      </c>
      <c r="B45">
        <v>1</v>
      </c>
      <c r="C45" t="s">
        <v>330</v>
      </c>
      <c r="D45" t="s">
        <v>330</v>
      </c>
      <c r="E45" t="s">
        <v>3383</v>
      </c>
      <c r="F45" t="s">
        <v>3385</v>
      </c>
      <c r="G45" s="16">
        <v>112549</v>
      </c>
    </row>
    <row r="46" spans="1:7" x14ac:dyDescent="0.25">
      <c r="A46">
        <v>2024</v>
      </c>
      <c r="B46">
        <v>1</v>
      </c>
      <c r="C46" t="s">
        <v>330</v>
      </c>
      <c r="D46" t="s">
        <v>330</v>
      </c>
      <c r="E46" t="s">
        <v>3386</v>
      </c>
      <c r="F46" t="s">
        <v>3385</v>
      </c>
      <c r="G46" s="16">
        <v>20287</v>
      </c>
    </row>
    <row r="47" spans="1:7" x14ac:dyDescent="0.25">
      <c r="A47">
        <v>2024</v>
      </c>
      <c r="B47">
        <v>1</v>
      </c>
      <c r="C47" t="s">
        <v>330</v>
      </c>
      <c r="D47" t="s">
        <v>334</v>
      </c>
      <c r="E47" t="s">
        <v>3381</v>
      </c>
      <c r="F47" t="s">
        <v>3382</v>
      </c>
      <c r="G47" s="16">
        <v>294862</v>
      </c>
    </row>
    <row r="48" spans="1:7" x14ac:dyDescent="0.25">
      <c r="A48">
        <v>2024</v>
      </c>
      <c r="B48">
        <v>1</v>
      </c>
      <c r="C48" t="s">
        <v>330</v>
      </c>
      <c r="D48" t="s">
        <v>334</v>
      </c>
      <c r="E48" t="s">
        <v>3381</v>
      </c>
      <c r="F48" t="s">
        <v>3387</v>
      </c>
      <c r="G48" s="16">
        <v>139822</v>
      </c>
    </row>
    <row r="49" spans="1:7" x14ac:dyDescent="0.25">
      <c r="A49">
        <v>2024</v>
      </c>
      <c r="B49">
        <v>1</v>
      </c>
      <c r="C49" t="s">
        <v>330</v>
      </c>
      <c r="D49" t="s">
        <v>337</v>
      </c>
      <c r="E49" t="s">
        <v>3383</v>
      </c>
      <c r="F49" t="s">
        <v>3382</v>
      </c>
      <c r="G49" s="16">
        <v>29453</v>
      </c>
    </row>
    <row r="50" spans="1:7" x14ac:dyDescent="0.25">
      <c r="A50">
        <v>2024</v>
      </c>
      <c r="B50">
        <v>1</v>
      </c>
      <c r="C50" t="s">
        <v>330</v>
      </c>
      <c r="D50" t="s">
        <v>337</v>
      </c>
      <c r="E50" t="s">
        <v>3386</v>
      </c>
      <c r="F50" t="s">
        <v>3387</v>
      </c>
      <c r="G50" s="16">
        <v>2006</v>
      </c>
    </row>
    <row r="51" spans="1:7" x14ac:dyDescent="0.25">
      <c r="A51">
        <v>2024</v>
      </c>
      <c r="B51">
        <v>1</v>
      </c>
      <c r="C51" t="s">
        <v>330</v>
      </c>
      <c r="D51" t="s">
        <v>337</v>
      </c>
      <c r="E51" t="s">
        <v>3381</v>
      </c>
      <c r="F51" t="s">
        <v>3385</v>
      </c>
      <c r="G51" s="16">
        <v>486</v>
      </c>
    </row>
    <row r="52" spans="1:7" x14ac:dyDescent="0.25">
      <c r="A52">
        <v>2024</v>
      </c>
      <c r="B52">
        <v>1</v>
      </c>
      <c r="C52" t="s">
        <v>330</v>
      </c>
      <c r="D52" t="s">
        <v>344</v>
      </c>
      <c r="E52" t="s">
        <v>3381</v>
      </c>
      <c r="F52" t="s">
        <v>3382</v>
      </c>
      <c r="G52" s="16">
        <v>363701</v>
      </c>
    </row>
    <row r="53" spans="1:7" x14ac:dyDescent="0.25">
      <c r="A53">
        <v>2024</v>
      </c>
      <c r="B53">
        <v>1</v>
      </c>
      <c r="C53" t="s">
        <v>330</v>
      </c>
      <c r="D53" t="s">
        <v>344</v>
      </c>
      <c r="E53" t="s">
        <v>3381</v>
      </c>
      <c r="F53" t="s">
        <v>3387</v>
      </c>
      <c r="G53" s="16">
        <v>1184532</v>
      </c>
    </row>
    <row r="54" spans="1:7" x14ac:dyDescent="0.25">
      <c r="A54">
        <v>2024</v>
      </c>
      <c r="B54">
        <v>1</v>
      </c>
      <c r="C54" t="s">
        <v>330</v>
      </c>
      <c r="D54" t="s">
        <v>368</v>
      </c>
      <c r="E54" t="s">
        <v>3381</v>
      </c>
      <c r="F54" t="s">
        <v>3382</v>
      </c>
      <c r="G54" s="16">
        <v>80915</v>
      </c>
    </row>
    <row r="55" spans="1:7" x14ac:dyDescent="0.25">
      <c r="A55">
        <v>2024</v>
      </c>
      <c r="B55">
        <v>1</v>
      </c>
      <c r="C55" t="s">
        <v>330</v>
      </c>
      <c r="D55" t="s">
        <v>368</v>
      </c>
      <c r="E55" t="s">
        <v>3383</v>
      </c>
      <c r="F55" t="s">
        <v>3382</v>
      </c>
      <c r="G55" s="16">
        <v>9079</v>
      </c>
    </row>
    <row r="56" spans="1:7" x14ac:dyDescent="0.25">
      <c r="A56">
        <v>2024</v>
      </c>
      <c r="B56">
        <v>1</v>
      </c>
      <c r="C56" t="s">
        <v>330</v>
      </c>
      <c r="D56" t="s">
        <v>368</v>
      </c>
      <c r="E56" t="s">
        <v>3383</v>
      </c>
      <c r="F56" t="s">
        <v>3387</v>
      </c>
      <c r="G56" s="16">
        <v>61786</v>
      </c>
    </row>
    <row r="57" spans="1:7" x14ac:dyDescent="0.25">
      <c r="A57">
        <v>2024</v>
      </c>
      <c r="B57">
        <v>1</v>
      </c>
      <c r="C57" t="s">
        <v>330</v>
      </c>
      <c r="D57" t="s">
        <v>368</v>
      </c>
      <c r="E57" t="s">
        <v>3383</v>
      </c>
      <c r="F57" t="s">
        <v>3385</v>
      </c>
      <c r="G57" s="16">
        <v>36947</v>
      </c>
    </row>
    <row r="58" spans="1:7" x14ac:dyDescent="0.25">
      <c r="A58">
        <v>2024</v>
      </c>
      <c r="B58">
        <v>1</v>
      </c>
      <c r="C58" t="s">
        <v>330</v>
      </c>
      <c r="D58" t="s">
        <v>368</v>
      </c>
      <c r="E58" t="s">
        <v>3386</v>
      </c>
      <c r="F58" t="s">
        <v>3385</v>
      </c>
      <c r="G58" s="16">
        <v>5653</v>
      </c>
    </row>
    <row r="59" spans="1:7" x14ac:dyDescent="0.25">
      <c r="A59">
        <v>2024</v>
      </c>
      <c r="B59">
        <v>1</v>
      </c>
      <c r="C59" t="s">
        <v>330</v>
      </c>
      <c r="D59" t="s">
        <v>399</v>
      </c>
      <c r="E59" t="s">
        <v>3381</v>
      </c>
      <c r="F59" t="s">
        <v>3387</v>
      </c>
      <c r="G59" s="16">
        <v>424457</v>
      </c>
    </row>
    <row r="60" spans="1:7" x14ac:dyDescent="0.25">
      <c r="A60">
        <v>2024</v>
      </c>
      <c r="B60">
        <v>1</v>
      </c>
      <c r="C60" t="s">
        <v>330</v>
      </c>
      <c r="D60" t="s">
        <v>414</v>
      </c>
      <c r="E60" t="s">
        <v>3381</v>
      </c>
      <c r="F60" t="s">
        <v>3382</v>
      </c>
      <c r="G60" s="16">
        <v>249554</v>
      </c>
    </row>
    <row r="61" spans="1:7" x14ac:dyDescent="0.25">
      <c r="A61">
        <v>2024</v>
      </c>
      <c r="B61">
        <v>1</v>
      </c>
      <c r="C61" t="s">
        <v>330</v>
      </c>
      <c r="D61" t="s">
        <v>420</v>
      </c>
      <c r="E61" t="s">
        <v>3381</v>
      </c>
      <c r="F61" t="s">
        <v>3387</v>
      </c>
      <c r="G61" s="16">
        <v>171248</v>
      </c>
    </row>
    <row r="62" spans="1:7" x14ac:dyDescent="0.25">
      <c r="A62">
        <v>2024</v>
      </c>
      <c r="B62">
        <v>1</v>
      </c>
      <c r="C62" t="s">
        <v>330</v>
      </c>
      <c r="D62" t="s">
        <v>420</v>
      </c>
      <c r="E62" t="s">
        <v>3383</v>
      </c>
      <c r="F62" t="s">
        <v>3387</v>
      </c>
      <c r="G62" s="16">
        <v>3497</v>
      </c>
    </row>
    <row r="63" spans="1:7" x14ac:dyDescent="0.25">
      <c r="A63">
        <v>2024</v>
      </c>
      <c r="B63">
        <v>1</v>
      </c>
      <c r="C63" t="s">
        <v>330</v>
      </c>
      <c r="D63" t="s">
        <v>438</v>
      </c>
      <c r="E63" t="s">
        <v>3381</v>
      </c>
      <c r="F63" t="s">
        <v>3387</v>
      </c>
      <c r="G63" s="16">
        <v>47512</v>
      </c>
    </row>
    <row r="64" spans="1:7" x14ac:dyDescent="0.25">
      <c r="A64">
        <v>2024</v>
      </c>
      <c r="B64">
        <v>1</v>
      </c>
      <c r="C64" t="s">
        <v>334</v>
      </c>
      <c r="D64" t="s">
        <v>305</v>
      </c>
      <c r="E64" t="s">
        <v>3383</v>
      </c>
      <c r="F64" t="s">
        <v>3382</v>
      </c>
      <c r="G64" s="16">
        <v>25964</v>
      </c>
    </row>
    <row r="65" spans="1:7" x14ac:dyDescent="0.25">
      <c r="A65">
        <v>2024</v>
      </c>
      <c r="B65">
        <v>1</v>
      </c>
      <c r="C65" t="s">
        <v>334</v>
      </c>
      <c r="D65" t="s">
        <v>321</v>
      </c>
      <c r="E65" t="s">
        <v>3381</v>
      </c>
      <c r="F65" t="s">
        <v>3382</v>
      </c>
      <c r="G65" s="16">
        <v>225213</v>
      </c>
    </row>
    <row r="66" spans="1:7" x14ac:dyDescent="0.25">
      <c r="A66">
        <v>2024</v>
      </c>
      <c r="B66">
        <v>1</v>
      </c>
      <c r="C66" t="s">
        <v>334</v>
      </c>
      <c r="D66" t="s">
        <v>324</v>
      </c>
      <c r="E66" t="s">
        <v>3381</v>
      </c>
      <c r="F66" t="s">
        <v>3382</v>
      </c>
      <c r="G66" s="16">
        <v>178062</v>
      </c>
    </row>
    <row r="67" spans="1:7" x14ac:dyDescent="0.25">
      <c r="A67">
        <v>2024</v>
      </c>
      <c r="B67">
        <v>1</v>
      </c>
      <c r="C67" t="s">
        <v>334</v>
      </c>
      <c r="D67" t="s">
        <v>334</v>
      </c>
      <c r="E67" t="s">
        <v>3381</v>
      </c>
      <c r="F67" t="s">
        <v>3382</v>
      </c>
      <c r="G67" s="16">
        <v>2672774</v>
      </c>
    </row>
    <row r="68" spans="1:7" x14ac:dyDescent="0.25">
      <c r="A68">
        <v>2024</v>
      </c>
      <c r="B68">
        <v>1</v>
      </c>
      <c r="C68" t="s">
        <v>334</v>
      </c>
      <c r="D68" t="s">
        <v>334</v>
      </c>
      <c r="E68" t="s">
        <v>3381</v>
      </c>
      <c r="F68" t="s">
        <v>3387</v>
      </c>
      <c r="G68" s="16">
        <v>89075</v>
      </c>
    </row>
    <row r="69" spans="1:7" x14ac:dyDescent="0.25">
      <c r="A69">
        <v>2024</v>
      </c>
      <c r="B69">
        <v>1</v>
      </c>
      <c r="C69" t="s">
        <v>334</v>
      </c>
      <c r="D69" t="s">
        <v>334</v>
      </c>
      <c r="E69" t="s">
        <v>3381</v>
      </c>
      <c r="F69" t="s">
        <v>3385</v>
      </c>
      <c r="G69" s="16">
        <v>343250</v>
      </c>
    </row>
    <row r="70" spans="1:7" x14ac:dyDescent="0.25">
      <c r="A70">
        <v>2024</v>
      </c>
      <c r="B70">
        <v>1</v>
      </c>
      <c r="C70" t="s">
        <v>334</v>
      </c>
      <c r="D70" t="s">
        <v>334</v>
      </c>
      <c r="E70" t="s">
        <v>3383</v>
      </c>
      <c r="F70" t="s">
        <v>3385</v>
      </c>
      <c r="G70" s="16">
        <v>45836</v>
      </c>
    </row>
    <row r="71" spans="1:7" x14ac:dyDescent="0.25">
      <c r="A71">
        <v>2024</v>
      </c>
      <c r="B71">
        <v>1</v>
      </c>
      <c r="C71" t="s">
        <v>334</v>
      </c>
      <c r="D71" t="s">
        <v>334</v>
      </c>
      <c r="E71" t="s">
        <v>3386</v>
      </c>
      <c r="F71" t="s">
        <v>3385</v>
      </c>
      <c r="G71" s="16">
        <v>9708</v>
      </c>
    </row>
    <row r="72" spans="1:7" x14ac:dyDescent="0.25">
      <c r="A72">
        <v>2024</v>
      </c>
      <c r="B72">
        <v>1</v>
      </c>
      <c r="C72" t="s">
        <v>334</v>
      </c>
      <c r="D72" t="s">
        <v>344</v>
      </c>
      <c r="E72" t="s">
        <v>3381</v>
      </c>
      <c r="F72" t="s">
        <v>3382</v>
      </c>
      <c r="G72" s="16">
        <v>78352</v>
      </c>
    </row>
    <row r="73" spans="1:7" x14ac:dyDescent="0.25">
      <c r="A73">
        <v>2024</v>
      </c>
      <c r="B73">
        <v>1</v>
      </c>
      <c r="C73" t="s">
        <v>334</v>
      </c>
      <c r="D73" t="s">
        <v>344</v>
      </c>
      <c r="E73" t="s">
        <v>3383</v>
      </c>
      <c r="F73" t="s">
        <v>3385</v>
      </c>
      <c r="G73" s="16">
        <v>5210</v>
      </c>
    </row>
    <row r="74" spans="1:7" x14ac:dyDescent="0.25">
      <c r="A74">
        <v>2024</v>
      </c>
      <c r="B74">
        <v>1</v>
      </c>
      <c r="C74" t="s">
        <v>334</v>
      </c>
      <c r="D74" t="s">
        <v>393</v>
      </c>
      <c r="E74" t="s">
        <v>3381</v>
      </c>
      <c r="F74" t="s">
        <v>3382</v>
      </c>
      <c r="G74" s="16">
        <v>161687</v>
      </c>
    </row>
    <row r="75" spans="1:7" x14ac:dyDescent="0.25">
      <c r="A75">
        <v>2024</v>
      </c>
      <c r="B75">
        <v>1</v>
      </c>
      <c r="C75" t="s">
        <v>334</v>
      </c>
      <c r="D75" t="s">
        <v>423</v>
      </c>
      <c r="E75" t="s">
        <v>3383</v>
      </c>
      <c r="F75" t="s">
        <v>3382</v>
      </c>
      <c r="G75" s="16">
        <v>16564</v>
      </c>
    </row>
    <row r="76" spans="1:7" x14ac:dyDescent="0.25">
      <c r="A76">
        <v>2024</v>
      </c>
      <c r="B76">
        <v>1</v>
      </c>
      <c r="C76" t="s">
        <v>334</v>
      </c>
      <c r="D76" t="s">
        <v>441</v>
      </c>
      <c r="E76" t="s">
        <v>3383</v>
      </c>
      <c r="F76" t="s">
        <v>3382</v>
      </c>
      <c r="G76" s="16">
        <v>19184</v>
      </c>
    </row>
    <row r="77" spans="1:7" x14ac:dyDescent="0.25">
      <c r="A77">
        <v>2024</v>
      </c>
      <c r="B77">
        <v>1</v>
      </c>
      <c r="C77" t="s">
        <v>1033</v>
      </c>
      <c r="D77" t="s">
        <v>1</v>
      </c>
      <c r="E77" t="s">
        <v>3381</v>
      </c>
      <c r="F77" t="s">
        <v>3382</v>
      </c>
      <c r="G77" s="16">
        <v>46251</v>
      </c>
    </row>
    <row r="78" spans="1:7" x14ac:dyDescent="0.25">
      <c r="A78">
        <v>2024</v>
      </c>
      <c r="B78">
        <v>1</v>
      </c>
      <c r="C78" t="s">
        <v>1033</v>
      </c>
      <c r="D78" t="s">
        <v>1</v>
      </c>
      <c r="E78" t="s">
        <v>3383</v>
      </c>
      <c r="F78" t="s">
        <v>3382</v>
      </c>
      <c r="G78" s="16">
        <v>21474</v>
      </c>
    </row>
    <row r="79" spans="1:7" x14ac:dyDescent="0.25">
      <c r="A79">
        <v>2024</v>
      </c>
      <c r="B79">
        <v>1</v>
      </c>
      <c r="C79" t="s">
        <v>1033</v>
      </c>
      <c r="D79" t="s">
        <v>1</v>
      </c>
      <c r="E79" t="s">
        <v>3383</v>
      </c>
      <c r="F79" t="s">
        <v>3385</v>
      </c>
      <c r="G79" s="16">
        <v>13410</v>
      </c>
    </row>
    <row r="80" spans="1:7" x14ac:dyDescent="0.25">
      <c r="A80">
        <v>2024</v>
      </c>
      <c r="B80">
        <v>1</v>
      </c>
      <c r="C80" t="s">
        <v>1033</v>
      </c>
      <c r="D80" t="s">
        <v>321</v>
      </c>
      <c r="E80" t="s">
        <v>3383</v>
      </c>
      <c r="F80" t="s">
        <v>3382</v>
      </c>
      <c r="G80" s="16">
        <v>10000</v>
      </c>
    </row>
    <row r="81" spans="1:7" x14ac:dyDescent="0.25">
      <c r="A81">
        <v>2024</v>
      </c>
      <c r="B81">
        <v>1</v>
      </c>
      <c r="C81" t="s">
        <v>1033</v>
      </c>
      <c r="D81" t="s">
        <v>324</v>
      </c>
      <c r="E81" t="s">
        <v>3381</v>
      </c>
      <c r="F81" t="s">
        <v>3382</v>
      </c>
      <c r="G81" s="16">
        <v>49978</v>
      </c>
    </row>
    <row r="82" spans="1:7" x14ac:dyDescent="0.25">
      <c r="A82">
        <v>2024</v>
      </c>
      <c r="B82">
        <v>1</v>
      </c>
      <c r="C82" t="s">
        <v>1033</v>
      </c>
      <c r="D82" t="s">
        <v>324</v>
      </c>
      <c r="E82" t="s">
        <v>3383</v>
      </c>
      <c r="F82" t="s">
        <v>3382</v>
      </c>
      <c r="G82" s="16">
        <v>35438</v>
      </c>
    </row>
    <row r="83" spans="1:7" x14ac:dyDescent="0.25">
      <c r="A83">
        <v>2024</v>
      </c>
      <c r="B83">
        <v>1</v>
      </c>
      <c r="C83" t="s">
        <v>1033</v>
      </c>
      <c r="D83" t="s">
        <v>324</v>
      </c>
      <c r="E83" t="s">
        <v>3383</v>
      </c>
      <c r="F83" t="s">
        <v>3385</v>
      </c>
      <c r="G83" s="16">
        <v>1844</v>
      </c>
    </row>
    <row r="84" spans="1:7" x14ac:dyDescent="0.25">
      <c r="A84">
        <v>2024</v>
      </c>
      <c r="B84">
        <v>1</v>
      </c>
      <c r="C84" t="s">
        <v>1033</v>
      </c>
      <c r="D84" t="s">
        <v>330</v>
      </c>
      <c r="E84" t="s">
        <v>3383</v>
      </c>
      <c r="F84" t="s">
        <v>3385</v>
      </c>
      <c r="G84" s="16">
        <v>821</v>
      </c>
    </row>
    <row r="85" spans="1:7" x14ac:dyDescent="0.25">
      <c r="A85">
        <v>2024</v>
      </c>
      <c r="B85">
        <v>1</v>
      </c>
      <c r="C85" t="s">
        <v>1033</v>
      </c>
      <c r="D85" t="s">
        <v>334</v>
      </c>
      <c r="E85" t="s">
        <v>3383</v>
      </c>
      <c r="F85" t="s">
        <v>3382</v>
      </c>
      <c r="G85" s="16">
        <v>135791</v>
      </c>
    </row>
    <row r="86" spans="1:7" x14ac:dyDescent="0.25">
      <c r="A86">
        <v>2024</v>
      </c>
      <c r="B86">
        <v>1</v>
      </c>
      <c r="C86" t="s">
        <v>1033</v>
      </c>
      <c r="D86" t="s">
        <v>344</v>
      </c>
      <c r="E86" t="s">
        <v>3381</v>
      </c>
      <c r="F86" t="s">
        <v>3382</v>
      </c>
      <c r="G86" s="16">
        <v>58050</v>
      </c>
    </row>
    <row r="87" spans="1:7" x14ac:dyDescent="0.25">
      <c r="A87">
        <v>2024</v>
      </c>
      <c r="B87">
        <v>1</v>
      </c>
      <c r="C87" t="s">
        <v>1033</v>
      </c>
      <c r="D87" t="s">
        <v>344</v>
      </c>
      <c r="E87" t="s">
        <v>3381</v>
      </c>
      <c r="F87" t="s">
        <v>3387</v>
      </c>
      <c r="G87" s="16">
        <v>34964</v>
      </c>
    </row>
    <row r="88" spans="1:7" x14ac:dyDescent="0.25">
      <c r="A88">
        <v>2024</v>
      </c>
      <c r="B88">
        <v>1</v>
      </c>
      <c r="C88" t="s">
        <v>1033</v>
      </c>
      <c r="D88" t="s">
        <v>344</v>
      </c>
      <c r="E88" t="s">
        <v>3383</v>
      </c>
      <c r="F88" t="s">
        <v>3387</v>
      </c>
      <c r="G88" s="16">
        <v>45915</v>
      </c>
    </row>
    <row r="89" spans="1:7" x14ac:dyDescent="0.25">
      <c r="A89">
        <v>2024</v>
      </c>
      <c r="B89">
        <v>1</v>
      </c>
      <c r="C89" t="s">
        <v>1033</v>
      </c>
      <c r="D89" t="s">
        <v>344</v>
      </c>
      <c r="E89" t="s">
        <v>3381</v>
      </c>
      <c r="F89" t="s">
        <v>3385</v>
      </c>
      <c r="G89" s="16">
        <v>10195</v>
      </c>
    </row>
    <row r="90" spans="1:7" x14ac:dyDescent="0.25">
      <c r="A90">
        <v>2024</v>
      </c>
      <c r="B90">
        <v>1</v>
      </c>
      <c r="C90" t="s">
        <v>1033</v>
      </c>
      <c r="D90" t="s">
        <v>344</v>
      </c>
      <c r="E90" t="s">
        <v>3383</v>
      </c>
      <c r="F90" t="s">
        <v>3385</v>
      </c>
      <c r="G90" s="16">
        <v>20130</v>
      </c>
    </row>
    <row r="91" spans="1:7" x14ac:dyDescent="0.25">
      <c r="A91">
        <v>2024</v>
      </c>
      <c r="B91">
        <v>1</v>
      </c>
      <c r="C91" t="s">
        <v>1033</v>
      </c>
      <c r="D91" t="s">
        <v>353</v>
      </c>
      <c r="E91" t="s">
        <v>3383</v>
      </c>
      <c r="F91" t="s">
        <v>3385</v>
      </c>
      <c r="G91" s="16">
        <v>6338</v>
      </c>
    </row>
    <row r="92" spans="1:7" x14ac:dyDescent="0.25">
      <c r="A92">
        <v>2024</v>
      </c>
      <c r="B92">
        <v>1</v>
      </c>
      <c r="C92" t="s">
        <v>1033</v>
      </c>
      <c r="D92" t="s">
        <v>359</v>
      </c>
      <c r="E92" t="s">
        <v>3383</v>
      </c>
      <c r="F92" t="s">
        <v>3382</v>
      </c>
      <c r="G92" s="16">
        <v>11231</v>
      </c>
    </row>
    <row r="93" spans="1:7" x14ac:dyDescent="0.25">
      <c r="A93">
        <v>2024</v>
      </c>
      <c r="B93">
        <v>1</v>
      </c>
      <c r="C93" t="s">
        <v>1033</v>
      </c>
      <c r="D93" t="s">
        <v>359</v>
      </c>
      <c r="E93" t="s">
        <v>3383</v>
      </c>
      <c r="F93" t="s">
        <v>3387</v>
      </c>
      <c r="G93" s="16">
        <v>2934</v>
      </c>
    </row>
    <row r="94" spans="1:7" x14ac:dyDescent="0.25">
      <c r="A94">
        <v>2024</v>
      </c>
      <c r="B94">
        <v>1</v>
      </c>
      <c r="C94" t="s">
        <v>1033</v>
      </c>
      <c r="D94" t="s">
        <v>365</v>
      </c>
      <c r="E94" t="s">
        <v>3383</v>
      </c>
      <c r="F94" t="s">
        <v>3387</v>
      </c>
      <c r="G94" s="16">
        <v>7908</v>
      </c>
    </row>
    <row r="95" spans="1:7" x14ac:dyDescent="0.25">
      <c r="A95">
        <v>2024</v>
      </c>
      <c r="B95">
        <v>1</v>
      </c>
      <c r="C95" t="s">
        <v>1033</v>
      </c>
      <c r="D95" t="s">
        <v>393</v>
      </c>
      <c r="E95" t="s">
        <v>3381</v>
      </c>
      <c r="F95" t="s">
        <v>3382</v>
      </c>
      <c r="G95" s="16">
        <v>34838</v>
      </c>
    </row>
    <row r="96" spans="1:7" x14ac:dyDescent="0.25">
      <c r="A96">
        <v>2024</v>
      </c>
      <c r="B96">
        <v>1</v>
      </c>
      <c r="C96" t="s">
        <v>1033</v>
      </c>
      <c r="D96" t="s">
        <v>393</v>
      </c>
      <c r="E96" t="s">
        <v>3383</v>
      </c>
      <c r="F96" t="s">
        <v>3382</v>
      </c>
      <c r="G96" s="16">
        <v>15631</v>
      </c>
    </row>
    <row r="97" spans="1:7" x14ac:dyDescent="0.25">
      <c r="A97">
        <v>2024</v>
      </c>
      <c r="B97">
        <v>1</v>
      </c>
      <c r="C97" t="s">
        <v>1033</v>
      </c>
      <c r="D97" t="s">
        <v>393</v>
      </c>
      <c r="E97" t="s">
        <v>3386</v>
      </c>
      <c r="F97" t="s">
        <v>3382</v>
      </c>
      <c r="G97" s="16">
        <v>10492</v>
      </c>
    </row>
    <row r="98" spans="1:7" x14ac:dyDescent="0.25">
      <c r="A98">
        <v>2024</v>
      </c>
      <c r="B98">
        <v>1</v>
      </c>
      <c r="C98" t="s">
        <v>1033</v>
      </c>
      <c r="D98" t="s">
        <v>393</v>
      </c>
      <c r="E98" t="s">
        <v>3383</v>
      </c>
      <c r="F98" t="s">
        <v>3385</v>
      </c>
      <c r="G98" s="16">
        <v>5693</v>
      </c>
    </row>
    <row r="99" spans="1:7" x14ac:dyDescent="0.25">
      <c r="A99">
        <v>2024</v>
      </c>
      <c r="B99">
        <v>1</v>
      </c>
      <c r="C99" t="s">
        <v>1033</v>
      </c>
      <c r="D99" t="s">
        <v>399</v>
      </c>
      <c r="E99" t="s">
        <v>3384</v>
      </c>
      <c r="F99" t="s">
        <v>3382</v>
      </c>
      <c r="G99" s="16">
        <v>57203</v>
      </c>
    </row>
    <row r="100" spans="1:7" x14ac:dyDescent="0.25">
      <c r="A100">
        <v>2024</v>
      </c>
      <c r="B100">
        <v>1</v>
      </c>
      <c r="C100" t="s">
        <v>1033</v>
      </c>
      <c r="D100" t="s">
        <v>399</v>
      </c>
      <c r="E100" t="s">
        <v>3383</v>
      </c>
      <c r="F100" t="s">
        <v>3385</v>
      </c>
      <c r="G100" s="16">
        <v>25006</v>
      </c>
    </row>
    <row r="101" spans="1:7" x14ac:dyDescent="0.25">
      <c r="A101">
        <v>2024</v>
      </c>
      <c r="B101">
        <v>1</v>
      </c>
      <c r="C101" t="s">
        <v>1033</v>
      </c>
      <c r="D101" t="s">
        <v>402</v>
      </c>
      <c r="E101" t="s">
        <v>3383</v>
      </c>
      <c r="F101" t="s">
        <v>3387</v>
      </c>
      <c r="G101" s="16">
        <v>3224</v>
      </c>
    </row>
    <row r="102" spans="1:7" x14ac:dyDescent="0.25">
      <c r="A102">
        <v>2024</v>
      </c>
      <c r="B102">
        <v>1</v>
      </c>
      <c r="C102" t="s">
        <v>1033</v>
      </c>
      <c r="D102" t="s">
        <v>408</v>
      </c>
      <c r="E102" t="s">
        <v>3386</v>
      </c>
      <c r="F102" t="s">
        <v>3387</v>
      </c>
      <c r="G102" s="16">
        <v>104</v>
      </c>
    </row>
    <row r="103" spans="1:7" x14ac:dyDescent="0.25">
      <c r="A103">
        <v>2024</v>
      </c>
      <c r="B103">
        <v>1</v>
      </c>
      <c r="C103" t="s">
        <v>1033</v>
      </c>
      <c r="D103" t="s">
        <v>408</v>
      </c>
      <c r="E103" t="s">
        <v>3383</v>
      </c>
      <c r="F103" t="s">
        <v>3385</v>
      </c>
      <c r="G103" s="16">
        <v>2019</v>
      </c>
    </row>
    <row r="104" spans="1:7" x14ac:dyDescent="0.25">
      <c r="A104">
        <v>2024</v>
      </c>
      <c r="B104">
        <v>1</v>
      </c>
      <c r="C104" t="s">
        <v>1033</v>
      </c>
      <c r="D104" t="s">
        <v>414</v>
      </c>
      <c r="E104" t="s">
        <v>3381</v>
      </c>
      <c r="F104" t="s">
        <v>3382</v>
      </c>
      <c r="G104" s="16">
        <v>1100792</v>
      </c>
    </row>
    <row r="105" spans="1:7" x14ac:dyDescent="0.25">
      <c r="A105">
        <v>2024</v>
      </c>
      <c r="B105">
        <v>1</v>
      </c>
      <c r="C105" t="s">
        <v>1033</v>
      </c>
      <c r="D105" t="s">
        <v>414</v>
      </c>
      <c r="E105" t="s">
        <v>3383</v>
      </c>
      <c r="F105" t="s">
        <v>3382</v>
      </c>
      <c r="G105" s="16">
        <v>7230</v>
      </c>
    </row>
    <row r="106" spans="1:7" x14ac:dyDescent="0.25">
      <c r="A106">
        <v>2024</v>
      </c>
      <c r="B106">
        <v>1</v>
      </c>
      <c r="C106" t="s">
        <v>1033</v>
      </c>
      <c r="D106" t="s">
        <v>420</v>
      </c>
      <c r="E106" t="s">
        <v>3383</v>
      </c>
      <c r="F106" t="s">
        <v>3382</v>
      </c>
      <c r="G106" s="16">
        <v>243592</v>
      </c>
    </row>
    <row r="107" spans="1:7" x14ac:dyDescent="0.25">
      <c r="A107">
        <v>2024</v>
      </c>
      <c r="B107">
        <v>1</v>
      </c>
      <c r="C107" t="s">
        <v>1033</v>
      </c>
      <c r="D107" t="s">
        <v>420</v>
      </c>
      <c r="E107" t="s">
        <v>3383</v>
      </c>
      <c r="F107" t="s">
        <v>3385</v>
      </c>
      <c r="G107" s="16">
        <v>13862</v>
      </c>
    </row>
    <row r="108" spans="1:7" x14ac:dyDescent="0.25">
      <c r="A108">
        <v>2024</v>
      </c>
      <c r="B108">
        <v>1</v>
      </c>
      <c r="C108" t="s">
        <v>1033</v>
      </c>
      <c r="D108" t="s">
        <v>432</v>
      </c>
      <c r="E108" t="s">
        <v>3383</v>
      </c>
      <c r="F108" t="s">
        <v>3382</v>
      </c>
      <c r="G108" s="16">
        <v>47443</v>
      </c>
    </row>
    <row r="109" spans="1:7" x14ac:dyDescent="0.25">
      <c r="A109">
        <v>2024</v>
      </c>
      <c r="B109">
        <v>1</v>
      </c>
      <c r="C109" t="s">
        <v>1033</v>
      </c>
      <c r="D109" t="s">
        <v>432</v>
      </c>
      <c r="E109" t="s">
        <v>3386</v>
      </c>
      <c r="F109" t="s">
        <v>3382</v>
      </c>
      <c r="G109" s="16">
        <v>3119</v>
      </c>
    </row>
    <row r="110" spans="1:7" x14ac:dyDescent="0.25">
      <c r="A110">
        <v>2024</v>
      </c>
      <c r="B110">
        <v>1</v>
      </c>
      <c r="C110" t="s">
        <v>1033</v>
      </c>
      <c r="D110" t="s">
        <v>438</v>
      </c>
      <c r="E110" t="s">
        <v>3381</v>
      </c>
      <c r="F110" t="s">
        <v>3387</v>
      </c>
      <c r="G110" s="16">
        <v>44521</v>
      </c>
    </row>
    <row r="111" spans="1:7" x14ac:dyDescent="0.25">
      <c r="A111">
        <v>2024</v>
      </c>
      <c r="B111">
        <v>1</v>
      </c>
      <c r="C111" t="s">
        <v>1033</v>
      </c>
      <c r="D111" t="s">
        <v>438</v>
      </c>
      <c r="E111" t="s">
        <v>3383</v>
      </c>
      <c r="F111" t="s">
        <v>3385</v>
      </c>
      <c r="G111" s="16">
        <v>24813</v>
      </c>
    </row>
    <row r="112" spans="1:7" x14ac:dyDescent="0.25">
      <c r="A112">
        <v>2024</v>
      </c>
      <c r="B112">
        <v>1</v>
      </c>
      <c r="C112" t="s">
        <v>1033</v>
      </c>
      <c r="D112" t="s">
        <v>441</v>
      </c>
      <c r="E112" t="s">
        <v>3383</v>
      </c>
      <c r="F112" t="s">
        <v>3385</v>
      </c>
      <c r="G112" s="16">
        <v>4974</v>
      </c>
    </row>
    <row r="113" spans="1:7" x14ac:dyDescent="0.25">
      <c r="A113">
        <v>2024</v>
      </c>
      <c r="B113">
        <v>1</v>
      </c>
      <c r="C113" t="s">
        <v>1143</v>
      </c>
      <c r="D113" t="s">
        <v>321</v>
      </c>
      <c r="E113" t="s">
        <v>3381</v>
      </c>
      <c r="F113" t="s">
        <v>3382</v>
      </c>
      <c r="G113" s="16">
        <v>91254</v>
      </c>
    </row>
    <row r="114" spans="1:7" x14ac:dyDescent="0.25">
      <c r="A114">
        <v>2024</v>
      </c>
      <c r="B114">
        <v>1</v>
      </c>
      <c r="C114" t="s">
        <v>1143</v>
      </c>
      <c r="D114" t="s">
        <v>321</v>
      </c>
      <c r="E114" t="s">
        <v>3381</v>
      </c>
      <c r="F114" t="s">
        <v>3387</v>
      </c>
      <c r="G114" s="16">
        <v>125947</v>
      </c>
    </row>
    <row r="115" spans="1:7" x14ac:dyDescent="0.25">
      <c r="A115">
        <v>2024</v>
      </c>
      <c r="B115">
        <v>1</v>
      </c>
      <c r="C115" t="s">
        <v>1143</v>
      </c>
      <c r="D115" t="s">
        <v>334</v>
      </c>
      <c r="E115" t="s">
        <v>3383</v>
      </c>
      <c r="F115" t="s">
        <v>3382</v>
      </c>
      <c r="G115" s="16">
        <v>37047</v>
      </c>
    </row>
    <row r="116" spans="1:7" x14ac:dyDescent="0.25">
      <c r="A116">
        <v>2024</v>
      </c>
      <c r="B116">
        <v>1</v>
      </c>
      <c r="C116" t="s">
        <v>1143</v>
      </c>
      <c r="D116" t="s">
        <v>334</v>
      </c>
      <c r="E116" t="s">
        <v>3381</v>
      </c>
      <c r="F116" t="s">
        <v>3387</v>
      </c>
      <c r="G116" s="16">
        <v>500279</v>
      </c>
    </row>
    <row r="117" spans="1:7" x14ac:dyDescent="0.25">
      <c r="A117">
        <v>2024</v>
      </c>
      <c r="B117">
        <v>1</v>
      </c>
      <c r="C117" t="s">
        <v>1143</v>
      </c>
      <c r="D117" t="s">
        <v>337</v>
      </c>
      <c r="E117" t="s">
        <v>3386</v>
      </c>
      <c r="F117" t="s">
        <v>3387</v>
      </c>
      <c r="G117" s="16">
        <v>6399</v>
      </c>
    </row>
    <row r="118" spans="1:7" x14ac:dyDescent="0.25">
      <c r="A118">
        <v>2024</v>
      </c>
      <c r="B118">
        <v>1</v>
      </c>
      <c r="C118" t="s">
        <v>1143</v>
      </c>
      <c r="D118" t="s">
        <v>344</v>
      </c>
      <c r="E118" t="s">
        <v>3381</v>
      </c>
      <c r="F118" t="s">
        <v>3382</v>
      </c>
      <c r="G118" s="16">
        <v>1166085</v>
      </c>
    </row>
    <row r="119" spans="1:7" x14ac:dyDescent="0.25">
      <c r="A119">
        <v>2024</v>
      </c>
      <c r="B119">
        <v>1</v>
      </c>
      <c r="C119" t="s">
        <v>1143</v>
      </c>
      <c r="D119" t="s">
        <v>344</v>
      </c>
      <c r="E119" t="s">
        <v>3383</v>
      </c>
      <c r="F119" t="s">
        <v>3382</v>
      </c>
      <c r="G119" s="16">
        <v>41182</v>
      </c>
    </row>
    <row r="120" spans="1:7" x14ac:dyDescent="0.25">
      <c r="A120">
        <v>2024</v>
      </c>
      <c r="B120">
        <v>1</v>
      </c>
      <c r="C120" t="s">
        <v>1143</v>
      </c>
      <c r="D120" t="s">
        <v>344</v>
      </c>
      <c r="E120" t="s">
        <v>3381</v>
      </c>
      <c r="F120" t="s">
        <v>3387</v>
      </c>
      <c r="G120" s="16">
        <v>1166631</v>
      </c>
    </row>
    <row r="121" spans="1:7" x14ac:dyDescent="0.25">
      <c r="A121">
        <v>2024</v>
      </c>
      <c r="B121">
        <v>1</v>
      </c>
      <c r="C121" t="s">
        <v>1143</v>
      </c>
      <c r="D121" t="s">
        <v>344</v>
      </c>
      <c r="E121" t="s">
        <v>3381</v>
      </c>
      <c r="F121" t="s">
        <v>3385</v>
      </c>
      <c r="G121" s="16">
        <v>221149</v>
      </c>
    </row>
    <row r="122" spans="1:7" x14ac:dyDescent="0.25">
      <c r="A122">
        <v>2024</v>
      </c>
      <c r="B122">
        <v>1</v>
      </c>
      <c r="C122" t="s">
        <v>1143</v>
      </c>
      <c r="D122" t="s">
        <v>399</v>
      </c>
      <c r="E122" t="s">
        <v>3381</v>
      </c>
      <c r="F122" t="s">
        <v>3387</v>
      </c>
      <c r="G122" s="16">
        <v>27121</v>
      </c>
    </row>
    <row r="123" spans="1:7" x14ac:dyDescent="0.25">
      <c r="A123">
        <v>2024</v>
      </c>
      <c r="B123">
        <v>1</v>
      </c>
      <c r="C123" t="s">
        <v>1143</v>
      </c>
      <c r="D123" t="s">
        <v>420</v>
      </c>
      <c r="E123" t="s">
        <v>3381</v>
      </c>
      <c r="F123" t="s">
        <v>3382</v>
      </c>
      <c r="G123" s="16">
        <v>130272</v>
      </c>
    </row>
    <row r="124" spans="1:7" x14ac:dyDescent="0.25">
      <c r="A124">
        <v>2024</v>
      </c>
      <c r="B124">
        <v>1</v>
      </c>
      <c r="C124" t="s">
        <v>1143</v>
      </c>
      <c r="D124" t="s">
        <v>420</v>
      </c>
      <c r="E124" t="s">
        <v>3381</v>
      </c>
      <c r="F124" t="s">
        <v>3387</v>
      </c>
      <c r="G124" s="16">
        <v>213750</v>
      </c>
    </row>
    <row r="125" spans="1:7" x14ac:dyDescent="0.25">
      <c r="A125">
        <v>2024</v>
      </c>
      <c r="B125">
        <v>1</v>
      </c>
      <c r="C125" t="s">
        <v>1143</v>
      </c>
      <c r="D125" t="s">
        <v>420</v>
      </c>
      <c r="E125" t="s">
        <v>3383</v>
      </c>
      <c r="F125" t="s">
        <v>3387</v>
      </c>
      <c r="G125" s="16">
        <v>3611</v>
      </c>
    </row>
    <row r="126" spans="1:7" x14ac:dyDescent="0.25">
      <c r="A126">
        <v>2024</v>
      </c>
      <c r="B126">
        <v>1</v>
      </c>
      <c r="C126" t="s">
        <v>1143</v>
      </c>
      <c r="D126" t="s">
        <v>432</v>
      </c>
      <c r="E126" t="s">
        <v>3384</v>
      </c>
      <c r="F126" t="s">
        <v>3385</v>
      </c>
      <c r="G126" s="16">
        <v>39143</v>
      </c>
    </row>
    <row r="127" spans="1:7" x14ac:dyDescent="0.25">
      <c r="A127">
        <v>2024</v>
      </c>
      <c r="B127">
        <v>1</v>
      </c>
      <c r="C127" t="s">
        <v>1143</v>
      </c>
      <c r="D127" t="s">
        <v>438</v>
      </c>
      <c r="E127" t="s">
        <v>3381</v>
      </c>
      <c r="F127" t="s">
        <v>3387</v>
      </c>
      <c r="G127" s="16">
        <v>52968</v>
      </c>
    </row>
    <row r="128" spans="1:7" x14ac:dyDescent="0.25">
      <c r="A128">
        <v>2024</v>
      </c>
      <c r="B128">
        <v>1</v>
      </c>
      <c r="C128" t="s">
        <v>347</v>
      </c>
      <c r="D128" t="s">
        <v>347</v>
      </c>
      <c r="E128" t="s">
        <v>3383</v>
      </c>
      <c r="F128" t="s">
        <v>3385</v>
      </c>
      <c r="G128" s="16">
        <v>68574</v>
      </c>
    </row>
    <row r="129" spans="1:7" x14ac:dyDescent="0.25">
      <c r="A129">
        <v>2024</v>
      </c>
      <c r="B129">
        <v>1</v>
      </c>
      <c r="C129" t="s">
        <v>353</v>
      </c>
      <c r="D129" t="s">
        <v>353</v>
      </c>
      <c r="E129" t="s">
        <v>3381</v>
      </c>
      <c r="F129" t="s">
        <v>3385</v>
      </c>
      <c r="G129" s="16">
        <v>47813</v>
      </c>
    </row>
    <row r="130" spans="1:7" x14ac:dyDescent="0.25">
      <c r="A130">
        <v>2024</v>
      </c>
      <c r="B130">
        <v>1</v>
      </c>
      <c r="C130" t="s">
        <v>353</v>
      </c>
      <c r="D130" t="s">
        <v>353</v>
      </c>
      <c r="E130" t="s">
        <v>3383</v>
      </c>
      <c r="F130" t="s">
        <v>3385</v>
      </c>
      <c r="G130" s="16">
        <v>2500</v>
      </c>
    </row>
    <row r="131" spans="1:7" x14ac:dyDescent="0.25">
      <c r="A131">
        <v>2024</v>
      </c>
      <c r="B131">
        <v>1</v>
      </c>
      <c r="C131" t="s">
        <v>353</v>
      </c>
      <c r="D131" t="s">
        <v>408</v>
      </c>
      <c r="E131" t="s">
        <v>3384</v>
      </c>
      <c r="F131" t="s">
        <v>3385</v>
      </c>
      <c r="G131" s="16">
        <v>28124</v>
      </c>
    </row>
    <row r="132" spans="1:7" x14ac:dyDescent="0.25">
      <c r="A132">
        <v>2024</v>
      </c>
      <c r="B132">
        <v>1</v>
      </c>
      <c r="C132" t="s">
        <v>353</v>
      </c>
      <c r="D132" t="s">
        <v>438</v>
      </c>
      <c r="E132" t="s">
        <v>3381</v>
      </c>
      <c r="F132" t="s">
        <v>3385</v>
      </c>
      <c r="G132" s="16">
        <v>55827</v>
      </c>
    </row>
    <row r="133" spans="1:7" x14ac:dyDescent="0.25">
      <c r="A133">
        <v>2024</v>
      </c>
      <c r="B133">
        <v>1</v>
      </c>
      <c r="C133" t="s">
        <v>365</v>
      </c>
      <c r="D133" t="s">
        <v>365</v>
      </c>
      <c r="E133" t="s">
        <v>3381</v>
      </c>
      <c r="F133" t="s">
        <v>3385</v>
      </c>
      <c r="G133" s="16">
        <v>454682</v>
      </c>
    </row>
    <row r="134" spans="1:7" x14ac:dyDescent="0.25">
      <c r="A134">
        <v>2024</v>
      </c>
      <c r="B134">
        <v>1</v>
      </c>
      <c r="C134" t="s">
        <v>368</v>
      </c>
      <c r="D134" t="s">
        <v>341</v>
      </c>
      <c r="E134" t="s">
        <v>3383</v>
      </c>
      <c r="F134" t="s">
        <v>3385</v>
      </c>
      <c r="G134" s="16">
        <v>15716</v>
      </c>
    </row>
    <row r="135" spans="1:7" x14ac:dyDescent="0.25">
      <c r="A135">
        <v>2024</v>
      </c>
      <c r="B135">
        <v>1</v>
      </c>
      <c r="C135" t="s">
        <v>368</v>
      </c>
      <c r="D135" t="s">
        <v>402</v>
      </c>
      <c r="E135" t="s">
        <v>3383</v>
      </c>
      <c r="F135" t="s">
        <v>3382</v>
      </c>
      <c r="G135" s="16">
        <v>8535</v>
      </c>
    </row>
    <row r="136" spans="1:7" x14ac:dyDescent="0.25">
      <c r="A136">
        <v>2024</v>
      </c>
      <c r="B136">
        <v>1</v>
      </c>
      <c r="C136" t="s">
        <v>371</v>
      </c>
      <c r="D136" t="s">
        <v>297</v>
      </c>
      <c r="E136" t="s">
        <v>3381</v>
      </c>
      <c r="F136" t="s">
        <v>3382</v>
      </c>
      <c r="G136" s="16">
        <v>175402</v>
      </c>
    </row>
    <row r="137" spans="1:7" x14ac:dyDescent="0.25">
      <c r="A137">
        <v>2024</v>
      </c>
      <c r="B137">
        <v>1</v>
      </c>
      <c r="C137" t="s">
        <v>371</v>
      </c>
      <c r="D137" t="s">
        <v>359</v>
      </c>
      <c r="E137" t="s">
        <v>3381</v>
      </c>
      <c r="F137" t="s">
        <v>3382</v>
      </c>
      <c r="G137" s="16">
        <v>33891</v>
      </c>
    </row>
    <row r="138" spans="1:7" x14ac:dyDescent="0.25">
      <c r="A138">
        <v>2024</v>
      </c>
      <c r="B138">
        <v>1</v>
      </c>
      <c r="C138" t="s">
        <v>371</v>
      </c>
      <c r="D138" t="s">
        <v>359</v>
      </c>
      <c r="E138" t="s">
        <v>3383</v>
      </c>
      <c r="F138" t="s">
        <v>3382</v>
      </c>
      <c r="G138" s="16">
        <v>1374</v>
      </c>
    </row>
    <row r="139" spans="1:7" x14ac:dyDescent="0.25">
      <c r="A139">
        <v>2024</v>
      </c>
      <c r="B139">
        <v>1</v>
      </c>
      <c r="C139" t="s">
        <v>371</v>
      </c>
      <c r="D139" t="s">
        <v>362</v>
      </c>
      <c r="E139" t="s">
        <v>3381</v>
      </c>
      <c r="F139" t="s">
        <v>3382</v>
      </c>
      <c r="G139" s="16">
        <v>864768</v>
      </c>
    </row>
    <row r="140" spans="1:7" x14ac:dyDescent="0.25">
      <c r="A140">
        <v>2024</v>
      </c>
      <c r="B140">
        <v>1</v>
      </c>
      <c r="C140" t="s">
        <v>371</v>
      </c>
      <c r="D140" t="s">
        <v>362</v>
      </c>
      <c r="E140" t="s">
        <v>3383</v>
      </c>
      <c r="F140" t="s">
        <v>3382</v>
      </c>
      <c r="G140" s="16">
        <v>216660</v>
      </c>
    </row>
    <row r="141" spans="1:7" x14ac:dyDescent="0.25">
      <c r="A141">
        <v>2024</v>
      </c>
      <c r="B141">
        <v>1</v>
      </c>
      <c r="C141" t="s">
        <v>371</v>
      </c>
      <c r="D141" t="s">
        <v>362</v>
      </c>
      <c r="E141" t="s">
        <v>3386</v>
      </c>
      <c r="F141" t="s">
        <v>3382</v>
      </c>
      <c r="G141" s="16">
        <v>771</v>
      </c>
    </row>
    <row r="142" spans="1:7" x14ac:dyDescent="0.25">
      <c r="A142">
        <v>2024</v>
      </c>
      <c r="B142">
        <v>1</v>
      </c>
      <c r="C142" t="s">
        <v>371</v>
      </c>
      <c r="D142" t="s">
        <v>371</v>
      </c>
      <c r="E142" t="s">
        <v>3383</v>
      </c>
      <c r="F142" t="s">
        <v>3382</v>
      </c>
      <c r="G142" s="16">
        <v>16785</v>
      </c>
    </row>
    <row r="143" spans="1:7" x14ac:dyDescent="0.25">
      <c r="A143">
        <v>2024</v>
      </c>
      <c r="B143">
        <v>1</v>
      </c>
      <c r="C143" t="s">
        <v>371</v>
      </c>
      <c r="D143" t="s">
        <v>371</v>
      </c>
      <c r="E143" t="s">
        <v>3381</v>
      </c>
      <c r="F143" t="s">
        <v>3389</v>
      </c>
      <c r="G143" s="16">
        <v>1638719</v>
      </c>
    </row>
    <row r="144" spans="1:7" x14ac:dyDescent="0.25">
      <c r="A144">
        <v>2024</v>
      </c>
      <c r="B144">
        <v>1</v>
      </c>
      <c r="C144" t="s">
        <v>371</v>
      </c>
      <c r="D144" t="s">
        <v>371</v>
      </c>
      <c r="E144" t="s">
        <v>3381</v>
      </c>
      <c r="F144" t="s">
        <v>3385</v>
      </c>
      <c r="G144" s="16">
        <v>104009</v>
      </c>
    </row>
    <row r="145" spans="1:7" x14ac:dyDescent="0.25">
      <c r="A145">
        <v>2024</v>
      </c>
      <c r="B145">
        <v>1</v>
      </c>
      <c r="C145" t="s">
        <v>371</v>
      </c>
      <c r="D145" t="s">
        <v>371</v>
      </c>
      <c r="E145" t="s">
        <v>3383</v>
      </c>
      <c r="F145" t="s">
        <v>3385</v>
      </c>
      <c r="G145" s="16">
        <v>9220</v>
      </c>
    </row>
    <row r="146" spans="1:7" x14ac:dyDescent="0.25">
      <c r="A146">
        <v>2024</v>
      </c>
      <c r="B146">
        <v>1</v>
      </c>
      <c r="C146" t="s">
        <v>371</v>
      </c>
      <c r="D146" t="s">
        <v>377</v>
      </c>
      <c r="E146" t="s">
        <v>3381</v>
      </c>
      <c r="F146" t="s">
        <v>3382</v>
      </c>
      <c r="G146" s="16">
        <v>104585</v>
      </c>
    </row>
    <row r="147" spans="1:7" x14ac:dyDescent="0.25">
      <c r="A147">
        <v>2024</v>
      </c>
      <c r="B147">
        <v>1</v>
      </c>
      <c r="C147" t="s">
        <v>371</v>
      </c>
      <c r="D147" t="s">
        <v>396</v>
      </c>
      <c r="E147" t="s">
        <v>3383</v>
      </c>
      <c r="F147" t="s">
        <v>3382</v>
      </c>
      <c r="G147" s="16">
        <v>113909</v>
      </c>
    </row>
    <row r="148" spans="1:7" x14ac:dyDescent="0.25">
      <c r="A148">
        <v>2024</v>
      </c>
      <c r="B148">
        <v>1</v>
      </c>
      <c r="C148" t="s">
        <v>371</v>
      </c>
      <c r="D148" t="s">
        <v>396</v>
      </c>
      <c r="E148" t="s">
        <v>3386</v>
      </c>
      <c r="F148" t="s">
        <v>3382</v>
      </c>
      <c r="G148" s="16">
        <v>4282</v>
      </c>
    </row>
    <row r="149" spans="1:7" x14ac:dyDescent="0.25">
      <c r="A149">
        <v>2024</v>
      </c>
      <c r="B149">
        <v>1</v>
      </c>
      <c r="C149" t="s">
        <v>371</v>
      </c>
      <c r="D149" t="s">
        <v>396</v>
      </c>
      <c r="E149" t="s">
        <v>3383</v>
      </c>
      <c r="F149" t="s">
        <v>3385</v>
      </c>
      <c r="G149" s="16">
        <v>770</v>
      </c>
    </row>
    <row r="150" spans="1:7" x14ac:dyDescent="0.25">
      <c r="A150">
        <v>2024</v>
      </c>
      <c r="B150">
        <v>1</v>
      </c>
      <c r="C150" t="s">
        <v>371</v>
      </c>
      <c r="D150" t="s">
        <v>399</v>
      </c>
      <c r="E150" t="s">
        <v>3383</v>
      </c>
      <c r="F150" t="s">
        <v>3382</v>
      </c>
      <c r="G150" s="16">
        <v>3071</v>
      </c>
    </row>
    <row r="151" spans="1:7" x14ac:dyDescent="0.25">
      <c r="A151">
        <v>2024</v>
      </c>
      <c r="B151">
        <v>1</v>
      </c>
      <c r="C151" t="s">
        <v>371</v>
      </c>
      <c r="D151" t="s">
        <v>435</v>
      </c>
      <c r="E151" t="s">
        <v>3381</v>
      </c>
      <c r="F151" t="s">
        <v>3382</v>
      </c>
      <c r="G151" s="16">
        <v>317342</v>
      </c>
    </row>
    <row r="152" spans="1:7" x14ac:dyDescent="0.25">
      <c r="A152">
        <v>2024</v>
      </c>
      <c r="B152">
        <v>1</v>
      </c>
      <c r="C152" t="s">
        <v>371</v>
      </c>
      <c r="D152" t="s">
        <v>435</v>
      </c>
      <c r="E152" t="s">
        <v>3383</v>
      </c>
      <c r="F152" t="s">
        <v>3382</v>
      </c>
      <c r="G152" s="16">
        <v>21832</v>
      </c>
    </row>
    <row r="153" spans="1:7" x14ac:dyDescent="0.25">
      <c r="A153">
        <v>2024</v>
      </c>
      <c r="B153">
        <v>1</v>
      </c>
      <c r="C153" t="s">
        <v>371</v>
      </c>
      <c r="D153" t="s">
        <v>441</v>
      </c>
      <c r="E153" t="s">
        <v>3383</v>
      </c>
      <c r="F153" t="s">
        <v>3382</v>
      </c>
      <c r="G153" s="16">
        <v>1385</v>
      </c>
    </row>
    <row r="154" spans="1:7" x14ac:dyDescent="0.25">
      <c r="A154">
        <v>2024</v>
      </c>
      <c r="B154">
        <v>1</v>
      </c>
      <c r="C154" t="s">
        <v>371</v>
      </c>
      <c r="D154" t="s">
        <v>444</v>
      </c>
      <c r="E154" t="s">
        <v>3383</v>
      </c>
      <c r="F154" t="s">
        <v>3385</v>
      </c>
      <c r="G154" s="16">
        <v>9148</v>
      </c>
    </row>
    <row r="155" spans="1:7" x14ac:dyDescent="0.25">
      <c r="A155">
        <v>2024</v>
      </c>
      <c r="B155">
        <v>1</v>
      </c>
      <c r="C155" t="s">
        <v>387</v>
      </c>
      <c r="D155" t="s">
        <v>297</v>
      </c>
      <c r="E155" t="s">
        <v>3381</v>
      </c>
      <c r="F155" t="s">
        <v>3382</v>
      </c>
      <c r="G155" s="16">
        <v>464807</v>
      </c>
    </row>
    <row r="156" spans="1:7" x14ac:dyDescent="0.25">
      <c r="A156">
        <v>2024</v>
      </c>
      <c r="B156">
        <v>1</v>
      </c>
      <c r="C156" t="s">
        <v>387</v>
      </c>
      <c r="D156" t="s">
        <v>387</v>
      </c>
      <c r="E156" t="s">
        <v>3381</v>
      </c>
      <c r="F156" t="s">
        <v>3385</v>
      </c>
      <c r="G156" s="16">
        <v>1247396</v>
      </c>
    </row>
    <row r="157" spans="1:7" x14ac:dyDescent="0.25">
      <c r="A157">
        <v>2024</v>
      </c>
      <c r="B157">
        <v>1</v>
      </c>
      <c r="C157" t="s">
        <v>396</v>
      </c>
      <c r="D157" t="s">
        <v>396</v>
      </c>
      <c r="E157" t="s">
        <v>3381</v>
      </c>
      <c r="F157" t="s">
        <v>3382</v>
      </c>
      <c r="G157" s="16">
        <v>1892684</v>
      </c>
    </row>
    <row r="158" spans="1:7" x14ac:dyDescent="0.25">
      <c r="A158">
        <v>2024</v>
      </c>
      <c r="B158">
        <v>1</v>
      </c>
      <c r="C158" t="s">
        <v>396</v>
      </c>
      <c r="D158" t="s">
        <v>396</v>
      </c>
      <c r="E158" t="s">
        <v>3381</v>
      </c>
      <c r="F158" t="s">
        <v>3389</v>
      </c>
      <c r="G158" s="16">
        <v>2464172</v>
      </c>
    </row>
    <row r="159" spans="1:7" x14ac:dyDescent="0.25">
      <c r="A159">
        <v>2024</v>
      </c>
      <c r="B159">
        <v>1</v>
      </c>
      <c r="C159" t="s">
        <v>396</v>
      </c>
      <c r="D159" t="s">
        <v>396</v>
      </c>
      <c r="E159" t="s">
        <v>3383</v>
      </c>
      <c r="F159" t="s">
        <v>3389</v>
      </c>
      <c r="G159" s="16">
        <v>1164033</v>
      </c>
    </row>
    <row r="160" spans="1:7" x14ac:dyDescent="0.25">
      <c r="A160">
        <v>2024</v>
      </c>
      <c r="B160">
        <v>1</v>
      </c>
      <c r="C160" t="s">
        <v>396</v>
      </c>
      <c r="D160" t="s">
        <v>396</v>
      </c>
      <c r="E160" t="s">
        <v>3381</v>
      </c>
      <c r="F160" t="s">
        <v>3385</v>
      </c>
      <c r="G160" s="16">
        <v>1033520</v>
      </c>
    </row>
    <row r="161" spans="1:7" x14ac:dyDescent="0.25">
      <c r="A161">
        <v>2024</v>
      </c>
      <c r="B161">
        <v>1</v>
      </c>
      <c r="C161" t="s">
        <v>399</v>
      </c>
      <c r="D161" t="s">
        <v>344</v>
      </c>
      <c r="E161" t="s">
        <v>3381</v>
      </c>
      <c r="F161" t="s">
        <v>3387</v>
      </c>
      <c r="G161" s="16">
        <v>206177</v>
      </c>
    </row>
    <row r="162" spans="1:7" x14ac:dyDescent="0.25">
      <c r="A162">
        <v>2024</v>
      </c>
      <c r="B162">
        <v>1</v>
      </c>
      <c r="C162" t="s">
        <v>399</v>
      </c>
      <c r="D162" t="s">
        <v>399</v>
      </c>
      <c r="E162" t="s">
        <v>3381</v>
      </c>
      <c r="F162" t="s">
        <v>3387</v>
      </c>
      <c r="G162" s="16">
        <v>104222</v>
      </c>
    </row>
    <row r="163" spans="1:7" x14ac:dyDescent="0.25">
      <c r="A163">
        <v>2024</v>
      </c>
      <c r="B163">
        <v>1</v>
      </c>
      <c r="C163" t="s">
        <v>399</v>
      </c>
      <c r="D163" t="s">
        <v>399</v>
      </c>
      <c r="E163" t="s">
        <v>3381</v>
      </c>
      <c r="F163" t="s">
        <v>3385</v>
      </c>
      <c r="G163" s="16">
        <v>74537</v>
      </c>
    </row>
    <row r="164" spans="1:7" x14ac:dyDescent="0.25">
      <c r="A164">
        <v>2024</v>
      </c>
      <c r="B164">
        <v>1</v>
      </c>
      <c r="C164" t="s">
        <v>399</v>
      </c>
      <c r="D164" t="s">
        <v>399</v>
      </c>
      <c r="E164" t="s">
        <v>3383</v>
      </c>
      <c r="F164" t="s">
        <v>3385</v>
      </c>
      <c r="G164" s="16">
        <v>63552</v>
      </c>
    </row>
    <row r="165" spans="1:7" x14ac:dyDescent="0.25">
      <c r="A165">
        <v>2024</v>
      </c>
      <c r="B165">
        <v>1</v>
      </c>
      <c r="C165" t="s">
        <v>399</v>
      </c>
      <c r="D165" t="s">
        <v>408</v>
      </c>
      <c r="E165" t="s">
        <v>3381</v>
      </c>
      <c r="F165" t="s">
        <v>3385</v>
      </c>
      <c r="G165" s="16">
        <v>2288</v>
      </c>
    </row>
    <row r="166" spans="1:7" x14ac:dyDescent="0.25">
      <c r="A166">
        <v>2024</v>
      </c>
      <c r="B166">
        <v>1</v>
      </c>
      <c r="C166" t="s">
        <v>399</v>
      </c>
      <c r="D166" t="s">
        <v>438</v>
      </c>
      <c r="E166" t="s">
        <v>3381</v>
      </c>
      <c r="F166" t="s">
        <v>3387</v>
      </c>
      <c r="G166" s="16">
        <v>52030</v>
      </c>
    </row>
    <row r="167" spans="1:7" x14ac:dyDescent="0.25">
      <c r="A167">
        <v>2024</v>
      </c>
      <c r="B167">
        <v>1</v>
      </c>
      <c r="C167" t="s">
        <v>1492</v>
      </c>
      <c r="D167" t="s">
        <v>305</v>
      </c>
      <c r="E167" t="s">
        <v>3383</v>
      </c>
      <c r="F167" t="s">
        <v>3382</v>
      </c>
      <c r="G167" s="16">
        <v>1507</v>
      </c>
    </row>
    <row r="168" spans="1:7" x14ac:dyDescent="0.25">
      <c r="A168">
        <v>2024</v>
      </c>
      <c r="B168">
        <v>1</v>
      </c>
      <c r="C168" t="s">
        <v>1492</v>
      </c>
      <c r="D168" t="s">
        <v>327</v>
      </c>
      <c r="E168" t="s">
        <v>3383</v>
      </c>
      <c r="F168" t="s">
        <v>3382</v>
      </c>
      <c r="G168" s="16">
        <v>485</v>
      </c>
    </row>
    <row r="169" spans="1:7" x14ac:dyDescent="0.25">
      <c r="A169">
        <v>2024</v>
      </c>
      <c r="B169">
        <v>1</v>
      </c>
      <c r="C169" t="s">
        <v>1492</v>
      </c>
      <c r="D169" t="s">
        <v>408</v>
      </c>
      <c r="E169" t="s">
        <v>3383</v>
      </c>
      <c r="F169" t="s">
        <v>3385</v>
      </c>
      <c r="G169" s="16">
        <v>14185</v>
      </c>
    </row>
    <row r="170" spans="1:7" x14ac:dyDescent="0.25">
      <c r="A170">
        <v>2024</v>
      </c>
      <c r="B170">
        <v>1</v>
      </c>
      <c r="C170" t="s">
        <v>1492</v>
      </c>
      <c r="D170" t="s">
        <v>408</v>
      </c>
      <c r="E170" t="s">
        <v>3386</v>
      </c>
      <c r="F170" t="s">
        <v>3385</v>
      </c>
      <c r="G170" s="16">
        <v>1186</v>
      </c>
    </row>
    <row r="171" spans="1:7" x14ac:dyDescent="0.25">
      <c r="A171">
        <v>2024</v>
      </c>
      <c r="B171">
        <v>1</v>
      </c>
      <c r="C171" t="s">
        <v>1470</v>
      </c>
      <c r="D171" t="s">
        <v>324</v>
      </c>
      <c r="E171" t="s">
        <v>3381</v>
      </c>
      <c r="F171" t="s">
        <v>3382</v>
      </c>
      <c r="G171" s="16">
        <v>193854</v>
      </c>
    </row>
    <row r="172" spans="1:7" x14ac:dyDescent="0.25">
      <c r="A172">
        <v>2024</v>
      </c>
      <c r="B172">
        <v>1</v>
      </c>
      <c r="C172" t="s">
        <v>1470</v>
      </c>
      <c r="D172" t="s">
        <v>330</v>
      </c>
      <c r="E172" t="s">
        <v>3384</v>
      </c>
      <c r="F172" t="s">
        <v>3387</v>
      </c>
      <c r="G172" s="16">
        <v>72330</v>
      </c>
    </row>
    <row r="173" spans="1:7" x14ac:dyDescent="0.25">
      <c r="A173">
        <v>2024</v>
      </c>
      <c r="B173">
        <v>1</v>
      </c>
      <c r="C173" t="s">
        <v>1470</v>
      </c>
      <c r="D173" t="s">
        <v>344</v>
      </c>
      <c r="E173" t="s">
        <v>3381</v>
      </c>
      <c r="F173" t="s">
        <v>3387</v>
      </c>
      <c r="G173" s="16">
        <v>233346</v>
      </c>
    </row>
    <row r="174" spans="1:7" x14ac:dyDescent="0.25">
      <c r="A174">
        <v>2024</v>
      </c>
      <c r="B174">
        <v>1</v>
      </c>
      <c r="C174" t="s">
        <v>1470</v>
      </c>
      <c r="D174" t="s">
        <v>353</v>
      </c>
      <c r="E174" t="s">
        <v>3381</v>
      </c>
      <c r="F174" t="s">
        <v>3382</v>
      </c>
      <c r="G174" s="16">
        <v>51306</v>
      </c>
    </row>
    <row r="175" spans="1:7" x14ac:dyDescent="0.25">
      <c r="A175">
        <v>2024</v>
      </c>
      <c r="B175">
        <v>1</v>
      </c>
      <c r="C175" t="s">
        <v>1470</v>
      </c>
      <c r="D175" t="s">
        <v>353</v>
      </c>
      <c r="E175" t="s">
        <v>3383</v>
      </c>
      <c r="F175" t="s">
        <v>3385</v>
      </c>
      <c r="G175" s="16">
        <v>61125</v>
      </c>
    </row>
    <row r="176" spans="1:7" x14ac:dyDescent="0.25">
      <c r="A176">
        <v>2024</v>
      </c>
      <c r="B176">
        <v>1</v>
      </c>
      <c r="C176" t="s">
        <v>1470</v>
      </c>
      <c r="D176" t="s">
        <v>359</v>
      </c>
      <c r="E176" t="s">
        <v>3381</v>
      </c>
      <c r="F176" t="s">
        <v>3382</v>
      </c>
      <c r="G176" s="16">
        <v>155526</v>
      </c>
    </row>
    <row r="177" spans="1:7" x14ac:dyDescent="0.25">
      <c r="A177">
        <v>2024</v>
      </c>
      <c r="B177">
        <v>1</v>
      </c>
      <c r="C177" t="s">
        <v>1470</v>
      </c>
      <c r="D177" t="s">
        <v>359</v>
      </c>
      <c r="E177" t="s">
        <v>3383</v>
      </c>
      <c r="F177" t="s">
        <v>3387</v>
      </c>
      <c r="G177" s="16">
        <v>21151</v>
      </c>
    </row>
    <row r="178" spans="1:7" x14ac:dyDescent="0.25">
      <c r="A178">
        <v>2024</v>
      </c>
      <c r="B178">
        <v>1</v>
      </c>
      <c r="C178" t="s">
        <v>1470</v>
      </c>
      <c r="D178" t="s">
        <v>390</v>
      </c>
      <c r="E178" t="s">
        <v>3383</v>
      </c>
      <c r="F178" t="s">
        <v>3382</v>
      </c>
      <c r="G178" s="16">
        <v>49605</v>
      </c>
    </row>
    <row r="179" spans="1:7" x14ac:dyDescent="0.25">
      <c r="A179">
        <v>2024</v>
      </c>
      <c r="B179">
        <v>1</v>
      </c>
      <c r="C179" t="s">
        <v>1470</v>
      </c>
      <c r="D179" t="s">
        <v>390</v>
      </c>
      <c r="E179" t="s">
        <v>3383</v>
      </c>
      <c r="F179" t="s">
        <v>3385</v>
      </c>
      <c r="G179" s="16">
        <v>4319</v>
      </c>
    </row>
    <row r="180" spans="1:7" x14ac:dyDescent="0.25">
      <c r="A180">
        <v>2024</v>
      </c>
      <c r="B180">
        <v>1</v>
      </c>
      <c r="C180" t="s">
        <v>1470</v>
      </c>
      <c r="D180" t="s">
        <v>393</v>
      </c>
      <c r="E180" t="s">
        <v>3381</v>
      </c>
      <c r="F180" t="s">
        <v>3382</v>
      </c>
      <c r="G180" s="16">
        <v>748449</v>
      </c>
    </row>
    <row r="181" spans="1:7" x14ac:dyDescent="0.25">
      <c r="A181">
        <v>2024</v>
      </c>
      <c r="B181">
        <v>1</v>
      </c>
      <c r="C181" t="s">
        <v>1470</v>
      </c>
      <c r="D181" t="s">
        <v>399</v>
      </c>
      <c r="E181" t="s">
        <v>3384</v>
      </c>
      <c r="F181" t="s">
        <v>3382</v>
      </c>
      <c r="G181" s="16">
        <v>122779</v>
      </c>
    </row>
    <row r="182" spans="1:7" x14ac:dyDescent="0.25">
      <c r="A182">
        <v>2024</v>
      </c>
      <c r="B182">
        <v>1</v>
      </c>
      <c r="C182" t="s">
        <v>1470</v>
      </c>
      <c r="D182" t="s">
        <v>399</v>
      </c>
      <c r="E182" t="s">
        <v>3381</v>
      </c>
      <c r="F182" t="s">
        <v>3387</v>
      </c>
      <c r="G182" s="16">
        <v>471364</v>
      </c>
    </row>
    <row r="183" spans="1:7" x14ac:dyDescent="0.25">
      <c r="A183">
        <v>2024</v>
      </c>
      <c r="B183">
        <v>1</v>
      </c>
      <c r="C183" t="s">
        <v>1470</v>
      </c>
      <c r="D183" t="s">
        <v>399</v>
      </c>
      <c r="E183" t="s">
        <v>3384</v>
      </c>
      <c r="F183" t="s">
        <v>3387</v>
      </c>
      <c r="G183" s="16">
        <v>1559</v>
      </c>
    </row>
    <row r="184" spans="1:7" x14ac:dyDescent="0.25">
      <c r="A184">
        <v>2024</v>
      </c>
      <c r="B184">
        <v>1</v>
      </c>
      <c r="C184" t="s">
        <v>1470</v>
      </c>
      <c r="D184" t="s">
        <v>408</v>
      </c>
      <c r="E184" t="s">
        <v>3381</v>
      </c>
      <c r="F184" t="s">
        <v>3382</v>
      </c>
      <c r="G184" s="16">
        <v>433047</v>
      </c>
    </row>
    <row r="185" spans="1:7" x14ac:dyDescent="0.25">
      <c r="A185">
        <v>2024</v>
      </c>
      <c r="B185">
        <v>1</v>
      </c>
      <c r="C185" t="s">
        <v>1470</v>
      </c>
      <c r="D185" t="s">
        <v>408</v>
      </c>
      <c r="E185" t="s">
        <v>3384</v>
      </c>
      <c r="F185" t="s">
        <v>3382</v>
      </c>
      <c r="G185" s="16">
        <v>609356</v>
      </c>
    </row>
    <row r="186" spans="1:7" x14ac:dyDescent="0.25">
      <c r="A186">
        <v>2024</v>
      </c>
      <c r="B186">
        <v>1</v>
      </c>
      <c r="C186" t="s">
        <v>1470</v>
      </c>
      <c r="D186" t="s">
        <v>408</v>
      </c>
      <c r="E186" t="s">
        <v>3383</v>
      </c>
      <c r="F186" t="s">
        <v>3382</v>
      </c>
      <c r="G186" s="16">
        <v>9459</v>
      </c>
    </row>
    <row r="187" spans="1:7" x14ac:dyDescent="0.25">
      <c r="A187">
        <v>2024</v>
      </c>
      <c r="B187">
        <v>1</v>
      </c>
      <c r="C187" t="s">
        <v>1470</v>
      </c>
      <c r="D187" t="s">
        <v>408</v>
      </c>
      <c r="E187" t="s">
        <v>3381</v>
      </c>
      <c r="F187" t="s">
        <v>3385</v>
      </c>
      <c r="G187" s="16">
        <v>3567</v>
      </c>
    </row>
    <row r="188" spans="1:7" x14ac:dyDescent="0.25">
      <c r="A188">
        <v>2024</v>
      </c>
      <c r="B188">
        <v>1</v>
      </c>
      <c r="C188" t="s">
        <v>1470</v>
      </c>
      <c r="D188" t="s">
        <v>408</v>
      </c>
      <c r="E188" t="s">
        <v>3383</v>
      </c>
      <c r="F188" t="s">
        <v>3385</v>
      </c>
      <c r="G188" s="16">
        <v>53394</v>
      </c>
    </row>
    <row r="189" spans="1:7" x14ac:dyDescent="0.25">
      <c r="A189">
        <v>2024</v>
      </c>
      <c r="B189">
        <v>1</v>
      </c>
      <c r="C189" t="s">
        <v>1470</v>
      </c>
      <c r="D189" t="s">
        <v>414</v>
      </c>
      <c r="E189" t="s">
        <v>3381</v>
      </c>
      <c r="F189" t="s">
        <v>3382</v>
      </c>
      <c r="G189" s="16">
        <v>349172</v>
      </c>
    </row>
    <row r="190" spans="1:7" x14ac:dyDescent="0.25">
      <c r="A190">
        <v>2024</v>
      </c>
      <c r="B190">
        <v>1</v>
      </c>
      <c r="C190" t="s">
        <v>1470</v>
      </c>
      <c r="D190" t="s">
        <v>414</v>
      </c>
      <c r="E190" t="s">
        <v>3383</v>
      </c>
      <c r="F190" t="s">
        <v>3382</v>
      </c>
      <c r="G190" s="16">
        <v>16458</v>
      </c>
    </row>
    <row r="191" spans="1:7" x14ac:dyDescent="0.25">
      <c r="A191">
        <v>2024</v>
      </c>
      <c r="B191">
        <v>1</v>
      </c>
      <c r="C191" t="s">
        <v>1470</v>
      </c>
      <c r="D191" t="s">
        <v>438</v>
      </c>
      <c r="E191" t="s">
        <v>3381</v>
      </c>
      <c r="F191" t="s">
        <v>3382</v>
      </c>
      <c r="G191" s="16">
        <v>522380</v>
      </c>
    </row>
    <row r="192" spans="1:7" x14ac:dyDescent="0.25">
      <c r="A192">
        <v>2024</v>
      </c>
      <c r="B192">
        <v>1</v>
      </c>
      <c r="C192" t="s">
        <v>1470</v>
      </c>
      <c r="D192" t="s">
        <v>438</v>
      </c>
      <c r="E192" t="s">
        <v>3381</v>
      </c>
      <c r="F192" t="s">
        <v>3387</v>
      </c>
      <c r="G192" s="16">
        <v>187005</v>
      </c>
    </row>
    <row r="193" spans="1:7" x14ac:dyDescent="0.25">
      <c r="A193">
        <v>2024</v>
      </c>
      <c r="B193">
        <v>1</v>
      </c>
      <c r="C193" t="s">
        <v>1470</v>
      </c>
      <c r="D193" t="s">
        <v>438</v>
      </c>
      <c r="E193" t="s">
        <v>3381</v>
      </c>
      <c r="F193" t="s">
        <v>3385</v>
      </c>
      <c r="G193" s="16">
        <v>63994</v>
      </c>
    </row>
    <row r="194" spans="1:7" x14ac:dyDescent="0.25">
      <c r="A194">
        <v>2024</v>
      </c>
      <c r="B194">
        <v>1</v>
      </c>
      <c r="C194" t="s">
        <v>1470</v>
      </c>
      <c r="D194" t="s">
        <v>438</v>
      </c>
      <c r="E194" t="s">
        <v>3383</v>
      </c>
      <c r="F194" t="s">
        <v>3385</v>
      </c>
      <c r="G194" s="16">
        <v>47232</v>
      </c>
    </row>
    <row r="195" spans="1:7" x14ac:dyDescent="0.25">
      <c r="A195">
        <v>2024</v>
      </c>
      <c r="B195">
        <v>1</v>
      </c>
      <c r="C195" t="s">
        <v>1470</v>
      </c>
      <c r="D195" t="s">
        <v>441</v>
      </c>
      <c r="E195" t="s">
        <v>3381</v>
      </c>
      <c r="F195" t="s">
        <v>3382</v>
      </c>
      <c r="G195" s="16">
        <v>31192</v>
      </c>
    </row>
    <row r="196" spans="1:7" x14ac:dyDescent="0.25">
      <c r="A196">
        <v>2024</v>
      </c>
      <c r="B196">
        <v>1</v>
      </c>
      <c r="C196" t="s">
        <v>1470</v>
      </c>
      <c r="D196" t="s">
        <v>441</v>
      </c>
      <c r="E196" t="s">
        <v>3381</v>
      </c>
      <c r="F196" t="s">
        <v>3385</v>
      </c>
      <c r="G196" s="16">
        <v>2887</v>
      </c>
    </row>
    <row r="197" spans="1:7" x14ac:dyDescent="0.25">
      <c r="A197">
        <v>2024</v>
      </c>
      <c r="B197">
        <v>1</v>
      </c>
      <c r="C197" t="s">
        <v>423</v>
      </c>
      <c r="D197" t="s">
        <v>423</v>
      </c>
      <c r="E197" t="s">
        <v>3381</v>
      </c>
      <c r="F197" t="s">
        <v>3382</v>
      </c>
      <c r="G197" s="16">
        <v>1714504</v>
      </c>
    </row>
    <row r="198" spans="1:7" x14ac:dyDescent="0.25">
      <c r="A198">
        <v>2024</v>
      </c>
      <c r="B198">
        <v>1</v>
      </c>
      <c r="C198" t="s">
        <v>423</v>
      </c>
      <c r="D198" t="s">
        <v>423</v>
      </c>
      <c r="E198" t="s">
        <v>3381</v>
      </c>
      <c r="F198" t="s">
        <v>3385</v>
      </c>
      <c r="G198" s="16">
        <v>715994</v>
      </c>
    </row>
    <row r="199" spans="1:7" x14ac:dyDescent="0.25">
      <c r="A199">
        <v>2024</v>
      </c>
      <c r="B199">
        <v>1</v>
      </c>
      <c r="C199" t="s">
        <v>426</v>
      </c>
      <c r="D199" t="s">
        <v>305</v>
      </c>
      <c r="E199" t="s">
        <v>3383</v>
      </c>
      <c r="F199" t="s">
        <v>3382</v>
      </c>
      <c r="G199" s="16">
        <v>23316</v>
      </c>
    </row>
    <row r="200" spans="1:7" x14ac:dyDescent="0.25">
      <c r="A200">
        <v>2024</v>
      </c>
      <c r="B200">
        <v>1</v>
      </c>
      <c r="C200" t="s">
        <v>426</v>
      </c>
      <c r="D200" t="s">
        <v>377</v>
      </c>
      <c r="E200" t="s">
        <v>3383</v>
      </c>
      <c r="F200" t="s">
        <v>3385</v>
      </c>
      <c r="G200" s="16">
        <v>38816</v>
      </c>
    </row>
    <row r="201" spans="1:7" x14ac:dyDescent="0.25">
      <c r="A201">
        <v>2024</v>
      </c>
      <c r="B201">
        <v>1</v>
      </c>
      <c r="C201" t="s">
        <v>426</v>
      </c>
      <c r="D201" t="s">
        <v>402</v>
      </c>
      <c r="E201" t="s">
        <v>3383</v>
      </c>
      <c r="F201" t="s">
        <v>3385</v>
      </c>
      <c r="G201" s="16">
        <v>4568</v>
      </c>
    </row>
    <row r="202" spans="1:7" x14ac:dyDescent="0.25">
      <c r="A202">
        <v>2024</v>
      </c>
      <c r="B202">
        <v>1</v>
      </c>
      <c r="C202" t="s">
        <v>426</v>
      </c>
      <c r="D202" t="s">
        <v>426</v>
      </c>
      <c r="E202" t="s">
        <v>3381</v>
      </c>
      <c r="F202" t="s">
        <v>3382</v>
      </c>
      <c r="G202" s="16">
        <v>324697</v>
      </c>
    </row>
    <row r="203" spans="1:7" x14ac:dyDescent="0.25">
      <c r="A203">
        <v>2024</v>
      </c>
      <c r="B203">
        <v>1</v>
      </c>
      <c r="C203" t="s">
        <v>426</v>
      </c>
      <c r="D203" t="s">
        <v>426</v>
      </c>
      <c r="E203" t="s">
        <v>3381</v>
      </c>
      <c r="F203" t="s">
        <v>3385</v>
      </c>
      <c r="G203" s="16">
        <v>968403</v>
      </c>
    </row>
    <row r="204" spans="1:7" x14ac:dyDescent="0.25">
      <c r="A204">
        <v>2024</v>
      </c>
      <c r="B204">
        <v>1</v>
      </c>
      <c r="C204" t="s">
        <v>426</v>
      </c>
      <c r="D204" t="s">
        <v>426</v>
      </c>
      <c r="E204" t="s">
        <v>3383</v>
      </c>
      <c r="F204" t="s">
        <v>3385</v>
      </c>
      <c r="G204" s="16">
        <v>28355</v>
      </c>
    </row>
    <row r="205" spans="1:7" x14ac:dyDescent="0.25">
      <c r="A205">
        <v>2024</v>
      </c>
      <c r="B205">
        <v>1</v>
      </c>
      <c r="C205" t="s">
        <v>432</v>
      </c>
      <c r="D205" t="s">
        <v>1</v>
      </c>
      <c r="E205" t="s">
        <v>3384</v>
      </c>
      <c r="F205" t="s">
        <v>3382</v>
      </c>
      <c r="G205" s="16">
        <v>22997</v>
      </c>
    </row>
    <row r="206" spans="1:7" x14ac:dyDescent="0.25">
      <c r="A206">
        <v>2024</v>
      </c>
      <c r="B206">
        <v>1</v>
      </c>
      <c r="C206" t="s">
        <v>432</v>
      </c>
      <c r="D206" t="s">
        <v>330</v>
      </c>
      <c r="E206" t="s">
        <v>3384</v>
      </c>
      <c r="F206" t="s">
        <v>3387</v>
      </c>
      <c r="G206" s="16">
        <v>29683</v>
      </c>
    </row>
    <row r="207" spans="1:7" x14ac:dyDescent="0.25">
      <c r="A207">
        <v>2024</v>
      </c>
      <c r="B207">
        <v>1</v>
      </c>
      <c r="C207" t="s">
        <v>432</v>
      </c>
      <c r="D207" t="s">
        <v>334</v>
      </c>
      <c r="E207" t="s">
        <v>3384</v>
      </c>
      <c r="F207" t="s">
        <v>3382</v>
      </c>
      <c r="G207" s="16">
        <v>11477</v>
      </c>
    </row>
    <row r="208" spans="1:7" x14ac:dyDescent="0.25">
      <c r="A208">
        <v>2024</v>
      </c>
      <c r="B208">
        <v>1</v>
      </c>
      <c r="C208" t="s">
        <v>432</v>
      </c>
      <c r="D208" t="s">
        <v>344</v>
      </c>
      <c r="E208" t="s">
        <v>3383</v>
      </c>
      <c r="F208" t="s">
        <v>3385</v>
      </c>
      <c r="G208" s="16">
        <v>11648</v>
      </c>
    </row>
    <row r="209" spans="1:7" x14ac:dyDescent="0.25">
      <c r="A209">
        <v>2024</v>
      </c>
      <c r="B209">
        <v>1</v>
      </c>
      <c r="C209" t="s">
        <v>432</v>
      </c>
      <c r="D209" t="s">
        <v>359</v>
      </c>
      <c r="E209" t="s">
        <v>3384</v>
      </c>
      <c r="F209" t="s">
        <v>3382</v>
      </c>
      <c r="G209" s="16">
        <v>11565</v>
      </c>
    </row>
    <row r="210" spans="1:7" x14ac:dyDescent="0.25">
      <c r="A210">
        <v>2024</v>
      </c>
      <c r="B210">
        <v>1</v>
      </c>
      <c r="C210" t="s">
        <v>432</v>
      </c>
      <c r="D210" t="s">
        <v>365</v>
      </c>
      <c r="E210" t="s">
        <v>3383</v>
      </c>
      <c r="F210" t="s">
        <v>3387</v>
      </c>
      <c r="G210" s="16">
        <v>8133</v>
      </c>
    </row>
    <row r="211" spans="1:7" x14ac:dyDescent="0.25">
      <c r="A211">
        <v>2024</v>
      </c>
      <c r="B211">
        <v>1</v>
      </c>
      <c r="C211" t="s">
        <v>432</v>
      </c>
      <c r="D211" t="s">
        <v>393</v>
      </c>
      <c r="E211" t="s">
        <v>3386</v>
      </c>
      <c r="F211" t="s">
        <v>3382</v>
      </c>
      <c r="G211" s="16">
        <v>208</v>
      </c>
    </row>
    <row r="212" spans="1:7" x14ac:dyDescent="0.25">
      <c r="A212">
        <v>2024</v>
      </c>
      <c r="B212">
        <v>1</v>
      </c>
      <c r="C212" t="s">
        <v>432</v>
      </c>
      <c r="D212" t="s">
        <v>393</v>
      </c>
      <c r="E212" t="s">
        <v>3383</v>
      </c>
      <c r="F212" t="s">
        <v>3385</v>
      </c>
      <c r="G212" s="16">
        <v>7045</v>
      </c>
    </row>
    <row r="213" spans="1:7" x14ac:dyDescent="0.25">
      <c r="A213">
        <v>2024</v>
      </c>
      <c r="B213">
        <v>1</v>
      </c>
      <c r="C213" t="s">
        <v>432</v>
      </c>
      <c r="D213" t="s">
        <v>399</v>
      </c>
      <c r="E213" t="s">
        <v>3384</v>
      </c>
      <c r="F213" t="s">
        <v>3382</v>
      </c>
      <c r="G213" s="16">
        <v>124603</v>
      </c>
    </row>
    <row r="214" spans="1:7" x14ac:dyDescent="0.25">
      <c r="A214">
        <v>2024</v>
      </c>
      <c r="B214">
        <v>1</v>
      </c>
      <c r="C214" t="s">
        <v>432</v>
      </c>
      <c r="D214" t="s">
        <v>408</v>
      </c>
      <c r="E214" t="s">
        <v>3384</v>
      </c>
      <c r="F214" t="s">
        <v>3382</v>
      </c>
      <c r="G214" s="16">
        <v>114949</v>
      </c>
    </row>
    <row r="215" spans="1:7" x14ac:dyDescent="0.25">
      <c r="A215">
        <v>2024</v>
      </c>
      <c r="B215">
        <v>1</v>
      </c>
      <c r="C215" t="s">
        <v>432</v>
      </c>
      <c r="D215" t="s">
        <v>414</v>
      </c>
      <c r="E215" t="s">
        <v>3383</v>
      </c>
      <c r="F215" t="s">
        <v>3382</v>
      </c>
      <c r="G215" s="16">
        <v>3793</v>
      </c>
    </row>
    <row r="216" spans="1:7" x14ac:dyDescent="0.25">
      <c r="A216">
        <v>2024</v>
      </c>
      <c r="B216">
        <v>1</v>
      </c>
      <c r="C216" t="s">
        <v>432</v>
      </c>
      <c r="D216" t="s">
        <v>420</v>
      </c>
      <c r="E216" t="s">
        <v>3383</v>
      </c>
      <c r="F216" t="s">
        <v>3382</v>
      </c>
      <c r="G216" s="16">
        <v>66638</v>
      </c>
    </row>
    <row r="217" spans="1:7" x14ac:dyDescent="0.25">
      <c r="A217">
        <v>2024</v>
      </c>
      <c r="B217">
        <v>1</v>
      </c>
      <c r="C217" t="s">
        <v>432</v>
      </c>
      <c r="D217" t="s">
        <v>432</v>
      </c>
      <c r="E217" t="s">
        <v>3381</v>
      </c>
      <c r="F217" t="s">
        <v>3382</v>
      </c>
      <c r="G217" s="16">
        <v>82927</v>
      </c>
    </row>
    <row r="218" spans="1:7" x14ac:dyDescent="0.25">
      <c r="A218">
        <v>2024</v>
      </c>
      <c r="B218">
        <v>1</v>
      </c>
      <c r="C218" t="s">
        <v>432</v>
      </c>
      <c r="D218" t="s">
        <v>432</v>
      </c>
      <c r="E218" t="s">
        <v>3383</v>
      </c>
      <c r="F218" t="s">
        <v>3382</v>
      </c>
      <c r="G218" s="16">
        <v>5004</v>
      </c>
    </row>
    <row r="219" spans="1:7" x14ac:dyDescent="0.25">
      <c r="A219">
        <v>2024</v>
      </c>
      <c r="B219">
        <v>1</v>
      </c>
      <c r="C219" t="s">
        <v>432</v>
      </c>
      <c r="D219" t="s">
        <v>432</v>
      </c>
      <c r="E219" t="s">
        <v>3381</v>
      </c>
      <c r="F219" t="s">
        <v>3385</v>
      </c>
      <c r="G219" s="16">
        <v>76106</v>
      </c>
    </row>
    <row r="220" spans="1:7" x14ac:dyDescent="0.25">
      <c r="A220">
        <v>2024</v>
      </c>
      <c r="B220">
        <v>1</v>
      </c>
      <c r="C220" t="s">
        <v>432</v>
      </c>
      <c r="D220" t="s">
        <v>432</v>
      </c>
      <c r="E220" t="s">
        <v>3384</v>
      </c>
      <c r="F220" t="s">
        <v>3385</v>
      </c>
      <c r="G220" s="16">
        <v>122468</v>
      </c>
    </row>
    <row r="221" spans="1:7" x14ac:dyDescent="0.25">
      <c r="A221">
        <v>2024</v>
      </c>
      <c r="B221">
        <v>1</v>
      </c>
      <c r="C221" t="s">
        <v>432</v>
      </c>
      <c r="D221" t="s">
        <v>432</v>
      </c>
      <c r="E221" t="s">
        <v>3386</v>
      </c>
      <c r="F221" t="s">
        <v>3385</v>
      </c>
      <c r="G221" s="16">
        <v>1132</v>
      </c>
    </row>
    <row r="222" spans="1:7" x14ac:dyDescent="0.25">
      <c r="A222">
        <v>2024</v>
      </c>
      <c r="B222">
        <v>1</v>
      </c>
      <c r="C222" t="s">
        <v>1960</v>
      </c>
      <c r="D222" t="s">
        <v>321</v>
      </c>
      <c r="E222" t="s">
        <v>3381</v>
      </c>
      <c r="F222" t="s">
        <v>3387</v>
      </c>
      <c r="G222" s="16">
        <v>53292</v>
      </c>
    </row>
    <row r="223" spans="1:7" x14ac:dyDescent="0.25">
      <c r="A223">
        <v>2024</v>
      </c>
      <c r="B223">
        <v>1</v>
      </c>
      <c r="C223" t="s">
        <v>1960</v>
      </c>
      <c r="D223" t="s">
        <v>334</v>
      </c>
      <c r="E223" t="s">
        <v>3381</v>
      </c>
      <c r="F223" t="s">
        <v>3382</v>
      </c>
      <c r="G223" s="16">
        <v>45400</v>
      </c>
    </row>
    <row r="224" spans="1:7" x14ac:dyDescent="0.25">
      <c r="A224">
        <v>2024</v>
      </c>
      <c r="B224">
        <v>1</v>
      </c>
      <c r="C224" t="s">
        <v>1960</v>
      </c>
      <c r="D224" t="s">
        <v>344</v>
      </c>
      <c r="E224" t="s">
        <v>3381</v>
      </c>
      <c r="F224" t="s">
        <v>3387</v>
      </c>
      <c r="G224" s="16">
        <v>461091</v>
      </c>
    </row>
    <row r="225" spans="1:7" x14ac:dyDescent="0.25">
      <c r="A225">
        <v>2024</v>
      </c>
      <c r="B225">
        <v>1</v>
      </c>
      <c r="C225" t="s">
        <v>1960</v>
      </c>
      <c r="D225" t="s">
        <v>353</v>
      </c>
      <c r="E225" t="s">
        <v>3383</v>
      </c>
      <c r="F225" t="s">
        <v>3385</v>
      </c>
      <c r="G225" s="16">
        <v>11261</v>
      </c>
    </row>
    <row r="226" spans="1:7" x14ac:dyDescent="0.25">
      <c r="A226">
        <v>2024</v>
      </c>
      <c r="B226">
        <v>1</v>
      </c>
      <c r="C226" t="s">
        <v>1960</v>
      </c>
      <c r="D226" t="s">
        <v>359</v>
      </c>
      <c r="E226" t="s">
        <v>3381</v>
      </c>
      <c r="F226" t="s">
        <v>3382</v>
      </c>
      <c r="G226" s="16">
        <v>142217</v>
      </c>
    </row>
    <row r="227" spans="1:7" x14ac:dyDescent="0.25">
      <c r="A227">
        <v>2024</v>
      </c>
      <c r="B227">
        <v>1</v>
      </c>
      <c r="C227" t="s">
        <v>1960</v>
      </c>
      <c r="D227" t="s">
        <v>393</v>
      </c>
      <c r="E227" t="s">
        <v>3381</v>
      </c>
      <c r="F227" t="s">
        <v>3382</v>
      </c>
      <c r="G227" s="16">
        <v>24855</v>
      </c>
    </row>
    <row r="228" spans="1:7" x14ac:dyDescent="0.25">
      <c r="A228">
        <v>2024</v>
      </c>
      <c r="B228">
        <v>1</v>
      </c>
      <c r="C228" t="s">
        <v>1960</v>
      </c>
      <c r="D228" t="s">
        <v>399</v>
      </c>
      <c r="E228" t="s">
        <v>3381</v>
      </c>
      <c r="F228" t="s">
        <v>3387</v>
      </c>
      <c r="G228" s="16">
        <v>1996911</v>
      </c>
    </row>
    <row r="229" spans="1:7" x14ac:dyDescent="0.25">
      <c r="A229">
        <v>2024</v>
      </c>
      <c r="B229">
        <v>1</v>
      </c>
      <c r="C229" t="s">
        <v>1960</v>
      </c>
      <c r="D229" t="s">
        <v>408</v>
      </c>
      <c r="E229" t="s">
        <v>3384</v>
      </c>
      <c r="F229" t="s">
        <v>3382</v>
      </c>
      <c r="G229" s="16">
        <v>52806</v>
      </c>
    </row>
    <row r="230" spans="1:7" x14ac:dyDescent="0.25">
      <c r="A230">
        <v>2024</v>
      </c>
      <c r="B230">
        <v>1</v>
      </c>
      <c r="C230" t="s">
        <v>1960</v>
      </c>
      <c r="D230" t="s">
        <v>408</v>
      </c>
      <c r="E230" t="s">
        <v>3381</v>
      </c>
      <c r="F230" t="s">
        <v>3387</v>
      </c>
      <c r="G230" s="16">
        <v>37467</v>
      </c>
    </row>
    <row r="231" spans="1:7" x14ac:dyDescent="0.25">
      <c r="A231">
        <v>2024</v>
      </c>
      <c r="B231">
        <v>1</v>
      </c>
      <c r="C231" t="s">
        <v>1960</v>
      </c>
      <c r="D231" t="s">
        <v>414</v>
      </c>
      <c r="E231" t="s">
        <v>3381</v>
      </c>
      <c r="F231" t="s">
        <v>3382</v>
      </c>
      <c r="G231" s="16">
        <v>12813</v>
      </c>
    </row>
    <row r="232" spans="1:7" x14ac:dyDescent="0.25">
      <c r="A232">
        <v>2024</v>
      </c>
      <c r="B232">
        <v>1</v>
      </c>
      <c r="C232" t="s">
        <v>1960</v>
      </c>
      <c r="D232" t="s">
        <v>438</v>
      </c>
      <c r="E232" t="s">
        <v>3381</v>
      </c>
      <c r="F232" t="s">
        <v>3382</v>
      </c>
      <c r="G232" s="16">
        <v>172460</v>
      </c>
    </row>
    <row r="233" spans="1:7" x14ac:dyDescent="0.25">
      <c r="A233">
        <v>2024</v>
      </c>
      <c r="B233">
        <v>1</v>
      </c>
      <c r="C233" t="s">
        <v>1960</v>
      </c>
      <c r="D233" t="s">
        <v>438</v>
      </c>
      <c r="E233" t="s">
        <v>3381</v>
      </c>
      <c r="F233" t="s">
        <v>3387</v>
      </c>
      <c r="G233" s="16">
        <v>1453592</v>
      </c>
    </row>
    <row r="234" spans="1:7" x14ac:dyDescent="0.25">
      <c r="A234">
        <v>2024</v>
      </c>
      <c r="B234">
        <v>1</v>
      </c>
      <c r="C234" t="s">
        <v>1960</v>
      </c>
      <c r="D234" t="s">
        <v>438</v>
      </c>
      <c r="E234" t="s">
        <v>3381</v>
      </c>
      <c r="F234" t="s">
        <v>3389</v>
      </c>
      <c r="G234" s="16">
        <v>1008612</v>
      </c>
    </row>
    <row r="235" spans="1:7" x14ac:dyDescent="0.25">
      <c r="A235">
        <v>2024</v>
      </c>
      <c r="B235">
        <v>1</v>
      </c>
      <c r="C235" t="s">
        <v>1960</v>
      </c>
      <c r="D235" t="s">
        <v>438</v>
      </c>
      <c r="E235" t="s">
        <v>3381</v>
      </c>
      <c r="F235" t="s">
        <v>3385</v>
      </c>
      <c r="G235" s="16">
        <v>12204</v>
      </c>
    </row>
    <row r="236" spans="1:7" x14ac:dyDescent="0.25">
      <c r="A236">
        <v>2024</v>
      </c>
      <c r="B236">
        <v>1</v>
      </c>
      <c r="C236" t="s">
        <v>1960</v>
      </c>
      <c r="D236" t="s">
        <v>438</v>
      </c>
      <c r="E236" t="s">
        <v>3383</v>
      </c>
      <c r="F236" t="s">
        <v>3385</v>
      </c>
      <c r="G236" s="16">
        <v>4004</v>
      </c>
    </row>
    <row r="237" spans="1:7" x14ac:dyDescent="0.25">
      <c r="A237">
        <v>2024</v>
      </c>
      <c r="B237">
        <v>1</v>
      </c>
      <c r="C237" t="s">
        <v>1960</v>
      </c>
      <c r="D237" t="s">
        <v>441</v>
      </c>
      <c r="E237" t="s">
        <v>3381</v>
      </c>
      <c r="F237" t="s">
        <v>3382</v>
      </c>
      <c r="G237" s="16">
        <v>15701</v>
      </c>
    </row>
    <row r="238" spans="1:7" x14ac:dyDescent="0.25">
      <c r="A238">
        <v>2024</v>
      </c>
      <c r="B238">
        <v>1</v>
      </c>
      <c r="C238" t="s">
        <v>1972</v>
      </c>
      <c r="D238" t="s">
        <v>1</v>
      </c>
      <c r="E238" t="s">
        <v>3384</v>
      </c>
      <c r="F238" t="s">
        <v>3382</v>
      </c>
      <c r="G238" s="16">
        <v>83316</v>
      </c>
    </row>
    <row r="239" spans="1:7" x14ac:dyDescent="0.25">
      <c r="A239">
        <v>2024</v>
      </c>
      <c r="B239">
        <v>1</v>
      </c>
      <c r="C239" t="s">
        <v>1972</v>
      </c>
      <c r="D239" t="s">
        <v>330</v>
      </c>
      <c r="E239" t="s">
        <v>3384</v>
      </c>
      <c r="F239" t="s">
        <v>3387</v>
      </c>
      <c r="G239" s="16">
        <v>147056</v>
      </c>
    </row>
    <row r="240" spans="1:7" x14ac:dyDescent="0.25">
      <c r="A240">
        <v>2024</v>
      </c>
      <c r="B240">
        <v>1</v>
      </c>
      <c r="C240" t="s">
        <v>1972</v>
      </c>
      <c r="D240" t="s">
        <v>334</v>
      </c>
      <c r="E240" t="s">
        <v>3384</v>
      </c>
      <c r="F240" t="s">
        <v>3382</v>
      </c>
      <c r="G240" s="16">
        <v>877048</v>
      </c>
    </row>
    <row r="241" spans="1:7" x14ac:dyDescent="0.25">
      <c r="A241">
        <v>2024</v>
      </c>
      <c r="B241">
        <v>1</v>
      </c>
      <c r="C241" t="s">
        <v>1972</v>
      </c>
      <c r="D241" t="s">
        <v>334</v>
      </c>
      <c r="E241" t="s">
        <v>3381</v>
      </c>
      <c r="F241" t="s">
        <v>3387</v>
      </c>
      <c r="G241" s="16">
        <v>4334</v>
      </c>
    </row>
    <row r="242" spans="1:7" x14ac:dyDescent="0.25">
      <c r="A242">
        <v>2024</v>
      </c>
      <c r="B242">
        <v>1</v>
      </c>
      <c r="C242" t="s">
        <v>1972</v>
      </c>
      <c r="D242" t="s">
        <v>344</v>
      </c>
      <c r="E242" t="s">
        <v>3383</v>
      </c>
      <c r="F242" t="s">
        <v>3387</v>
      </c>
      <c r="G242" s="16">
        <v>11747</v>
      </c>
    </row>
    <row r="243" spans="1:7" x14ac:dyDescent="0.25">
      <c r="A243">
        <v>2024</v>
      </c>
      <c r="B243">
        <v>1</v>
      </c>
      <c r="C243" t="s">
        <v>1972</v>
      </c>
      <c r="D243" t="s">
        <v>344</v>
      </c>
      <c r="E243" t="s">
        <v>3383</v>
      </c>
      <c r="F243" t="s">
        <v>3385</v>
      </c>
      <c r="G243" s="16">
        <v>14286</v>
      </c>
    </row>
    <row r="244" spans="1:7" x14ac:dyDescent="0.25">
      <c r="A244">
        <v>2024</v>
      </c>
      <c r="B244">
        <v>1</v>
      </c>
      <c r="C244" t="s">
        <v>1972</v>
      </c>
      <c r="D244" t="s">
        <v>359</v>
      </c>
      <c r="E244" t="s">
        <v>3384</v>
      </c>
      <c r="F244" t="s">
        <v>3382</v>
      </c>
      <c r="G244" s="16">
        <v>100652</v>
      </c>
    </row>
    <row r="245" spans="1:7" x14ac:dyDescent="0.25">
      <c r="A245">
        <v>2024</v>
      </c>
      <c r="B245">
        <v>1</v>
      </c>
      <c r="C245" t="s">
        <v>1972</v>
      </c>
      <c r="D245" t="s">
        <v>365</v>
      </c>
      <c r="E245" t="s">
        <v>3383</v>
      </c>
      <c r="F245" t="s">
        <v>3387</v>
      </c>
      <c r="G245" s="16">
        <v>6336</v>
      </c>
    </row>
    <row r="246" spans="1:7" x14ac:dyDescent="0.25">
      <c r="A246">
        <v>2024</v>
      </c>
      <c r="B246">
        <v>1</v>
      </c>
      <c r="C246" t="s">
        <v>1972</v>
      </c>
      <c r="D246" t="s">
        <v>393</v>
      </c>
      <c r="E246" t="s">
        <v>3381</v>
      </c>
      <c r="F246" t="s">
        <v>3382</v>
      </c>
      <c r="G246" s="16">
        <v>700266</v>
      </c>
    </row>
    <row r="247" spans="1:7" x14ac:dyDescent="0.25">
      <c r="A247">
        <v>2024</v>
      </c>
      <c r="B247">
        <v>1</v>
      </c>
      <c r="C247" t="s">
        <v>1972</v>
      </c>
      <c r="D247" t="s">
        <v>399</v>
      </c>
      <c r="E247" t="s">
        <v>3384</v>
      </c>
      <c r="F247" t="s">
        <v>3382</v>
      </c>
      <c r="G247" s="16">
        <v>159697</v>
      </c>
    </row>
    <row r="248" spans="1:7" x14ac:dyDescent="0.25">
      <c r="A248">
        <v>2024</v>
      </c>
      <c r="B248">
        <v>1</v>
      </c>
      <c r="C248" t="s">
        <v>1972</v>
      </c>
      <c r="D248" t="s">
        <v>399</v>
      </c>
      <c r="E248" t="s">
        <v>3384</v>
      </c>
      <c r="F248" t="s">
        <v>3387</v>
      </c>
      <c r="G248" s="16">
        <v>125854</v>
      </c>
    </row>
    <row r="249" spans="1:7" x14ac:dyDescent="0.25">
      <c r="A249">
        <v>2024</v>
      </c>
      <c r="B249">
        <v>1</v>
      </c>
      <c r="C249" t="s">
        <v>1972</v>
      </c>
      <c r="D249" t="s">
        <v>399</v>
      </c>
      <c r="E249" t="s">
        <v>3384</v>
      </c>
      <c r="F249" t="s">
        <v>3385</v>
      </c>
      <c r="G249" s="16">
        <v>210918</v>
      </c>
    </row>
    <row r="250" spans="1:7" x14ac:dyDescent="0.25">
      <c r="A250">
        <v>2024</v>
      </c>
      <c r="B250">
        <v>1</v>
      </c>
      <c r="C250" t="s">
        <v>1972</v>
      </c>
      <c r="D250" t="s">
        <v>402</v>
      </c>
      <c r="E250" t="s">
        <v>3383</v>
      </c>
      <c r="F250" t="s">
        <v>3387</v>
      </c>
      <c r="G250" s="16">
        <v>9244</v>
      </c>
    </row>
    <row r="251" spans="1:7" x14ac:dyDescent="0.25">
      <c r="A251">
        <v>2024</v>
      </c>
      <c r="B251">
        <v>1</v>
      </c>
      <c r="C251" t="s">
        <v>1972</v>
      </c>
      <c r="D251" t="s">
        <v>408</v>
      </c>
      <c r="E251" t="s">
        <v>3384</v>
      </c>
      <c r="F251" t="s">
        <v>3382</v>
      </c>
      <c r="G251" s="16">
        <v>387042</v>
      </c>
    </row>
    <row r="252" spans="1:7" x14ac:dyDescent="0.25">
      <c r="A252">
        <v>2024</v>
      </c>
      <c r="B252">
        <v>1</v>
      </c>
      <c r="C252" t="s">
        <v>1972</v>
      </c>
      <c r="D252" t="s">
        <v>408</v>
      </c>
      <c r="E252" t="s">
        <v>3384</v>
      </c>
      <c r="F252" t="s">
        <v>3387</v>
      </c>
      <c r="G252" s="16">
        <v>89628</v>
      </c>
    </row>
    <row r="253" spans="1:7" x14ac:dyDescent="0.25">
      <c r="A253">
        <v>2024</v>
      </c>
      <c r="B253">
        <v>1</v>
      </c>
      <c r="C253" t="s">
        <v>1972</v>
      </c>
      <c r="D253" t="s">
        <v>408</v>
      </c>
      <c r="E253" t="s">
        <v>3386</v>
      </c>
      <c r="F253" t="s">
        <v>3387</v>
      </c>
      <c r="G253" s="16">
        <v>252</v>
      </c>
    </row>
    <row r="254" spans="1:7" x14ac:dyDescent="0.25">
      <c r="A254">
        <v>2024</v>
      </c>
      <c r="B254">
        <v>1</v>
      </c>
      <c r="C254" t="s">
        <v>1972</v>
      </c>
      <c r="D254" t="s">
        <v>414</v>
      </c>
      <c r="E254" t="s">
        <v>3381</v>
      </c>
      <c r="F254" t="s">
        <v>3382</v>
      </c>
      <c r="G254" s="16">
        <v>254487</v>
      </c>
    </row>
    <row r="255" spans="1:7" x14ac:dyDescent="0.25">
      <c r="A255">
        <v>2024</v>
      </c>
      <c r="B255">
        <v>1</v>
      </c>
      <c r="C255" t="s">
        <v>1972</v>
      </c>
      <c r="D255" t="s">
        <v>420</v>
      </c>
      <c r="E255" t="s">
        <v>3383</v>
      </c>
      <c r="F255" t="s">
        <v>3385</v>
      </c>
      <c r="G255" s="16">
        <v>261</v>
      </c>
    </row>
    <row r="256" spans="1:7" x14ac:dyDescent="0.25">
      <c r="A256">
        <v>2024</v>
      </c>
      <c r="B256">
        <v>1</v>
      </c>
      <c r="C256" t="s">
        <v>1972</v>
      </c>
      <c r="D256" t="s">
        <v>432</v>
      </c>
      <c r="E256" t="s">
        <v>3383</v>
      </c>
      <c r="F256" t="s">
        <v>3382</v>
      </c>
      <c r="G256" s="16">
        <v>14463</v>
      </c>
    </row>
    <row r="257" spans="1:7" x14ac:dyDescent="0.25">
      <c r="A257">
        <v>2024</v>
      </c>
      <c r="B257">
        <v>1</v>
      </c>
      <c r="C257" t="s">
        <v>1972</v>
      </c>
      <c r="D257" t="s">
        <v>432</v>
      </c>
      <c r="E257" t="s">
        <v>3384</v>
      </c>
      <c r="F257" t="s">
        <v>3385</v>
      </c>
      <c r="G257" s="16">
        <v>28124</v>
      </c>
    </row>
    <row r="258" spans="1:7" x14ac:dyDescent="0.25">
      <c r="A258">
        <v>2024</v>
      </c>
      <c r="B258">
        <v>1</v>
      </c>
      <c r="C258" t="s">
        <v>1972</v>
      </c>
      <c r="D258" t="s">
        <v>438</v>
      </c>
      <c r="E258" t="s">
        <v>3381</v>
      </c>
      <c r="F258" t="s">
        <v>3382</v>
      </c>
      <c r="G258" s="16">
        <v>23106</v>
      </c>
    </row>
    <row r="259" spans="1:7" x14ac:dyDescent="0.25">
      <c r="A259">
        <v>2024</v>
      </c>
      <c r="B259">
        <v>1</v>
      </c>
      <c r="C259" t="s">
        <v>1972</v>
      </c>
      <c r="D259" t="s">
        <v>438</v>
      </c>
      <c r="E259" t="s">
        <v>3381</v>
      </c>
      <c r="F259" t="s">
        <v>3387</v>
      </c>
      <c r="G259" s="16">
        <v>365375</v>
      </c>
    </row>
    <row r="260" spans="1:7" x14ac:dyDescent="0.25">
      <c r="A260">
        <v>2024</v>
      </c>
      <c r="B260">
        <v>1</v>
      </c>
      <c r="C260" t="s">
        <v>1972</v>
      </c>
      <c r="D260" t="s">
        <v>438</v>
      </c>
      <c r="E260" t="s">
        <v>3381</v>
      </c>
      <c r="F260" t="s">
        <v>3385</v>
      </c>
      <c r="G260" s="16">
        <v>111654</v>
      </c>
    </row>
    <row r="261" spans="1:7" x14ac:dyDescent="0.25">
      <c r="A261">
        <v>2024</v>
      </c>
      <c r="B261">
        <v>1</v>
      </c>
      <c r="C261" t="s">
        <v>444</v>
      </c>
      <c r="D261" t="s">
        <v>1</v>
      </c>
      <c r="E261" t="s">
        <v>3381</v>
      </c>
      <c r="F261" t="s">
        <v>3382</v>
      </c>
      <c r="G261" s="16">
        <v>2258730</v>
      </c>
    </row>
    <row r="262" spans="1:7" x14ac:dyDescent="0.25">
      <c r="A262">
        <v>2024</v>
      </c>
      <c r="B262">
        <v>1</v>
      </c>
      <c r="C262" t="s">
        <v>444</v>
      </c>
      <c r="D262" t="s">
        <v>297</v>
      </c>
      <c r="E262" t="s">
        <v>3381</v>
      </c>
      <c r="F262" t="s">
        <v>3382</v>
      </c>
      <c r="G262" s="16">
        <v>979629</v>
      </c>
    </row>
    <row r="263" spans="1:7" x14ac:dyDescent="0.25">
      <c r="A263">
        <v>2024</v>
      </c>
      <c r="B263">
        <v>1</v>
      </c>
      <c r="C263" t="s">
        <v>444</v>
      </c>
      <c r="D263" t="s">
        <v>301</v>
      </c>
      <c r="E263" t="s">
        <v>3381</v>
      </c>
      <c r="F263" t="s">
        <v>3382</v>
      </c>
      <c r="G263" s="16">
        <v>2451289</v>
      </c>
    </row>
    <row r="264" spans="1:7" x14ac:dyDescent="0.25">
      <c r="A264">
        <v>2024</v>
      </c>
      <c r="B264">
        <v>1</v>
      </c>
      <c r="C264" t="s">
        <v>444</v>
      </c>
      <c r="D264" t="s">
        <v>305</v>
      </c>
      <c r="E264" t="s">
        <v>3383</v>
      </c>
      <c r="F264" t="s">
        <v>3382</v>
      </c>
      <c r="G264" s="16">
        <v>44410</v>
      </c>
    </row>
    <row r="265" spans="1:7" x14ac:dyDescent="0.25">
      <c r="A265">
        <v>2024</v>
      </c>
      <c r="B265">
        <v>1</v>
      </c>
      <c r="C265" t="s">
        <v>444</v>
      </c>
      <c r="D265" t="s">
        <v>309</v>
      </c>
      <c r="E265" t="s">
        <v>3381</v>
      </c>
      <c r="F265" t="s">
        <v>3382</v>
      </c>
      <c r="G265" s="16">
        <v>1023253</v>
      </c>
    </row>
    <row r="266" spans="1:7" x14ac:dyDescent="0.25">
      <c r="A266">
        <v>2024</v>
      </c>
      <c r="B266">
        <v>1</v>
      </c>
      <c r="C266" t="s">
        <v>444</v>
      </c>
      <c r="D266" t="s">
        <v>309</v>
      </c>
      <c r="E266" t="s">
        <v>3383</v>
      </c>
      <c r="F266" t="s">
        <v>3382</v>
      </c>
      <c r="G266" s="16">
        <v>14191</v>
      </c>
    </row>
    <row r="267" spans="1:7" x14ac:dyDescent="0.25">
      <c r="A267">
        <v>2024</v>
      </c>
      <c r="B267">
        <v>1</v>
      </c>
      <c r="C267" t="s">
        <v>444</v>
      </c>
      <c r="D267" t="s">
        <v>324</v>
      </c>
      <c r="E267" t="s">
        <v>3381</v>
      </c>
      <c r="F267" t="s">
        <v>3382</v>
      </c>
      <c r="G267" s="16">
        <v>1078208</v>
      </c>
    </row>
    <row r="268" spans="1:7" x14ac:dyDescent="0.25">
      <c r="A268">
        <v>2024</v>
      </c>
      <c r="B268">
        <v>1</v>
      </c>
      <c r="C268" t="s">
        <v>444</v>
      </c>
      <c r="D268" t="s">
        <v>330</v>
      </c>
      <c r="E268" t="s">
        <v>3381</v>
      </c>
      <c r="F268" t="s">
        <v>3382</v>
      </c>
      <c r="G268" s="16">
        <v>2503694</v>
      </c>
    </row>
    <row r="269" spans="1:7" x14ac:dyDescent="0.25">
      <c r="A269">
        <v>2024</v>
      </c>
      <c r="B269">
        <v>1</v>
      </c>
      <c r="C269" t="s">
        <v>444</v>
      </c>
      <c r="D269" t="s">
        <v>330</v>
      </c>
      <c r="E269" t="s">
        <v>3383</v>
      </c>
      <c r="F269" t="s">
        <v>3382</v>
      </c>
      <c r="G269" s="16">
        <v>177456</v>
      </c>
    </row>
    <row r="270" spans="1:7" x14ac:dyDescent="0.25">
      <c r="A270">
        <v>2024</v>
      </c>
      <c r="B270">
        <v>1</v>
      </c>
      <c r="C270" t="s">
        <v>444</v>
      </c>
      <c r="D270" t="s">
        <v>334</v>
      </c>
      <c r="E270" t="s">
        <v>3381</v>
      </c>
      <c r="F270" t="s">
        <v>3382</v>
      </c>
      <c r="G270" s="16">
        <v>211900</v>
      </c>
    </row>
    <row r="271" spans="1:7" x14ac:dyDescent="0.25">
      <c r="A271">
        <v>2024</v>
      </c>
      <c r="B271">
        <v>1</v>
      </c>
      <c r="C271" t="s">
        <v>444</v>
      </c>
      <c r="D271" t="s">
        <v>337</v>
      </c>
      <c r="E271" t="s">
        <v>3381</v>
      </c>
      <c r="F271" t="s">
        <v>3382</v>
      </c>
      <c r="G271" s="16">
        <v>2313231</v>
      </c>
    </row>
    <row r="272" spans="1:7" x14ac:dyDescent="0.25">
      <c r="A272">
        <v>2024</v>
      </c>
      <c r="B272">
        <v>1</v>
      </c>
      <c r="C272" t="s">
        <v>444</v>
      </c>
      <c r="D272" t="s">
        <v>337</v>
      </c>
      <c r="E272" t="s">
        <v>3383</v>
      </c>
      <c r="F272" t="s">
        <v>3382</v>
      </c>
      <c r="G272" s="16">
        <v>479623</v>
      </c>
    </row>
    <row r="273" spans="1:7" x14ac:dyDescent="0.25">
      <c r="A273">
        <v>2024</v>
      </c>
      <c r="B273">
        <v>1</v>
      </c>
      <c r="C273" t="s">
        <v>444</v>
      </c>
      <c r="D273" t="s">
        <v>341</v>
      </c>
      <c r="E273" t="s">
        <v>3381</v>
      </c>
      <c r="F273" t="s">
        <v>3382</v>
      </c>
      <c r="G273" s="16">
        <v>2142442</v>
      </c>
    </row>
    <row r="274" spans="1:7" x14ac:dyDescent="0.25">
      <c r="A274">
        <v>2024</v>
      </c>
      <c r="B274">
        <v>1</v>
      </c>
      <c r="C274" t="s">
        <v>444</v>
      </c>
      <c r="D274" t="s">
        <v>344</v>
      </c>
      <c r="E274" t="s">
        <v>3381</v>
      </c>
      <c r="F274" t="s">
        <v>3382</v>
      </c>
      <c r="G274" s="16">
        <v>1426039</v>
      </c>
    </row>
    <row r="275" spans="1:7" x14ac:dyDescent="0.25">
      <c r="A275">
        <v>2024</v>
      </c>
      <c r="B275">
        <v>1</v>
      </c>
      <c r="C275" t="s">
        <v>444</v>
      </c>
      <c r="D275" t="s">
        <v>347</v>
      </c>
      <c r="E275" t="s">
        <v>3381</v>
      </c>
      <c r="F275" t="s">
        <v>3382</v>
      </c>
      <c r="G275" s="16">
        <v>915922</v>
      </c>
    </row>
    <row r="276" spans="1:7" x14ac:dyDescent="0.25">
      <c r="A276">
        <v>2024</v>
      </c>
      <c r="B276">
        <v>1</v>
      </c>
      <c r="C276" t="s">
        <v>444</v>
      </c>
      <c r="D276" t="s">
        <v>359</v>
      </c>
      <c r="E276" t="s">
        <v>3381</v>
      </c>
      <c r="F276" t="s">
        <v>3382</v>
      </c>
      <c r="G276" s="16">
        <v>1807929</v>
      </c>
    </row>
    <row r="277" spans="1:7" x14ac:dyDescent="0.25">
      <c r="A277">
        <v>2024</v>
      </c>
      <c r="B277">
        <v>1</v>
      </c>
      <c r="C277" t="s">
        <v>444</v>
      </c>
      <c r="D277" t="s">
        <v>359</v>
      </c>
      <c r="E277" t="s">
        <v>3383</v>
      </c>
      <c r="F277" t="s">
        <v>3382</v>
      </c>
      <c r="G277" s="16">
        <v>1678</v>
      </c>
    </row>
    <row r="278" spans="1:7" x14ac:dyDescent="0.25">
      <c r="A278">
        <v>2024</v>
      </c>
      <c r="B278">
        <v>1</v>
      </c>
      <c r="C278" t="s">
        <v>444</v>
      </c>
      <c r="D278" t="s">
        <v>359</v>
      </c>
      <c r="E278" t="s">
        <v>3383</v>
      </c>
      <c r="F278" t="s">
        <v>3385</v>
      </c>
      <c r="G278" s="16">
        <v>6643</v>
      </c>
    </row>
    <row r="279" spans="1:7" x14ac:dyDescent="0.25">
      <c r="A279">
        <v>2024</v>
      </c>
      <c r="B279">
        <v>1</v>
      </c>
      <c r="C279" t="s">
        <v>444</v>
      </c>
      <c r="D279" t="s">
        <v>362</v>
      </c>
      <c r="E279" t="s">
        <v>3381</v>
      </c>
      <c r="F279" t="s">
        <v>3382</v>
      </c>
      <c r="G279" s="16">
        <v>1416578</v>
      </c>
    </row>
    <row r="280" spans="1:7" x14ac:dyDescent="0.25">
      <c r="A280">
        <v>2024</v>
      </c>
      <c r="B280">
        <v>1</v>
      </c>
      <c r="C280" t="s">
        <v>444</v>
      </c>
      <c r="D280" t="s">
        <v>362</v>
      </c>
      <c r="E280" t="s">
        <v>3383</v>
      </c>
      <c r="F280" t="s">
        <v>3382</v>
      </c>
      <c r="G280" s="16">
        <v>45698</v>
      </c>
    </row>
    <row r="281" spans="1:7" x14ac:dyDescent="0.25">
      <c r="A281">
        <v>2024</v>
      </c>
      <c r="B281">
        <v>1</v>
      </c>
      <c r="C281" t="s">
        <v>444</v>
      </c>
      <c r="D281" t="s">
        <v>365</v>
      </c>
      <c r="E281" t="s">
        <v>3381</v>
      </c>
      <c r="F281" t="s">
        <v>3382</v>
      </c>
      <c r="G281" s="16">
        <v>238168</v>
      </c>
    </row>
    <row r="282" spans="1:7" x14ac:dyDescent="0.25">
      <c r="A282">
        <v>2024</v>
      </c>
      <c r="B282">
        <v>1</v>
      </c>
      <c r="C282" t="s">
        <v>444</v>
      </c>
      <c r="D282" t="s">
        <v>368</v>
      </c>
      <c r="E282" t="s">
        <v>3381</v>
      </c>
      <c r="F282" t="s">
        <v>3382</v>
      </c>
      <c r="G282" s="16">
        <v>5293414</v>
      </c>
    </row>
    <row r="283" spans="1:7" x14ac:dyDescent="0.25">
      <c r="A283">
        <v>2024</v>
      </c>
      <c r="B283">
        <v>1</v>
      </c>
      <c r="C283" t="s">
        <v>444</v>
      </c>
      <c r="D283" t="s">
        <v>371</v>
      </c>
      <c r="E283" t="s">
        <v>3383</v>
      </c>
      <c r="F283" t="s">
        <v>3382</v>
      </c>
      <c r="G283" s="16">
        <v>8566</v>
      </c>
    </row>
    <row r="284" spans="1:7" x14ac:dyDescent="0.25">
      <c r="A284">
        <v>2024</v>
      </c>
      <c r="B284">
        <v>1</v>
      </c>
      <c r="C284" t="s">
        <v>444</v>
      </c>
      <c r="D284" t="s">
        <v>374</v>
      </c>
      <c r="E284" t="s">
        <v>3381</v>
      </c>
      <c r="F284" t="s">
        <v>3382</v>
      </c>
      <c r="G284" s="16">
        <v>2830266</v>
      </c>
    </row>
    <row r="285" spans="1:7" x14ac:dyDescent="0.25">
      <c r="A285">
        <v>2024</v>
      </c>
      <c r="B285">
        <v>1</v>
      </c>
      <c r="C285" t="s">
        <v>444</v>
      </c>
      <c r="D285" t="s">
        <v>374</v>
      </c>
      <c r="E285" t="s">
        <v>3383</v>
      </c>
      <c r="F285" t="s">
        <v>3382</v>
      </c>
      <c r="G285" s="16">
        <v>141399</v>
      </c>
    </row>
    <row r="286" spans="1:7" x14ac:dyDescent="0.25">
      <c r="A286">
        <v>2024</v>
      </c>
      <c r="B286">
        <v>1</v>
      </c>
      <c r="C286" t="s">
        <v>444</v>
      </c>
      <c r="D286" t="s">
        <v>377</v>
      </c>
      <c r="E286" t="s">
        <v>3381</v>
      </c>
      <c r="F286" t="s">
        <v>3382</v>
      </c>
      <c r="G286" s="16">
        <v>294356</v>
      </c>
    </row>
    <row r="287" spans="1:7" x14ac:dyDescent="0.25">
      <c r="A287">
        <v>2024</v>
      </c>
      <c r="B287">
        <v>1</v>
      </c>
      <c r="C287" t="s">
        <v>444</v>
      </c>
      <c r="D287" t="s">
        <v>396</v>
      </c>
      <c r="E287" t="s">
        <v>3383</v>
      </c>
      <c r="F287" t="s">
        <v>3382</v>
      </c>
      <c r="G287" s="16">
        <v>14214</v>
      </c>
    </row>
    <row r="288" spans="1:7" x14ac:dyDescent="0.25">
      <c r="A288">
        <v>2024</v>
      </c>
      <c r="B288">
        <v>1</v>
      </c>
      <c r="C288" t="s">
        <v>444</v>
      </c>
      <c r="D288" t="s">
        <v>402</v>
      </c>
      <c r="E288" t="s">
        <v>3381</v>
      </c>
      <c r="F288" t="s">
        <v>3382</v>
      </c>
      <c r="G288" s="16">
        <v>761752</v>
      </c>
    </row>
    <row r="289" spans="1:7" x14ac:dyDescent="0.25">
      <c r="A289">
        <v>2024</v>
      </c>
      <c r="B289">
        <v>1</v>
      </c>
      <c r="C289" t="s">
        <v>444</v>
      </c>
      <c r="D289" t="s">
        <v>402</v>
      </c>
      <c r="E289" t="s">
        <v>3383</v>
      </c>
      <c r="F289" t="s">
        <v>3382</v>
      </c>
      <c r="G289" s="16">
        <v>15273</v>
      </c>
    </row>
    <row r="290" spans="1:7" x14ac:dyDescent="0.25">
      <c r="A290">
        <v>2024</v>
      </c>
      <c r="B290">
        <v>1</v>
      </c>
      <c r="C290" t="s">
        <v>444</v>
      </c>
      <c r="D290" t="s">
        <v>417</v>
      </c>
      <c r="E290" t="s">
        <v>3381</v>
      </c>
      <c r="F290" t="s">
        <v>3382</v>
      </c>
      <c r="G290" s="16">
        <v>214530</v>
      </c>
    </row>
    <row r="291" spans="1:7" x14ac:dyDescent="0.25">
      <c r="A291">
        <v>2024</v>
      </c>
      <c r="B291">
        <v>1</v>
      </c>
      <c r="C291" t="s">
        <v>444</v>
      </c>
      <c r="D291" t="s">
        <v>417</v>
      </c>
      <c r="E291" t="s">
        <v>3383</v>
      </c>
      <c r="F291" t="s">
        <v>3385</v>
      </c>
      <c r="G291" s="16">
        <v>63749</v>
      </c>
    </row>
    <row r="292" spans="1:7" x14ac:dyDescent="0.25">
      <c r="A292">
        <v>2024</v>
      </c>
      <c r="B292">
        <v>1</v>
      </c>
      <c r="C292" t="s">
        <v>444</v>
      </c>
      <c r="D292" t="s">
        <v>420</v>
      </c>
      <c r="E292" t="s">
        <v>3381</v>
      </c>
      <c r="F292" t="s">
        <v>3382</v>
      </c>
      <c r="G292" s="16">
        <v>233309</v>
      </c>
    </row>
    <row r="293" spans="1:7" x14ac:dyDescent="0.25">
      <c r="A293">
        <v>2024</v>
      </c>
      <c r="B293">
        <v>1</v>
      </c>
      <c r="C293" t="s">
        <v>444</v>
      </c>
      <c r="D293" t="s">
        <v>423</v>
      </c>
      <c r="E293" t="s">
        <v>3381</v>
      </c>
      <c r="F293" t="s">
        <v>3382</v>
      </c>
      <c r="G293" s="16">
        <v>8516707</v>
      </c>
    </row>
    <row r="294" spans="1:7" x14ac:dyDescent="0.25">
      <c r="A294">
        <v>2024</v>
      </c>
      <c r="B294">
        <v>1</v>
      </c>
      <c r="C294" t="s">
        <v>444</v>
      </c>
      <c r="D294" t="s">
        <v>426</v>
      </c>
      <c r="E294" t="s">
        <v>3381</v>
      </c>
      <c r="F294" t="s">
        <v>3382</v>
      </c>
      <c r="G294" s="16">
        <v>147821</v>
      </c>
    </row>
    <row r="295" spans="1:7" x14ac:dyDescent="0.25">
      <c r="A295">
        <v>2024</v>
      </c>
      <c r="B295">
        <v>1</v>
      </c>
      <c r="C295" t="s">
        <v>444</v>
      </c>
      <c r="D295" t="s">
        <v>426</v>
      </c>
      <c r="E295" t="s">
        <v>3383</v>
      </c>
      <c r="F295" t="s">
        <v>3385</v>
      </c>
      <c r="G295" s="16">
        <v>20744</v>
      </c>
    </row>
    <row r="296" spans="1:7" x14ac:dyDescent="0.25">
      <c r="A296">
        <v>2024</v>
      </c>
      <c r="B296">
        <v>1</v>
      </c>
      <c r="C296" t="s">
        <v>444</v>
      </c>
      <c r="D296" t="s">
        <v>435</v>
      </c>
      <c r="E296" t="s">
        <v>3381</v>
      </c>
      <c r="F296" t="s">
        <v>3382</v>
      </c>
      <c r="G296" s="16">
        <v>137593</v>
      </c>
    </row>
    <row r="297" spans="1:7" x14ac:dyDescent="0.25">
      <c r="A297">
        <v>2024</v>
      </c>
      <c r="B297">
        <v>1</v>
      </c>
      <c r="C297" t="s">
        <v>444</v>
      </c>
      <c r="D297" t="s">
        <v>435</v>
      </c>
      <c r="E297" t="s">
        <v>3383</v>
      </c>
      <c r="F297" t="s">
        <v>3382</v>
      </c>
      <c r="G297" s="16">
        <v>1279</v>
      </c>
    </row>
    <row r="298" spans="1:7" x14ac:dyDescent="0.25">
      <c r="A298">
        <v>2024</v>
      </c>
      <c r="B298">
        <v>1</v>
      </c>
      <c r="C298" t="s">
        <v>444</v>
      </c>
      <c r="D298" t="s">
        <v>441</v>
      </c>
      <c r="E298" t="s">
        <v>3381</v>
      </c>
      <c r="F298" t="s">
        <v>3382</v>
      </c>
      <c r="G298" s="16">
        <v>2733470</v>
      </c>
    </row>
    <row r="299" spans="1:7" x14ac:dyDescent="0.25">
      <c r="A299">
        <v>2024</v>
      </c>
      <c r="B299">
        <v>1</v>
      </c>
      <c r="C299" t="s">
        <v>444</v>
      </c>
      <c r="D299" t="s">
        <v>441</v>
      </c>
      <c r="E299" t="s">
        <v>3383</v>
      </c>
      <c r="F299" t="s">
        <v>3382</v>
      </c>
      <c r="G299" s="16">
        <v>24674</v>
      </c>
    </row>
    <row r="300" spans="1:7" x14ac:dyDescent="0.25">
      <c r="A300">
        <v>2024</v>
      </c>
      <c r="B300">
        <v>1</v>
      </c>
      <c r="C300" t="s">
        <v>444</v>
      </c>
      <c r="D300" t="s">
        <v>444</v>
      </c>
      <c r="E300" t="s">
        <v>3381</v>
      </c>
      <c r="F300" t="s">
        <v>3382</v>
      </c>
      <c r="G300" s="16">
        <v>2786057</v>
      </c>
    </row>
    <row r="301" spans="1:7" x14ac:dyDescent="0.25">
      <c r="A301">
        <v>2024</v>
      </c>
      <c r="B301">
        <v>1</v>
      </c>
      <c r="C301" t="s">
        <v>444</v>
      </c>
      <c r="D301" t="s">
        <v>444</v>
      </c>
      <c r="E301" t="s">
        <v>3383</v>
      </c>
      <c r="F301" t="s">
        <v>3382</v>
      </c>
      <c r="G301" s="16">
        <v>127148</v>
      </c>
    </row>
    <row r="302" spans="1:7" x14ac:dyDescent="0.25">
      <c r="A302">
        <v>2024</v>
      </c>
      <c r="B302">
        <v>1</v>
      </c>
      <c r="C302" t="s">
        <v>444</v>
      </c>
      <c r="D302" t="s">
        <v>444</v>
      </c>
      <c r="E302" t="s">
        <v>3381</v>
      </c>
      <c r="F302" t="s">
        <v>3389</v>
      </c>
      <c r="G302" s="16">
        <v>1810170</v>
      </c>
    </row>
    <row r="303" spans="1:7" x14ac:dyDescent="0.25">
      <c r="A303">
        <v>2024</v>
      </c>
      <c r="B303">
        <v>1</v>
      </c>
      <c r="C303" t="s">
        <v>444</v>
      </c>
      <c r="D303" t="s">
        <v>444</v>
      </c>
      <c r="E303" t="s">
        <v>3383</v>
      </c>
      <c r="F303" t="s">
        <v>3385</v>
      </c>
      <c r="G303" s="16">
        <v>136832</v>
      </c>
    </row>
    <row r="304" spans="1:7" x14ac:dyDescent="0.25">
      <c r="A304">
        <v>2024</v>
      </c>
      <c r="B304">
        <v>2</v>
      </c>
      <c r="C304" t="s">
        <v>1</v>
      </c>
      <c r="D304" t="s">
        <v>1</v>
      </c>
      <c r="E304" t="s">
        <v>3381</v>
      </c>
      <c r="F304" t="s">
        <v>3382</v>
      </c>
      <c r="G304" s="16">
        <v>201438</v>
      </c>
    </row>
    <row r="305" spans="1:7" x14ac:dyDescent="0.25">
      <c r="A305">
        <v>2024</v>
      </c>
      <c r="B305">
        <v>2</v>
      </c>
      <c r="C305" t="s">
        <v>1</v>
      </c>
      <c r="D305" t="s">
        <v>1</v>
      </c>
      <c r="E305" t="s">
        <v>3383</v>
      </c>
      <c r="F305" t="s">
        <v>3382</v>
      </c>
      <c r="G305" s="16">
        <v>5078</v>
      </c>
    </row>
    <row r="306" spans="1:7" x14ac:dyDescent="0.25">
      <c r="A306">
        <v>2024</v>
      </c>
      <c r="B306">
        <v>2</v>
      </c>
      <c r="C306" t="s">
        <v>1</v>
      </c>
      <c r="D306" t="s">
        <v>1</v>
      </c>
      <c r="E306" t="s">
        <v>3384</v>
      </c>
      <c r="F306" t="s">
        <v>3385</v>
      </c>
      <c r="G306" s="16">
        <v>12806</v>
      </c>
    </row>
    <row r="307" spans="1:7" x14ac:dyDescent="0.25">
      <c r="A307">
        <v>2024</v>
      </c>
      <c r="B307">
        <v>2</v>
      </c>
      <c r="C307" t="s">
        <v>1</v>
      </c>
      <c r="D307" t="s">
        <v>1</v>
      </c>
      <c r="E307" t="s">
        <v>3383</v>
      </c>
      <c r="F307" t="s">
        <v>3385</v>
      </c>
      <c r="G307" s="16">
        <v>55360</v>
      </c>
    </row>
    <row r="308" spans="1:7" x14ac:dyDescent="0.25">
      <c r="A308">
        <v>2024</v>
      </c>
      <c r="B308">
        <v>2</v>
      </c>
      <c r="C308" t="s">
        <v>893</v>
      </c>
      <c r="D308" t="s">
        <v>893</v>
      </c>
      <c r="E308" t="s">
        <v>3386</v>
      </c>
      <c r="F308" t="s">
        <v>3382</v>
      </c>
      <c r="G308" s="16">
        <v>91332</v>
      </c>
    </row>
    <row r="309" spans="1:7" x14ac:dyDescent="0.25">
      <c r="A309">
        <v>2024</v>
      </c>
      <c r="B309">
        <v>2</v>
      </c>
      <c r="C309" t="s">
        <v>893</v>
      </c>
      <c r="D309" t="s">
        <v>893</v>
      </c>
      <c r="E309" t="s">
        <v>3381</v>
      </c>
      <c r="F309" t="s">
        <v>3385</v>
      </c>
      <c r="G309" s="16">
        <v>73573</v>
      </c>
    </row>
    <row r="310" spans="1:7" x14ac:dyDescent="0.25">
      <c r="A310">
        <v>2024</v>
      </c>
      <c r="B310">
        <v>2</v>
      </c>
      <c r="C310" t="s">
        <v>893</v>
      </c>
      <c r="D310" t="s">
        <v>893</v>
      </c>
      <c r="E310" t="s">
        <v>3383</v>
      </c>
      <c r="F310" t="s">
        <v>3385</v>
      </c>
      <c r="G310" s="16">
        <v>315</v>
      </c>
    </row>
    <row r="311" spans="1:7" x14ac:dyDescent="0.25">
      <c r="A311">
        <v>2024</v>
      </c>
      <c r="B311">
        <v>2</v>
      </c>
      <c r="C311" t="s">
        <v>309</v>
      </c>
      <c r="D311" t="s">
        <v>297</v>
      </c>
      <c r="E311" t="s">
        <v>3383</v>
      </c>
      <c r="F311" t="s">
        <v>3382</v>
      </c>
      <c r="G311" s="16">
        <v>34709</v>
      </c>
    </row>
    <row r="312" spans="1:7" x14ac:dyDescent="0.25">
      <c r="A312">
        <v>2024</v>
      </c>
      <c r="B312">
        <v>2</v>
      </c>
      <c r="C312" t="s">
        <v>309</v>
      </c>
      <c r="D312" t="s">
        <v>301</v>
      </c>
      <c r="E312" t="s">
        <v>3383</v>
      </c>
      <c r="F312" t="s">
        <v>3382</v>
      </c>
      <c r="G312" s="16">
        <v>25627</v>
      </c>
    </row>
    <row r="313" spans="1:7" x14ac:dyDescent="0.25">
      <c r="A313">
        <v>2024</v>
      </c>
      <c r="B313">
        <v>2</v>
      </c>
      <c r="C313" t="s">
        <v>309</v>
      </c>
      <c r="D313" t="s">
        <v>305</v>
      </c>
      <c r="E313" t="s">
        <v>3383</v>
      </c>
      <c r="F313" t="s">
        <v>3382</v>
      </c>
      <c r="G313" s="16">
        <v>184366</v>
      </c>
    </row>
    <row r="314" spans="1:7" x14ac:dyDescent="0.25">
      <c r="A314">
        <v>2024</v>
      </c>
      <c r="B314">
        <v>2</v>
      </c>
      <c r="C314" t="s">
        <v>309</v>
      </c>
      <c r="D314" t="s">
        <v>309</v>
      </c>
      <c r="E314" t="s">
        <v>3381</v>
      </c>
      <c r="F314" t="s">
        <v>3382</v>
      </c>
      <c r="G314" s="16">
        <v>548088</v>
      </c>
    </row>
    <row r="315" spans="1:7" x14ac:dyDescent="0.25">
      <c r="A315">
        <v>2024</v>
      </c>
      <c r="B315">
        <v>2</v>
      </c>
      <c r="C315" t="s">
        <v>309</v>
      </c>
      <c r="D315" t="s">
        <v>309</v>
      </c>
      <c r="E315" t="s">
        <v>3381</v>
      </c>
      <c r="F315" t="s">
        <v>3385</v>
      </c>
      <c r="G315" s="16">
        <v>318970</v>
      </c>
    </row>
    <row r="316" spans="1:7" x14ac:dyDescent="0.25">
      <c r="A316">
        <v>2024</v>
      </c>
      <c r="B316">
        <v>2</v>
      </c>
      <c r="C316" t="s">
        <v>309</v>
      </c>
      <c r="D316" t="s">
        <v>309</v>
      </c>
      <c r="E316" t="s">
        <v>3383</v>
      </c>
      <c r="F316" t="s">
        <v>3385</v>
      </c>
      <c r="G316" s="16">
        <v>27227</v>
      </c>
    </row>
    <row r="317" spans="1:7" x14ac:dyDescent="0.25">
      <c r="A317">
        <v>2024</v>
      </c>
      <c r="B317">
        <v>2</v>
      </c>
      <c r="C317" t="s">
        <v>309</v>
      </c>
      <c r="D317" t="s">
        <v>327</v>
      </c>
      <c r="E317" t="s">
        <v>3383</v>
      </c>
      <c r="F317" t="s">
        <v>3385</v>
      </c>
      <c r="G317" s="16">
        <v>6107</v>
      </c>
    </row>
    <row r="318" spans="1:7" x14ac:dyDescent="0.25">
      <c r="A318">
        <v>2024</v>
      </c>
      <c r="B318">
        <v>2</v>
      </c>
      <c r="C318" t="s">
        <v>309</v>
      </c>
      <c r="D318" t="s">
        <v>334</v>
      </c>
      <c r="E318" t="s">
        <v>3383</v>
      </c>
      <c r="F318" t="s">
        <v>3387</v>
      </c>
      <c r="G318" s="16">
        <v>17908</v>
      </c>
    </row>
    <row r="319" spans="1:7" x14ac:dyDescent="0.25">
      <c r="A319">
        <v>2024</v>
      </c>
      <c r="B319">
        <v>2</v>
      </c>
      <c r="C319" t="s">
        <v>309</v>
      </c>
      <c r="D319" t="s">
        <v>341</v>
      </c>
      <c r="E319" t="s">
        <v>3383</v>
      </c>
      <c r="F319" t="s">
        <v>3382</v>
      </c>
      <c r="G319" s="16">
        <v>18408</v>
      </c>
    </row>
    <row r="320" spans="1:7" x14ac:dyDescent="0.25">
      <c r="A320">
        <v>2024</v>
      </c>
      <c r="B320">
        <v>2</v>
      </c>
      <c r="C320" t="s">
        <v>309</v>
      </c>
      <c r="D320" t="s">
        <v>359</v>
      </c>
      <c r="E320" t="s">
        <v>3383</v>
      </c>
      <c r="F320" t="s">
        <v>3382</v>
      </c>
      <c r="G320" s="16">
        <v>7979</v>
      </c>
    </row>
    <row r="321" spans="1:7" x14ac:dyDescent="0.25">
      <c r="A321">
        <v>2024</v>
      </c>
      <c r="B321">
        <v>2</v>
      </c>
      <c r="C321" t="s">
        <v>309</v>
      </c>
      <c r="D321" t="s">
        <v>365</v>
      </c>
      <c r="E321" t="s">
        <v>3381</v>
      </c>
      <c r="F321" t="s">
        <v>3382</v>
      </c>
      <c r="G321" s="16">
        <v>74794</v>
      </c>
    </row>
    <row r="322" spans="1:7" x14ac:dyDescent="0.25">
      <c r="A322">
        <v>2024</v>
      </c>
      <c r="B322">
        <v>2</v>
      </c>
      <c r="C322" t="s">
        <v>309</v>
      </c>
      <c r="D322" t="s">
        <v>368</v>
      </c>
      <c r="E322" t="s">
        <v>3383</v>
      </c>
      <c r="F322" t="s">
        <v>3382</v>
      </c>
      <c r="G322" s="16">
        <v>54452</v>
      </c>
    </row>
    <row r="323" spans="1:7" x14ac:dyDescent="0.25">
      <c r="A323">
        <v>2024</v>
      </c>
      <c r="B323">
        <v>2</v>
      </c>
      <c r="C323" t="s">
        <v>309</v>
      </c>
      <c r="D323" t="s">
        <v>374</v>
      </c>
      <c r="E323" t="s">
        <v>3383</v>
      </c>
      <c r="F323" t="s">
        <v>3382</v>
      </c>
      <c r="G323" s="16">
        <v>477</v>
      </c>
    </row>
    <row r="324" spans="1:7" x14ac:dyDescent="0.25">
      <c r="A324">
        <v>2024</v>
      </c>
      <c r="B324">
        <v>2</v>
      </c>
      <c r="C324" t="s">
        <v>309</v>
      </c>
      <c r="D324" t="s">
        <v>377</v>
      </c>
      <c r="E324" t="s">
        <v>3381</v>
      </c>
      <c r="F324" t="s">
        <v>3382</v>
      </c>
      <c r="G324" s="16">
        <v>68262</v>
      </c>
    </row>
    <row r="325" spans="1:7" x14ac:dyDescent="0.25">
      <c r="A325">
        <v>2024</v>
      </c>
      <c r="B325">
        <v>2</v>
      </c>
      <c r="C325" t="s">
        <v>309</v>
      </c>
      <c r="D325" t="s">
        <v>377</v>
      </c>
      <c r="E325" t="s">
        <v>3383</v>
      </c>
      <c r="F325" t="s">
        <v>3382</v>
      </c>
      <c r="G325" s="16">
        <v>15659</v>
      </c>
    </row>
    <row r="326" spans="1:7" x14ac:dyDescent="0.25">
      <c r="A326">
        <v>2024</v>
      </c>
      <c r="B326">
        <v>2</v>
      </c>
      <c r="C326" t="s">
        <v>309</v>
      </c>
      <c r="D326" t="s">
        <v>387</v>
      </c>
      <c r="E326" t="s">
        <v>3383</v>
      </c>
      <c r="F326" t="s">
        <v>3385</v>
      </c>
      <c r="G326" s="16">
        <v>11968</v>
      </c>
    </row>
    <row r="327" spans="1:7" x14ac:dyDescent="0.25">
      <c r="A327">
        <v>2024</v>
      </c>
      <c r="B327">
        <v>2</v>
      </c>
      <c r="C327" t="s">
        <v>309</v>
      </c>
      <c r="D327" t="s">
        <v>402</v>
      </c>
      <c r="E327" t="s">
        <v>3383</v>
      </c>
      <c r="F327" t="s">
        <v>3385</v>
      </c>
      <c r="G327" s="16">
        <v>13471</v>
      </c>
    </row>
    <row r="328" spans="1:7" x14ac:dyDescent="0.25">
      <c r="A328">
        <v>2024</v>
      </c>
      <c r="B328">
        <v>2</v>
      </c>
      <c r="C328" t="s">
        <v>309</v>
      </c>
      <c r="D328" t="s">
        <v>423</v>
      </c>
      <c r="E328" t="s">
        <v>3383</v>
      </c>
      <c r="F328" t="s">
        <v>3382</v>
      </c>
      <c r="G328" s="16">
        <v>68197</v>
      </c>
    </row>
    <row r="329" spans="1:7" x14ac:dyDescent="0.25">
      <c r="A329">
        <v>2024</v>
      </c>
      <c r="B329">
        <v>2</v>
      </c>
      <c r="C329" t="s">
        <v>309</v>
      </c>
      <c r="D329" t="s">
        <v>426</v>
      </c>
      <c r="E329" t="s">
        <v>3381</v>
      </c>
      <c r="F329" t="s">
        <v>3382</v>
      </c>
      <c r="G329" s="16">
        <v>474075</v>
      </c>
    </row>
    <row r="330" spans="1:7" x14ac:dyDescent="0.25">
      <c r="A330">
        <v>2024</v>
      </c>
      <c r="B330">
        <v>2</v>
      </c>
      <c r="C330" t="s">
        <v>309</v>
      </c>
      <c r="D330" t="s">
        <v>426</v>
      </c>
      <c r="E330" t="s">
        <v>3381</v>
      </c>
      <c r="F330" t="s">
        <v>3385</v>
      </c>
      <c r="G330" s="16">
        <v>104074</v>
      </c>
    </row>
    <row r="331" spans="1:7" x14ac:dyDescent="0.25">
      <c r="A331">
        <v>2024</v>
      </c>
      <c r="B331">
        <v>2</v>
      </c>
      <c r="C331" t="s">
        <v>309</v>
      </c>
      <c r="D331" t="s">
        <v>426</v>
      </c>
      <c r="E331" t="s">
        <v>3383</v>
      </c>
      <c r="F331" t="s">
        <v>3385</v>
      </c>
      <c r="G331" s="16">
        <v>14833</v>
      </c>
    </row>
    <row r="332" spans="1:7" x14ac:dyDescent="0.25">
      <c r="A332">
        <v>2024</v>
      </c>
      <c r="B332">
        <v>2</v>
      </c>
      <c r="C332" t="s">
        <v>309</v>
      </c>
      <c r="D332" t="s">
        <v>441</v>
      </c>
      <c r="E332" t="s">
        <v>3383</v>
      </c>
      <c r="F332" t="s">
        <v>3382</v>
      </c>
      <c r="G332" s="16">
        <v>26619</v>
      </c>
    </row>
    <row r="333" spans="1:7" x14ac:dyDescent="0.25">
      <c r="A333">
        <v>2024</v>
      </c>
      <c r="B333">
        <v>2</v>
      </c>
      <c r="C333" t="s">
        <v>309</v>
      </c>
      <c r="D333" t="s">
        <v>441</v>
      </c>
      <c r="E333" t="s">
        <v>3381</v>
      </c>
      <c r="F333" t="s">
        <v>3385</v>
      </c>
      <c r="G333" s="16">
        <v>1266</v>
      </c>
    </row>
    <row r="334" spans="1:7" x14ac:dyDescent="0.25">
      <c r="A334">
        <v>2024</v>
      </c>
      <c r="B334">
        <v>2</v>
      </c>
      <c r="C334" t="s">
        <v>309</v>
      </c>
      <c r="D334" t="s">
        <v>444</v>
      </c>
      <c r="E334" t="s">
        <v>3383</v>
      </c>
      <c r="F334" t="s">
        <v>3385</v>
      </c>
      <c r="G334" s="16">
        <v>8712</v>
      </c>
    </row>
    <row r="335" spans="1:7" x14ac:dyDescent="0.25">
      <c r="A335">
        <v>2024</v>
      </c>
      <c r="B335">
        <v>2</v>
      </c>
      <c r="C335" t="s">
        <v>330</v>
      </c>
      <c r="D335" t="s">
        <v>1</v>
      </c>
      <c r="E335" t="s">
        <v>3383</v>
      </c>
      <c r="F335" t="s">
        <v>3387</v>
      </c>
      <c r="G335" s="16">
        <v>26159</v>
      </c>
    </row>
    <row r="336" spans="1:7" x14ac:dyDescent="0.25">
      <c r="A336">
        <v>2024</v>
      </c>
      <c r="B336">
        <v>2</v>
      </c>
      <c r="C336" t="s">
        <v>330</v>
      </c>
      <c r="D336" t="s">
        <v>301</v>
      </c>
      <c r="E336" t="s">
        <v>3383</v>
      </c>
      <c r="F336" t="s">
        <v>3385</v>
      </c>
      <c r="G336" s="16">
        <v>9349</v>
      </c>
    </row>
    <row r="337" spans="1:7" x14ac:dyDescent="0.25">
      <c r="A337">
        <v>2024</v>
      </c>
      <c r="B337">
        <v>2</v>
      </c>
      <c r="C337" t="s">
        <v>330</v>
      </c>
      <c r="D337" t="s">
        <v>321</v>
      </c>
      <c r="E337" t="s">
        <v>3381</v>
      </c>
      <c r="F337" t="s">
        <v>3382</v>
      </c>
      <c r="G337" s="16">
        <v>84790</v>
      </c>
    </row>
    <row r="338" spans="1:7" x14ac:dyDescent="0.25">
      <c r="A338">
        <v>2024</v>
      </c>
      <c r="B338">
        <v>2</v>
      </c>
      <c r="C338" t="s">
        <v>330</v>
      </c>
      <c r="D338" t="s">
        <v>321</v>
      </c>
      <c r="E338" t="s">
        <v>3381</v>
      </c>
      <c r="F338" t="s">
        <v>3387</v>
      </c>
      <c r="G338" s="16">
        <v>343013</v>
      </c>
    </row>
    <row r="339" spans="1:7" x14ac:dyDescent="0.25">
      <c r="A339">
        <v>2024</v>
      </c>
      <c r="B339">
        <v>2</v>
      </c>
      <c r="C339" t="s">
        <v>330</v>
      </c>
      <c r="D339" t="s">
        <v>321</v>
      </c>
      <c r="E339" t="s">
        <v>3383</v>
      </c>
      <c r="F339" t="s">
        <v>3387</v>
      </c>
      <c r="G339" s="16">
        <v>10703</v>
      </c>
    </row>
    <row r="340" spans="1:7" x14ac:dyDescent="0.25">
      <c r="A340">
        <v>2024</v>
      </c>
      <c r="B340">
        <v>2</v>
      </c>
      <c r="C340" t="s">
        <v>330</v>
      </c>
      <c r="D340" t="s">
        <v>321</v>
      </c>
      <c r="E340" t="s">
        <v>3381</v>
      </c>
      <c r="F340" t="s">
        <v>3388</v>
      </c>
      <c r="G340" s="16">
        <v>29181</v>
      </c>
    </row>
    <row r="341" spans="1:7" x14ac:dyDescent="0.25">
      <c r="A341">
        <v>2024</v>
      </c>
      <c r="B341">
        <v>2</v>
      </c>
      <c r="C341" t="s">
        <v>330</v>
      </c>
      <c r="D341" t="s">
        <v>321</v>
      </c>
      <c r="E341" t="s">
        <v>3383</v>
      </c>
      <c r="F341" t="s">
        <v>3385</v>
      </c>
      <c r="G341" s="16">
        <v>11899</v>
      </c>
    </row>
    <row r="342" spans="1:7" x14ac:dyDescent="0.25">
      <c r="A342">
        <v>2024</v>
      </c>
      <c r="B342">
        <v>2</v>
      </c>
      <c r="C342" t="s">
        <v>330</v>
      </c>
      <c r="D342" t="s">
        <v>324</v>
      </c>
      <c r="E342" t="s">
        <v>3381</v>
      </c>
      <c r="F342" t="s">
        <v>3382</v>
      </c>
      <c r="G342" s="16">
        <v>479538</v>
      </c>
    </row>
    <row r="343" spans="1:7" x14ac:dyDescent="0.25">
      <c r="A343">
        <v>2024</v>
      </c>
      <c r="B343">
        <v>2</v>
      </c>
      <c r="C343" t="s">
        <v>330</v>
      </c>
      <c r="D343" t="s">
        <v>330</v>
      </c>
      <c r="E343" t="s">
        <v>3383</v>
      </c>
      <c r="F343" t="s">
        <v>3382</v>
      </c>
      <c r="G343" s="16">
        <v>153631</v>
      </c>
    </row>
    <row r="344" spans="1:7" x14ac:dyDescent="0.25">
      <c r="A344">
        <v>2024</v>
      </c>
      <c r="B344">
        <v>2</v>
      </c>
      <c r="C344" t="s">
        <v>330</v>
      </c>
      <c r="D344" t="s">
        <v>330</v>
      </c>
      <c r="E344" t="s">
        <v>3381</v>
      </c>
      <c r="F344" t="s">
        <v>3389</v>
      </c>
      <c r="G344" s="16">
        <v>1640374</v>
      </c>
    </row>
    <row r="345" spans="1:7" x14ac:dyDescent="0.25">
      <c r="A345">
        <v>2024</v>
      </c>
      <c r="B345">
        <v>2</v>
      </c>
      <c r="C345" t="s">
        <v>330</v>
      </c>
      <c r="D345" t="s">
        <v>330</v>
      </c>
      <c r="E345" t="s">
        <v>3381</v>
      </c>
      <c r="F345" t="s">
        <v>3385</v>
      </c>
      <c r="G345" s="16">
        <v>209065</v>
      </c>
    </row>
    <row r="346" spans="1:7" x14ac:dyDescent="0.25">
      <c r="A346">
        <v>2024</v>
      </c>
      <c r="B346">
        <v>2</v>
      </c>
      <c r="C346" t="s">
        <v>330</v>
      </c>
      <c r="D346" t="s">
        <v>330</v>
      </c>
      <c r="E346" t="s">
        <v>3383</v>
      </c>
      <c r="F346" t="s">
        <v>3385</v>
      </c>
      <c r="G346" s="16">
        <v>23267</v>
      </c>
    </row>
    <row r="347" spans="1:7" x14ac:dyDescent="0.25">
      <c r="A347">
        <v>2024</v>
      </c>
      <c r="B347">
        <v>2</v>
      </c>
      <c r="C347" t="s">
        <v>330</v>
      </c>
      <c r="D347" t="s">
        <v>330</v>
      </c>
      <c r="E347" t="s">
        <v>3386</v>
      </c>
      <c r="F347" t="s">
        <v>3385</v>
      </c>
      <c r="G347" s="16">
        <v>13791</v>
      </c>
    </row>
    <row r="348" spans="1:7" x14ac:dyDescent="0.25">
      <c r="A348">
        <v>2024</v>
      </c>
      <c r="B348">
        <v>2</v>
      </c>
      <c r="C348" t="s">
        <v>330</v>
      </c>
      <c r="D348" t="s">
        <v>334</v>
      </c>
      <c r="E348" t="s">
        <v>3381</v>
      </c>
      <c r="F348" t="s">
        <v>3382</v>
      </c>
      <c r="G348" s="16">
        <v>106434</v>
      </c>
    </row>
    <row r="349" spans="1:7" x14ac:dyDescent="0.25">
      <c r="A349">
        <v>2024</v>
      </c>
      <c r="B349">
        <v>2</v>
      </c>
      <c r="C349" t="s">
        <v>330</v>
      </c>
      <c r="D349" t="s">
        <v>334</v>
      </c>
      <c r="E349" t="s">
        <v>3381</v>
      </c>
      <c r="F349" t="s">
        <v>3387</v>
      </c>
      <c r="G349" s="16">
        <v>112453</v>
      </c>
    </row>
    <row r="350" spans="1:7" x14ac:dyDescent="0.25">
      <c r="A350">
        <v>2024</v>
      </c>
      <c r="B350">
        <v>2</v>
      </c>
      <c r="C350" t="s">
        <v>330</v>
      </c>
      <c r="D350" t="s">
        <v>337</v>
      </c>
      <c r="E350" t="s">
        <v>3383</v>
      </c>
      <c r="F350" t="s">
        <v>3382</v>
      </c>
      <c r="G350" s="16">
        <v>45290</v>
      </c>
    </row>
    <row r="351" spans="1:7" x14ac:dyDescent="0.25">
      <c r="A351">
        <v>2024</v>
      </c>
      <c r="B351">
        <v>2</v>
      </c>
      <c r="C351" t="s">
        <v>330</v>
      </c>
      <c r="D351" t="s">
        <v>337</v>
      </c>
      <c r="E351" t="s">
        <v>3386</v>
      </c>
      <c r="F351" t="s">
        <v>3387</v>
      </c>
      <c r="G351" s="16">
        <v>1942</v>
      </c>
    </row>
    <row r="352" spans="1:7" x14ac:dyDescent="0.25">
      <c r="A352">
        <v>2024</v>
      </c>
      <c r="B352">
        <v>2</v>
      </c>
      <c r="C352" t="s">
        <v>330</v>
      </c>
      <c r="D352" t="s">
        <v>337</v>
      </c>
      <c r="E352" t="s">
        <v>3381</v>
      </c>
      <c r="F352" t="s">
        <v>3385</v>
      </c>
      <c r="G352" s="16">
        <v>348</v>
      </c>
    </row>
    <row r="353" spans="1:7" x14ac:dyDescent="0.25">
      <c r="A353">
        <v>2024</v>
      </c>
      <c r="B353">
        <v>2</v>
      </c>
      <c r="C353" t="s">
        <v>330</v>
      </c>
      <c r="D353" t="s">
        <v>344</v>
      </c>
      <c r="E353" t="s">
        <v>3381</v>
      </c>
      <c r="F353" t="s">
        <v>3382</v>
      </c>
      <c r="G353" s="16">
        <v>361006</v>
      </c>
    </row>
    <row r="354" spans="1:7" x14ac:dyDescent="0.25">
      <c r="A354">
        <v>2024</v>
      </c>
      <c r="B354">
        <v>2</v>
      </c>
      <c r="C354" t="s">
        <v>330</v>
      </c>
      <c r="D354" t="s">
        <v>344</v>
      </c>
      <c r="E354" t="s">
        <v>3381</v>
      </c>
      <c r="F354" t="s">
        <v>3387</v>
      </c>
      <c r="G354" s="16">
        <v>1179535</v>
      </c>
    </row>
    <row r="355" spans="1:7" x14ac:dyDescent="0.25">
      <c r="A355">
        <v>2024</v>
      </c>
      <c r="B355">
        <v>2</v>
      </c>
      <c r="C355" t="s">
        <v>330</v>
      </c>
      <c r="D355" t="s">
        <v>347</v>
      </c>
      <c r="E355" t="s">
        <v>3381</v>
      </c>
      <c r="F355" t="s">
        <v>3387</v>
      </c>
      <c r="G355" s="16">
        <v>86637</v>
      </c>
    </row>
    <row r="356" spans="1:7" x14ac:dyDescent="0.25">
      <c r="A356">
        <v>2024</v>
      </c>
      <c r="B356">
        <v>2</v>
      </c>
      <c r="C356" t="s">
        <v>330</v>
      </c>
      <c r="D356" t="s">
        <v>365</v>
      </c>
      <c r="E356" t="s">
        <v>3381</v>
      </c>
      <c r="F356" t="s">
        <v>3387</v>
      </c>
      <c r="G356" s="16">
        <v>54935</v>
      </c>
    </row>
    <row r="357" spans="1:7" x14ac:dyDescent="0.25">
      <c r="A357">
        <v>2024</v>
      </c>
      <c r="B357">
        <v>2</v>
      </c>
      <c r="C357" t="s">
        <v>330</v>
      </c>
      <c r="D357" t="s">
        <v>368</v>
      </c>
      <c r="E357" t="s">
        <v>3381</v>
      </c>
      <c r="F357" t="s">
        <v>3382</v>
      </c>
      <c r="G357" s="16">
        <v>48492</v>
      </c>
    </row>
    <row r="358" spans="1:7" x14ac:dyDescent="0.25">
      <c r="A358">
        <v>2024</v>
      </c>
      <c r="B358">
        <v>2</v>
      </c>
      <c r="C358" t="s">
        <v>330</v>
      </c>
      <c r="D358" t="s">
        <v>368</v>
      </c>
      <c r="E358" t="s">
        <v>3383</v>
      </c>
      <c r="F358" t="s">
        <v>3382</v>
      </c>
      <c r="G358" s="16">
        <v>4794</v>
      </c>
    </row>
    <row r="359" spans="1:7" x14ac:dyDescent="0.25">
      <c r="A359">
        <v>2024</v>
      </c>
      <c r="B359">
        <v>2</v>
      </c>
      <c r="C359" t="s">
        <v>330</v>
      </c>
      <c r="D359" t="s">
        <v>368</v>
      </c>
      <c r="E359" t="s">
        <v>3383</v>
      </c>
      <c r="F359" t="s">
        <v>3387</v>
      </c>
      <c r="G359" s="16">
        <v>95920</v>
      </c>
    </row>
    <row r="360" spans="1:7" x14ac:dyDescent="0.25">
      <c r="A360">
        <v>2024</v>
      </c>
      <c r="B360">
        <v>2</v>
      </c>
      <c r="C360" t="s">
        <v>330</v>
      </c>
      <c r="D360" t="s">
        <v>368</v>
      </c>
      <c r="E360" t="s">
        <v>3383</v>
      </c>
      <c r="F360" t="s">
        <v>3385</v>
      </c>
      <c r="G360" s="16">
        <v>45388</v>
      </c>
    </row>
    <row r="361" spans="1:7" x14ac:dyDescent="0.25">
      <c r="A361">
        <v>2024</v>
      </c>
      <c r="B361">
        <v>2</v>
      </c>
      <c r="C361" t="s">
        <v>330</v>
      </c>
      <c r="D361" t="s">
        <v>399</v>
      </c>
      <c r="E361" t="s">
        <v>3381</v>
      </c>
      <c r="F361" t="s">
        <v>3387</v>
      </c>
      <c r="G361" s="16">
        <v>262447</v>
      </c>
    </row>
    <row r="362" spans="1:7" x14ac:dyDescent="0.25">
      <c r="A362">
        <v>2024</v>
      </c>
      <c r="B362">
        <v>2</v>
      </c>
      <c r="C362" t="s">
        <v>330</v>
      </c>
      <c r="D362" t="s">
        <v>414</v>
      </c>
      <c r="E362" t="s">
        <v>3381</v>
      </c>
      <c r="F362" t="s">
        <v>3382</v>
      </c>
      <c r="G362" s="16">
        <v>576579</v>
      </c>
    </row>
    <row r="363" spans="1:7" x14ac:dyDescent="0.25">
      <c r="A363">
        <v>2024</v>
      </c>
      <c r="B363">
        <v>2</v>
      </c>
      <c r="C363" t="s">
        <v>330</v>
      </c>
      <c r="D363" t="s">
        <v>420</v>
      </c>
      <c r="E363" t="s">
        <v>3381</v>
      </c>
      <c r="F363" t="s">
        <v>3387</v>
      </c>
      <c r="G363" s="16">
        <v>114528</v>
      </c>
    </row>
    <row r="364" spans="1:7" x14ac:dyDescent="0.25">
      <c r="A364">
        <v>2024</v>
      </c>
      <c r="B364">
        <v>2</v>
      </c>
      <c r="C364" t="s">
        <v>330</v>
      </c>
      <c r="D364" t="s">
        <v>420</v>
      </c>
      <c r="E364" t="s">
        <v>3383</v>
      </c>
      <c r="F364" t="s">
        <v>3387</v>
      </c>
      <c r="G364" s="16">
        <v>6704</v>
      </c>
    </row>
    <row r="365" spans="1:7" x14ac:dyDescent="0.25">
      <c r="A365">
        <v>2024</v>
      </c>
      <c r="B365">
        <v>2</v>
      </c>
      <c r="C365" t="s">
        <v>334</v>
      </c>
      <c r="D365" t="s">
        <v>321</v>
      </c>
      <c r="E365" t="s">
        <v>3381</v>
      </c>
      <c r="F365" t="s">
        <v>3382</v>
      </c>
      <c r="G365" s="16">
        <v>170758</v>
      </c>
    </row>
    <row r="366" spans="1:7" x14ac:dyDescent="0.25">
      <c r="A366">
        <v>2024</v>
      </c>
      <c r="B366">
        <v>2</v>
      </c>
      <c r="C366" t="s">
        <v>334</v>
      </c>
      <c r="D366" t="s">
        <v>334</v>
      </c>
      <c r="E366" t="s">
        <v>3381</v>
      </c>
      <c r="F366" t="s">
        <v>3382</v>
      </c>
      <c r="G366" s="16">
        <v>2907944</v>
      </c>
    </row>
    <row r="367" spans="1:7" x14ac:dyDescent="0.25">
      <c r="A367">
        <v>2024</v>
      </c>
      <c r="B367">
        <v>2</v>
      </c>
      <c r="C367" t="s">
        <v>334</v>
      </c>
      <c r="D367" t="s">
        <v>334</v>
      </c>
      <c r="E367" t="s">
        <v>3381</v>
      </c>
      <c r="F367" t="s">
        <v>3387</v>
      </c>
      <c r="G367" s="16">
        <v>17574</v>
      </c>
    </row>
    <row r="368" spans="1:7" x14ac:dyDescent="0.25">
      <c r="A368">
        <v>2024</v>
      </c>
      <c r="B368">
        <v>2</v>
      </c>
      <c r="C368" t="s">
        <v>334</v>
      </c>
      <c r="D368" t="s">
        <v>334</v>
      </c>
      <c r="E368" t="s">
        <v>3381</v>
      </c>
      <c r="F368" t="s">
        <v>3385</v>
      </c>
      <c r="G368" s="16">
        <v>250051</v>
      </c>
    </row>
    <row r="369" spans="1:7" x14ac:dyDescent="0.25">
      <c r="A369">
        <v>2024</v>
      </c>
      <c r="B369">
        <v>2</v>
      </c>
      <c r="C369" t="s">
        <v>334</v>
      </c>
      <c r="D369" t="s">
        <v>334</v>
      </c>
      <c r="E369" t="s">
        <v>3383</v>
      </c>
      <c r="F369" t="s">
        <v>3385</v>
      </c>
      <c r="G369" s="16">
        <v>30866</v>
      </c>
    </row>
    <row r="370" spans="1:7" x14ac:dyDescent="0.25">
      <c r="A370">
        <v>2024</v>
      </c>
      <c r="B370">
        <v>2</v>
      </c>
      <c r="C370" t="s">
        <v>334</v>
      </c>
      <c r="D370" t="s">
        <v>334</v>
      </c>
      <c r="E370" t="s">
        <v>3386</v>
      </c>
      <c r="F370" t="s">
        <v>3385</v>
      </c>
      <c r="G370" s="16">
        <v>4520</v>
      </c>
    </row>
    <row r="371" spans="1:7" x14ac:dyDescent="0.25">
      <c r="A371">
        <v>2024</v>
      </c>
      <c r="B371">
        <v>2</v>
      </c>
      <c r="C371" t="s">
        <v>334</v>
      </c>
      <c r="D371" t="s">
        <v>344</v>
      </c>
      <c r="E371" t="s">
        <v>3381</v>
      </c>
      <c r="F371" t="s">
        <v>3382</v>
      </c>
      <c r="G371" s="16">
        <v>234973</v>
      </c>
    </row>
    <row r="372" spans="1:7" x14ac:dyDescent="0.25">
      <c r="A372">
        <v>2024</v>
      </c>
      <c r="B372">
        <v>2</v>
      </c>
      <c r="C372" t="s">
        <v>334</v>
      </c>
      <c r="D372" t="s">
        <v>344</v>
      </c>
      <c r="E372" t="s">
        <v>3383</v>
      </c>
      <c r="F372" t="s">
        <v>3385</v>
      </c>
      <c r="G372" s="16">
        <v>5555</v>
      </c>
    </row>
    <row r="373" spans="1:7" x14ac:dyDescent="0.25">
      <c r="A373">
        <v>2024</v>
      </c>
      <c r="B373">
        <v>2</v>
      </c>
      <c r="C373" t="s">
        <v>334</v>
      </c>
      <c r="D373" t="s">
        <v>393</v>
      </c>
      <c r="E373" t="s">
        <v>3381</v>
      </c>
      <c r="F373" t="s">
        <v>3382</v>
      </c>
      <c r="G373" s="16">
        <v>123677</v>
      </c>
    </row>
    <row r="374" spans="1:7" x14ac:dyDescent="0.25">
      <c r="A374">
        <v>2024</v>
      </c>
      <c r="B374">
        <v>2</v>
      </c>
      <c r="C374" t="s">
        <v>334</v>
      </c>
      <c r="D374" t="s">
        <v>423</v>
      </c>
      <c r="E374" t="s">
        <v>3383</v>
      </c>
      <c r="F374" t="s">
        <v>3382</v>
      </c>
      <c r="G374" s="16">
        <v>1123</v>
      </c>
    </row>
    <row r="375" spans="1:7" x14ac:dyDescent="0.25">
      <c r="A375">
        <v>2024</v>
      </c>
      <c r="B375">
        <v>2</v>
      </c>
      <c r="C375" t="s">
        <v>334</v>
      </c>
      <c r="D375" t="s">
        <v>426</v>
      </c>
      <c r="E375" t="s">
        <v>3381</v>
      </c>
      <c r="F375" t="s">
        <v>3382</v>
      </c>
      <c r="G375" s="16">
        <v>12512</v>
      </c>
    </row>
    <row r="376" spans="1:7" x14ac:dyDescent="0.25">
      <c r="A376">
        <v>2024</v>
      </c>
      <c r="B376">
        <v>2</v>
      </c>
      <c r="C376" t="s">
        <v>334</v>
      </c>
      <c r="D376" t="s">
        <v>441</v>
      </c>
      <c r="E376" t="s">
        <v>3383</v>
      </c>
      <c r="F376" t="s">
        <v>3382</v>
      </c>
      <c r="G376" s="16">
        <v>11082</v>
      </c>
    </row>
    <row r="377" spans="1:7" x14ac:dyDescent="0.25">
      <c r="A377">
        <v>2024</v>
      </c>
      <c r="B377">
        <v>2</v>
      </c>
      <c r="C377" t="s">
        <v>1033</v>
      </c>
      <c r="D377" t="s">
        <v>1</v>
      </c>
      <c r="E377" t="s">
        <v>3381</v>
      </c>
      <c r="F377" t="s">
        <v>3382</v>
      </c>
      <c r="G377" s="16">
        <v>65188</v>
      </c>
    </row>
    <row r="378" spans="1:7" x14ac:dyDescent="0.25">
      <c r="A378">
        <v>2024</v>
      </c>
      <c r="B378">
        <v>2</v>
      </c>
      <c r="C378" t="s">
        <v>1033</v>
      </c>
      <c r="D378" t="s">
        <v>1</v>
      </c>
      <c r="E378" t="s">
        <v>3383</v>
      </c>
      <c r="F378" t="s">
        <v>3382</v>
      </c>
      <c r="G378" s="16">
        <v>4009</v>
      </c>
    </row>
    <row r="379" spans="1:7" x14ac:dyDescent="0.25">
      <c r="A379">
        <v>2024</v>
      </c>
      <c r="B379">
        <v>2</v>
      </c>
      <c r="C379" t="s">
        <v>1033</v>
      </c>
      <c r="D379" t="s">
        <v>1</v>
      </c>
      <c r="E379" t="s">
        <v>3383</v>
      </c>
      <c r="F379" t="s">
        <v>3385</v>
      </c>
      <c r="G379" s="16">
        <v>16981</v>
      </c>
    </row>
    <row r="380" spans="1:7" x14ac:dyDescent="0.25">
      <c r="A380">
        <v>2024</v>
      </c>
      <c r="B380">
        <v>2</v>
      </c>
      <c r="C380" t="s">
        <v>1033</v>
      </c>
      <c r="D380" t="s">
        <v>324</v>
      </c>
      <c r="E380" t="s">
        <v>3381</v>
      </c>
      <c r="F380" t="s">
        <v>3382</v>
      </c>
      <c r="G380" s="16">
        <v>62382</v>
      </c>
    </row>
    <row r="381" spans="1:7" x14ac:dyDescent="0.25">
      <c r="A381">
        <v>2024</v>
      </c>
      <c r="B381">
        <v>2</v>
      </c>
      <c r="C381" t="s">
        <v>1033</v>
      </c>
      <c r="D381" t="s">
        <v>324</v>
      </c>
      <c r="E381" t="s">
        <v>3383</v>
      </c>
      <c r="F381" t="s">
        <v>3382</v>
      </c>
      <c r="G381" s="16">
        <v>51136</v>
      </c>
    </row>
    <row r="382" spans="1:7" x14ac:dyDescent="0.25">
      <c r="A382">
        <v>2024</v>
      </c>
      <c r="B382">
        <v>2</v>
      </c>
      <c r="C382" t="s">
        <v>1033</v>
      </c>
      <c r="D382" t="s">
        <v>330</v>
      </c>
      <c r="E382" t="s">
        <v>3383</v>
      </c>
      <c r="F382" t="s">
        <v>3385</v>
      </c>
      <c r="G382" s="16">
        <v>866</v>
      </c>
    </row>
    <row r="383" spans="1:7" x14ac:dyDescent="0.25">
      <c r="A383">
        <v>2024</v>
      </c>
      <c r="B383">
        <v>2</v>
      </c>
      <c r="C383" t="s">
        <v>1033</v>
      </c>
      <c r="D383" t="s">
        <v>334</v>
      </c>
      <c r="E383" t="s">
        <v>3383</v>
      </c>
      <c r="F383" t="s">
        <v>3382</v>
      </c>
      <c r="G383" s="16">
        <v>257521</v>
      </c>
    </row>
    <row r="384" spans="1:7" x14ac:dyDescent="0.25">
      <c r="A384">
        <v>2024</v>
      </c>
      <c r="B384">
        <v>2</v>
      </c>
      <c r="C384" t="s">
        <v>1033</v>
      </c>
      <c r="D384" t="s">
        <v>344</v>
      </c>
      <c r="E384" t="s">
        <v>3381</v>
      </c>
      <c r="F384" t="s">
        <v>3382</v>
      </c>
      <c r="G384" s="16">
        <v>98394</v>
      </c>
    </row>
    <row r="385" spans="1:7" x14ac:dyDescent="0.25">
      <c r="A385">
        <v>2024</v>
      </c>
      <c r="B385">
        <v>2</v>
      </c>
      <c r="C385" t="s">
        <v>1033</v>
      </c>
      <c r="D385" t="s">
        <v>344</v>
      </c>
      <c r="E385" t="s">
        <v>3381</v>
      </c>
      <c r="F385" t="s">
        <v>3387</v>
      </c>
      <c r="G385" s="16">
        <v>18040</v>
      </c>
    </row>
    <row r="386" spans="1:7" x14ac:dyDescent="0.25">
      <c r="A386">
        <v>2024</v>
      </c>
      <c r="B386">
        <v>2</v>
      </c>
      <c r="C386" t="s">
        <v>1033</v>
      </c>
      <c r="D386" t="s">
        <v>344</v>
      </c>
      <c r="E386" t="s">
        <v>3383</v>
      </c>
      <c r="F386" t="s">
        <v>3387</v>
      </c>
      <c r="G386" s="16">
        <v>54002</v>
      </c>
    </row>
    <row r="387" spans="1:7" x14ac:dyDescent="0.25">
      <c r="A387">
        <v>2024</v>
      </c>
      <c r="B387">
        <v>2</v>
      </c>
      <c r="C387" t="s">
        <v>1033</v>
      </c>
      <c r="D387" t="s">
        <v>344</v>
      </c>
      <c r="E387" t="s">
        <v>3381</v>
      </c>
      <c r="F387" t="s">
        <v>3385</v>
      </c>
      <c r="G387" s="16">
        <v>1007</v>
      </c>
    </row>
    <row r="388" spans="1:7" x14ac:dyDescent="0.25">
      <c r="A388">
        <v>2024</v>
      </c>
      <c r="B388">
        <v>2</v>
      </c>
      <c r="C388" t="s">
        <v>1033</v>
      </c>
      <c r="D388" t="s">
        <v>344</v>
      </c>
      <c r="E388" t="s">
        <v>3383</v>
      </c>
      <c r="F388" t="s">
        <v>3385</v>
      </c>
      <c r="G388" s="16">
        <v>24621</v>
      </c>
    </row>
    <row r="389" spans="1:7" x14ac:dyDescent="0.25">
      <c r="A389">
        <v>2024</v>
      </c>
      <c r="B389">
        <v>2</v>
      </c>
      <c r="C389" t="s">
        <v>1033</v>
      </c>
      <c r="D389" t="s">
        <v>353</v>
      </c>
      <c r="E389" t="s">
        <v>3383</v>
      </c>
      <c r="F389" t="s">
        <v>3385</v>
      </c>
      <c r="G389" s="16">
        <v>3319</v>
      </c>
    </row>
    <row r="390" spans="1:7" x14ac:dyDescent="0.25">
      <c r="A390">
        <v>2024</v>
      </c>
      <c r="B390">
        <v>2</v>
      </c>
      <c r="C390" t="s">
        <v>1033</v>
      </c>
      <c r="D390" t="s">
        <v>359</v>
      </c>
      <c r="E390" t="s">
        <v>3383</v>
      </c>
      <c r="F390" t="s">
        <v>3382</v>
      </c>
      <c r="G390" s="16">
        <v>4482</v>
      </c>
    </row>
    <row r="391" spans="1:7" x14ac:dyDescent="0.25">
      <c r="A391">
        <v>2024</v>
      </c>
      <c r="B391">
        <v>2</v>
      </c>
      <c r="C391" t="s">
        <v>1033</v>
      </c>
      <c r="D391" t="s">
        <v>359</v>
      </c>
      <c r="E391" t="s">
        <v>3383</v>
      </c>
      <c r="F391" t="s">
        <v>3387</v>
      </c>
      <c r="G391" s="16">
        <v>22577</v>
      </c>
    </row>
    <row r="392" spans="1:7" x14ac:dyDescent="0.25">
      <c r="A392">
        <v>2024</v>
      </c>
      <c r="B392">
        <v>2</v>
      </c>
      <c r="C392" t="s">
        <v>1033</v>
      </c>
      <c r="D392" t="s">
        <v>365</v>
      </c>
      <c r="E392" t="s">
        <v>3383</v>
      </c>
      <c r="F392" t="s">
        <v>3387</v>
      </c>
      <c r="G392" s="16">
        <v>8386</v>
      </c>
    </row>
    <row r="393" spans="1:7" x14ac:dyDescent="0.25">
      <c r="A393">
        <v>2024</v>
      </c>
      <c r="B393">
        <v>2</v>
      </c>
      <c r="C393" t="s">
        <v>1033</v>
      </c>
      <c r="D393" t="s">
        <v>393</v>
      </c>
      <c r="E393" t="s">
        <v>3381</v>
      </c>
      <c r="F393" t="s">
        <v>3382</v>
      </c>
      <c r="G393" s="16">
        <v>70260</v>
      </c>
    </row>
    <row r="394" spans="1:7" x14ac:dyDescent="0.25">
      <c r="A394">
        <v>2024</v>
      </c>
      <c r="B394">
        <v>2</v>
      </c>
      <c r="C394" t="s">
        <v>1033</v>
      </c>
      <c r="D394" t="s">
        <v>393</v>
      </c>
      <c r="E394" t="s">
        <v>3383</v>
      </c>
      <c r="F394" t="s">
        <v>3382</v>
      </c>
      <c r="G394" s="16">
        <v>16728</v>
      </c>
    </row>
    <row r="395" spans="1:7" x14ac:dyDescent="0.25">
      <c r="A395">
        <v>2024</v>
      </c>
      <c r="B395">
        <v>2</v>
      </c>
      <c r="C395" t="s">
        <v>1033</v>
      </c>
      <c r="D395" t="s">
        <v>393</v>
      </c>
      <c r="E395" t="s">
        <v>3386</v>
      </c>
      <c r="F395" t="s">
        <v>3382</v>
      </c>
      <c r="G395" s="16">
        <v>2685</v>
      </c>
    </row>
    <row r="396" spans="1:7" x14ac:dyDescent="0.25">
      <c r="A396">
        <v>2024</v>
      </c>
      <c r="B396">
        <v>2</v>
      </c>
      <c r="C396" t="s">
        <v>1033</v>
      </c>
      <c r="D396" t="s">
        <v>393</v>
      </c>
      <c r="E396" t="s">
        <v>3383</v>
      </c>
      <c r="F396" t="s">
        <v>3385</v>
      </c>
      <c r="G396" s="16">
        <v>9826</v>
      </c>
    </row>
    <row r="397" spans="1:7" x14ac:dyDescent="0.25">
      <c r="A397">
        <v>2024</v>
      </c>
      <c r="B397">
        <v>2</v>
      </c>
      <c r="C397" t="s">
        <v>1033</v>
      </c>
      <c r="D397" t="s">
        <v>399</v>
      </c>
      <c r="E397" t="s">
        <v>3384</v>
      </c>
      <c r="F397" t="s">
        <v>3382</v>
      </c>
      <c r="G397" s="16">
        <v>70962</v>
      </c>
    </row>
    <row r="398" spans="1:7" x14ac:dyDescent="0.25">
      <c r="A398">
        <v>2024</v>
      </c>
      <c r="B398">
        <v>2</v>
      </c>
      <c r="C398" t="s">
        <v>1033</v>
      </c>
      <c r="D398" t="s">
        <v>399</v>
      </c>
      <c r="E398" t="s">
        <v>3381</v>
      </c>
      <c r="F398" t="s">
        <v>3387</v>
      </c>
      <c r="G398" s="16">
        <v>12733</v>
      </c>
    </row>
    <row r="399" spans="1:7" x14ac:dyDescent="0.25">
      <c r="A399">
        <v>2024</v>
      </c>
      <c r="B399">
        <v>2</v>
      </c>
      <c r="C399" t="s">
        <v>1033</v>
      </c>
      <c r="D399" t="s">
        <v>399</v>
      </c>
      <c r="E399" t="s">
        <v>3383</v>
      </c>
      <c r="F399" t="s">
        <v>3385</v>
      </c>
      <c r="G399" s="16">
        <v>25471</v>
      </c>
    </row>
    <row r="400" spans="1:7" x14ac:dyDescent="0.25">
      <c r="A400">
        <v>2024</v>
      </c>
      <c r="B400">
        <v>2</v>
      </c>
      <c r="C400" t="s">
        <v>1033</v>
      </c>
      <c r="D400" t="s">
        <v>402</v>
      </c>
      <c r="E400" t="s">
        <v>3383</v>
      </c>
      <c r="F400" t="s">
        <v>3387</v>
      </c>
      <c r="G400" s="16">
        <v>1622</v>
      </c>
    </row>
    <row r="401" spans="1:7" x14ac:dyDescent="0.25">
      <c r="A401">
        <v>2024</v>
      </c>
      <c r="B401">
        <v>2</v>
      </c>
      <c r="C401" t="s">
        <v>1033</v>
      </c>
      <c r="D401" t="s">
        <v>414</v>
      </c>
      <c r="E401" t="s">
        <v>3381</v>
      </c>
      <c r="F401" t="s">
        <v>3382</v>
      </c>
      <c r="G401" s="16">
        <v>457728</v>
      </c>
    </row>
    <row r="402" spans="1:7" x14ac:dyDescent="0.25">
      <c r="A402">
        <v>2024</v>
      </c>
      <c r="B402">
        <v>2</v>
      </c>
      <c r="C402" t="s">
        <v>1033</v>
      </c>
      <c r="D402" t="s">
        <v>414</v>
      </c>
      <c r="E402" t="s">
        <v>3383</v>
      </c>
      <c r="F402" t="s">
        <v>3382</v>
      </c>
      <c r="G402" s="16">
        <v>7343</v>
      </c>
    </row>
    <row r="403" spans="1:7" x14ac:dyDescent="0.25">
      <c r="A403">
        <v>2024</v>
      </c>
      <c r="B403">
        <v>2</v>
      </c>
      <c r="C403" t="s">
        <v>1033</v>
      </c>
      <c r="D403" t="s">
        <v>420</v>
      </c>
      <c r="E403" t="s">
        <v>3383</v>
      </c>
      <c r="F403" t="s">
        <v>3382</v>
      </c>
      <c r="G403" s="16">
        <v>197561</v>
      </c>
    </row>
    <row r="404" spans="1:7" x14ac:dyDescent="0.25">
      <c r="A404">
        <v>2024</v>
      </c>
      <c r="B404">
        <v>2</v>
      </c>
      <c r="C404" t="s">
        <v>1033</v>
      </c>
      <c r="D404" t="s">
        <v>420</v>
      </c>
      <c r="E404" t="s">
        <v>3383</v>
      </c>
      <c r="F404" t="s">
        <v>3385</v>
      </c>
      <c r="G404" s="16">
        <v>20475</v>
      </c>
    </row>
    <row r="405" spans="1:7" x14ac:dyDescent="0.25">
      <c r="A405">
        <v>2024</v>
      </c>
      <c r="B405">
        <v>2</v>
      </c>
      <c r="C405" t="s">
        <v>1033</v>
      </c>
      <c r="D405" t="s">
        <v>432</v>
      </c>
      <c r="E405" t="s">
        <v>3383</v>
      </c>
      <c r="F405" t="s">
        <v>3382</v>
      </c>
      <c r="G405" s="16">
        <v>21374</v>
      </c>
    </row>
    <row r="406" spans="1:7" x14ac:dyDescent="0.25">
      <c r="A406">
        <v>2024</v>
      </c>
      <c r="B406">
        <v>2</v>
      </c>
      <c r="C406" t="s">
        <v>1033</v>
      </c>
      <c r="D406" t="s">
        <v>432</v>
      </c>
      <c r="E406" t="s">
        <v>3384</v>
      </c>
      <c r="F406" t="s">
        <v>3385</v>
      </c>
      <c r="G406" s="16">
        <v>30907</v>
      </c>
    </row>
    <row r="407" spans="1:7" x14ac:dyDescent="0.25">
      <c r="A407">
        <v>2024</v>
      </c>
      <c r="B407">
        <v>2</v>
      </c>
      <c r="C407" t="s">
        <v>1033</v>
      </c>
      <c r="D407" t="s">
        <v>438</v>
      </c>
      <c r="E407" t="s">
        <v>3381</v>
      </c>
      <c r="F407" t="s">
        <v>3387</v>
      </c>
      <c r="G407" s="16">
        <v>32428</v>
      </c>
    </row>
    <row r="408" spans="1:7" x14ac:dyDescent="0.25">
      <c r="A408">
        <v>2024</v>
      </c>
      <c r="B408">
        <v>2</v>
      </c>
      <c r="C408" t="s">
        <v>1033</v>
      </c>
      <c r="D408" t="s">
        <v>438</v>
      </c>
      <c r="E408" t="s">
        <v>3383</v>
      </c>
      <c r="F408" t="s">
        <v>3385</v>
      </c>
      <c r="G408" s="16">
        <v>24937</v>
      </c>
    </row>
    <row r="409" spans="1:7" x14ac:dyDescent="0.25">
      <c r="A409">
        <v>2024</v>
      </c>
      <c r="B409">
        <v>2</v>
      </c>
      <c r="C409" t="s">
        <v>1033</v>
      </c>
      <c r="D409" t="s">
        <v>441</v>
      </c>
      <c r="E409" t="s">
        <v>3383</v>
      </c>
      <c r="F409" t="s">
        <v>3382</v>
      </c>
      <c r="G409" s="16">
        <v>20601</v>
      </c>
    </row>
    <row r="410" spans="1:7" x14ac:dyDescent="0.25">
      <c r="A410">
        <v>2024</v>
      </c>
      <c r="B410">
        <v>2</v>
      </c>
      <c r="C410" t="s">
        <v>1033</v>
      </c>
      <c r="D410" t="s">
        <v>441</v>
      </c>
      <c r="E410" t="s">
        <v>3383</v>
      </c>
      <c r="F410" t="s">
        <v>3385</v>
      </c>
      <c r="G410" s="16">
        <v>28365</v>
      </c>
    </row>
    <row r="411" spans="1:7" x14ac:dyDescent="0.25">
      <c r="A411">
        <v>2024</v>
      </c>
      <c r="B411">
        <v>2</v>
      </c>
      <c r="C411" t="s">
        <v>1143</v>
      </c>
      <c r="D411" t="s">
        <v>321</v>
      </c>
      <c r="E411" t="s">
        <v>3381</v>
      </c>
      <c r="F411" t="s">
        <v>3382</v>
      </c>
      <c r="G411" s="16">
        <v>138281</v>
      </c>
    </row>
    <row r="412" spans="1:7" x14ac:dyDescent="0.25">
      <c r="A412">
        <v>2024</v>
      </c>
      <c r="B412">
        <v>2</v>
      </c>
      <c r="C412" t="s">
        <v>1143</v>
      </c>
      <c r="D412" t="s">
        <v>321</v>
      </c>
      <c r="E412" t="s">
        <v>3381</v>
      </c>
      <c r="F412" t="s">
        <v>3387</v>
      </c>
      <c r="G412" s="16">
        <v>167379</v>
      </c>
    </row>
    <row r="413" spans="1:7" x14ac:dyDescent="0.25">
      <c r="A413">
        <v>2024</v>
      </c>
      <c r="B413">
        <v>2</v>
      </c>
      <c r="C413" t="s">
        <v>1143</v>
      </c>
      <c r="D413" t="s">
        <v>334</v>
      </c>
      <c r="E413" t="s">
        <v>3381</v>
      </c>
      <c r="F413" t="s">
        <v>3387</v>
      </c>
      <c r="G413" s="16">
        <v>485139</v>
      </c>
    </row>
    <row r="414" spans="1:7" x14ac:dyDescent="0.25">
      <c r="A414">
        <v>2024</v>
      </c>
      <c r="B414">
        <v>2</v>
      </c>
      <c r="C414" t="s">
        <v>1143</v>
      </c>
      <c r="D414" t="s">
        <v>344</v>
      </c>
      <c r="E414" t="s">
        <v>3381</v>
      </c>
      <c r="F414" t="s">
        <v>3382</v>
      </c>
      <c r="G414" s="16">
        <v>781514</v>
      </c>
    </row>
    <row r="415" spans="1:7" x14ac:dyDescent="0.25">
      <c r="A415">
        <v>2024</v>
      </c>
      <c r="B415">
        <v>2</v>
      </c>
      <c r="C415" t="s">
        <v>1143</v>
      </c>
      <c r="D415" t="s">
        <v>344</v>
      </c>
      <c r="E415" t="s">
        <v>3383</v>
      </c>
      <c r="F415" t="s">
        <v>3382</v>
      </c>
      <c r="G415" s="16">
        <v>53112</v>
      </c>
    </row>
    <row r="416" spans="1:7" x14ac:dyDescent="0.25">
      <c r="A416">
        <v>2024</v>
      </c>
      <c r="B416">
        <v>2</v>
      </c>
      <c r="C416" t="s">
        <v>1143</v>
      </c>
      <c r="D416" t="s">
        <v>344</v>
      </c>
      <c r="E416" t="s">
        <v>3381</v>
      </c>
      <c r="F416" t="s">
        <v>3387</v>
      </c>
      <c r="G416" s="16">
        <v>1389979</v>
      </c>
    </row>
    <row r="417" spans="1:7" x14ac:dyDescent="0.25">
      <c r="A417">
        <v>2024</v>
      </c>
      <c r="B417">
        <v>2</v>
      </c>
      <c r="C417" t="s">
        <v>1143</v>
      </c>
      <c r="D417" t="s">
        <v>344</v>
      </c>
      <c r="E417" t="s">
        <v>3381</v>
      </c>
      <c r="F417" t="s">
        <v>3385</v>
      </c>
      <c r="G417" s="16">
        <v>59238</v>
      </c>
    </row>
    <row r="418" spans="1:7" x14ac:dyDescent="0.25">
      <c r="A418">
        <v>2024</v>
      </c>
      <c r="B418">
        <v>2</v>
      </c>
      <c r="C418" t="s">
        <v>1143</v>
      </c>
      <c r="D418" t="s">
        <v>365</v>
      </c>
      <c r="E418" t="s">
        <v>3381</v>
      </c>
      <c r="F418" t="s">
        <v>3387</v>
      </c>
      <c r="G418" s="16">
        <v>16100</v>
      </c>
    </row>
    <row r="419" spans="1:7" x14ac:dyDescent="0.25">
      <c r="A419">
        <v>2024</v>
      </c>
      <c r="B419">
        <v>2</v>
      </c>
      <c r="C419" t="s">
        <v>1143</v>
      </c>
      <c r="D419" t="s">
        <v>399</v>
      </c>
      <c r="E419" t="s">
        <v>3381</v>
      </c>
      <c r="F419" t="s">
        <v>3387</v>
      </c>
      <c r="G419" s="16">
        <v>5003</v>
      </c>
    </row>
    <row r="420" spans="1:7" x14ac:dyDescent="0.25">
      <c r="A420">
        <v>2024</v>
      </c>
      <c r="B420">
        <v>2</v>
      </c>
      <c r="C420" t="s">
        <v>1143</v>
      </c>
      <c r="D420" t="s">
        <v>420</v>
      </c>
      <c r="E420" t="s">
        <v>3381</v>
      </c>
      <c r="F420" t="s">
        <v>3382</v>
      </c>
      <c r="G420" s="16">
        <v>154205</v>
      </c>
    </row>
    <row r="421" spans="1:7" x14ac:dyDescent="0.25">
      <c r="A421">
        <v>2024</v>
      </c>
      <c r="B421">
        <v>2</v>
      </c>
      <c r="C421" t="s">
        <v>1143</v>
      </c>
      <c r="D421" t="s">
        <v>420</v>
      </c>
      <c r="E421" t="s">
        <v>3381</v>
      </c>
      <c r="F421" t="s">
        <v>3387</v>
      </c>
      <c r="G421" s="16">
        <v>222509</v>
      </c>
    </row>
    <row r="422" spans="1:7" x14ac:dyDescent="0.25">
      <c r="A422">
        <v>2024</v>
      </c>
      <c r="B422">
        <v>2</v>
      </c>
      <c r="C422" t="s">
        <v>1143</v>
      </c>
      <c r="D422" t="s">
        <v>420</v>
      </c>
      <c r="E422" t="s">
        <v>3383</v>
      </c>
      <c r="F422" t="s">
        <v>3387</v>
      </c>
      <c r="G422" s="16">
        <v>6676</v>
      </c>
    </row>
    <row r="423" spans="1:7" x14ac:dyDescent="0.25">
      <c r="A423">
        <v>2024</v>
      </c>
      <c r="B423">
        <v>2</v>
      </c>
      <c r="C423" t="s">
        <v>347</v>
      </c>
      <c r="D423" t="s">
        <v>347</v>
      </c>
      <c r="E423" t="s">
        <v>3383</v>
      </c>
      <c r="F423" t="s">
        <v>3385</v>
      </c>
      <c r="G423" s="16">
        <v>60677</v>
      </c>
    </row>
    <row r="424" spans="1:7" x14ac:dyDescent="0.25">
      <c r="A424">
        <v>2024</v>
      </c>
      <c r="B424">
        <v>2</v>
      </c>
      <c r="C424" t="s">
        <v>353</v>
      </c>
      <c r="D424" t="s">
        <v>353</v>
      </c>
      <c r="E424" t="s">
        <v>3381</v>
      </c>
      <c r="F424" t="s">
        <v>3385</v>
      </c>
      <c r="G424" s="16">
        <v>18079</v>
      </c>
    </row>
    <row r="425" spans="1:7" x14ac:dyDescent="0.25">
      <c r="A425">
        <v>2024</v>
      </c>
      <c r="B425">
        <v>2</v>
      </c>
      <c r="C425" t="s">
        <v>353</v>
      </c>
      <c r="D425" t="s">
        <v>353</v>
      </c>
      <c r="E425" t="s">
        <v>3383</v>
      </c>
      <c r="F425" t="s">
        <v>3385</v>
      </c>
      <c r="G425" s="16">
        <v>11073</v>
      </c>
    </row>
    <row r="426" spans="1:7" x14ac:dyDescent="0.25">
      <c r="A426">
        <v>2024</v>
      </c>
      <c r="B426">
        <v>2</v>
      </c>
      <c r="C426" t="s">
        <v>353</v>
      </c>
      <c r="D426" t="s">
        <v>408</v>
      </c>
      <c r="E426" t="s">
        <v>3384</v>
      </c>
      <c r="F426" t="s">
        <v>3385</v>
      </c>
      <c r="G426" s="16">
        <v>27526</v>
      </c>
    </row>
    <row r="427" spans="1:7" x14ac:dyDescent="0.25">
      <c r="A427">
        <v>2024</v>
      </c>
      <c r="B427">
        <v>2</v>
      </c>
      <c r="C427" t="s">
        <v>353</v>
      </c>
      <c r="D427" t="s">
        <v>438</v>
      </c>
      <c r="E427" t="s">
        <v>3381</v>
      </c>
      <c r="F427" t="s">
        <v>3385</v>
      </c>
      <c r="G427" s="16">
        <v>68566</v>
      </c>
    </row>
    <row r="428" spans="1:7" x14ac:dyDescent="0.25">
      <c r="A428">
        <v>2024</v>
      </c>
      <c r="B428">
        <v>2</v>
      </c>
      <c r="C428" t="s">
        <v>365</v>
      </c>
      <c r="D428" t="s">
        <v>365</v>
      </c>
      <c r="E428" t="s">
        <v>3381</v>
      </c>
      <c r="F428" t="s">
        <v>3385</v>
      </c>
      <c r="G428" s="16">
        <v>422554</v>
      </c>
    </row>
    <row r="429" spans="1:7" x14ac:dyDescent="0.25">
      <c r="A429">
        <v>2024</v>
      </c>
      <c r="B429">
        <v>2</v>
      </c>
      <c r="C429" t="s">
        <v>368</v>
      </c>
      <c r="D429" t="s">
        <v>341</v>
      </c>
      <c r="E429" t="s">
        <v>3383</v>
      </c>
      <c r="F429" t="s">
        <v>3385</v>
      </c>
      <c r="G429" s="16">
        <v>18073</v>
      </c>
    </row>
    <row r="430" spans="1:7" x14ac:dyDescent="0.25">
      <c r="A430">
        <v>2024</v>
      </c>
      <c r="B430">
        <v>2</v>
      </c>
      <c r="C430" t="s">
        <v>368</v>
      </c>
      <c r="D430" t="s">
        <v>402</v>
      </c>
      <c r="E430" t="s">
        <v>3383</v>
      </c>
      <c r="F430" t="s">
        <v>3382</v>
      </c>
      <c r="G430" s="16">
        <v>7901</v>
      </c>
    </row>
    <row r="431" spans="1:7" x14ac:dyDescent="0.25">
      <c r="A431">
        <v>2024</v>
      </c>
      <c r="B431">
        <v>2</v>
      </c>
      <c r="C431" t="s">
        <v>371</v>
      </c>
      <c r="D431" t="s">
        <v>297</v>
      </c>
      <c r="E431" t="s">
        <v>3381</v>
      </c>
      <c r="F431" t="s">
        <v>3382</v>
      </c>
      <c r="G431" s="16">
        <v>43523</v>
      </c>
    </row>
    <row r="432" spans="1:7" x14ac:dyDescent="0.25">
      <c r="A432">
        <v>2024</v>
      </c>
      <c r="B432">
        <v>2</v>
      </c>
      <c r="C432" t="s">
        <v>371</v>
      </c>
      <c r="D432" t="s">
        <v>359</v>
      </c>
      <c r="E432" t="s">
        <v>3381</v>
      </c>
      <c r="F432" t="s">
        <v>3382</v>
      </c>
      <c r="G432" s="16">
        <v>1339884</v>
      </c>
    </row>
    <row r="433" spans="1:7" x14ac:dyDescent="0.25">
      <c r="A433">
        <v>2024</v>
      </c>
      <c r="B433">
        <v>2</v>
      </c>
      <c r="C433" t="s">
        <v>371</v>
      </c>
      <c r="D433" t="s">
        <v>359</v>
      </c>
      <c r="E433" t="s">
        <v>3383</v>
      </c>
      <c r="F433" t="s">
        <v>3382</v>
      </c>
      <c r="G433" s="16">
        <v>1198</v>
      </c>
    </row>
    <row r="434" spans="1:7" x14ac:dyDescent="0.25">
      <c r="A434">
        <v>2024</v>
      </c>
      <c r="B434">
        <v>2</v>
      </c>
      <c r="C434" t="s">
        <v>371</v>
      </c>
      <c r="D434" t="s">
        <v>362</v>
      </c>
      <c r="E434" t="s">
        <v>3381</v>
      </c>
      <c r="F434" t="s">
        <v>3382</v>
      </c>
      <c r="G434" s="16">
        <v>156037</v>
      </c>
    </row>
    <row r="435" spans="1:7" x14ac:dyDescent="0.25">
      <c r="A435">
        <v>2024</v>
      </c>
      <c r="B435">
        <v>2</v>
      </c>
      <c r="C435" t="s">
        <v>371</v>
      </c>
      <c r="D435" t="s">
        <v>362</v>
      </c>
      <c r="E435" t="s">
        <v>3383</v>
      </c>
      <c r="F435" t="s">
        <v>3382</v>
      </c>
      <c r="G435" s="16">
        <v>116599</v>
      </c>
    </row>
    <row r="436" spans="1:7" x14ac:dyDescent="0.25">
      <c r="A436">
        <v>2024</v>
      </c>
      <c r="B436">
        <v>2</v>
      </c>
      <c r="C436" t="s">
        <v>371</v>
      </c>
      <c r="D436" t="s">
        <v>362</v>
      </c>
      <c r="E436" t="s">
        <v>3386</v>
      </c>
      <c r="F436" t="s">
        <v>3382</v>
      </c>
      <c r="G436" s="16">
        <v>296</v>
      </c>
    </row>
    <row r="437" spans="1:7" x14ac:dyDescent="0.25">
      <c r="A437">
        <v>2024</v>
      </c>
      <c r="B437">
        <v>2</v>
      </c>
      <c r="C437" t="s">
        <v>371</v>
      </c>
      <c r="D437" t="s">
        <v>371</v>
      </c>
      <c r="E437" t="s">
        <v>3383</v>
      </c>
      <c r="F437" t="s">
        <v>3382</v>
      </c>
      <c r="G437" s="16">
        <v>10829</v>
      </c>
    </row>
    <row r="438" spans="1:7" x14ac:dyDescent="0.25">
      <c r="A438">
        <v>2024</v>
      </c>
      <c r="B438">
        <v>2</v>
      </c>
      <c r="C438" t="s">
        <v>371</v>
      </c>
      <c r="D438" t="s">
        <v>371</v>
      </c>
      <c r="E438" t="s">
        <v>3381</v>
      </c>
      <c r="F438" t="s">
        <v>3389</v>
      </c>
      <c r="G438" s="16">
        <v>742940</v>
      </c>
    </row>
    <row r="439" spans="1:7" x14ac:dyDescent="0.25">
      <c r="A439">
        <v>2024</v>
      </c>
      <c r="B439">
        <v>2</v>
      </c>
      <c r="C439" t="s">
        <v>371</v>
      </c>
      <c r="D439" t="s">
        <v>371</v>
      </c>
      <c r="E439" t="s">
        <v>3381</v>
      </c>
      <c r="F439" t="s">
        <v>3385</v>
      </c>
      <c r="G439" s="16">
        <v>47152</v>
      </c>
    </row>
    <row r="440" spans="1:7" x14ac:dyDescent="0.25">
      <c r="A440">
        <v>2024</v>
      </c>
      <c r="B440">
        <v>2</v>
      </c>
      <c r="C440" t="s">
        <v>371</v>
      </c>
      <c r="D440" t="s">
        <v>371</v>
      </c>
      <c r="E440" t="s">
        <v>3383</v>
      </c>
      <c r="F440" t="s">
        <v>3385</v>
      </c>
      <c r="G440" s="16">
        <v>8440</v>
      </c>
    </row>
    <row r="441" spans="1:7" x14ac:dyDescent="0.25">
      <c r="A441">
        <v>2024</v>
      </c>
      <c r="B441">
        <v>2</v>
      </c>
      <c r="C441" t="s">
        <v>371</v>
      </c>
      <c r="D441" t="s">
        <v>371</v>
      </c>
      <c r="E441" t="s">
        <v>3386</v>
      </c>
      <c r="F441" t="s">
        <v>3385</v>
      </c>
      <c r="G441" s="16">
        <v>1007</v>
      </c>
    </row>
    <row r="442" spans="1:7" x14ac:dyDescent="0.25">
      <c r="A442">
        <v>2024</v>
      </c>
      <c r="B442">
        <v>2</v>
      </c>
      <c r="C442" t="s">
        <v>371</v>
      </c>
      <c r="D442" t="s">
        <v>377</v>
      </c>
      <c r="E442" t="s">
        <v>3381</v>
      </c>
      <c r="F442" t="s">
        <v>3382</v>
      </c>
      <c r="G442" s="16">
        <v>93799</v>
      </c>
    </row>
    <row r="443" spans="1:7" x14ac:dyDescent="0.25">
      <c r="A443">
        <v>2024</v>
      </c>
      <c r="B443">
        <v>2</v>
      </c>
      <c r="C443" t="s">
        <v>371</v>
      </c>
      <c r="D443" t="s">
        <v>396</v>
      </c>
      <c r="E443" t="s">
        <v>3383</v>
      </c>
      <c r="F443" t="s">
        <v>3382</v>
      </c>
      <c r="G443" s="16">
        <v>78611</v>
      </c>
    </row>
    <row r="444" spans="1:7" x14ac:dyDescent="0.25">
      <c r="A444">
        <v>2024</v>
      </c>
      <c r="B444">
        <v>2</v>
      </c>
      <c r="C444" t="s">
        <v>371</v>
      </c>
      <c r="D444" t="s">
        <v>396</v>
      </c>
      <c r="E444" t="s">
        <v>3386</v>
      </c>
      <c r="F444" t="s">
        <v>3382</v>
      </c>
      <c r="G444" s="16">
        <v>1016</v>
      </c>
    </row>
    <row r="445" spans="1:7" x14ac:dyDescent="0.25">
      <c r="A445">
        <v>2024</v>
      </c>
      <c r="B445">
        <v>2</v>
      </c>
      <c r="C445" t="s">
        <v>371</v>
      </c>
      <c r="D445" t="s">
        <v>396</v>
      </c>
      <c r="E445" t="s">
        <v>3383</v>
      </c>
      <c r="F445" t="s">
        <v>3385</v>
      </c>
      <c r="G445" s="16">
        <v>680</v>
      </c>
    </row>
    <row r="446" spans="1:7" x14ac:dyDescent="0.25">
      <c r="A446">
        <v>2024</v>
      </c>
      <c r="B446">
        <v>2</v>
      </c>
      <c r="C446" t="s">
        <v>371</v>
      </c>
      <c r="D446" t="s">
        <v>399</v>
      </c>
      <c r="E446" t="s">
        <v>3383</v>
      </c>
      <c r="F446" t="s">
        <v>3382</v>
      </c>
      <c r="G446" s="16">
        <v>5347</v>
      </c>
    </row>
    <row r="447" spans="1:7" x14ac:dyDescent="0.25">
      <c r="A447">
        <v>2024</v>
      </c>
      <c r="B447">
        <v>2</v>
      </c>
      <c r="C447" t="s">
        <v>371</v>
      </c>
      <c r="D447" t="s">
        <v>435</v>
      </c>
      <c r="E447" t="s">
        <v>3381</v>
      </c>
      <c r="F447" t="s">
        <v>3382</v>
      </c>
      <c r="G447" s="16">
        <v>243369</v>
      </c>
    </row>
    <row r="448" spans="1:7" x14ac:dyDescent="0.25">
      <c r="A448">
        <v>2024</v>
      </c>
      <c r="B448">
        <v>2</v>
      </c>
      <c r="C448" t="s">
        <v>371</v>
      </c>
      <c r="D448" t="s">
        <v>435</v>
      </c>
      <c r="E448" t="s">
        <v>3383</v>
      </c>
      <c r="F448" t="s">
        <v>3382</v>
      </c>
      <c r="G448" s="16">
        <v>12390</v>
      </c>
    </row>
    <row r="449" spans="1:7" x14ac:dyDescent="0.25">
      <c r="A449">
        <v>2024</v>
      </c>
      <c r="B449">
        <v>2</v>
      </c>
      <c r="C449" t="s">
        <v>371</v>
      </c>
      <c r="D449" t="s">
        <v>441</v>
      </c>
      <c r="E449" t="s">
        <v>3383</v>
      </c>
      <c r="F449" t="s">
        <v>3382</v>
      </c>
      <c r="G449" s="16">
        <v>1227</v>
      </c>
    </row>
    <row r="450" spans="1:7" x14ac:dyDescent="0.25">
      <c r="A450">
        <v>2024</v>
      </c>
      <c r="B450">
        <v>2</v>
      </c>
      <c r="C450" t="s">
        <v>371</v>
      </c>
      <c r="D450" t="s">
        <v>444</v>
      </c>
      <c r="E450" t="s">
        <v>3383</v>
      </c>
      <c r="F450" t="s">
        <v>3385</v>
      </c>
      <c r="G450" s="16">
        <v>6086</v>
      </c>
    </row>
    <row r="451" spans="1:7" x14ac:dyDescent="0.25">
      <c r="A451">
        <v>2024</v>
      </c>
      <c r="B451">
        <v>2</v>
      </c>
      <c r="C451" t="s">
        <v>387</v>
      </c>
      <c r="D451" t="s">
        <v>297</v>
      </c>
      <c r="E451" t="s">
        <v>3381</v>
      </c>
      <c r="F451" t="s">
        <v>3382</v>
      </c>
      <c r="G451" s="16">
        <v>616172</v>
      </c>
    </row>
    <row r="452" spans="1:7" x14ac:dyDescent="0.25">
      <c r="A452">
        <v>2024</v>
      </c>
      <c r="B452">
        <v>2</v>
      </c>
      <c r="C452" t="s">
        <v>387</v>
      </c>
      <c r="D452" t="s">
        <v>387</v>
      </c>
      <c r="E452" t="s">
        <v>3381</v>
      </c>
      <c r="F452" t="s">
        <v>3385</v>
      </c>
      <c r="G452" s="16">
        <v>1203496</v>
      </c>
    </row>
    <row r="453" spans="1:7" x14ac:dyDescent="0.25">
      <c r="A453">
        <v>2024</v>
      </c>
      <c r="B453">
        <v>2</v>
      </c>
      <c r="C453" t="s">
        <v>396</v>
      </c>
      <c r="D453" t="s">
        <v>396</v>
      </c>
      <c r="E453" t="s">
        <v>3381</v>
      </c>
      <c r="F453" t="s">
        <v>3382</v>
      </c>
      <c r="G453" s="16">
        <v>1671534</v>
      </c>
    </row>
    <row r="454" spans="1:7" x14ac:dyDescent="0.25">
      <c r="A454">
        <v>2024</v>
      </c>
      <c r="B454">
        <v>2</v>
      </c>
      <c r="C454" t="s">
        <v>396</v>
      </c>
      <c r="D454" t="s">
        <v>396</v>
      </c>
      <c r="E454" t="s">
        <v>3381</v>
      </c>
      <c r="F454" t="s">
        <v>3389</v>
      </c>
      <c r="G454" s="16">
        <v>2061046</v>
      </c>
    </row>
    <row r="455" spans="1:7" x14ac:dyDescent="0.25">
      <c r="A455">
        <v>2024</v>
      </c>
      <c r="B455">
        <v>2</v>
      </c>
      <c r="C455" t="s">
        <v>396</v>
      </c>
      <c r="D455" t="s">
        <v>396</v>
      </c>
      <c r="E455" t="s">
        <v>3383</v>
      </c>
      <c r="F455" t="s">
        <v>3389</v>
      </c>
      <c r="G455" s="16">
        <v>1217937</v>
      </c>
    </row>
    <row r="456" spans="1:7" x14ac:dyDescent="0.25">
      <c r="A456">
        <v>2024</v>
      </c>
      <c r="B456">
        <v>2</v>
      </c>
      <c r="C456" t="s">
        <v>396</v>
      </c>
      <c r="D456" t="s">
        <v>396</v>
      </c>
      <c r="E456" t="s">
        <v>3381</v>
      </c>
      <c r="F456" t="s">
        <v>3385</v>
      </c>
      <c r="G456" s="16">
        <v>885159</v>
      </c>
    </row>
    <row r="457" spans="1:7" x14ac:dyDescent="0.25">
      <c r="A457">
        <v>2024</v>
      </c>
      <c r="B457">
        <v>2</v>
      </c>
      <c r="C457" t="s">
        <v>399</v>
      </c>
      <c r="D457" t="s">
        <v>344</v>
      </c>
      <c r="E457" t="s">
        <v>3381</v>
      </c>
      <c r="F457" t="s">
        <v>3387</v>
      </c>
      <c r="G457" s="16">
        <v>224196</v>
      </c>
    </row>
    <row r="458" spans="1:7" x14ac:dyDescent="0.25">
      <c r="A458">
        <v>2024</v>
      </c>
      <c r="B458">
        <v>2</v>
      </c>
      <c r="C458" t="s">
        <v>399</v>
      </c>
      <c r="D458" t="s">
        <v>399</v>
      </c>
      <c r="E458" t="s">
        <v>3381</v>
      </c>
      <c r="F458" t="s">
        <v>3387</v>
      </c>
      <c r="G458" s="16">
        <v>102203</v>
      </c>
    </row>
    <row r="459" spans="1:7" x14ac:dyDescent="0.25">
      <c r="A459">
        <v>2024</v>
      </c>
      <c r="B459">
        <v>2</v>
      </c>
      <c r="C459" t="s">
        <v>399</v>
      </c>
      <c r="D459" t="s">
        <v>399</v>
      </c>
      <c r="E459" t="s">
        <v>3381</v>
      </c>
      <c r="F459" t="s">
        <v>3385</v>
      </c>
      <c r="G459" s="16">
        <v>74778</v>
      </c>
    </row>
    <row r="460" spans="1:7" x14ac:dyDescent="0.25">
      <c r="A460">
        <v>2024</v>
      </c>
      <c r="B460">
        <v>2</v>
      </c>
      <c r="C460" t="s">
        <v>399</v>
      </c>
      <c r="D460" t="s">
        <v>399</v>
      </c>
      <c r="E460" t="s">
        <v>3383</v>
      </c>
      <c r="F460" t="s">
        <v>3385</v>
      </c>
      <c r="G460" s="16">
        <v>46586</v>
      </c>
    </row>
    <row r="461" spans="1:7" x14ac:dyDescent="0.25">
      <c r="A461">
        <v>2024</v>
      </c>
      <c r="B461">
        <v>2</v>
      </c>
      <c r="C461" t="s">
        <v>399</v>
      </c>
      <c r="D461" t="s">
        <v>408</v>
      </c>
      <c r="E461" t="s">
        <v>3381</v>
      </c>
      <c r="F461" t="s">
        <v>3385</v>
      </c>
      <c r="G461" s="16">
        <v>2000</v>
      </c>
    </row>
    <row r="462" spans="1:7" x14ac:dyDescent="0.25">
      <c r="A462">
        <v>2024</v>
      </c>
      <c r="B462">
        <v>2</v>
      </c>
      <c r="C462" t="s">
        <v>399</v>
      </c>
      <c r="D462" t="s">
        <v>438</v>
      </c>
      <c r="E462" t="s">
        <v>3381</v>
      </c>
      <c r="F462" t="s">
        <v>3387</v>
      </c>
      <c r="G462" s="16">
        <v>67928</v>
      </c>
    </row>
    <row r="463" spans="1:7" x14ac:dyDescent="0.25">
      <c r="A463">
        <v>2024</v>
      </c>
      <c r="B463">
        <v>2</v>
      </c>
      <c r="C463" t="s">
        <v>1492</v>
      </c>
      <c r="D463" t="s">
        <v>305</v>
      </c>
      <c r="E463" t="s">
        <v>3383</v>
      </c>
      <c r="F463" t="s">
        <v>3382</v>
      </c>
      <c r="G463" s="16">
        <v>1627</v>
      </c>
    </row>
    <row r="464" spans="1:7" x14ac:dyDescent="0.25">
      <c r="A464">
        <v>2024</v>
      </c>
      <c r="B464">
        <v>2</v>
      </c>
      <c r="C464" t="s">
        <v>1492</v>
      </c>
      <c r="D464" t="s">
        <v>327</v>
      </c>
      <c r="E464" t="s">
        <v>3383</v>
      </c>
      <c r="F464" t="s">
        <v>3382</v>
      </c>
      <c r="G464" s="16">
        <v>4407</v>
      </c>
    </row>
    <row r="465" spans="1:7" x14ac:dyDescent="0.25">
      <c r="A465">
        <v>2024</v>
      </c>
      <c r="B465">
        <v>2</v>
      </c>
      <c r="C465" t="s">
        <v>1492</v>
      </c>
      <c r="D465" t="s">
        <v>408</v>
      </c>
      <c r="E465" t="s">
        <v>3383</v>
      </c>
      <c r="F465" t="s">
        <v>3385</v>
      </c>
      <c r="G465" s="16">
        <v>9662</v>
      </c>
    </row>
    <row r="466" spans="1:7" x14ac:dyDescent="0.25">
      <c r="A466">
        <v>2024</v>
      </c>
      <c r="B466">
        <v>2</v>
      </c>
      <c r="C466" t="s">
        <v>1492</v>
      </c>
      <c r="D466" t="s">
        <v>408</v>
      </c>
      <c r="E466" t="s">
        <v>3386</v>
      </c>
      <c r="F466" t="s">
        <v>3385</v>
      </c>
      <c r="G466" s="16">
        <v>381</v>
      </c>
    </row>
    <row r="467" spans="1:7" x14ac:dyDescent="0.25">
      <c r="A467">
        <v>2024</v>
      </c>
      <c r="B467">
        <v>2</v>
      </c>
      <c r="C467" t="s">
        <v>1470</v>
      </c>
      <c r="D467" t="s">
        <v>324</v>
      </c>
      <c r="E467" t="s">
        <v>3381</v>
      </c>
      <c r="F467" t="s">
        <v>3382</v>
      </c>
      <c r="G467" s="16">
        <v>161526</v>
      </c>
    </row>
    <row r="468" spans="1:7" x14ac:dyDescent="0.25">
      <c r="A468">
        <v>2024</v>
      </c>
      <c r="B468">
        <v>2</v>
      </c>
      <c r="C468" t="s">
        <v>1470</v>
      </c>
      <c r="D468" t="s">
        <v>330</v>
      </c>
      <c r="E468" t="s">
        <v>3384</v>
      </c>
      <c r="F468" t="s">
        <v>3387</v>
      </c>
      <c r="G468" s="16">
        <v>56390</v>
      </c>
    </row>
    <row r="469" spans="1:7" x14ac:dyDescent="0.25">
      <c r="A469">
        <v>2024</v>
      </c>
      <c r="B469">
        <v>2</v>
      </c>
      <c r="C469" t="s">
        <v>1470</v>
      </c>
      <c r="D469" t="s">
        <v>344</v>
      </c>
      <c r="E469" t="s">
        <v>3381</v>
      </c>
      <c r="F469" t="s">
        <v>3387</v>
      </c>
      <c r="G469" s="16">
        <v>192024</v>
      </c>
    </row>
    <row r="470" spans="1:7" x14ac:dyDescent="0.25">
      <c r="A470">
        <v>2024</v>
      </c>
      <c r="B470">
        <v>2</v>
      </c>
      <c r="C470" t="s">
        <v>1470</v>
      </c>
      <c r="D470" t="s">
        <v>353</v>
      </c>
      <c r="E470" t="s">
        <v>3381</v>
      </c>
      <c r="F470" t="s">
        <v>3382</v>
      </c>
      <c r="G470" s="16">
        <v>57206</v>
      </c>
    </row>
    <row r="471" spans="1:7" x14ac:dyDescent="0.25">
      <c r="A471">
        <v>2024</v>
      </c>
      <c r="B471">
        <v>2</v>
      </c>
      <c r="C471" t="s">
        <v>1470</v>
      </c>
      <c r="D471" t="s">
        <v>353</v>
      </c>
      <c r="E471" t="s">
        <v>3383</v>
      </c>
      <c r="F471" t="s">
        <v>3385</v>
      </c>
      <c r="G471" s="16">
        <v>46947</v>
      </c>
    </row>
    <row r="472" spans="1:7" x14ac:dyDescent="0.25">
      <c r="A472">
        <v>2024</v>
      </c>
      <c r="B472">
        <v>2</v>
      </c>
      <c r="C472" t="s">
        <v>1470</v>
      </c>
      <c r="D472" t="s">
        <v>359</v>
      </c>
      <c r="E472" t="s">
        <v>3381</v>
      </c>
      <c r="F472" t="s">
        <v>3382</v>
      </c>
      <c r="G472" s="16">
        <v>289200</v>
      </c>
    </row>
    <row r="473" spans="1:7" x14ac:dyDescent="0.25">
      <c r="A473">
        <v>2024</v>
      </c>
      <c r="B473">
        <v>2</v>
      </c>
      <c r="C473" t="s">
        <v>1470</v>
      </c>
      <c r="D473" t="s">
        <v>359</v>
      </c>
      <c r="E473" t="s">
        <v>3383</v>
      </c>
      <c r="F473" t="s">
        <v>3387</v>
      </c>
      <c r="G473" s="16">
        <v>43154</v>
      </c>
    </row>
    <row r="474" spans="1:7" x14ac:dyDescent="0.25">
      <c r="A474">
        <v>2024</v>
      </c>
      <c r="B474">
        <v>2</v>
      </c>
      <c r="C474" t="s">
        <v>1470</v>
      </c>
      <c r="D474" t="s">
        <v>390</v>
      </c>
      <c r="E474" t="s">
        <v>3383</v>
      </c>
      <c r="F474" t="s">
        <v>3382</v>
      </c>
      <c r="G474" s="16">
        <v>1028</v>
      </c>
    </row>
    <row r="475" spans="1:7" x14ac:dyDescent="0.25">
      <c r="A475">
        <v>2024</v>
      </c>
      <c r="B475">
        <v>2</v>
      </c>
      <c r="C475" t="s">
        <v>1470</v>
      </c>
      <c r="D475" t="s">
        <v>390</v>
      </c>
      <c r="E475" t="s">
        <v>3383</v>
      </c>
      <c r="F475" t="s">
        <v>3385</v>
      </c>
      <c r="G475" s="16">
        <v>4129</v>
      </c>
    </row>
    <row r="476" spans="1:7" x14ac:dyDescent="0.25">
      <c r="A476">
        <v>2024</v>
      </c>
      <c r="B476">
        <v>2</v>
      </c>
      <c r="C476" t="s">
        <v>1470</v>
      </c>
      <c r="D476" t="s">
        <v>393</v>
      </c>
      <c r="E476" t="s">
        <v>3381</v>
      </c>
      <c r="F476" t="s">
        <v>3382</v>
      </c>
      <c r="G476" s="16">
        <v>853835</v>
      </c>
    </row>
    <row r="477" spans="1:7" x14ac:dyDescent="0.25">
      <c r="A477">
        <v>2024</v>
      </c>
      <c r="B477">
        <v>2</v>
      </c>
      <c r="C477" t="s">
        <v>1470</v>
      </c>
      <c r="D477" t="s">
        <v>399</v>
      </c>
      <c r="E477" t="s">
        <v>3384</v>
      </c>
      <c r="F477" t="s">
        <v>3382</v>
      </c>
      <c r="G477" s="16">
        <v>90483</v>
      </c>
    </row>
    <row r="478" spans="1:7" x14ac:dyDescent="0.25">
      <c r="A478">
        <v>2024</v>
      </c>
      <c r="B478">
        <v>2</v>
      </c>
      <c r="C478" t="s">
        <v>1470</v>
      </c>
      <c r="D478" t="s">
        <v>399</v>
      </c>
      <c r="E478" t="s">
        <v>3381</v>
      </c>
      <c r="F478" t="s">
        <v>3387</v>
      </c>
      <c r="G478" s="16">
        <v>650019</v>
      </c>
    </row>
    <row r="479" spans="1:7" x14ac:dyDescent="0.25">
      <c r="A479">
        <v>2024</v>
      </c>
      <c r="B479">
        <v>2</v>
      </c>
      <c r="C479" t="s">
        <v>1470</v>
      </c>
      <c r="D479" t="s">
        <v>408</v>
      </c>
      <c r="E479" t="s">
        <v>3381</v>
      </c>
      <c r="F479" t="s">
        <v>3382</v>
      </c>
      <c r="G479" s="16">
        <v>379693</v>
      </c>
    </row>
    <row r="480" spans="1:7" x14ac:dyDescent="0.25">
      <c r="A480">
        <v>2024</v>
      </c>
      <c r="B480">
        <v>2</v>
      </c>
      <c r="C480" t="s">
        <v>1470</v>
      </c>
      <c r="D480" t="s">
        <v>408</v>
      </c>
      <c r="E480" t="s">
        <v>3384</v>
      </c>
      <c r="F480" t="s">
        <v>3382</v>
      </c>
      <c r="G480" s="16">
        <v>627518</v>
      </c>
    </row>
    <row r="481" spans="1:7" x14ac:dyDescent="0.25">
      <c r="A481">
        <v>2024</v>
      </c>
      <c r="B481">
        <v>2</v>
      </c>
      <c r="C481" t="s">
        <v>1470</v>
      </c>
      <c r="D481" t="s">
        <v>408</v>
      </c>
      <c r="E481" t="s">
        <v>3383</v>
      </c>
      <c r="F481" t="s">
        <v>3382</v>
      </c>
      <c r="G481" s="16">
        <v>32292</v>
      </c>
    </row>
    <row r="482" spans="1:7" x14ac:dyDescent="0.25">
      <c r="A482">
        <v>2024</v>
      </c>
      <c r="B482">
        <v>2</v>
      </c>
      <c r="C482" t="s">
        <v>1470</v>
      </c>
      <c r="D482" t="s">
        <v>408</v>
      </c>
      <c r="E482" t="s">
        <v>3381</v>
      </c>
      <c r="F482" t="s">
        <v>3385</v>
      </c>
      <c r="G482" s="16">
        <v>3116</v>
      </c>
    </row>
    <row r="483" spans="1:7" x14ac:dyDescent="0.25">
      <c r="A483">
        <v>2024</v>
      </c>
      <c r="B483">
        <v>2</v>
      </c>
      <c r="C483" t="s">
        <v>1470</v>
      </c>
      <c r="D483" t="s">
        <v>408</v>
      </c>
      <c r="E483" t="s">
        <v>3383</v>
      </c>
      <c r="F483" t="s">
        <v>3385</v>
      </c>
      <c r="G483" s="16">
        <v>56182</v>
      </c>
    </row>
    <row r="484" spans="1:7" x14ac:dyDescent="0.25">
      <c r="A484">
        <v>2024</v>
      </c>
      <c r="B484">
        <v>2</v>
      </c>
      <c r="C484" t="s">
        <v>1470</v>
      </c>
      <c r="D484" t="s">
        <v>414</v>
      </c>
      <c r="E484" t="s">
        <v>3381</v>
      </c>
      <c r="F484" t="s">
        <v>3382</v>
      </c>
      <c r="G484" s="16">
        <v>354478</v>
      </c>
    </row>
    <row r="485" spans="1:7" x14ac:dyDescent="0.25">
      <c r="A485">
        <v>2024</v>
      </c>
      <c r="B485">
        <v>2</v>
      </c>
      <c r="C485" t="s">
        <v>1470</v>
      </c>
      <c r="D485" t="s">
        <v>414</v>
      </c>
      <c r="E485" t="s">
        <v>3383</v>
      </c>
      <c r="F485" t="s">
        <v>3385</v>
      </c>
      <c r="G485" s="16">
        <v>960</v>
      </c>
    </row>
    <row r="486" spans="1:7" x14ac:dyDescent="0.25">
      <c r="A486">
        <v>2024</v>
      </c>
      <c r="B486">
        <v>2</v>
      </c>
      <c r="C486" t="s">
        <v>1470</v>
      </c>
      <c r="D486" t="s">
        <v>438</v>
      </c>
      <c r="E486" t="s">
        <v>3381</v>
      </c>
      <c r="F486" t="s">
        <v>3382</v>
      </c>
      <c r="G486" s="16">
        <v>498926</v>
      </c>
    </row>
    <row r="487" spans="1:7" x14ac:dyDescent="0.25">
      <c r="A487">
        <v>2024</v>
      </c>
      <c r="B487">
        <v>2</v>
      </c>
      <c r="C487" t="s">
        <v>1470</v>
      </c>
      <c r="D487" t="s">
        <v>438</v>
      </c>
      <c r="E487" t="s">
        <v>3381</v>
      </c>
      <c r="F487" t="s">
        <v>3387</v>
      </c>
      <c r="G487" s="16">
        <v>379985</v>
      </c>
    </row>
    <row r="488" spans="1:7" x14ac:dyDescent="0.25">
      <c r="A488">
        <v>2024</v>
      </c>
      <c r="B488">
        <v>2</v>
      </c>
      <c r="C488" t="s">
        <v>1470</v>
      </c>
      <c r="D488" t="s">
        <v>438</v>
      </c>
      <c r="E488" t="s">
        <v>3381</v>
      </c>
      <c r="F488" t="s">
        <v>3385</v>
      </c>
      <c r="G488" s="16">
        <v>17113</v>
      </c>
    </row>
    <row r="489" spans="1:7" x14ac:dyDescent="0.25">
      <c r="A489">
        <v>2024</v>
      </c>
      <c r="B489">
        <v>2</v>
      </c>
      <c r="C489" t="s">
        <v>1470</v>
      </c>
      <c r="D489" t="s">
        <v>438</v>
      </c>
      <c r="E489" t="s">
        <v>3383</v>
      </c>
      <c r="F489" t="s">
        <v>3385</v>
      </c>
      <c r="G489" s="16">
        <v>22123</v>
      </c>
    </row>
    <row r="490" spans="1:7" x14ac:dyDescent="0.25">
      <c r="A490">
        <v>2024</v>
      </c>
      <c r="B490">
        <v>2</v>
      </c>
      <c r="C490" t="s">
        <v>1470</v>
      </c>
      <c r="D490" t="s">
        <v>441</v>
      </c>
      <c r="E490" t="s">
        <v>3381</v>
      </c>
      <c r="F490" t="s">
        <v>3382</v>
      </c>
      <c r="G490" s="16">
        <v>93417</v>
      </c>
    </row>
    <row r="491" spans="1:7" x14ac:dyDescent="0.25">
      <c r="A491">
        <v>2024</v>
      </c>
      <c r="B491">
        <v>2</v>
      </c>
      <c r="C491" t="s">
        <v>1470</v>
      </c>
      <c r="D491" t="s">
        <v>441</v>
      </c>
      <c r="E491" t="s">
        <v>3381</v>
      </c>
      <c r="F491" t="s">
        <v>3385</v>
      </c>
      <c r="G491" s="16">
        <v>1657</v>
      </c>
    </row>
    <row r="492" spans="1:7" x14ac:dyDescent="0.25">
      <c r="A492">
        <v>2024</v>
      </c>
      <c r="B492">
        <v>2</v>
      </c>
      <c r="C492" t="s">
        <v>423</v>
      </c>
      <c r="D492" t="s">
        <v>423</v>
      </c>
      <c r="E492" t="s">
        <v>3381</v>
      </c>
      <c r="F492" t="s">
        <v>3382</v>
      </c>
      <c r="G492" s="16">
        <v>1943945</v>
      </c>
    </row>
    <row r="493" spans="1:7" x14ac:dyDescent="0.25">
      <c r="A493">
        <v>2024</v>
      </c>
      <c r="B493">
        <v>2</v>
      </c>
      <c r="C493" t="s">
        <v>423</v>
      </c>
      <c r="D493" t="s">
        <v>423</v>
      </c>
      <c r="E493" t="s">
        <v>3381</v>
      </c>
      <c r="F493" t="s">
        <v>3385</v>
      </c>
      <c r="G493" s="16">
        <v>672993</v>
      </c>
    </row>
    <row r="494" spans="1:7" x14ac:dyDescent="0.25">
      <c r="A494">
        <v>2024</v>
      </c>
      <c r="B494">
        <v>2</v>
      </c>
      <c r="C494" t="s">
        <v>426</v>
      </c>
      <c r="D494" t="s">
        <v>305</v>
      </c>
      <c r="E494" t="s">
        <v>3383</v>
      </c>
      <c r="F494" t="s">
        <v>3382</v>
      </c>
      <c r="G494" s="16">
        <v>79656</v>
      </c>
    </row>
    <row r="495" spans="1:7" x14ac:dyDescent="0.25">
      <c r="A495">
        <v>2024</v>
      </c>
      <c r="B495">
        <v>2</v>
      </c>
      <c r="C495" t="s">
        <v>426</v>
      </c>
      <c r="D495" t="s">
        <v>377</v>
      </c>
      <c r="E495" t="s">
        <v>3383</v>
      </c>
      <c r="F495" t="s">
        <v>3385</v>
      </c>
      <c r="G495" s="16">
        <v>43857</v>
      </c>
    </row>
    <row r="496" spans="1:7" x14ac:dyDescent="0.25">
      <c r="A496">
        <v>2024</v>
      </c>
      <c r="B496">
        <v>2</v>
      </c>
      <c r="C496" t="s">
        <v>426</v>
      </c>
      <c r="D496" t="s">
        <v>426</v>
      </c>
      <c r="E496" t="s">
        <v>3381</v>
      </c>
      <c r="F496" t="s">
        <v>3382</v>
      </c>
      <c r="G496" s="16">
        <v>437713</v>
      </c>
    </row>
    <row r="497" spans="1:7" x14ac:dyDescent="0.25">
      <c r="A497">
        <v>2024</v>
      </c>
      <c r="B497">
        <v>2</v>
      </c>
      <c r="C497" t="s">
        <v>426</v>
      </c>
      <c r="D497" t="s">
        <v>426</v>
      </c>
      <c r="E497" t="s">
        <v>3381</v>
      </c>
      <c r="F497" t="s">
        <v>3385</v>
      </c>
      <c r="G497" s="16">
        <v>1013396</v>
      </c>
    </row>
    <row r="498" spans="1:7" x14ac:dyDescent="0.25">
      <c r="A498">
        <v>2024</v>
      </c>
      <c r="B498">
        <v>2</v>
      </c>
      <c r="C498" t="s">
        <v>426</v>
      </c>
      <c r="D498" t="s">
        <v>426</v>
      </c>
      <c r="E498" t="s">
        <v>3383</v>
      </c>
      <c r="F498" t="s">
        <v>3385</v>
      </c>
      <c r="G498" s="16">
        <v>33992</v>
      </c>
    </row>
    <row r="499" spans="1:7" x14ac:dyDescent="0.25">
      <c r="A499">
        <v>2024</v>
      </c>
      <c r="B499">
        <v>2</v>
      </c>
      <c r="C499" t="s">
        <v>432</v>
      </c>
      <c r="D499" t="s">
        <v>1</v>
      </c>
      <c r="E499" t="s">
        <v>3384</v>
      </c>
      <c r="F499" t="s">
        <v>3382</v>
      </c>
      <c r="G499" s="16">
        <v>10994</v>
      </c>
    </row>
    <row r="500" spans="1:7" x14ac:dyDescent="0.25">
      <c r="A500">
        <v>2024</v>
      </c>
      <c r="B500">
        <v>2</v>
      </c>
      <c r="C500" t="s">
        <v>432</v>
      </c>
      <c r="D500" t="s">
        <v>330</v>
      </c>
      <c r="E500" t="s">
        <v>3384</v>
      </c>
      <c r="F500" t="s">
        <v>3387</v>
      </c>
      <c r="G500" s="16">
        <v>3400</v>
      </c>
    </row>
    <row r="501" spans="1:7" x14ac:dyDescent="0.25">
      <c r="A501">
        <v>2024</v>
      </c>
      <c r="B501">
        <v>2</v>
      </c>
      <c r="C501" t="s">
        <v>432</v>
      </c>
      <c r="D501" t="s">
        <v>344</v>
      </c>
      <c r="E501" t="s">
        <v>3383</v>
      </c>
      <c r="F501" t="s">
        <v>3385</v>
      </c>
      <c r="G501" s="16">
        <v>7878</v>
      </c>
    </row>
    <row r="502" spans="1:7" x14ac:dyDescent="0.25">
      <c r="A502">
        <v>2024</v>
      </c>
      <c r="B502">
        <v>2</v>
      </c>
      <c r="C502" t="s">
        <v>432</v>
      </c>
      <c r="D502" t="s">
        <v>359</v>
      </c>
      <c r="E502" t="s">
        <v>3384</v>
      </c>
      <c r="F502" t="s">
        <v>3382</v>
      </c>
      <c r="G502" s="16">
        <v>7228</v>
      </c>
    </row>
    <row r="503" spans="1:7" x14ac:dyDescent="0.25">
      <c r="A503">
        <v>2024</v>
      </c>
      <c r="B503">
        <v>2</v>
      </c>
      <c r="C503" t="s">
        <v>432</v>
      </c>
      <c r="D503" t="s">
        <v>365</v>
      </c>
      <c r="E503" t="s">
        <v>3383</v>
      </c>
      <c r="F503" t="s">
        <v>3387</v>
      </c>
      <c r="G503" s="16">
        <v>19995</v>
      </c>
    </row>
    <row r="504" spans="1:7" x14ac:dyDescent="0.25">
      <c r="A504">
        <v>2024</v>
      </c>
      <c r="B504">
        <v>2</v>
      </c>
      <c r="C504" t="s">
        <v>432</v>
      </c>
      <c r="D504" t="s">
        <v>393</v>
      </c>
      <c r="E504" t="s">
        <v>3383</v>
      </c>
      <c r="F504" t="s">
        <v>3385</v>
      </c>
      <c r="G504" s="16">
        <v>9346</v>
      </c>
    </row>
    <row r="505" spans="1:7" x14ac:dyDescent="0.25">
      <c r="A505">
        <v>2024</v>
      </c>
      <c r="B505">
        <v>2</v>
      </c>
      <c r="C505" t="s">
        <v>432</v>
      </c>
      <c r="D505" t="s">
        <v>399</v>
      </c>
      <c r="E505" t="s">
        <v>3384</v>
      </c>
      <c r="F505" t="s">
        <v>3382</v>
      </c>
      <c r="G505" s="16">
        <v>123890</v>
      </c>
    </row>
    <row r="506" spans="1:7" x14ac:dyDescent="0.25">
      <c r="A506">
        <v>2024</v>
      </c>
      <c r="B506">
        <v>2</v>
      </c>
      <c r="C506" t="s">
        <v>432</v>
      </c>
      <c r="D506" t="s">
        <v>408</v>
      </c>
      <c r="E506" t="s">
        <v>3384</v>
      </c>
      <c r="F506" t="s">
        <v>3382</v>
      </c>
      <c r="G506" s="16">
        <v>124931</v>
      </c>
    </row>
    <row r="507" spans="1:7" x14ac:dyDescent="0.25">
      <c r="A507">
        <v>2024</v>
      </c>
      <c r="B507">
        <v>2</v>
      </c>
      <c r="C507" t="s">
        <v>432</v>
      </c>
      <c r="D507" t="s">
        <v>420</v>
      </c>
      <c r="E507" t="s">
        <v>3383</v>
      </c>
      <c r="F507" t="s">
        <v>3382</v>
      </c>
      <c r="G507" s="16">
        <v>77900</v>
      </c>
    </row>
    <row r="508" spans="1:7" x14ac:dyDescent="0.25">
      <c r="A508">
        <v>2024</v>
      </c>
      <c r="B508">
        <v>2</v>
      </c>
      <c r="C508" t="s">
        <v>432</v>
      </c>
      <c r="D508" t="s">
        <v>432</v>
      </c>
      <c r="E508" t="s">
        <v>3381</v>
      </c>
      <c r="F508" t="s">
        <v>3382</v>
      </c>
      <c r="G508" s="16">
        <v>89631</v>
      </c>
    </row>
    <row r="509" spans="1:7" x14ac:dyDescent="0.25">
      <c r="A509">
        <v>2024</v>
      </c>
      <c r="B509">
        <v>2</v>
      </c>
      <c r="C509" t="s">
        <v>432</v>
      </c>
      <c r="D509" t="s">
        <v>432</v>
      </c>
      <c r="E509" t="s">
        <v>3383</v>
      </c>
      <c r="F509" t="s">
        <v>3382</v>
      </c>
      <c r="G509" s="16">
        <v>2562</v>
      </c>
    </row>
    <row r="510" spans="1:7" x14ac:dyDescent="0.25">
      <c r="A510">
        <v>2024</v>
      </c>
      <c r="B510">
        <v>2</v>
      </c>
      <c r="C510" t="s">
        <v>432</v>
      </c>
      <c r="D510" t="s">
        <v>432</v>
      </c>
      <c r="E510" t="s">
        <v>3381</v>
      </c>
      <c r="F510" t="s">
        <v>3385</v>
      </c>
      <c r="G510" s="16">
        <v>187576</v>
      </c>
    </row>
    <row r="511" spans="1:7" x14ac:dyDescent="0.25">
      <c r="A511">
        <v>2024</v>
      </c>
      <c r="B511">
        <v>2</v>
      </c>
      <c r="C511" t="s">
        <v>432</v>
      </c>
      <c r="D511" t="s">
        <v>432</v>
      </c>
      <c r="E511" t="s">
        <v>3384</v>
      </c>
      <c r="F511" t="s">
        <v>3385</v>
      </c>
      <c r="G511" s="16">
        <v>52613</v>
      </c>
    </row>
    <row r="512" spans="1:7" x14ac:dyDescent="0.25">
      <c r="A512">
        <v>2024</v>
      </c>
      <c r="B512">
        <v>2</v>
      </c>
      <c r="C512" t="s">
        <v>432</v>
      </c>
      <c r="D512" t="s">
        <v>432</v>
      </c>
      <c r="E512" t="s">
        <v>3386</v>
      </c>
      <c r="F512" t="s">
        <v>3385</v>
      </c>
      <c r="G512" s="16">
        <v>227</v>
      </c>
    </row>
    <row r="513" spans="1:7" x14ac:dyDescent="0.25">
      <c r="A513">
        <v>2024</v>
      </c>
      <c r="B513">
        <v>2</v>
      </c>
      <c r="C513" t="s">
        <v>1960</v>
      </c>
      <c r="D513" t="s">
        <v>344</v>
      </c>
      <c r="E513" t="s">
        <v>3381</v>
      </c>
      <c r="F513" t="s">
        <v>3387</v>
      </c>
      <c r="G513" s="16">
        <v>347971</v>
      </c>
    </row>
    <row r="514" spans="1:7" x14ac:dyDescent="0.25">
      <c r="A514">
        <v>2024</v>
      </c>
      <c r="B514">
        <v>2</v>
      </c>
      <c r="C514" t="s">
        <v>1960</v>
      </c>
      <c r="D514" t="s">
        <v>353</v>
      </c>
      <c r="E514" t="s">
        <v>3381</v>
      </c>
      <c r="F514" t="s">
        <v>3382</v>
      </c>
      <c r="G514" s="16">
        <v>69310</v>
      </c>
    </row>
    <row r="515" spans="1:7" x14ac:dyDescent="0.25">
      <c r="A515">
        <v>2024</v>
      </c>
      <c r="B515">
        <v>2</v>
      </c>
      <c r="C515" t="s">
        <v>1960</v>
      </c>
      <c r="D515" t="s">
        <v>353</v>
      </c>
      <c r="E515" t="s">
        <v>3383</v>
      </c>
      <c r="F515" t="s">
        <v>3385</v>
      </c>
      <c r="G515" s="16">
        <v>4479</v>
      </c>
    </row>
    <row r="516" spans="1:7" x14ac:dyDescent="0.25">
      <c r="A516">
        <v>2024</v>
      </c>
      <c r="B516">
        <v>2</v>
      </c>
      <c r="C516" t="s">
        <v>1960</v>
      </c>
      <c r="D516" t="s">
        <v>359</v>
      </c>
      <c r="E516" t="s">
        <v>3381</v>
      </c>
      <c r="F516" t="s">
        <v>3382</v>
      </c>
      <c r="G516" s="16">
        <v>77452</v>
      </c>
    </row>
    <row r="517" spans="1:7" x14ac:dyDescent="0.25">
      <c r="A517">
        <v>2024</v>
      </c>
      <c r="B517">
        <v>2</v>
      </c>
      <c r="C517" t="s">
        <v>1960</v>
      </c>
      <c r="D517" t="s">
        <v>399</v>
      </c>
      <c r="E517" t="s">
        <v>3381</v>
      </c>
      <c r="F517" t="s">
        <v>3387</v>
      </c>
      <c r="G517" s="16">
        <v>1402779</v>
      </c>
    </row>
    <row r="518" spans="1:7" x14ac:dyDescent="0.25">
      <c r="A518">
        <v>2024</v>
      </c>
      <c r="B518">
        <v>2</v>
      </c>
      <c r="C518" t="s">
        <v>1960</v>
      </c>
      <c r="D518" t="s">
        <v>408</v>
      </c>
      <c r="E518" t="s">
        <v>3384</v>
      </c>
      <c r="F518" t="s">
        <v>3382</v>
      </c>
      <c r="G518" s="16">
        <v>388523</v>
      </c>
    </row>
    <row r="519" spans="1:7" x14ac:dyDescent="0.25">
      <c r="A519">
        <v>2024</v>
      </c>
      <c r="B519">
        <v>2</v>
      </c>
      <c r="C519" t="s">
        <v>1960</v>
      </c>
      <c r="D519" t="s">
        <v>408</v>
      </c>
      <c r="E519" t="s">
        <v>3381</v>
      </c>
      <c r="F519" t="s">
        <v>3387</v>
      </c>
      <c r="G519" s="16">
        <v>79619</v>
      </c>
    </row>
    <row r="520" spans="1:7" x14ac:dyDescent="0.25">
      <c r="A520">
        <v>2024</v>
      </c>
      <c r="B520">
        <v>2</v>
      </c>
      <c r="C520" t="s">
        <v>1960</v>
      </c>
      <c r="D520" t="s">
        <v>414</v>
      </c>
      <c r="E520" t="s">
        <v>3381</v>
      </c>
      <c r="F520" t="s">
        <v>3382</v>
      </c>
      <c r="G520" s="16">
        <v>11865</v>
      </c>
    </row>
    <row r="521" spans="1:7" x14ac:dyDescent="0.25">
      <c r="A521">
        <v>2024</v>
      </c>
      <c r="B521">
        <v>2</v>
      </c>
      <c r="C521" t="s">
        <v>1960</v>
      </c>
      <c r="D521" t="s">
        <v>438</v>
      </c>
      <c r="E521" t="s">
        <v>3381</v>
      </c>
      <c r="F521" t="s">
        <v>3382</v>
      </c>
      <c r="G521" s="16">
        <v>316462</v>
      </c>
    </row>
    <row r="522" spans="1:7" x14ac:dyDescent="0.25">
      <c r="A522">
        <v>2024</v>
      </c>
      <c r="B522">
        <v>2</v>
      </c>
      <c r="C522" t="s">
        <v>1960</v>
      </c>
      <c r="D522" t="s">
        <v>438</v>
      </c>
      <c r="E522" t="s">
        <v>3381</v>
      </c>
      <c r="F522" t="s">
        <v>3387</v>
      </c>
      <c r="G522" s="16">
        <v>1086221</v>
      </c>
    </row>
    <row r="523" spans="1:7" x14ac:dyDescent="0.25">
      <c r="A523">
        <v>2024</v>
      </c>
      <c r="B523">
        <v>2</v>
      </c>
      <c r="C523" t="s">
        <v>1960</v>
      </c>
      <c r="D523" t="s">
        <v>438</v>
      </c>
      <c r="E523" t="s">
        <v>3381</v>
      </c>
      <c r="F523" t="s">
        <v>3389</v>
      </c>
      <c r="G523" s="16">
        <v>1533849</v>
      </c>
    </row>
    <row r="524" spans="1:7" x14ac:dyDescent="0.25">
      <c r="A524">
        <v>2024</v>
      </c>
      <c r="B524">
        <v>2</v>
      </c>
      <c r="C524" t="s">
        <v>1960</v>
      </c>
      <c r="D524" t="s">
        <v>438</v>
      </c>
      <c r="E524" t="s">
        <v>3381</v>
      </c>
      <c r="F524" t="s">
        <v>3385</v>
      </c>
      <c r="G524" s="16">
        <v>11280</v>
      </c>
    </row>
    <row r="525" spans="1:7" x14ac:dyDescent="0.25">
      <c r="A525">
        <v>2024</v>
      </c>
      <c r="B525">
        <v>2</v>
      </c>
      <c r="C525" t="s">
        <v>1960</v>
      </c>
      <c r="D525" t="s">
        <v>438</v>
      </c>
      <c r="E525" t="s">
        <v>3383</v>
      </c>
      <c r="F525" t="s">
        <v>3385</v>
      </c>
      <c r="G525" s="16">
        <v>4004</v>
      </c>
    </row>
    <row r="526" spans="1:7" x14ac:dyDescent="0.25">
      <c r="A526">
        <v>2024</v>
      </c>
      <c r="B526">
        <v>2</v>
      </c>
      <c r="C526" t="s">
        <v>1960</v>
      </c>
      <c r="D526" t="s">
        <v>441</v>
      </c>
      <c r="E526" t="s">
        <v>3381</v>
      </c>
      <c r="F526" t="s">
        <v>3382</v>
      </c>
      <c r="G526" s="16">
        <v>109688</v>
      </c>
    </row>
    <row r="527" spans="1:7" x14ac:dyDescent="0.25">
      <c r="A527">
        <v>2024</v>
      </c>
      <c r="B527">
        <v>2</v>
      </c>
      <c r="C527" t="s">
        <v>1972</v>
      </c>
      <c r="D527" t="s">
        <v>1</v>
      </c>
      <c r="E527" t="s">
        <v>3384</v>
      </c>
      <c r="F527" t="s">
        <v>3382</v>
      </c>
      <c r="G527" s="16">
        <v>86326</v>
      </c>
    </row>
    <row r="528" spans="1:7" x14ac:dyDescent="0.25">
      <c r="A528">
        <v>2024</v>
      </c>
      <c r="B528">
        <v>2</v>
      </c>
      <c r="C528" t="s">
        <v>1972</v>
      </c>
      <c r="D528" t="s">
        <v>330</v>
      </c>
      <c r="E528" t="s">
        <v>3384</v>
      </c>
      <c r="F528" t="s">
        <v>3387</v>
      </c>
      <c r="G528" s="16">
        <v>172971</v>
      </c>
    </row>
    <row r="529" spans="1:7" x14ac:dyDescent="0.25">
      <c r="A529">
        <v>2024</v>
      </c>
      <c r="B529">
        <v>2</v>
      </c>
      <c r="C529" t="s">
        <v>1972</v>
      </c>
      <c r="D529" t="s">
        <v>334</v>
      </c>
      <c r="E529" t="s">
        <v>3384</v>
      </c>
      <c r="F529" t="s">
        <v>3382</v>
      </c>
      <c r="G529" s="16">
        <v>956923</v>
      </c>
    </row>
    <row r="530" spans="1:7" x14ac:dyDescent="0.25">
      <c r="A530">
        <v>2024</v>
      </c>
      <c r="B530">
        <v>2</v>
      </c>
      <c r="C530" t="s">
        <v>1972</v>
      </c>
      <c r="D530" t="s">
        <v>334</v>
      </c>
      <c r="E530" t="s">
        <v>3381</v>
      </c>
      <c r="F530" t="s">
        <v>3387</v>
      </c>
      <c r="G530" s="16">
        <v>31984</v>
      </c>
    </row>
    <row r="531" spans="1:7" x14ac:dyDescent="0.25">
      <c r="A531">
        <v>2024</v>
      </c>
      <c r="B531">
        <v>2</v>
      </c>
      <c r="C531" t="s">
        <v>1972</v>
      </c>
      <c r="D531" t="s">
        <v>344</v>
      </c>
      <c r="E531" t="s">
        <v>3383</v>
      </c>
      <c r="F531" t="s">
        <v>3387</v>
      </c>
      <c r="G531" s="16">
        <v>8907</v>
      </c>
    </row>
    <row r="532" spans="1:7" x14ac:dyDescent="0.25">
      <c r="A532">
        <v>2024</v>
      </c>
      <c r="B532">
        <v>2</v>
      </c>
      <c r="C532" t="s">
        <v>1972</v>
      </c>
      <c r="D532" t="s">
        <v>344</v>
      </c>
      <c r="E532" t="s">
        <v>3383</v>
      </c>
      <c r="F532" t="s">
        <v>3385</v>
      </c>
      <c r="G532" s="16">
        <v>14261</v>
      </c>
    </row>
    <row r="533" spans="1:7" x14ac:dyDescent="0.25">
      <c r="A533">
        <v>2024</v>
      </c>
      <c r="B533">
        <v>2</v>
      </c>
      <c r="C533" t="s">
        <v>1972</v>
      </c>
      <c r="D533" t="s">
        <v>353</v>
      </c>
      <c r="E533" t="s">
        <v>3383</v>
      </c>
      <c r="F533" t="s">
        <v>3385</v>
      </c>
      <c r="G533" s="16">
        <v>15755</v>
      </c>
    </row>
    <row r="534" spans="1:7" x14ac:dyDescent="0.25">
      <c r="A534">
        <v>2024</v>
      </c>
      <c r="B534">
        <v>2</v>
      </c>
      <c r="C534" t="s">
        <v>1972</v>
      </c>
      <c r="D534" t="s">
        <v>359</v>
      </c>
      <c r="E534" t="s">
        <v>3384</v>
      </c>
      <c r="F534" t="s">
        <v>3382</v>
      </c>
      <c r="G534" s="16">
        <v>167436</v>
      </c>
    </row>
    <row r="535" spans="1:7" x14ac:dyDescent="0.25">
      <c r="A535">
        <v>2024</v>
      </c>
      <c r="B535">
        <v>2</v>
      </c>
      <c r="C535" t="s">
        <v>1972</v>
      </c>
      <c r="D535" t="s">
        <v>365</v>
      </c>
      <c r="E535" t="s">
        <v>3383</v>
      </c>
      <c r="F535" t="s">
        <v>3387</v>
      </c>
      <c r="G535" s="16">
        <v>14798</v>
      </c>
    </row>
    <row r="536" spans="1:7" x14ac:dyDescent="0.25">
      <c r="A536">
        <v>2024</v>
      </c>
      <c r="B536">
        <v>2</v>
      </c>
      <c r="C536" t="s">
        <v>1972</v>
      </c>
      <c r="D536" t="s">
        <v>393</v>
      </c>
      <c r="E536" t="s">
        <v>3381</v>
      </c>
      <c r="F536" t="s">
        <v>3382</v>
      </c>
      <c r="G536" s="16">
        <v>876727</v>
      </c>
    </row>
    <row r="537" spans="1:7" x14ac:dyDescent="0.25">
      <c r="A537">
        <v>2024</v>
      </c>
      <c r="B537">
        <v>2</v>
      </c>
      <c r="C537" t="s">
        <v>1972</v>
      </c>
      <c r="D537" t="s">
        <v>399</v>
      </c>
      <c r="E537" t="s">
        <v>3384</v>
      </c>
      <c r="F537" t="s">
        <v>3382</v>
      </c>
      <c r="G537" s="16">
        <v>171756</v>
      </c>
    </row>
    <row r="538" spans="1:7" x14ac:dyDescent="0.25">
      <c r="A538">
        <v>2024</v>
      </c>
      <c r="B538">
        <v>2</v>
      </c>
      <c r="C538" t="s">
        <v>1972</v>
      </c>
      <c r="D538" t="s">
        <v>399</v>
      </c>
      <c r="E538" t="s">
        <v>3384</v>
      </c>
      <c r="F538" t="s">
        <v>3387</v>
      </c>
      <c r="G538" s="16">
        <v>122276</v>
      </c>
    </row>
    <row r="539" spans="1:7" x14ac:dyDescent="0.25">
      <c r="A539">
        <v>2024</v>
      </c>
      <c r="B539">
        <v>2</v>
      </c>
      <c r="C539" t="s">
        <v>1972</v>
      </c>
      <c r="D539" t="s">
        <v>399</v>
      </c>
      <c r="E539" t="s">
        <v>3384</v>
      </c>
      <c r="F539" t="s">
        <v>3385</v>
      </c>
      <c r="G539" s="16">
        <v>193291</v>
      </c>
    </row>
    <row r="540" spans="1:7" x14ac:dyDescent="0.25">
      <c r="A540">
        <v>2024</v>
      </c>
      <c r="B540">
        <v>2</v>
      </c>
      <c r="C540" t="s">
        <v>1972</v>
      </c>
      <c r="D540" t="s">
        <v>402</v>
      </c>
      <c r="E540" t="s">
        <v>3383</v>
      </c>
      <c r="F540" t="s">
        <v>3387</v>
      </c>
      <c r="G540" s="16">
        <v>7954</v>
      </c>
    </row>
    <row r="541" spans="1:7" x14ac:dyDescent="0.25">
      <c r="A541">
        <v>2024</v>
      </c>
      <c r="B541">
        <v>2</v>
      </c>
      <c r="C541" t="s">
        <v>1972</v>
      </c>
      <c r="D541" t="s">
        <v>408</v>
      </c>
      <c r="E541" t="s">
        <v>3384</v>
      </c>
      <c r="F541" t="s">
        <v>3387</v>
      </c>
      <c r="G541" s="16">
        <v>85537</v>
      </c>
    </row>
    <row r="542" spans="1:7" x14ac:dyDescent="0.25">
      <c r="A542">
        <v>2024</v>
      </c>
      <c r="B542">
        <v>2</v>
      </c>
      <c r="C542" t="s">
        <v>1972</v>
      </c>
      <c r="D542" t="s">
        <v>408</v>
      </c>
      <c r="E542" t="s">
        <v>3386</v>
      </c>
      <c r="F542" t="s">
        <v>3385</v>
      </c>
      <c r="G542" s="16">
        <v>24</v>
      </c>
    </row>
    <row r="543" spans="1:7" x14ac:dyDescent="0.25">
      <c r="A543">
        <v>2024</v>
      </c>
      <c r="B543">
        <v>2</v>
      </c>
      <c r="C543" t="s">
        <v>1972</v>
      </c>
      <c r="D543" t="s">
        <v>414</v>
      </c>
      <c r="E543" t="s">
        <v>3381</v>
      </c>
      <c r="F543" t="s">
        <v>3382</v>
      </c>
      <c r="G543" s="16">
        <v>230707</v>
      </c>
    </row>
    <row r="544" spans="1:7" x14ac:dyDescent="0.25">
      <c r="A544">
        <v>2024</v>
      </c>
      <c r="B544">
        <v>2</v>
      </c>
      <c r="C544" t="s">
        <v>1972</v>
      </c>
      <c r="D544" t="s">
        <v>420</v>
      </c>
      <c r="E544" t="s">
        <v>3383</v>
      </c>
      <c r="F544" t="s">
        <v>3385</v>
      </c>
      <c r="G544" s="16">
        <v>440</v>
      </c>
    </row>
    <row r="545" spans="1:7" x14ac:dyDescent="0.25">
      <c r="A545">
        <v>2024</v>
      </c>
      <c r="B545">
        <v>2</v>
      </c>
      <c r="C545" t="s">
        <v>1972</v>
      </c>
      <c r="D545" t="s">
        <v>432</v>
      </c>
      <c r="E545" t="s">
        <v>3383</v>
      </c>
      <c r="F545" t="s">
        <v>3382</v>
      </c>
      <c r="G545" s="16">
        <v>20386</v>
      </c>
    </row>
    <row r="546" spans="1:7" x14ac:dyDescent="0.25">
      <c r="A546">
        <v>2024</v>
      </c>
      <c r="B546">
        <v>2</v>
      </c>
      <c r="C546" t="s">
        <v>1972</v>
      </c>
      <c r="D546" t="s">
        <v>432</v>
      </c>
      <c r="E546" t="s">
        <v>3384</v>
      </c>
      <c r="F546" t="s">
        <v>3385</v>
      </c>
      <c r="G546" s="16">
        <v>94227</v>
      </c>
    </row>
    <row r="547" spans="1:7" x14ac:dyDescent="0.25">
      <c r="A547">
        <v>2024</v>
      </c>
      <c r="B547">
        <v>2</v>
      </c>
      <c r="C547" t="s">
        <v>1972</v>
      </c>
      <c r="D547" t="s">
        <v>438</v>
      </c>
      <c r="E547" t="s">
        <v>3381</v>
      </c>
      <c r="F547" t="s">
        <v>3382</v>
      </c>
      <c r="G547" s="16">
        <v>25629</v>
      </c>
    </row>
    <row r="548" spans="1:7" x14ac:dyDescent="0.25">
      <c r="A548">
        <v>2024</v>
      </c>
      <c r="B548">
        <v>2</v>
      </c>
      <c r="C548" t="s">
        <v>1972</v>
      </c>
      <c r="D548" t="s">
        <v>438</v>
      </c>
      <c r="E548" t="s">
        <v>3381</v>
      </c>
      <c r="F548" t="s">
        <v>3387</v>
      </c>
      <c r="G548" s="16">
        <v>397674</v>
      </c>
    </row>
    <row r="549" spans="1:7" x14ac:dyDescent="0.25">
      <c r="A549">
        <v>2024</v>
      </c>
      <c r="B549">
        <v>2</v>
      </c>
      <c r="C549" t="s">
        <v>1972</v>
      </c>
      <c r="D549" t="s">
        <v>438</v>
      </c>
      <c r="E549" t="s">
        <v>3381</v>
      </c>
      <c r="F549" t="s">
        <v>3385</v>
      </c>
      <c r="G549" s="16">
        <v>137132</v>
      </c>
    </row>
    <row r="550" spans="1:7" x14ac:dyDescent="0.25">
      <c r="A550">
        <v>2024</v>
      </c>
      <c r="B550">
        <v>2</v>
      </c>
      <c r="C550" t="s">
        <v>444</v>
      </c>
      <c r="D550" t="s">
        <v>1</v>
      </c>
      <c r="E550" t="s">
        <v>3381</v>
      </c>
      <c r="F550" t="s">
        <v>3382</v>
      </c>
      <c r="G550" s="16">
        <v>2523467</v>
      </c>
    </row>
    <row r="551" spans="1:7" x14ac:dyDescent="0.25">
      <c r="A551">
        <v>2024</v>
      </c>
      <c r="B551">
        <v>2</v>
      </c>
      <c r="C551" t="s">
        <v>444</v>
      </c>
      <c r="D551" t="s">
        <v>297</v>
      </c>
      <c r="E551" t="s">
        <v>3381</v>
      </c>
      <c r="F551" t="s">
        <v>3382</v>
      </c>
      <c r="G551" s="16">
        <v>659663</v>
      </c>
    </row>
    <row r="552" spans="1:7" x14ac:dyDescent="0.25">
      <c r="A552">
        <v>2024</v>
      </c>
      <c r="B552">
        <v>2</v>
      </c>
      <c r="C552" t="s">
        <v>444</v>
      </c>
      <c r="D552" t="s">
        <v>301</v>
      </c>
      <c r="E552" t="s">
        <v>3381</v>
      </c>
      <c r="F552" t="s">
        <v>3382</v>
      </c>
      <c r="G552" s="16">
        <v>1743200</v>
      </c>
    </row>
    <row r="553" spans="1:7" x14ac:dyDescent="0.25">
      <c r="A553">
        <v>2024</v>
      </c>
      <c r="B553">
        <v>2</v>
      </c>
      <c r="C553" t="s">
        <v>444</v>
      </c>
      <c r="D553" t="s">
        <v>305</v>
      </c>
      <c r="E553" t="s">
        <v>3383</v>
      </c>
      <c r="F553" t="s">
        <v>3382</v>
      </c>
      <c r="G553" s="16">
        <v>71614</v>
      </c>
    </row>
    <row r="554" spans="1:7" x14ac:dyDescent="0.25">
      <c r="A554">
        <v>2024</v>
      </c>
      <c r="B554">
        <v>2</v>
      </c>
      <c r="C554" t="s">
        <v>444</v>
      </c>
      <c r="D554" t="s">
        <v>309</v>
      </c>
      <c r="E554" t="s">
        <v>3381</v>
      </c>
      <c r="F554" t="s">
        <v>3382</v>
      </c>
      <c r="G554" s="16">
        <v>1119022</v>
      </c>
    </row>
    <row r="555" spans="1:7" x14ac:dyDescent="0.25">
      <c r="A555">
        <v>2024</v>
      </c>
      <c r="B555">
        <v>2</v>
      </c>
      <c r="C555" t="s">
        <v>444</v>
      </c>
      <c r="D555" t="s">
        <v>309</v>
      </c>
      <c r="E555" t="s">
        <v>3383</v>
      </c>
      <c r="F555" t="s">
        <v>3382</v>
      </c>
      <c r="G555" s="16">
        <v>17960</v>
      </c>
    </row>
    <row r="556" spans="1:7" x14ac:dyDescent="0.25">
      <c r="A556">
        <v>2024</v>
      </c>
      <c r="B556">
        <v>2</v>
      </c>
      <c r="C556" t="s">
        <v>444</v>
      </c>
      <c r="D556" t="s">
        <v>324</v>
      </c>
      <c r="E556" t="s">
        <v>3381</v>
      </c>
      <c r="F556" t="s">
        <v>3382</v>
      </c>
      <c r="G556" s="16">
        <v>1190056</v>
      </c>
    </row>
    <row r="557" spans="1:7" x14ac:dyDescent="0.25">
      <c r="A557">
        <v>2024</v>
      </c>
      <c r="B557">
        <v>2</v>
      </c>
      <c r="C557" t="s">
        <v>444</v>
      </c>
      <c r="D557" t="s">
        <v>330</v>
      </c>
      <c r="E557" t="s">
        <v>3381</v>
      </c>
      <c r="F557" t="s">
        <v>3382</v>
      </c>
      <c r="G557" s="16">
        <v>2334287</v>
      </c>
    </row>
    <row r="558" spans="1:7" x14ac:dyDescent="0.25">
      <c r="A558">
        <v>2024</v>
      </c>
      <c r="B558">
        <v>2</v>
      </c>
      <c r="C558" t="s">
        <v>444</v>
      </c>
      <c r="D558" t="s">
        <v>330</v>
      </c>
      <c r="E558" t="s">
        <v>3383</v>
      </c>
      <c r="F558" t="s">
        <v>3382</v>
      </c>
      <c r="G558" s="16">
        <v>162028</v>
      </c>
    </row>
    <row r="559" spans="1:7" x14ac:dyDescent="0.25">
      <c r="A559">
        <v>2024</v>
      </c>
      <c r="B559">
        <v>2</v>
      </c>
      <c r="C559" t="s">
        <v>444</v>
      </c>
      <c r="D559" t="s">
        <v>334</v>
      </c>
      <c r="E559" t="s">
        <v>3381</v>
      </c>
      <c r="F559" t="s">
        <v>3382</v>
      </c>
      <c r="G559" s="16">
        <v>60701</v>
      </c>
    </row>
    <row r="560" spans="1:7" x14ac:dyDescent="0.25">
      <c r="A560">
        <v>2024</v>
      </c>
      <c r="B560">
        <v>2</v>
      </c>
      <c r="C560" t="s">
        <v>444</v>
      </c>
      <c r="D560" t="s">
        <v>337</v>
      </c>
      <c r="E560" t="s">
        <v>3381</v>
      </c>
      <c r="F560" t="s">
        <v>3382</v>
      </c>
      <c r="G560" s="16">
        <v>1511567</v>
      </c>
    </row>
    <row r="561" spans="1:7" x14ac:dyDescent="0.25">
      <c r="A561">
        <v>2024</v>
      </c>
      <c r="B561">
        <v>2</v>
      </c>
      <c r="C561" t="s">
        <v>444</v>
      </c>
      <c r="D561" t="s">
        <v>337</v>
      </c>
      <c r="E561" t="s">
        <v>3383</v>
      </c>
      <c r="F561" t="s">
        <v>3382</v>
      </c>
      <c r="G561" s="16">
        <v>473981</v>
      </c>
    </row>
    <row r="562" spans="1:7" x14ac:dyDescent="0.25">
      <c r="A562">
        <v>2024</v>
      </c>
      <c r="B562">
        <v>2</v>
      </c>
      <c r="C562" t="s">
        <v>444</v>
      </c>
      <c r="D562" t="s">
        <v>341</v>
      </c>
      <c r="E562" t="s">
        <v>3381</v>
      </c>
      <c r="F562" t="s">
        <v>3382</v>
      </c>
      <c r="G562" s="16">
        <v>1570904</v>
      </c>
    </row>
    <row r="563" spans="1:7" x14ac:dyDescent="0.25">
      <c r="A563">
        <v>2024</v>
      </c>
      <c r="B563">
        <v>2</v>
      </c>
      <c r="C563" t="s">
        <v>444</v>
      </c>
      <c r="D563" t="s">
        <v>344</v>
      </c>
      <c r="E563" t="s">
        <v>3381</v>
      </c>
      <c r="F563" t="s">
        <v>3382</v>
      </c>
      <c r="G563" s="16">
        <v>1706834</v>
      </c>
    </row>
    <row r="564" spans="1:7" x14ac:dyDescent="0.25">
      <c r="A564">
        <v>2024</v>
      </c>
      <c r="B564">
        <v>2</v>
      </c>
      <c r="C564" t="s">
        <v>444</v>
      </c>
      <c r="D564" t="s">
        <v>347</v>
      </c>
      <c r="E564" t="s">
        <v>3381</v>
      </c>
      <c r="F564" t="s">
        <v>3382</v>
      </c>
      <c r="G564" s="16">
        <v>749468</v>
      </c>
    </row>
    <row r="565" spans="1:7" x14ac:dyDescent="0.25">
      <c r="A565">
        <v>2024</v>
      </c>
      <c r="B565">
        <v>2</v>
      </c>
      <c r="C565" t="s">
        <v>444</v>
      </c>
      <c r="D565" t="s">
        <v>359</v>
      </c>
      <c r="E565" t="s">
        <v>3381</v>
      </c>
      <c r="F565" t="s">
        <v>3382</v>
      </c>
      <c r="G565" s="16">
        <v>2376257</v>
      </c>
    </row>
    <row r="566" spans="1:7" x14ac:dyDescent="0.25">
      <c r="A566">
        <v>2024</v>
      </c>
      <c r="B566">
        <v>2</v>
      </c>
      <c r="C566" t="s">
        <v>444</v>
      </c>
      <c r="D566" t="s">
        <v>359</v>
      </c>
      <c r="E566" t="s">
        <v>3383</v>
      </c>
      <c r="F566" t="s">
        <v>3382</v>
      </c>
      <c r="G566" s="16">
        <v>1462</v>
      </c>
    </row>
    <row r="567" spans="1:7" x14ac:dyDescent="0.25">
      <c r="A567">
        <v>2024</v>
      </c>
      <c r="B567">
        <v>2</v>
      </c>
      <c r="C567" t="s">
        <v>444</v>
      </c>
      <c r="D567" t="s">
        <v>362</v>
      </c>
      <c r="E567" t="s">
        <v>3381</v>
      </c>
      <c r="F567" t="s">
        <v>3382</v>
      </c>
      <c r="G567" s="16">
        <v>682569</v>
      </c>
    </row>
    <row r="568" spans="1:7" x14ac:dyDescent="0.25">
      <c r="A568">
        <v>2024</v>
      </c>
      <c r="B568">
        <v>2</v>
      </c>
      <c r="C568" t="s">
        <v>444</v>
      </c>
      <c r="D568" t="s">
        <v>362</v>
      </c>
      <c r="E568" t="s">
        <v>3383</v>
      </c>
      <c r="F568" t="s">
        <v>3382</v>
      </c>
      <c r="G568" s="16">
        <v>46137</v>
      </c>
    </row>
    <row r="569" spans="1:7" x14ac:dyDescent="0.25">
      <c r="A569">
        <v>2024</v>
      </c>
      <c r="B569">
        <v>2</v>
      </c>
      <c r="C569" t="s">
        <v>444</v>
      </c>
      <c r="D569" t="s">
        <v>365</v>
      </c>
      <c r="E569" t="s">
        <v>3381</v>
      </c>
      <c r="F569" t="s">
        <v>3382</v>
      </c>
      <c r="G569" s="16">
        <v>143679</v>
      </c>
    </row>
    <row r="570" spans="1:7" x14ac:dyDescent="0.25">
      <c r="A570">
        <v>2024</v>
      </c>
      <c r="B570">
        <v>2</v>
      </c>
      <c r="C570" t="s">
        <v>444</v>
      </c>
      <c r="D570" t="s">
        <v>368</v>
      </c>
      <c r="E570" t="s">
        <v>3381</v>
      </c>
      <c r="F570" t="s">
        <v>3382</v>
      </c>
      <c r="G570" s="16">
        <v>4057684</v>
      </c>
    </row>
    <row r="571" spans="1:7" x14ac:dyDescent="0.25">
      <c r="A571">
        <v>2024</v>
      </c>
      <c r="B571">
        <v>2</v>
      </c>
      <c r="C571" t="s">
        <v>444</v>
      </c>
      <c r="D571" t="s">
        <v>374</v>
      </c>
      <c r="E571" t="s">
        <v>3381</v>
      </c>
      <c r="F571" t="s">
        <v>3382</v>
      </c>
      <c r="G571" s="16">
        <v>1499496</v>
      </c>
    </row>
    <row r="572" spans="1:7" x14ac:dyDescent="0.25">
      <c r="A572">
        <v>2024</v>
      </c>
      <c r="B572">
        <v>2</v>
      </c>
      <c r="C572" t="s">
        <v>444</v>
      </c>
      <c r="D572" t="s">
        <v>374</v>
      </c>
      <c r="E572" t="s">
        <v>3383</v>
      </c>
      <c r="F572" t="s">
        <v>3382</v>
      </c>
      <c r="G572" s="16">
        <v>140714</v>
      </c>
    </row>
    <row r="573" spans="1:7" x14ac:dyDescent="0.25">
      <c r="A573">
        <v>2024</v>
      </c>
      <c r="B573">
        <v>2</v>
      </c>
      <c r="C573" t="s">
        <v>444</v>
      </c>
      <c r="D573" t="s">
        <v>377</v>
      </c>
      <c r="E573" t="s">
        <v>3381</v>
      </c>
      <c r="F573" t="s">
        <v>3382</v>
      </c>
      <c r="G573" s="16">
        <v>248865</v>
      </c>
    </row>
    <row r="574" spans="1:7" x14ac:dyDescent="0.25">
      <c r="A574">
        <v>2024</v>
      </c>
      <c r="B574">
        <v>2</v>
      </c>
      <c r="C574" t="s">
        <v>444</v>
      </c>
      <c r="D574" t="s">
        <v>396</v>
      </c>
      <c r="E574" t="s">
        <v>3383</v>
      </c>
      <c r="F574" t="s">
        <v>3382</v>
      </c>
      <c r="G574" s="16">
        <v>57312</v>
      </c>
    </row>
    <row r="575" spans="1:7" x14ac:dyDescent="0.25">
      <c r="A575">
        <v>2024</v>
      </c>
      <c r="B575">
        <v>2</v>
      </c>
      <c r="C575" t="s">
        <v>444</v>
      </c>
      <c r="D575" t="s">
        <v>402</v>
      </c>
      <c r="E575" t="s">
        <v>3381</v>
      </c>
      <c r="F575" t="s">
        <v>3382</v>
      </c>
      <c r="G575" s="16">
        <v>320620</v>
      </c>
    </row>
    <row r="576" spans="1:7" x14ac:dyDescent="0.25">
      <c r="A576">
        <v>2024</v>
      </c>
      <c r="B576">
        <v>2</v>
      </c>
      <c r="C576" t="s">
        <v>444</v>
      </c>
      <c r="D576" t="s">
        <v>402</v>
      </c>
      <c r="E576" t="s">
        <v>3383</v>
      </c>
      <c r="F576" t="s">
        <v>3382</v>
      </c>
      <c r="G576" s="16">
        <v>1949</v>
      </c>
    </row>
    <row r="577" spans="1:7" x14ac:dyDescent="0.25">
      <c r="A577">
        <v>2024</v>
      </c>
      <c r="B577">
        <v>2</v>
      </c>
      <c r="C577" t="s">
        <v>444</v>
      </c>
      <c r="D577" t="s">
        <v>417</v>
      </c>
      <c r="E577" t="s">
        <v>3381</v>
      </c>
      <c r="F577" t="s">
        <v>3382</v>
      </c>
      <c r="G577" s="16">
        <v>278546</v>
      </c>
    </row>
    <row r="578" spans="1:7" x14ac:dyDescent="0.25">
      <c r="A578">
        <v>2024</v>
      </c>
      <c r="B578">
        <v>2</v>
      </c>
      <c r="C578" t="s">
        <v>444</v>
      </c>
      <c r="D578" t="s">
        <v>417</v>
      </c>
      <c r="E578" t="s">
        <v>3383</v>
      </c>
      <c r="F578" t="s">
        <v>3385</v>
      </c>
      <c r="G578" s="16">
        <v>67681</v>
      </c>
    </row>
    <row r="579" spans="1:7" x14ac:dyDescent="0.25">
      <c r="A579">
        <v>2024</v>
      </c>
      <c r="B579">
        <v>2</v>
      </c>
      <c r="C579" t="s">
        <v>444</v>
      </c>
      <c r="D579" t="s">
        <v>420</v>
      </c>
      <c r="E579" t="s">
        <v>3381</v>
      </c>
      <c r="F579" t="s">
        <v>3382</v>
      </c>
      <c r="G579" s="16">
        <v>248537</v>
      </c>
    </row>
    <row r="580" spans="1:7" x14ac:dyDescent="0.25">
      <c r="A580">
        <v>2024</v>
      </c>
      <c r="B580">
        <v>2</v>
      </c>
      <c r="C580" t="s">
        <v>444</v>
      </c>
      <c r="D580" t="s">
        <v>423</v>
      </c>
      <c r="E580" t="s">
        <v>3381</v>
      </c>
      <c r="F580" t="s">
        <v>3382</v>
      </c>
      <c r="G580" s="16">
        <v>7181163</v>
      </c>
    </row>
    <row r="581" spans="1:7" x14ac:dyDescent="0.25">
      <c r="A581">
        <v>2024</v>
      </c>
      <c r="B581">
        <v>2</v>
      </c>
      <c r="C581" t="s">
        <v>444</v>
      </c>
      <c r="D581" t="s">
        <v>426</v>
      </c>
      <c r="E581" t="s">
        <v>3381</v>
      </c>
      <c r="F581" t="s">
        <v>3382</v>
      </c>
      <c r="G581" s="16">
        <v>184603</v>
      </c>
    </row>
    <row r="582" spans="1:7" x14ac:dyDescent="0.25">
      <c r="A582">
        <v>2024</v>
      </c>
      <c r="B582">
        <v>2</v>
      </c>
      <c r="C582" t="s">
        <v>444</v>
      </c>
      <c r="D582" t="s">
        <v>426</v>
      </c>
      <c r="E582" t="s">
        <v>3383</v>
      </c>
      <c r="F582" t="s">
        <v>3385</v>
      </c>
      <c r="G582" s="16">
        <v>6419</v>
      </c>
    </row>
    <row r="583" spans="1:7" x14ac:dyDescent="0.25">
      <c r="A583">
        <v>2024</v>
      </c>
      <c r="B583">
        <v>2</v>
      </c>
      <c r="C583" t="s">
        <v>444</v>
      </c>
      <c r="D583" t="s">
        <v>435</v>
      </c>
      <c r="E583" t="s">
        <v>3381</v>
      </c>
      <c r="F583" t="s">
        <v>3382</v>
      </c>
      <c r="G583" s="16">
        <v>137736</v>
      </c>
    </row>
    <row r="584" spans="1:7" x14ac:dyDescent="0.25">
      <c r="A584">
        <v>2024</v>
      </c>
      <c r="B584">
        <v>2</v>
      </c>
      <c r="C584" t="s">
        <v>444</v>
      </c>
      <c r="D584" t="s">
        <v>441</v>
      </c>
      <c r="E584" t="s">
        <v>3381</v>
      </c>
      <c r="F584" t="s">
        <v>3382</v>
      </c>
      <c r="G584" s="16">
        <v>1674545</v>
      </c>
    </row>
    <row r="585" spans="1:7" x14ac:dyDescent="0.25">
      <c r="A585">
        <v>2024</v>
      </c>
      <c r="B585">
        <v>2</v>
      </c>
      <c r="C585" t="s">
        <v>444</v>
      </c>
      <c r="D585" t="s">
        <v>441</v>
      </c>
      <c r="E585" t="s">
        <v>3383</v>
      </c>
      <c r="F585" t="s">
        <v>3382</v>
      </c>
      <c r="G585" s="16">
        <v>8896</v>
      </c>
    </row>
    <row r="586" spans="1:7" x14ac:dyDescent="0.25">
      <c r="A586">
        <v>2024</v>
      </c>
      <c r="B586">
        <v>2</v>
      </c>
      <c r="C586" t="s">
        <v>444</v>
      </c>
      <c r="D586" t="s">
        <v>444</v>
      </c>
      <c r="E586" t="s">
        <v>3381</v>
      </c>
      <c r="F586" t="s">
        <v>3382</v>
      </c>
      <c r="G586" s="16">
        <v>1912519</v>
      </c>
    </row>
    <row r="587" spans="1:7" x14ac:dyDescent="0.25">
      <c r="A587">
        <v>2024</v>
      </c>
      <c r="B587">
        <v>2</v>
      </c>
      <c r="C587" t="s">
        <v>444</v>
      </c>
      <c r="D587" t="s">
        <v>444</v>
      </c>
      <c r="E587" t="s">
        <v>3383</v>
      </c>
      <c r="F587" t="s">
        <v>3382</v>
      </c>
      <c r="G587" s="16">
        <v>114201</v>
      </c>
    </row>
    <row r="588" spans="1:7" x14ac:dyDescent="0.25">
      <c r="A588">
        <v>2024</v>
      </c>
      <c r="B588">
        <v>2</v>
      </c>
      <c r="C588" t="s">
        <v>444</v>
      </c>
      <c r="D588" t="s">
        <v>444</v>
      </c>
      <c r="E588" t="s">
        <v>3381</v>
      </c>
      <c r="F588" t="s">
        <v>3389</v>
      </c>
      <c r="G588" s="16">
        <v>1171292</v>
      </c>
    </row>
    <row r="589" spans="1:7" x14ac:dyDescent="0.25">
      <c r="A589">
        <v>2024</v>
      </c>
      <c r="B589">
        <v>2</v>
      </c>
      <c r="C589" t="s">
        <v>444</v>
      </c>
      <c r="D589" t="s">
        <v>444</v>
      </c>
      <c r="E589" t="s">
        <v>3381</v>
      </c>
      <c r="F589" t="s">
        <v>3385</v>
      </c>
      <c r="G589" s="16">
        <v>315359</v>
      </c>
    </row>
    <row r="590" spans="1:7" x14ac:dyDescent="0.25">
      <c r="A590">
        <v>2024</v>
      </c>
      <c r="B590">
        <v>2</v>
      </c>
      <c r="C590" t="s">
        <v>444</v>
      </c>
      <c r="D590" t="s">
        <v>444</v>
      </c>
      <c r="E590" t="s">
        <v>3383</v>
      </c>
      <c r="F590" t="s">
        <v>3385</v>
      </c>
      <c r="G590" s="16">
        <v>93937</v>
      </c>
    </row>
    <row r="591" spans="1:7" x14ac:dyDescent="0.25">
      <c r="A591">
        <v>2024</v>
      </c>
      <c r="B591">
        <v>3</v>
      </c>
      <c r="C591" t="s">
        <v>1</v>
      </c>
      <c r="D591" t="s">
        <v>1</v>
      </c>
      <c r="E591" t="s">
        <v>3381</v>
      </c>
      <c r="F591" t="s">
        <v>3382</v>
      </c>
      <c r="G591" s="16">
        <v>201484</v>
      </c>
    </row>
    <row r="592" spans="1:7" x14ac:dyDescent="0.25">
      <c r="A592">
        <v>2024</v>
      </c>
      <c r="B592">
        <v>3</v>
      </c>
      <c r="C592" t="s">
        <v>1</v>
      </c>
      <c r="D592" t="s">
        <v>1</v>
      </c>
      <c r="E592" t="s">
        <v>3383</v>
      </c>
      <c r="F592" t="s">
        <v>3382</v>
      </c>
      <c r="G592" s="16">
        <v>1914</v>
      </c>
    </row>
    <row r="593" spans="1:7" x14ac:dyDescent="0.25">
      <c r="A593">
        <v>2024</v>
      </c>
      <c r="B593">
        <v>3</v>
      </c>
      <c r="C593" t="s">
        <v>1</v>
      </c>
      <c r="D593" t="s">
        <v>1</v>
      </c>
      <c r="E593" t="s">
        <v>3384</v>
      </c>
      <c r="F593" t="s">
        <v>3385</v>
      </c>
      <c r="G593" s="16">
        <v>22073</v>
      </c>
    </row>
    <row r="594" spans="1:7" x14ac:dyDescent="0.25">
      <c r="A594">
        <v>2024</v>
      </c>
      <c r="B594">
        <v>3</v>
      </c>
      <c r="C594" t="s">
        <v>1</v>
      </c>
      <c r="D594" t="s">
        <v>1</v>
      </c>
      <c r="E594" t="s">
        <v>3383</v>
      </c>
      <c r="F594" t="s">
        <v>3385</v>
      </c>
      <c r="G594" s="16">
        <v>52968</v>
      </c>
    </row>
    <row r="595" spans="1:7" x14ac:dyDescent="0.25">
      <c r="A595">
        <v>2024</v>
      </c>
      <c r="B595">
        <v>3</v>
      </c>
      <c r="C595" t="s">
        <v>1</v>
      </c>
      <c r="D595" t="s">
        <v>414</v>
      </c>
      <c r="E595" t="s">
        <v>3383</v>
      </c>
      <c r="F595" t="s">
        <v>3382</v>
      </c>
      <c r="G595" s="16">
        <v>8305</v>
      </c>
    </row>
    <row r="596" spans="1:7" x14ac:dyDescent="0.25">
      <c r="A596">
        <v>2024</v>
      </c>
      <c r="B596">
        <v>3</v>
      </c>
      <c r="C596" t="s">
        <v>893</v>
      </c>
      <c r="D596" t="s">
        <v>893</v>
      </c>
      <c r="E596" t="s">
        <v>3386</v>
      </c>
      <c r="F596" t="s">
        <v>3382</v>
      </c>
      <c r="G596" s="16">
        <v>52765</v>
      </c>
    </row>
    <row r="597" spans="1:7" x14ac:dyDescent="0.25">
      <c r="A597">
        <v>2024</v>
      </c>
      <c r="B597">
        <v>3</v>
      </c>
      <c r="C597" t="s">
        <v>893</v>
      </c>
      <c r="D597" t="s">
        <v>893</v>
      </c>
      <c r="E597" t="s">
        <v>3381</v>
      </c>
      <c r="F597" t="s">
        <v>3385</v>
      </c>
      <c r="G597" s="16">
        <v>80620</v>
      </c>
    </row>
    <row r="598" spans="1:7" x14ac:dyDescent="0.25">
      <c r="A598">
        <v>2024</v>
      </c>
      <c r="B598">
        <v>3</v>
      </c>
      <c r="C598" t="s">
        <v>893</v>
      </c>
      <c r="D598" t="s">
        <v>893</v>
      </c>
      <c r="E598" t="s">
        <v>3383</v>
      </c>
      <c r="F598" t="s">
        <v>3385</v>
      </c>
      <c r="G598" s="16">
        <v>315</v>
      </c>
    </row>
    <row r="599" spans="1:7" x14ac:dyDescent="0.25">
      <c r="A599">
        <v>2024</v>
      </c>
      <c r="B599">
        <v>3</v>
      </c>
      <c r="C599" t="s">
        <v>309</v>
      </c>
      <c r="D599" t="s">
        <v>297</v>
      </c>
      <c r="E599" t="s">
        <v>3383</v>
      </c>
      <c r="F599" t="s">
        <v>3382</v>
      </c>
      <c r="G599" s="16">
        <v>47315</v>
      </c>
    </row>
    <row r="600" spans="1:7" x14ac:dyDescent="0.25">
      <c r="A600">
        <v>2024</v>
      </c>
      <c r="B600">
        <v>3</v>
      </c>
      <c r="C600" t="s">
        <v>309</v>
      </c>
      <c r="D600" t="s">
        <v>301</v>
      </c>
      <c r="E600" t="s">
        <v>3383</v>
      </c>
      <c r="F600" t="s">
        <v>3382</v>
      </c>
      <c r="G600" s="16">
        <v>5944</v>
      </c>
    </row>
    <row r="601" spans="1:7" x14ac:dyDescent="0.25">
      <c r="A601">
        <v>2024</v>
      </c>
      <c r="B601">
        <v>3</v>
      </c>
      <c r="C601" t="s">
        <v>309</v>
      </c>
      <c r="D601" t="s">
        <v>305</v>
      </c>
      <c r="E601" t="s">
        <v>3383</v>
      </c>
      <c r="F601" t="s">
        <v>3382</v>
      </c>
      <c r="G601" s="16">
        <v>219160</v>
      </c>
    </row>
    <row r="602" spans="1:7" x14ac:dyDescent="0.25">
      <c r="A602">
        <v>2024</v>
      </c>
      <c r="B602">
        <v>3</v>
      </c>
      <c r="C602" t="s">
        <v>309</v>
      </c>
      <c r="D602" t="s">
        <v>309</v>
      </c>
      <c r="E602" t="s">
        <v>3381</v>
      </c>
      <c r="F602" t="s">
        <v>3382</v>
      </c>
      <c r="G602" s="16">
        <v>709368</v>
      </c>
    </row>
    <row r="603" spans="1:7" x14ac:dyDescent="0.25">
      <c r="A603">
        <v>2024</v>
      </c>
      <c r="B603">
        <v>3</v>
      </c>
      <c r="C603" t="s">
        <v>309</v>
      </c>
      <c r="D603" t="s">
        <v>309</v>
      </c>
      <c r="E603" t="s">
        <v>3381</v>
      </c>
      <c r="F603" t="s">
        <v>3385</v>
      </c>
      <c r="G603" s="16">
        <v>359157</v>
      </c>
    </row>
    <row r="604" spans="1:7" x14ac:dyDescent="0.25">
      <c r="A604">
        <v>2024</v>
      </c>
      <c r="B604">
        <v>3</v>
      </c>
      <c r="C604" t="s">
        <v>309</v>
      </c>
      <c r="D604" t="s">
        <v>309</v>
      </c>
      <c r="E604" t="s">
        <v>3383</v>
      </c>
      <c r="F604" t="s">
        <v>3385</v>
      </c>
      <c r="G604" s="16">
        <v>23445</v>
      </c>
    </row>
    <row r="605" spans="1:7" x14ac:dyDescent="0.25">
      <c r="A605">
        <v>2024</v>
      </c>
      <c r="B605">
        <v>3</v>
      </c>
      <c r="C605" t="s">
        <v>309</v>
      </c>
      <c r="D605" t="s">
        <v>327</v>
      </c>
      <c r="E605" t="s">
        <v>3383</v>
      </c>
      <c r="F605" t="s">
        <v>3385</v>
      </c>
      <c r="G605" s="16">
        <v>2897</v>
      </c>
    </row>
    <row r="606" spans="1:7" x14ac:dyDescent="0.25">
      <c r="A606">
        <v>2024</v>
      </c>
      <c r="B606">
        <v>3</v>
      </c>
      <c r="C606" t="s">
        <v>309</v>
      </c>
      <c r="D606" t="s">
        <v>334</v>
      </c>
      <c r="E606" t="s">
        <v>3383</v>
      </c>
      <c r="F606" t="s">
        <v>3387</v>
      </c>
      <c r="G606" s="16">
        <v>18479</v>
      </c>
    </row>
    <row r="607" spans="1:7" x14ac:dyDescent="0.25">
      <c r="A607">
        <v>2024</v>
      </c>
      <c r="B607">
        <v>3</v>
      </c>
      <c r="C607" t="s">
        <v>309</v>
      </c>
      <c r="D607" t="s">
        <v>341</v>
      </c>
      <c r="E607" t="s">
        <v>3383</v>
      </c>
      <c r="F607" t="s">
        <v>3382</v>
      </c>
      <c r="G607" s="16">
        <v>3467</v>
      </c>
    </row>
    <row r="608" spans="1:7" x14ac:dyDescent="0.25">
      <c r="A608">
        <v>2024</v>
      </c>
      <c r="B608">
        <v>3</v>
      </c>
      <c r="C608" t="s">
        <v>309</v>
      </c>
      <c r="D608" t="s">
        <v>359</v>
      </c>
      <c r="E608" t="s">
        <v>3383</v>
      </c>
      <c r="F608" t="s">
        <v>3382</v>
      </c>
      <c r="G608" s="16">
        <v>43651</v>
      </c>
    </row>
    <row r="609" spans="1:7" x14ac:dyDescent="0.25">
      <c r="A609">
        <v>2024</v>
      </c>
      <c r="B609">
        <v>3</v>
      </c>
      <c r="C609" t="s">
        <v>309</v>
      </c>
      <c r="D609" t="s">
        <v>368</v>
      </c>
      <c r="E609" t="s">
        <v>3383</v>
      </c>
      <c r="F609" t="s">
        <v>3382</v>
      </c>
      <c r="G609" s="16">
        <v>50675</v>
      </c>
    </row>
    <row r="610" spans="1:7" x14ac:dyDescent="0.25">
      <c r="A610">
        <v>2024</v>
      </c>
      <c r="B610">
        <v>3</v>
      </c>
      <c r="C610" t="s">
        <v>309</v>
      </c>
      <c r="D610" t="s">
        <v>374</v>
      </c>
      <c r="E610" t="s">
        <v>3383</v>
      </c>
      <c r="F610" t="s">
        <v>3382</v>
      </c>
      <c r="G610" s="16">
        <v>3894</v>
      </c>
    </row>
    <row r="611" spans="1:7" x14ac:dyDescent="0.25">
      <c r="A611">
        <v>2024</v>
      </c>
      <c r="B611">
        <v>3</v>
      </c>
      <c r="C611" t="s">
        <v>309</v>
      </c>
      <c r="D611" t="s">
        <v>377</v>
      </c>
      <c r="E611" t="s">
        <v>3381</v>
      </c>
      <c r="F611" t="s">
        <v>3382</v>
      </c>
      <c r="G611" s="16">
        <v>102621</v>
      </c>
    </row>
    <row r="612" spans="1:7" x14ac:dyDescent="0.25">
      <c r="A612">
        <v>2024</v>
      </c>
      <c r="B612">
        <v>3</v>
      </c>
      <c r="C612" t="s">
        <v>309</v>
      </c>
      <c r="D612" t="s">
        <v>377</v>
      </c>
      <c r="E612" t="s">
        <v>3383</v>
      </c>
      <c r="F612" t="s">
        <v>3382</v>
      </c>
      <c r="G612" s="16">
        <v>10222</v>
      </c>
    </row>
    <row r="613" spans="1:7" x14ac:dyDescent="0.25">
      <c r="A613">
        <v>2024</v>
      </c>
      <c r="B613">
        <v>3</v>
      </c>
      <c r="C613" t="s">
        <v>309</v>
      </c>
      <c r="D613" t="s">
        <v>387</v>
      </c>
      <c r="E613" t="s">
        <v>3383</v>
      </c>
      <c r="F613" t="s">
        <v>3385</v>
      </c>
      <c r="G613" s="16">
        <v>13012</v>
      </c>
    </row>
    <row r="614" spans="1:7" x14ac:dyDescent="0.25">
      <c r="A614">
        <v>2024</v>
      </c>
      <c r="B614">
        <v>3</v>
      </c>
      <c r="C614" t="s">
        <v>309</v>
      </c>
      <c r="D614" t="s">
        <v>402</v>
      </c>
      <c r="E614" t="s">
        <v>3383</v>
      </c>
      <c r="F614" t="s">
        <v>3385</v>
      </c>
      <c r="G614" s="16">
        <v>5346</v>
      </c>
    </row>
    <row r="615" spans="1:7" x14ac:dyDescent="0.25">
      <c r="A615">
        <v>2024</v>
      </c>
      <c r="B615">
        <v>3</v>
      </c>
      <c r="C615" t="s">
        <v>309</v>
      </c>
      <c r="D615" t="s">
        <v>423</v>
      </c>
      <c r="E615" t="s">
        <v>3383</v>
      </c>
      <c r="F615" t="s">
        <v>3382</v>
      </c>
      <c r="G615" s="16">
        <v>54034</v>
      </c>
    </row>
    <row r="616" spans="1:7" x14ac:dyDescent="0.25">
      <c r="A616">
        <v>2024</v>
      </c>
      <c r="B616">
        <v>3</v>
      </c>
      <c r="C616" t="s">
        <v>309</v>
      </c>
      <c r="D616" t="s">
        <v>426</v>
      </c>
      <c r="E616" t="s">
        <v>3381</v>
      </c>
      <c r="F616" t="s">
        <v>3382</v>
      </c>
      <c r="G616" s="16">
        <v>469741</v>
      </c>
    </row>
    <row r="617" spans="1:7" x14ac:dyDescent="0.25">
      <c r="A617">
        <v>2024</v>
      </c>
      <c r="B617">
        <v>3</v>
      </c>
      <c r="C617" t="s">
        <v>309</v>
      </c>
      <c r="D617" t="s">
        <v>426</v>
      </c>
      <c r="E617" t="s">
        <v>3381</v>
      </c>
      <c r="F617" t="s">
        <v>3385</v>
      </c>
      <c r="G617" s="16">
        <v>29857</v>
      </c>
    </row>
    <row r="618" spans="1:7" x14ac:dyDescent="0.25">
      <c r="A618">
        <v>2024</v>
      </c>
      <c r="B618">
        <v>3</v>
      </c>
      <c r="C618" t="s">
        <v>309</v>
      </c>
      <c r="D618" t="s">
        <v>426</v>
      </c>
      <c r="E618" t="s">
        <v>3383</v>
      </c>
      <c r="F618" t="s">
        <v>3385</v>
      </c>
      <c r="G618" s="16">
        <v>20971</v>
      </c>
    </row>
    <row r="619" spans="1:7" x14ac:dyDescent="0.25">
      <c r="A619">
        <v>2024</v>
      </c>
      <c r="B619">
        <v>3</v>
      </c>
      <c r="C619" t="s">
        <v>309</v>
      </c>
      <c r="D619" t="s">
        <v>441</v>
      </c>
      <c r="E619" t="s">
        <v>3383</v>
      </c>
      <c r="F619" t="s">
        <v>3382</v>
      </c>
      <c r="G619" s="16">
        <v>9026</v>
      </c>
    </row>
    <row r="620" spans="1:7" x14ac:dyDescent="0.25">
      <c r="A620">
        <v>2024</v>
      </c>
      <c r="B620">
        <v>3</v>
      </c>
      <c r="C620" t="s">
        <v>309</v>
      </c>
      <c r="D620" t="s">
        <v>444</v>
      </c>
      <c r="E620" t="s">
        <v>3383</v>
      </c>
      <c r="F620" t="s">
        <v>3385</v>
      </c>
      <c r="G620" s="16">
        <v>12298</v>
      </c>
    </row>
    <row r="621" spans="1:7" x14ac:dyDescent="0.25">
      <c r="A621">
        <v>2024</v>
      </c>
      <c r="B621">
        <v>3</v>
      </c>
      <c r="C621" t="s">
        <v>330</v>
      </c>
      <c r="D621" t="s">
        <v>1</v>
      </c>
      <c r="E621" t="s">
        <v>3383</v>
      </c>
      <c r="F621" t="s">
        <v>3387</v>
      </c>
      <c r="G621" s="16">
        <v>5294</v>
      </c>
    </row>
    <row r="622" spans="1:7" x14ac:dyDescent="0.25">
      <c r="A622">
        <v>2024</v>
      </c>
      <c r="B622">
        <v>3</v>
      </c>
      <c r="C622" t="s">
        <v>330</v>
      </c>
      <c r="D622" t="s">
        <v>301</v>
      </c>
      <c r="E622" t="s">
        <v>3383</v>
      </c>
      <c r="F622" t="s">
        <v>3385</v>
      </c>
      <c r="G622" s="16">
        <v>7823</v>
      </c>
    </row>
    <row r="623" spans="1:7" x14ac:dyDescent="0.25">
      <c r="A623">
        <v>2024</v>
      </c>
      <c r="B623">
        <v>3</v>
      </c>
      <c r="C623" t="s">
        <v>330</v>
      </c>
      <c r="D623" t="s">
        <v>321</v>
      </c>
      <c r="E623" t="s">
        <v>3381</v>
      </c>
      <c r="F623" t="s">
        <v>3382</v>
      </c>
      <c r="G623" s="16">
        <v>102060</v>
      </c>
    </row>
    <row r="624" spans="1:7" x14ac:dyDescent="0.25">
      <c r="A624">
        <v>2024</v>
      </c>
      <c r="B624">
        <v>3</v>
      </c>
      <c r="C624" t="s">
        <v>330</v>
      </c>
      <c r="D624" t="s">
        <v>321</v>
      </c>
      <c r="E624" t="s">
        <v>3381</v>
      </c>
      <c r="F624" t="s">
        <v>3387</v>
      </c>
      <c r="G624" s="16">
        <v>214417</v>
      </c>
    </row>
    <row r="625" spans="1:7" x14ac:dyDescent="0.25">
      <c r="A625">
        <v>2024</v>
      </c>
      <c r="B625">
        <v>3</v>
      </c>
      <c r="C625" t="s">
        <v>330</v>
      </c>
      <c r="D625" t="s">
        <v>321</v>
      </c>
      <c r="E625" t="s">
        <v>3381</v>
      </c>
      <c r="F625" t="s">
        <v>3388</v>
      </c>
      <c r="G625" s="16">
        <v>73487</v>
      </c>
    </row>
    <row r="626" spans="1:7" x14ac:dyDescent="0.25">
      <c r="A626">
        <v>2024</v>
      </c>
      <c r="B626">
        <v>3</v>
      </c>
      <c r="C626" t="s">
        <v>330</v>
      </c>
      <c r="D626" t="s">
        <v>321</v>
      </c>
      <c r="E626" t="s">
        <v>3383</v>
      </c>
      <c r="F626" t="s">
        <v>3385</v>
      </c>
      <c r="G626" s="16">
        <v>13311</v>
      </c>
    </row>
    <row r="627" spans="1:7" x14ac:dyDescent="0.25">
      <c r="A627">
        <v>2024</v>
      </c>
      <c r="B627">
        <v>3</v>
      </c>
      <c r="C627" t="s">
        <v>330</v>
      </c>
      <c r="D627" t="s">
        <v>324</v>
      </c>
      <c r="E627" t="s">
        <v>3381</v>
      </c>
      <c r="F627" t="s">
        <v>3382</v>
      </c>
      <c r="G627" s="16">
        <v>739291</v>
      </c>
    </row>
    <row r="628" spans="1:7" x14ac:dyDescent="0.25">
      <c r="A628">
        <v>2024</v>
      </c>
      <c r="B628">
        <v>3</v>
      </c>
      <c r="C628" t="s">
        <v>330</v>
      </c>
      <c r="D628" t="s">
        <v>330</v>
      </c>
      <c r="E628" t="s">
        <v>3383</v>
      </c>
      <c r="F628" t="s">
        <v>3382</v>
      </c>
      <c r="G628" s="16">
        <v>172310</v>
      </c>
    </row>
    <row r="629" spans="1:7" x14ac:dyDescent="0.25">
      <c r="A629">
        <v>2024</v>
      </c>
      <c r="B629">
        <v>3</v>
      </c>
      <c r="C629" t="s">
        <v>330</v>
      </c>
      <c r="D629" t="s">
        <v>330</v>
      </c>
      <c r="E629" t="s">
        <v>3381</v>
      </c>
      <c r="F629" t="s">
        <v>3389</v>
      </c>
      <c r="G629" s="16">
        <v>1735409</v>
      </c>
    </row>
    <row r="630" spans="1:7" x14ac:dyDescent="0.25">
      <c r="A630">
        <v>2024</v>
      </c>
      <c r="B630">
        <v>3</v>
      </c>
      <c r="C630" t="s">
        <v>330</v>
      </c>
      <c r="D630" t="s">
        <v>330</v>
      </c>
      <c r="E630" t="s">
        <v>3381</v>
      </c>
      <c r="F630" t="s">
        <v>3385</v>
      </c>
      <c r="G630" s="16">
        <v>213343</v>
      </c>
    </row>
    <row r="631" spans="1:7" x14ac:dyDescent="0.25">
      <c r="A631">
        <v>2024</v>
      </c>
      <c r="B631">
        <v>3</v>
      </c>
      <c r="C631" t="s">
        <v>330</v>
      </c>
      <c r="D631" t="s">
        <v>330</v>
      </c>
      <c r="E631" t="s">
        <v>3383</v>
      </c>
      <c r="F631" t="s">
        <v>3385</v>
      </c>
      <c r="G631" s="16">
        <v>8742</v>
      </c>
    </row>
    <row r="632" spans="1:7" x14ac:dyDescent="0.25">
      <c r="A632">
        <v>2024</v>
      </c>
      <c r="B632">
        <v>3</v>
      </c>
      <c r="C632" t="s">
        <v>330</v>
      </c>
      <c r="D632" t="s">
        <v>330</v>
      </c>
      <c r="E632" t="s">
        <v>3386</v>
      </c>
      <c r="F632" t="s">
        <v>3385</v>
      </c>
      <c r="G632" s="16">
        <v>12644</v>
      </c>
    </row>
    <row r="633" spans="1:7" x14ac:dyDescent="0.25">
      <c r="A633">
        <v>2024</v>
      </c>
      <c r="B633">
        <v>3</v>
      </c>
      <c r="C633" t="s">
        <v>330</v>
      </c>
      <c r="D633" t="s">
        <v>334</v>
      </c>
      <c r="E633" t="s">
        <v>3381</v>
      </c>
      <c r="F633" t="s">
        <v>3382</v>
      </c>
      <c r="G633" s="16">
        <v>196104</v>
      </c>
    </row>
    <row r="634" spans="1:7" x14ac:dyDescent="0.25">
      <c r="A634">
        <v>2024</v>
      </c>
      <c r="B634">
        <v>3</v>
      </c>
      <c r="C634" t="s">
        <v>330</v>
      </c>
      <c r="D634" t="s">
        <v>334</v>
      </c>
      <c r="E634" t="s">
        <v>3381</v>
      </c>
      <c r="F634" t="s">
        <v>3387</v>
      </c>
      <c r="G634" s="16">
        <v>105062</v>
      </c>
    </row>
    <row r="635" spans="1:7" x14ac:dyDescent="0.25">
      <c r="A635">
        <v>2024</v>
      </c>
      <c r="B635">
        <v>3</v>
      </c>
      <c r="C635" t="s">
        <v>330</v>
      </c>
      <c r="D635" t="s">
        <v>337</v>
      </c>
      <c r="E635" t="s">
        <v>3383</v>
      </c>
      <c r="F635" t="s">
        <v>3382</v>
      </c>
      <c r="G635" s="16">
        <v>59853</v>
      </c>
    </row>
    <row r="636" spans="1:7" x14ac:dyDescent="0.25">
      <c r="A636">
        <v>2024</v>
      </c>
      <c r="B636">
        <v>3</v>
      </c>
      <c r="C636" t="s">
        <v>330</v>
      </c>
      <c r="D636" t="s">
        <v>337</v>
      </c>
      <c r="E636" t="s">
        <v>3381</v>
      </c>
      <c r="F636" t="s">
        <v>3385</v>
      </c>
      <c r="G636" s="16">
        <v>423</v>
      </c>
    </row>
    <row r="637" spans="1:7" x14ac:dyDescent="0.25">
      <c r="A637">
        <v>2024</v>
      </c>
      <c r="B637">
        <v>3</v>
      </c>
      <c r="C637" t="s">
        <v>330</v>
      </c>
      <c r="D637" t="s">
        <v>344</v>
      </c>
      <c r="E637" t="s">
        <v>3381</v>
      </c>
      <c r="F637" t="s">
        <v>3382</v>
      </c>
      <c r="G637" s="16">
        <v>415839</v>
      </c>
    </row>
    <row r="638" spans="1:7" x14ac:dyDescent="0.25">
      <c r="A638">
        <v>2024</v>
      </c>
      <c r="B638">
        <v>3</v>
      </c>
      <c r="C638" t="s">
        <v>330</v>
      </c>
      <c r="D638" t="s">
        <v>344</v>
      </c>
      <c r="E638" t="s">
        <v>3381</v>
      </c>
      <c r="F638" t="s">
        <v>3387</v>
      </c>
      <c r="G638" s="16">
        <v>1144613</v>
      </c>
    </row>
    <row r="639" spans="1:7" x14ac:dyDescent="0.25">
      <c r="A639">
        <v>2024</v>
      </c>
      <c r="B639">
        <v>3</v>
      </c>
      <c r="C639" t="s">
        <v>330</v>
      </c>
      <c r="D639" t="s">
        <v>347</v>
      </c>
      <c r="E639" t="s">
        <v>3381</v>
      </c>
      <c r="F639" t="s">
        <v>3387</v>
      </c>
      <c r="G639" s="16">
        <v>81929</v>
      </c>
    </row>
    <row r="640" spans="1:7" x14ac:dyDescent="0.25">
      <c r="A640">
        <v>2024</v>
      </c>
      <c r="B640">
        <v>3</v>
      </c>
      <c r="C640" t="s">
        <v>330</v>
      </c>
      <c r="D640" t="s">
        <v>365</v>
      </c>
      <c r="E640" t="s">
        <v>3381</v>
      </c>
      <c r="F640" t="s">
        <v>3387</v>
      </c>
      <c r="G640" s="16">
        <v>11687</v>
      </c>
    </row>
    <row r="641" spans="1:7" x14ac:dyDescent="0.25">
      <c r="A641">
        <v>2024</v>
      </c>
      <c r="B641">
        <v>3</v>
      </c>
      <c r="C641" t="s">
        <v>330</v>
      </c>
      <c r="D641" t="s">
        <v>368</v>
      </c>
      <c r="E641" t="s">
        <v>3381</v>
      </c>
      <c r="F641" t="s">
        <v>3382</v>
      </c>
      <c r="G641" s="16">
        <v>64865</v>
      </c>
    </row>
    <row r="642" spans="1:7" x14ac:dyDescent="0.25">
      <c r="A642">
        <v>2024</v>
      </c>
      <c r="B642">
        <v>3</v>
      </c>
      <c r="C642" t="s">
        <v>330</v>
      </c>
      <c r="D642" t="s">
        <v>368</v>
      </c>
      <c r="E642" t="s">
        <v>3383</v>
      </c>
      <c r="F642" t="s">
        <v>3382</v>
      </c>
      <c r="G642" s="16">
        <v>1965</v>
      </c>
    </row>
    <row r="643" spans="1:7" x14ac:dyDescent="0.25">
      <c r="A643">
        <v>2024</v>
      </c>
      <c r="B643">
        <v>3</v>
      </c>
      <c r="C643" t="s">
        <v>330</v>
      </c>
      <c r="D643" t="s">
        <v>368</v>
      </c>
      <c r="E643" t="s">
        <v>3383</v>
      </c>
      <c r="F643" t="s">
        <v>3387</v>
      </c>
      <c r="G643" s="16">
        <v>77128</v>
      </c>
    </row>
    <row r="644" spans="1:7" x14ac:dyDescent="0.25">
      <c r="A644">
        <v>2024</v>
      </c>
      <c r="B644">
        <v>3</v>
      </c>
      <c r="C644" t="s">
        <v>330</v>
      </c>
      <c r="D644" t="s">
        <v>368</v>
      </c>
      <c r="E644" t="s">
        <v>3383</v>
      </c>
      <c r="F644" t="s">
        <v>3385</v>
      </c>
      <c r="G644" s="16">
        <v>51574</v>
      </c>
    </row>
    <row r="645" spans="1:7" x14ac:dyDescent="0.25">
      <c r="A645">
        <v>2024</v>
      </c>
      <c r="B645">
        <v>3</v>
      </c>
      <c r="C645" t="s">
        <v>330</v>
      </c>
      <c r="D645" t="s">
        <v>399</v>
      </c>
      <c r="E645" t="s">
        <v>3381</v>
      </c>
      <c r="F645" t="s">
        <v>3387</v>
      </c>
      <c r="G645" s="16">
        <v>508110</v>
      </c>
    </row>
    <row r="646" spans="1:7" x14ac:dyDescent="0.25">
      <c r="A646">
        <v>2024</v>
      </c>
      <c r="B646">
        <v>3</v>
      </c>
      <c r="C646" t="s">
        <v>330</v>
      </c>
      <c r="D646" t="s">
        <v>414</v>
      </c>
      <c r="E646" t="s">
        <v>3381</v>
      </c>
      <c r="F646" t="s">
        <v>3382</v>
      </c>
      <c r="G646" s="16">
        <v>505345</v>
      </c>
    </row>
    <row r="647" spans="1:7" x14ac:dyDescent="0.25">
      <c r="A647">
        <v>2024</v>
      </c>
      <c r="B647">
        <v>3</v>
      </c>
      <c r="C647" t="s">
        <v>330</v>
      </c>
      <c r="D647" t="s">
        <v>420</v>
      </c>
      <c r="E647" t="s">
        <v>3381</v>
      </c>
      <c r="F647" t="s">
        <v>3387</v>
      </c>
      <c r="G647" s="16">
        <v>139561</v>
      </c>
    </row>
    <row r="648" spans="1:7" x14ac:dyDescent="0.25">
      <c r="A648">
        <v>2024</v>
      </c>
      <c r="B648">
        <v>3</v>
      </c>
      <c r="C648" t="s">
        <v>330</v>
      </c>
      <c r="D648" t="s">
        <v>420</v>
      </c>
      <c r="E648" t="s">
        <v>3383</v>
      </c>
      <c r="F648" t="s">
        <v>3387</v>
      </c>
      <c r="G648" s="16">
        <v>6720</v>
      </c>
    </row>
    <row r="649" spans="1:7" x14ac:dyDescent="0.25">
      <c r="A649">
        <v>2024</v>
      </c>
      <c r="B649">
        <v>3</v>
      </c>
      <c r="C649" t="s">
        <v>334</v>
      </c>
      <c r="D649" t="s">
        <v>321</v>
      </c>
      <c r="E649" t="s">
        <v>3381</v>
      </c>
      <c r="F649" t="s">
        <v>3382</v>
      </c>
      <c r="G649" s="16">
        <v>248772</v>
      </c>
    </row>
    <row r="650" spans="1:7" x14ac:dyDescent="0.25">
      <c r="A650">
        <v>2024</v>
      </c>
      <c r="B650">
        <v>3</v>
      </c>
      <c r="C650" t="s">
        <v>334</v>
      </c>
      <c r="D650" t="s">
        <v>321</v>
      </c>
      <c r="E650" t="s">
        <v>3381</v>
      </c>
      <c r="F650" t="s">
        <v>3387</v>
      </c>
      <c r="G650" s="16">
        <v>52159</v>
      </c>
    </row>
    <row r="651" spans="1:7" x14ac:dyDescent="0.25">
      <c r="A651">
        <v>2024</v>
      </c>
      <c r="B651">
        <v>3</v>
      </c>
      <c r="C651" t="s">
        <v>334</v>
      </c>
      <c r="D651" t="s">
        <v>334</v>
      </c>
      <c r="E651" t="s">
        <v>3381</v>
      </c>
      <c r="F651" t="s">
        <v>3382</v>
      </c>
      <c r="G651" s="16">
        <v>3229576</v>
      </c>
    </row>
    <row r="652" spans="1:7" x14ac:dyDescent="0.25">
      <c r="A652">
        <v>2024</v>
      </c>
      <c r="B652">
        <v>3</v>
      </c>
      <c r="C652" t="s">
        <v>334</v>
      </c>
      <c r="D652" t="s">
        <v>334</v>
      </c>
      <c r="E652" t="s">
        <v>3381</v>
      </c>
      <c r="F652" t="s">
        <v>3385</v>
      </c>
      <c r="G652" s="16">
        <v>169112</v>
      </c>
    </row>
    <row r="653" spans="1:7" x14ac:dyDescent="0.25">
      <c r="A653">
        <v>2024</v>
      </c>
      <c r="B653">
        <v>3</v>
      </c>
      <c r="C653" t="s">
        <v>334</v>
      </c>
      <c r="D653" t="s">
        <v>334</v>
      </c>
      <c r="E653" t="s">
        <v>3383</v>
      </c>
      <c r="F653" t="s">
        <v>3385</v>
      </c>
      <c r="G653" s="16">
        <v>29184</v>
      </c>
    </row>
    <row r="654" spans="1:7" x14ac:dyDescent="0.25">
      <c r="A654">
        <v>2024</v>
      </c>
      <c r="B654">
        <v>3</v>
      </c>
      <c r="C654" t="s">
        <v>334</v>
      </c>
      <c r="D654" t="s">
        <v>334</v>
      </c>
      <c r="E654" t="s">
        <v>3386</v>
      </c>
      <c r="F654" t="s">
        <v>3385</v>
      </c>
      <c r="G654" s="16">
        <v>4043</v>
      </c>
    </row>
    <row r="655" spans="1:7" x14ac:dyDescent="0.25">
      <c r="A655">
        <v>2024</v>
      </c>
      <c r="B655">
        <v>3</v>
      </c>
      <c r="C655" t="s">
        <v>334</v>
      </c>
      <c r="D655" t="s">
        <v>344</v>
      </c>
      <c r="E655" t="s">
        <v>3381</v>
      </c>
      <c r="F655" t="s">
        <v>3382</v>
      </c>
      <c r="G655" s="16">
        <v>156225</v>
      </c>
    </row>
    <row r="656" spans="1:7" x14ac:dyDescent="0.25">
      <c r="A656">
        <v>2024</v>
      </c>
      <c r="B656">
        <v>3</v>
      </c>
      <c r="C656" t="s">
        <v>334</v>
      </c>
      <c r="D656" t="s">
        <v>344</v>
      </c>
      <c r="E656" t="s">
        <v>3383</v>
      </c>
      <c r="F656" t="s">
        <v>3385</v>
      </c>
      <c r="G656" s="16">
        <v>5699</v>
      </c>
    </row>
    <row r="657" spans="1:7" x14ac:dyDescent="0.25">
      <c r="A657">
        <v>2024</v>
      </c>
      <c r="B657">
        <v>3</v>
      </c>
      <c r="C657" t="s">
        <v>334</v>
      </c>
      <c r="D657" t="s">
        <v>393</v>
      </c>
      <c r="E657" t="s">
        <v>3381</v>
      </c>
      <c r="F657" t="s">
        <v>3382</v>
      </c>
      <c r="G657" s="16">
        <v>71120</v>
      </c>
    </row>
    <row r="658" spans="1:7" x14ac:dyDescent="0.25">
      <c r="A658">
        <v>2024</v>
      </c>
      <c r="B658">
        <v>3</v>
      </c>
      <c r="C658" t="s">
        <v>334</v>
      </c>
      <c r="D658" t="s">
        <v>426</v>
      </c>
      <c r="E658" t="s">
        <v>3381</v>
      </c>
      <c r="F658" t="s">
        <v>3382</v>
      </c>
      <c r="G658" s="16">
        <v>30384</v>
      </c>
    </row>
    <row r="659" spans="1:7" x14ac:dyDescent="0.25">
      <c r="A659">
        <v>2024</v>
      </c>
      <c r="B659">
        <v>3</v>
      </c>
      <c r="C659" t="s">
        <v>334</v>
      </c>
      <c r="D659" t="s">
        <v>441</v>
      </c>
      <c r="E659" t="s">
        <v>3383</v>
      </c>
      <c r="F659" t="s">
        <v>3382</v>
      </c>
      <c r="G659" s="16">
        <v>10087</v>
      </c>
    </row>
    <row r="660" spans="1:7" x14ac:dyDescent="0.25">
      <c r="A660">
        <v>2024</v>
      </c>
      <c r="B660">
        <v>3</v>
      </c>
      <c r="C660" t="s">
        <v>1033</v>
      </c>
      <c r="D660" t="s">
        <v>1</v>
      </c>
      <c r="E660" t="s">
        <v>3383</v>
      </c>
      <c r="F660" t="s">
        <v>3382</v>
      </c>
      <c r="G660" s="16">
        <v>13616</v>
      </c>
    </row>
    <row r="661" spans="1:7" x14ac:dyDescent="0.25">
      <c r="A661">
        <v>2024</v>
      </c>
      <c r="B661">
        <v>3</v>
      </c>
      <c r="C661" t="s">
        <v>1033</v>
      </c>
      <c r="D661" t="s">
        <v>1</v>
      </c>
      <c r="E661" t="s">
        <v>3383</v>
      </c>
      <c r="F661" t="s">
        <v>3385</v>
      </c>
      <c r="G661" s="16">
        <v>14995</v>
      </c>
    </row>
    <row r="662" spans="1:7" x14ac:dyDescent="0.25">
      <c r="A662">
        <v>2024</v>
      </c>
      <c r="B662">
        <v>3</v>
      </c>
      <c r="C662" t="s">
        <v>1033</v>
      </c>
      <c r="D662" t="s">
        <v>324</v>
      </c>
      <c r="E662" t="s">
        <v>3381</v>
      </c>
      <c r="F662" t="s">
        <v>3382</v>
      </c>
      <c r="G662" s="16">
        <v>103652</v>
      </c>
    </row>
    <row r="663" spans="1:7" x14ac:dyDescent="0.25">
      <c r="A663">
        <v>2024</v>
      </c>
      <c r="B663">
        <v>3</v>
      </c>
      <c r="C663" t="s">
        <v>1033</v>
      </c>
      <c r="D663" t="s">
        <v>324</v>
      </c>
      <c r="E663" t="s">
        <v>3383</v>
      </c>
      <c r="F663" t="s">
        <v>3382</v>
      </c>
      <c r="G663" s="16">
        <v>45275</v>
      </c>
    </row>
    <row r="664" spans="1:7" x14ac:dyDescent="0.25">
      <c r="A664">
        <v>2024</v>
      </c>
      <c r="B664">
        <v>3</v>
      </c>
      <c r="C664" t="s">
        <v>1033</v>
      </c>
      <c r="D664" t="s">
        <v>324</v>
      </c>
      <c r="E664" t="s">
        <v>3383</v>
      </c>
      <c r="F664" t="s">
        <v>3385</v>
      </c>
      <c r="G664" s="16">
        <v>514</v>
      </c>
    </row>
    <row r="665" spans="1:7" x14ac:dyDescent="0.25">
      <c r="A665">
        <v>2024</v>
      </c>
      <c r="B665">
        <v>3</v>
      </c>
      <c r="C665" t="s">
        <v>1033</v>
      </c>
      <c r="D665" t="s">
        <v>330</v>
      </c>
      <c r="E665" t="s">
        <v>3383</v>
      </c>
      <c r="F665" t="s">
        <v>3385</v>
      </c>
      <c r="G665" s="16">
        <v>801</v>
      </c>
    </row>
    <row r="666" spans="1:7" x14ac:dyDescent="0.25">
      <c r="A666">
        <v>2024</v>
      </c>
      <c r="B666">
        <v>3</v>
      </c>
      <c r="C666" t="s">
        <v>1033</v>
      </c>
      <c r="D666" t="s">
        <v>334</v>
      </c>
      <c r="E666" t="s">
        <v>3383</v>
      </c>
      <c r="F666" t="s">
        <v>3382</v>
      </c>
      <c r="G666" s="16">
        <v>205336</v>
      </c>
    </row>
    <row r="667" spans="1:7" x14ac:dyDescent="0.25">
      <c r="A667">
        <v>2024</v>
      </c>
      <c r="B667">
        <v>3</v>
      </c>
      <c r="C667" t="s">
        <v>1033</v>
      </c>
      <c r="D667" t="s">
        <v>344</v>
      </c>
      <c r="E667" t="s">
        <v>3381</v>
      </c>
      <c r="F667" t="s">
        <v>3382</v>
      </c>
      <c r="G667" s="16">
        <v>63597</v>
      </c>
    </row>
    <row r="668" spans="1:7" x14ac:dyDescent="0.25">
      <c r="A668">
        <v>2024</v>
      </c>
      <c r="B668">
        <v>3</v>
      </c>
      <c r="C668" t="s">
        <v>1033</v>
      </c>
      <c r="D668" t="s">
        <v>344</v>
      </c>
      <c r="E668" t="s">
        <v>3383</v>
      </c>
      <c r="F668" t="s">
        <v>3387</v>
      </c>
      <c r="G668" s="16">
        <v>32002</v>
      </c>
    </row>
    <row r="669" spans="1:7" x14ac:dyDescent="0.25">
      <c r="A669">
        <v>2024</v>
      </c>
      <c r="B669">
        <v>3</v>
      </c>
      <c r="C669" t="s">
        <v>1033</v>
      </c>
      <c r="D669" t="s">
        <v>344</v>
      </c>
      <c r="E669" t="s">
        <v>3381</v>
      </c>
      <c r="F669" t="s">
        <v>3385</v>
      </c>
      <c r="G669" s="16">
        <v>23839</v>
      </c>
    </row>
    <row r="670" spans="1:7" x14ac:dyDescent="0.25">
      <c r="A670">
        <v>2024</v>
      </c>
      <c r="B670">
        <v>3</v>
      </c>
      <c r="C670" t="s">
        <v>1033</v>
      </c>
      <c r="D670" t="s">
        <v>344</v>
      </c>
      <c r="E670" t="s">
        <v>3383</v>
      </c>
      <c r="F670" t="s">
        <v>3385</v>
      </c>
      <c r="G670" s="16">
        <v>16616</v>
      </c>
    </row>
    <row r="671" spans="1:7" x14ac:dyDescent="0.25">
      <c r="A671">
        <v>2024</v>
      </c>
      <c r="B671">
        <v>3</v>
      </c>
      <c r="C671" t="s">
        <v>1033</v>
      </c>
      <c r="D671" t="s">
        <v>353</v>
      </c>
      <c r="E671" t="s">
        <v>3383</v>
      </c>
      <c r="F671" t="s">
        <v>3385</v>
      </c>
      <c r="G671" s="16">
        <v>592</v>
      </c>
    </row>
    <row r="672" spans="1:7" x14ac:dyDescent="0.25">
      <c r="A672">
        <v>2024</v>
      </c>
      <c r="B672">
        <v>3</v>
      </c>
      <c r="C672" t="s">
        <v>1033</v>
      </c>
      <c r="D672" t="s">
        <v>359</v>
      </c>
      <c r="E672" t="s">
        <v>3383</v>
      </c>
      <c r="F672" t="s">
        <v>3382</v>
      </c>
      <c r="G672" s="16">
        <v>23000</v>
      </c>
    </row>
    <row r="673" spans="1:7" x14ac:dyDescent="0.25">
      <c r="A673">
        <v>2024</v>
      </c>
      <c r="B673">
        <v>3</v>
      </c>
      <c r="C673" t="s">
        <v>1033</v>
      </c>
      <c r="D673" t="s">
        <v>359</v>
      </c>
      <c r="E673" t="s">
        <v>3383</v>
      </c>
      <c r="F673" t="s">
        <v>3387</v>
      </c>
      <c r="G673" s="16">
        <v>26595</v>
      </c>
    </row>
    <row r="674" spans="1:7" x14ac:dyDescent="0.25">
      <c r="A674">
        <v>2024</v>
      </c>
      <c r="B674">
        <v>3</v>
      </c>
      <c r="C674" t="s">
        <v>1033</v>
      </c>
      <c r="D674" t="s">
        <v>365</v>
      </c>
      <c r="E674" t="s">
        <v>3383</v>
      </c>
      <c r="F674" t="s">
        <v>3387</v>
      </c>
      <c r="G674" s="16">
        <v>5134</v>
      </c>
    </row>
    <row r="675" spans="1:7" x14ac:dyDescent="0.25">
      <c r="A675">
        <v>2024</v>
      </c>
      <c r="B675">
        <v>3</v>
      </c>
      <c r="C675" t="s">
        <v>1033</v>
      </c>
      <c r="D675" t="s">
        <v>393</v>
      </c>
      <c r="E675" t="s">
        <v>3381</v>
      </c>
      <c r="F675" t="s">
        <v>3382</v>
      </c>
      <c r="G675" s="16">
        <v>50539</v>
      </c>
    </row>
    <row r="676" spans="1:7" x14ac:dyDescent="0.25">
      <c r="A676">
        <v>2024</v>
      </c>
      <c r="B676">
        <v>3</v>
      </c>
      <c r="C676" t="s">
        <v>1033</v>
      </c>
      <c r="D676" t="s">
        <v>393</v>
      </c>
      <c r="E676" t="s">
        <v>3383</v>
      </c>
      <c r="F676" t="s">
        <v>3382</v>
      </c>
      <c r="G676" s="16">
        <v>15563</v>
      </c>
    </row>
    <row r="677" spans="1:7" x14ac:dyDescent="0.25">
      <c r="A677">
        <v>2024</v>
      </c>
      <c r="B677">
        <v>3</v>
      </c>
      <c r="C677" t="s">
        <v>1033</v>
      </c>
      <c r="D677" t="s">
        <v>393</v>
      </c>
      <c r="E677" t="s">
        <v>3386</v>
      </c>
      <c r="F677" t="s">
        <v>3382</v>
      </c>
      <c r="G677" s="16">
        <v>8320</v>
      </c>
    </row>
    <row r="678" spans="1:7" x14ac:dyDescent="0.25">
      <c r="A678">
        <v>2024</v>
      </c>
      <c r="B678">
        <v>3</v>
      </c>
      <c r="C678" t="s">
        <v>1033</v>
      </c>
      <c r="D678" t="s">
        <v>393</v>
      </c>
      <c r="E678" t="s">
        <v>3383</v>
      </c>
      <c r="F678" t="s">
        <v>3385</v>
      </c>
      <c r="G678" s="16">
        <v>7093</v>
      </c>
    </row>
    <row r="679" spans="1:7" x14ac:dyDescent="0.25">
      <c r="A679">
        <v>2024</v>
      </c>
      <c r="B679">
        <v>3</v>
      </c>
      <c r="C679" t="s">
        <v>1033</v>
      </c>
      <c r="D679" t="s">
        <v>399</v>
      </c>
      <c r="E679" t="s">
        <v>3384</v>
      </c>
      <c r="F679" t="s">
        <v>3382</v>
      </c>
      <c r="G679" s="16">
        <v>70136</v>
      </c>
    </row>
    <row r="680" spans="1:7" x14ac:dyDescent="0.25">
      <c r="A680">
        <v>2024</v>
      </c>
      <c r="B680">
        <v>3</v>
      </c>
      <c r="C680" t="s">
        <v>1033</v>
      </c>
      <c r="D680" t="s">
        <v>399</v>
      </c>
      <c r="E680" t="s">
        <v>3381</v>
      </c>
      <c r="F680" t="s">
        <v>3387</v>
      </c>
      <c r="G680" s="16">
        <v>20760</v>
      </c>
    </row>
    <row r="681" spans="1:7" x14ac:dyDescent="0.25">
      <c r="A681">
        <v>2024</v>
      </c>
      <c r="B681">
        <v>3</v>
      </c>
      <c r="C681" t="s">
        <v>1033</v>
      </c>
      <c r="D681" t="s">
        <v>399</v>
      </c>
      <c r="E681" t="s">
        <v>3383</v>
      </c>
      <c r="F681" t="s">
        <v>3385</v>
      </c>
      <c r="G681" s="16">
        <v>16564</v>
      </c>
    </row>
    <row r="682" spans="1:7" x14ac:dyDescent="0.25">
      <c r="A682">
        <v>2024</v>
      </c>
      <c r="B682">
        <v>3</v>
      </c>
      <c r="C682" t="s">
        <v>1033</v>
      </c>
      <c r="D682" t="s">
        <v>402</v>
      </c>
      <c r="E682" t="s">
        <v>3383</v>
      </c>
      <c r="F682" t="s">
        <v>3387</v>
      </c>
      <c r="G682" s="16">
        <v>1439</v>
      </c>
    </row>
    <row r="683" spans="1:7" x14ac:dyDescent="0.25">
      <c r="A683">
        <v>2024</v>
      </c>
      <c r="B683">
        <v>3</v>
      </c>
      <c r="C683" t="s">
        <v>1033</v>
      </c>
      <c r="D683" t="s">
        <v>414</v>
      </c>
      <c r="E683" t="s">
        <v>3381</v>
      </c>
      <c r="F683" t="s">
        <v>3382</v>
      </c>
      <c r="G683" s="16">
        <v>449388</v>
      </c>
    </row>
    <row r="684" spans="1:7" x14ac:dyDescent="0.25">
      <c r="A684">
        <v>2024</v>
      </c>
      <c r="B684">
        <v>3</v>
      </c>
      <c r="C684" t="s">
        <v>1033</v>
      </c>
      <c r="D684" t="s">
        <v>414</v>
      </c>
      <c r="E684" t="s">
        <v>3383</v>
      </c>
      <c r="F684" t="s">
        <v>3382</v>
      </c>
      <c r="G684" s="16">
        <v>7434</v>
      </c>
    </row>
    <row r="685" spans="1:7" x14ac:dyDescent="0.25">
      <c r="A685">
        <v>2024</v>
      </c>
      <c r="B685">
        <v>3</v>
      </c>
      <c r="C685" t="s">
        <v>1033</v>
      </c>
      <c r="D685" t="s">
        <v>420</v>
      </c>
      <c r="E685" t="s">
        <v>3383</v>
      </c>
      <c r="F685" t="s">
        <v>3382</v>
      </c>
      <c r="G685" s="16">
        <v>176827</v>
      </c>
    </row>
    <row r="686" spans="1:7" x14ac:dyDescent="0.25">
      <c r="A686">
        <v>2024</v>
      </c>
      <c r="B686">
        <v>3</v>
      </c>
      <c r="C686" t="s">
        <v>1033</v>
      </c>
      <c r="D686" t="s">
        <v>420</v>
      </c>
      <c r="E686" t="s">
        <v>3383</v>
      </c>
      <c r="F686" t="s">
        <v>3385</v>
      </c>
      <c r="G686" s="16">
        <v>20438</v>
      </c>
    </row>
    <row r="687" spans="1:7" x14ac:dyDescent="0.25">
      <c r="A687">
        <v>2024</v>
      </c>
      <c r="B687">
        <v>3</v>
      </c>
      <c r="C687" t="s">
        <v>1033</v>
      </c>
      <c r="D687" t="s">
        <v>432</v>
      </c>
      <c r="E687" t="s">
        <v>3383</v>
      </c>
      <c r="F687" t="s">
        <v>3382</v>
      </c>
      <c r="G687" s="16">
        <v>55253</v>
      </c>
    </row>
    <row r="688" spans="1:7" x14ac:dyDescent="0.25">
      <c r="A688">
        <v>2024</v>
      </c>
      <c r="B688">
        <v>3</v>
      </c>
      <c r="C688" t="s">
        <v>1033</v>
      </c>
      <c r="D688" t="s">
        <v>432</v>
      </c>
      <c r="E688" t="s">
        <v>3386</v>
      </c>
      <c r="F688" t="s">
        <v>3382</v>
      </c>
      <c r="G688" s="16">
        <v>362</v>
      </c>
    </row>
    <row r="689" spans="1:7" x14ac:dyDescent="0.25">
      <c r="A689">
        <v>2024</v>
      </c>
      <c r="B689">
        <v>3</v>
      </c>
      <c r="C689" t="s">
        <v>1033</v>
      </c>
      <c r="D689" t="s">
        <v>432</v>
      </c>
      <c r="E689" t="s">
        <v>3384</v>
      </c>
      <c r="F689" t="s">
        <v>3385</v>
      </c>
      <c r="G689" s="16">
        <v>25831</v>
      </c>
    </row>
    <row r="690" spans="1:7" x14ac:dyDescent="0.25">
      <c r="A690">
        <v>2024</v>
      </c>
      <c r="B690">
        <v>3</v>
      </c>
      <c r="C690" t="s">
        <v>1033</v>
      </c>
      <c r="D690" t="s">
        <v>438</v>
      </c>
      <c r="E690" t="s">
        <v>3381</v>
      </c>
      <c r="F690" t="s">
        <v>3387</v>
      </c>
      <c r="G690" s="16">
        <v>20395</v>
      </c>
    </row>
    <row r="691" spans="1:7" x14ac:dyDescent="0.25">
      <c r="A691">
        <v>2024</v>
      </c>
      <c r="B691">
        <v>3</v>
      </c>
      <c r="C691" t="s">
        <v>1033</v>
      </c>
      <c r="D691" t="s">
        <v>438</v>
      </c>
      <c r="E691" t="s">
        <v>3383</v>
      </c>
      <c r="F691" t="s">
        <v>3385</v>
      </c>
      <c r="G691" s="16">
        <v>14198</v>
      </c>
    </row>
    <row r="692" spans="1:7" x14ac:dyDescent="0.25">
      <c r="A692">
        <v>2024</v>
      </c>
      <c r="B692">
        <v>3</v>
      </c>
      <c r="C692" t="s">
        <v>1033</v>
      </c>
      <c r="D692" t="s">
        <v>441</v>
      </c>
      <c r="E692" t="s">
        <v>3383</v>
      </c>
      <c r="F692" t="s">
        <v>3382</v>
      </c>
      <c r="G692" s="16">
        <v>20088</v>
      </c>
    </row>
    <row r="693" spans="1:7" x14ac:dyDescent="0.25">
      <c r="A693">
        <v>2024</v>
      </c>
      <c r="B693">
        <v>3</v>
      </c>
      <c r="C693" t="s">
        <v>1033</v>
      </c>
      <c r="D693" t="s">
        <v>441</v>
      </c>
      <c r="E693" t="s">
        <v>3383</v>
      </c>
      <c r="F693" t="s">
        <v>3385</v>
      </c>
      <c r="G693" s="16">
        <v>4150</v>
      </c>
    </row>
    <row r="694" spans="1:7" x14ac:dyDescent="0.25">
      <c r="A694">
        <v>2024</v>
      </c>
      <c r="B694">
        <v>3</v>
      </c>
      <c r="C694" t="s">
        <v>1143</v>
      </c>
      <c r="D694" t="s">
        <v>321</v>
      </c>
      <c r="E694" t="s">
        <v>3381</v>
      </c>
      <c r="F694" t="s">
        <v>3382</v>
      </c>
      <c r="G694" s="16">
        <v>120449</v>
      </c>
    </row>
    <row r="695" spans="1:7" x14ac:dyDescent="0.25">
      <c r="A695">
        <v>2024</v>
      </c>
      <c r="B695">
        <v>3</v>
      </c>
      <c r="C695" t="s">
        <v>1143</v>
      </c>
      <c r="D695" t="s">
        <v>321</v>
      </c>
      <c r="E695" t="s">
        <v>3383</v>
      </c>
      <c r="F695" t="s">
        <v>3382</v>
      </c>
      <c r="G695" s="16">
        <v>10027</v>
      </c>
    </row>
    <row r="696" spans="1:7" x14ac:dyDescent="0.25">
      <c r="A696">
        <v>2024</v>
      </c>
      <c r="B696">
        <v>3</v>
      </c>
      <c r="C696" t="s">
        <v>1143</v>
      </c>
      <c r="D696" t="s">
        <v>321</v>
      </c>
      <c r="E696" t="s">
        <v>3381</v>
      </c>
      <c r="F696" t="s">
        <v>3387</v>
      </c>
      <c r="G696" s="16">
        <v>88661</v>
      </c>
    </row>
    <row r="697" spans="1:7" x14ac:dyDescent="0.25">
      <c r="A697">
        <v>2024</v>
      </c>
      <c r="B697">
        <v>3</v>
      </c>
      <c r="C697" t="s">
        <v>1143</v>
      </c>
      <c r="D697" t="s">
        <v>334</v>
      </c>
      <c r="E697" t="s">
        <v>3381</v>
      </c>
      <c r="F697" t="s">
        <v>3387</v>
      </c>
      <c r="G697" s="16">
        <v>610456</v>
      </c>
    </row>
    <row r="698" spans="1:7" x14ac:dyDescent="0.25">
      <c r="A698">
        <v>2024</v>
      </c>
      <c r="B698">
        <v>3</v>
      </c>
      <c r="C698" t="s">
        <v>1143</v>
      </c>
      <c r="D698" t="s">
        <v>337</v>
      </c>
      <c r="E698" t="s">
        <v>3386</v>
      </c>
      <c r="F698" t="s">
        <v>3387</v>
      </c>
      <c r="G698" s="16">
        <v>4222</v>
      </c>
    </row>
    <row r="699" spans="1:7" x14ac:dyDescent="0.25">
      <c r="A699">
        <v>2024</v>
      </c>
      <c r="B699">
        <v>3</v>
      </c>
      <c r="C699" t="s">
        <v>1143</v>
      </c>
      <c r="D699" t="s">
        <v>344</v>
      </c>
      <c r="E699" t="s">
        <v>3381</v>
      </c>
      <c r="F699" t="s">
        <v>3382</v>
      </c>
      <c r="G699" s="16">
        <v>676731</v>
      </c>
    </row>
    <row r="700" spans="1:7" x14ac:dyDescent="0.25">
      <c r="A700">
        <v>2024</v>
      </c>
      <c r="B700">
        <v>3</v>
      </c>
      <c r="C700" t="s">
        <v>1143</v>
      </c>
      <c r="D700" t="s">
        <v>344</v>
      </c>
      <c r="E700" t="s">
        <v>3381</v>
      </c>
      <c r="F700" t="s">
        <v>3387</v>
      </c>
      <c r="G700" s="16">
        <v>1273761</v>
      </c>
    </row>
    <row r="701" spans="1:7" x14ac:dyDescent="0.25">
      <c r="A701">
        <v>2024</v>
      </c>
      <c r="B701">
        <v>3</v>
      </c>
      <c r="C701" t="s">
        <v>1143</v>
      </c>
      <c r="D701" t="s">
        <v>344</v>
      </c>
      <c r="E701" t="s">
        <v>3383</v>
      </c>
      <c r="F701" t="s">
        <v>3387</v>
      </c>
      <c r="G701" s="16">
        <v>43130</v>
      </c>
    </row>
    <row r="702" spans="1:7" x14ac:dyDescent="0.25">
      <c r="A702">
        <v>2024</v>
      </c>
      <c r="B702">
        <v>3</v>
      </c>
      <c r="C702" t="s">
        <v>1143</v>
      </c>
      <c r="D702" t="s">
        <v>344</v>
      </c>
      <c r="E702" t="s">
        <v>3381</v>
      </c>
      <c r="F702" t="s">
        <v>3385</v>
      </c>
      <c r="G702" s="16">
        <v>72035</v>
      </c>
    </row>
    <row r="703" spans="1:7" x14ac:dyDescent="0.25">
      <c r="A703">
        <v>2024</v>
      </c>
      <c r="B703">
        <v>3</v>
      </c>
      <c r="C703" t="s">
        <v>1143</v>
      </c>
      <c r="D703" t="s">
        <v>365</v>
      </c>
      <c r="E703" t="s">
        <v>3381</v>
      </c>
      <c r="F703" t="s">
        <v>3387</v>
      </c>
      <c r="G703" s="16">
        <v>25219</v>
      </c>
    </row>
    <row r="704" spans="1:7" x14ac:dyDescent="0.25">
      <c r="A704">
        <v>2024</v>
      </c>
      <c r="B704">
        <v>3</v>
      </c>
      <c r="C704" t="s">
        <v>1143</v>
      </c>
      <c r="D704" t="s">
        <v>399</v>
      </c>
      <c r="E704" t="s">
        <v>3381</v>
      </c>
      <c r="F704" t="s">
        <v>3387</v>
      </c>
      <c r="G704" s="16">
        <v>63623</v>
      </c>
    </row>
    <row r="705" spans="1:7" x14ac:dyDescent="0.25">
      <c r="A705">
        <v>2024</v>
      </c>
      <c r="B705">
        <v>3</v>
      </c>
      <c r="C705" t="s">
        <v>1143</v>
      </c>
      <c r="D705" t="s">
        <v>420</v>
      </c>
      <c r="E705" t="s">
        <v>3381</v>
      </c>
      <c r="F705" t="s">
        <v>3382</v>
      </c>
      <c r="G705" s="16">
        <v>188860</v>
      </c>
    </row>
    <row r="706" spans="1:7" x14ac:dyDescent="0.25">
      <c r="A706">
        <v>2024</v>
      </c>
      <c r="B706">
        <v>3</v>
      </c>
      <c r="C706" t="s">
        <v>1143</v>
      </c>
      <c r="D706" t="s">
        <v>420</v>
      </c>
      <c r="E706" t="s">
        <v>3381</v>
      </c>
      <c r="F706" t="s">
        <v>3387</v>
      </c>
      <c r="G706" s="16">
        <v>352523</v>
      </c>
    </row>
    <row r="707" spans="1:7" x14ac:dyDescent="0.25">
      <c r="A707">
        <v>2024</v>
      </c>
      <c r="B707">
        <v>3</v>
      </c>
      <c r="C707" t="s">
        <v>1143</v>
      </c>
      <c r="D707" t="s">
        <v>420</v>
      </c>
      <c r="E707" t="s">
        <v>3383</v>
      </c>
      <c r="F707" t="s">
        <v>3387</v>
      </c>
      <c r="G707" s="16">
        <v>7967</v>
      </c>
    </row>
    <row r="708" spans="1:7" x14ac:dyDescent="0.25">
      <c r="A708">
        <v>2024</v>
      </c>
      <c r="B708">
        <v>3</v>
      </c>
      <c r="C708" t="s">
        <v>347</v>
      </c>
      <c r="D708" t="s">
        <v>347</v>
      </c>
      <c r="E708" t="s">
        <v>3383</v>
      </c>
      <c r="F708" t="s">
        <v>3385</v>
      </c>
      <c r="G708" s="16">
        <v>74255</v>
      </c>
    </row>
    <row r="709" spans="1:7" x14ac:dyDescent="0.25">
      <c r="A709">
        <v>2024</v>
      </c>
      <c r="B709">
        <v>3</v>
      </c>
      <c r="C709" t="s">
        <v>353</v>
      </c>
      <c r="D709" t="s">
        <v>353</v>
      </c>
      <c r="E709" t="s">
        <v>3383</v>
      </c>
      <c r="F709" t="s">
        <v>3385</v>
      </c>
      <c r="G709" s="16">
        <v>20065</v>
      </c>
    </row>
    <row r="710" spans="1:7" x14ac:dyDescent="0.25">
      <c r="A710">
        <v>2024</v>
      </c>
      <c r="B710">
        <v>3</v>
      </c>
      <c r="C710" t="s">
        <v>353</v>
      </c>
      <c r="D710" t="s">
        <v>408</v>
      </c>
      <c r="E710" t="s">
        <v>3384</v>
      </c>
      <c r="F710" t="s">
        <v>3385</v>
      </c>
      <c r="G710" s="16">
        <v>26806</v>
      </c>
    </row>
    <row r="711" spans="1:7" x14ac:dyDescent="0.25">
      <c r="A711">
        <v>2024</v>
      </c>
      <c r="B711">
        <v>3</v>
      </c>
      <c r="C711" t="s">
        <v>353</v>
      </c>
      <c r="D711" t="s">
        <v>438</v>
      </c>
      <c r="E711" t="s">
        <v>3381</v>
      </c>
      <c r="F711" t="s">
        <v>3385</v>
      </c>
      <c r="G711" s="16">
        <v>80662</v>
      </c>
    </row>
    <row r="712" spans="1:7" x14ac:dyDescent="0.25">
      <c r="A712">
        <v>2024</v>
      </c>
      <c r="B712">
        <v>3</v>
      </c>
      <c r="C712" t="s">
        <v>365</v>
      </c>
      <c r="D712" t="s">
        <v>365</v>
      </c>
      <c r="E712" t="s">
        <v>3381</v>
      </c>
      <c r="F712" t="s">
        <v>3385</v>
      </c>
      <c r="G712" s="16">
        <v>420302</v>
      </c>
    </row>
    <row r="713" spans="1:7" x14ac:dyDescent="0.25">
      <c r="A713">
        <v>2024</v>
      </c>
      <c r="B713">
        <v>3</v>
      </c>
      <c r="C713" t="s">
        <v>368</v>
      </c>
      <c r="D713" t="s">
        <v>341</v>
      </c>
      <c r="E713" t="s">
        <v>3383</v>
      </c>
      <c r="F713" t="s">
        <v>3385</v>
      </c>
      <c r="G713" s="16">
        <v>23670</v>
      </c>
    </row>
    <row r="714" spans="1:7" x14ac:dyDescent="0.25">
      <c r="A714">
        <v>2024</v>
      </c>
      <c r="B714">
        <v>3</v>
      </c>
      <c r="C714" t="s">
        <v>368</v>
      </c>
      <c r="D714" t="s">
        <v>402</v>
      </c>
      <c r="E714" t="s">
        <v>3383</v>
      </c>
      <c r="F714" t="s">
        <v>3382</v>
      </c>
      <c r="G714" s="16">
        <v>7852</v>
      </c>
    </row>
    <row r="715" spans="1:7" x14ac:dyDescent="0.25">
      <c r="A715">
        <v>2024</v>
      </c>
      <c r="B715">
        <v>3</v>
      </c>
      <c r="C715" t="s">
        <v>371</v>
      </c>
      <c r="D715" t="s">
        <v>297</v>
      </c>
      <c r="E715" t="s">
        <v>3381</v>
      </c>
      <c r="F715" t="s">
        <v>3382</v>
      </c>
      <c r="G715" s="16">
        <v>58638</v>
      </c>
    </row>
    <row r="716" spans="1:7" x14ac:dyDescent="0.25">
      <c r="A716">
        <v>2024</v>
      </c>
      <c r="B716">
        <v>3</v>
      </c>
      <c r="C716" t="s">
        <v>371</v>
      </c>
      <c r="D716" t="s">
        <v>337</v>
      </c>
      <c r="E716" t="s">
        <v>3386</v>
      </c>
      <c r="F716" t="s">
        <v>3382</v>
      </c>
      <c r="G716" s="16">
        <v>1418</v>
      </c>
    </row>
    <row r="717" spans="1:7" x14ac:dyDescent="0.25">
      <c r="A717">
        <v>2024</v>
      </c>
      <c r="B717">
        <v>3</v>
      </c>
      <c r="C717" t="s">
        <v>371</v>
      </c>
      <c r="D717" t="s">
        <v>359</v>
      </c>
      <c r="E717" t="s">
        <v>3381</v>
      </c>
      <c r="F717" t="s">
        <v>3382</v>
      </c>
      <c r="G717" s="16">
        <v>1248818</v>
      </c>
    </row>
    <row r="718" spans="1:7" x14ac:dyDescent="0.25">
      <c r="A718">
        <v>2024</v>
      </c>
      <c r="B718">
        <v>3</v>
      </c>
      <c r="C718" t="s">
        <v>371</v>
      </c>
      <c r="D718" t="s">
        <v>359</v>
      </c>
      <c r="E718" t="s">
        <v>3383</v>
      </c>
      <c r="F718" t="s">
        <v>3382</v>
      </c>
      <c r="G718" s="16">
        <v>1297</v>
      </c>
    </row>
    <row r="719" spans="1:7" x14ac:dyDescent="0.25">
      <c r="A719">
        <v>2024</v>
      </c>
      <c r="B719">
        <v>3</v>
      </c>
      <c r="C719" t="s">
        <v>371</v>
      </c>
      <c r="D719" t="s">
        <v>362</v>
      </c>
      <c r="E719" t="s">
        <v>3381</v>
      </c>
      <c r="F719" t="s">
        <v>3382</v>
      </c>
      <c r="G719" s="16">
        <v>201452</v>
      </c>
    </row>
    <row r="720" spans="1:7" x14ac:dyDescent="0.25">
      <c r="A720">
        <v>2024</v>
      </c>
      <c r="B720">
        <v>3</v>
      </c>
      <c r="C720" t="s">
        <v>371</v>
      </c>
      <c r="D720" t="s">
        <v>362</v>
      </c>
      <c r="E720" t="s">
        <v>3383</v>
      </c>
      <c r="F720" t="s">
        <v>3382</v>
      </c>
      <c r="G720" s="16">
        <v>125504</v>
      </c>
    </row>
    <row r="721" spans="1:7" x14ac:dyDescent="0.25">
      <c r="A721">
        <v>2024</v>
      </c>
      <c r="B721">
        <v>3</v>
      </c>
      <c r="C721" t="s">
        <v>371</v>
      </c>
      <c r="D721" t="s">
        <v>371</v>
      </c>
      <c r="E721" t="s">
        <v>3383</v>
      </c>
      <c r="F721" t="s">
        <v>3382</v>
      </c>
      <c r="G721" s="16">
        <v>21666</v>
      </c>
    </row>
    <row r="722" spans="1:7" x14ac:dyDescent="0.25">
      <c r="A722">
        <v>2024</v>
      </c>
      <c r="B722">
        <v>3</v>
      </c>
      <c r="C722" t="s">
        <v>371</v>
      </c>
      <c r="D722" t="s">
        <v>371</v>
      </c>
      <c r="E722" t="s">
        <v>3381</v>
      </c>
      <c r="F722" t="s">
        <v>3389</v>
      </c>
      <c r="G722" s="16">
        <v>1629457</v>
      </c>
    </row>
    <row r="723" spans="1:7" x14ac:dyDescent="0.25">
      <c r="A723">
        <v>2024</v>
      </c>
      <c r="B723">
        <v>3</v>
      </c>
      <c r="C723" t="s">
        <v>371</v>
      </c>
      <c r="D723" t="s">
        <v>371</v>
      </c>
      <c r="E723" t="s">
        <v>3381</v>
      </c>
      <c r="F723" t="s">
        <v>3385</v>
      </c>
      <c r="G723" s="16">
        <v>103418</v>
      </c>
    </row>
    <row r="724" spans="1:7" x14ac:dyDescent="0.25">
      <c r="A724">
        <v>2024</v>
      </c>
      <c r="B724">
        <v>3</v>
      </c>
      <c r="C724" t="s">
        <v>371</v>
      </c>
      <c r="D724" t="s">
        <v>371</v>
      </c>
      <c r="E724" t="s">
        <v>3383</v>
      </c>
      <c r="F724" t="s">
        <v>3385</v>
      </c>
      <c r="G724" s="16">
        <v>9020</v>
      </c>
    </row>
    <row r="725" spans="1:7" x14ac:dyDescent="0.25">
      <c r="A725">
        <v>2024</v>
      </c>
      <c r="B725">
        <v>3</v>
      </c>
      <c r="C725" t="s">
        <v>371</v>
      </c>
      <c r="D725" t="s">
        <v>377</v>
      </c>
      <c r="E725" t="s">
        <v>3381</v>
      </c>
      <c r="F725" t="s">
        <v>3382</v>
      </c>
      <c r="G725" s="16">
        <v>63022</v>
      </c>
    </row>
    <row r="726" spans="1:7" x14ac:dyDescent="0.25">
      <c r="A726">
        <v>2024</v>
      </c>
      <c r="B726">
        <v>3</v>
      </c>
      <c r="C726" t="s">
        <v>371</v>
      </c>
      <c r="D726" t="s">
        <v>396</v>
      </c>
      <c r="E726" t="s">
        <v>3383</v>
      </c>
      <c r="F726" t="s">
        <v>3382</v>
      </c>
      <c r="G726" s="16">
        <v>87951</v>
      </c>
    </row>
    <row r="727" spans="1:7" x14ac:dyDescent="0.25">
      <c r="A727">
        <v>2024</v>
      </c>
      <c r="B727">
        <v>3</v>
      </c>
      <c r="C727" t="s">
        <v>371</v>
      </c>
      <c r="D727" t="s">
        <v>396</v>
      </c>
      <c r="E727" t="s">
        <v>3383</v>
      </c>
      <c r="F727" t="s">
        <v>3385</v>
      </c>
      <c r="G727" s="16">
        <v>744</v>
      </c>
    </row>
    <row r="728" spans="1:7" x14ac:dyDescent="0.25">
      <c r="A728">
        <v>2024</v>
      </c>
      <c r="B728">
        <v>3</v>
      </c>
      <c r="C728" t="s">
        <v>371</v>
      </c>
      <c r="D728" t="s">
        <v>399</v>
      </c>
      <c r="E728" t="s">
        <v>3383</v>
      </c>
      <c r="F728" t="s">
        <v>3382</v>
      </c>
      <c r="G728" s="16">
        <v>3603</v>
      </c>
    </row>
    <row r="729" spans="1:7" x14ac:dyDescent="0.25">
      <c r="A729">
        <v>2024</v>
      </c>
      <c r="B729">
        <v>3</v>
      </c>
      <c r="C729" t="s">
        <v>371</v>
      </c>
      <c r="D729" t="s">
        <v>435</v>
      </c>
      <c r="E729" t="s">
        <v>3381</v>
      </c>
      <c r="F729" t="s">
        <v>3382</v>
      </c>
      <c r="G729" s="16">
        <v>230209</v>
      </c>
    </row>
    <row r="730" spans="1:7" x14ac:dyDescent="0.25">
      <c r="A730">
        <v>2024</v>
      </c>
      <c r="B730">
        <v>3</v>
      </c>
      <c r="C730" t="s">
        <v>371</v>
      </c>
      <c r="D730" t="s">
        <v>435</v>
      </c>
      <c r="E730" t="s">
        <v>3383</v>
      </c>
      <c r="F730" t="s">
        <v>3382</v>
      </c>
      <c r="G730" s="16">
        <v>21219</v>
      </c>
    </row>
    <row r="731" spans="1:7" x14ac:dyDescent="0.25">
      <c r="A731">
        <v>2024</v>
      </c>
      <c r="B731">
        <v>3</v>
      </c>
      <c r="C731" t="s">
        <v>371</v>
      </c>
      <c r="D731" t="s">
        <v>441</v>
      </c>
      <c r="E731" t="s">
        <v>3383</v>
      </c>
      <c r="F731" t="s">
        <v>3382</v>
      </c>
      <c r="G731" s="16">
        <v>726</v>
      </c>
    </row>
    <row r="732" spans="1:7" x14ac:dyDescent="0.25">
      <c r="A732">
        <v>2024</v>
      </c>
      <c r="B732">
        <v>3</v>
      </c>
      <c r="C732" t="s">
        <v>371</v>
      </c>
      <c r="D732" t="s">
        <v>444</v>
      </c>
      <c r="E732" t="s">
        <v>3383</v>
      </c>
      <c r="F732" t="s">
        <v>3385</v>
      </c>
      <c r="G732" s="16">
        <v>6795</v>
      </c>
    </row>
    <row r="733" spans="1:7" x14ac:dyDescent="0.25">
      <c r="A733">
        <v>2024</v>
      </c>
      <c r="B733">
        <v>3</v>
      </c>
      <c r="C733" t="s">
        <v>387</v>
      </c>
      <c r="D733" t="s">
        <v>297</v>
      </c>
      <c r="E733" t="s">
        <v>3381</v>
      </c>
      <c r="F733" t="s">
        <v>3382</v>
      </c>
      <c r="G733" s="16">
        <v>635311</v>
      </c>
    </row>
    <row r="734" spans="1:7" x14ac:dyDescent="0.25">
      <c r="A734">
        <v>2024</v>
      </c>
      <c r="B734">
        <v>3</v>
      </c>
      <c r="C734" t="s">
        <v>387</v>
      </c>
      <c r="D734" t="s">
        <v>387</v>
      </c>
      <c r="E734" t="s">
        <v>3381</v>
      </c>
      <c r="F734" t="s">
        <v>3385</v>
      </c>
      <c r="G734" s="16">
        <v>1381215</v>
      </c>
    </row>
    <row r="735" spans="1:7" x14ac:dyDescent="0.25">
      <c r="A735">
        <v>2024</v>
      </c>
      <c r="B735">
        <v>3</v>
      </c>
      <c r="C735" t="s">
        <v>396</v>
      </c>
      <c r="D735" t="s">
        <v>396</v>
      </c>
      <c r="E735" t="s">
        <v>3381</v>
      </c>
      <c r="F735" t="s">
        <v>3382</v>
      </c>
      <c r="G735" s="16">
        <v>1814152</v>
      </c>
    </row>
    <row r="736" spans="1:7" x14ac:dyDescent="0.25">
      <c r="A736">
        <v>2024</v>
      </c>
      <c r="B736">
        <v>3</v>
      </c>
      <c r="C736" t="s">
        <v>396</v>
      </c>
      <c r="D736" t="s">
        <v>396</v>
      </c>
      <c r="E736" t="s">
        <v>3381</v>
      </c>
      <c r="F736" t="s">
        <v>3389</v>
      </c>
      <c r="G736" s="16">
        <v>2423647</v>
      </c>
    </row>
    <row r="737" spans="1:7" x14ac:dyDescent="0.25">
      <c r="A737">
        <v>2024</v>
      </c>
      <c r="B737">
        <v>3</v>
      </c>
      <c r="C737" t="s">
        <v>396</v>
      </c>
      <c r="D737" t="s">
        <v>396</v>
      </c>
      <c r="E737" t="s">
        <v>3383</v>
      </c>
      <c r="F737" t="s">
        <v>3389</v>
      </c>
      <c r="G737" s="16">
        <v>1122814</v>
      </c>
    </row>
    <row r="738" spans="1:7" x14ac:dyDescent="0.25">
      <c r="A738">
        <v>2024</v>
      </c>
      <c r="B738">
        <v>3</v>
      </c>
      <c r="C738" t="s">
        <v>396</v>
      </c>
      <c r="D738" t="s">
        <v>396</v>
      </c>
      <c r="E738" t="s">
        <v>3381</v>
      </c>
      <c r="F738" t="s">
        <v>3385</v>
      </c>
      <c r="G738" s="16">
        <v>950085</v>
      </c>
    </row>
    <row r="739" spans="1:7" x14ac:dyDescent="0.25">
      <c r="A739">
        <v>2024</v>
      </c>
      <c r="B739">
        <v>3</v>
      </c>
      <c r="C739" t="s">
        <v>399</v>
      </c>
      <c r="D739" t="s">
        <v>344</v>
      </c>
      <c r="E739" t="s">
        <v>3381</v>
      </c>
      <c r="F739" t="s">
        <v>3387</v>
      </c>
      <c r="G739" s="16">
        <v>281043</v>
      </c>
    </row>
    <row r="740" spans="1:7" x14ac:dyDescent="0.25">
      <c r="A740">
        <v>2024</v>
      </c>
      <c r="B740">
        <v>3</v>
      </c>
      <c r="C740" t="s">
        <v>399</v>
      </c>
      <c r="D740" t="s">
        <v>399</v>
      </c>
      <c r="E740" t="s">
        <v>3381</v>
      </c>
      <c r="F740" t="s">
        <v>3387</v>
      </c>
      <c r="G740" s="16">
        <v>28745</v>
      </c>
    </row>
    <row r="741" spans="1:7" x14ac:dyDescent="0.25">
      <c r="A741">
        <v>2024</v>
      </c>
      <c r="B741">
        <v>3</v>
      </c>
      <c r="C741" t="s">
        <v>399</v>
      </c>
      <c r="D741" t="s">
        <v>399</v>
      </c>
      <c r="E741" t="s">
        <v>3381</v>
      </c>
      <c r="F741" t="s">
        <v>3385</v>
      </c>
      <c r="G741" s="16">
        <v>74872</v>
      </c>
    </row>
    <row r="742" spans="1:7" x14ac:dyDescent="0.25">
      <c r="A742">
        <v>2024</v>
      </c>
      <c r="B742">
        <v>3</v>
      </c>
      <c r="C742" t="s">
        <v>399</v>
      </c>
      <c r="D742" t="s">
        <v>399</v>
      </c>
      <c r="E742" t="s">
        <v>3383</v>
      </c>
      <c r="F742" t="s">
        <v>3385</v>
      </c>
      <c r="G742" s="16">
        <v>54232</v>
      </c>
    </row>
    <row r="743" spans="1:7" x14ac:dyDescent="0.25">
      <c r="A743">
        <v>2024</v>
      </c>
      <c r="B743">
        <v>3</v>
      </c>
      <c r="C743" t="s">
        <v>399</v>
      </c>
      <c r="D743" t="s">
        <v>408</v>
      </c>
      <c r="E743" t="s">
        <v>3381</v>
      </c>
      <c r="F743" t="s">
        <v>3385</v>
      </c>
      <c r="G743" s="16">
        <v>2084</v>
      </c>
    </row>
    <row r="744" spans="1:7" x14ac:dyDescent="0.25">
      <c r="A744">
        <v>2024</v>
      </c>
      <c r="B744">
        <v>3</v>
      </c>
      <c r="C744" t="s">
        <v>399</v>
      </c>
      <c r="D744" t="s">
        <v>438</v>
      </c>
      <c r="E744" t="s">
        <v>3381</v>
      </c>
      <c r="F744" t="s">
        <v>3387</v>
      </c>
      <c r="G744" s="16">
        <v>26271</v>
      </c>
    </row>
    <row r="745" spans="1:7" x14ac:dyDescent="0.25">
      <c r="A745">
        <v>2024</v>
      </c>
      <c r="B745">
        <v>3</v>
      </c>
      <c r="C745" t="s">
        <v>1492</v>
      </c>
      <c r="D745" t="s">
        <v>327</v>
      </c>
      <c r="E745" t="s">
        <v>3383</v>
      </c>
      <c r="F745" t="s">
        <v>3382</v>
      </c>
      <c r="G745" s="16">
        <v>5566</v>
      </c>
    </row>
    <row r="746" spans="1:7" x14ac:dyDescent="0.25">
      <c r="A746">
        <v>2024</v>
      </c>
      <c r="B746">
        <v>3</v>
      </c>
      <c r="C746" t="s">
        <v>1492</v>
      </c>
      <c r="D746" t="s">
        <v>408</v>
      </c>
      <c r="E746" t="s">
        <v>3383</v>
      </c>
      <c r="F746" t="s">
        <v>3385</v>
      </c>
      <c r="G746" s="16">
        <v>16283</v>
      </c>
    </row>
    <row r="747" spans="1:7" x14ac:dyDescent="0.25">
      <c r="A747">
        <v>2024</v>
      </c>
      <c r="B747">
        <v>3</v>
      </c>
      <c r="C747" t="s">
        <v>1470</v>
      </c>
      <c r="D747" t="s">
        <v>324</v>
      </c>
      <c r="E747" t="s">
        <v>3381</v>
      </c>
      <c r="F747" t="s">
        <v>3382</v>
      </c>
      <c r="G747" s="16">
        <v>151913</v>
      </c>
    </row>
    <row r="748" spans="1:7" x14ac:dyDescent="0.25">
      <c r="A748">
        <v>2024</v>
      </c>
      <c r="B748">
        <v>3</v>
      </c>
      <c r="C748" t="s">
        <v>1470</v>
      </c>
      <c r="D748" t="s">
        <v>330</v>
      </c>
      <c r="E748" t="s">
        <v>3384</v>
      </c>
      <c r="F748" t="s">
        <v>3387</v>
      </c>
      <c r="G748" s="16">
        <v>68432</v>
      </c>
    </row>
    <row r="749" spans="1:7" x14ac:dyDescent="0.25">
      <c r="A749">
        <v>2024</v>
      </c>
      <c r="B749">
        <v>3</v>
      </c>
      <c r="C749" t="s">
        <v>1470</v>
      </c>
      <c r="D749" t="s">
        <v>344</v>
      </c>
      <c r="E749" t="s">
        <v>3381</v>
      </c>
      <c r="F749" t="s">
        <v>3387</v>
      </c>
      <c r="G749" s="16">
        <v>301629</v>
      </c>
    </row>
    <row r="750" spans="1:7" x14ac:dyDescent="0.25">
      <c r="A750">
        <v>2024</v>
      </c>
      <c r="B750">
        <v>3</v>
      </c>
      <c r="C750" t="s">
        <v>1470</v>
      </c>
      <c r="D750" t="s">
        <v>353</v>
      </c>
      <c r="E750" t="s">
        <v>3381</v>
      </c>
      <c r="F750" t="s">
        <v>3382</v>
      </c>
      <c r="G750" s="16">
        <v>47406</v>
      </c>
    </row>
    <row r="751" spans="1:7" x14ac:dyDescent="0.25">
      <c r="A751">
        <v>2024</v>
      </c>
      <c r="B751">
        <v>3</v>
      </c>
      <c r="C751" t="s">
        <v>1470</v>
      </c>
      <c r="D751" t="s">
        <v>353</v>
      </c>
      <c r="E751" t="s">
        <v>3383</v>
      </c>
      <c r="F751" t="s">
        <v>3385</v>
      </c>
      <c r="G751" s="16">
        <v>39377</v>
      </c>
    </row>
    <row r="752" spans="1:7" x14ac:dyDescent="0.25">
      <c r="A752">
        <v>2024</v>
      </c>
      <c r="B752">
        <v>3</v>
      </c>
      <c r="C752" t="s">
        <v>1470</v>
      </c>
      <c r="D752" t="s">
        <v>359</v>
      </c>
      <c r="E752" t="s">
        <v>3381</v>
      </c>
      <c r="F752" t="s">
        <v>3382</v>
      </c>
      <c r="G752" s="16">
        <v>318613</v>
      </c>
    </row>
    <row r="753" spans="1:7" x14ac:dyDescent="0.25">
      <c r="A753">
        <v>2024</v>
      </c>
      <c r="B753">
        <v>3</v>
      </c>
      <c r="C753" t="s">
        <v>1470</v>
      </c>
      <c r="D753" t="s">
        <v>359</v>
      </c>
      <c r="E753" t="s">
        <v>3383</v>
      </c>
      <c r="F753" t="s">
        <v>3387</v>
      </c>
      <c r="G753" s="16">
        <v>19805</v>
      </c>
    </row>
    <row r="754" spans="1:7" x14ac:dyDescent="0.25">
      <c r="A754">
        <v>2024</v>
      </c>
      <c r="B754">
        <v>3</v>
      </c>
      <c r="C754" t="s">
        <v>1470</v>
      </c>
      <c r="D754" t="s">
        <v>390</v>
      </c>
      <c r="E754" t="s">
        <v>3383</v>
      </c>
      <c r="F754" t="s">
        <v>3382</v>
      </c>
      <c r="G754" s="16">
        <v>10122</v>
      </c>
    </row>
    <row r="755" spans="1:7" x14ac:dyDescent="0.25">
      <c r="A755">
        <v>2024</v>
      </c>
      <c r="B755">
        <v>3</v>
      </c>
      <c r="C755" t="s">
        <v>1470</v>
      </c>
      <c r="D755" t="s">
        <v>393</v>
      </c>
      <c r="E755" t="s">
        <v>3381</v>
      </c>
      <c r="F755" t="s">
        <v>3382</v>
      </c>
      <c r="G755" s="16">
        <v>606709</v>
      </c>
    </row>
    <row r="756" spans="1:7" x14ac:dyDescent="0.25">
      <c r="A756">
        <v>2024</v>
      </c>
      <c r="B756">
        <v>3</v>
      </c>
      <c r="C756" t="s">
        <v>1470</v>
      </c>
      <c r="D756" t="s">
        <v>399</v>
      </c>
      <c r="E756" t="s">
        <v>3384</v>
      </c>
      <c r="F756" t="s">
        <v>3382</v>
      </c>
      <c r="G756" s="16">
        <v>125696</v>
      </c>
    </row>
    <row r="757" spans="1:7" x14ac:dyDescent="0.25">
      <c r="A757">
        <v>2024</v>
      </c>
      <c r="B757">
        <v>3</v>
      </c>
      <c r="C757" t="s">
        <v>1470</v>
      </c>
      <c r="D757" t="s">
        <v>399</v>
      </c>
      <c r="E757" t="s">
        <v>3381</v>
      </c>
      <c r="F757" t="s">
        <v>3387</v>
      </c>
      <c r="G757" s="16">
        <v>442791</v>
      </c>
    </row>
    <row r="758" spans="1:7" x14ac:dyDescent="0.25">
      <c r="A758">
        <v>2024</v>
      </c>
      <c r="B758">
        <v>3</v>
      </c>
      <c r="C758" t="s">
        <v>1470</v>
      </c>
      <c r="D758" t="s">
        <v>408</v>
      </c>
      <c r="E758" t="s">
        <v>3381</v>
      </c>
      <c r="F758" t="s">
        <v>3382</v>
      </c>
      <c r="G758" s="16">
        <v>623786</v>
      </c>
    </row>
    <row r="759" spans="1:7" x14ac:dyDescent="0.25">
      <c r="A759">
        <v>2024</v>
      </c>
      <c r="B759">
        <v>3</v>
      </c>
      <c r="C759" t="s">
        <v>1470</v>
      </c>
      <c r="D759" t="s">
        <v>408</v>
      </c>
      <c r="E759" t="s">
        <v>3384</v>
      </c>
      <c r="F759" t="s">
        <v>3382</v>
      </c>
      <c r="G759" s="16">
        <v>605178</v>
      </c>
    </row>
    <row r="760" spans="1:7" x14ac:dyDescent="0.25">
      <c r="A760">
        <v>2024</v>
      </c>
      <c r="B760">
        <v>3</v>
      </c>
      <c r="C760" t="s">
        <v>1470</v>
      </c>
      <c r="D760" t="s">
        <v>408</v>
      </c>
      <c r="E760" t="s">
        <v>3383</v>
      </c>
      <c r="F760" t="s">
        <v>3382</v>
      </c>
      <c r="G760" s="16">
        <v>32133</v>
      </c>
    </row>
    <row r="761" spans="1:7" x14ac:dyDescent="0.25">
      <c r="A761">
        <v>2024</v>
      </c>
      <c r="B761">
        <v>3</v>
      </c>
      <c r="C761" t="s">
        <v>1470</v>
      </c>
      <c r="D761" t="s">
        <v>408</v>
      </c>
      <c r="E761" t="s">
        <v>3381</v>
      </c>
      <c r="F761" t="s">
        <v>3385</v>
      </c>
      <c r="G761" s="16">
        <v>3247</v>
      </c>
    </row>
    <row r="762" spans="1:7" x14ac:dyDescent="0.25">
      <c r="A762">
        <v>2024</v>
      </c>
      <c r="B762">
        <v>3</v>
      </c>
      <c r="C762" t="s">
        <v>1470</v>
      </c>
      <c r="D762" t="s">
        <v>408</v>
      </c>
      <c r="E762" t="s">
        <v>3383</v>
      </c>
      <c r="F762" t="s">
        <v>3385</v>
      </c>
      <c r="G762" s="16">
        <v>47331</v>
      </c>
    </row>
    <row r="763" spans="1:7" x14ac:dyDescent="0.25">
      <c r="A763">
        <v>2024</v>
      </c>
      <c r="B763">
        <v>3</v>
      </c>
      <c r="C763" t="s">
        <v>1470</v>
      </c>
      <c r="D763" t="s">
        <v>414</v>
      </c>
      <c r="E763" t="s">
        <v>3381</v>
      </c>
      <c r="F763" t="s">
        <v>3382</v>
      </c>
      <c r="G763" s="16">
        <v>308518</v>
      </c>
    </row>
    <row r="764" spans="1:7" x14ac:dyDescent="0.25">
      <c r="A764">
        <v>2024</v>
      </c>
      <c r="B764">
        <v>3</v>
      </c>
      <c r="C764" t="s">
        <v>1470</v>
      </c>
      <c r="D764" t="s">
        <v>414</v>
      </c>
      <c r="E764" t="s">
        <v>3383</v>
      </c>
      <c r="F764" t="s">
        <v>3382</v>
      </c>
      <c r="G764" s="16">
        <v>8053</v>
      </c>
    </row>
    <row r="765" spans="1:7" x14ac:dyDescent="0.25">
      <c r="A765">
        <v>2024</v>
      </c>
      <c r="B765">
        <v>3</v>
      </c>
      <c r="C765" t="s">
        <v>1470</v>
      </c>
      <c r="D765" t="s">
        <v>438</v>
      </c>
      <c r="E765" t="s">
        <v>3381</v>
      </c>
      <c r="F765" t="s">
        <v>3382</v>
      </c>
      <c r="G765" s="16">
        <v>620392</v>
      </c>
    </row>
    <row r="766" spans="1:7" x14ac:dyDescent="0.25">
      <c r="A766">
        <v>2024</v>
      </c>
      <c r="B766">
        <v>3</v>
      </c>
      <c r="C766" t="s">
        <v>1470</v>
      </c>
      <c r="D766" t="s">
        <v>438</v>
      </c>
      <c r="E766" t="s">
        <v>3381</v>
      </c>
      <c r="F766" t="s">
        <v>3387</v>
      </c>
      <c r="G766" s="16">
        <v>214029</v>
      </c>
    </row>
    <row r="767" spans="1:7" x14ac:dyDescent="0.25">
      <c r="A767">
        <v>2024</v>
      </c>
      <c r="B767">
        <v>3</v>
      </c>
      <c r="C767" t="s">
        <v>1470</v>
      </c>
      <c r="D767" t="s">
        <v>438</v>
      </c>
      <c r="E767" t="s">
        <v>3381</v>
      </c>
      <c r="F767" t="s">
        <v>3385</v>
      </c>
      <c r="G767" s="16">
        <v>31324</v>
      </c>
    </row>
    <row r="768" spans="1:7" x14ac:dyDescent="0.25">
      <c r="A768">
        <v>2024</v>
      </c>
      <c r="B768">
        <v>3</v>
      </c>
      <c r="C768" t="s">
        <v>1470</v>
      </c>
      <c r="D768" t="s">
        <v>438</v>
      </c>
      <c r="E768" t="s">
        <v>3383</v>
      </c>
      <c r="F768" t="s">
        <v>3385</v>
      </c>
      <c r="G768" s="16">
        <v>50224</v>
      </c>
    </row>
    <row r="769" spans="1:7" x14ac:dyDescent="0.25">
      <c r="A769">
        <v>2024</v>
      </c>
      <c r="B769">
        <v>3</v>
      </c>
      <c r="C769" t="s">
        <v>1470</v>
      </c>
      <c r="D769" t="s">
        <v>441</v>
      </c>
      <c r="E769" t="s">
        <v>3381</v>
      </c>
      <c r="F769" t="s">
        <v>3382</v>
      </c>
      <c r="G769" s="16">
        <v>47222</v>
      </c>
    </row>
    <row r="770" spans="1:7" x14ac:dyDescent="0.25">
      <c r="A770">
        <v>2024</v>
      </c>
      <c r="B770">
        <v>3</v>
      </c>
      <c r="C770" t="s">
        <v>423</v>
      </c>
      <c r="D770" t="s">
        <v>423</v>
      </c>
      <c r="E770" t="s">
        <v>3381</v>
      </c>
      <c r="F770" t="s">
        <v>3382</v>
      </c>
      <c r="G770" s="16">
        <v>2495996</v>
      </c>
    </row>
    <row r="771" spans="1:7" x14ac:dyDescent="0.25">
      <c r="A771">
        <v>2024</v>
      </c>
      <c r="B771">
        <v>3</v>
      </c>
      <c r="C771" t="s">
        <v>423</v>
      </c>
      <c r="D771" t="s">
        <v>423</v>
      </c>
      <c r="E771" t="s">
        <v>3381</v>
      </c>
      <c r="F771" t="s">
        <v>3385</v>
      </c>
      <c r="G771" s="16">
        <v>1139796</v>
      </c>
    </row>
    <row r="772" spans="1:7" x14ac:dyDescent="0.25">
      <c r="A772">
        <v>2024</v>
      </c>
      <c r="B772">
        <v>3</v>
      </c>
      <c r="C772" t="s">
        <v>426</v>
      </c>
      <c r="D772" t="s">
        <v>301</v>
      </c>
      <c r="E772" t="s">
        <v>3383</v>
      </c>
      <c r="F772" t="s">
        <v>3382</v>
      </c>
      <c r="G772" s="16">
        <v>3366</v>
      </c>
    </row>
    <row r="773" spans="1:7" x14ac:dyDescent="0.25">
      <c r="A773">
        <v>2024</v>
      </c>
      <c r="B773">
        <v>3</v>
      </c>
      <c r="C773" t="s">
        <v>426</v>
      </c>
      <c r="D773" t="s">
        <v>305</v>
      </c>
      <c r="E773" t="s">
        <v>3383</v>
      </c>
      <c r="F773" t="s">
        <v>3382</v>
      </c>
      <c r="G773" s="16">
        <v>49610</v>
      </c>
    </row>
    <row r="774" spans="1:7" x14ac:dyDescent="0.25">
      <c r="A774">
        <v>2024</v>
      </c>
      <c r="B774">
        <v>3</v>
      </c>
      <c r="C774" t="s">
        <v>426</v>
      </c>
      <c r="D774" t="s">
        <v>330</v>
      </c>
      <c r="E774" t="s">
        <v>3381</v>
      </c>
      <c r="F774" t="s">
        <v>3385</v>
      </c>
      <c r="G774" s="16">
        <v>1100</v>
      </c>
    </row>
    <row r="775" spans="1:7" x14ac:dyDescent="0.25">
      <c r="A775">
        <v>2024</v>
      </c>
      <c r="B775">
        <v>3</v>
      </c>
      <c r="C775" t="s">
        <v>426</v>
      </c>
      <c r="D775" t="s">
        <v>377</v>
      </c>
      <c r="E775" t="s">
        <v>3383</v>
      </c>
      <c r="F775" t="s">
        <v>3382</v>
      </c>
      <c r="G775" s="16">
        <v>6892</v>
      </c>
    </row>
    <row r="776" spans="1:7" x14ac:dyDescent="0.25">
      <c r="A776">
        <v>2024</v>
      </c>
      <c r="B776">
        <v>3</v>
      </c>
      <c r="C776" t="s">
        <v>426</v>
      </c>
      <c r="D776" t="s">
        <v>377</v>
      </c>
      <c r="E776" t="s">
        <v>3383</v>
      </c>
      <c r="F776" t="s">
        <v>3385</v>
      </c>
      <c r="G776" s="16">
        <v>22038</v>
      </c>
    </row>
    <row r="777" spans="1:7" x14ac:dyDescent="0.25">
      <c r="A777">
        <v>2024</v>
      </c>
      <c r="B777">
        <v>3</v>
      </c>
      <c r="C777" t="s">
        <v>426</v>
      </c>
      <c r="D777" t="s">
        <v>426</v>
      </c>
      <c r="E777" t="s">
        <v>3381</v>
      </c>
      <c r="F777" t="s">
        <v>3382</v>
      </c>
      <c r="G777" s="16">
        <v>384858</v>
      </c>
    </row>
    <row r="778" spans="1:7" x14ac:dyDescent="0.25">
      <c r="A778">
        <v>2024</v>
      </c>
      <c r="B778">
        <v>3</v>
      </c>
      <c r="C778" t="s">
        <v>426</v>
      </c>
      <c r="D778" t="s">
        <v>426</v>
      </c>
      <c r="E778" t="s">
        <v>3381</v>
      </c>
      <c r="F778" t="s">
        <v>3385</v>
      </c>
      <c r="G778" s="16">
        <v>1346250</v>
      </c>
    </row>
    <row r="779" spans="1:7" x14ac:dyDescent="0.25">
      <c r="A779">
        <v>2024</v>
      </c>
      <c r="B779">
        <v>3</v>
      </c>
      <c r="C779" t="s">
        <v>426</v>
      </c>
      <c r="D779" t="s">
        <v>426</v>
      </c>
      <c r="E779" t="s">
        <v>3383</v>
      </c>
      <c r="F779" t="s">
        <v>3385</v>
      </c>
      <c r="G779" s="16">
        <v>43767</v>
      </c>
    </row>
    <row r="780" spans="1:7" x14ac:dyDescent="0.25">
      <c r="A780">
        <v>2024</v>
      </c>
      <c r="B780">
        <v>3</v>
      </c>
      <c r="C780" t="s">
        <v>432</v>
      </c>
      <c r="D780" t="s">
        <v>1</v>
      </c>
      <c r="E780" t="s">
        <v>3384</v>
      </c>
      <c r="F780" t="s">
        <v>3382</v>
      </c>
      <c r="G780" s="16">
        <v>11310</v>
      </c>
    </row>
    <row r="781" spans="1:7" x14ac:dyDescent="0.25">
      <c r="A781">
        <v>2024</v>
      </c>
      <c r="B781">
        <v>3</v>
      </c>
      <c r="C781" t="s">
        <v>432</v>
      </c>
      <c r="D781" t="s">
        <v>330</v>
      </c>
      <c r="E781" t="s">
        <v>3384</v>
      </c>
      <c r="F781" t="s">
        <v>3387</v>
      </c>
      <c r="G781" s="16">
        <v>3245</v>
      </c>
    </row>
    <row r="782" spans="1:7" x14ac:dyDescent="0.25">
      <c r="A782">
        <v>2024</v>
      </c>
      <c r="B782">
        <v>3</v>
      </c>
      <c r="C782" t="s">
        <v>432</v>
      </c>
      <c r="D782" t="s">
        <v>344</v>
      </c>
      <c r="E782" t="s">
        <v>3383</v>
      </c>
      <c r="F782" t="s">
        <v>3385</v>
      </c>
      <c r="G782" s="16">
        <v>9530</v>
      </c>
    </row>
    <row r="783" spans="1:7" x14ac:dyDescent="0.25">
      <c r="A783">
        <v>2024</v>
      </c>
      <c r="B783">
        <v>3</v>
      </c>
      <c r="C783" t="s">
        <v>432</v>
      </c>
      <c r="D783" t="s">
        <v>359</v>
      </c>
      <c r="E783" t="s">
        <v>3384</v>
      </c>
      <c r="F783" t="s">
        <v>3382</v>
      </c>
      <c r="G783" s="16">
        <v>63737</v>
      </c>
    </row>
    <row r="784" spans="1:7" x14ac:dyDescent="0.25">
      <c r="A784">
        <v>2024</v>
      </c>
      <c r="B784">
        <v>3</v>
      </c>
      <c r="C784" t="s">
        <v>432</v>
      </c>
      <c r="D784" t="s">
        <v>365</v>
      </c>
      <c r="E784" t="s">
        <v>3383</v>
      </c>
      <c r="F784" t="s">
        <v>3387</v>
      </c>
      <c r="G784" s="16">
        <v>18171</v>
      </c>
    </row>
    <row r="785" spans="1:7" x14ac:dyDescent="0.25">
      <c r="A785">
        <v>2024</v>
      </c>
      <c r="B785">
        <v>3</v>
      </c>
      <c r="C785" t="s">
        <v>432</v>
      </c>
      <c r="D785" t="s">
        <v>393</v>
      </c>
      <c r="E785" t="s">
        <v>3383</v>
      </c>
      <c r="F785" t="s">
        <v>3385</v>
      </c>
      <c r="G785" s="16">
        <v>7675</v>
      </c>
    </row>
    <row r="786" spans="1:7" x14ac:dyDescent="0.25">
      <c r="A786">
        <v>2024</v>
      </c>
      <c r="B786">
        <v>3</v>
      </c>
      <c r="C786" t="s">
        <v>432</v>
      </c>
      <c r="D786" t="s">
        <v>399</v>
      </c>
      <c r="E786" t="s">
        <v>3384</v>
      </c>
      <c r="F786" t="s">
        <v>3382</v>
      </c>
      <c r="G786" s="16">
        <v>113281</v>
      </c>
    </row>
    <row r="787" spans="1:7" x14ac:dyDescent="0.25">
      <c r="A787">
        <v>2024</v>
      </c>
      <c r="B787">
        <v>3</v>
      </c>
      <c r="C787" t="s">
        <v>432</v>
      </c>
      <c r="D787" t="s">
        <v>408</v>
      </c>
      <c r="E787" t="s">
        <v>3384</v>
      </c>
      <c r="F787" t="s">
        <v>3382</v>
      </c>
      <c r="G787" s="16">
        <v>133628</v>
      </c>
    </row>
    <row r="788" spans="1:7" x14ac:dyDescent="0.25">
      <c r="A788">
        <v>2024</v>
      </c>
      <c r="B788">
        <v>3</v>
      </c>
      <c r="C788" t="s">
        <v>432</v>
      </c>
      <c r="D788" t="s">
        <v>420</v>
      </c>
      <c r="E788" t="s">
        <v>3383</v>
      </c>
      <c r="F788" t="s">
        <v>3382</v>
      </c>
      <c r="G788" s="16">
        <v>74101</v>
      </c>
    </row>
    <row r="789" spans="1:7" x14ac:dyDescent="0.25">
      <c r="A789">
        <v>2024</v>
      </c>
      <c r="B789">
        <v>3</v>
      </c>
      <c r="C789" t="s">
        <v>432</v>
      </c>
      <c r="D789" t="s">
        <v>432</v>
      </c>
      <c r="E789" t="s">
        <v>3381</v>
      </c>
      <c r="F789" t="s">
        <v>3382</v>
      </c>
      <c r="G789" s="16">
        <v>87534</v>
      </c>
    </row>
    <row r="790" spans="1:7" x14ac:dyDescent="0.25">
      <c r="A790">
        <v>2024</v>
      </c>
      <c r="B790">
        <v>3</v>
      </c>
      <c r="C790" t="s">
        <v>432</v>
      </c>
      <c r="D790" t="s">
        <v>432</v>
      </c>
      <c r="E790" t="s">
        <v>3383</v>
      </c>
      <c r="F790" t="s">
        <v>3382</v>
      </c>
      <c r="G790" s="16">
        <v>11819</v>
      </c>
    </row>
    <row r="791" spans="1:7" x14ac:dyDescent="0.25">
      <c r="A791">
        <v>2024</v>
      </c>
      <c r="B791">
        <v>3</v>
      </c>
      <c r="C791" t="s">
        <v>432</v>
      </c>
      <c r="D791" t="s">
        <v>432</v>
      </c>
      <c r="E791" t="s">
        <v>3381</v>
      </c>
      <c r="F791" t="s">
        <v>3385</v>
      </c>
      <c r="G791" s="16">
        <v>137572</v>
      </c>
    </row>
    <row r="792" spans="1:7" x14ac:dyDescent="0.25">
      <c r="A792">
        <v>2024</v>
      </c>
      <c r="B792">
        <v>3</v>
      </c>
      <c r="C792" t="s">
        <v>432</v>
      </c>
      <c r="D792" t="s">
        <v>432</v>
      </c>
      <c r="E792" t="s">
        <v>3384</v>
      </c>
      <c r="F792" t="s">
        <v>3385</v>
      </c>
      <c r="G792" s="16">
        <v>40654</v>
      </c>
    </row>
    <row r="793" spans="1:7" x14ac:dyDescent="0.25">
      <c r="A793">
        <v>2024</v>
      </c>
      <c r="B793">
        <v>3</v>
      </c>
      <c r="C793" t="s">
        <v>432</v>
      </c>
      <c r="D793" t="s">
        <v>432</v>
      </c>
      <c r="E793" t="s">
        <v>3386</v>
      </c>
      <c r="F793" t="s">
        <v>3385</v>
      </c>
      <c r="G793" s="16">
        <v>763</v>
      </c>
    </row>
    <row r="794" spans="1:7" x14ac:dyDescent="0.25">
      <c r="A794">
        <v>2024</v>
      </c>
      <c r="B794">
        <v>3</v>
      </c>
      <c r="C794" t="s">
        <v>1960</v>
      </c>
      <c r="D794" t="s">
        <v>334</v>
      </c>
      <c r="E794" t="s">
        <v>3381</v>
      </c>
      <c r="F794" t="s">
        <v>3382</v>
      </c>
      <c r="G794" s="16">
        <v>12750</v>
      </c>
    </row>
    <row r="795" spans="1:7" x14ac:dyDescent="0.25">
      <c r="A795">
        <v>2024</v>
      </c>
      <c r="B795">
        <v>3</v>
      </c>
      <c r="C795" t="s">
        <v>1960</v>
      </c>
      <c r="D795" t="s">
        <v>344</v>
      </c>
      <c r="E795" t="s">
        <v>3381</v>
      </c>
      <c r="F795" t="s">
        <v>3387</v>
      </c>
      <c r="G795" s="16">
        <v>272825</v>
      </c>
    </row>
    <row r="796" spans="1:7" x14ac:dyDescent="0.25">
      <c r="A796">
        <v>2024</v>
      </c>
      <c r="B796">
        <v>3</v>
      </c>
      <c r="C796" t="s">
        <v>1960</v>
      </c>
      <c r="D796" t="s">
        <v>344</v>
      </c>
      <c r="E796" t="s">
        <v>3383</v>
      </c>
      <c r="F796" t="s">
        <v>3387</v>
      </c>
      <c r="G796" s="16">
        <v>12828</v>
      </c>
    </row>
    <row r="797" spans="1:7" x14ac:dyDescent="0.25">
      <c r="A797">
        <v>2024</v>
      </c>
      <c r="B797">
        <v>3</v>
      </c>
      <c r="C797" t="s">
        <v>1960</v>
      </c>
      <c r="D797" t="s">
        <v>353</v>
      </c>
      <c r="E797" t="s">
        <v>3381</v>
      </c>
      <c r="F797" t="s">
        <v>3382</v>
      </c>
      <c r="G797" s="16">
        <v>177159</v>
      </c>
    </row>
    <row r="798" spans="1:7" x14ac:dyDescent="0.25">
      <c r="A798">
        <v>2024</v>
      </c>
      <c r="B798">
        <v>3</v>
      </c>
      <c r="C798" t="s">
        <v>1960</v>
      </c>
      <c r="D798" t="s">
        <v>353</v>
      </c>
      <c r="E798" t="s">
        <v>3383</v>
      </c>
      <c r="F798" t="s">
        <v>3385</v>
      </c>
      <c r="G798" s="16">
        <v>1423</v>
      </c>
    </row>
    <row r="799" spans="1:7" x14ac:dyDescent="0.25">
      <c r="A799">
        <v>2024</v>
      </c>
      <c r="B799">
        <v>3</v>
      </c>
      <c r="C799" t="s">
        <v>1960</v>
      </c>
      <c r="D799" t="s">
        <v>399</v>
      </c>
      <c r="E799" t="s">
        <v>3381</v>
      </c>
      <c r="F799" t="s">
        <v>3387</v>
      </c>
      <c r="G799" s="16">
        <v>2208254</v>
      </c>
    </row>
    <row r="800" spans="1:7" x14ac:dyDescent="0.25">
      <c r="A800">
        <v>2024</v>
      </c>
      <c r="B800">
        <v>3</v>
      </c>
      <c r="C800" t="s">
        <v>1960</v>
      </c>
      <c r="D800" t="s">
        <v>408</v>
      </c>
      <c r="E800" t="s">
        <v>3384</v>
      </c>
      <c r="F800" t="s">
        <v>3382</v>
      </c>
      <c r="G800" s="16">
        <v>5193</v>
      </c>
    </row>
    <row r="801" spans="1:7" x14ac:dyDescent="0.25">
      <c r="A801">
        <v>2024</v>
      </c>
      <c r="B801">
        <v>3</v>
      </c>
      <c r="C801" t="s">
        <v>1960</v>
      </c>
      <c r="D801" t="s">
        <v>408</v>
      </c>
      <c r="E801" t="s">
        <v>3381</v>
      </c>
      <c r="F801" t="s">
        <v>3387</v>
      </c>
      <c r="G801" s="16">
        <v>140156</v>
      </c>
    </row>
    <row r="802" spans="1:7" x14ac:dyDescent="0.25">
      <c r="A802">
        <v>2024</v>
      </c>
      <c r="B802">
        <v>3</v>
      </c>
      <c r="C802" t="s">
        <v>1960</v>
      </c>
      <c r="D802" t="s">
        <v>414</v>
      </c>
      <c r="E802" t="s">
        <v>3381</v>
      </c>
      <c r="F802" t="s">
        <v>3382</v>
      </c>
      <c r="G802" s="16">
        <v>25324</v>
      </c>
    </row>
    <row r="803" spans="1:7" x14ac:dyDescent="0.25">
      <c r="A803">
        <v>2024</v>
      </c>
      <c r="B803">
        <v>3</v>
      </c>
      <c r="C803" t="s">
        <v>1960</v>
      </c>
      <c r="D803" t="s">
        <v>438</v>
      </c>
      <c r="E803" t="s">
        <v>3381</v>
      </c>
      <c r="F803" t="s">
        <v>3382</v>
      </c>
      <c r="G803" s="16">
        <v>404468</v>
      </c>
    </row>
    <row r="804" spans="1:7" x14ac:dyDescent="0.25">
      <c r="A804">
        <v>2024</v>
      </c>
      <c r="B804">
        <v>3</v>
      </c>
      <c r="C804" t="s">
        <v>1960</v>
      </c>
      <c r="D804" t="s">
        <v>438</v>
      </c>
      <c r="E804" t="s">
        <v>3381</v>
      </c>
      <c r="F804" t="s">
        <v>3387</v>
      </c>
      <c r="G804" s="16">
        <v>1306117</v>
      </c>
    </row>
    <row r="805" spans="1:7" x14ac:dyDescent="0.25">
      <c r="A805">
        <v>2024</v>
      </c>
      <c r="B805">
        <v>3</v>
      </c>
      <c r="C805" t="s">
        <v>1960</v>
      </c>
      <c r="D805" t="s">
        <v>438</v>
      </c>
      <c r="E805" t="s">
        <v>3381</v>
      </c>
      <c r="F805" t="s">
        <v>3389</v>
      </c>
      <c r="G805" s="16">
        <v>1310651</v>
      </c>
    </row>
    <row r="806" spans="1:7" x14ac:dyDescent="0.25">
      <c r="A806">
        <v>2024</v>
      </c>
      <c r="B806">
        <v>3</v>
      </c>
      <c r="C806" t="s">
        <v>1960</v>
      </c>
      <c r="D806" t="s">
        <v>438</v>
      </c>
      <c r="E806" t="s">
        <v>3381</v>
      </c>
      <c r="F806" t="s">
        <v>3385</v>
      </c>
      <c r="G806" s="16">
        <v>14060</v>
      </c>
    </row>
    <row r="807" spans="1:7" x14ac:dyDescent="0.25">
      <c r="A807">
        <v>2024</v>
      </c>
      <c r="B807">
        <v>3</v>
      </c>
      <c r="C807" t="s">
        <v>1960</v>
      </c>
      <c r="D807" t="s">
        <v>438</v>
      </c>
      <c r="E807" t="s">
        <v>3383</v>
      </c>
      <c r="F807" t="s">
        <v>3385</v>
      </c>
      <c r="G807" s="16">
        <v>4004</v>
      </c>
    </row>
    <row r="808" spans="1:7" x14ac:dyDescent="0.25">
      <c r="A808">
        <v>2024</v>
      </c>
      <c r="B808">
        <v>3</v>
      </c>
      <c r="C808" t="s">
        <v>1960</v>
      </c>
      <c r="D808" t="s">
        <v>441</v>
      </c>
      <c r="E808" t="s">
        <v>3381</v>
      </c>
      <c r="F808" t="s">
        <v>3382</v>
      </c>
      <c r="G808" s="16">
        <v>47299</v>
      </c>
    </row>
    <row r="809" spans="1:7" x14ac:dyDescent="0.25">
      <c r="A809">
        <v>2024</v>
      </c>
      <c r="B809">
        <v>3</v>
      </c>
      <c r="C809" t="s">
        <v>1972</v>
      </c>
      <c r="D809" t="s">
        <v>1</v>
      </c>
      <c r="E809" t="s">
        <v>3384</v>
      </c>
      <c r="F809" t="s">
        <v>3382</v>
      </c>
      <c r="G809" s="16">
        <v>73673</v>
      </c>
    </row>
    <row r="810" spans="1:7" x14ac:dyDescent="0.25">
      <c r="A810">
        <v>2024</v>
      </c>
      <c r="B810">
        <v>3</v>
      </c>
      <c r="C810" t="s">
        <v>1972</v>
      </c>
      <c r="D810" t="s">
        <v>330</v>
      </c>
      <c r="E810" t="s">
        <v>3384</v>
      </c>
      <c r="F810" t="s">
        <v>3387</v>
      </c>
      <c r="G810" s="16">
        <v>175113</v>
      </c>
    </row>
    <row r="811" spans="1:7" x14ac:dyDescent="0.25">
      <c r="A811">
        <v>2024</v>
      </c>
      <c r="B811">
        <v>3</v>
      </c>
      <c r="C811" t="s">
        <v>1972</v>
      </c>
      <c r="D811" t="s">
        <v>334</v>
      </c>
      <c r="E811" t="s">
        <v>3384</v>
      </c>
      <c r="F811" t="s">
        <v>3382</v>
      </c>
      <c r="G811" s="16">
        <v>1023178</v>
      </c>
    </row>
    <row r="812" spans="1:7" x14ac:dyDescent="0.25">
      <c r="A812">
        <v>2024</v>
      </c>
      <c r="B812">
        <v>3</v>
      </c>
      <c r="C812" t="s">
        <v>1972</v>
      </c>
      <c r="D812" t="s">
        <v>334</v>
      </c>
      <c r="E812" t="s">
        <v>3381</v>
      </c>
      <c r="F812" t="s">
        <v>3387</v>
      </c>
      <c r="G812" s="16">
        <v>13646</v>
      </c>
    </row>
    <row r="813" spans="1:7" x14ac:dyDescent="0.25">
      <c r="A813">
        <v>2024</v>
      </c>
      <c r="B813">
        <v>3</v>
      </c>
      <c r="C813" t="s">
        <v>1972</v>
      </c>
      <c r="D813" t="s">
        <v>344</v>
      </c>
      <c r="E813" t="s">
        <v>3383</v>
      </c>
      <c r="F813" t="s">
        <v>3385</v>
      </c>
      <c r="G813" s="16">
        <v>12885</v>
      </c>
    </row>
    <row r="814" spans="1:7" x14ac:dyDescent="0.25">
      <c r="A814">
        <v>2024</v>
      </c>
      <c r="B814">
        <v>3</v>
      </c>
      <c r="C814" t="s">
        <v>1972</v>
      </c>
      <c r="D814" t="s">
        <v>353</v>
      </c>
      <c r="E814" t="s">
        <v>3383</v>
      </c>
      <c r="F814" t="s">
        <v>3385</v>
      </c>
      <c r="G814" s="16">
        <v>21253</v>
      </c>
    </row>
    <row r="815" spans="1:7" x14ac:dyDescent="0.25">
      <c r="A815">
        <v>2024</v>
      </c>
      <c r="B815">
        <v>3</v>
      </c>
      <c r="C815" t="s">
        <v>1972</v>
      </c>
      <c r="D815" t="s">
        <v>359</v>
      </c>
      <c r="E815" t="s">
        <v>3384</v>
      </c>
      <c r="F815" t="s">
        <v>3382</v>
      </c>
      <c r="G815" s="16">
        <v>310925</v>
      </c>
    </row>
    <row r="816" spans="1:7" x14ac:dyDescent="0.25">
      <c r="A816">
        <v>2024</v>
      </c>
      <c r="B816">
        <v>3</v>
      </c>
      <c r="C816" t="s">
        <v>1972</v>
      </c>
      <c r="D816" t="s">
        <v>365</v>
      </c>
      <c r="E816" t="s">
        <v>3383</v>
      </c>
      <c r="F816" t="s">
        <v>3387</v>
      </c>
      <c r="G816" s="16">
        <v>16238</v>
      </c>
    </row>
    <row r="817" spans="1:7" x14ac:dyDescent="0.25">
      <c r="A817">
        <v>2024</v>
      </c>
      <c r="B817">
        <v>3</v>
      </c>
      <c r="C817" t="s">
        <v>1972</v>
      </c>
      <c r="D817" t="s">
        <v>393</v>
      </c>
      <c r="E817" t="s">
        <v>3381</v>
      </c>
      <c r="F817" t="s">
        <v>3382</v>
      </c>
      <c r="G817" s="16">
        <v>851277</v>
      </c>
    </row>
    <row r="818" spans="1:7" x14ac:dyDescent="0.25">
      <c r="A818">
        <v>2024</v>
      </c>
      <c r="B818">
        <v>3</v>
      </c>
      <c r="C818" t="s">
        <v>1972</v>
      </c>
      <c r="D818" t="s">
        <v>399</v>
      </c>
      <c r="E818" t="s">
        <v>3384</v>
      </c>
      <c r="F818" t="s">
        <v>3382</v>
      </c>
      <c r="G818" s="16">
        <v>101426</v>
      </c>
    </row>
    <row r="819" spans="1:7" x14ac:dyDescent="0.25">
      <c r="A819">
        <v>2024</v>
      </c>
      <c r="B819">
        <v>3</v>
      </c>
      <c r="C819" t="s">
        <v>1972</v>
      </c>
      <c r="D819" t="s">
        <v>399</v>
      </c>
      <c r="E819" t="s">
        <v>3384</v>
      </c>
      <c r="F819" t="s">
        <v>3387</v>
      </c>
      <c r="G819" s="16">
        <v>135823</v>
      </c>
    </row>
    <row r="820" spans="1:7" x14ac:dyDescent="0.25">
      <c r="A820">
        <v>2024</v>
      </c>
      <c r="B820">
        <v>3</v>
      </c>
      <c r="C820" t="s">
        <v>1972</v>
      </c>
      <c r="D820" t="s">
        <v>399</v>
      </c>
      <c r="E820" t="s">
        <v>3384</v>
      </c>
      <c r="F820" t="s">
        <v>3385</v>
      </c>
      <c r="G820" s="16">
        <v>181174</v>
      </c>
    </row>
    <row r="821" spans="1:7" x14ac:dyDescent="0.25">
      <c r="A821">
        <v>2024</v>
      </c>
      <c r="B821">
        <v>3</v>
      </c>
      <c r="C821" t="s">
        <v>1972</v>
      </c>
      <c r="D821" t="s">
        <v>402</v>
      </c>
      <c r="E821" t="s">
        <v>3383</v>
      </c>
      <c r="F821" t="s">
        <v>3387</v>
      </c>
      <c r="G821" s="16">
        <v>4464</v>
      </c>
    </row>
    <row r="822" spans="1:7" x14ac:dyDescent="0.25">
      <c r="A822">
        <v>2024</v>
      </c>
      <c r="B822">
        <v>3</v>
      </c>
      <c r="C822" t="s">
        <v>1972</v>
      </c>
      <c r="D822" t="s">
        <v>408</v>
      </c>
      <c r="E822" t="s">
        <v>3384</v>
      </c>
      <c r="F822" t="s">
        <v>3382</v>
      </c>
      <c r="G822" s="16">
        <v>350836</v>
      </c>
    </row>
    <row r="823" spans="1:7" x14ac:dyDescent="0.25">
      <c r="A823">
        <v>2024</v>
      </c>
      <c r="B823">
        <v>3</v>
      </c>
      <c r="C823" t="s">
        <v>1972</v>
      </c>
      <c r="D823" t="s">
        <v>408</v>
      </c>
      <c r="E823" t="s">
        <v>3384</v>
      </c>
      <c r="F823" t="s">
        <v>3387</v>
      </c>
      <c r="G823" s="16">
        <v>79712</v>
      </c>
    </row>
    <row r="824" spans="1:7" x14ac:dyDescent="0.25">
      <c r="A824">
        <v>2024</v>
      </c>
      <c r="B824">
        <v>3</v>
      </c>
      <c r="C824" t="s">
        <v>1972</v>
      </c>
      <c r="D824" t="s">
        <v>414</v>
      </c>
      <c r="E824" t="s">
        <v>3381</v>
      </c>
      <c r="F824" t="s">
        <v>3382</v>
      </c>
      <c r="G824" s="16">
        <v>331205</v>
      </c>
    </row>
    <row r="825" spans="1:7" x14ac:dyDescent="0.25">
      <c r="A825">
        <v>2024</v>
      </c>
      <c r="B825">
        <v>3</v>
      </c>
      <c r="C825" t="s">
        <v>1972</v>
      </c>
      <c r="D825" t="s">
        <v>420</v>
      </c>
      <c r="E825" t="s">
        <v>3383</v>
      </c>
      <c r="F825" t="s">
        <v>3385</v>
      </c>
      <c r="G825" s="16">
        <v>386</v>
      </c>
    </row>
    <row r="826" spans="1:7" x14ac:dyDescent="0.25">
      <c r="A826">
        <v>2024</v>
      </c>
      <c r="B826">
        <v>3</v>
      </c>
      <c r="C826" t="s">
        <v>1972</v>
      </c>
      <c r="D826" t="s">
        <v>432</v>
      </c>
      <c r="E826" t="s">
        <v>3384</v>
      </c>
      <c r="F826" t="s">
        <v>3385</v>
      </c>
      <c r="G826" s="16">
        <v>128279</v>
      </c>
    </row>
    <row r="827" spans="1:7" x14ac:dyDescent="0.25">
      <c r="A827">
        <v>2024</v>
      </c>
      <c r="B827">
        <v>3</v>
      </c>
      <c r="C827" t="s">
        <v>1972</v>
      </c>
      <c r="D827" t="s">
        <v>438</v>
      </c>
      <c r="E827" t="s">
        <v>3381</v>
      </c>
      <c r="F827" t="s">
        <v>3382</v>
      </c>
      <c r="G827" s="16">
        <v>25570</v>
      </c>
    </row>
    <row r="828" spans="1:7" x14ac:dyDescent="0.25">
      <c r="A828">
        <v>2024</v>
      </c>
      <c r="B828">
        <v>3</v>
      </c>
      <c r="C828" t="s">
        <v>1972</v>
      </c>
      <c r="D828" t="s">
        <v>438</v>
      </c>
      <c r="E828" t="s">
        <v>3381</v>
      </c>
      <c r="F828" t="s">
        <v>3387</v>
      </c>
      <c r="G828" s="16">
        <v>351775</v>
      </c>
    </row>
    <row r="829" spans="1:7" x14ac:dyDescent="0.25">
      <c r="A829">
        <v>2024</v>
      </c>
      <c r="B829">
        <v>3</v>
      </c>
      <c r="C829" t="s">
        <v>1972</v>
      </c>
      <c r="D829" t="s">
        <v>438</v>
      </c>
      <c r="E829" t="s">
        <v>3381</v>
      </c>
      <c r="F829" t="s">
        <v>3385</v>
      </c>
      <c r="G829" s="16">
        <v>161323</v>
      </c>
    </row>
    <row r="830" spans="1:7" x14ac:dyDescent="0.25">
      <c r="A830">
        <v>2024</v>
      </c>
      <c r="B830">
        <v>3</v>
      </c>
      <c r="C830" t="s">
        <v>444</v>
      </c>
      <c r="D830" t="s">
        <v>1</v>
      </c>
      <c r="E830" t="s">
        <v>3381</v>
      </c>
      <c r="F830" t="s">
        <v>3382</v>
      </c>
      <c r="G830" s="16">
        <v>2475999</v>
      </c>
    </row>
    <row r="831" spans="1:7" x14ac:dyDescent="0.25">
      <c r="A831">
        <v>2024</v>
      </c>
      <c r="B831">
        <v>3</v>
      </c>
      <c r="C831" t="s">
        <v>444</v>
      </c>
      <c r="D831" t="s">
        <v>297</v>
      </c>
      <c r="E831" t="s">
        <v>3381</v>
      </c>
      <c r="F831" t="s">
        <v>3382</v>
      </c>
      <c r="G831" s="16">
        <v>896736</v>
      </c>
    </row>
    <row r="832" spans="1:7" x14ac:dyDescent="0.25">
      <c r="A832">
        <v>2024</v>
      </c>
      <c r="B832">
        <v>3</v>
      </c>
      <c r="C832" t="s">
        <v>444</v>
      </c>
      <c r="D832" t="s">
        <v>301</v>
      </c>
      <c r="E832" t="s">
        <v>3381</v>
      </c>
      <c r="F832" t="s">
        <v>3382</v>
      </c>
      <c r="G832" s="16">
        <v>2229064</v>
      </c>
    </row>
    <row r="833" spans="1:7" x14ac:dyDescent="0.25">
      <c r="A833">
        <v>2024</v>
      </c>
      <c r="B833">
        <v>3</v>
      </c>
      <c r="C833" t="s">
        <v>444</v>
      </c>
      <c r="D833" t="s">
        <v>305</v>
      </c>
      <c r="E833" t="s">
        <v>3383</v>
      </c>
      <c r="F833" t="s">
        <v>3382</v>
      </c>
      <c r="G833" s="16">
        <v>45714</v>
      </c>
    </row>
    <row r="834" spans="1:7" x14ac:dyDescent="0.25">
      <c r="A834">
        <v>2024</v>
      </c>
      <c r="B834">
        <v>3</v>
      </c>
      <c r="C834" t="s">
        <v>444</v>
      </c>
      <c r="D834" t="s">
        <v>309</v>
      </c>
      <c r="E834" t="s">
        <v>3381</v>
      </c>
      <c r="F834" t="s">
        <v>3382</v>
      </c>
      <c r="G834" s="16">
        <v>1694123</v>
      </c>
    </row>
    <row r="835" spans="1:7" x14ac:dyDescent="0.25">
      <c r="A835">
        <v>2024</v>
      </c>
      <c r="B835">
        <v>3</v>
      </c>
      <c r="C835" t="s">
        <v>444</v>
      </c>
      <c r="D835" t="s">
        <v>309</v>
      </c>
      <c r="E835" t="s">
        <v>3383</v>
      </c>
      <c r="F835" t="s">
        <v>3382</v>
      </c>
      <c r="G835" s="16">
        <v>16053</v>
      </c>
    </row>
    <row r="836" spans="1:7" x14ac:dyDescent="0.25">
      <c r="A836">
        <v>2024</v>
      </c>
      <c r="B836">
        <v>3</v>
      </c>
      <c r="C836" t="s">
        <v>444</v>
      </c>
      <c r="D836" t="s">
        <v>324</v>
      </c>
      <c r="E836" t="s">
        <v>3381</v>
      </c>
      <c r="F836" t="s">
        <v>3382</v>
      </c>
      <c r="G836" s="16">
        <v>1242431</v>
      </c>
    </row>
    <row r="837" spans="1:7" x14ac:dyDescent="0.25">
      <c r="A837">
        <v>2024</v>
      </c>
      <c r="B837">
        <v>3</v>
      </c>
      <c r="C837" t="s">
        <v>444</v>
      </c>
      <c r="D837" t="s">
        <v>330</v>
      </c>
      <c r="E837" t="s">
        <v>3381</v>
      </c>
      <c r="F837" t="s">
        <v>3382</v>
      </c>
      <c r="G837" s="16">
        <v>3820504</v>
      </c>
    </row>
    <row r="838" spans="1:7" x14ac:dyDescent="0.25">
      <c r="A838">
        <v>2024</v>
      </c>
      <c r="B838">
        <v>3</v>
      </c>
      <c r="C838" t="s">
        <v>444</v>
      </c>
      <c r="D838" t="s">
        <v>330</v>
      </c>
      <c r="E838" t="s">
        <v>3383</v>
      </c>
      <c r="F838" t="s">
        <v>3382</v>
      </c>
      <c r="G838" s="16">
        <v>162614</v>
      </c>
    </row>
    <row r="839" spans="1:7" x14ac:dyDescent="0.25">
      <c r="A839">
        <v>2024</v>
      </c>
      <c r="B839">
        <v>3</v>
      </c>
      <c r="C839" t="s">
        <v>444</v>
      </c>
      <c r="D839" t="s">
        <v>334</v>
      </c>
      <c r="E839" t="s">
        <v>3381</v>
      </c>
      <c r="F839" t="s">
        <v>3382</v>
      </c>
      <c r="G839" s="16">
        <v>105632</v>
      </c>
    </row>
    <row r="840" spans="1:7" x14ac:dyDescent="0.25">
      <c r="A840">
        <v>2024</v>
      </c>
      <c r="B840">
        <v>3</v>
      </c>
      <c r="C840" t="s">
        <v>444</v>
      </c>
      <c r="D840" t="s">
        <v>337</v>
      </c>
      <c r="E840" t="s">
        <v>3381</v>
      </c>
      <c r="F840" t="s">
        <v>3382</v>
      </c>
      <c r="G840" s="16">
        <v>1887033</v>
      </c>
    </row>
    <row r="841" spans="1:7" x14ac:dyDescent="0.25">
      <c r="A841">
        <v>2024</v>
      </c>
      <c r="B841">
        <v>3</v>
      </c>
      <c r="C841" t="s">
        <v>444</v>
      </c>
      <c r="D841" t="s">
        <v>337</v>
      </c>
      <c r="E841" t="s">
        <v>3383</v>
      </c>
      <c r="F841" t="s">
        <v>3382</v>
      </c>
      <c r="G841" s="16">
        <v>513117</v>
      </c>
    </row>
    <row r="842" spans="1:7" x14ac:dyDescent="0.25">
      <c r="A842">
        <v>2024</v>
      </c>
      <c r="B842">
        <v>3</v>
      </c>
      <c r="C842" t="s">
        <v>444</v>
      </c>
      <c r="D842" t="s">
        <v>341</v>
      </c>
      <c r="E842" t="s">
        <v>3381</v>
      </c>
      <c r="F842" t="s">
        <v>3382</v>
      </c>
      <c r="G842" s="16">
        <v>3117264</v>
      </c>
    </row>
    <row r="843" spans="1:7" x14ac:dyDescent="0.25">
      <c r="A843">
        <v>2024</v>
      </c>
      <c r="B843">
        <v>3</v>
      </c>
      <c r="C843" t="s">
        <v>444</v>
      </c>
      <c r="D843" t="s">
        <v>344</v>
      </c>
      <c r="E843" t="s">
        <v>3381</v>
      </c>
      <c r="F843" t="s">
        <v>3382</v>
      </c>
      <c r="G843" s="16">
        <v>1473344</v>
      </c>
    </row>
    <row r="844" spans="1:7" x14ac:dyDescent="0.25">
      <c r="A844">
        <v>2024</v>
      </c>
      <c r="B844">
        <v>3</v>
      </c>
      <c r="C844" t="s">
        <v>444</v>
      </c>
      <c r="D844" t="s">
        <v>347</v>
      </c>
      <c r="E844" t="s">
        <v>3381</v>
      </c>
      <c r="F844" t="s">
        <v>3382</v>
      </c>
      <c r="G844" s="16">
        <v>821082</v>
      </c>
    </row>
    <row r="845" spans="1:7" x14ac:dyDescent="0.25">
      <c r="A845">
        <v>2024</v>
      </c>
      <c r="B845">
        <v>3</v>
      </c>
      <c r="C845" t="s">
        <v>444</v>
      </c>
      <c r="D845" t="s">
        <v>359</v>
      </c>
      <c r="E845" t="s">
        <v>3381</v>
      </c>
      <c r="F845" t="s">
        <v>3382</v>
      </c>
      <c r="G845" s="16">
        <v>2711469</v>
      </c>
    </row>
    <row r="846" spans="1:7" x14ac:dyDescent="0.25">
      <c r="A846">
        <v>2024</v>
      </c>
      <c r="B846">
        <v>3</v>
      </c>
      <c r="C846" t="s">
        <v>444</v>
      </c>
      <c r="D846" t="s">
        <v>359</v>
      </c>
      <c r="E846" t="s">
        <v>3383</v>
      </c>
      <c r="F846" t="s">
        <v>3382</v>
      </c>
      <c r="G846" s="16">
        <v>1586</v>
      </c>
    </row>
    <row r="847" spans="1:7" x14ac:dyDescent="0.25">
      <c r="A847">
        <v>2024</v>
      </c>
      <c r="B847">
        <v>3</v>
      </c>
      <c r="C847" t="s">
        <v>444</v>
      </c>
      <c r="D847" t="s">
        <v>362</v>
      </c>
      <c r="E847" t="s">
        <v>3381</v>
      </c>
      <c r="F847" t="s">
        <v>3382</v>
      </c>
      <c r="G847" s="16">
        <v>1525198</v>
      </c>
    </row>
    <row r="848" spans="1:7" x14ac:dyDescent="0.25">
      <c r="A848">
        <v>2024</v>
      </c>
      <c r="B848">
        <v>3</v>
      </c>
      <c r="C848" t="s">
        <v>444</v>
      </c>
      <c r="D848" t="s">
        <v>362</v>
      </c>
      <c r="E848" t="s">
        <v>3383</v>
      </c>
      <c r="F848" t="s">
        <v>3382</v>
      </c>
      <c r="G848" s="16">
        <v>31667</v>
      </c>
    </row>
    <row r="849" spans="1:7" x14ac:dyDescent="0.25">
      <c r="A849">
        <v>2024</v>
      </c>
      <c r="B849">
        <v>3</v>
      </c>
      <c r="C849" t="s">
        <v>444</v>
      </c>
      <c r="D849" t="s">
        <v>365</v>
      </c>
      <c r="E849" t="s">
        <v>3381</v>
      </c>
      <c r="F849" t="s">
        <v>3382</v>
      </c>
      <c r="G849" s="16">
        <v>253707</v>
      </c>
    </row>
    <row r="850" spans="1:7" x14ac:dyDescent="0.25">
      <c r="A850">
        <v>2024</v>
      </c>
      <c r="B850">
        <v>3</v>
      </c>
      <c r="C850" t="s">
        <v>444</v>
      </c>
      <c r="D850" t="s">
        <v>368</v>
      </c>
      <c r="E850" t="s">
        <v>3381</v>
      </c>
      <c r="F850" t="s">
        <v>3382</v>
      </c>
      <c r="G850" s="16">
        <v>6759920</v>
      </c>
    </row>
    <row r="851" spans="1:7" x14ac:dyDescent="0.25">
      <c r="A851">
        <v>2024</v>
      </c>
      <c r="B851">
        <v>3</v>
      </c>
      <c r="C851" t="s">
        <v>444</v>
      </c>
      <c r="D851" t="s">
        <v>371</v>
      </c>
      <c r="E851" t="s">
        <v>3383</v>
      </c>
      <c r="F851" t="s">
        <v>3382</v>
      </c>
      <c r="G851" s="16">
        <v>12521</v>
      </c>
    </row>
    <row r="852" spans="1:7" x14ac:dyDescent="0.25">
      <c r="A852">
        <v>2024</v>
      </c>
      <c r="B852">
        <v>3</v>
      </c>
      <c r="C852" t="s">
        <v>444</v>
      </c>
      <c r="D852" t="s">
        <v>374</v>
      </c>
      <c r="E852" t="s">
        <v>3381</v>
      </c>
      <c r="F852" t="s">
        <v>3382</v>
      </c>
      <c r="G852" s="16">
        <v>2328937</v>
      </c>
    </row>
    <row r="853" spans="1:7" x14ac:dyDescent="0.25">
      <c r="A853">
        <v>2024</v>
      </c>
      <c r="B853">
        <v>3</v>
      </c>
      <c r="C853" t="s">
        <v>444</v>
      </c>
      <c r="D853" t="s">
        <v>374</v>
      </c>
      <c r="E853" t="s">
        <v>3383</v>
      </c>
      <c r="F853" t="s">
        <v>3382</v>
      </c>
      <c r="G853" s="16">
        <v>142782</v>
      </c>
    </row>
    <row r="854" spans="1:7" x14ac:dyDescent="0.25">
      <c r="A854">
        <v>2024</v>
      </c>
      <c r="B854">
        <v>3</v>
      </c>
      <c r="C854" t="s">
        <v>444</v>
      </c>
      <c r="D854" t="s">
        <v>377</v>
      </c>
      <c r="E854" t="s">
        <v>3381</v>
      </c>
      <c r="F854" t="s">
        <v>3382</v>
      </c>
      <c r="G854" s="16">
        <v>290378</v>
      </c>
    </row>
    <row r="855" spans="1:7" x14ac:dyDescent="0.25">
      <c r="A855">
        <v>2024</v>
      </c>
      <c r="B855">
        <v>3</v>
      </c>
      <c r="C855" t="s">
        <v>444</v>
      </c>
      <c r="D855" t="s">
        <v>396</v>
      </c>
      <c r="E855" t="s">
        <v>3383</v>
      </c>
      <c r="F855" t="s">
        <v>3382</v>
      </c>
      <c r="G855" s="16">
        <v>39294</v>
      </c>
    </row>
    <row r="856" spans="1:7" x14ac:dyDescent="0.25">
      <c r="A856">
        <v>2024</v>
      </c>
      <c r="B856">
        <v>3</v>
      </c>
      <c r="C856" t="s">
        <v>444</v>
      </c>
      <c r="D856" t="s">
        <v>402</v>
      </c>
      <c r="E856" t="s">
        <v>3381</v>
      </c>
      <c r="F856" t="s">
        <v>3382</v>
      </c>
      <c r="G856" s="16">
        <v>585388</v>
      </c>
    </row>
    <row r="857" spans="1:7" x14ac:dyDescent="0.25">
      <c r="A857">
        <v>2024</v>
      </c>
      <c r="B857">
        <v>3</v>
      </c>
      <c r="C857" t="s">
        <v>444</v>
      </c>
      <c r="D857" t="s">
        <v>402</v>
      </c>
      <c r="E857" t="s">
        <v>3383</v>
      </c>
      <c r="F857" t="s">
        <v>3382</v>
      </c>
      <c r="G857" s="16">
        <v>978</v>
      </c>
    </row>
    <row r="858" spans="1:7" x14ac:dyDescent="0.25">
      <c r="A858">
        <v>2024</v>
      </c>
      <c r="B858">
        <v>3</v>
      </c>
      <c r="C858" t="s">
        <v>444</v>
      </c>
      <c r="D858" t="s">
        <v>417</v>
      </c>
      <c r="E858" t="s">
        <v>3381</v>
      </c>
      <c r="F858" t="s">
        <v>3382</v>
      </c>
      <c r="G858" s="16">
        <v>236125</v>
      </c>
    </row>
    <row r="859" spans="1:7" x14ac:dyDescent="0.25">
      <c r="A859">
        <v>2024</v>
      </c>
      <c r="B859">
        <v>3</v>
      </c>
      <c r="C859" t="s">
        <v>444</v>
      </c>
      <c r="D859" t="s">
        <v>417</v>
      </c>
      <c r="E859" t="s">
        <v>3383</v>
      </c>
      <c r="F859" t="s">
        <v>3385</v>
      </c>
      <c r="G859" s="16">
        <v>63596</v>
      </c>
    </row>
    <row r="860" spans="1:7" x14ac:dyDescent="0.25">
      <c r="A860">
        <v>2024</v>
      </c>
      <c r="B860">
        <v>3</v>
      </c>
      <c r="C860" t="s">
        <v>444</v>
      </c>
      <c r="D860" t="s">
        <v>420</v>
      </c>
      <c r="E860" t="s">
        <v>3381</v>
      </c>
      <c r="F860" t="s">
        <v>3382</v>
      </c>
      <c r="G860" s="16">
        <v>379967</v>
      </c>
    </row>
    <row r="861" spans="1:7" x14ac:dyDescent="0.25">
      <c r="A861">
        <v>2024</v>
      </c>
      <c r="B861">
        <v>3</v>
      </c>
      <c r="C861" t="s">
        <v>444</v>
      </c>
      <c r="D861" t="s">
        <v>423</v>
      </c>
      <c r="E861" t="s">
        <v>3381</v>
      </c>
      <c r="F861" t="s">
        <v>3382</v>
      </c>
      <c r="G861" s="16">
        <v>9302610</v>
      </c>
    </row>
    <row r="862" spans="1:7" x14ac:dyDescent="0.25">
      <c r="A862">
        <v>2024</v>
      </c>
      <c r="B862">
        <v>3</v>
      </c>
      <c r="C862" t="s">
        <v>444</v>
      </c>
      <c r="D862" t="s">
        <v>426</v>
      </c>
      <c r="E862" t="s">
        <v>3381</v>
      </c>
      <c r="F862" t="s">
        <v>3382</v>
      </c>
      <c r="G862" s="16">
        <v>146301</v>
      </c>
    </row>
    <row r="863" spans="1:7" x14ac:dyDescent="0.25">
      <c r="A863">
        <v>2024</v>
      </c>
      <c r="B863">
        <v>3</v>
      </c>
      <c r="C863" t="s">
        <v>444</v>
      </c>
      <c r="D863" t="s">
        <v>426</v>
      </c>
      <c r="E863" t="s">
        <v>3383</v>
      </c>
      <c r="F863" t="s">
        <v>3385</v>
      </c>
      <c r="G863" s="16">
        <v>10207</v>
      </c>
    </row>
    <row r="864" spans="1:7" x14ac:dyDescent="0.25">
      <c r="A864">
        <v>2024</v>
      </c>
      <c r="B864">
        <v>3</v>
      </c>
      <c r="C864" t="s">
        <v>444</v>
      </c>
      <c r="D864" t="s">
        <v>435</v>
      </c>
      <c r="E864" t="s">
        <v>3381</v>
      </c>
      <c r="F864" t="s">
        <v>3382</v>
      </c>
      <c r="G864" s="16">
        <v>170441</v>
      </c>
    </row>
    <row r="865" spans="1:7" x14ac:dyDescent="0.25">
      <c r="A865">
        <v>2024</v>
      </c>
      <c r="B865">
        <v>3</v>
      </c>
      <c r="C865" t="s">
        <v>444</v>
      </c>
      <c r="D865" t="s">
        <v>441</v>
      </c>
      <c r="E865" t="s">
        <v>3381</v>
      </c>
      <c r="F865" t="s">
        <v>3382</v>
      </c>
      <c r="G865" s="16">
        <v>2689255</v>
      </c>
    </row>
    <row r="866" spans="1:7" x14ac:dyDescent="0.25">
      <c r="A866">
        <v>2024</v>
      </c>
      <c r="B866">
        <v>3</v>
      </c>
      <c r="C866" t="s">
        <v>444</v>
      </c>
      <c r="D866" t="s">
        <v>441</v>
      </c>
      <c r="E866" t="s">
        <v>3383</v>
      </c>
      <c r="F866" t="s">
        <v>3382</v>
      </c>
      <c r="G866" s="16">
        <v>2282</v>
      </c>
    </row>
    <row r="867" spans="1:7" x14ac:dyDescent="0.25">
      <c r="A867">
        <v>2024</v>
      </c>
      <c r="B867">
        <v>3</v>
      </c>
      <c r="C867" t="s">
        <v>444</v>
      </c>
      <c r="D867" t="s">
        <v>444</v>
      </c>
      <c r="E867" t="s">
        <v>3381</v>
      </c>
      <c r="F867" t="s">
        <v>3382</v>
      </c>
      <c r="G867" s="16">
        <v>2588515</v>
      </c>
    </row>
    <row r="868" spans="1:7" x14ac:dyDescent="0.25">
      <c r="A868">
        <v>2024</v>
      </c>
      <c r="B868">
        <v>3</v>
      </c>
      <c r="C868" t="s">
        <v>444</v>
      </c>
      <c r="D868" t="s">
        <v>444</v>
      </c>
      <c r="E868" t="s">
        <v>3383</v>
      </c>
      <c r="F868" t="s">
        <v>3382</v>
      </c>
      <c r="G868" s="16">
        <v>99152</v>
      </c>
    </row>
    <row r="869" spans="1:7" x14ac:dyDescent="0.25">
      <c r="A869">
        <v>2024</v>
      </c>
      <c r="B869">
        <v>3</v>
      </c>
      <c r="C869" t="s">
        <v>444</v>
      </c>
      <c r="D869" t="s">
        <v>444</v>
      </c>
      <c r="E869" t="s">
        <v>3381</v>
      </c>
      <c r="F869" t="s">
        <v>3389</v>
      </c>
      <c r="G869" s="16">
        <v>2057770</v>
      </c>
    </row>
    <row r="870" spans="1:7" x14ac:dyDescent="0.25">
      <c r="A870">
        <v>2024</v>
      </c>
      <c r="B870">
        <v>3</v>
      </c>
      <c r="C870" t="s">
        <v>444</v>
      </c>
      <c r="D870" t="s">
        <v>444</v>
      </c>
      <c r="E870" t="s">
        <v>3383</v>
      </c>
      <c r="F870" t="s">
        <v>3385</v>
      </c>
      <c r="G870" s="16">
        <v>108437</v>
      </c>
    </row>
    <row r="871" spans="1:7" x14ac:dyDescent="0.25">
      <c r="A871">
        <v>2024</v>
      </c>
      <c r="B871">
        <v>4</v>
      </c>
      <c r="C871" t="s">
        <v>1</v>
      </c>
      <c r="D871" t="s">
        <v>1</v>
      </c>
      <c r="E871" t="s">
        <v>3381</v>
      </c>
      <c r="F871" t="s">
        <v>3382</v>
      </c>
      <c r="G871" s="16">
        <v>180330</v>
      </c>
    </row>
    <row r="872" spans="1:7" x14ac:dyDescent="0.25">
      <c r="A872">
        <v>2024</v>
      </c>
      <c r="B872">
        <v>4</v>
      </c>
      <c r="C872" t="s">
        <v>1</v>
      </c>
      <c r="D872" t="s">
        <v>1</v>
      </c>
      <c r="E872" t="s">
        <v>3383</v>
      </c>
      <c r="F872" t="s">
        <v>3382</v>
      </c>
      <c r="G872" s="16">
        <v>1649</v>
      </c>
    </row>
    <row r="873" spans="1:7" x14ac:dyDescent="0.25">
      <c r="A873">
        <v>2024</v>
      </c>
      <c r="B873">
        <v>4</v>
      </c>
      <c r="C873" t="s">
        <v>1</v>
      </c>
      <c r="D873" t="s">
        <v>1</v>
      </c>
      <c r="E873" t="s">
        <v>3384</v>
      </c>
      <c r="F873" t="s">
        <v>3385</v>
      </c>
      <c r="G873" s="16">
        <v>33576</v>
      </c>
    </row>
    <row r="874" spans="1:7" x14ac:dyDescent="0.25">
      <c r="A874">
        <v>2024</v>
      </c>
      <c r="B874">
        <v>4</v>
      </c>
      <c r="C874" t="s">
        <v>1</v>
      </c>
      <c r="D874" t="s">
        <v>1</v>
      </c>
      <c r="E874" t="s">
        <v>3383</v>
      </c>
      <c r="F874" t="s">
        <v>3385</v>
      </c>
      <c r="G874" s="16">
        <v>55352</v>
      </c>
    </row>
    <row r="875" spans="1:7" x14ac:dyDescent="0.25">
      <c r="A875">
        <v>2024</v>
      </c>
      <c r="B875">
        <v>4</v>
      </c>
      <c r="C875" t="s">
        <v>1</v>
      </c>
      <c r="D875" t="s">
        <v>414</v>
      </c>
      <c r="E875" t="s">
        <v>3383</v>
      </c>
      <c r="F875" t="s">
        <v>3382</v>
      </c>
      <c r="G875" s="16">
        <v>1</v>
      </c>
    </row>
    <row r="876" spans="1:7" x14ac:dyDescent="0.25">
      <c r="A876">
        <v>2024</v>
      </c>
      <c r="B876">
        <v>4</v>
      </c>
      <c r="C876" t="s">
        <v>893</v>
      </c>
      <c r="D876" t="s">
        <v>893</v>
      </c>
      <c r="E876" t="s">
        <v>3386</v>
      </c>
      <c r="F876" t="s">
        <v>3382</v>
      </c>
      <c r="G876" s="16">
        <v>157123</v>
      </c>
    </row>
    <row r="877" spans="1:7" x14ac:dyDescent="0.25">
      <c r="A877">
        <v>2024</v>
      </c>
      <c r="B877">
        <v>4</v>
      </c>
      <c r="C877" t="s">
        <v>893</v>
      </c>
      <c r="D877" t="s">
        <v>893</v>
      </c>
      <c r="E877" t="s">
        <v>3381</v>
      </c>
      <c r="F877" t="s">
        <v>3385</v>
      </c>
      <c r="G877" s="16">
        <v>87602</v>
      </c>
    </row>
    <row r="878" spans="1:7" x14ac:dyDescent="0.25">
      <c r="A878">
        <v>2024</v>
      </c>
      <c r="B878">
        <v>4</v>
      </c>
      <c r="C878" t="s">
        <v>893</v>
      </c>
      <c r="D878" t="s">
        <v>893</v>
      </c>
      <c r="E878" t="s">
        <v>3383</v>
      </c>
      <c r="F878" t="s">
        <v>3385</v>
      </c>
      <c r="G878" s="16">
        <v>315</v>
      </c>
    </row>
    <row r="879" spans="1:7" x14ac:dyDescent="0.25">
      <c r="A879">
        <v>2024</v>
      </c>
      <c r="B879">
        <v>4</v>
      </c>
      <c r="C879" t="s">
        <v>309</v>
      </c>
      <c r="D879" t="s">
        <v>297</v>
      </c>
      <c r="E879" t="s">
        <v>3383</v>
      </c>
      <c r="F879" t="s">
        <v>3382</v>
      </c>
      <c r="G879" s="16">
        <v>32233</v>
      </c>
    </row>
    <row r="880" spans="1:7" x14ac:dyDescent="0.25">
      <c r="A880">
        <v>2024</v>
      </c>
      <c r="B880">
        <v>4</v>
      </c>
      <c r="C880" t="s">
        <v>309</v>
      </c>
      <c r="D880" t="s">
        <v>301</v>
      </c>
      <c r="E880" t="s">
        <v>3383</v>
      </c>
      <c r="F880" t="s">
        <v>3382</v>
      </c>
      <c r="G880" s="16">
        <v>19318</v>
      </c>
    </row>
    <row r="881" spans="1:7" x14ac:dyDescent="0.25">
      <c r="A881">
        <v>2024</v>
      </c>
      <c r="B881">
        <v>4</v>
      </c>
      <c r="C881" t="s">
        <v>309</v>
      </c>
      <c r="D881" t="s">
        <v>305</v>
      </c>
      <c r="E881" t="s">
        <v>3383</v>
      </c>
      <c r="F881" t="s">
        <v>3382</v>
      </c>
      <c r="G881" s="16">
        <v>200800</v>
      </c>
    </row>
    <row r="882" spans="1:7" x14ac:dyDescent="0.25">
      <c r="A882">
        <v>2024</v>
      </c>
      <c r="B882">
        <v>4</v>
      </c>
      <c r="C882" t="s">
        <v>309</v>
      </c>
      <c r="D882" t="s">
        <v>309</v>
      </c>
      <c r="E882" t="s">
        <v>3381</v>
      </c>
      <c r="F882" t="s">
        <v>3382</v>
      </c>
      <c r="G882" s="16">
        <v>742048</v>
      </c>
    </row>
    <row r="883" spans="1:7" x14ac:dyDescent="0.25">
      <c r="A883">
        <v>2024</v>
      </c>
      <c r="B883">
        <v>4</v>
      </c>
      <c r="C883" t="s">
        <v>309</v>
      </c>
      <c r="D883" t="s">
        <v>309</v>
      </c>
      <c r="E883" t="s">
        <v>3381</v>
      </c>
      <c r="F883" t="s">
        <v>3385</v>
      </c>
      <c r="G883" s="16">
        <v>452997</v>
      </c>
    </row>
    <row r="884" spans="1:7" x14ac:dyDescent="0.25">
      <c r="A884">
        <v>2024</v>
      </c>
      <c r="B884">
        <v>4</v>
      </c>
      <c r="C884" t="s">
        <v>309</v>
      </c>
      <c r="D884" t="s">
        <v>309</v>
      </c>
      <c r="E884" t="s">
        <v>3383</v>
      </c>
      <c r="F884" t="s">
        <v>3385</v>
      </c>
      <c r="G884" s="16">
        <v>11766</v>
      </c>
    </row>
    <row r="885" spans="1:7" x14ac:dyDescent="0.25">
      <c r="A885">
        <v>2024</v>
      </c>
      <c r="B885">
        <v>4</v>
      </c>
      <c r="C885" t="s">
        <v>309</v>
      </c>
      <c r="D885" t="s">
        <v>327</v>
      </c>
      <c r="E885" t="s">
        <v>3383</v>
      </c>
      <c r="F885" t="s">
        <v>3385</v>
      </c>
      <c r="G885" s="16">
        <v>4508</v>
      </c>
    </row>
    <row r="886" spans="1:7" x14ac:dyDescent="0.25">
      <c r="A886">
        <v>2024</v>
      </c>
      <c r="B886">
        <v>4</v>
      </c>
      <c r="C886" t="s">
        <v>309</v>
      </c>
      <c r="D886" t="s">
        <v>334</v>
      </c>
      <c r="E886" t="s">
        <v>3383</v>
      </c>
      <c r="F886" t="s">
        <v>3382</v>
      </c>
      <c r="G886" s="16">
        <v>34053</v>
      </c>
    </row>
    <row r="887" spans="1:7" x14ac:dyDescent="0.25">
      <c r="A887">
        <v>2024</v>
      </c>
      <c r="B887">
        <v>4</v>
      </c>
      <c r="C887" t="s">
        <v>309</v>
      </c>
      <c r="D887" t="s">
        <v>359</v>
      </c>
      <c r="E887" t="s">
        <v>3383</v>
      </c>
      <c r="F887" t="s">
        <v>3382</v>
      </c>
      <c r="G887" s="16">
        <v>9139</v>
      </c>
    </row>
    <row r="888" spans="1:7" x14ac:dyDescent="0.25">
      <c r="A888">
        <v>2024</v>
      </c>
      <c r="B888">
        <v>4</v>
      </c>
      <c r="C888" t="s">
        <v>309</v>
      </c>
      <c r="D888" t="s">
        <v>368</v>
      </c>
      <c r="E888" t="s">
        <v>3383</v>
      </c>
      <c r="F888" t="s">
        <v>3382</v>
      </c>
      <c r="G888" s="16">
        <v>51562</v>
      </c>
    </row>
    <row r="889" spans="1:7" x14ac:dyDescent="0.25">
      <c r="A889">
        <v>2024</v>
      </c>
      <c r="B889">
        <v>4</v>
      </c>
      <c r="C889" t="s">
        <v>309</v>
      </c>
      <c r="D889" t="s">
        <v>377</v>
      </c>
      <c r="E889" t="s">
        <v>3381</v>
      </c>
      <c r="F889" t="s">
        <v>3382</v>
      </c>
      <c r="G889" s="16">
        <v>11503</v>
      </c>
    </row>
    <row r="890" spans="1:7" x14ac:dyDescent="0.25">
      <c r="A890">
        <v>2024</v>
      </c>
      <c r="B890">
        <v>4</v>
      </c>
      <c r="C890" t="s">
        <v>309</v>
      </c>
      <c r="D890" t="s">
        <v>377</v>
      </c>
      <c r="E890" t="s">
        <v>3383</v>
      </c>
      <c r="F890" t="s">
        <v>3382</v>
      </c>
      <c r="G890" s="16">
        <v>10374</v>
      </c>
    </row>
    <row r="891" spans="1:7" x14ac:dyDescent="0.25">
      <c r="A891">
        <v>2024</v>
      </c>
      <c r="B891">
        <v>4</v>
      </c>
      <c r="C891" t="s">
        <v>309</v>
      </c>
      <c r="D891" t="s">
        <v>387</v>
      </c>
      <c r="E891" t="s">
        <v>3383</v>
      </c>
      <c r="F891" t="s">
        <v>3385</v>
      </c>
      <c r="G891" s="16">
        <v>15248</v>
      </c>
    </row>
    <row r="892" spans="1:7" x14ac:dyDescent="0.25">
      <c r="A892">
        <v>2024</v>
      </c>
      <c r="B892">
        <v>4</v>
      </c>
      <c r="C892" t="s">
        <v>309</v>
      </c>
      <c r="D892" t="s">
        <v>423</v>
      </c>
      <c r="E892" t="s">
        <v>3383</v>
      </c>
      <c r="F892" t="s">
        <v>3382</v>
      </c>
      <c r="G892" s="16">
        <v>33341</v>
      </c>
    </row>
    <row r="893" spans="1:7" x14ac:dyDescent="0.25">
      <c r="A893">
        <v>2024</v>
      </c>
      <c r="B893">
        <v>4</v>
      </c>
      <c r="C893" t="s">
        <v>309</v>
      </c>
      <c r="D893" t="s">
        <v>426</v>
      </c>
      <c r="E893" t="s">
        <v>3381</v>
      </c>
      <c r="F893" t="s">
        <v>3382</v>
      </c>
      <c r="G893" s="16">
        <v>506964</v>
      </c>
    </row>
    <row r="894" spans="1:7" x14ac:dyDescent="0.25">
      <c r="A894">
        <v>2024</v>
      </c>
      <c r="B894">
        <v>4</v>
      </c>
      <c r="C894" t="s">
        <v>309</v>
      </c>
      <c r="D894" t="s">
        <v>426</v>
      </c>
      <c r="E894" t="s">
        <v>3383</v>
      </c>
      <c r="F894" t="s">
        <v>3385</v>
      </c>
      <c r="G894" s="16">
        <v>19061</v>
      </c>
    </row>
    <row r="895" spans="1:7" x14ac:dyDescent="0.25">
      <c r="A895">
        <v>2024</v>
      </c>
      <c r="B895">
        <v>4</v>
      </c>
      <c r="C895" t="s">
        <v>309</v>
      </c>
      <c r="D895" t="s">
        <v>441</v>
      </c>
      <c r="E895" t="s">
        <v>3383</v>
      </c>
      <c r="F895" t="s">
        <v>3382</v>
      </c>
      <c r="G895" s="16">
        <v>23697</v>
      </c>
    </row>
    <row r="896" spans="1:7" x14ac:dyDescent="0.25">
      <c r="A896">
        <v>2024</v>
      </c>
      <c r="B896">
        <v>4</v>
      </c>
      <c r="C896" t="s">
        <v>309</v>
      </c>
      <c r="D896" t="s">
        <v>444</v>
      </c>
      <c r="E896" t="s">
        <v>3383</v>
      </c>
      <c r="F896" t="s">
        <v>3385</v>
      </c>
      <c r="G896" s="16">
        <v>12660</v>
      </c>
    </row>
    <row r="897" spans="1:7" x14ac:dyDescent="0.25">
      <c r="A897">
        <v>2024</v>
      </c>
      <c r="B897">
        <v>4</v>
      </c>
      <c r="C897" t="s">
        <v>309</v>
      </c>
      <c r="D897" t="s">
        <v>444</v>
      </c>
      <c r="E897" t="s">
        <v>3386</v>
      </c>
      <c r="F897" t="s">
        <v>3385</v>
      </c>
      <c r="G897" s="16">
        <v>1741</v>
      </c>
    </row>
    <row r="898" spans="1:7" x14ac:dyDescent="0.25">
      <c r="A898">
        <v>2024</v>
      </c>
      <c r="B898">
        <v>4</v>
      </c>
      <c r="C898" t="s">
        <v>330</v>
      </c>
      <c r="D898" t="s">
        <v>1</v>
      </c>
      <c r="E898" t="s">
        <v>3383</v>
      </c>
      <c r="F898" t="s">
        <v>3387</v>
      </c>
      <c r="G898" s="16">
        <v>3768</v>
      </c>
    </row>
    <row r="899" spans="1:7" x14ac:dyDescent="0.25">
      <c r="A899">
        <v>2024</v>
      </c>
      <c r="B899">
        <v>4</v>
      </c>
      <c r="C899" t="s">
        <v>330</v>
      </c>
      <c r="D899" t="s">
        <v>301</v>
      </c>
      <c r="E899" t="s">
        <v>3383</v>
      </c>
      <c r="F899" t="s">
        <v>3385</v>
      </c>
      <c r="G899" s="16">
        <v>10097</v>
      </c>
    </row>
    <row r="900" spans="1:7" x14ac:dyDescent="0.25">
      <c r="A900">
        <v>2024</v>
      </c>
      <c r="B900">
        <v>4</v>
      </c>
      <c r="C900" t="s">
        <v>330</v>
      </c>
      <c r="D900" t="s">
        <v>321</v>
      </c>
      <c r="E900" t="s">
        <v>3381</v>
      </c>
      <c r="F900" t="s">
        <v>3382</v>
      </c>
      <c r="G900" s="16">
        <v>89701</v>
      </c>
    </row>
    <row r="901" spans="1:7" x14ac:dyDescent="0.25">
      <c r="A901">
        <v>2024</v>
      </c>
      <c r="B901">
        <v>4</v>
      </c>
      <c r="C901" t="s">
        <v>330</v>
      </c>
      <c r="D901" t="s">
        <v>321</v>
      </c>
      <c r="E901" t="s">
        <v>3381</v>
      </c>
      <c r="F901" t="s">
        <v>3387</v>
      </c>
      <c r="G901" s="16">
        <v>238262</v>
      </c>
    </row>
    <row r="902" spans="1:7" x14ac:dyDescent="0.25">
      <c r="A902">
        <v>2024</v>
      </c>
      <c r="B902">
        <v>4</v>
      </c>
      <c r="C902" t="s">
        <v>330</v>
      </c>
      <c r="D902" t="s">
        <v>321</v>
      </c>
      <c r="E902" t="s">
        <v>3383</v>
      </c>
      <c r="F902" t="s">
        <v>3387</v>
      </c>
      <c r="G902" s="16">
        <v>24337</v>
      </c>
    </row>
    <row r="903" spans="1:7" x14ac:dyDescent="0.25">
      <c r="A903">
        <v>2024</v>
      </c>
      <c r="B903">
        <v>4</v>
      </c>
      <c r="C903" t="s">
        <v>330</v>
      </c>
      <c r="D903" t="s">
        <v>321</v>
      </c>
      <c r="E903" t="s">
        <v>3381</v>
      </c>
      <c r="F903" t="s">
        <v>3388</v>
      </c>
      <c r="G903" s="16">
        <v>38077</v>
      </c>
    </row>
    <row r="904" spans="1:7" x14ac:dyDescent="0.25">
      <c r="A904">
        <v>2024</v>
      </c>
      <c r="B904">
        <v>4</v>
      </c>
      <c r="C904" t="s">
        <v>330</v>
      </c>
      <c r="D904" t="s">
        <v>324</v>
      </c>
      <c r="E904" t="s">
        <v>3381</v>
      </c>
      <c r="F904" t="s">
        <v>3382</v>
      </c>
      <c r="G904" s="16">
        <v>683240</v>
      </c>
    </row>
    <row r="905" spans="1:7" x14ac:dyDescent="0.25">
      <c r="A905">
        <v>2024</v>
      </c>
      <c r="B905">
        <v>4</v>
      </c>
      <c r="C905" t="s">
        <v>330</v>
      </c>
      <c r="D905" t="s">
        <v>330</v>
      </c>
      <c r="E905" t="s">
        <v>3383</v>
      </c>
      <c r="F905" t="s">
        <v>3382</v>
      </c>
      <c r="G905" s="16">
        <v>200452</v>
      </c>
    </row>
    <row r="906" spans="1:7" x14ac:dyDescent="0.25">
      <c r="A906">
        <v>2024</v>
      </c>
      <c r="B906">
        <v>4</v>
      </c>
      <c r="C906" t="s">
        <v>330</v>
      </c>
      <c r="D906" t="s">
        <v>330</v>
      </c>
      <c r="E906" t="s">
        <v>3381</v>
      </c>
      <c r="F906" t="s">
        <v>3389</v>
      </c>
      <c r="G906" s="16">
        <v>1574714</v>
      </c>
    </row>
    <row r="907" spans="1:7" x14ac:dyDescent="0.25">
      <c r="A907">
        <v>2024</v>
      </c>
      <c r="B907">
        <v>4</v>
      </c>
      <c r="C907" t="s">
        <v>330</v>
      </c>
      <c r="D907" t="s">
        <v>330</v>
      </c>
      <c r="E907" t="s">
        <v>3381</v>
      </c>
      <c r="F907" t="s">
        <v>3385</v>
      </c>
      <c r="G907" s="16">
        <v>148602</v>
      </c>
    </row>
    <row r="908" spans="1:7" x14ac:dyDescent="0.25">
      <c r="A908">
        <v>2024</v>
      </c>
      <c r="B908">
        <v>4</v>
      </c>
      <c r="C908" t="s">
        <v>330</v>
      </c>
      <c r="D908" t="s">
        <v>330</v>
      </c>
      <c r="E908" t="s">
        <v>3383</v>
      </c>
      <c r="F908" t="s">
        <v>3385</v>
      </c>
      <c r="G908" s="16">
        <v>12677</v>
      </c>
    </row>
    <row r="909" spans="1:7" x14ac:dyDescent="0.25">
      <c r="A909">
        <v>2024</v>
      </c>
      <c r="B909">
        <v>4</v>
      </c>
      <c r="C909" t="s">
        <v>330</v>
      </c>
      <c r="D909" t="s">
        <v>330</v>
      </c>
      <c r="E909" t="s">
        <v>3386</v>
      </c>
      <c r="F909" t="s">
        <v>3385</v>
      </c>
      <c r="G909" s="16">
        <v>14793</v>
      </c>
    </row>
    <row r="910" spans="1:7" x14ac:dyDescent="0.25">
      <c r="A910">
        <v>2024</v>
      </c>
      <c r="B910">
        <v>4</v>
      </c>
      <c r="C910" t="s">
        <v>330</v>
      </c>
      <c r="D910" t="s">
        <v>334</v>
      </c>
      <c r="E910" t="s">
        <v>3381</v>
      </c>
      <c r="F910" t="s">
        <v>3382</v>
      </c>
      <c r="G910" s="16">
        <v>245898</v>
      </c>
    </row>
    <row r="911" spans="1:7" x14ac:dyDescent="0.25">
      <c r="A911">
        <v>2024</v>
      </c>
      <c r="B911">
        <v>4</v>
      </c>
      <c r="C911" t="s">
        <v>330</v>
      </c>
      <c r="D911" t="s">
        <v>334</v>
      </c>
      <c r="E911" t="s">
        <v>3381</v>
      </c>
      <c r="F911" t="s">
        <v>3387</v>
      </c>
      <c r="G911" s="16">
        <v>147721</v>
      </c>
    </row>
    <row r="912" spans="1:7" x14ac:dyDescent="0.25">
      <c r="A912">
        <v>2024</v>
      </c>
      <c r="B912">
        <v>4</v>
      </c>
      <c r="C912" t="s">
        <v>330</v>
      </c>
      <c r="D912" t="s">
        <v>337</v>
      </c>
      <c r="E912" t="s">
        <v>3383</v>
      </c>
      <c r="F912" t="s">
        <v>3382</v>
      </c>
      <c r="G912" s="16">
        <v>46530</v>
      </c>
    </row>
    <row r="913" spans="1:7" x14ac:dyDescent="0.25">
      <c r="A913">
        <v>2024</v>
      </c>
      <c r="B913">
        <v>4</v>
      </c>
      <c r="C913" t="s">
        <v>330</v>
      </c>
      <c r="D913" t="s">
        <v>337</v>
      </c>
      <c r="E913" t="s">
        <v>3381</v>
      </c>
      <c r="F913" t="s">
        <v>3385</v>
      </c>
      <c r="G913" s="16">
        <v>447</v>
      </c>
    </row>
    <row r="914" spans="1:7" x14ac:dyDescent="0.25">
      <c r="A914">
        <v>2024</v>
      </c>
      <c r="B914">
        <v>4</v>
      </c>
      <c r="C914" t="s">
        <v>330</v>
      </c>
      <c r="D914" t="s">
        <v>344</v>
      </c>
      <c r="E914" t="s">
        <v>3381</v>
      </c>
      <c r="F914" t="s">
        <v>3382</v>
      </c>
      <c r="G914" s="16">
        <v>304986</v>
      </c>
    </row>
    <row r="915" spans="1:7" x14ac:dyDescent="0.25">
      <c r="A915">
        <v>2024</v>
      </c>
      <c r="B915">
        <v>4</v>
      </c>
      <c r="C915" t="s">
        <v>330</v>
      </c>
      <c r="D915" t="s">
        <v>344</v>
      </c>
      <c r="E915" t="s">
        <v>3381</v>
      </c>
      <c r="F915" t="s">
        <v>3387</v>
      </c>
      <c r="G915" s="16">
        <v>1102972</v>
      </c>
    </row>
    <row r="916" spans="1:7" x14ac:dyDescent="0.25">
      <c r="A916">
        <v>2024</v>
      </c>
      <c r="B916">
        <v>4</v>
      </c>
      <c r="C916" t="s">
        <v>330</v>
      </c>
      <c r="D916" t="s">
        <v>347</v>
      </c>
      <c r="E916" t="s">
        <v>3381</v>
      </c>
      <c r="F916" t="s">
        <v>3387</v>
      </c>
      <c r="G916" s="16">
        <v>53849</v>
      </c>
    </row>
    <row r="917" spans="1:7" x14ac:dyDescent="0.25">
      <c r="A917">
        <v>2024</v>
      </c>
      <c r="B917">
        <v>4</v>
      </c>
      <c r="C917" t="s">
        <v>330</v>
      </c>
      <c r="D917" t="s">
        <v>368</v>
      </c>
      <c r="E917" t="s">
        <v>3381</v>
      </c>
      <c r="F917" t="s">
        <v>3382</v>
      </c>
      <c r="G917" s="16">
        <v>80544</v>
      </c>
    </row>
    <row r="918" spans="1:7" x14ac:dyDescent="0.25">
      <c r="A918">
        <v>2024</v>
      </c>
      <c r="B918">
        <v>4</v>
      </c>
      <c r="C918" t="s">
        <v>330</v>
      </c>
      <c r="D918" t="s">
        <v>368</v>
      </c>
      <c r="E918" t="s">
        <v>3383</v>
      </c>
      <c r="F918" t="s">
        <v>3382</v>
      </c>
      <c r="G918" s="16">
        <v>15348</v>
      </c>
    </row>
    <row r="919" spans="1:7" x14ac:dyDescent="0.25">
      <c r="A919">
        <v>2024</v>
      </c>
      <c r="B919">
        <v>4</v>
      </c>
      <c r="C919" t="s">
        <v>330</v>
      </c>
      <c r="D919" t="s">
        <v>368</v>
      </c>
      <c r="E919" t="s">
        <v>3383</v>
      </c>
      <c r="F919" t="s">
        <v>3387</v>
      </c>
      <c r="G919" s="16">
        <v>131131</v>
      </c>
    </row>
    <row r="920" spans="1:7" x14ac:dyDescent="0.25">
      <c r="A920">
        <v>2024</v>
      </c>
      <c r="B920">
        <v>4</v>
      </c>
      <c r="C920" t="s">
        <v>330</v>
      </c>
      <c r="D920" t="s">
        <v>368</v>
      </c>
      <c r="E920" t="s">
        <v>3383</v>
      </c>
      <c r="F920" t="s">
        <v>3385</v>
      </c>
      <c r="G920" s="16">
        <v>46593</v>
      </c>
    </row>
    <row r="921" spans="1:7" x14ac:dyDescent="0.25">
      <c r="A921">
        <v>2024</v>
      </c>
      <c r="B921">
        <v>4</v>
      </c>
      <c r="C921" t="s">
        <v>330</v>
      </c>
      <c r="D921" t="s">
        <v>399</v>
      </c>
      <c r="E921" t="s">
        <v>3381</v>
      </c>
      <c r="F921" t="s">
        <v>3387</v>
      </c>
      <c r="G921" s="16">
        <v>577224</v>
      </c>
    </row>
    <row r="922" spans="1:7" x14ac:dyDescent="0.25">
      <c r="A922">
        <v>2024</v>
      </c>
      <c r="B922">
        <v>4</v>
      </c>
      <c r="C922" t="s">
        <v>330</v>
      </c>
      <c r="D922" t="s">
        <v>414</v>
      </c>
      <c r="E922" t="s">
        <v>3381</v>
      </c>
      <c r="F922" t="s">
        <v>3382</v>
      </c>
      <c r="G922" s="16">
        <v>265435</v>
      </c>
    </row>
    <row r="923" spans="1:7" x14ac:dyDescent="0.25">
      <c r="A923">
        <v>2024</v>
      </c>
      <c r="B923">
        <v>4</v>
      </c>
      <c r="C923" t="s">
        <v>330</v>
      </c>
      <c r="D923" t="s">
        <v>420</v>
      </c>
      <c r="E923" t="s">
        <v>3381</v>
      </c>
      <c r="F923" t="s">
        <v>3387</v>
      </c>
      <c r="G923" s="16">
        <v>131780</v>
      </c>
    </row>
    <row r="924" spans="1:7" x14ac:dyDescent="0.25">
      <c r="A924">
        <v>2024</v>
      </c>
      <c r="B924">
        <v>4</v>
      </c>
      <c r="C924" t="s">
        <v>330</v>
      </c>
      <c r="D924" t="s">
        <v>420</v>
      </c>
      <c r="E924" t="s">
        <v>3383</v>
      </c>
      <c r="F924" t="s">
        <v>3387</v>
      </c>
      <c r="G924" s="16">
        <v>1584</v>
      </c>
    </row>
    <row r="925" spans="1:7" x14ac:dyDescent="0.25">
      <c r="A925">
        <v>2024</v>
      </c>
      <c r="B925">
        <v>4</v>
      </c>
      <c r="C925" t="s">
        <v>334</v>
      </c>
      <c r="D925" t="s">
        <v>321</v>
      </c>
      <c r="E925" t="s">
        <v>3381</v>
      </c>
      <c r="F925" t="s">
        <v>3382</v>
      </c>
      <c r="G925" s="16">
        <v>213594</v>
      </c>
    </row>
    <row r="926" spans="1:7" x14ac:dyDescent="0.25">
      <c r="A926">
        <v>2024</v>
      </c>
      <c r="B926">
        <v>4</v>
      </c>
      <c r="C926" t="s">
        <v>334</v>
      </c>
      <c r="D926" t="s">
        <v>334</v>
      </c>
      <c r="E926" t="s">
        <v>3381</v>
      </c>
      <c r="F926" t="s">
        <v>3382</v>
      </c>
      <c r="G926" s="16">
        <v>3077296</v>
      </c>
    </row>
    <row r="927" spans="1:7" x14ac:dyDescent="0.25">
      <c r="A927">
        <v>2024</v>
      </c>
      <c r="B927">
        <v>4</v>
      </c>
      <c r="C927" t="s">
        <v>334</v>
      </c>
      <c r="D927" t="s">
        <v>334</v>
      </c>
      <c r="E927" t="s">
        <v>3381</v>
      </c>
      <c r="F927" t="s">
        <v>3385</v>
      </c>
      <c r="G927" s="16">
        <v>206191</v>
      </c>
    </row>
    <row r="928" spans="1:7" x14ac:dyDescent="0.25">
      <c r="A928">
        <v>2024</v>
      </c>
      <c r="B928">
        <v>4</v>
      </c>
      <c r="C928" t="s">
        <v>334</v>
      </c>
      <c r="D928" t="s">
        <v>334</v>
      </c>
      <c r="E928" t="s">
        <v>3383</v>
      </c>
      <c r="F928" t="s">
        <v>3385</v>
      </c>
      <c r="G928" s="16">
        <v>45294</v>
      </c>
    </row>
    <row r="929" spans="1:7" x14ac:dyDescent="0.25">
      <c r="A929">
        <v>2024</v>
      </c>
      <c r="B929">
        <v>4</v>
      </c>
      <c r="C929" t="s">
        <v>334</v>
      </c>
      <c r="D929" t="s">
        <v>334</v>
      </c>
      <c r="E929" t="s">
        <v>3386</v>
      </c>
      <c r="F929" t="s">
        <v>3385</v>
      </c>
      <c r="G929" s="16">
        <v>1231</v>
      </c>
    </row>
    <row r="930" spans="1:7" x14ac:dyDescent="0.25">
      <c r="A930">
        <v>2024</v>
      </c>
      <c r="B930">
        <v>4</v>
      </c>
      <c r="C930" t="s">
        <v>334</v>
      </c>
      <c r="D930" t="s">
        <v>344</v>
      </c>
      <c r="E930" t="s">
        <v>3381</v>
      </c>
      <c r="F930" t="s">
        <v>3382</v>
      </c>
      <c r="G930" s="16">
        <v>134048</v>
      </c>
    </row>
    <row r="931" spans="1:7" x14ac:dyDescent="0.25">
      <c r="A931">
        <v>2024</v>
      </c>
      <c r="B931">
        <v>4</v>
      </c>
      <c r="C931" t="s">
        <v>334</v>
      </c>
      <c r="D931" t="s">
        <v>344</v>
      </c>
      <c r="E931" t="s">
        <v>3383</v>
      </c>
      <c r="F931" t="s">
        <v>3385</v>
      </c>
      <c r="G931" s="16">
        <v>6119</v>
      </c>
    </row>
    <row r="932" spans="1:7" x14ac:dyDescent="0.25">
      <c r="A932">
        <v>2024</v>
      </c>
      <c r="B932">
        <v>4</v>
      </c>
      <c r="C932" t="s">
        <v>334</v>
      </c>
      <c r="D932" t="s">
        <v>393</v>
      </c>
      <c r="E932" t="s">
        <v>3381</v>
      </c>
      <c r="F932" t="s">
        <v>3382</v>
      </c>
      <c r="G932" s="16">
        <v>25864</v>
      </c>
    </row>
    <row r="933" spans="1:7" x14ac:dyDescent="0.25">
      <c r="A933">
        <v>2024</v>
      </c>
      <c r="B933">
        <v>4</v>
      </c>
      <c r="C933" t="s">
        <v>334</v>
      </c>
      <c r="D933" t="s">
        <v>426</v>
      </c>
      <c r="E933" t="s">
        <v>3381</v>
      </c>
      <c r="F933" t="s">
        <v>3382</v>
      </c>
      <c r="G933" s="16">
        <v>21668</v>
      </c>
    </row>
    <row r="934" spans="1:7" x14ac:dyDescent="0.25">
      <c r="A934">
        <v>2024</v>
      </c>
      <c r="B934">
        <v>4</v>
      </c>
      <c r="C934" t="s">
        <v>334</v>
      </c>
      <c r="D934" t="s">
        <v>441</v>
      </c>
      <c r="E934" t="s">
        <v>3383</v>
      </c>
      <c r="F934" t="s">
        <v>3382</v>
      </c>
      <c r="G934" s="16">
        <v>11266</v>
      </c>
    </row>
    <row r="935" spans="1:7" x14ac:dyDescent="0.25">
      <c r="A935">
        <v>2024</v>
      </c>
      <c r="B935">
        <v>4</v>
      </c>
      <c r="C935" t="s">
        <v>1033</v>
      </c>
      <c r="D935" t="s">
        <v>1</v>
      </c>
      <c r="E935" t="s">
        <v>3383</v>
      </c>
      <c r="F935" t="s">
        <v>3382</v>
      </c>
      <c r="G935" s="16">
        <v>12517</v>
      </c>
    </row>
    <row r="936" spans="1:7" x14ac:dyDescent="0.25">
      <c r="A936">
        <v>2024</v>
      </c>
      <c r="B936">
        <v>4</v>
      </c>
      <c r="C936" t="s">
        <v>1033</v>
      </c>
      <c r="D936" t="s">
        <v>1</v>
      </c>
      <c r="E936" t="s">
        <v>3383</v>
      </c>
      <c r="F936" t="s">
        <v>3385</v>
      </c>
      <c r="G936" s="16">
        <v>24968</v>
      </c>
    </row>
    <row r="937" spans="1:7" x14ac:dyDescent="0.25">
      <c r="A937">
        <v>2024</v>
      </c>
      <c r="B937">
        <v>4</v>
      </c>
      <c r="C937" t="s">
        <v>1033</v>
      </c>
      <c r="D937" t="s">
        <v>324</v>
      </c>
      <c r="E937" t="s">
        <v>3381</v>
      </c>
      <c r="F937" t="s">
        <v>3382</v>
      </c>
      <c r="G937" s="16">
        <v>38709</v>
      </c>
    </row>
    <row r="938" spans="1:7" x14ac:dyDescent="0.25">
      <c r="A938">
        <v>2024</v>
      </c>
      <c r="B938">
        <v>4</v>
      </c>
      <c r="C938" t="s">
        <v>1033</v>
      </c>
      <c r="D938" t="s">
        <v>324</v>
      </c>
      <c r="E938" t="s">
        <v>3383</v>
      </c>
      <c r="F938" t="s">
        <v>3382</v>
      </c>
      <c r="G938" s="16">
        <v>34893</v>
      </c>
    </row>
    <row r="939" spans="1:7" x14ac:dyDescent="0.25">
      <c r="A939">
        <v>2024</v>
      </c>
      <c r="B939">
        <v>4</v>
      </c>
      <c r="C939" t="s">
        <v>1033</v>
      </c>
      <c r="D939" t="s">
        <v>330</v>
      </c>
      <c r="E939" t="s">
        <v>3383</v>
      </c>
      <c r="F939" t="s">
        <v>3385</v>
      </c>
      <c r="G939" s="16">
        <v>848</v>
      </c>
    </row>
    <row r="940" spans="1:7" x14ac:dyDescent="0.25">
      <c r="A940">
        <v>2024</v>
      </c>
      <c r="B940">
        <v>4</v>
      </c>
      <c r="C940" t="s">
        <v>1033</v>
      </c>
      <c r="D940" t="s">
        <v>334</v>
      </c>
      <c r="E940" t="s">
        <v>3383</v>
      </c>
      <c r="F940" t="s">
        <v>3382</v>
      </c>
      <c r="G940" s="16">
        <v>266911</v>
      </c>
    </row>
    <row r="941" spans="1:7" x14ac:dyDescent="0.25">
      <c r="A941">
        <v>2024</v>
      </c>
      <c r="B941">
        <v>4</v>
      </c>
      <c r="C941" t="s">
        <v>1033</v>
      </c>
      <c r="D941" t="s">
        <v>337</v>
      </c>
      <c r="E941" t="s">
        <v>3383</v>
      </c>
      <c r="F941" t="s">
        <v>3382</v>
      </c>
      <c r="G941" s="16">
        <v>6230</v>
      </c>
    </row>
    <row r="942" spans="1:7" x14ac:dyDescent="0.25">
      <c r="A942">
        <v>2024</v>
      </c>
      <c r="B942">
        <v>4</v>
      </c>
      <c r="C942" t="s">
        <v>1033</v>
      </c>
      <c r="D942" t="s">
        <v>344</v>
      </c>
      <c r="E942" t="s">
        <v>3381</v>
      </c>
      <c r="F942" t="s">
        <v>3382</v>
      </c>
      <c r="G942" s="16">
        <v>32034</v>
      </c>
    </row>
    <row r="943" spans="1:7" x14ac:dyDescent="0.25">
      <c r="A943">
        <v>2024</v>
      </c>
      <c r="B943">
        <v>4</v>
      </c>
      <c r="C943" t="s">
        <v>1033</v>
      </c>
      <c r="D943" t="s">
        <v>344</v>
      </c>
      <c r="E943" t="s">
        <v>3381</v>
      </c>
      <c r="F943" t="s">
        <v>3387</v>
      </c>
      <c r="G943" s="16">
        <v>15693</v>
      </c>
    </row>
    <row r="944" spans="1:7" x14ac:dyDescent="0.25">
      <c r="A944">
        <v>2024</v>
      </c>
      <c r="B944">
        <v>4</v>
      </c>
      <c r="C944" t="s">
        <v>1033</v>
      </c>
      <c r="D944" t="s">
        <v>344</v>
      </c>
      <c r="E944" t="s">
        <v>3383</v>
      </c>
      <c r="F944" t="s">
        <v>3387</v>
      </c>
      <c r="G944" s="16">
        <v>44985</v>
      </c>
    </row>
    <row r="945" spans="1:7" x14ac:dyDescent="0.25">
      <c r="A945">
        <v>2024</v>
      </c>
      <c r="B945">
        <v>4</v>
      </c>
      <c r="C945" t="s">
        <v>1033</v>
      </c>
      <c r="D945" t="s">
        <v>344</v>
      </c>
      <c r="E945" t="s">
        <v>3381</v>
      </c>
      <c r="F945" t="s">
        <v>3385</v>
      </c>
      <c r="G945" s="16">
        <v>39846</v>
      </c>
    </row>
    <row r="946" spans="1:7" x14ac:dyDescent="0.25">
      <c r="A946">
        <v>2024</v>
      </c>
      <c r="B946">
        <v>4</v>
      </c>
      <c r="C946" t="s">
        <v>1033</v>
      </c>
      <c r="D946" t="s">
        <v>344</v>
      </c>
      <c r="E946" t="s">
        <v>3383</v>
      </c>
      <c r="F946" t="s">
        <v>3385</v>
      </c>
      <c r="G946" s="16">
        <v>18487</v>
      </c>
    </row>
    <row r="947" spans="1:7" x14ac:dyDescent="0.25">
      <c r="A947">
        <v>2024</v>
      </c>
      <c r="B947">
        <v>4</v>
      </c>
      <c r="C947" t="s">
        <v>1033</v>
      </c>
      <c r="D947" t="s">
        <v>353</v>
      </c>
      <c r="E947" t="s">
        <v>3383</v>
      </c>
      <c r="F947" t="s">
        <v>3385</v>
      </c>
      <c r="G947" s="16">
        <v>586</v>
      </c>
    </row>
    <row r="948" spans="1:7" x14ac:dyDescent="0.25">
      <c r="A948">
        <v>2024</v>
      </c>
      <c r="B948">
        <v>4</v>
      </c>
      <c r="C948" t="s">
        <v>1033</v>
      </c>
      <c r="D948" t="s">
        <v>359</v>
      </c>
      <c r="E948" t="s">
        <v>3383</v>
      </c>
      <c r="F948" t="s">
        <v>3382</v>
      </c>
      <c r="G948" s="16">
        <v>65132</v>
      </c>
    </row>
    <row r="949" spans="1:7" x14ac:dyDescent="0.25">
      <c r="A949">
        <v>2024</v>
      </c>
      <c r="B949">
        <v>4</v>
      </c>
      <c r="C949" t="s">
        <v>1033</v>
      </c>
      <c r="D949" t="s">
        <v>365</v>
      </c>
      <c r="E949" t="s">
        <v>3383</v>
      </c>
      <c r="F949" t="s">
        <v>3387</v>
      </c>
      <c r="G949" s="16">
        <v>1667</v>
      </c>
    </row>
    <row r="950" spans="1:7" x14ac:dyDescent="0.25">
      <c r="A950">
        <v>2024</v>
      </c>
      <c r="B950">
        <v>4</v>
      </c>
      <c r="C950" t="s">
        <v>1033</v>
      </c>
      <c r="D950" t="s">
        <v>393</v>
      </c>
      <c r="E950" t="s">
        <v>3381</v>
      </c>
      <c r="F950" t="s">
        <v>3382</v>
      </c>
      <c r="G950" s="16">
        <v>72880</v>
      </c>
    </row>
    <row r="951" spans="1:7" x14ac:dyDescent="0.25">
      <c r="A951">
        <v>2024</v>
      </c>
      <c r="B951">
        <v>4</v>
      </c>
      <c r="C951" t="s">
        <v>1033</v>
      </c>
      <c r="D951" t="s">
        <v>393</v>
      </c>
      <c r="E951" t="s">
        <v>3383</v>
      </c>
      <c r="F951" t="s">
        <v>3382</v>
      </c>
      <c r="G951" s="16">
        <v>16599</v>
      </c>
    </row>
    <row r="952" spans="1:7" x14ac:dyDescent="0.25">
      <c r="A952">
        <v>2024</v>
      </c>
      <c r="B952">
        <v>4</v>
      </c>
      <c r="C952" t="s">
        <v>1033</v>
      </c>
      <c r="D952" t="s">
        <v>393</v>
      </c>
      <c r="E952" t="s">
        <v>3386</v>
      </c>
      <c r="F952" t="s">
        <v>3382</v>
      </c>
      <c r="G952" s="16">
        <v>11294</v>
      </c>
    </row>
    <row r="953" spans="1:7" x14ac:dyDescent="0.25">
      <c r="A953">
        <v>2024</v>
      </c>
      <c r="B953">
        <v>4</v>
      </c>
      <c r="C953" t="s">
        <v>1033</v>
      </c>
      <c r="D953" t="s">
        <v>393</v>
      </c>
      <c r="E953" t="s">
        <v>3383</v>
      </c>
      <c r="F953" t="s">
        <v>3385</v>
      </c>
      <c r="G953" s="16">
        <v>7933</v>
      </c>
    </row>
    <row r="954" spans="1:7" x14ac:dyDescent="0.25">
      <c r="A954">
        <v>2024</v>
      </c>
      <c r="B954">
        <v>4</v>
      </c>
      <c r="C954" t="s">
        <v>1033</v>
      </c>
      <c r="D954" t="s">
        <v>399</v>
      </c>
      <c r="E954" t="s">
        <v>3384</v>
      </c>
      <c r="F954" t="s">
        <v>3382</v>
      </c>
      <c r="G954" s="16">
        <v>58166</v>
      </c>
    </row>
    <row r="955" spans="1:7" x14ac:dyDescent="0.25">
      <c r="A955">
        <v>2024</v>
      </c>
      <c r="B955">
        <v>4</v>
      </c>
      <c r="C955" t="s">
        <v>1033</v>
      </c>
      <c r="D955" t="s">
        <v>399</v>
      </c>
      <c r="E955" t="s">
        <v>3383</v>
      </c>
      <c r="F955" t="s">
        <v>3385</v>
      </c>
      <c r="G955" s="16">
        <v>19541</v>
      </c>
    </row>
    <row r="956" spans="1:7" x14ac:dyDescent="0.25">
      <c r="A956">
        <v>2024</v>
      </c>
      <c r="B956">
        <v>4</v>
      </c>
      <c r="C956" t="s">
        <v>1033</v>
      </c>
      <c r="D956" t="s">
        <v>402</v>
      </c>
      <c r="E956" t="s">
        <v>3383</v>
      </c>
      <c r="F956" t="s">
        <v>3387</v>
      </c>
      <c r="G956" s="16">
        <v>1645</v>
      </c>
    </row>
    <row r="957" spans="1:7" x14ac:dyDescent="0.25">
      <c r="A957">
        <v>2024</v>
      </c>
      <c r="B957">
        <v>4</v>
      </c>
      <c r="C957" t="s">
        <v>1033</v>
      </c>
      <c r="D957" t="s">
        <v>408</v>
      </c>
      <c r="E957" t="s">
        <v>3383</v>
      </c>
      <c r="F957" t="s">
        <v>3385</v>
      </c>
      <c r="G957" s="16">
        <v>907</v>
      </c>
    </row>
    <row r="958" spans="1:7" x14ac:dyDescent="0.25">
      <c r="A958">
        <v>2024</v>
      </c>
      <c r="B958">
        <v>4</v>
      </c>
      <c r="C958" t="s">
        <v>1033</v>
      </c>
      <c r="D958" t="s">
        <v>414</v>
      </c>
      <c r="E958" t="s">
        <v>3381</v>
      </c>
      <c r="F958" t="s">
        <v>3382</v>
      </c>
      <c r="G958" s="16">
        <v>735645</v>
      </c>
    </row>
    <row r="959" spans="1:7" x14ac:dyDescent="0.25">
      <c r="A959">
        <v>2024</v>
      </c>
      <c r="B959">
        <v>4</v>
      </c>
      <c r="C959" t="s">
        <v>1033</v>
      </c>
      <c r="D959" t="s">
        <v>414</v>
      </c>
      <c r="E959" t="s">
        <v>3383</v>
      </c>
      <c r="F959" t="s">
        <v>3382</v>
      </c>
      <c r="G959" s="16">
        <v>327</v>
      </c>
    </row>
    <row r="960" spans="1:7" x14ac:dyDescent="0.25">
      <c r="A960">
        <v>2024</v>
      </c>
      <c r="B960">
        <v>4</v>
      </c>
      <c r="C960" t="s">
        <v>1033</v>
      </c>
      <c r="D960" t="s">
        <v>420</v>
      </c>
      <c r="E960" t="s">
        <v>3383</v>
      </c>
      <c r="F960" t="s">
        <v>3382</v>
      </c>
      <c r="G960" s="16">
        <v>168793</v>
      </c>
    </row>
    <row r="961" spans="1:7" x14ac:dyDescent="0.25">
      <c r="A961">
        <v>2024</v>
      </c>
      <c r="B961">
        <v>4</v>
      </c>
      <c r="C961" t="s">
        <v>1033</v>
      </c>
      <c r="D961" t="s">
        <v>420</v>
      </c>
      <c r="E961" t="s">
        <v>3383</v>
      </c>
      <c r="F961" t="s">
        <v>3385</v>
      </c>
      <c r="G961" s="16">
        <v>16974</v>
      </c>
    </row>
    <row r="962" spans="1:7" x14ac:dyDescent="0.25">
      <c r="A962">
        <v>2024</v>
      </c>
      <c r="B962">
        <v>4</v>
      </c>
      <c r="C962" t="s">
        <v>1033</v>
      </c>
      <c r="D962" t="s">
        <v>432</v>
      </c>
      <c r="E962" t="s">
        <v>3383</v>
      </c>
      <c r="F962" t="s">
        <v>3382</v>
      </c>
      <c r="G962" s="16">
        <v>68403</v>
      </c>
    </row>
    <row r="963" spans="1:7" x14ac:dyDescent="0.25">
      <c r="A963">
        <v>2024</v>
      </c>
      <c r="B963">
        <v>4</v>
      </c>
      <c r="C963" t="s">
        <v>1033</v>
      </c>
      <c r="D963" t="s">
        <v>432</v>
      </c>
      <c r="E963" t="s">
        <v>3386</v>
      </c>
      <c r="F963" t="s">
        <v>3382</v>
      </c>
      <c r="G963" s="16">
        <v>4289</v>
      </c>
    </row>
    <row r="964" spans="1:7" x14ac:dyDescent="0.25">
      <c r="A964">
        <v>2024</v>
      </c>
      <c r="B964">
        <v>4</v>
      </c>
      <c r="C964" t="s">
        <v>1033</v>
      </c>
      <c r="D964" t="s">
        <v>438</v>
      </c>
      <c r="E964" t="s">
        <v>3381</v>
      </c>
      <c r="F964" t="s">
        <v>3382</v>
      </c>
      <c r="G964" s="16">
        <v>40468</v>
      </c>
    </row>
    <row r="965" spans="1:7" x14ac:dyDescent="0.25">
      <c r="A965">
        <v>2024</v>
      </c>
      <c r="B965">
        <v>4</v>
      </c>
      <c r="C965" t="s">
        <v>1033</v>
      </c>
      <c r="D965" t="s">
        <v>438</v>
      </c>
      <c r="E965" t="s">
        <v>3381</v>
      </c>
      <c r="F965" t="s">
        <v>3387</v>
      </c>
      <c r="G965" s="16">
        <v>26899</v>
      </c>
    </row>
    <row r="966" spans="1:7" x14ac:dyDescent="0.25">
      <c r="A966">
        <v>2024</v>
      </c>
      <c r="B966">
        <v>4</v>
      </c>
      <c r="C966" t="s">
        <v>1033</v>
      </c>
      <c r="D966" t="s">
        <v>438</v>
      </c>
      <c r="E966" t="s">
        <v>3381</v>
      </c>
      <c r="F966" t="s">
        <v>3385</v>
      </c>
      <c r="G966" s="16">
        <v>12415</v>
      </c>
    </row>
    <row r="967" spans="1:7" x14ac:dyDescent="0.25">
      <c r="A967">
        <v>2024</v>
      </c>
      <c r="B967">
        <v>4</v>
      </c>
      <c r="C967" t="s">
        <v>1033</v>
      </c>
      <c r="D967" t="s">
        <v>438</v>
      </c>
      <c r="E967" t="s">
        <v>3383</v>
      </c>
      <c r="F967" t="s">
        <v>3385</v>
      </c>
      <c r="G967" s="16">
        <v>24052</v>
      </c>
    </row>
    <row r="968" spans="1:7" x14ac:dyDescent="0.25">
      <c r="A968">
        <v>2024</v>
      </c>
      <c r="B968">
        <v>4</v>
      </c>
      <c r="C968" t="s">
        <v>1033</v>
      </c>
      <c r="D968" t="s">
        <v>441</v>
      </c>
      <c r="E968" t="s">
        <v>3383</v>
      </c>
      <c r="F968" t="s">
        <v>3382</v>
      </c>
      <c r="G968" s="16">
        <v>45980</v>
      </c>
    </row>
    <row r="969" spans="1:7" x14ac:dyDescent="0.25">
      <c r="A969">
        <v>2024</v>
      </c>
      <c r="B969">
        <v>4</v>
      </c>
      <c r="C969" t="s">
        <v>1033</v>
      </c>
      <c r="D969" t="s">
        <v>441</v>
      </c>
      <c r="E969" t="s">
        <v>3383</v>
      </c>
      <c r="F969" t="s">
        <v>3385</v>
      </c>
      <c r="G969" s="16">
        <v>4858</v>
      </c>
    </row>
    <row r="970" spans="1:7" x14ac:dyDescent="0.25">
      <c r="A970">
        <v>2024</v>
      </c>
      <c r="B970">
        <v>4</v>
      </c>
      <c r="C970" t="s">
        <v>1143</v>
      </c>
      <c r="D970" t="s">
        <v>321</v>
      </c>
      <c r="E970" t="s">
        <v>3381</v>
      </c>
      <c r="F970" t="s">
        <v>3382</v>
      </c>
      <c r="G970" s="16">
        <v>145877</v>
      </c>
    </row>
    <row r="971" spans="1:7" x14ac:dyDescent="0.25">
      <c r="A971">
        <v>2024</v>
      </c>
      <c r="B971">
        <v>4</v>
      </c>
      <c r="C971" t="s">
        <v>1143</v>
      </c>
      <c r="D971" t="s">
        <v>321</v>
      </c>
      <c r="E971" t="s">
        <v>3383</v>
      </c>
      <c r="F971" t="s">
        <v>3382</v>
      </c>
      <c r="G971" s="16">
        <v>9822</v>
      </c>
    </row>
    <row r="972" spans="1:7" x14ac:dyDescent="0.25">
      <c r="A972">
        <v>2024</v>
      </c>
      <c r="B972">
        <v>4</v>
      </c>
      <c r="C972" t="s">
        <v>1143</v>
      </c>
      <c r="D972" t="s">
        <v>321</v>
      </c>
      <c r="E972" t="s">
        <v>3381</v>
      </c>
      <c r="F972" t="s">
        <v>3387</v>
      </c>
      <c r="G972" s="16">
        <v>78471</v>
      </c>
    </row>
    <row r="973" spans="1:7" x14ac:dyDescent="0.25">
      <c r="A973">
        <v>2024</v>
      </c>
      <c r="B973">
        <v>4</v>
      </c>
      <c r="C973" t="s">
        <v>1143</v>
      </c>
      <c r="D973" t="s">
        <v>334</v>
      </c>
      <c r="E973" t="s">
        <v>3381</v>
      </c>
      <c r="F973" t="s">
        <v>3387</v>
      </c>
      <c r="G973" s="16">
        <v>592826</v>
      </c>
    </row>
    <row r="974" spans="1:7" x14ac:dyDescent="0.25">
      <c r="A974">
        <v>2024</v>
      </c>
      <c r="B974">
        <v>4</v>
      </c>
      <c r="C974" t="s">
        <v>1143</v>
      </c>
      <c r="D974" t="s">
        <v>344</v>
      </c>
      <c r="E974" t="s">
        <v>3381</v>
      </c>
      <c r="F974" t="s">
        <v>3382</v>
      </c>
      <c r="G974" s="16">
        <v>698858</v>
      </c>
    </row>
    <row r="975" spans="1:7" x14ac:dyDescent="0.25">
      <c r="A975">
        <v>2024</v>
      </c>
      <c r="B975">
        <v>4</v>
      </c>
      <c r="C975" t="s">
        <v>1143</v>
      </c>
      <c r="D975" t="s">
        <v>344</v>
      </c>
      <c r="E975" t="s">
        <v>3383</v>
      </c>
      <c r="F975" t="s">
        <v>3382</v>
      </c>
      <c r="G975" s="16">
        <v>38336</v>
      </c>
    </row>
    <row r="976" spans="1:7" x14ac:dyDescent="0.25">
      <c r="A976">
        <v>2024</v>
      </c>
      <c r="B976">
        <v>4</v>
      </c>
      <c r="C976" t="s">
        <v>1143</v>
      </c>
      <c r="D976" t="s">
        <v>344</v>
      </c>
      <c r="E976" t="s">
        <v>3381</v>
      </c>
      <c r="F976" t="s">
        <v>3387</v>
      </c>
      <c r="G976" s="16">
        <v>1548290</v>
      </c>
    </row>
    <row r="977" spans="1:7" x14ac:dyDescent="0.25">
      <c r="A977">
        <v>2024</v>
      </c>
      <c r="B977">
        <v>4</v>
      </c>
      <c r="C977" t="s">
        <v>1143</v>
      </c>
      <c r="D977" t="s">
        <v>344</v>
      </c>
      <c r="E977" t="s">
        <v>3383</v>
      </c>
      <c r="F977" t="s">
        <v>3387</v>
      </c>
      <c r="G977" s="16">
        <v>7454</v>
      </c>
    </row>
    <row r="978" spans="1:7" x14ac:dyDescent="0.25">
      <c r="A978">
        <v>2024</v>
      </c>
      <c r="B978">
        <v>4</v>
      </c>
      <c r="C978" t="s">
        <v>1143</v>
      </c>
      <c r="D978" t="s">
        <v>399</v>
      </c>
      <c r="E978" t="s">
        <v>3381</v>
      </c>
      <c r="F978" t="s">
        <v>3387</v>
      </c>
      <c r="G978" s="16">
        <v>69140</v>
      </c>
    </row>
    <row r="979" spans="1:7" x14ac:dyDescent="0.25">
      <c r="A979">
        <v>2024</v>
      </c>
      <c r="B979">
        <v>4</v>
      </c>
      <c r="C979" t="s">
        <v>1143</v>
      </c>
      <c r="D979" t="s">
        <v>420</v>
      </c>
      <c r="E979" t="s">
        <v>3381</v>
      </c>
      <c r="F979" t="s">
        <v>3382</v>
      </c>
      <c r="G979" s="16">
        <v>198599</v>
      </c>
    </row>
    <row r="980" spans="1:7" x14ac:dyDescent="0.25">
      <c r="A980">
        <v>2024</v>
      </c>
      <c r="B980">
        <v>4</v>
      </c>
      <c r="C980" t="s">
        <v>1143</v>
      </c>
      <c r="D980" t="s">
        <v>420</v>
      </c>
      <c r="E980" t="s">
        <v>3381</v>
      </c>
      <c r="F980" t="s">
        <v>3387</v>
      </c>
      <c r="G980" s="16">
        <v>270222</v>
      </c>
    </row>
    <row r="981" spans="1:7" x14ac:dyDescent="0.25">
      <c r="A981">
        <v>2024</v>
      </c>
      <c r="B981">
        <v>4</v>
      </c>
      <c r="C981" t="s">
        <v>1143</v>
      </c>
      <c r="D981" t="s">
        <v>420</v>
      </c>
      <c r="E981" t="s">
        <v>3383</v>
      </c>
      <c r="F981" t="s">
        <v>3387</v>
      </c>
      <c r="G981" s="16">
        <v>1656</v>
      </c>
    </row>
    <row r="982" spans="1:7" x14ac:dyDescent="0.25">
      <c r="A982">
        <v>2024</v>
      </c>
      <c r="B982">
        <v>4</v>
      </c>
      <c r="C982" t="s">
        <v>1143</v>
      </c>
      <c r="D982" t="s">
        <v>432</v>
      </c>
      <c r="E982" t="s">
        <v>3384</v>
      </c>
      <c r="F982" t="s">
        <v>3385</v>
      </c>
      <c r="G982" s="16">
        <v>30417</v>
      </c>
    </row>
    <row r="983" spans="1:7" x14ac:dyDescent="0.25">
      <c r="A983">
        <v>2024</v>
      </c>
      <c r="B983">
        <v>4</v>
      </c>
      <c r="C983" t="s">
        <v>347</v>
      </c>
      <c r="D983" t="s">
        <v>347</v>
      </c>
      <c r="E983" t="s">
        <v>3383</v>
      </c>
      <c r="F983" t="s">
        <v>3385</v>
      </c>
      <c r="G983" s="16">
        <v>63121</v>
      </c>
    </row>
    <row r="984" spans="1:7" x14ac:dyDescent="0.25">
      <c r="A984">
        <v>2024</v>
      </c>
      <c r="B984">
        <v>4</v>
      </c>
      <c r="C984" t="s">
        <v>353</v>
      </c>
      <c r="D984" t="s">
        <v>353</v>
      </c>
      <c r="E984" t="s">
        <v>3383</v>
      </c>
      <c r="F984" t="s">
        <v>3385</v>
      </c>
      <c r="G984" s="16">
        <v>29427</v>
      </c>
    </row>
    <row r="985" spans="1:7" x14ac:dyDescent="0.25">
      <c r="A985">
        <v>2024</v>
      </c>
      <c r="B985">
        <v>4</v>
      </c>
      <c r="C985" t="s">
        <v>353</v>
      </c>
      <c r="D985" t="s">
        <v>408</v>
      </c>
      <c r="E985" t="s">
        <v>3384</v>
      </c>
      <c r="F985" t="s">
        <v>3385</v>
      </c>
      <c r="G985" s="16">
        <v>26856</v>
      </c>
    </row>
    <row r="986" spans="1:7" x14ac:dyDescent="0.25">
      <c r="A986">
        <v>2024</v>
      </c>
      <c r="B986">
        <v>4</v>
      </c>
      <c r="C986" t="s">
        <v>353</v>
      </c>
      <c r="D986" t="s">
        <v>438</v>
      </c>
      <c r="E986" t="s">
        <v>3381</v>
      </c>
      <c r="F986" t="s">
        <v>3385</v>
      </c>
      <c r="G986" s="16">
        <v>52627</v>
      </c>
    </row>
    <row r="987" spans="1:7" x14ac:dyDescent="0.25">
      <c r="A987">
        <v>2024</v>
      </c>
      <c r="B987">
        <v>4</v>
      </c>
      <c r="C987" t="s">
        <v>365</v>
      </c>
      <c r="D987" t="s">
        <v>365</v>
      </c>
      <c r="E987" t="s">
        <v>3381</v>
      </c>
      <c r="F987" t="s">
        <v>3385</v>
      </c>
      <c r="G987" s="16">
        <v>569876</v>
      </c>
    </row>
    <row r="988" spans="1:7" x14ac:dyDescent="0.25">
      <c r="A988">
        <v>2024</v>
      </c>
      <c r="B988">
        <v>4</v>
      </c>
      <c r="C988" t="s">
        <v>368</v>
      </c>
      <c r="D988" t="s">
        <v>341</v>
      </c>
      <c r="E988" t="s">
        <v>3383</v>
      </c>
      <c r="F988" t="s">
        <v>3385</v>
      </c>
      <c r="G988" s="16">
        <v>20099</v>
      </c>
    </row>
    <row r="989" spans="1:7" x14ac:dyDescent="0.25">
      <c r="A989">
        <v>2024</v>
      </c>
      <c r="B989">
        <v>4</v>
      </c>
      <c r="C989" t="s">
        <v>368</v>
      </c>
      <c r="D989" t="s">
        <v>402</v>
      </c>
      <c r="E989" t="s">
        <v>3383</v>
      </c>
      <c r="F989" t="s">
        <v>3382</v>
      </c>
      <c r="G989" s="16">
        <v>3097</v>
      </c>
    </row>
    <row r="990" spans="1:7" x14ac:dyDescent="0.25">
      <c r="A990">
        <v>2024</v>
      </c>
      <c r="B990">
        <v>4</v>
      </c>
      <c r="C990" t="s">
        <v>371</v>
      </c>
      <c r="D990" t="s">
        <v>297</v>
      </c>
      <c r="E990" t="s">
        <v>3381</v>
      </c>
      <c r="F990" t="s">
        <v>3382</v>
      </c>
      <c r="G990" s="16">
        <v>119148</v>
      </c>
    </row>
    <row r="991" spans="1:7" x14ac:dyDescent="0.25">
      <c r="A991">
        <v>2024</v>
      </c>
      <c r="B991">
        <v>4</v>
      </c>
      <c r="C991" t="s">
        <v>371</v>
      </c>
      <c r="D991" t="s">
        <v>359</v>
      </c>
      <c r="E991" t="s">
        <v>3381</v>
      </c>
      <c r="F991" t="s">
        <v>3382</v>
      </c>
      <c r="G991" s="16">
        <v>950724</v>
      </c>
    </row>
    <row r="992" spans="1:7" x14ac:dyDescent="0.25">
      <c r="A992">
        <v>2024</v>
      </c>
      <c r="B992">
        <v>4</v>
      </c>
      <c r="C992" t="s">
        <v>371</v>
      </c>
      <c r="D992" t="s">
        <v>359</v>
      </c>
      <c r="E992" t="s">
        <v>3383</v>
      </c>
      <c r="F992" t="s">
        <v>3382</v>
      </c>
      <c r="G992" s="16">
        <v>1370</v>
      </c>
    </row>
    <row r="993" spans="1:7" x14ac:dyDescent="0.25">
      <c r="A993">
        <v>2024</v>
      </c>
      <c r="B993">
        <v>4</v>
      </c>
      <c r="C993" t="s">
        <v>371</v>
      </c>
      <c r="D993" t="s">
        <v>362</v>
      </c>
      <c r="E993" t="s">
        <v>3381</v>
      </c>
      <c r="F993" t="s">
        <v>3382</v>
      </c>
      <c r="G993" s="16">
        <v>353892</v>
      </c>
    </row>
    <row r="994" spans="1:7" x14ac:dyDescent="0.25">
      <c r="A994">
        <v>2024</v>
      </c>
      <c r="B994">
        <v>4</v>
      </c>
      <c r="C994" t="s">
        <v>371</v>
      </c>
      <c r="D994" t="s">
        <v>362</v>
      </c>
      <c r="E994" t="s">
        <v>3383</v>
      </c>
      <c r="F994" t="s">
        <v>3382</v>
      </c>
      <c r="G994" s="16">
        <v>206316</v>
      </c>
    </row>
    <row r="995" spans="1:7" x14ac:dyDescent="0.25">
      <c r="A995">
        <v>2024</v>
      </c>
      <c r="B995">
        <v>4</v>
      </c>
      <c r="C995" t="s">
        <v>371</v>
      </c>
      <c r="D995" t="s">
        <v>362</v>
      </c>
      <c r="E995" t="s">
        <v>3386</v>
      </c>
      <c r="F995" t="s">
        <v>3382</v>
      </c>
      <c r="G995" s="16">
        <v>188</v>
      </c>
    </row>
    <row r="996" spans="1:7" x14ac:dyDescent="0.25">
      <c r="A996">
        <v>2024</v>
      </c>
      <c r="B996">
        <v>4</v>
      </c>
      <c r="C996" t="s">
        <v>371</v>
      </c>
      <c r="D996" t="s">
        <v>371</v>
      </c>
      <c r="E996" t="s">
        <v>3383</v>
      </c>
      <c r="F996" t="s">
        <v>3382</v>
      </c>
      <c r="G996" s="16">
        <v>22157</v>
      </c>
    </row>
    <row r="997" spans="1:7" x14ac:dyDescent="0.25">
      <c r="A997">
        <v>2024</v>
      </c>
      <c r="B997">
        <v>4</v>
      </c>
      <c r="C997" t="s">
        <v>371</v>
      </c>
      <c r="D997" t="s">
        <v>371</v>
      </c>
      <c r="E997" t="s">
        <v>3381</v>
      </c>
      <c r="F997" t="s">
        <v>3389</v>
      </c>
      <c r="G997" s="16">
        <v>1721323</v>
      </c>
    </row>
    <row r="998" spans="1:7" x14ac:dyDescent="0.25">
      <c r="A998">
        <v>2024</v>
      </c>
      <c r="B998">
        <v>4</v>
      </c>
      <c r="C998" t="s">
        <v>371</v>
      </c>
      <c r="D998" t="s">
        <v>371</v>
      </c>
      <c r="E998" t="s">
        <v>3381</v>
      </c>
      <c r="F998" t="s">
        <v>3385</v>
      </c>
      <c r="G998" s="16">
        <v>109250</v>
      </c>
    </row>
    <row r="999" spans="1:7" x14ac:dyDescent="0.25">
      <c r="A999">
        <v>2024</v>
      </c>
      <c r="B999">
        <v>4</v>
      </c>
      <c r="C999" t="s">
        <v>371</v>
      </c>
      <c r="D999" t="s">
        <v>371</v>
      </c>
      <c r="E999" t="s">
        <v>3383</v>
      </c>
      <c r="F999" t="s">
        <v>3385</v>
      </c>
      <c r="G999" s="16">
        <v>9868</v>
      </c>
    </row>
    <row r="1000" spans="1:7" x14ac:dyDescent="0.25">
      <c r="A1000">
        <v>2024</v>
      </c>
      <c r="B1000">
        <v>4</v>
      </c>
      <c r="C1000" t="s">
        <v>371</v>
      </c>
      <c r="D1000" t="s">
        <v>377</v>
      </c>
      <c r="E1000" t="s">
        <v>3381</v>
      </c>
      <c r="F1000" t="s">
        <v>3382</v>
      </c>
      <c r="G1000" s="16">
        <v>73361</v>
      </c>
    </row>
    <row r="1001" spans="1:7" x14ac:dyDescent="0.25">
      <c r="A1001">
        <v>2024</v>
      </c>
      <c r="B1001">
        <v>4</v>
      </c>
      <c r="C1001" t="s">
        <v>371</v>
      </c>
      <c r="D1001" t="s">
        <v>396</v>
      </c>
      <c r="E1001" t="s">
        <v>3383</v>
      </c>
      <c r="F1001" t="s">
        <v>3382</v>
      </c>
      <c r="G1001" s="16">
        <v>136151</v>
      </c>
    </row>
    <row r="1002" spans="1:7" x14ac:dyDescent="0.25">
      <c r="A1002">
        <v>2024</v>
      </c>
      <c r="B1002">
        <v>4</v>
      </c>
      <c r="C1002" t="s">
        <v>371</v>
      </c>
      <c r="D1002" t="s">
        <v>396</v>
      </c>
      <c r="E1002" t="s">
        <v>3386</v>
      </c>
      <c r="F1002" t="s">
        <v>3382</v>
      </c>
      <c r="G1002" s="16">
        <v>3225</v>
      </c>
    </row>
    <row r="1003" spans="1:7" x14ac:dyDescent="0.25">
      <c r="A1003">
        <v>2024</v>
      </c>
      <c r="B1003">
        <v>4</v>
      </c>
      <c r="C1003" t="s">
        <v>371</v>
      </c>
      <c r="D1003" t="s">
        <v>396</v>
      </c>
      <c r="E1003" t="s">
        <v>3383</v>
      </c>
      <c r="F1003" t="s">
        <v>3385</v>
      </c>
      <c r="G1003" s="16">
        <v>1160</v>
      </c>
    </row>
    <row r="1004" spans="1:7" x14ac:dyDescent="0.25">
      <c r="A1004">
        <v>2024</v>
      </c>
      <c r="B1004">
        <v>4</v>
      </c>
      <c r="C1004" t="s">
        <v>371</v>
      </c>
      <c r="D1004" t="s">
        <v>399</v>
      </c>
      <c r="E1004" t="s">
        <v>3383</v>
      </c>
      <c r="F1004" t="s">
        <v>3382</v>
      </c>
      <c r="G1004" s="16">
        <v>4938</v>
      </c>
    </row>
    <row r="1005" spans="1:7" x14ac:dyDescent="0.25">
      <c r="A1005">
        <v>2024</v>
      </c>
      <c r="B1005">
        <v>4</v>
      </c>
      <c r="C1005" t="s">
        <v>371</v>
      </c>
      <c r="D1005" t="s">
        <v>435</v>
      </c>
      <c r="E1005" t="s">
        <v>3381</v>
      </c>
      <c r="F1005" t="s">
        <v>3382</v>
      </c>
      <c r="G1005" s="16">
        <v>235143</v>
      </c>
    </row>
    <row r="1006" spans="1:7" x14ac:dyDescent="0.25">
      <c r="A1006">
        <v>2024</v>
      </c>
      <c r="B1006">
        <v>4</v>
      </c>
      <c r="C1006" t="s">
        <v>371</v>
      </c>
      <c r="D1006" t="s">
        <v>435</v>
      </c>
      <c r="E1006" t="s">
        <v>3383</v>
      </c>
      <c r="F1006" t="s">
        <v>3382</v>
      </c>
      <c r="G1006" s="16">
        <v>12661</v>
      </c>
    </row>
    <row r="1007" spans="1:7" x14ac:dyDescent="0.25">
      <c r="A1007">
        <v>2024</v>
      </c>
      <c r="B1007">
        <v>4</v>
      </c>
      <c r="C1007" t="s">
        <v>371</v>
      </c>
      <c r="D1007" t="s">
        <v>441</v>
      </c>
      <c r="E1007" t="s">
        <v>3383</v>
      </c>
      <c r="F1007" t="s">
        <v>3382</v>
      </c>
      <c r="G1007" s="16">
        <v>942</v>
      </c>
    </row>
    <row r="1008" spans="1:7" x14ac:dyDescent="0.25">
      <c r="A1008">
        <v>2024</v>
      </c>
      <c r="B1008">
        <v>4</v>
      </c>
      <c r="C1008" t="s">
        <v>371</v>
      </c>
      <c r="D1008" t="s">
        <v>444</v>
      </c>
      <c r="E1008" t="s">
        <v>3383</v>
      </c>
      <c r="F1008" t="s">
        <v>3385</v>
      </c>
      <c r="G1008" s="16">
        <v>7618</v>
      </c>
    </row>
    <row r="1009" spans="1:7" x14ac:dyDescent="0.25">
      <c r="A1009">
        <v>2024</v>
      </c>
      <c r="B1009">
        <v>4</v>
      </c>
      <c r="C1009" t="s">
        <v>387</v>
      </c>
      <c r="D1009" t="s">
        <v>297</v>
      </c>
      <c r="E1009" t="s">
        <v>3381</v>
      </c>
      <c r="F1009" t="s">
        <v>3382</v>
      </c>
      <c r="G1009" s="16">
        <v>685789</v>
      </c>
    </row>
    <row r="1010" spans="1:7" x14ac:dyDescent="0.25">
      <c r="A1010">
        <v>2024</v>
      </c>
      <c r="B1010">
        <v>4</v>
      </c>
      <c r="C1010" t="s">
        <v>387</v>
      </c>
      <c r="D1010" t="s">
        <v>387</v>
      </c>
      <c r="E1010" t="s">
        <v>3381</v>
      </c>
      <c r="F1010" t="s">
        <v>3385</v>
      </c>
      <c r="G1010" s="16">
        <v>797976</v>
      </c>
    </row>
    <row r="1011" spans="1:7" x14ac:dyDescent="0.25">
      <c r="A1011">
        <v>2024</v>
      </c>
      <c r="B1011">
        <v>4</v>
      </c>
      <c r="C1011" t="s">
        <v>396</v>
      </c>
      <c r="D1011" t="s">
        <v>396</v>
      </c>
      <c r="E1011" t="s">
        <v>3381</v>
      </c>
      <c r="F1011" t="s">
        <v>3382</v>
      </c>
      <c r="G1011" s="16">
        <v>1865656</v>
      </c>
    </row>
    <row r="1012" spans="1:7" x14ac:dyDescent="0.25">
      <c r="A1012">
        <v>2024</v>
      </c>
      <c r="B1012">
        <v>4</v>
      </c>
      <c r="C1012" t="s">
        <v>396</v>
      </c>
      <c r="D1012" t="s">
        <v>396</v>
      </c>
      <c r="E1012" t="s">
        <v>3381</v>
      </c>
      <c r="F1012" t="s">
        <v>3389</v>
      </c>
      <c r="G1012" s="16">
        <v>2493315</v>
      </c>
    </row>
    <row r="1013" spans="1:7" x14ac:dyDescent="0.25">
      <c r="A1013">
        <v>2024</v>
      </c>
      <c r="B1013">
        <v>4</v>
      </c>
      <c r="C1013" t="s">
        <v>396</v>
      </c>
      <c r="D1013" t="s">
        <v>396</v>
      </c>
      <c r="E1013" t="s">
        <v>3383</v>
      </c>
      <c r="F1013" t="s">
        <v>3389</v>
      </c>
      <c r="G1013" s="16">
        <v>1229156</v>
      </c>
    </row>
    <row r="1014" spans="1:7" x14ac:dyDescent="0.25">
      <c r="A1014">
        <v>2024</v>
      </c>
      <c r="B1014">
        <v>4</v>
      </c>
      <c r="C1014" t="s">
        <v>396</v>
      </c>
      <c r="D1014" t="s">
        <v>396</v>
      </c>
      <c r="E1014" t="s">
        <v>3381</v>
      </c>
      <c r="F1014" t="s">
        <v>3385</v>
      </c>
      <c r="G1014" s="16">
        <v>943513</v>
      </c>
    </row>
    <row r="1015" spans="1:7" x14ac:dyDescent="0.25">
      <c r="A1015">
        <v>2024</v>
      </c>
      <c r="B1015">
        <v>4</v>
      </c>
      <c r="C1015" t="s">
        <v>399</v>
      </c>
      <c r="D1015" t="s">
        <v>344</v>
      </c>
      <c r="E1015" t="s">
        <v>3381</v>
      </c>
      <c r="F1015" t="s">
        <v>3387</v>
      </c>
      <c r="G1015" s="16">
        <v>246622</v>
      </c>
    </row>
    <row r="1016" spans="1:7" x14ac:dyDescent="0.25">
      <c r="A1016">
        <v>2024</v>
      </c>
      <c r="B1016">
        <v>4</v>
      </c>
      <c r="C1016" t="s">
        <v>399</v>
      </c>
      <c r="D1016" t="s">
        <v>399</v>
      </c>
      <c r="E1016" t="s">
        <v>3381</v>
      </c>
      <c r="F1016" t="s">
        <v>3387</v>
      </c>
      <c r="G1016" s="16">
        <v>124276</v>
      </c>
    </row>
    <row r="1017" spans="1:7" x14ac:dyDescent="0.25">
      <c r="A1017">
        <v>2024</v>
      </c>
      <c r="B1017">
        <v>4</v>
      </c>
      <c r="C1017" t="s">
        <v>399</v>
      </c>
      <c r="D1017" t="s">
        <v>399</v>
      </c>
      <c r="E1017" t="s">
        <v>3381</v>
      </c>
      <c r="F1017" t="s">
        <v>3385</v>
      </c>
      <c r="G1017" s="16">
        <v>76286</v>
      </c>
    </row>
    <row r="1018" spans="1:7" x14ac:dyDescent="0.25">
      <c r="A1018">
        <v>2024</v>
      </c>
      <c r="B1018">
        <v>4</v>
      </c>
      <c r="C1018" t="s">
        <v>399</v>
      </c>
      <c r="D1018" t="s">
        <v>399</v>
      </c>
      <c r="E1018" t="s">
        <v>3383</v>
      </c>
      <c r="F1018" t="s">
        <v>3385</v>
      </c>
      <c r="G1018" s="16">
        <v>49516</v>
      </c>
    </row>
    <row r="1019" spans="1:7" x14ac:dyDescent="0.25">
      <c r="A1019">
        <v>2024</v>
      </c>
      <c r="B1019">
        <v>4</v>
      </c>
      <c r="C1019" t="s">
        <v>399</v>
      </c>
      <c r="D1019" t="s">
        <v>408</v>
      </c>
      <c r="E1019" t="s">
        <v>3381</v>
      </c>
      <c r="F1019" t="s">
        <v>3385</v>
      </c>
      <c r="G1019" s="16">
        <v>1608</v>
      </c>
    </row>
    <row r="1020" spans="1:7" x14ac:dyDescent="0.25">
      <c r="A1020">
        <v>2024</v>
      </c>
      <c r="B1020">
        <v>4</v>
      </c>
      <c r="C1020" t="s">
        <v>399</v>
      </c>
      <c r="D1020" t="s">
        <v>438</v>
      </c>
      <c r="E1020" t="s">
        <v>3381</v>
      </c>
      <c r="F1020" t="s">
        <v>3387</v>
      </c>
      <c r="G1020" s="16">
        <v>73216</v>
      </c>
    </row>
    <row r="1021" spans="1:7" x14ac:dyDescent="0.25">
      <c r="A1021">
        <v>2024</v>
      </c>
      <c r="B1021">
        <v>4</v>
      </c>
      <c r="C1021" t="s">
        <v>1492</v>
      </c>
      <c r="D1021" t="s">
        <v>327</v>
      </c>
      <c r="E1021" t="s">
        <v>3383</v>
      </c>
      <c r="F1021" t="s">
        <v>3382</v>
      </c>
      <c r="G1021" s="16">
        <v>1937</v>
      </c>
    </row>
    <row r="1022" spans="1:7" x14ac:dyDescent="0.25">
      <c r="A1022">
        <v>2024</v>
      </c>
      <c r="B1022">
        <v>4</v>
      </c>
      <c r="C1022" t="s">
        <v>1492</v>
      </c>
      <c r="D1022" t="s">
        <v>371</v>
      </c>
      <c r="E1022" t="s">
        <v>3383</v>
      </c>
      <c r="F1022" t="s">
        <v>3382</v>
      </c>
      <c r="G1022" s="16">
        <v>487</v>
      </c>
    </row>
    <row r="1023" spans="1:7" x14ac:dyDescent="0.25">
      <c r="A1023">
        <v>2024</v>
      </c>
      <c r="B1023">
        <v>4</v>
      </c>
      <c r="C1023" t="s">
        <v>1492</v>
      </c>
      <c r="D1023" t="s">
        <v>408</v>
      </c>
      <c r="E1023" t="s">
        <v>3383</v>
      </c>
      <c r="F1023" t="s">
        <v>3385</v>
      </c>
      <c r="G1023" s="16">
        <v>15587</v>
      </c>
    </row>
    <row r="1024" spans="1:7" x14ac:dyDescent="0.25">
      <c r="A1024">
        <v>2024</v>
      </c>
      <c r="B1024">
        <v>4</v>
      </c>
      <c r="C1024" t="s">
        <v>1470</v>
      </c>
      <c r="D1024" t="s">
        <v>324</v>
      </c>
      <c r="E1024" t="s">
        <v>3381</v>
      </c>
      <c r="F1024" t="s">
        <v>3382</v>
      </c>
      <c r="G1024" s="16">
        <v>135766</v>
      </c>
    </row>
    <row r="1025" spans="1:7" x14ac:dyDescent="0.25">
      <c r="A1025">
        <v>2024</v>
      </c>
      <c r="B1025">
        <v>4</v>
      </c>
      <c r="C1025" t="s">
        <v>1470</v>
      </c>
      <c r="D1025" t="s">
        <v>330</v>
      </c>
      <c r="E1025" t="s">
        <v>3384</v>
      </c>
      <c r="F1025" t="s">
        <v>3387</v>
      </c>
      <c r="G1025" s="16">
        <v>55487</v>
      </c>
    </row>
    <row r="1026" spans="1:7" x14ac:dyDescent="0.25">
      <c r="A1026">
        <v>2024</v>
      </c>
      <c r="B1026">
        <v>4</v>
      </c>
      <c r="C1026" t="s">
        <v>1470</v>
      </c>
      <c r="D1026" t="s">
        <v>344</v>
      </c>
      <c r="E1026" t="s">
        <v>3381</v>
      </c>
      <c r="F1026" t="s">
        <v>3387</v>
      </c>
      <c r="G1026" s="16">
        <v>302610</v>
      </c>
    </row>
    <row r="1027" spans="1:7" x14ac:dyDescent="0.25">
      <c r="A1027">
        <v>2024</v>
      </c>
      <c r="B1027">
        <v>4</v>
      </c>
      <c r="C1027" t="s">
        <v>1470</v>
      </c>
      <c r="D1027" t="s">
        <v>353</v>
      </c>
      <c r="E1027" t="s">
        <v>3381</v>
      </c>
      <c r="F1027" t="s">
        <v>3382</v>
      </c>
      <c r="G1027" s="16">
        <v>68988</v>
      </c>
    </row>
    <row r="1028" spans="1:7" x14ac:dyDescent="0.25">
      <c r="A1028">
        <v>2024</v>
      </c>
      <c r="B1028">
        <v>4</v>
      </c>
      <c r="C1028" t="s">
        <v>1470</v>
      </c>
      <c r="D1028" t="s">
        <v>353</v>
      </c>
      <c r="E1028" t="s">
        <v>3383</v>
      </c>
      <c r="F1028" t="s">
        <v>3385</v>
      </c>
      <c r="G1028" s="16">
        <v>30550</v>
      </c>
    </row>
    <row r="1029" spans="1:7" x14ac:dyDescent="0.25">
      <c r="A1029">
        <v>2024</v>
      </c>
      <c r="B1029">
        <v>4</v>
      </c>
      <c r="C1029" t="s">
        <v>1470</v>
      </c>
      <c r="D1029" t="s">
        <v>359</v>
      </c>
      <c r="E1029" t="s">
        <v>3381</v>
      </c>
      <c r="F1029" t="s">
        <v>3382</v>
      </c>
      <c r="G1029" s="16">
        <v>16384</v>
      </c>
    </row>
    <row r="1030" spans="1:7" x14ac:dyDescent="0.25">
      <c r="A1030">
        <v>2024</v>
      </c>
      <c r="B1030">
        <v>4</v>
      </c>
      <c r="C1030" t="s">
        <v>1470</v>
      </c>
      <c r="D1030" t="s">
        <v>359</v>
      </c>
      <c r="E1030" t="s">
        <v>3383</v>
      </c>
      <c r="F1030" t="s">
        <v>3387</v>
      </c>
      <c r="G1030" s="16">
        <v>17776</v>
      </c>
    </row>
    <row r="1031" spans="1:7" x14ac:dyDescent="0.25">
      <c r="A1031">
        <v>2024</v>
      </c>
      <c r="B1031">
        <v>4</v>
      </c>
      <c r="C1031" t="s">
        <v>1470</v>
      </c>
      <c r="D1031" t="s">
        <v>390</v>
      </c>
      <c r="E1031" t="s">
        <v>3383</v>
      </c>
      <c r="F1031" t="s">
        <v>3382</v>
      </c>
      <c r="G1031" s="16">
        <v>53849</v>
      </c>
    </row>
    <row r="1032" spans="1:7" x14ac:dyDescent="0.25">
      <c r="A1032">
        <v>2024</v>
      </c>
      <c r="B1032">
        <v>4</v>
      </c>
      <c r="C1032" t="s">
        <v>1470</v>
      </c>
      <c r="D1032" t="s">
        <v>390</v>
      </c>
      <c r="E1032" t="s">
        <v>3383</v>
      </c>
      <c r="F1032" t="s">
        <v>3385</v>
      </c>
      <c r="G1032" s="16">
        <v>2163</v>
      </c>
    </row>
    <row r="1033" spans="1:7" x14ac:dyDescent="0.25">
      <c r="A1033">
        <v>2024</v>
      </c>
      <c r="B1033">
        <v>4</v>
      </c>
      <c r="C1033" t="s">
        <v>1470</v>
      </c>
      <c r="D1033" t="s">
        <v>393</v>
      </c>
      <c r="E1033" t="s">
        <v>3381</v>
      </c>
      <c r="F1033" t="s">
        <v>3382</v>
      </c>
      <c r="G1033" s="16">
        <v>444075</v>
      </c>
    </row>
    <row r="1034" spans="1:7" x14ac:dyDescent="0.25">
      <c r="A1034">
        <v>2024</v>
      </c>
      <c r="B1034">
        <v>4</v>
      </c>
      <c r="C1034" t="s">
        <v>1470</v>
      </c>
      <c r="D1034" t="s">
        <v>399</v>
      </c>
      <c r="E1034" t="s">
        <v>3384</v>
      </c>
      <c r="F1034" t="s">
        <v>3382</v>
      </c>
      <c r="G1034" s="16">
        <v>138772</v>
      </c>
    </row>
    <row r="1035" spans="1:7" x14ac:dyDescent="0.25">
      <c r="A1035">
        <v>2024</v>
      </c>
      <c r="B1035">
        <v>4</v>
      </c>
      <c r="C1035" t="s">
        <v>1470</v>
      </c>
      <c r="D1035" t="s">
        <v>399</v>
      </c>
      <c r="E1035" t="s">
        <v>3381</v>
      </c>
      <c r="F1035" t="s">
        <v>3387</v>
      </c>
      <c r="G1035" s="16">
        <v>731770</v>
      </c>
    </row>
    <row r="1036" spans="1:7" x14ac:dyDescent="0.25">
      <c r="A1036">
        <v>2024</v>
      </c>
      <c r="B1036">
        <v>4</v>
      </c>
      <c r="C1036" t="s">
        <v>1470</v>
      </c>
      <c r="D1036" t="s">
        <v>408</v>
      </c>
      <c r="E1036" t="s">
        <v>3381</v>
      </c>
      <c r="F1036" t="s">
        <v>3382</v>
      </c>
      <c r="G1036" s="16">
        <v>429014</v>
      </c>
    </row>
    <row r="1037" spans="1:7" x14ac:dyDescent="0.25">
      <c r="A1037">
        <v>2024</v>
      </c>
      <c r="B1037">
        <v>4</v>
      </c>
      <c r="C1037" t="s">
        <v>1470</v>
      </c>
      <c r="D1037" t="s">
        <v>408</v>
      </c>
      <c r="E1037" t="s">
        <v>3384</v>
      </c>
      <c r="F1037" t="s">
        <v>3382</v>
      </c>
      <c r="G1037" s="16">
        <v>625481</v>
      </c>
    </row>
    <row r="1038" spans="1:7" x14ac:dyDescent="0.25">
      <c r="A1038">
        <v>2024</v>
      </c>
      <c r="B1038">
        <v>4</v>
      </c>
      <c r="C1038" t="s">
        <v>1470</v>
      </c>
      <c r="D1038" t="s">
        <v>408</v>
      </c>
      <c r="E1038" t="s">
        <v>3383</v>
      </c>
      <c r="F1038" t="s">
        <v>3382</v>
      </c>
      <c r="G1038" s="16">
        <v>33256</v>
      </c>
    </row>
    <row r="1039" spans="1:7" x14ac:dyDescent="0.25">
      <c r="A1039">
        <v>2024</v>
      </c>
      <c r="B1039">
        <v>4</v>
      </c>
      <c r="C1039" t="s">
        <v>1470</v>
      </c>
      <c r="D1039" t="s">
        <v>408</v>
      </c>
      <c r="E1039" t="s">
        <v>3381</v>
      </c>
      <c r="F1039" t="s">
        <v>3385</v>
      </c>
      <c r="G1039" s="16">
        <v>2506</v>
      </c>
    </row>
    <row r="1040" spans="1:7" x14ac:dyDescent="0.25">
      <c r="A1040">
        <v>2024</v>
      </c>
      <c r="B1040">
        <v>4</v>
      </c>
      <c r="C1040" t="s">
        <v>1470</v>
      </c>
      <c r="D1040" t="s">
        <v>408</v>
      </c>
      <c r="E1040" t="s">
        <v>3383</v>
      </c>
      <c r="F1040" t="s">
        <v>3385</v>
      </c>
      <c r="G1040" s="16">
        <v>38110</v>
      </c>
    </row>
    <row r="1041" spans="1:7" x14ac:dyDescent="0.25">
      <c r="A1041">
        <v>2024</v>
      </c>
      <c r="B1041">
        <v>4</v>
      </c>
      <c r="C1041" t="s">
        <v>1470</v>
      </c>
      <c r="D1041" t="s">
        <v>414</v>
      </c>
      <c r="E1041" t="s">
        <v>3381</v>
      </c>
      <c r="F1041" t="s">
        <v>3382</v>
      </c>
      <c r="G1041" s="16">
        <v>282080</v>
      </c>
    </row>
    <row r="1042" spans="1:7" x14ac:dyDescent="0.25">
      <c r="A1042">
        <v>2024</v>
      </c>
      <c r="B1042">
        <v>4</v>
      </c>
      <c r="C1042" t="s">
        <v>1470</v>
      </c>
      <c r="D1042" t="s">
        <v>414</v>
      </c>
      <c r="E1042" t="s">
        <v>3383</v>
      </c>
      <c r="F1042" t="s">
        <v>3382</v>
      </c>
      <c r="G1042" s="16">
        <v>10160</v>
      </c>
    </row>
    <row r="1043" spans="1:7" x14ac:dyDescent="0.25">
      <c r="A1043">
        <v>2024</v>
      </c>
      <c r="B1043">
        <v>4</v>
      </c>
      <c r="C1043" t="s">
        <v>1470</v>
      </c>
      <c r="D1043" t="s">
        <v>438</v>
      </c>
      <c r="E1043" t="s">
        <v>3381</v>
      </c>
      <c r="F1043" t="s">
        <v>3382</v>
      </c>
      <c r="G1043" s="16">
        <v>777006</v>
      </c>
    </row>
    <row r="1044" spans="1:7" x14ac:dyDescent="0.25">
      <c r="A1044">
        <v>2024</v>
      </c>
      <c r="B1044">
        <v>4</v>
      </c>
      <c r="C1044" t="s">
        <v>1470</v>
      </c>
      <c r="D1044" t="s">
        <v>438</v>
      </c>
      <c r="E1044" t="s">
        <v>3381</v>
      </c>
      <c r="F1044" t="s">
        <v>3387</v>
      </c>
      <c r="G1044" s="16">
        <v>172508</v>
      </c>
    </row>
    <row r="1045" spans="1:7" x14ac:dyDescent="0.25">
      <c r="A1045">
        <v>2024</v>
      </c>
      <c r="B1045">
        <v>4</v>
      </c>
      <c r="C1045" t="s">
        <v>1470</v>
      </c>
      <c r="D1045" t="s">
        <v>438</v>
      </c>
      <c r="E1045" t="s">
        <v>3381</v>
      </c>
      <c r="F1045" t="s">
        <v>3385</v>
      </c>
      <c r="G1045" s="16">
        <v>80009</v>
      </c>
    </row>
    <row r="1046" spans="1:7" x14ac:dyDescent="0.25">
      <c r="A1046">
        <v>2024</v>
      </c>
      <c r="B1046">
        <v>4</v>
      </c>
      <c r="C1046" t="s">
        <v>1470</v>
      </c>
      <c r="D1046" t="s">
        <v>438</v>
      </c>
      <c r="E1046" t="s">
        <v>3383</v>
      </c>
      <c r="F1046" t="s">
        <v>3385</v>
      </c>
      <c r="G1046" s="16">
        <v>48048</v>
      </c>
    </row>
    <row r="1047" spans="1:7" x14ac:dyDescent="0.25">
      <c r="A1047">
        <v>2024</v>
      </c>
      <c r="B1047">
        <v>4</v>
      </c>
      <c r="C1047" t="s">
        <v>1470</v>
      </c>
      <c r="D1047" t="s">
        <v>441</v>
      </c>
      <c r="E1047" t="s">
        <v>3381</v>
      </c>
      <c r="F1047" t="s">
        <v>3382</v>
      </c>
      <c r="G1047" s="16">
        <v>171188</v>
      </c>
    </row>
    <row r="1048" spans="1:7" x14ac:dyDescent="0.25">
      <c r="A1048">
        <v>2024</v>
      </c>
      <c r="B1048">
        <v>4</v>
      </c>
      <c r="C1048" t="s">
        <v>423</v>
      </c>
      <c r="D1048" t="s">
        <v>423</v>
      </c>
      <c r="E1048" t="s">
        <v>3381</v>
      </c>
      <c r="F1048" t="s">
        <v>3382</v>
      </c>
      <c r="G1048" s="16">
        <v>2677778</v>
      </c>
    </row>
    <row r="1049" spans="1:7" x14ac:dyDescent="0.25">
      <c r="A1049">
        <v>2024</v>
      </c>
      <c r="B1049">
        <v>4</v>
      </c>
      <c r="C1049" t="s">
        <v>423</v>
      </c>
      <c r="D1049" t="s">
        <v>423</v>
      </c>
      <c r="E1049" t="s">
        <v>3381</v>
      </c>
      <c r="F1049" t="s">
        <v>3385</v>
      </c>
      <c r="G1049" s="16">
        <v>740611</v>
      </c>
    </row>
    <row r="1050" spans="1:7" x14ac:dyDescent="0.25">
      <c r="A1050">
        <v>2024</v>
      </c>
      <c r="B1050">
        <v>4</v>
      </c>
      <c r="C1050" t="s">
        <v>426</v>
      </c>
      <c r="D1050" t="s">
        <v>301</v>
      </c>
      <c r="E1050" t="s">
        <v>3383</v>
      </c>
      <c r="F1050" t="s">
        <v>3382</v>
      </c>
      <c r="G1050" s="16">
        <v>7674</v>
      </c>
    </row>
    <row r="1051" spans="1:7" x14ac:dyDescent="0.25">
      <c r="A1051">
        <v>2024</v>
      </c>
      <c r="B1051">
        <v>4</v>
      </c>
      <c r="C1051" t="s">
        <v>426</v>
      </c>
      <c r="D1051" t="s">
        <v>305</v>
      </c>
      <c r="E1051" t="s">
        <v>3383</v>
      </c>
      <c r="F1051" t="s">
        <v>3382</v>
      </c>
      <c r="G1051" s="16">
        <v>58518</v>
      </c>
    </row>
    <row r="1052" spans="1:7" x14ac:dyDescent="0.25">
      <c r="A1052">
        <v>2024</v>
      </c>
      <c r="B1052">
        <v>4</v>
      </c>
      <c r="C1052" t="s">
        <v>426</v>
      </c>
      <c r="D1052" t="s">
        <v>330</v>
      </c>
      <c r="E1052" t="s">
        <v>3381</v>
      </c>
      <c r="F1052" t="s">
        <v>3385</v>
      </c>
      <c r="G1052" s="16">
        <v>561</v>
      </c>
    </row>
    <row r="1053" spans="1:7" x14ac:dyDescent="0.25">
      <c r="A1053">
        <v>2024</v>
      </c>
      <c r="B1053">
        <v>4</v>
      </c>
      <c r="C1053" t="s">
        <v>426</v>
      </c>
      <c r="D1053" t="s">
        <v>377</v>
      </c>
      <c r="E1053" t="s">
        <v>3383</v>
      </c>
      <c r="F1053" t="s">
        <v>3382</v>
      </c>
      <c r="G1053" s="16">
        <v>7868</v>
      </c>
    </row>
    <row r="1054" spans="1:7" x14ac:dyDescent="0.25">
      <c r="A1054">
        <v>2024</v>
      </c>
      <c r="B1054">
        <v>4</v>
      </c>
      <c r="C1054" t="s">
        <v>426</v>
      </c>
      <c r="D1054" t="s">
        <v>377</v>
      </c>
      <c r="E1054" t="s">
        <v>3383</v>
      </c>
      <c r="F1054" t="s">
        <v>3385</v>
      </c>
      <c r="G1054" s="16">
        <v>27779</v>
      </c>
    </row>
    <row r="1055" spans="1:7" x14ac:dyDescent="0.25">
      <c r="A1055">
        <v>2024</v>
      </c>
      <c r="B1055">
        <v>4</v>
      </c>
      <c r="C1055" t="s">
        <v>426</v>
      </c>
      <c r="D1055" t="s">
        <v>402</v>
      </c>
      <c r="E1055" t="s">
        <v>3383</v>
      </c>
      <c r="F1055" t="s">
        <v>3382</v>
      </c>
      <c r="G1055" s="16">
        <v>1427</v>
      </c>
    </row>
    <row r="1056" spans="1:7" x14ac:dyDescent="0.25">
      <c r="A1056">
        <v>2024</v>
      </c>
      <c r="B1056">
        <v>4</v>
      </c>
      <c r="C1056" t="s">
        <v>426</v>
      </c>
      <c r="D1056" t="s">
        <v>426</v>
      </c>
      <c r="E1056" t="s">
        <v>3381</v>
      </c>
      <c r="F1056" t="s">
        <v>3382</v>
      </c>
      <c r="G1056" s="16">
        <v>453715</v>
      </c>
    </row>
    <row r="1057" spans="1:7" x14ac:dyDescent="0.25">
      <c r="A1057">
        <v>2024</v>
      </c>
      <c r="B1057">
        <v>4</v>
      </c>
      <c r="C1057" t="s">
        <v>426</v>
      </c>
      <c r="D1057" t="s">
        <v>426</v>
      </c>
      <c r="E1057" t="s">
        <v>3381</v>
      </c>
      <c r="F1057" t="s">
        <v>3385</v>
      </c>
      <c r="G1057" s="16">
        <v>1134172</v>
      </c>
    </row>
    <row r="1058" spans="1:7" x14ac:dyDescent="0.25">
      <c r="A1058">
        <v>2024</v>
      </c>
      <c r="B1058">
        <v>4</v>
      </c>
      <c r="C1058" t="s">
        <v>426</v>
      </c>
      <c r="D1058" t="s">
        <v>426</v>
      </c>
      <c r="E1058" t="s">
        <v>3383</v>
      </c>
      <c r="F1058" t="s">
        <v>3385</v>
      </c>
      <c r="G1058" s="16">
        <v>43382</v>
      </c>
    </row>
    <row r="1059" spans="1:7" x14ac:dyDescent="0.25">
      <c r="A1059">
        <v>2024</v>
      </c>
      <c r="B1059">
        <v>4</v>
      </c>
      <c r="C1059" t="s">
        <v>432</v>
      </c>
      <c r="D1059" t="s">
        <v>1</v>
      </c>
      <c r="E1059" t="s">
        <v>3384</v>
      </c>
      <c r="F1059" t="s">
        <v>3382</v>
      </c>
      <c r="G1059" s="16">
        <v>2212</v>
      </c>
    </row>
    <row r="1060" spans="1:7" x14ac:dyDescent="0.25">
      <c r="A1060">
        <v>2024</v>
      </c>
      <c r="B1060">
        <v>4</v>
      </c>
      <c r="C1060" t="s">
        <v>432</v>
      </c>
      <c r="D1060" t="s">
        <v>330</v>
      </c>
      <c r="E1060" t="s">
        <v>3384</v>
      </c>
      <c r="F1060" t="s">
        <v>3387</v>
      </c>
      <c r="G1060" s="16">
        <v>3323</v>
      </c>
    </row>
    <row r="1061" spans="1:7" x14ac:dyDescent="0.25">
      <c r="A1061">
        <v>2024</v>
      </c>
      <c r="B1061">
        <v>4</v>
      </c>
      <c r="C1061" t="s">
        <v>432</v>
      </c>
      <c r="D1061" t="s">
        <v>344</v>
      </c>
      <c r="E1061" t="s">
        <v>3383</v>
      </c>
      <c r="F1061" t="s">
        <v>3385</v>
      </c>
      <c r="G1061" s="16">
        <v>7633</v>
      </c>
    </row>
    <row r="1062" spans="1:7" x14ac:dyDescent="0.25">
      <c r="A1062">
        <v>2024</v>
      </c>
      <c r="B1062">
        <v>4</v>
      </c>
      <c r="C1062" t="s">
        <v>432</v>
      </c>
      <c r="D1062" t="s">
        <v>359</v>
      </c>
      <c r="E1062" t="s">
        <v>3384</v>
      </c>
      <c r="F1062" t="s">
        <v>3382</v>
      </c>
      <c r="G1062" s="16">
        <v>47947</v>
      </c>
    </row>
    <row r="1063" spans="1:7" x14ac:dyDescent="0.25">
      <c r="A1063">
        <v>2024</v>
      </c>
      <c r="B1063">
        <v>4</v>
      </c>
      <c r="C1063" t="s">
        <v>432</v>
      </c>
      <c r="D1063" t="s">
        <v>365</v>
      </c>
      <c r="E1063" t="s">
        <v>3383</v>
      </c>
      <c r="F1063" t="s">
        <v>3387</v>
      </c>
      <c r="G1063" s="16">
        <v>11844</v>
      </c>
    </row>
    <row r="1064" spans="1:7" x14ac:dyDescent="0.25">
      <c r="A1064">
        <v>2024</v>
      </c>
      <c r="B1064">
        <v>4</v>
      </c>
      <c r="C1064" t="s">
        <v>432</v>
      </c>
      <c r="D1064" t="s">
        <v>393</v>
      </c>
      <c r="E1064" t="s">
        <v>3386</v>
      </c>
      <c r="F1064" t="s">
        <v>3382</v>
      </c>
      <c r="G1064" s="16">
        <v>2912</v>
      </c>
    </row>
    <row r="1065" spans="1:7" x14ac:dyDescent="0.25">
      <c r="A1065">
        <v>2024</v>
      </c>
      <c r="B1065">
        <v>4</v>
      </c>
      <c r="C1065" t="s">
        <v>432</v>
      </c>
      <c r="D1065" t="s">
        <v>393</v>
      </c>
      <c r="E1065" t="s">
        <v>3383</v>
      </c>
      <c r="F1065" t="s">
        <v>3385</v>
      </c>
      <c r="G1065" s="16">
        <v>8382</v>
      </c>
    </row>
    <row r="1066" spans="1:7" x14ac:dyDescent="0.25">
      <c r="A1066">
        <v>2024</v>
      </c>
      <c r="B1066">
        <v>4</v>
      </c>
      <c r="C1066" t="s">
        <v>432</v>
      </c>
      <c r="D1066" t="s">
        <v>399</v>
      </c>
      <c r="E1066" t="s">
        <v>3384</v>
      </c>
      <c r="F1066" t="s">
        <v>3382</v>
      </c>
      <c r="G1066" s="16">
        <v>136075</v>
      </c>
    </row>
    <row r="1067" spans="1:7" x14ac:dyDescent="0.25">
      <c r="A1067">
        <v>2024</v>
      </c>
      <c r="B1067">
        <v>4</v>
      </c>
      <c r="C1067" t="s">
        <v>432</v>
      </c>
      <c r="D1067" t="s">
        <v>408</v>
      </c>
      <c r="E1067" t="s">
        <v>3384</v>
      </c>
      <c r="F1067" t="s">
        <v>3382</v>
      </c>
      <c r="G1067" s="16">
        <v>88136</v>
      </c>
    </row>
    <row r="1068" spans="1:7" x14ac:dyDescent="0.25">
      <c r="A1068">
        <v>2024</v>
      </c>
      <c r="B1068">
        <v>4</v>
      </c>
      <c r="C1068" t="s">
        <v>432</v>
      </c>
      <c r="D1068" t="s">
        <v>420</v>
      </c>
      <c r="E1068" t="s">
        <v>3383</v>
      </c>
      <c r="F1068" t="s">
        <v>3382</v>
      </c>
      <c r="G1068" s="16">
        <v>105975</v>
      </c>
    </row>
    <row r="1069" spans="1:7" x14ac:dyDescent="0.25">
      <c r="A1069">
        <v>2024</v>
      </c>
      <c r="B1069">
        <v>4</v>
      </c>
      <c r="C1069" t="s">
        <v>432</v>
      </c>
      <c r="D1069" t="s">
        <v>432</v>
      </c>
      <c r="E1069" t="s">
        <v>3381</v>
      </c>
      <c r="F1069" t="s">
        <v>3382</v>
      </c>
      <c r="G1069" s="16">
        <v>47897</v>
      </c>
    </row>
    <row r="1070" spans="1:7" x14ac:dyDescent="0.25">
      <c r="A1070">
        <v>2024</v>
      </c>
      <c r="B1070">
        <v>4</v>
      </c>
      <c r="C1070" t="s">
        <v>432</v>
      </c>
      <c r="D1070" t="s">
        <v>432</v>
      </c>
      <c r="E1070" t="s">
        <v>3383</v>
      </c>
      <c r="F1070" t="s">
        <v>3382</v>
      </c>
      <c r="G1070" s="16">
        <v>5208</v>
      </c>
    </row>
    <row r="1071" spans="1:7" x14ac:dyDescent="0.25">
      <c r="A1071">
        <v>2024</v>
      </c>
      <c r="B1071">
        <v>4</v>
      </c>
      <c r="C1071" t="s">
        <v>432</v>
      </c>
      <c r="D1071" t="s">
        <v>432</v>
      </c>
      <c r="E1071" t="s">
        <v>3381</v>
      </c>
      <c r="F1071" t="s">
        <v>3385</v>
      </c>
      <c r="G1071" s="16">
        <v>252477</v>
      </c>
    </row>
    <row r="1072" spans="1:7" x14ac:dyDescent="0.25">
      <c r="A1072">
        <v>2024</v>
      </c>
      <c r="B1072">
        <v>4</v>
      </c>
      <c r="C1072" t="s">
        <v>432</v>
      </c>
      <c r="D1072" t="s">
        <v>432</v>
      </c>
      <c r="E1072" t="s">
        <v>3384</v>
      </c>
      <c r="F1072" t="s">
        <v>3385</v>
      </c>
      <c r="G1072" s="16">
        <v>60984</v>
      </c>
    </row>
    <row r="1073" spans="1:7" x14ac:dyDescent="0.25">
      <c r="A1073">
        <v>2024</v>
      </c>
      <c r="B1073">
        <v>4</v>
      </c>
      <c r="C1073" t="s">
        <v>432</v>
      </c>
      <c r="D1073" t="s">
        <v>432</v>
      </c>
      <c r="E1073" t="s">
        <v>3386</v>
      </c>
      <c r="F1073" t="s">
        <v>3385</v>
      </c>
      <c r="G1073" s="16">
        <v>1045</v>
      </c>
    </row>
    <row r="1074" spans="1:7" x14ac:dyDescent="0.25">
      <c r="A1074">
        <v>2024</v>
      </c>
      <c r="B1074">
        <v>4</v>
      </c>
      <c r="C1074" t="s">
        <v>1960</v>
      </c>
      <c r="D1074" t="s">
        <v>334</v>
      </c>
      <c r="E1074" t="s">
        <v>3381</v>
      </c>
      <c r="F1074" t="s">
        <v>3382</v>
      </c>
      <c r="G1074" s="16">
        <v>15175</v>
      </c>
    </row>
    <row r="1075" spans="1:7" x14ac:dyDescent="0.25">
      <c r="A1075">
        <v>2024</v>
      </c>
      <c r="B1075">
        <v>4</v>
      </c>
      <c r="C1075" t="s">
        <v>1960</v>
      </c>
      <c r="D1075" t="s">
        <v>344</v>
      </c>
      <c r="E1075" t="s">
        <v>3381</v>
      </c>
      <c r="F1075" t="s">
        <v>3387</v>
      </c>
      <c r="G1075" s="16">
        <v>406373</v>
      </c>
    </row>
    <row r="1076" spans="1:7" x14ac:dyDescent="0.25">
      <c r="A1076">
        <v>2024</v>
      </c>
      <c r="B1076">
        <v>4</v>
      </c>
      <c r="C1076" t="s">
        <v>1960</v>
      </c>
      <c r="D1076" t="s">
        <v>344</v>
      </c>
      <c r="E1076" t="s">
        <v>3383</v>
      </c>
      <c r="F1076" t="s">
        <v>3387</v>
      </c>
      <c r="G1076" s="16">
        <v>12625</v>
      </c>
    </row>
    <row r="1077" spans="1:7" x14ac:dyDescent="0.25">
      <c r="A1077">
        <v>2024</v>
      </c>
      <c r="B1077">
        <v>4</v>
      </c>
      <c r="C1077" t="s">
        <v>1960</v>
      </c>
      <c r="D1077" t="s">
        <v>353</v>
      </c>
      <c r="E1077" t="s">
        <v>3381</v>
      </c>
      <c r="F1077" t="s">
        <v>3382</v>
      </c>
      <c r="G1077" s="16">
        <v>165810</v>
      </c>
    </row>
    <row r="1078" spans="1:7" x14ac:dyDescent="0.25">
      <c r="A1078">
        <v>2024</v>
      </c>
      <c r="B1078">
        <v>4</v>
      </c>
      <c r="C1078" t="s">
        <v>1960</v>
      </c>
      <c r="D1078" t="s">
        <v>359</v>
      </c>
      <c r="E1078" t="s">
        <v>3381</v>
      </c>
      <c r="F1078" t="s">
        <v>3382</v>
      </c>
      <c r="G1078" s="16">
        <v>97417</v>
      </c>
    </row>
    <row r="1079" spans="1:7" x14ac:dyDescent="0.25">
      <c r="A1079">
        <v>2024</v>
      </c>
      <c r="B1079">
        <v>4</v>
      </c>
      <c r="C1079" t="s">
        <v>1960</v>
      </c>
      <c r="D1079" t="s">
        <v>399</v>
      </c>
      <c r="E1079" t="s">
        <v>3381</v>
      </c>
      <c r="F1079" t="s">
        <v>3387</v>
      </c>
      <c r="G1079" s="16">
        <v>2087091</v>
      </c>
    </row>
    <row r="1080" spans="1:7" x14ac:dyDescent="0.25">
      <c r="A1080">
        <v>2024</v>
      </c>
      <c r="B1080">
        <v>4</v>
      </c>
      <c r="C1080" t="s">
        <v>1960</v>
      </c>
      <c r="D1080" t="s">
        <v>408</v>
      </c>
      <c r="E1080" t="s">
        <v>3384</v>
      </c>
      <c r="F1080" t="s">
        <v>3382</v>
      </c>
      <c r="G1080" s="16">
        <v>12566</v>
      </c>
    </row>
    <row r="1081" spans="1:7" x14ac:dyDescent="0.25">
      <c r="A1081">
        <v>2024</v>
      </c>
      <c r="B1081">
        <v>4</v>
      </c>
      <c r="C1081" t="s">
        <v>1960</v>
      </c>
      <c r="D1081" t="s">
        <v>408</v>
      </c>
      <c r="E1081" t="s">
        <v>3381</v>
      </c>
      <c r="F1081" t="s">
        <v>3387</v>
      </c>
      <c r="G1081" s="16">
        <v>126901</v>
      </c>
    </row>
    <row r="1082" spans="1:7" x14ac:dyDescent="0.25">
      <c r="A1082">
        <v>2024</v>
      </c>
      <c r="B1082">
        <v>4</v>
      </c>
      <c r="C1082" t="s">
        <v>1960</v>
      </c>
      <c r="D1082" t="s">
        <v>420</v>
      </c>
      <c r="E1082" t="s">
        <v>3381</v>
      </c>
      <c r="F1082" t="s">
        <v>3382</v>
      </c>
      <c r="G1082" s="16">
        <v>47026</v>
      </c>
    </row>
    <row r="1083" spans="1:7" x14ac:dyDescent="0.25">
      <c r="A1083">
        <v>2024</v>
      </c>
      <c r="B1083">
        <v>4</v>
      </c>
      <c r="C1083" t="s">
        <v>1960</v>
      </c>
      <c r="D1083" t="s">
        <v>438</v>
      </c>
      <c r="E1083" t="s">
        <v>3381</v>
      </c>
      <c r="F1083" t="s">
        <v>3382</v>
      </c>
      <c r="G1083" s="16">
        <v>53920</v>
      </c>
    </row>
    <row r="1084" spans="1:7" x14ac:dyDescent="0.25">
      <c r="A1084">
        <v>2024</v>
      </c>
      <c r="B1084">
        <v>4</v>
      </c>
      <c r="C1084" t="s">
        <v>1960</v>
      </c>
      <c r="D1084" t="s">
        <v>438</v>
      </c>
      <c r="E1084" t="s">
        <v>3381</v>
      </c>
      <c r="F1084" t="s">
        <v>3387</v>
      </c>
      <c r="G1084" s="16">
        <v>1072463</v>
      </c>
    </row>
    <row r="1085" spans="1:7" x14ac:dyDescent="0.25">
      <c r="A1085">
        <v>2024</v>
      </c>
      <c r="B1085">
        <v>4</v>
      </c>
      <c r="C1085" t="s">
        <v>1960</v>
      </c>
      <c r="D1085" t="s">
        <v>438</v>
      </c>
      <c r="E1085" t="s">
        <v>3381</v>
      </c>
      <c r="F1085" t="s">
        <v>3389</v>
      </c>
      <c r="G1085" s="16">
        <v>894557</v>
      </c>
    </row>
    <row r="1086" spans="1:7" x14ac:dyDescent="0.25">
      <c r="A1086">
        <v>2024</v>
      </c>
      <c r="B1086">
        <v>4</v>
      </c>
      <c r="C1086" t="s">
        <v>1960</v>
      </c>
      <c r="D1086" t="s">
        <v>438</v>
      </c>
      <c r="E1086" t="s">
        <v>3381</v>
      </c>
      <c r="F1086" t="s">
        <v>3385</v>
      </c>
      <c r="G1086" s="16">
        <v>14835</v>
      </c>
    </row>
    <row r="1087" spans="1:7" x14ac:dyDescent="0.25">
      <c r="A1087">
        <v>2024</v>
      </c>
      <c r="B1087">
        <v>4</v>
      </c>
      <c r="C1087" t="s">
        <v>1960</v>
      </c>
      <c r="D1087" t="s">
        <v>438</v>
      </c>
      <c r="E1087" t="s">
        <v>3383</v>
      </c>
      <c r="F1087" t="s">
        <v>3385</v>
      </c>
      <c r="G1087" s="16">
        <v>4004</v>
      </c>
    </row>
    <row r="1088" spans="1:7" x14ac:dyDescent="0.25">
      <c r="A1088">
        <v>2024</v>
      </c>
      <c r="B1088">
        <v>4</v>
      </c>
      <c r="C1088" t="s">
        <v>1960</v>
      </c>
      <c r="D1088" t="s">
        <v>441</v>
      </c>
      <c r="E1088" t="s">
        <v>3381</v>
      </c>
      <c r="F1088" t="s">
        <v>3382</v>
      </c>
      <c r="G1088" s="16">
        <v>62936</v>
      </c>
    </row>
    <row r="1089" spans="1:7" x14ac:dyDescent="0.25">
      <c r="A1089">
        <v>2024</v>
      </c>
      <c r="B1089">
        <v>4</v>
      </c>
      <c r="C1089" t="s">
        <v>1972</v>
      </c>
      <c r="D1089" t="s">
        <v>1</v>
      </c>
      <c r="E1089" t="s">
        <v>3384</v>
      </c>
      <c r="F1089" t="s">
        <v>3382</v>
      </c>
      <c r="G1089" s="16">
        <v>91125</v>
      </c>
    </row>
    <row r="1090" spans="1:7" x14ac:dyDescent="0.25">
      <c r="A1090">
        <v>2024</v>
      </c>
      <c r="B1090">
        <v>4</v>
      </c>
      <c r="C1090" t="s">
        <v>1972</v>
      </c>
      <c r="D1090" t="s">
        <v>330</v>
      </c>
      <c r="E1090" t="s">
        <v>3384</v>
      </c>
      <c r="F1090" t="s">
        <v>3387</v>
      </c>
      <c r="G1090" s="16">
        <v>175475</v>
      </c>
    </row>
    <row r="1091" spans="1:7" x14ac:dyDescent="0.25">
      <c r="A1091">
        <v>2024</v>
      </c>
      <c r="B1091">
        <v>4</v>
      </c>
      <c r="C1091" t="s">
        <v>1972</v>
      </c>
      <c r="D1091" t="s">
        <v>334</v>
      </c>
      <c r="E1091" t="s">
        <v>3384</v>
      </c>
      <c r="F1091" t="s">
        <v>3382</v>
      </c>
      <c r="G1091" s="16">
        <v>828888</v>
      </c>
    </row>
    <row r="1092" spans="1:7" x14ac:dyDescent="0.25">
      <c r="A1092">
        <v>2024</v>
      </c>
      <c r="B1092">
        <v>4</v>
      </c>
      <c r="C1092" t="s">
        <v>1972</v>
      </c>
      <c r="D1092" t="s">
        <v>344</v>
      </c>
      <c r="E1092" t="s">
        <v>3381</v>
      </c>
      <c r="F1092" t="s">
        <v>3387</v>
      </c>
      <c r="G1092" s="16">
        <v>1483</v>
      </c>
    </row>
    <row r="1093" spans="1:7" x14ac:dyDescent="0.25">
      <c r="A1093">
        <v>2024</v>
      </c>
      <c r="B1093">
        <v>4</v>
      </c>
      <c r="C1093" t="s">
        <v>1972</v>
      </c>
      <c r="D1093" t="s">
        <v>344</v>
      </c>
      <c r="E1093" t="s">
        <v>3383</v>
      </c>
      <c r="F1093" t="s">
        <v>3385</v>
      </c>
      <c r="G1093" s="16">
        <v>12115</v>
      </c>
    </row>
    <row r="1094" spans="1:7" x14ac:dyDescent="0.25">
      <c r="A1094">
        <v>2024</v>
      </c>
      <c r="B1094">
        <v>4</v>
      </c>
      <c r="C1094" t="s">
        <v>1972</v>
      </c>
      <c r="D1094" t="s">
        <v>353</v>
      </c>
      <c r="E1094" t="s">
        <v>3383</v>
      </c>
      <c r="F1094" t="s">
        <v>3385</v>
      </c>
      <c r="G1094" s="16">
        <v>22255</v>
      </c>
    </row>
    <row r="1095" spans="1:7" x14ac:dyDescent="0.25">
      <c r="A1095">
        <v>2024</v>
      </c>
      <c r="B1095">
        <v>4</v>
      </c>
      <c r="C1095" t="s">
        <v>1972</v>
      </c>
      <c r="D1095" t="s">
        <v>359</v>
      </c>
      <c r="E1095" t="s">
        <v>3384</v>
      </c>
      <c r="F1095" t="s">
        <v>3382</v>
      </c>
      <c r="G1095" s="16">
        <v>314798</v>
      </c>
    </row>
    <row r="1096" spans="1:7" x14ac:dyDescent="0.25">
      <c r="A1096">
        <v>2024</v>
      </c>
      <c r="B1096">
        <v>4</v>
      </c>
      <c r="C1096" t="s">
        <v>1972</v>
      </c>
      <c r="D1096" t="s">
        <v>365</v>
      </c>
      <c r="E1096" t="s">
        <v>3383</v>
      </c>
      <c r="F1096" t="s">
        <v>3387</v>
      </c>
      <c r="G1096" s="16">
        <v>8088</v>
      </c>
    </row>
    <row r="1097" spans="1:7" x14ac:dyDescent="0.25">
      <c r="A1097">
        <v>2024</v>
      </c>
      <c r="B1097">
        <v>4</v>
      </c>
      <c r="C1097" t="s">
        <v>1972</v>
      </c>
      <c r="D1097" t="s">
        <v>393</v>
      </c>
      <c r="E1097" t="s">
        <v>3381</v>
      </c>
      <c r="F1097" t="s">
        <v>3382</v>
      </c>
      <c r="G1097" s="16">
        <v>743008</v>
      </c>
    </row>
    <row r="1098" spans="1:7" x14ac:dyDescent="0.25">
      <c r="A1098">
        <v>2024</v>
      </c>
      <c r="B1098">
        <v>4</v>
      </c>
      <c r="C1098" t="s">
        <v>1972</v>
      </c>
      <c r="D1098" t="s">
        <v>399</v>
      </c>
      <c r="E1098" t="s">
        <v>3384</v>
      </c>
      <c r="F1098" t="s">
        <v>3382</v>
      </c>
      <c r="G1098" s="16">
        <v>327107</v>
      </c>
    </row>
    <row r="1099" spans="1:7" x14ac:dyDescent="0.25">
      <c r="A1099">
        <v>2024</v>
      </c>
      <c r="B1099">
        <v>4</v>
      </c>
      <c r="C1099" t="s">
        <v>1972</v>
      </c>
      <c r="D1099" t="s">
        <v>399</v>
      </c>
      <c r="E1099" t="s">
        <v>3384</v>
      </c>
      <c r="F1099" t="s">
        <v>3387</v>
      </c>
      <c r="G1099" s="16">
        <v>119320</v>
      </c>
    </row>
    <row r="1100" spans="1:7" x14ac:dyDescent="0.25">
      <c r="A1100">
        <v>2024</v>
      </c>
      <c r="B1100">
        <v>4</v>
      </c>
      <c r="C1100" t="s">
        <v>1972</v>
      </c>
      <c r="D1100" t="s">
        <v>402</v>
      </c>
      <c r="E1100" t="s">
        <v>3383</v>
      </c>
      <c r="F1100" t="s">
        <v>3387</v>
      </c>
      <c r="G1100" s="16">
        <v>7981</v>
      </c>
    </row>
    <row r="1101" spans="1:7" x14ac:dyDescent="0.25">
      <c r="A1101">
        <v>2024</v>
      </c>
      <c r="B1101">
        <v>4</v>
      </c>
      <c r="C1101" t="s">
        <v>1972</v>
      </c>
      <c r="D1101" t="s">
        <v>408</v>
      </c>
      <c r="E1101" t="s">
        <v>3384</v>
      </c>
      <c r="F1101" t="s">
        <v>3382</v>
      </c>
      <c r="G1101" s="16">
        <v>391621</v>
      </c>
    </row>
    <row r="1102" spans="1:7" x14ac:dyDescent="0.25">
      <c r="A1102">
        <v>2024</v>
      </c>
      <c r="B1102">
        <v>4</v>
      </c>
      <c r="C1102" t="s">
        <v>1972</v>
      </c>
      <c r="D1102" t="s">
        <v>408</v>
      </c>
      <c r="E1102" t="s">
        <v>3384</v>
      </c>
      <c r="F1102" t="s">
        <v>3387</v>
      </c>
      <c r="G1102" s="16">
        <v>87614</v>
      </c>
    </row>
    <row r="1103" spans="1:7" x14ac:dyDescent="0.25">
      <c r="A1103">
        <v>2024</v>
      </c>
      <c r="B1103">
        <v>4</v>
      </c>
      <c r="C1103" t="s">
        <v>1972</v>
      </c>
      <c r="D1103" t="s">
        <v>414</v>
      </c>
      <c r="E1103" t="s">
        <v>3381</v>
      </c>
      <c r="F1103" t="s">
        <v>3382</v>
      </c>
      <c r="G1103" s="16">
        <v>255275</v>
      </c>
    </row>
    <row r="1104" spans="1:7" x14ac:dyDescent="0.25">
      <c r="A1104">
        <v>2024</v>
      </c>
      <c r="B1104">
        <v>4</v>
      </c>
      <c r="C1104" t="s">
        <v>1972</v>
      </c>
      <c r="D1104" t="s">
        <v>420</v>
      </c>
      <c r="E1104" t="s">
        <v>3383</v>
      </c>
      <c r="F1104" t="s">
        <v>3385</v>
      </c>
      <c r="G1104" s="16">
        <v>660</v>
      </c>
    </row>
    <row r="1105" spans="1:7" x14ac:dyDescent="0.25">
      <c r="A1105">
        <v>2024</v>
      </c>
      <c r="B1105">
        <v>4</v>
      </c>
      <c r="C1105" t="s">
        <v>1972</v>
      </c>
      <c r="D1105" t="s">
        <v>432</v>
      </c>
      <c r="E1105" t="s">
        <v>3384</v>
      </c>
      <c r="F1105" t="s">
        <v>3385</v>
      </c>
      <c r="G1105" s="16">
        <v>108539</v>
      </c>
    </row>
    <row r="1106" spans="1:7" x14ac:dyDescent="0.25">
      <c r="A1106">
        <v>2024</v>
      </c>
      <c r="B1106">
        <v>4</v>
      </c>
      <c r="C1106" t="s">
        <v>1972</v>
      </c>
      <c r="D1106" t="s">
        <v>438</v>
      </c>
      <c r="E1106" t="s">
        <v>3381</v>
      </c>
      <c r="F1106" t="s">
        <v>3382</v>
      </c>
      <c r="G1106" s="16">
        <v>51566</v>
      </c>
    </row>
    <row r="1107" spans="1:7" x14ac:dyDescent="0.25">
      <c r="A1107">
        <v>2024</v>
      </c>
      <c r="B1107">
        <v>4</v>
      </c>
      <c r="C1107" t="s">
        <v>1972</v>
      </c>
      <c r="D1107" t="s">
        <v>438</v>
      </c>
      <c r="E1107" t="s">
        <v>3381</v>
      </c>
      <c r="F1107" t="s">
        <v>3387</v>
      </c>
      <c r="G1107" s="16">
        <v>357192</v>
      </c>
    </row>
    <row r="1108" spans="1:7" x14ac:dyDescent="0.25">
      <c r="A1108">
        <v>2024</v>
      </c>
      <c r="B1108">
        <v>4</v>
      </c>
      <c r="C1108" t="s">
        <v>1972</v>
      </c>
      <c r="D1108" t="s">
        <v>438</v>
      </c>
      <c r="E1108" t="s">
        <v>3381</v>
      </c>
      <c r="F1108" t="s">
        <v>3385</v>
      </c>
      <c r="G1108" s="16">
        <v>105253</v>
      </c>
    </row>
    <row r="1109" spans="1:7" x14ac:dyDescent="0.25">
      <c r="A1109">
        <v>2024</v>
      </c>
      <c r="B1109">
        <v>4</v>
      </c>
      <c r="C1109" t="s">
        <v>444</v>
      </c>
      <c r="D1109" t="s">
        <v>1</v>
      </c>
      <c r="E1109" t="s">
        <v>3381</v>
      </c>
      <c r="F1109" t="s">
        <v>3382</v>
      </c>
      <c r="G1109" s="16">
        <v>2545750</v>
      </c>
    </row>
    <row r="1110" spans="1:7" x14ac:dyDescent="0.25">
      <c r="A1110">
        <v>2024</v>
      </c>
      <c r="B1110">
        <v>4</v>
      </c>
      <c r="C1110" t="s">
        <v>444</v>
      </c>
      <c r="D1110" t="s">
        <v>297</v>
      </c>
      <c r="E1110" t="s">
        <v>3381</v>
      </c>
      <c r="F1110" t="s">
        <v>3382</v>
      </c>
      <c r="G1110" s="16">
        <v>908694</v>
      </c>
    </row>
    <row r="1111" spans="1:7" x14ac:dyDescent="0.25">
      <c r="A1111">
        <v>2024</v>
      </c>
      <c r="B1111">
        <v>4</v>
      </c>
      <c r="C1111" t="s">
        <v>444</v>
      </c>
      <c r="D1111" t="s">
        <v>301</v>
      </c>
      <c r="E1111" t="s">
        <v>3381</v>
      </c>
      <c r="F1111" t="s">
        <v>3382</v>
      </c>
      <c r="G1111" s="16">
        <v>2291412</v>
      </c>
    </row>
    <row r="1112" spans="1:7" x14ac:dyDescent="0.25">
      <c r="A1112">
        <v>2024</v>
      </c>
      <c r="B1112">
        <v>4</v>
      </c>
      <c r="C1112" t="s">
        <v>444</v>
      </c>
      <c r="D1112" t="s">
        <v>305</v>
      </c>
      <c r="E1112" t="s">
        <v>3383</v>
      </c>
      <c r="F1112" t="s">
        <v>3382</v>
      </c>
      <c r="G1112" s="16">
        <v>68472</v>
      </c>
    </row>
    <row r="1113" spans="1:7" x14ac:dyDescent="0.25">
      <c r="A1113">
        <v>2024</v>
      </c>
      <c r="B1113">
        <v>4</v>
      </c>
      <c r="C1113" t="s">
        <v>444</v>
      </c>
      <c r="D1113" t="s">
        <v>309</v>
      </c>
      <c r="E1113" t="s">
        <v>3381</v>
      </c>
      <c r="F1113" t="s">
        <v>3382</v>
      </c>
      <c r="G1113" s="16">
        <v>1659089</v>
      </c>
    </row>
    <row r="1114" spans="1:7" x14ac:dyDescent="0.25">
      <c r="A1114">
        <v>2024</v>
      </c>
      <c r="B1114">
        <v>4</v>
      </c>
      <c r="C1114" t="s">
        <v>444</v>
      </c>
      <c r="D1114" t="s">
        <v>309</v>
      </c>
      <c r="E1114" t="s">
        <v>3383</v>
      </c>
      <c r="F1114" t="s">
        <v>3382</v>
      </c>
      <c r="G1114" s="16">
        <v>15963</v>
      </c>
    </row>
    <row r="1115" spans="1:7" x14ac:dyDescent="0.25">
      <c r="A1115">
        <v>2024</v>
      </c>
      <c r="B1115">
        <v>4</v>
      </c>
      <c r="C1115" t="s">
        <v>444</v>
      </c>
      <c r="D1115" t="s">
        <v>324</v>
      </c>
      <c r="E1115" t="s">
        <v>3381</v>
      </c>
      <c r="F1115" t="s">
        <v>3382</v>
      </c>
      <c r="G1115" s="16">
        <v>1097449</v>
      </c>
    </row>
    <row r="1116" spans="1:7" x14ac:dyDescent="0.25">
      <c r="A1116">
        <v>2024</v>
      </c>
      <c r="B1116">
        <v>4</v>
      </c>
      <c r="C1116" t="s">
        <v>444</v>
      </c>
      <c r="D1116" t="s">
        <v>330</v>
      </c>
      <c r="E1116" t="s">
        <v>3381</v>
      </c>
      <c r="F1116" t="s">
        <v>3382</v>
      </c>
      <c r="G1116" s="16">
        <v>3410945</v>
      </c>
    </row>
    <row r="1117" spans="1:7" x14ac:dyDescent="0.25">
      <c r="A1117">
        <v>2024</v>
      </c>
      <c r="B1117">
        <v>4</v>
      </c>
      <c r="C1117" t="s">
        <v>444</v>
      </c>
      <c r="D1117" t="s">
        <v>330</v>
      </c>
      <c r="E1117" t="s">
        <v>3383</v>
      </c>
      <c r="F1117" t="s">
        <v>3382</v>
      </c>
      <c r="G1117" s="16">
        <v>170348</v>
      </c>
    </row>
    <row r="1118" spans="1:7" x14ac:dyDescent="0.25">
      <c r="A1118">
        <v>2024</v>
      </c>
      <c r="B1118">
        <v>4</v>
      </c>
      <c r="C1118" t="s">
        <v>444</v>
      </c>
      <c r="D1118" t="s">
        <v>334</v>
      </c>
      <c r="E1118" t="s">
        <v>3381</v>
      </c>
      <c r="F1118" t="s">
        <v>3382</v>
      </c>
      <c r="G1118" s="16">
        <v>77615</v>
      </c>
    </row>
    <row r="1119" spans="1:7" x14ac:dyDescent="0.25">
      <c r="A1119">
        <v>2024</v>
      </c>
      <c r="B1119">
        <v>4</v>
      </c>
      <c r="C1119" t="s">
        <v>444</v>
      </c>
      <c r="D1119" t="s">
        <v>337</v>
      </c>
      <c r="E1119" t="s">
        <v>3381</v>
      </c>
      <c r="F1119" t="s">
        <v>3382</v>
      </c>
      <c r="G1119" s="16">
        <v>2074532</v>
      </c>
    </row>
    <row r="1120" spans="1:7" x14ac:dyDescent="0.25">
      <c r="A1120">
        <v>2024</v>
      </c>
      <c r="B1120">
        <v>4</v>
      </c>
      <c r="C1120" t="s">
        <v>444</v>
      </c>
      <c r="D1120" t="s">
        <v>337</v>
      </c>
      <c r="E1120" t="s">
        <v>3383</v>
      </c>
      <c r="F1120" t="s">
        <v>3382</v>
      </c>
      <c r="G1120" s="16">
        <v>477694</v>
      </c>
    </row>
    <row r="1121" spans="1:7" x14ac:dyDescent="0.25">
      <c r="A1121">
        <v>2024</v>
      </c>
      <c r="B1121">
        <v>4</v>
      </c>
      <c r="C1121" t="s">
        <v>444</v>
      </c>
      <c r="D1121" t="s">
        <v>341</v>
      </c>
      <c r="E1121" t="s">
        <v>3381</v>
      </c>
      <c r="F1121" t="s">
        <v>3382</v>
      </c>
      <c r="G1121" s="16">
        <v>2311526</v>
      </c>
    </row>
    <row r="1122" spans="1:7" x14ac:dyDescent="0.25">
      <c r="A1122">
        <v>2024</v>
      </c>
      <c r="B1122">
        <v>4</v>
      </c>
      <c r="C1122" t="s">
        <v>444</v>
      </c>
      <c r="D1122" t="s">
        <v>344</v>
      </c>
      <c r="E1122" t="s">
        <v>3381</v>
      </c>
      <c r="F1122" t="s">
        <v>3382</v>
      </c>
      <c r="G1122" s="16">
        <v>1795163</v>
      </c>
    </row>
    <row r="1123" spans="1:7" x14ac:dyDescent="0.25">
      <c r="A1123">
        <v>2024</v>
      </c>
      <c r="B1123">
        <v>4</v>
      </c>
      <c r="C1123" t="s">
        <v>444</v>
      </c>
      <c r="D1123" t="s">
        <v>347</v>
      </c>
      <c r="E1123" t="s">
        <v>3381</v>
      </c>
      <c r="F1123" t="s">
        <v>3382</v>
      </c>
      <c r="G1123" s="16">
        <v>425173</v>
      </c>
    </row>
    <row r="1124" spans="1:7" x14ac:dyDescent="0.25">
      <c r="A1124">
        <v>2024</v>
      </c>
      <c r="B1124">
        <v>4</v>
      </c>
      <c r="C1124" t="s">
        <v>444</v>
      </c>
      <c r="D1124" t="s">
        <v>359</v>
      </c>
      <c r="E1124" t="s">
        <v>3381</v>
      </c>
      <c r="F1124" t="s">
        <v>3382</v>
      </c>
      <c r="G1124" s="16">
        <v>2197751</v>
      </c>
    </row>
    <row r="1125" spans="1:7" x14ac:dyDescent="0.25">
      <c r="A1125">
        <v>2024</v>
      </c>
      <c r="B1125">
        <v>4</v>
      </c>
      <c r="C1125" t="s">
        <v>444</v>
      </c>
      <c r="D1125" t="s">
        <v>359</v>
      </c>
      <c r="E1125" t="s">
        <v>3383</v>
      </c>
      <c r="F1125" t="s">
        <v>3382</v>
      </c>
      <c r="G1125" s="16">
        <v>1676</v>
      </c>
    </row>
    <row r="1126" spans="1:7" x14ac:dyDescent="0.25">
      <c r="A1126">
        <v>2024</v>
      </c>
      <c r="B1126">
        <v>4</v>
      </c>
      <c r="C1126" t="s">
        <v>444</v>
      </c>
      <c r="D1126" t="s">
        <v>362</v>
      </c>
      <c r="E1126" t="s">
        <v>3381</v>
      </c>
      <c r="F1126" t="s">
        <v>3382</v>
      </c>
      <c r="G1126" s="16">
        <v>1382859</v>
      </c>
    </row>
    <row r="1127" spans="1:7" x14ac:dyDescent="0.25">
      <c r="A1127">
        <v>2024</v>
      </c>
      <c r="B1127">
        <v>4</v>
      </c>
      <c r="C1127" t="s">
        <v>444</v>
      </c>
      <c r="D1127" t="s">
        <v>362</v>
      </c>
      <c r="E1127" t="s">
        <v>3383</v>
      </c>
      <c r="F1127" t="s">
        <v>3382</v>
      </c>
      <c r="G1127" s="16">
        <v>47162</v>
      </c>
    </row>
    <row r="1128" spans="1:7" x14ac:dyDescent="0.25">
      <c r="A1128">
        <v>2024</v>
      </c>
      <c r="B1128">
        <v>4</v>
      </c>
      <c r="C1128" t="s">
        <v>444</v>
      </c>
      <c r="D1128" t="s">
        <v>365</v>
      </c>
      <c r="E1128" t="s">
        <v>3381</v>
      </c>
      <c r="F1128" t="s">
        <v>3382</v>
      </c>
      <c r="G1128" s="16">
        <v>159048</v>
      </c>
    </row>
    <row r="1129" spans="1:7" x14ac:dyDescent="0.25">
      <c r="A1129">
        <v>2024</v>
      </c>
      <c r="B1129">
        <v>4</v>
      </c>
      <c r="C1129" t="s">
        <v>444</v>
      </c>
      <c r="D1129" t="s">
        <v>368</v>
      </c>
      <c r="E1129" t="s">
        <v>3381</v>
      </c>
      <c r="F1129" t="s">
        <v>3382</v>
      </c>
      <c r="G1129" s="16">
        <v>5851793</v>
      </c>
    </row>
    <row r="1130" spans="1:7" x14ac:dyDescent="0.25">
      <c r="A1130">
        <v>2024</v>
      </c>
      <c r="B1130">
        <v>4</v>
      </c>
      <c r="C1130" t="s">
        <v>444</v>
      </c>
      <c r="D1130" t="s">
        <v>371</v>
      </c>
      <c r="E1130" t="s">
        <v>3383</v>
      </c>
      <c r="F1130" t="s">
        <v>3382</v>
      </c>
      <c r="G1130" s="16">
        <v>27900</v>
      </c>
    </row>
    <row r="1131" spans="1:7" x14ac:dyDescent="0.25">
      <c r="A1131">
        <v>2024</v>
      </c>
      <c r="B1131">
        <v>4</v>
      </c>
      <c r="C1131" t="s">
        <v>444</v>
      </c>
      <c r="D1131" t="s">
        <v>374</v>
      </c>
      <c r="E1131" t="s">
        <v>3381</v>
      </c>
      <c r="F1131" t="s">
        <v>3382</v>
      </c>
      <c r="G1131" s="16">
        <v>2577990</v>
      </c>
    </row>
    <row r="1132" spans="1:7" x14ac:dyDescent="0.25">
      <c r="A1132">
        <v>2024</v>
      </c>
      <c r="B1132">
        <v>4</v>
      </c>
      <c r="C1132" t="s">
        <v>444</v>
      </c>
      <c r="D1132" t="s">
        <v>374</v>
      </c>
      <c r="E1132" t="s">
        <v>3383</v>
      </c>
      <c r="F1132" t="s">
        <v>3382</v>
      </c>
      <c r="G1132" s="16">
        <v>126027</v>
      </c>
    </row>
    <row r="1133" spans="1:7" x14ac:dyDescent="0.25">
      <c r="A1133">
        <v>2024</v>
      </c>
      <c r="B1133">
        <v>4</v>
      </c>
      <c r="C1133" t="s">
        <v>444</v>
      </c>
      <c r="D1133" t="s">
        <v>377</v>
      </c>
      <c r="E1133" t="s">
        <v>3381</v>
      </c>
      <c r="F1133" t="s">
        <v>3382</v>
      </c>
      <c r="G1133" s="16">
        <v>303211</v>
      </c>
    </row>
    <row r="1134" spans="1:7" x14ac:dyDescent="0.25">
      <c r="A1134">
        <v>2024</v>
      </c>
      <c r="B1134">
        <v>4</v>
      </c>
      <c r="C1134" t="s">
        <v>444</v>
      </c>
      <c r="D1134" t="s">
        <v>396</v>
      </c>
      <c r="E1134" t="s">
        <v>3383</v>
      </c>
      <c r="F1134" t="s">
        <v>3382</v>
      </c>
      <c r="G1134" s="16">
        <v>43523</v>
      </c>
    </row>
    <row r="1135" spans="1:7" x14ac:dyDescent="0.25">
      <c r="A1135">
        <v>2024</v>
      </c>
      <c r="B1135">
        <v>4</v>
      </c>
      <c r="C1135" t="s">
        <v>444</v>
      </c>
      <c r="D1135" t="s">
        <v>402</v>
      </c>
      <c r="E1135" t="s">
        <v>3381</v>
      </c>
      <c r="F1135" t="s">
        <v>3382</v>
      </c>
      <c r="G1135" s="16">
        <v>1566976</v>
      </c>
    </row>
    <row r="1136" spans="1:7" x14ac:dyDescent="0.25">
      <c r="A1136">
        <v>2024</v>
      </c>
      <c r="B1136">
        <v>4</v>
      </c>
      <c r="C1136" t="s">
        <v>444</v>
      </c>
      <c r="D1136" t="s">
        <v>402</v>
      </c>
      <c r="E1136" t="s">
        <v>3383</v>
      </c>
      <c r="F1136" t="s">
        <v>3382</v>
      </c>
      <c r="G1136" s="16">
        <v>877</v>
      </c>
    </row>
    <row r="1137" spans="1:7" x14ac:dyDescent="0.25">
      <c r="A1137">
        <v>2024</v>
      </c>
      <c r="B1137">
        <v>4</v>
      </c>
      <c r="C1137" t="s">
        <v>444</v>
      </c>
      <c r="D1137" t="s">
        <v>417</v>
      </c>
      <c r="E1137" t="s">
        <v>3381</v>
      </c>
      <c r="F1137" t="s">
        <v>3382</v>
      </c>
      <c r="G1137" s="16">
        <v>357322</v>
      </c>
    </row>
    <row r="1138" spans="1:7" x14ac:dyDescent="0.25">
      <c r="A1138">
        <v>2024</v>
      </c>
      <c r="B1138">
        <v>4</v>
      </c>
      <c r="C1138" t="s">
        <v>444</v>
      </c>
      <c r="D1138" t="s">
        <v>417</v>
      </c>
      <c r="E1138" t="s">
        <v>3383</v>
      </c>
      <c r="F1138" t="s">
        <v>3385</v>
      </c>
      <c r="G1138" s="16">
        <v>55635</v>
      </c>
    </row>
    <row r="1139" spans="1:7" x14ac:dyDescent="0.25">
      <c r="A1139">
        <v>2024</v>
      </c>
      <c r="B1139">
        <v>4</v>
      </c>
      <c r="C1139" t="s">
        <v>444</v>
      </c>
      <c r="D1139" t="s">
        <v>420</v>
      </c>
      <c r="E1139" t="s">
        <v>3381</v>
      </c>
      <c r="F1139" t="s">
        <v>3382</v>
      </c>
      <c r="G1139" s="16">
        <v>290798</v>
      </c>
    </row>
    <row r="1140" spans="1:7" x14ac:dyDescent="0.25">
      <c r="A1140">
        <v>2024</v>
      </c>
      <c r="B1140">
        <v>4</v>
      </c>
      <c r="C1140" t="s">
        <v>444</v>
      </c>
      <c r="D1140" t="s">
        <v>423</v>
      </c>
      <c r="E1140" t="s">
        <v>3381</v>
      </c>
      <c r="F1140" t="s">
        <v>3382</v>
      </c>
      <c r="G1140" s="16">
        <v>8378558</v>
      </c>
    </row>
    <row r="1141" spans="1:7" x14ac:dyDescent="0.25">
      <c r="A1141">
        <v>2024</v>
      </c>
      <c r="B1141">
        <v>4</v>
      </c>
      <c r="C1141" t="s">
        <v>444</v>
      </c>
      <c r="D1141" t="s">
        <v>426</v>
      </c>
      <c r="E1141" t="s">
        <v>3381</v>
      </c>
      <c r="F1141" t="s">
        <v>3382</v>
      </c>
      <c r="G1141" s="16">
        <v>48802</v>
      </c>
    </row>
    <row r="1142" spans="1:7" x14ac:dyDescent="0.25">
      <c r="A1142">
        <v>2024</v>
      </c>
      <c r="B1142">
        <v>4</v>
      </c>
      <c r="C1142" t="s">
        <v>444</v>
      </c>
      <c r="D1142" t="s">
        <v>426</v>
      </c>
      <c r="E1142" t="s">
        <v>3383</v>
      </c>
      <c r="F1142" t="s">
        <v>3385</v>
      </c>
      <c r="G1142" s="16">
        <v>6292</v>
      </c>
    </row>
    <row r="1143" spans="1:7" x14ac:dyDescent="0.25">
      <c r="A1143">
        <v>2024</v>
      </c>
      <c r="B1143">
        <v>4</v>
      </c>
      <c r="C1143" t="s">
        <v>444</v>
      </c>
      <c r="D1143" t="s">
        <v>435</v>
      </c>
      <c r="E1143" t="s">
        <v>3381</v>
      </c>
      <c r="F1143" t="s">
        <v>3382</v>
      </c>
      <c r="G1143" s="16">
        <v>157539</v>
      </c>
    </row>
    <row r="1144" spans="1:7" x14ac:dyDescent="0.25">
      <c r="A1144">
        <v>2024</v>
      </c>
      <c r="B1144">
        <v>4</v>
      </c>
      <c r="C1144" t="s">
        <v>444</v>
      </c>
      <c r="D1144" t="s">
        <v>441</v>
      </c>
      <c r="E1144" t="s">
        <v>3381</v>
      </c>
      <c r="F1144" t="s">
        <v>3382</v>
      </c>
      <c r="G1144" s="16">
        <v>2926665</v>
      </c>
    </row>
    <row r="1145" spans="1:7" x14ac:dyDescent="0.25">
      <c r="A1145">
        <v>2024</v>
      </c>
      <c r="B1145">
        <v>4</v>
      </c>
      <c r="C1145" t="s">
        <v>444</v>
      </c>
      <c r="D1145" t="s">
        <v>441</v>
      </c>
      <c r="E1145" t="s">
        <v>3383</v>
      </c>
      <c r="F1145" t="s">
        <v>3382</v>
      </c>
      <c r="G1145" s="16">
        <v>1238</v>
      </c>
    </row>
    <row r="1146" spans="1:7" x14ac:dyDescent="0.25">
      <c r="A1146">
        <v>2024</v>
      </c>
      <c r="B1146">
        <v>4</v>
      </c>
      <c r="C1146" t="s">
        <v>444</v>
      </c>
      <c r="D1146" t="s">
        <v>444</v>
      </c>
      <c r="E1146" t="s">
        <v>3381</v>
      </c>
      <c r="F1146" t="s">
        <v>3382</v>
      </c>
      <c r="G1146" s="16">
        <v>2841235</v>
      </c>
    </row>
    <row r="1147" spans="1:7" x14ac:dyDescent="0.25">
      <c r="A1147">
        <v>2024</v>
      </c>
      <c r="B1147">
        <v>4</v>
      </c>
      <c r="C1147" t="s">
        <v>444</v>
      </c>
      <c r="D1147" t="s">
        <v>444</v>
      </c>
      <c r="E1147" t="s">
        <v>3383</v>
      </c>
      <c r="F1147" t="s">
        <v>3382</v>
      </c>
      <c r="G1147" s="16">
        <v>113398</v>
      </c>
    </row>
    <row r="1148" spans="1:7" x14ac:dyDescent="0.25">
      <c r="A1148">
        <v>2024</v>
      </c>
      <c r="B1148">
        <v>4</v>
      </c>
      <c r="C1148" t="s">
        <v>444</v>
      </c>
      <c r="D1148" t="s">
        <v>444</v>
      </c>
      <c r="E1148" t="s">
        <v>3381</v>
      </c>
      <c r="F1148" t="s">
        <v>3389</v>
      </c>
      <c r="G1148" s="16">
        <v>2016501</v>
      </c>
    </row>
    <row r="1149" spans="1:7" x14ac:dyDescent="0.25">
      <c r="A1149">
        <v>2024</v>
      </c>
      <c r="B1149">
        <v>4</v>
      </c>
      <c r="C1149" t="s">
        <v>444</v>
      </c>
      <c r="D1149" t="s">
        <v>444</v>
      </c>
      <c r="E1149" t="s">
        <v>3383</v>
      </c>
      <c r="F1149" t="s">
        <v>3385</v>
      </c>
      <c r="G1149" s="16">
        <v>106169</v>
      </c>
    </row>
    <row r="1150" spans="1:7" x14ac:dyDescent="0.25">
      <c r="A1150">
        <v>2024</v>
      </c>
      <c r="B1150">
        <v>1</v>
      </c>
      <c r="C1150" t="s">
        <v>3390</v>
      </c>
      <c r="D1150" t="s">
        <v>3390</v>
      </c>
      <c r="E1150" t="s">
        <v>3381</v>
      </c>
      <c r="F1150" t="s">
        <v>3382</v>
      </c>
      <c r="G1150" s="16">
        <v>63841717</v>
      </c>
    </row>
    <row r="1151" spans="1:7" x14ac:dyDescent="0.25">
      <c r="A1151">
        <v>2024</v>
      </c>
      <c r="B1151">
        <v>1</v>
      </c>
      <c r="C1151" t="s">
        <v>3390</v>
      </c>
      <c r="D1151" t="s">
        <v>3390</v>
      </c>
      <c r="E1151" t="s">
        <v>3384</v>
      </c>
      <c r="F1151" t="s">
        <v>3382</v>
      </c>
      <c r="G1151" s="16">
        <v>2735490</v>
      </c>
    </row>
    <row r="1152" spans="1:7" x14ac:dyDescent="0.25">
      <c r="A1152">
        <v>2024</v>
      </c>
      <c r="B1152">
        <v>1</v>
      </c>
      <c r="C1152" t="s">
        <v>3390</v>
      </c>
      <c r="D1152" t="s">
        <v>3390</v>
      </c>
      <c r="E1152" t="s">
        <v>3383</v>
      </c>
      <c r="F1152" t="s">
        <v>3382</v>
      </c>
      <c r="G1152" s="16">
        <v>2978426</v>
      </c>
    </row>
    <row r="1153" spans="1:7" x14ac:dyDescent="0.25">
      <c r="A1153">
        <v>2024</v>
      </c>
      <c r="B1153">
        <v>1</v>
      </c>
      <c r="C1153" t="s">
        <v>3390</v>
      </c>
      <c r="D1153" t="s">
        <v>3390</v>
      </c>
      <c r="E1153" t="s">
        <v>3386</v>
      </c>
      <c r="F1153" t="s">
        <v>3382</v>
      </c>
      <c r="G1153" s="16">
        <v>107194</v>
      </c>
    </row>
    <row r="1154" spans="1:7" x14ac:dyDescent="0.25">
      <c r="A1154">
        <v>2024</v>
      </c>
      <c r="B1154">
        <v>1</v>
      </c>
      <c r="C1154" t="s">
        <v>3390</v>
      </c>
      <c r="D1154" t="s">
        <v>3390</v>
      </c>
      <c r="E1154" t="s">
        <v>3381</v>
      </c>
      <c r="F1154" t="s">
        <v>3387</v>
      </c>
      <c r="G1154" s="16">
        <v>10014561</v>
      </c>
    </row>
    <row r="1155" spans="1:7" x14ac:dyDescent="0.25">
      <c r="A1155">
        <v>2024</v>
      </c>
      <c r="B1155">
        <v>1</v>
      </c>
      <c r="C1155" t="s">
        <v>3390</v>
      </c>
      <c r="D1155" t="s">
        <v>3390</v>
      </c>
      <c r="E1155" t="s">
        <v>3384</v>
      </c>
      <c r="F1155" t="s">
        <v>3387</v>
      </c>
      <c r="G1155" s="16">
        <v>466110</v>
      </c>
    </row>
    <row r="1156" spans="1:7" x14ac:dyDescent="0.25">
      <c r="A1156">
        <v>2024</v>
      </c>
      <c r="B1156">
        <v>1</v>
      </c>
      <c r="C1156" t="s">
        <v>3390</v>
      </c>
      <c r="D1156" t="s">
        <v>3390</v>
      </c>
      <c r="E1156" t="s">
        <v>3383</v>
      </c>
      <c r="F1156" t="s">
        <v>3387</v>
      </c>
      <c r="G1156" s="16">
        <v>224469</v>
      </c>
    </row>
    <row r="1157" spans="1:7" x14ac:dyDescent="0.25">
      <c r="A1157">
        <v>2024</v>
      </c>
      <c r="B1157">
        <v>1</v>
      </c>
      <c r="C1157" t="s">
        <v>3390</v>
      </c>
      <c r="D1157" t="s">
        <v>3390</v>
      </c>
      <c r="E1157" t="s">
        <v>3386</v>
      </c>
      <c r="F1157" t="s">
        <v>3387</v>
      </c>
      <c r="G1157" s="16">
        <v>8761</v>
      </c>
    </row>
    <row r="1158" spans="1:7" x14ac:dyDescent="0.25">
      <c r="A1158">
        <v>2024</v>
      </c>
      <c r="B1158">
        <v>1</v>
      </c>
      <c r="C1158" t="s">
        <v>3390</v>
      </c>
      <c r="D1158" t="s">
        <v>3390</v>
      </c>
      <c r="E1158" t="s">
        <v>3381</v>
      </c>
      <c r="F1158" t="s">
        <v>3388</v>
      </c>
      <c r="G1158" s="16">
        <v>44069</v>
      </c>
    </row>
    <row r="1159" spans="1:7" x14ac:dyDescent="0.25">
      <c r="A1159">
        <v>2024</v>
      </c>
      <c r="B1159">
        <v>1</v>
      </c>
      <c r="C1159" t="s">
        <v>3390</v>
      </c>
      <c r="D1159" t="s">
        <v>3390</v>
      </c>
      <c r="E1159" t="s">
        <v>3381</v>
      </c>
      <c r="F1159" t="s">
        <v>3389</v>
      </c>
      <c r="G1159" s="16">
        <v>8703203</v>
      </c>
    </row>
    <row r="1160" spans="1:7" x14ac:dyDescent="0.25">
      <c r="A1160">
        <v>2024</v>
      </c>
      <c r="B1160">
        <v>1</v>
      </c>
      <c r="C1160" t="s">
        <v>3390</v>
      </c>
      <c r="D1160" t="s">
        <v>3390</v>
      </c>
      <c r="E1160" t="s">
        <v>3383</v>
      </c>
      <c r="F1160" t="s">
        <v>3389</v>
      </c>
      <c r="G1160" s="16">
        <v>1164033</v>
      </c>
    </row>
    <row r="1161" spans="1:7" x14ac:dyDescent="0.25">
      <c r="A1161">
        <v>2024</v>
      </c>
      <c r="B1161">
        <v>1</v>
      </c>
      <c r="C1161" t="s">
        <v>3390</v>
      </c>
      <c r="D1161" t="s">
        <v>3390</v>
      </c>
      <c r="E1161" t="s">
        <v>3381</v>
      </c>
      <c r="F1161" t="s">
        <v>3385</v>
      </c>
      <c r="G1161" s="16">
        <v>6354690</v>
      </c>
    </row>
    <row r="1162" spans="1:7" x14ac:dyDescent="0.25">
      <c r="A1162">
        <v>2024</v>
      </c>
      <c r="B1162">
        <v>1</v>
      </c>
      <c r="C1162" t="s">
        <v>3390</v>
      </c>
      <c r="D1162" t="s">
        <v>3390</v>
      </c>
      <c r="E1162" t="s">
        <v>3384</v>
      </c>
      <c r="F1162" t="s">
        <v>3385</v>
      </c>
      <c r="G1162" s="16">
        <v>429492</v>
      </c>
    </row>
    <row r="1163" spans="1:7" x14ac:dyDescent="0.25">
      <c r="A1163">
        <v>2024</v>
      </c>
      <c r="B1163">
        <v>1</v>
      </c>
      <c r="C1163" t="s">
        <v>3390</v>
      </c>
      <c r="D1163" t="s">
        <v>3390</v>
      </c>
      <c r="E1163" t="s">
        <v>3383</v>
      </c>
      <c r="F1163" t="s">
        <v>3385</v>
      </c>
      <c r="G1163" s="16">
        <v>1129525</v>
      </c>
    </row>
    <row r="1164" spans="1:7" x14ac:dyDescent="0.25">
      <c r="A1164">
        <v>2024</v>
      </c>
      <c r="B1164">
        <v>1</v>
      </c>
      <c r="C1164" t="s">
        <v>3390</v>
      </c>
      <c r="D1164" t="s">
        <v>3390</v>
      </c>
      <c r="E1164" t="s">
        <v>3386</v>
      </c>
      <c r="F1164" t="s">
        <v>3385</v>
      </c>
      <c r="G1164" s="16">
        <v>107112</v>
      </c>
    </row>
    <row r="1165" spans="1:7" x14ac:dyDescent="0.25">
      <c r="A1165">
        <v>2024</v>
      </c>
      <c r="B1165">
        <v>2</v>
      </c>
      <c r="C1165" t="s">
        <v>3390</v>
      </c>
      <c r="D1165" t="s">
        <v>3390</v>
      </c>
      <c r="E1165" t="s">
        <v>3381</v>
      </c>
      <c r="F1165" t="s">
        <v>3382</v>
      </c>
      <c r="G1165" s="16">
        <v>55459028</v>
      </c>
    </row>
    <row r="1166" spans="1:7" x14ac:dyDescent="0.25">
      <c r="A1166">
        <v>2024</v>
      </c>
      <c r="B1166">
        <v>2</v>
      </c>
      <c r="C1166" t="s">
        <v>3390</v>
      </c>
      <c r="D1166" t="s">
        <v>3390</v>
      </c>
      <c r="E1166" t="s">
        <v>3384</v>
      </c>
      <c r="F1166" t="s">
        <v>3382</v>
      </c>
      <c r="G1166" s="16">
        <v>2826970</v>
      </c>
    </row>
    <row r="1167" spans="1:7" x14ac:dyDescent="0.25">
      <c r="A1167">
        <v>2024</v>
      </c>
      <c r="B1167">
        <v>2</v>
      </c>
      <c r="C1167" t="s">
        <v>3390</v>
      </c>
      <c r="D1167" t="s">
        <v>3390</v>
      </c>
      <c r="E1167" t="s">
        <v>3383</v>
      </c>
      <c r="F1167" t="s">
        <v>3382</v>
      </c>
      <c r="G1167" s="16">
        <v>2841572</v>
      </c>
    </row>
    <row r="1168" spans="1:7" x14ac:dyDescent="0.25">
      <c r="A1168">
        <v>2024</v>
      </c>
      <c r="B1168">
        <v>2</v>
      </c>
      <c r="C1168" t="s">
        <v>3390</v>
      </c>
      <c r="D1168" t="s">
        <v>3390</v>
      </c>
      <c r="E1168" t="s">
        <v>3386</v>
      </c>
      <c r="F1168" t="s">
        <v>3382</v>
      </c>
      <c r="G1168" s="16">
        <v>95329</v>
      </c>
    </row>
    <row r="1169" spans="1:7" x14ac:dyDescent="0.25">
      <c r="A1169">
        <v>2024</v>
      </c>
      <c r="B1169">
        <v>2</v>
      </c>
      <c r="C1169" t="s">
        <v>3390</v>
      </c>
      <c r="D1169" t="s">
        <v>3390</v>
      </c>
      <c r="E1169" t="s">
        <v>3381</v>
      </c>
      <c r="F1169" t="s">
        <v>3387</v>
      </c>
      <c r="G1169" s="16">
        <v>9483035</v>
      </c>
    </row>
    <row r="1170" spans="1:7" x14ac:dyDescent="0.25">
      <c r="A1170">
        <v>2024</v>
      </c>
      <c r="B1170">
        <v>2</v>
      </c>
      <c r="C1170" t="s">
        <v>3390</v>
      </c>
      <c r="D1170" t="s">
        <v>3390</v>
      </c>
      <c r="E1170" t="s">
        <v>3384</v>
      </c>
      <c r="F1170" t="s">
        <v>3387</v>
      </c>
      <c r="G1170" s="16">
        <v>440574</v>
      </c>
    </row>
    <row r="1171" spans="1:7" x14ac:dyDescent="0.25">
      <c r="A1171">
        <v>2024</v>
      </c>
      <c r="B1171">
        <v>2</v>
      </c>
      <c r="C1171" t="s">
        <v>3390</v>
      </c>
      <c r="D1171" t="s">
        <v>3390</v>
      </c>
      <c r="E1171" t="s">
        <v>3383</v>
      </c>
      <c r="F1171" t="s">
        <v>3387</v>
      </c>
      <c r="G1171" s="16">
        <v>345465</v>
      </c>
    </row>
    <row r="1172" spans="1:7" x14ac:dyDescent="0.25">
      <c r="A1172">
        <v>2024</v>
      </c>
      <c r="B1172">
        <v>2</v>
      </c>
      <c r="C1172" t="s">
        <v>3390</v>
      </c>
      <c r="D1172" t="s">
        <v>3390</v>
      </c>
      <c r="E1172" t="s">
        <v>3386</v>
      </c>
      <c r="F1172" t="s">
        <v>3387</v>
      </c>
      <c r="G1172" s="16">
        <v>1942</v>
      </c>
    </row>
    <row r="1173" spans="1:7" x14ac:dyDescent="0.25">
      <c r="A1173">
        <v>2024</v>
      </c>
      <c r="B1173">
        <v>2</v>
      </c>
      <c r="C1173" t="s">
        <v>3390</v>
      </c>
      <c r="D1173" t="s">
        <v>3390</v>
      </c>
      <c r="E1173" t="s">
        <v>3381</v>
      </c>
      <c r="F1173" t="s">
        <v>3388</v>
      </c>
      <c r="G1173" s="16">
        <v>29181</v>
      </c>
    </row>
    <row r="1174" spans="1:7" x14ac:dyDescent="0.25">
      <c r="A1174">
        <v>2024</v>
      </c>
      <c r="B1174">
        <v>2</v>
      </c>
      <c r="C1174" t="s">
        <v>3390</v>
      </c>
      <c r="D1174" t="s">
        <v>3390</v>
      </c>
      <c r="E1174" t="s">
        <v>3381</v>
      </c>
      <c r="F1174" t="s">
        <v>3389</v>
      </c>
      <c r="G1174" s="16">
        <v>7149501</v>
      </c>
    </row>
    <row r="1175" spans="1:7" x14ac:dyDescent="0.25">
      <c r="A1175">
        <v>2024</v>
      </c>
      <c r="B1175">
        <v>2</v>
      </c>
      <c r="C1175" t="s">
        <v>3390</v>
      </c>
      <c r="D1175" t="s">
        <v>3390</v>
      </c>
      <c r="E1175" t="s">
        <v>3383</v>
      </c>
      <c r="F1175" t="s">
        <v>3389</v>
      </c>
      <c r="G1175" s="16">
        <v>1217937</v>
      </c>
    </row>
    <row r="1176" spans="1:7" x14ac:dyDescent="0.25">
      <c r="A1176">
        <v>2024</v>
      </c>
      <c r="B1176">
        <v>2</v>
      </c>
      <c r="C1176" t="s">
        <v>3390</v>
      </c>
      <c r="D1176" t="s">
        <v>3390</v>
      </c>
      <c r="E1176" t="s">
        <v>3381</v>
      </c>
      <c r="F1176" t="s">
        <v>3385</v>
      </c>
      <c r="G1176" s="16">
        <v>6098997</v>
      </c>
    </row>
    <row r="1177" spans="1:7" x14ac:dyDescent="0.25">
      <c r="A1177">
        <v>2024</v>
      </c>
      <c r="B1177">
        <v>2</v>
      </c>
      <c r="C1177" t="s">
        <v>3390</v>
      </c>
      <c r="D1177" t="s">
        <v>3390</v>
      </c>
      <c r="E1177" t="s">
        <v>3384</v>
      </c>
      <c r="F1177" t="s">
        <v>3385</v>
      </c>
      <c r="G1177" s="16">
        <v>411370</v>
      </c>
    </row>
    <row r="1178" spans="1:7" x14ac:dyDescent="0.25">
      <c r="A1178">
        <v>2024</v>
      </c>
      <c r="B1178">
        <v>2</v>
      </c>
      <c r="C1178" t="s">
        <v>3390</v>
      </c>
      <c r="D1178" t="s">
        <v>3390</v>
      </c>
      <c r="E1178" t="s">
        <v>3383</v>
      </c>
      <c r="F1178" t="s">
        <v>3385</v>
      </c>
      <c r="G1178" s="16">
        <v>1012845</v>
      </c>
    </row>
    <row r="1179" spans="1:7" x14ac:dyDescent="0.25">
      <c r="A1179">
        <v>2024</v>
      </c>
      <c r="B1179">
        <v>2</v>
      </c>
      <c r="C1179" t="s">
        <v>3390</v>
      </c>
      <c r="D1179" t="s">
        <v>3390</v>
      </c>
      <c r="E1179" t="s">
        <v>3386</v>
      </c>
      <c r="F1179" t="s">
        <v>3385</v>
      </c>
      <c r="G1179" s="16">
        <v>19950</v>
      </c>
    </row>
    <row r="1180" spans="1:7" x14ac:dyDescent="0.25">
      <c r="A1180">
        <v>2024</v>
      </c>
      <c r="B1180">
        <v>3</v>
      </c>
      <c r="C1180" t="s">
        <v>3390</v>
      </c>
      <c r="D1180" t="s">
        <v>3390</v>
      </c>
      <c r="E1180" t="s">
        <v>3381</v>
      </c>
      <c r="F1180" t="s">
        <v>3382</v>
      </c>
      <c r="G1180" s="16">
        <v>70447035</v>
      </c>
    </row>
    <row r="1181" spans="1:7" x14ac:dyDescent="0.25">
      <c r="A1181">
        <v>2024</v>
      </c>
      <c r="B1181">
        <v>3</v>
      </c>
      <c r="C1181" t="s">
        <v>3390</v>
      </c>
      <c r="D1181" t="s">
        <v>3390</v>
      </c>
      <c r="E1181" t="s">
        <v>3384</v>
      </c>
      <c r="F1181" t="s">
        <v>3382</v>
      </c>
      <c r="G1181" s="16">
        <v>2988197</v>
      </c>
    </row>
    <row r="1182" spans="1:7" x14ac:dyDescent="0.25">
      <c r="A1182">
        <v>2024</v>
      </c>
      <c r="B1182">
        <v>3</v>
      </c>
      <c r="C1182" t="s">
        <v>3390</v>
      </c>
      <c r="D1182" t="s">
        <v>3390</v>
      </c>
      <c r="E1182" t="s">
        <v>3383</v>
      </c>
      <c r="F1182" t="s">
        <v>3382</v>
      </c>
      <c r="G1182" s="16">
        <v>2813481</v>
      </c>
    </row>
    <row r="1183" spans="1:7" x14ac:dyDescent="0.25">
      <c r="A1183">
        <v>2024</v>
      </c>
      <c r="B1183">
        <v>3</v>
      </c>
      <c r="C1183" t="s">
        <v>3390</v>
      </c>
      <c r="D1183" t="s">
        <v>3390</v>
      </c>
      <c r="E1183" t="s">
        <v>3386</v>
      </c>
      <c r="F1183" t="s">
        <v>3382</v>
      </c>
      <c r="G1183" s="16">
        <v>62865</v>
      </c>
    </row>
    <row r="1184" spans="1:7" x14ac:dyDescent="0.25">
      <c r="A1184">
        <v>2024</v>
      </c>
      <c r="B1184">
        <v>3</v>
      </c>
      <c r="C1184" t="s">
        <v>3390</v>
      </c>
      <c r="D1184" t="s">
        <v>3390</v>
      </c>
      <c r="E1184" t="s">
        <v>3381</v>
      </c>
      <c r="F1184" t="s">
        <v>3387</v>
      </c>
      <c r="G1184" s="16">
        <v>10300217</v>
      </c>
    </row>
    <row r="1185" spans="1:7" x14ac:dyDescent="0.25">
      <c r="A1185">
        <v>2024</v>
      </c>
      <c r="B1185">
        <v>3</v>
      </c>
      <c r="C1185" t="s">
        <v>3390</v>
      </c>
      <c r="D1185" t="s">
        <v>3390</v>
      </c>
      <c r="E1185" t="s">
        <v>3384</v>
      </c>
      <c r="F1185" t="s">
        <v>3387</v>
      </c>
      <c r="G1185" s="16">
        <v>462325</v>
      </c>
    </row>
    <row r="1186" spans="1:7" x14ac:dyDescent="0.25">
      <c r="A1186">
        <v>2024</v>
      </c>
      <c r="B1186">
        <v>3</v>
      </c>
      <c r="C1186" t="s">
        <v>3390</v>
      </c>
      <c r="D1186" t="s">
        <v>3390</v>
      </c>
      <c r="E1186" t="s">
        <v>3383</v>
      </c>
      <c r="F1186" t="s">
        <v>3387</v>
      </c>
      <c r="G1186" s="16">
        <v>295394</v>
      </c>
    </row>
    <row r="1187" spans="1:7" x14ac:dyDescent="0.25">
      <c r="A1187">
        <v>2024</v>
      </c>
      <c r="B1187">
        <v>3</v>
      </c>
      <c r="C1187" t="s">
        <v>3390</v>
      </c>
      <c r="D1187" t="s">
        <v>3390</v>
      </c>
      <c r="E1187" t="s">
        <v>3386</v>
      </c>
      <c r="F1187" t="s">
        <v>3387</v>
      </c>
      <c r="G1187" s="16">
        <v>4222</v>
      </c>
    </row>
    <row r="1188" spans="1:7" x14ac:dyDescent="0.25">
      <c r="A1188">
        <v>2024</v>
      </c>
      <c r="B1188">
        <v>3</v>
      </c>
      <c r="C1188" t="s">
        <v>3390</v>
      </c>
      <c r="D1188" t="s">
        <v>3390</v>
      </c>
      <c r="E1188" t="s">
        <v>3381</v>
      </c>
      <c r="F1188" t="s">
        <v>3388</v>
      </c>
      <c r="G1188" s="16">
        <v>73487</v>
      </c>
    </row>
    <row r="1189" spans="1:7" x14ac:dyDescent="0.25">
      <c r="A1189">
        <v>2024</v>
      </c>
      <c r="B1189">
        <v>3</v>
      </c>
      <c r="C1189" t="s">
        <v>3390</v>
      </c>
      <c r="D1189" t="s">
        <v>3390</v>
      </c>
      <c r="E1189" t="s">
        <v>3381</v>
      </c>
      <c r="F1189" t="s">
        <v>3389</v>
      </c>
      <c r="G1189" s="16">
        <v>9156934</v>
      </c>
    </row>
    <row r="1190" spans="1:7" x14ac:dyDescent="0.25">
      <c r="A1190">
        <v>2024</v>
      </c>
      <c r="B1190">
        <v>3</v>
      </c>
      <c r="C1190" t="s">
        <v>3390</v>
      </c>
      <c r="D1190" t="s">
        <v>3390</v>
      </c>
      <c r="E1190" t="s">
        <v>3383</v>
      </c>
      <c r="F1190" t="s">
        <v>3389</v>
      </c>
      <c r="G1190" s="16">
        <v>1122814</v>
      </c>
    </row>
    <row r="1191" spans="1:7" x14ac:dyDescent="0.25">
      <c r="A1191">
        <v>2024</v>
      </c>
      <c r="B1191">
        <v>3</v>
      </c>
      <c r="C1191" t="s">
        <v>3390</v>
      </c>
      <c r="D1191" t="s">
        <v>3390</v>
      </c>
      <c r="E1191" t="s">
        <v>3381</v>
      </c>
      <c r="F1191" t="s">
        <v>3385</v>
      </c>
      <c r="G1191" s="16">
        <v>6795696</v>
      </c>
    </row>
    <row r="1192" spans="1:7" x14ac:dyDescent="0.25">
      <c r="A1192">
        <v>2024</v>
      </c>
      <c r="B1192">
        <v>3</v>
      </c>
      <c r="C1192" t="s">
        <v>3390</v>
      </c>
      <c r="D1192" t="s">
        <v>3390</v>
      </c>
      <c r="E1192" t="s">
        <v>3384</v>
      </c>
      <c r="F1192" t="s">
        <v>3385</v>
      </c>
      <c r="G1192" s="16">
        <v>424817</v>
      </c>
    </row>
    <row r="1193" spans="1:7" x14ac:dyDescent="0.25">
      <c r="A1193">
        <v>2024</v>
      </c>
      <c r="B1193">
        <v>3</v>
      </c>
      <c r="C1193" t="s">
        <v>3390</v>
      </c>
      <c r="D1193" t="s">
        <v>3390</v>
      </c>
      <c r="E1193" t="s">
        <v>3383</v>
      </c>
      <c r="F1193" t="s">
        <v>3385</v>
      </c>
      <c r="G1193" s="16">
        <v>990743</v>
      </c>
    </row>
    <row r="1194" spans="1:7" x14ac:dyDescent="0.25">
      <c r="A1194">
        <v>2024</v>
      </c>
      <c r="B1194">
        <v>3</v>
      </c>
      <c r="C1194" t="s">
        <v>3390</v>
      </c>
      <c r="D1194" t="s">
        <v>3390</v>
      </c>
      <c r="E1194" t="s">
        <v>3386</v>
      </c>
      <c r="F1194" t="s">
        <v>3385</v>
      </c>
      <c r="G1194" s="16">
        <v>17450</v>
      </c>
    </row>
    <row r="1195" spans="1:7" x14ac:dyDescent="0.25">
      <c r="A1195">
        <v>2024</v>
      </c>
      <c r="B1195">
        <v>4</v>
      </c>
      <c r="C1195" t="s">
        <v>3390</v>
      </c>
      <c r="D1195" t="s">
        <v>3390</v>
      </c>
      <c r="E1195" t="s">
        <v>3381</v>
      </c>
      <c r="F1195" t="s">
        <v>3382</v>
      </c>
      <c r="G1195" s="16">
        <v>67463821</v>
      </c>
    </row>
    <row r="1196" spans="1:7" x14ac:dyDescent="0.25">
      <c r="A1196">
        <v>2024</v>
      </c>
      <c r="B1196">
        <v>4</v>
      </c>
      <c r="C1196" t="s">
        <v>3390</v>
      </c>
      <c r="D1196" t="s">
        <v>3390</v>
      </c>
      <c r="E1196" t="s">
        <v>3384</v>
      </c>
      <c r="F1196" t="s">
        <v>3382</v>
      </c>
      <c r="G1196" s="16">
        <v>3062894</v>
      </c>
    </row>
    <row r="1197" spans="1:7" x14ac:dyDescent="0.25">
      <c r="A1197">
        <v>2024</v>
      </c>
      <c r="B1197">
        <v>4</v>
      </c>
      <c r="C1197" t="s">
        <v>3390</v>
      </c>
      <c r="D1197" t="s">
        <v>3390</v>
      </c>
      <c r="E1197" t="s">
        <v>3383</v>
      </c>
      <c r="F1197" t="s">
        <v>3382</v>
      </c>
      <c r="G1197" s="16">
        <v>3191975</v>
      </c>
    </row>
    <row r="1198" spans="1:7" x14ac:dyDescent="0.25">
      <c r="A1198">
        <v>2024</v>
      </c>
      <c r="B1198">
        <v>4</v>
      </c>
      <c r="C1198" t="s">
        <v>3390</v>
      </c>
      <c r="D1198" t="s">
        <v>3390</v>
      </c>
      <c r="E1198" t="s">
        <v>3386</v>
      </c>
      <c r="F1198" t="s">
        <v>3382</v>
      </c>
      <c r="G1198" s="16">
        <v>179031</v>
      </c>
    </row>
    <row r="1199" spans="1:7" x14ac:dyDescent="0.25">
      <c r="A1199">
        <v>2024</v>
      </c>
      <c r="B1199">
        <v>4</v>
      </c>
      <c r="C1199" t="s">
        <v>3390</v>
      </c>
      <c r="D1199" t="s">
        <v>3390</v>
      </c>
      <c r="E1199" t="s">
        <v>3381</v>
      </c>
      <c r="F1199" t="s">
        <v>3387</v>
      </c>
      <c r="G1199" s="16">
        <v>10555854</v>
      </c>
    </row>
    <row r="1200" spans="1:7" x14ac:dyDescent="0.25">
      <c r="A1200">
        <v>2024</v>
      </c>
      <c r="B1200">
        <v>4</v>
      </c>
      <c r="C1200" t="s">
        <v>3390</v>
      </c>
      <c r="D1200" t="s">
        <v>3390</v>
      </c>
      <c r="E1200" t="s">
        <v>3384</v>
      </c>
      <c r="F1200" t="s">
        <v>3387</v>
      </c>
      <c r="G1200" s="16">
        <v>441219</v>
      </c>
    </row>
    <row r="1201" spans="1:7" x14ac:dyDescent="0.25">
      <c r="A1201">
        <v>2024</v>
      </c>
      <c r="B1201">
        <v>4</v>
      </c>
      <c r="C1201" t="s">
        <v>3390</v>
      </c>
      <c r="D1201" t="s">
        <v>3390</v>
      </c>
      <c r="E1201" t="s">
        <v>3383</v>
      </c>
      <c r="F1201" t="s">
        <v>3387</v>
      </c>
      <c r="G1201" s="16">
        <v>276541</v>
      </c>
    </row>
    <row r="1202" spans="1:7" x14ac:dyDescent="0.25">
      <c r="A1202">
        <v>2024</v>
      </c>
      <c r="B1202">
        <v>4</v>
      </c>
      <c r="C1202" t="s">
        <v>3390</v>
      </c>
      <c r="D1202" t="s">
        <v>3390</v>
      </c>
      <c r="E1202" t="s">
        <v>3381</v>
      </c>
      <c r="F1202" t="s">
        <v>3388</v>
      </c>
      <c r="G1202" s="16">
        <v>38077</v>
      </c>
    </row>
    <row r="1203" spans="1:7" x14ac:dyDescent="0.25">
      <c r="A1203">
        <v>2024</v>
      </c>
      <c r="B1203">
        <v>4</v>
      </c>
      <c r="C1203" t="s">
        <v>3390</v>
      </c>
      <c r="D1203" t="s">
        <v>3390</v>
      </c>
      <c r="E1203" t="s">
        <v>3381</v>
      </c>
      <c r="F1203" t="s">
        <v>3389</v>
      </c>
      <c r="G1203" s="16">
        <v>8700410</v>
      </c>
    </row>
    <row r="1204" spans="1:7" x14ac:dyDescent="0.25">
      <c r="A1204">
        <v>2024</v>
      </c>
      <c r="B1204">
        <v>4</v>
      </c>
      <c r="C1204" t="s">
        <v>3390</v>
      </c>
      <c r="D1204" t="s">
        <v>3390</v>
      </c>
      <c r="E1204" t="s">
        <v>3383</v>
      </c>
      <c r="F1204" t="s">
        <v>3389</v>
      </c>
      <c r="G1204" s="16">
        <v>1229156</v>
      </c>
    </row>
    <row r="1205" spans="1:7" x14ac:dyDescent="0.25">
      <c r="A1205">
        <v>2024</v>
      </c>
      <c r="B1205">
        <v>4</v>
      </c>
      <c r="C1205" t="s">
        <v>3390</v>
      </c>
      <c r="D1205" t="s">
        <v>3390</v>
      </c>
      <c r="E1205" t="s">
        <v>3381</v>
      </c>
      <c r="F1205" t="s">
        <v>3385</v>
      </c>
      <c r="G1205" s="16">
        <v>5829660</v>
      </c>
    </row>
    <row r="1206" spans="1:7" x14ac:dyDescent="0.25">
      <c r="A1206">
        <v>2024</v>
      </c>
      <c r="B1206">
        <v>4</v>
      </c>
      <c r="C1206" t="s">
        <v>3390</v>
      </c>
      <c r="D1206" t="s">
        <v>3390</v>
      </c>
      <c r="E1206" t="s">
        <v>3384</v>
      </c>
      <c r="F1206" t="s">
        <v>3385</v>
      </c>
      <c r="G1206" s="16">
        <v>260372</v>
      </c>
    </row>
    <row r="1207" spans="1:7" x14ac:dyDescent="0.25">
      <c r="A1207">
        <v>2024</v>
      </c>
      <c r="B1207">
        <v>4</v>
      </c>
      <c r="C1207" t="s">
        <v>3390</v>
      </c>
      <c r="D1207" t="s">
        <v>3390</v>
      </c>
      <c r="E1207" t="s">
        <v>3383</v>
      </c>
      <c r="F1207" t="s">
        <v>3385</v>
      </c>
      <c r="G1207" s="16">
        <v>968417</v>
      </c>
    </row>
    <row r="1208" spans="1:7" x14ac:dyDescent="0.25">
      <c r="A1208">
        <v>2024</v>
      </c>
      <c r="B1208">
        <v>4</v>
      </c>
      <c r="C1208" t="s">
        <v>3390</v>
      </c>
      <c r="D1208" t="s">
        <v>3390</v>
      </c>
      <c r="E1208" t="s">
        <v>3386</v>
      </c>
      <c r="F1208" t="s">
        <v>3385</v>
      </c>
      <c r="G1208" s="16">
        <v>18810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6"/>
  <sheetViews>
    <sheetView workbookViewId="0"/>
  </sheetViews>
  <sheetFormatPr defaultRowHeight="15" x14ac:dyDescent="0.25"/>
  <cols>
    <col min="1" max="1" width="46" customWidth="1"/>
    <col min="2" max="2" width="18" customWidth="1"/>
  </cols>
  <sheetData>
    <row r="1" spans="1:2" x14ac:dyDescent="0.25">
      <c r="A1" s="4" t="s">
        <v>3391</v>
      </c>
    </row>
    <row r="3" spans="1:2" x14ac:dyDescent="0.25">
      <c r="A3" s="4" t="s">
        <v>3392</v>
      </c>
    </row>
    <row r="5" spans="1:2" x14ac:dyDescent="0.25">
      <c r="A5" t="s">
        <v>3393</v>
      </c>
      <c r="B5" s="16">
        <f>SUMIFS(Coal_production_raw!$N$5:$N$772, Coal_production_raw!$Q$5:$Q$772, About!$B$1, Coal_production_raw!$R$5:$R$772, VLOOKUP("hard_coal_label", Keys!$B:$C, 2, FALSE))</f>
        <v>0</v>
      </c>
    </row>
    <row r="6" spans="1:2" x14ac:dyDescent="0.25">
      <c r="A6" t="s">
        <v>3394</v>
      </c>
      <c r="B6" s="16">
        <f>SUMIFS(Coal_production_raw!$N$5:$N$772, Coal_production_raw!$Q$5:$Q$772, About!$B$1, Coal_production_raw!$R$5:$R$772, VLOOKUP("lignite_label", Keys!$B:$C, 2, FALSE))</f>
        <v>0</v>
      </c>
    </row>
    <row r="7" spans="1:2" x14ac:dyDescent="0.25">
      <c r="A7" t="s">
        <v>3395</v>
      </c>
      <c r="B7" s="16">
        <f>SUMIFS(Coal_distribution_raw!$G$2:$G$1208, Coal_distribution_raw!$D$2:$D$1208, About!$B$1)-SUMIFS(Coal_distribution_raw!$G$2:$G$1208, Coal_distribution_raw!$C$2:$C$1208, About!$B$1, Coal_distribution_raw!$D$2:$D$1208, About!$B$1)</f>
        <v>1337184</v>
      </c>
    </row>
    <row r="8" spans="1:2" x14ac:dyDescent="0.25">
      <c r="A8" t="s">
        <v>3396</v>
      </c>
      <c r="B8" s="16">
        <f>SUMIFS(Coal_distribution_raw!$G$2:$G$1208, Coal_distribution_raw!$C$2:$C$1208, About!$B$1)-SUMIFS(Coal_distribution_raw!$G$2:$G$1208, Coal_distribution_raw!$C$2:$C$1208, About!$B$1, Coal_distribution_raw!$D$2:$D$1208, About!$B$1)</f>
        <v>0</v>
      </c>
    </row>
    <row r="10" spans="1:2" x14ac:dyDescent="0.25">
      <c r="A10" t="s">
        <v>3397</v>
      </c>
      <c r="B10" s="17">
        <f>B5*VLOOKUP("hard_coal_mmbtu_per_ton", Keys!$B:$C, 2, FALSE)*VLOOKUP("mmbtu_to_btu", Keys!$B:$C, 2, FALSE)</f>
        <v>0</v>
      </c>
    </row>
    <row r="11" spans="1:2" x14ac:dyDescent="0.25">
      <c r="A11" t="s">
        <v>3398</v>
      </c>
      <c r="B11" s="17">
        <f>B7*VLOOKUP("hard_coal_mmbtu_per_ton", Keys!$B:$C, 2, FALSE)*VLOOKUP("mmbtu_to_btu", Keys!$B:$C, 2, FALSE)</f>
        <v>27412272000000</v>
      </c>
    </row>
    <row r="12" spans="1:2" x14ac:dyDescent="0.25">
      <c r="A12" t="s">
        <v>3399</v>
      </c>
      <c r="B12" s="17">
        <f>IF(OR(About!$B$1=VLOOKUP("lignite_state_1", Keys!$B:$C, 2, FALSE),About!$B$1=VLOOKUP("lignite_state_2", Keys!$B:$C, 2, FALSE),About!$B$1=VLOOKUP("lignite_state_3", Keys!$B:$C, 2, FALSE),About!$B$1=VLOOKUP("lignite_state_4", Keys!$B:$C, 2, FALSE)), 0, B8*VLOOKUP("hard_coal_mmbtu_per_ton", Keys!$B:$C, 2, FALSE)*VLOOKUP("mmbtu_to_btu", Keys!$B:$C, 2, FALSE))</f>
        <v>0</v>
      </c>
    </row>
    <row r="14" spans="1:2" x14ac:dyDescent="0.25">
      <c r="A14" t="s">
        <v>3400</v>
      </c>
      <c r="B14" s="17">
        <f>B6*VLOOKUP("lignite_mmbtu_per_ton", Keys!$B:$C, 2, FALSE)*VLOOKUP("mmbtu_to_btu", Keys!$B:$C, 2, FALSE)</f>
        <v>0</v>
      </c>
    </row>
    <row r="15" spans="1:2" x14ac:dyDescent="0.25">
      <c r="A15" t="s">
        <v>3401</v>
      </c>
      <c r="B15" s="17">
        <v>0</v>
      </c>
    </row>
    <row r="16" spans="1:2" x14ac:dyDescent="0.25">
      <c r="A16" t="s">
        <v>3402</v>
      </c>
      <c r="B16" s="17">
        <f>IF(OR(About!$B$1=VLOOKUP("lignite_state_1", Keys!$B:$C, 2, FALSE),About!$B$1=VLOOKUP("lignite_state_2", Keys!$B:$C, 2, FALSE),About!$B$1=VLOOKUP("lignite_state_3", Keys!$B:$C, 2, FALSE),About!$B$1=VLOOKUP("lignite_state_4", Keys!$B:$C, 2, FALSE)), B8*VLOOKUP("lignite_mmbtu_per_ton", Keys!$B:$C, 2, FALSE)*VLOOKUP("mmbtu_to_btu", Keys!$B:$C, 2, FALSE), 0)</f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99"/>
  <sheetViews>
    <sheetView workbookViewId="0"/>
  </sheetViews>
  <sheetFormatPr defaultRowHeight="15" x14ac:dyDescent="0.25"/>
  <sheetData>
    <row r="1" spans="1:27" x14ac:dyDescent="0.25">
      <c r="A1" t="s">
        <v>3403</v>
      </c>
      <c r="B1" t="s">
        <v>3404</v>
      </c>
    </row>
    <row r="2" spans="1:27" x14ac:dyDescent="0.25">
      <c r="A2" t="s">
        <v>3405</v>
      </c>
      <c r="B2" t="s">
        <v>3406</v>
      </c>
      <c r="C2" t="s">
        <v>3407</v>
      </c>
      <c r="D2" t="s">
        <v>3408</v>
      </c>
      <c r="E2" t="s">
        <v>3409</v>
      </c>
      <c r="F2" t="s">
        <v>3410</v>
      </c>
      <c r="G2" t="s">
        <v>3411</v>
      </c>
      <c r="H2" t="s">
        <v>3412</v>
      </c>
      <c r="I2" t="s">
        <v>3413</v>
      </c>
      <c r="J2" t="s">
        <v>3414</v>
      </c>
      <c r="K2" t="s">
        <v>3415</v>
      </c>
      <c r="L2" t="s">
        <v>3416</v>
      </c>
      <c r="M2" t="s">
        <v>3417</v>
      </c>
      <c r="N2" t="s">
        <v>3418</v>
      </c>
      <c r="O2" t="s">
        <v>3419</v>
      </c>
      <c r="P2" t="s">
        <v>3420</v>
      </c>
      <c r="Q2" t="s">
        <v>3421</v>
      </c>
      <c r="R2" t="s">
        <v>3422</v>
      </c>
      <c r="S2" t="s">
        <v>3423</v>
      </c>
      <c r="T2" t="s">
        <v>3424</v>
      </c>
      <c r="U2" t="s">
        <v>3425</v>
      </c>
      <c r="V2" t="s">
        <v>3426</v>
      </c>
      <c r="W2" t="s">
        <v>3427</v>
      </c>
      <c r="X2" t="s">
        <v>3428</v>
      </c>
      <c r="Y2" t="s">
        <v>3429</v>
      </c>
      <c r="Z2" t="s">
        <v>3430</v>
      </c>
      <c r="AA2" t="s">
        <v>3431</v>
      </c>
    </row>
    <row r="3" spans="1:27" x14ac:dyDescent="0.25">
      <c r="A3" t="s">
        <v>3432</v>
      </c>
      <c r="B3" t="s">
        <v>3433</v>
      </c>
      <c r="C3" t="s">
        <v>3434</v>
      </c>
      <c r="D3" t="s">
        <v>3435</v>
      </c>
      <c r="E3" t="s">
        <v>3436</v>
      </c>
      <c r="F3" t="s">
        <v>3437</v>
      </c>
      <c r="G3" t="s">
        <v>3438</v>
      </c>
      <c r="H3" t="s">
        <v>3439</v>
      </c>
      <c r="I3" t="s">
        <v>3440</v>
      </c>
      <c r="J3" t="s">
        <v>3441</v>
      </c>
      <c r="K3" t="s">
        <v>3442</v>
      </c>
      <c r="L3" t="s">
        <v>3443</v>
      </c>
      <c r="M3" t="s">
        <v>3444</v>
      </c>
      <c r="N3" t="s">
        <v>3445</v>
      </c>
      <c r="O3" t="s">
        <v>3446</v>
      </c>
      <c r="P3" t="s">
        <v>3447</v>
      </c>
      <c r="Q3" t="s">
        <v>3448</v>
      </c>
      <c r="R3" t="s">
        <v>3449</v>
      </c>
      <c r="S3" t="s">
        <v>3450</v>
      </c>
      <c r="T3" t="s">
        <v>3451</v>
      </c>
      <c r="U3" t="s">
        <v>3452</v>
      </c>
      <c r="V3" t="s">
        <v>3453</v>
      </c>
      <c r="W3" t="s">
        <v>3454</v>
      </c>
      <c r="X3" t="s">
        <v>3455</v>
      </c>
      <c r="Y3" t="s">
        <v>3456</v>
      </c>
      <c r="Z3" t="s">
        <v>3457</v>
      </c>
      <c r="AA3" t="s">
        <v>3458</v>
      </c>
    </row>
    <row r="4" spans="1:27" x14ac:dyDescent="0.25">
      <c r="A4" t="s">
        <v>3459</v>
      </c>
      <c r="B4">
        <v>1903771</v>
      </c>
    </row>
    <row r="5" spans="1:27" x14ac:dyDescent="0.25">
      <c r="A5" t="s">
        <v>3460</v>
      </c>
      <c r="B5">
        <v>1659614</v>
      </c>
    </row>
    <row r="6" spans="1:27" x14ac:dyDescent="0.25">
      <c r="A6" t="s">
        <v>3461</v>
      </c>
      <c r="B6">
        <v>1541982</v>
      </c>
    </row>
    <row r="7" spans="1:27" x14ac:dyDescent="0.25">
      <c r="A7" t="s">
        <v>3462</v>
      </c>
      <c r="B7">
        <v>1548393</v>
      </c>
    </row>
    <row r="8" spans="1:27" x14ac:dyDescent="0.25">
      <c r="A8" t="s">
        <v>3463</v>
      </c>
      <c r="B8">
        <v>1763606</v>
      </c>
    </row>
    <row r="9" spans="1:27" x14ac:dyDescent="0.25">
      <c r="A9" t="s">
        <v>3464</v>
      </c>
      <c r="B9">
        <v>1913475</v>
      </c>
    </row>
    <row r="10" spans="1:27" x14ac:dyDescent="0.25">
      <c r="A10" t="s">
        <v>3465</v>
      </c>
      <c r="B10">
        <v>2164413</v>
      </c>
    </row>
    <row r="11" spans="1:27" x14ac:dyDescent="0.25">
      <c r="A11" t="s">
        <v>3466</v>
      </c>
      <c r="B11">
        <v>2403273</v>
      </c>
    </row>
    <row r="12" spans="1:27" x14ac:dyDescent="0.25">
      <c r="A12" t="s">
        <v>3467</v>
      </c>
      <c r="B12">
        <v>2284863</v>
      </c>
    </row>
    <row r="13" spans="1:27" x14ac:dyDescent="0.25">
      <c r="A13" t="s">
        <v>3468</v>
      </c>
      <c r="B13">
        <v>2464637</v>
      </c>
    </row>
    <row r="14" spans="1:27" x14ac:dyDescent="0.25">
      <c r="A14" t="s">
        <v>3469</v>
      </c>
      <c r="B14">
        <v>2654293</v>
      </c>
    </row>
    <row r="15" spans="1:27" x14ac:dyDescent="0.25">
      <c r="A15" t="s">
        <v>3470</v>
      </c>
      <c r="B15">
        <v>2778061</v>
      </c>
    </row>
    <row r="16" spans="1:27" x14ac:dyDescent="0.25">
      <c r="A16" t="s">
        <v>3471</v>
      </c>
      <c r="B16">
        <v>3026694</v>
      </c>
    </row>
    <row r="17" spans="1:2" x14ac:dyDescent="0.25">
      <c r="A17" t="s">
        <v>3472</v>
      </c>
      <c r="B17">
        <v>3393743</v>
      </c>
    </row>
    <row r="18" spans="1:2" x14ac:dyDescent="0.25">
      <c r="A18" t="s">
        <v>3473</v>
      </c>
      <c r="B18">
        <v>3672156</v>
      </c>
    </row>
    <row r="19" spans="1:2" x14ac:dyDescent="0.25">
      <c r="A19" t="s">
        <v>3474</v>
      </c>
      <c r="B19">
        <v>3882066</v>
      </c>
    </row>
    <row r="20" spans="1:2" x14ac:dyDescent="0.25">
      <c r="A20" t="s">
        <v>3475</v>
      </c>
      <c r="B20">
        <v>3987488</v>
      </c>
    </row>
    <row r="21" spans="1:2" x14ac:dyDescent="0.25">
      <c r="A21" t="s">
        <v>3476</v>
      </c>
      <c r="B21">
        <v>4393439</v>
      </c>
    </row>
    <row r="22" spans="1:2" x14ac:dyDescent="0.25">
      <c r="A22" t="s">
        <v>3477</v>
      </c>
      <c r="B22">
        <v>4938512</v>
      </c>
    </row>
    <row r="23" spans="1:2" x14ac:dyDescent="0.25">
      <c r="A23" t="s">
        <v>3478</v>
      </c>
      <c r="B23">
        <v>5195404</v>
      </c>
    </row>
    <row r="24" spans="1:2" x14ac:dyDescent="0.25">
      <c r="A24" t="s">
        <v>3479</v>
      </c>
      <c r="B24">
        <v>6022198</v>
      </c>
    </row>
    <row r="25" spans="1:2" x14ac:dyDescent="0.25">
      <c r="A25" t="s">
        <v>3480</v>
      </c>
      <c r="B25">
        <v>7164959</v>
      </c>
    </row>
    <row r="26" spans="1:2" x14ac:dyDescent="0.25">
      <c r="A26" t="s">
        <v>3481</v>
      </c>
      <c r="B26">
        <v>7694299</v>
      </c>
    </row>
    <row r="27" spans="1:2" x14ac:dyDescent="0.25">
      <c r="A27" t="s">
        <v>3482</v>
      </c>
      <c r="B27">
        <v>8056848</v>
      </c>
    </row>
    <row r="28" spans="1:2" x14ac:dyDescent="0.25">
      <c r="A28" t="s">
        <v>3483</v>
      </c>
      <c r="B28">
        <v>8388198</v>
      </c>
    </row>
    <row r="29" spans="1:2" x14ac:dyDescent="0.25">
      <c r="A29" t="s">
        <v>3484</v>
      </c>
      <c r="B29">
        <v>9028665</v>
      </c>
    </row>
    <row r="30" spans="1:2" x14ac:dyDescent="0.25">
      <c r="A30" t="s">
        <v>3485</v>
      </c>
      <c r="B30">
        <v>9663910</v>
      </c>
    </row>
    <row r="31" spans="1:2" x14ac:dyDescent="0.25">
      <c r="A31" t="s">
        <v>3486</v>
      </c>
      <c r="B31">
        <v>10246622</v>
      </c>
    </row>
    <row r="32" spans="1:2" x14ac:dyDescent="0.25">
      <c r="A32" t="s">
        <v>3487</v>
      </c>
      <c r="B32">
        <v>10572208</v>
      </c>
    </row>
    <row r="33" spans="1:2" x14ac:dyDescent="0.25">
      <c r="A33" t="s">
        <v>3488</v>
      </c>
      <c r="B33">
        <v>11547658</v>
      </c>
    </row>
    <row r="34" spans="1:2" x14ac:dyDescent="0.25">
      <c r="A34" t="s">
        <v>3489</v>
      </c>
      <c r="B34">
        <v>12228148</v>
      </c>
    </row>
    <row r="35" spans="1:2" x14ac:dyDescent="0.25">
      <c r="A35" t="s">
        <v>3490</v>
      </c>
      <c r="B35">
        <v>12661579</v>
      </c>
    </row>
    <row r="36" spans="1:2" x14ac:dyDescent="0.25">
      <c r="A36" t="s">
        <v>3491</v>
      </c>
      <c r="B36">
        <v>13253006</v>
      </c>
    </row>
    <row r="37" spans="1:2" x14ac:dyDescent="0.25">
      <c r="A37" t="s">
        <v>3492</v>
      </c>
      <c r="B37">
        <v>14076412</v>
      </c>
    </row>
    <row r="38" spans="1:2" x14ac:dyDescent="0.25">
      <c r="A38" t="s">
        <v>3493</v>
      </c>
      <c r="B38">
        <v>14824027</v>
      </c>
    </row>
    <row r="39" spans="1:2" x14ac:dyDescent="0.25">
      <c r="A39" t="s">
        <v>3494</v>
      </c>
      <c r="B39">
        <v>15286280</v>
      </c>
    </row>
    <row r="40" spans="1:2" x14ac:dyDescent="0.25">
      <c r="A40" t="s">
        <v>3495</v>
      </c>
      <c r="B40">
        <v>16467320</v>
      </c>
    </row>
    <row r="41" spans="1:2" x14ac:dyDescent="0.25">
      <c r="A41" t="s">
        <v>3496</v>
      </c>
      <c r="B41">
        <v>17386791</v>
      </c>
    </row>
    <row r="42" spans="1:2" x14ac:dyDescent="0.25">
      <c r="A42" t="s">
        <v>3497</v>
      </c>
      <c r="B42">
        <v>18494523</v>
      </c>
    </row>
    <row r="43" spans="1:2" x14ac:dyDescent="0.25">
      <c r="A43" t="s">
        <v>3498</v>
      </c>
      <c r="B43">
        <v>19831680</v>
      </c>
    </row>
    <row r="44" spans="1:2" x14ac:dyDescent="0.25">
      <c r="A44" t="s">
        <v>3499</v>
      </c>
      <c r="B44">
        <v>21014229</v>
      </c>
    </row>
    <row r="45" spans="1:2" x14ac:dyDescent="0.25">
      <c r="A45" t="s">
        <v>3500</v>
      </c>
      <c r="B45">
        <v>21609885</v>
      </c>
    </row>
    <row r="46" spans="1:2" x14ac:dyDescent="0.25">
      <c r="A46" t="s">
        <v>3501</v>
      </c>
      <c r="B46">
        <v>21623705</v>
      </c>
    </row>
    <row r="47" spans="1:2" x14ac:dyDescent="0.25">
      <c r="A47" t="s">
        <v>3502</v>
      </c>
      <c r="B47">
        <v>21730998</v>
      </c>
    </row>
    <row r="48" spans="1:2" x14ac:dyDescent="0.25">
      <c r="A48" t="s">
        <v>3503</v>
      </c>
      <c r="B48">
        <v>20713032</v>
      </c>
    </row>
    <row r="49" spans="1:27" x14ac:dyDescent="0.25">
      <c r="A49" t="s">
        <v>3504</v>
      </c>
      <c r="B49">
        <v>19236379</v>
      </c>
    </row>
    <row r="50" spans="1:27" x14ac:dyDescent="0.25">
      <c r="A50" t="s">
        <v>3505</v>
      </c>
      <c r="B50">
        <v>19098352</v>
      </c>
    </row>
    <row r="51" spans="1:27" x14ac:dyDescent="0.25">
      <c r="A51" t="s">
        <v>3506</v>
      </c>
      <c r="B51">
        <v>19162900</v>
      </c>
    </row>
    <row r="52" spans="1:27" x14ac:dyDescent="0.25">
      <c r="A52" t="s">
        <v>3507</v>
      </c>
      <c r="B52">
        <v>19121903</v>
      </c>
    </row>
    <row r="53" spans="1:27" x14ac:dyDescent="0.25">
      <c r="A53" t="s">
        <v>3508</v>
      </c>
      <c r="B53">
        <v>19663415</v>
      </c>
    </row>
    <row r="54" spans="1:27" x14ac:dyDescent="0.25">
      <c r="A54" t="s">
        <v>3509</v>
      </c>
      <c r="B54">
        <v>19403119</v>
      </c>
    </row>
    <row r="55" spans="1:27" x14ac:dyDescent="0.25">
      <c r="A55" t="s">
        <v>3510</v>
      </c>
      <c r="B55">
        <v>19181261</v>
      </c>
    </row>
    <row r="56" spans="1:27" x14ac:dyDescent="0.25">
      <c r="A56" t="s">
        <v>3511</v>
      </c>
      <c r="B56">
        <v>17820057</v>
      </c>
      <c r="C56">
        <v>263896</v>
      </c>
      <c r="F56">
        <v>123324</v>
      </c>
      <c r="G56">
        <v>369864</v>
      </c>
      <c r="J56">
        <v>196930</v>
      </c>
      <c r="L56">
        <v>417928</v>
      </c>
      <c r="M56">
        <v>6042769</v>
      </c>
      <c r="P56">
        <v>55577</v>
      </c>
      <c r="Q56">
        <v>934321</v>
      </c>
      <c r="R56">
        <v>48216</v>
      </c>
      <c r="S56">
        <v>138368</v>
      </c>
      <c r="T56">
        <v>1899450</v>
      </c>
      <c r="U56">
        <v>121071</v>
      </c>
      <c r="V56">
        <v>6112411</v>
      </c>
      <c r="Y56">
        <v>90325</v>
      </c>
      <c r="Z56">
        <v>143764</v>
      </c>
      <c r="AA56">
        <v>409175</v>
      </c>
    </row>
    <row r="57" spans="1:27" x14ac:dyDescent="0.25">
      <c r="A57" t="s">
        <v>3512</v>
      </c>
      <c r="B57">
        <v>16094463</v>
      </c>
      <c r="C57">
        <v>276251</v>
      </c>
      <c r="F57">
        <v>126303</v>
      </c>
      <c r="G57">
        <v>400381</v>
      </c>
      <c r="J57">
        <v>152231</v>
      </c>
      <c r="L57">
        <v>418646</v>
      </c>
      <c r="M57">
        <v>5207920</v>
      </c>
      <c r="P57">
        <v>50918</v>
      </c>
      <c r="Q57">
        <v>838975</v>
      </c>
      <c r="R57">
        <v>62148</v>
      </c>
      <c r="S57">
        <v>151271</v>
      </c>
      <c r="T57">
        <v>1688769</v>
      </c>
      <c r="U57">
        <v>118317</v>
      </c>
      <c r="V57">
        <v>5562712</v>
      </c>
      <c r="Y57">
        <v>58978</v>
      </c>
      <c r="Z57">
        <v>122573</v>
      </c>
      <c r="AA57">
        <v>424320</v>
      </c>
    </row>
    <row r="58" spans="1:27" x14ac:dyDescent="0.25">
      <c r="A58" t="s">
        <v>3513</v>
      </c>
      <c r="B58">
        <v>17466477</v>
      </c>
      <c r="C58">
        <v>286280</v>
      </c>
      <c r="F58">
        <v>133961</v>
      </c>
      <c r="G58">
        <v>460891</v>
      </c>
      <c r="J58">
        <v>162486</v>
      </c>
      <c r="L58">
        <v>450504</v>
      </c>
      <c r="M58">
        <v>5692554</v>
      </c>
      <c r="P58">
        <v>50405</v>
      </c>
      <c r="Q58">
        <v>898786</v>
      </c>
      <c r="R58">
        <v>62636</v>
      </c>
      <c r="S58">
        <v>186439</v>
      </c>
      <c r="T58">
        <v>1948032</v>
      </c>
      <c r="U58">
        <v>166281</v>
      </c>
      <c r="V58">
        <v>5791148</v>
      </c>
      <c r="Y58">
        <v>70439</v>
      </c>
      <c r="Z58">
        <v>135092</v>
      </c>
      <c r="AA58">
        <v>487514</v>
      </c>
    </row>
    <row r="59" spans="1:27" x14ac:dyDescent="0.25">
      <c r="A59" t="s">
        <v>3514</v>
      </c>
      <c r="B59">
        <v>16453853</v>
      </c>
      <c r="C59">
        <v>314643</v>
      </c>
      <c r="F59">
        <v>153958</v>
      </c>
      <c r="G59">
        <v>474310</v>
      </c>
      <c r="J59">
        <v>166320</v>
      </c>
      <c r="L59">
        <v>499068</v>
      </c>
      <c r="M59">
        <v>4895966</v>
      </c>
      <c r="P59">
        <v>51305</v>
      </c>
      <c r="Q59">
        <v>851319</v>
      </c>
      <c r="R59">
        <v>64213</v>
      </c>
      <c r="S59">
        <v>182178</v>
      </c>
      <c r="T59">
        <v>1893472</v>
      </c>
      <c r="U59">
        <v>150089</v>
      </c>
      <c r="V59">
        <v>5668944</v>
      </c>
      <c r="Y59">
        <v>79531</v>
      </c>
      <c r="Z59">
        <v>135293</v>
      </c>
      <c r="AA59">
        <v>384694</v>
      </c>
    </row>
    <row r="60" spans="1:27" x14ac:dyDescent="0.25">
      <c r="A60" t="s">
        <v>3515</v>
      </c>
      <c r="B60">
        <v>16059030</v>
      </c>
      <c r="C60">
        <v>300635</v>
      </c>
      <c r="F60">
        <v>129757</v>
      </c>
      <c r="G60">
        <v>446015</v>
      </c>
      <c r="J60">
        <v>153243</v>
      </c>
      <c r="L60">
        <v>451913</v>
      </c>
      <c r="M60">
        <v>4779790</v>
      </c>
      <c r="P60">
        <v>45506</v>
      </c>
      <c r="Q60">
        <v>651319</v>
      </c>
      <c r="R60">
        <v>48142</v>
      </c>
      <c r="S60">
        <v>182004</v>
      </c>
      <c r="T60">
        <v>1871683</v>
      </c>
      <c r="U60">
        <v>159655</v>
      </c>
      <c r="V60">
        <v>5767082</v>
      </c>
      <c r="Y60">
        <v>79874</v>
      </c>
      <c r="Z60">
        <v>126750</v>
      </c>
      <c r="AA60">
        <v>377447</v>
      </c>
    </row>
    <row r="61" spans="1:27" x14ac:dyDescent="0.25">
      <c r="A61" t="s">
        <v>3516</v>
      </c>
      <c r="B61">
        <v>16620581</v>
      </c>
      <c r="C61">
        <v>340247</v>
      </c>
      <c r="F61">
        <v>139876</v>
      </c>
      <c r="G61">
        <v>409619</v>
      </c>
      <c r="J61">
        <v>154362</v>
      </c>
      <c r="L61">
        <v>444355</v>
      </c>
      <c r="M61">
        <v>4997619</v>
      </c>
      <c r="P61">
        <v>45398</v>
      </c>
      <c r="Q61">
        <v>758617</v>
      </c>
      <c r="R61">
        <v>54399</v>
      </c>
      <c r="S61">
        <v>166543</v>
      </c>
      <c r="T61">
        <v>1974291</v>
      </c>
      <c r="U61">
        <v>163000</v>
      </c>
      <c r="V61">
        <v>5761838</v>
      </c>
      <c r="Y61">
        <v>74762</v>
      </c>
      <c r="Z61">
        <v>151170</v>
      </c>
      <c r="AA61">
        <v>473153</v>
      </c>
    </row>
    <row r="62" spans="1:27" x14ac:dyDescent="0.25">
      <c r="A62" t="s">
        <v>3517</v>
      </c>
      <c r="B62">
        <v>17102621</v>
      </c>
      <c r="C62">
        <v>355398</v>
      </c>
      <c r="F62">
        <v>165512</v>
      </c>
      <c r="G62">
        <v>384771</v>
      </c>
      <c r="J62">
        <v>179955</v>
      </c>
      <c r="L62">
        <v>563045</v>
      </c>
      <c r="M62">
        <v>5060175</v>
      </c>
      <c r="P62">
        <v>50582</v>
      </c>
      <c r="Q62">
        <v>728464</v>
      </c>
      <c r="R62">
        <v>50802</v>
      </c>
      <c r="S62">
        <v>166646</v>
      </c>
      <c r="T62">
        <v>2063748</v>
      </c>
      <c r="U62">
        <v>166817</v>
      </c>
      <c r="V62">
        <v>5928273</v>
      </c>
      <c r="Y62">
        <v>80135</v>
      </c>
      <c r="Z62">
        <v>165103</v>
      </c>
      <c r="AA62">
        <v>479624</v>
      </c>
    </row>
    <row r="63" spans="1:27" x14ac:dyDescent="0.25">
      <c r="A63" t="s">
        <v>3518</v>
      </c>
      <c r="B63">
        <v>17310645</v>
      </c>
      <c r="C63">
        <v>373797</v>
      </c>
      <c r="F63">
        <v>173309</v>
      </c>
      <c r="G63">
        <v>349484</v>
      </c>
      <c r="J63">
        <v>203397</v>
      </c>
      <c r="L63">
        <v>570923</v>
      </c>
      <c r="M63">
        <v>4956700</v>
      </c>
      <c r="P63">
        <v>50212</v>
      </c>
      <c r="Q63">
        <v>793021</v>
      </c>
      <c r="R63">
        <v>45041</v>
      </c>
      <c r="S63">
        <v>159684</v>
      </c>
      <c r="T63">
        <v>2142148</v>
      </c>
      <c r="U63">
        <v>191520</v>
      </c>
      <c r="V63">
        <v>5898192</v>
      </c>
      <c r="Y63">
        <v>101787</v>
      </c>
      <c r="Z63">
        <v>167071</v>
      </c>
      <c r="AA63">
        <v>636452</v>
      </c>
    </row>
    <row r="64" spans="1:27" x14ac:dyDescent="0.25">
      <c r="A64" t="s">
        <v>3519</v>
      </c>
      <c r="B64">
        <v>17809674</v>
      </c>
      <c r="C64">
        <v>381431</v>
      </c>
      <c r="F64">
        <v>174156</v>
      </c>
      <c r="G64">
        <v>350324</v>
      </c>
      <c r="J64">
        <v>229819</v>
      </c>
      <c r="L64">
        <v>543961</v>
      </c>
      <c r="M64">
        <v>5122584</v>
      </c>
      <c r="P64">
        <v>49338</v>
      </c>
      <c r="Q64">
        <v>898478</v>
      </c>
      <c r="R64">
        <v>45725</v>
      </c>
      <c r="S64">
        <v>154561</v>
      </c>
      <c r="T64">
        <v>2161773</v>
      </c>
      <c r="U64">
        <v>177309</v>
      </c>
      <c r="V64">
        <v>6000960</v>
      </c>
      <c r="Y64">
        <v>128296</v>
      </c>
      <c r="Z64">
        <v>168892</v>
      </c>
      <c r="AA64">
        <v>707137</v>
      </c>
    </row>
    <row r="65" spans="1:27" x14ac:dyDescent="0.25">
      <c r="A65" t="s">
        <v>3520</v>
      </c>
      <c r="B65">
        <v>17697802</v>
      </c>
      <c r="C65">
        <v>409382</v>
      </c>
      <c r="F65">
        <v>164412</v>
      </c>
      <c r="G65">
        <v>366598</v>
      </c>
      <c r="J65">
        <v>270139</v>
      </c>
      <c r="L65">
        <v>586611</v>
      </c>
      <c r="M65">
        <v>4905207</v>
      </c>
      <c r="P65">
        <v>50944</v>
      </c>
      <c r="Q65">
        <v>967821</v>
      </c>
      <c r="R65">
        <v>47137</v>
      </c>
      <c r="S65">
        <v>147602</v>
      </c>
      <c r="T65">
        <v>2052001</v>
      </c>
      <c r="U65">
        <v>152105</v>
      </c>
      <c r="V65">
        <v>5926917</v>
      </c>
      <c r="Y65">
        <v>130425</v>
      </c>
      <c r="Z65">
        <v>188860</v>
      </c>
      <c r="AA65">
        <v>745058</v>
      </c>
    </row>
    <row r="66" spans="1:27" x14ac:dyDescent="0.25">
      <c r="A66" t="s">
        <v>3521</v>
      </c>
      <c r="B66">
        <v>17839903</v>
      </c>
      <c r="C66">
        <v>411593</v>
      </c>
      <c r="F66">
        <v>202066</v>
      </c>
      <c r="G66">
        <v>353247</v>
      </c>
      <c r="J66">
        <v>304892</v>
      </c>
      <c r="L66">
        <v>615274</v>
      </c>
      <c r="M66">
        <v>4781644</v>
      </c>
      <c r="P66">
        <v>52960</v>
      </c>
      <c r="Q66">
        <v>1193343</v>
      </c>
      <c r="R66">
        <v>48828</v>
      </c>
      <c r="S66">
        <v>144743</v>
      </c>
      <c r="T66">
        <v>1912747</v>
      </c>
      <c r="U66">
        <v>138071</v>
      </c>
      <c r="V66">
        <v>5771736</v>
      </c>
      <c r="Y66">
        <v>159442</v>
      </c>
      <c r="Z66">
        <v>172564</v>
      </c>
      <c r="AA66">
        <v>811198</v>
      </c>
    </row>
    <row r="67" spans="1:27" x14ac:dyDescent="0.25">
      <c r="A67" t="s">
        <v>3522</v>
      </c>
      <c r="B67">
        <v>18095460</v>
      </c>
      <c r="C67">
        <v>398093</v>
      </c>
      <c r="F67">
        <v>195863</v>
      </c>
      <c r="G67">
        <v>303798</v>
      </c>
      <c r="J67">
        <v>382327</v>
      </c>
      <c r="L67">
        <v>642333</v>
      </c>
      <c r="M67">
        <v>4860802</v>
      </c>
      <c r="P67">
        <v>53787</v>
      </c>
      <c r="Q67">
        <v>1326236</v>
      </c>
      <c r="R67">
        <v>53927</v>
      </c>
      <c r="S67">
        <v>137190</v>
      </c>
      <c r="T67">
        <v>1947980</v>
      </c>
      <c r="U67">
        <v>131617</v>
      </c>
      <c r="V67">
        <v>5864561</v>
      </c>
      <c r="Y67">
        <v>212101</v>
      </c>
      <c r="Z67">
        <v>160194</v>
      </c>
      <c r="AA67">
        <v>605839</v>
      </c>
    </row>
    <row r="68" spans="1:27" x14ac:dyDescent="0.25">
      <c r="A68" t="s">
        <v>3523</v>
      </c>
      <c r="B68">
        <v>18821025</v>
      </c>
      <c r="C68">
        <v>524457</v>
      </c>
      <c r="F68">
        <v>187120</v>
      </c>
      <c r="G68">
        <v>298177</v>
      </c>
      <c r="J68">
        <v>433595</v>
      </c>
      <c r="L68">
        <v>665794</v>
      </c>
      <c r="M68">
        <v>5041122</v>
      </c>
      <c r="P68">
        <v>49785</v>
      </c>
      <c r="Q68">
        <v>1471082</v>
      </c>
      <c r="R68">
        <v>52134</v>
      </c>
      <c r="S68">
        <v>132047</v>
      </c>
      <c r="T68">
        <v>1833300</v>
      </c>
      <c r="U68">
        <v>119993</v>
      </c>
      <c r="V68">
        <v>5972824</v>
      </c>
      <c r="Y68">
        <v>257078</v>
      </c>
      <c r="Z68">
        <v>172872</v>
      </c>
      <c r="AA68">
        <v>662532</v>
      </c>
    </row>
    <row r="69" spans="1:27" x14ac:dyDescent="0.25">
      <c r="A69" t="s">
        <v>3524</v>
      </c>
      <c r="B69">
        <v>18598679</v>
      </c>
      <c r="C69">
        <v>434498</v>
      </c>
      <c r="F69">
        <v>186754</v>
      </c>
      <c r="G69">
        <v>268046</v>
      </c>
      <c r="J69">
        <v>497859</v>
      </c>
      <c r="L69">
        <v>673994</v>
      </c>
      <c r="M69">
        <v>4962318</v>
      </c>
      <c r="P69">
        <v>49667</v>
      </c>
      <c r="Q69">
        <v>1540169</v>
      </c>
      <c r="R69">
        <v>44141</v>
      </c>
      <c r="S69">
        <v>126242</v>
      </c>
      <c r="T69">
        <v>1716804</v>
      </c>
      <c r="U69">
        <v>110418</v>
      </c>
      <c r="V69">
        <v>5948336</v>
      </c>
      <c r="Y69">
        <v>227611</v>
      </c>
      <c r="Z69">
        <v>178835</v>
      </c>
      <c r="AA69">
        <v>637717</v>
      </c>
    </row>
    <row r="70" spans="1:27" x14ac:dyDescent="0.25">
      <c r="A70" t="s">
        <v>3525</v>
      </c>
      <c r="B70">
        <v>18854063</v>
      </c>
      <c r="C70">
        <v>442375</v>
      </c>
      <c r="F70">
        <v>221343</v>
      </c>
      <c r="G70">
        <v>274325</v>
      </c>
      <c r="J70">
        <v>548709</v>
      </c>
      <c r="L70">
        <v>664800</v>
      </c>
      <c r="M70">
        <v>5149901</v>
      </c>
      <c r="P70">
        <v>50420</v>
      </c>
      <c r="Q70">
        <v>1445746</v>
      </c>
      <c r="R70">
        <v>44737</v>
      </c>
      <c r="S70">
        <v>119166</v>
      </c>
      <c r="T70">
        <v>1634508</v>
      </c>
      <c r="U70">
        <v>134397</v>
      </c>
      <c r="V70">
        <v>6072178</v>
      </c>
      <c r="Y70">
        <v>239797</v>
      </c>
      <c r="Z70">
        <v>162746</v>
      </c>
      <c r="AA70">
        <v>617782</v>
      </c>
    </row>
    <row r="71" spans="1:27" x14ac:dyDescent="0.25">
      <c r="A71" t="s">
        <v>3526</v>
      </c>
      <c r="B71">
        <v>18902389</v>
      </c>
      <c r="C71">
        <v>426776</v>
      </c>
      <c r="F71">
        <v>207960</v>
      </c>
      <c r="G71">
        <v>274090</v>
      </c>
      <c r="J71">
        <v>608524</v>
      </c>
      <c r="L71">
        <v>648991</v>
      </c>
      <c r="M71">
        <v>5079813</v>
      </c>
      <c r="P71">
        <v>52028</v>
      </c>
      <c r="Q71">
        <v>1449587</v>
      </c>
      <c r="R71">
        <v>47325</v>
      </c>
      <c r="S71">
        <v>116163</v>
      </c>
      <c r="T71">
        <v>1607058</v>
      </c>
      <c r="U71">
        <v>79266</v>
      </c>
      <c r="V71">
        <v>6062699</v>
      </c>
      <c r="Y71">
        <v>239267</v>
      </c>
      <c r="Z71">
        <v>165089</v>
      </c>
      <c r="AA71">
        <v>689035</v>
      </c>
    </row>
    <row r="72" spans="1:27" x14ac:dyDescent="0.25">
      <c r="A72" t="s">
        <v>3527</v>
      </c>
      <c r="B72">
        <v>19023564</v>
      </c>
      <c r="C72">
        <v>426528</v>
      </c>
      <c r="F72">
        <v>187921</v>
      </c>
      <c r="G72">
        <v>305035</v>
      </c>
      <c r="J72">
        <v>671956</v>
      </c>
      <c r="L72">
        <v>557785</v>
      </c>
      <c r="M72">
        <v>5132579</v>
      </c>
      <c r="P72">
        <v>57235</v>
      </c>
      <c r="Q72">
        <v>1394433</v>
      </c>
      <c r="R72">
        <v>47704</v>
      </c>
      <c r="S72">
        <v>115005</v>
      </c>
      <c r="T72">
        <v>1576582</v>
      </c>
      <c r="U72">
        <v>129585</v>
      </c>
      <c r="V72">
        <v>6020433</v>
      </c>
      <c r="Y72">
        <v>265539</v>
      </c>
      <c r="Z72">
        <v>172663</v>
      </c>
      <c r="AA72">
        <v>859478</v>
      </c>
    </row>
    <row r="73" spans="1:27" x14ac:dyDescent="0.25">
      <c r="A73" t="s">
        <v>3528</v>
      </c>
      <c r="B73">
        <v>18832232</v>
      </c>
      <c r="C73">
        <v>424555</v>
      </c>
      <c r="F73">
        <v>169575</v>
      </c>
      <c r="G73">
        <v>371953</v>
      </c>
      <c r="J73">
        <v>696315</v>
      </c>
      <c r="L73">
        <v>505312</v>
      </c>
      <c r="M73">
        <v>5110936</v>
      </c>
      <c r="P73">
        <v>60728</v>
      </c>
      <c r="Q73">
        <v>1403821</v>
      </c>
      <c r="R73">
        <v>47058</v>
      </c>
      <c r="S73">
        <v>109431</v>
      </c>
      <c r="T73">
        <v>1500694</v>
      </c>
      <c r="U73">
        <v>173822</v>
      </c>
      <c r="V73">
        <v>5839047</v>
      </c>
      <c r="Y73">
        <v>251207</v>
      </c>
      <c r="Z73">
        <v>168681</v>
      </c>
      <c r="AA73">
        <v>920591</v>
      </c>
    </row>
    <row r="74" spans="1:27" x14ac:dyDescent="0.25">
      <c r="A74" t="s">
        <v>3529</v>
      </c>
      <c r="B74">
        <v>19181980</v>
      </c>
      <c r="C74">
        <v>419671</v>
      </c>
      <c r="F74">
        <v>171265</v>
      </c>
      <c r="G74">
        <v>365517</v>
      </c>
      <c r="J74">
        <v>723880</v>
      </c>
      <c r="L74">
        <v>481529</v>
      </c>
      <c r="M74">
        <v>4928223</v>
      </c>
      <c r="P74">
        <v>69664</v>
      </c>
      <c r="Q74">
        <v>1584884</v>
      </c>
      <c r="R74">
        <v>46405</v>
      </c>
      <c r="S74">
        <v>105047</v>
      </c>
      <c r="T74">
        <v>1516103</v>
      </c>
      <c r="U74">
        <v>149414</v>
      </c>
      <c r="V74">
        <v>6037631</v>
      </c>
      <c r="Y74">
        <v>256490</v>
      </c>
      <c r="Z74">
        <v>253741</v>
      </c>
      <c r="AA74">
        <v>1023243</v>
      </c>
    </row>
    <row r="75" spans="1:27" x14ac:dyDescent="0.25">
      <c r="A75" t="s">
        <v>3530</v>
      </c>
      <c r="B75">
        <v>19616311</v>
      </c>
      <c r="C75">
        <v>435291</v>
      </c>
      <c r="F75">
        <v>166396</v>
      </c>
      <c r="G75">
        <v>366764</v>
      </c>
      <c r="J75">
        <v>788011</v>
      </c>
      <c r="K75">
        <v>5027623</v>
      </c>
      <c r="L75">
        <v>441628</v>
      </c>
      <c r="M75">
        <v>1349224</v>
      </c>
      <c r="P75">
        <v>80927</v>
      </c>
      <c r="Q75">
        <v>1580167</v>
      </c>
      <c r="R75">
        <v>48564</v>
      </c>
      <c r="S75">
        <v>100021</v>
      </c>
      <c r="T75">
        <v>1526499</v>
      </c>
      <c r="U75">
        <v>130162</v>
      </c>
      <c r="V75">
        <v>4926863</v>
      </c>
      <c r="Y75">
        <v>272534</v>
      </c>
      <c r="Z75">
        <v>180795</v>
      </c>
      <c r="AA75">
        <v>1298139</v>
      </c>
    </row>
    <row r="76" spans="1:27" x14ac:dyDescent="0.25">
      <c r="A76" t="s">
        <v>3531</v>
      </c>
      <c r="B76">
        <v>18927788</v>
      </c>
      <c r="C76">
        <v>428595</v>
      </c>
      <c r="F76">
        <v>161476</v>
      </c>
      <c r="G76">
        <v>347223</v>
      </c>
      <c r="J76">
        <v>905293</v>
      </c>
      <c r="K76">
        <v>4511942</v>
      </c>
      <c r="L76">
        <v>415705</v>
      </c>
      <c r="M76">
        <v>1209027</v>
      </c>
      <c r="P76">
        <v>85500</v>
      </c>
      <c r="Q76">
        <v>1522044</v>
      </c>
      <c r="R76">
        <v>51052</v>
      </c>
      <c r="S76">
        <v>103086</v>
      </c>
      <c r="T76">
        <v>1500319</v>
      </c>
      <c r="U76">
        <v>157234</v>
      </c>
      <c r="V76">
        <v>4780540</v>
      </c>
      <c r="Y76">
        <v>271387</v>
      </c>
      <c r="Z76">
        <v>180289</v>
      </c>
      <c r="AA76">
        <v>1379570</v>
      </c>
    </row>
    <row r="77" spans="1:27" x14ac:dyDescent="0.25">
      <c r="A77" t="s">
        <v>3532</v>
      </c>
      <c r="B77">
        <v>19098544</v>
      </c>
      <c r="C77">
        <v>456441</v>
      </c>
      <c r="F77">
        <v>169279</v>
      </c>
      <c r="G77">
        <v>323245</v>
      </c>
      <c r="J77">
        <v>977635</v>
      </c>
      <c r="K77">
        <v>4406450</v>
      </c>
      <c r="L77">
        <v>384169</v>
      </c>
      <c r="M77">
        <v>1225444</v>
      </c>
      <c r="P77">
        <v>85412</v>
      </c>
      <c r="Q77">
        <v>1492723</v>
      </c>
      <c r="R77">
        <v>49875</v>
      </c>
      <c r="S77">
        <v>93573</v>
      </c>
      <c r="T77">
        <v>1483410</v>
      </c>
      <c r="U77">
        <v>159180</v>
      </c>
      <c r="V77">
        <v>4911162</v>
      </c>
      <c r="Y77">
        <v>264654</v>
      </c>
      <c r="Z77">
        <v>180497</v>
      </c>
      <c r="AA77">
        <v>1469501</v>
      </c>
    </row>
    <row r="78" spans="1:27" x14ac:dyDescent="0.25">
      <c r="A78" t="s">
        <v>3533</v>
      </c>
      <c r="B78">
        <v>18590891</v>
      </c>
      <c r="C78">
        <v>438855</v>
      </c>
      <c r="F78">
        <v>186815</v>
      </c>
      <c r="G78">
        <v>305858</v>
      </c>
      <c r="J78">
        <v>1043414</v>
      </c>
      <c r="K78">
        <v>3969450</v>
      </c>
      <c r="L78">
        <v>362548</v>
      </c>
      <c r="M78">
        <v>1219815</v>
      </c>
      <c r="P78">
        <v>96128</v>
      </c>
      <c r="Q78">
        <v>1527127</v>
      </c>
      <c r="R78">
        <v>48776</v>
      </c>
      <c r="S78">
        <v>90418</v>
      </c>
      <c r="T78">
        <v>1571414</v>
      </c>
      <c r="U78">
        <v>196583</v>
      </c>
      <c r="V78">
        <v>4707205</v>
      </c>
      <c r="Y78">
        <v>274588</v>
      </c>
      <c r="Z78">
        <v>189561</v>
      </c>
      <c r="AA78">
        <v>1521372</v>
      </c>
    </row>
    <row r="79" spans="1:27" x14ac:dyDescent="0.25">
      <c r="A79" t="s">
        <v>3534</v>
      </c>
      <c r="B79">
        <v>18050598</v>
      </c>
      <c r="C79">
        <v>459326</v>
      </c>
      <c r="F79">
        <v>190302</v>
      </c>
      <c r="G79">
        <v>303889</v>
      </c>
      <c r="J79">
        <v>1098304</v>
      </c>
      <c r="K79">
        <v>3132089</v>
      </c>
      <c r="L79">
        <v>345708</v>
      </c>
      <c r="M79">
        <v>1192667</v>
      </c>
      <c r="P79">
        <v>106769</v>
      </c>
      <c r="Q79">
        <v>1544102</v>
      </c>
      <c r="R79">
        <v>45699</v>
      </c>
      <c r="S79">
        <v>83494</v>
      </c>
      <c r="T79">
        <v>1551906</v>
      </c>
      <c r="U79">
        <v>167801</v>
      </c>
      <c r="V79">
        <v>4920812</v>
      </c>
      <c r="Y79">
        <v>298408</v>
      </c>
      <c r="Z79">
        <v>213433</v>
      </c>
      <c r="AA79">
        <v>1571754</v>
      </c>
    </row>
    <row r="80" spans="1:27" x14ac:dyDescent="0.25">
      <c r="A80" t="s">
        <v>3535</v>
      </c>
      <c r="B80">
        <v>18503605</v>
      </c>
      <c r="C80">
        <v>420086</v>
      </c>
      <c r="F80">
        <v>270081</v>
      </c>
      <c r="G80">
        <v>301153</v>
      </c>
      <c r="J80">
        <v>1166504</v>
      </c>
      <c r="K80">
        <v>2901969</v>
      </c>
      <c r="L80">
        <v>340318</v>
      </c>
      <c r="M80">
        <v>1255883</v>
      </c>
      <c r="P80">
        <v>111423</v>
      </c>
      <c r="Q80">
        <v>1509252</v>
      </c>
      <c r="R80">
        <v>48019</v>
      </c>
      <c r="S80">
        <v>86310</v>
      </c>
      <c r="T80">
        <v>1597048</v>
      </c>
      <c r="U80">
        <v>175156</v>
      </c>
      <c r="V80">
        <v>5174672</v>
      </c>
      <c r="Y80">
        <v>345409</v>
      </c>
      <c r="Z80">
        <v>217513</v>
      </c>
      <c r="AA80">
        <v>1748766</v>
      </c>
    </row>
    <row r="81" spans="1:27" x14ac:dyDescent="0.25">
      <c r="A81" t="s">
        <v>3536</v>
      </c>
      <c r="B81">
        <v>19266026</v>
      </c>
      <c r="C81">
        <v>407153</v>
      </c>
      <c r="F81">
        <v>269724</v>
      </c>
      <c r="G81">
        <v>293639</v>
      </c>
      <c r="J81">
        <v>1204391</v>
      </c>
      <c r="K81">
        <v>2798718</v>
      </c>
      <c r="L81">
        <v>337814</v>
      </c>
      <c r="M81">
        <v>1254588</v>
      </c>
      <c r="P81">
        <v>115272</v>
      </c>
      <c r="Q81">
        <v>1421672</v>
      </c>
      <c r="R81">
        <v>52817</v>
      </c>
      <c r="S81">
        <v>88086</v>
      </c>
      <c r="T81">
        <v>1687039</v>
      </c>
      <c r="U81">
        <v>181418</v>
      </c>
      <c r="V81">
        <v>5735831</v>
      </c>
      <c r="Y81">
        <v>373680</v>
      </c>
      <c r="Z81">
        <v>223113</v>
      </c>
      <c r="AA81">
        <v>1973648</v>
      </c>
    </row>
    <row r="82" spans="1:27" x14ac:dyDescent="0.25">
      <c r="A82" t="s">
        <v>3537</v>
      </c>
      <c r="B82">
        <v>20158602</v>
      </c>
      <c r="C82">
        <v>374105</v>
      </c>
      <c r="F82">
        <v>446318</v>
      </c>
      <c r="G82">
        <v>282497</v>
      </c>
      <c r="J82">
        <v>1335809</v>
      </c>
      <c r="K82">
        <v>2314342</v>
      </c>
      <c r="L82">
        <v>346008</v>
      </c>
      <c r="M82">
        <v>1283184</v>
      </c>
      <c r="P82">
        <v>110907</v>
      </c>
      <c r="Q82">
        <v>1353625</v>
      </c>
      <c r="R82">
        <v>44566</v>
      </c>
      <c r="S82">
        <v>84858</v>
      </c>
      <c r="T82">
        <v>1782021</v>
      </c>
      <c r="U82">
        <v>197287</v>
      </c>
      <c r="V82">
        <v>6559190</v>
      </c>
      <c r="Y82">
        <v>430286</v>
      </c>
      <c r="Z82">
        <v>236489</v>
      </c>
      <c r="AA82">
        <v>2191928</v>
      </c>
    </row>
    <row r="83" spans="1:27" x14ac:dyDescent="0.25">
      <c r="A83" t="s">
        <v>3538</v>
      </c>
      <c r="B83">
        <v>20623854</v>
      </c>
      <c r="C83">
        <v>374152</v>
      </c>
      <c r="F83">
        <v>679784</v>
      </c>
      <c r="G83">
        <v>262853</v>
      </c>
      <c r="J83">
        <v>1431463</v>
      </c>
      <c r="K83">
        <v>2428916</v>
      </c>
      <c r="L83">
        <v>327492</v>
      </c>
      <c r="M83">
        <v>1453248</v>
      </c>
      <c r="P83">
        <v>96392</v>
      </c>
      <c r="Q83">
        <v>1288164</v>
      </c>
      <c r="R83">
        <v>49229</v>
      </c>
      <c r="S83">
        <v>88824</v>
      </c>
      <c r="T83">
        <v>1788665</v>
      </c>
      <c r="U83">
        <v>272574</v>
      </c>
      <c r="V83">
        <v>6394931</v>
      </c>
      <c r="Y83">
        <v>435673</v>
      </c>
      <c r="Z83">
        <v>255650</v>
      </c>
      <c r="AA83">
        <v>2241532</v>
      </c>
    </row>
    <row r="84" spans="1:27" x14ac:dyDescent="0.25">
      <c r="A84" t="s">
        <v>3539</v>
      </c>
      <c r="B84">
        <v>21315507</v>
      </c>
      <c r="C84">
        <v>353391</v>
      </c>
      <c r="F84">
        <v>926426</v>
      </c>
      <c r="G84">
        <v>273597</v>
      </c>
      <c r="J84">
        <v>1495742</v>
      </c>
      <c r="K84">
        <v>2245062</v>
      </c>
      <c r="L84">
        <v>298469</v>
      </c>
      <c r="M84">
        <v>2107651</v>
      </c>
      <c r="P84">
        <v>86172</v>
      </c>
      <c r="Q84">
        <v>1200222</v>
      </c>
      <c r="R84">
        <v>70456</v>
      </c>
      <c r="S84">
        <v>78122</v>
      </c>
      <c r="T84">
        <v>1706697</v>
      </c>
      <c r="U84">
        <v>568324</v>
      </c>
      <c r="V84">
        <v>6281672</v>
      </c>
      <c r="Y84">
        <v>422067</v>
      </c>
      <c r="Z84">
        <v>256567</v>
      </c>
      <c r="AA84">
        <v>2212748</v>
      </c>
    </row>
    <row r="85" spans="1:27" x14ac:dyDescent="0.25">
      <c r="A85" t="s">
        <v>3540</v>
      </c>
      <c r="B85">
        <v>22901879</v>
      </c>
      <c r="C85">
        <v>334671</v>
      </c>
      <c r="F85">
        <v>1071944</v>
      </c>
      <c r="G85">
        <v>238082</v>
      </c>
      <c r="J85">
        <v>1546775</v>
      </c>
      <c r="K85">
        <v>1812328</v>
      </c>
      <c r="L85">
        <v>283320</v>
      </c>
      <c r="M85">
        <v>2933576</v>
      </c>
      <c r="P85">
        <v>73372</v>
      </c>
      <c r="Q85">
        <v>1147012</v>
      </c>
      <c r="R85">
        <v>82920</v>
      </c>
      <c r="S85">
        <v>78858</v>
      </c>
      <c r="T85">
        <v>1754838</v>
      </c>
      <c r="U85">
        <v>1301661</v>
      </c>
      <c r="V85">
        <v>6631555</v>
      </c>
      <c r="Y85">
        <v>442615</v>
      </c>
      <c r="Z85">
        <v>385498</v>
      </c>
      <c r="AA85">
        <v>2061834</v>
      </c>
    </row>
    <row r="86" spans="1:27" x14ac:dyDescent="0.25">
      <c r="A86" t="s">
        <v>3541</v>
      </c>
      <c r="B86">
        <v>24033266</v>
      </c>
      <c r="C86">
        <v>329789</v>
      </c>
      <c r="D86">
        <v>294212</v>
      </c>
      <c r="E86">
        <v>35577</v>
      </c>
      <c r="F86">
        <v>1145744</v>
      </c>
      <c r="G86">
        <v>234067</v>
      </c>
      <c r="H86">
        <v>201754</v>
      </c>
      <c r="I86">
        <v>5051</v>
      </c>
      <c r="J86">
        <v>1627334</v>
      </c>
      <c r="K86">
        <v>1420087</v>
      </c>
      <c r="L86">
        <v>275080</v>
      </c>
      <c r="M86">
        <v>2920753</v>
      </c>
      <c r="N86">
        <v>2849980</v>
      </c>
      <c r="O86">
        <v>68145</v>
      </c>
      <c r="P86">
        <v>65463</v>
      </c>
      <c r="Q86">
        <v>1131211</v>
      </c>
      <c r="R86">
        <v>146128</v>
      </c>
      <c r="S86">
        <v>84327</v>
      </c>
      <c r="T86">
        <v>1883532</v>
      </c>
      <c r="U86">
        <v>2244693</v>
      </c>
      <c r="V86">
        <v>6896085</v>
      </c>
      <c r="W86">
        <v>6878956</v>
      </c>
      <c r="X86">
        <v>16506</v>
      </c>
      <c r="Y86">
        <v>474756</v>
      </c>
      <c r="Z86">
        <v>528973</v>
      </c>
      <c r="AA86">
        <v>1919726</v>
      </c>
    </row>
    <row r="87" spans="1:27" x14ac:dyDescent="0.25">
      <c r="A87" t="s">
        <v>3542</v>
      </c>
      <c r="B87">
        <v>24205523</v>
      </c>
      <c r="C87">
        <v>317503</v>
      </c>
      <c r="F87">
        <v>1139168</v>
      </c>
      <c r="G87">
        <v>238012</v>
      </c>
      <c r="J87">
        <v>1517347</v>
      </c>
      <c r="K87">
        <v>1238955</v>
      </c>
      <c r="L87">
        <v>277022</v>
      </c>
      <c r="M87">
        <v>2319844</v>
      </c>
      <c r="P87">
        <v>61597</v>
      </c>
      <c r="Q87">
        <v>1084845</v>
      </c>
      <c r="R87">
        <v>198871</v>
      </c>
      <c r="S87">
        <v>163901</v>
      </c>
      <c r="T87">
        <v>1851159</v>
      </c>
      <c r="U87">
        <v>3238106</v>
      </c>
      <c r="V87">
        <v>6943731</v>
      </c>
      <c r="Y87">
        <v>455454</v>
      </c>
      <c r="Z87">
        <v>722289</v>
      </c>
      <c r="AA87">
        <v>1783798</v>
      </c>
    </row>
    <row r="88" spans="1:27" x14ac:dyDescent="0.25">
      <c r="A88" t="s">
        <v>3543</v>
      </c>
      <c r="B88">
        <v>25889605</v>
      </c>
      <c r="C88">
        <v>326876</v>
      </c>
      <c r="D88">
        <v>286627</v>
      </c>
      <c r="E88">
        <v>40269</v>
      </c>
      <c r="F88">
        <v>1122151</v>
      </c>
      <c r="G88">
        <v>225787</v>
      </c>
      <c r="H88">
        <v>205320</v>
      </c>
      <c r="I88">
        <v>5952</v>
      </c>
      <c r="J88">
        <v>1558289</v>
      </c>
      <c r="K88">
        <v>1178030</v>
      </c>
      <c r="L88">
        <v>269965</v>
      </c>
      <c r="M88">
        <v>1923168</v>
      </c>
      <c r="N88">
        <v>1884566</v>
      </c>
      <c r="O88">
        <v>58077</v>
      </c>
      <c r="P88">
        <v>57490</v>
      </c>
      <c r="Q88">
        <v>1140626</v>
      </c>
      <c r="R88">
        <v>275901</v>
      </c>
      <c r="S88">
        <v>479039</v>
      </c>
      <c r="T88">
        <v>2161221</v>
      </c>
      <c r="U88">
        <v>4217704</v>
      </c>
      <c r="V88">
        <v>7178225</v>
      </c>
      <c r="W88">
        <v>7135326</v>
      </c>
      <c r="X88">
        <v>11222</v>
      </c>
      <c r="Y88">
        <v>435893</v>
      </c>
      <c r="Z88">
        <v>1009532</v>
      </c>
      <c r="AA88">
        <v>1717470</v>
      </c>
    </row>
    <row r="89" spans="1:27" x14ac:dyDescent="0.25">
      <c r="A89" t="s">
        <v>3544</v>
      </c>
      <c r="B89">
        <v>27065460</v>
      </c>
      <c r="C89">
        <v>326157</v>
      </c>
      <c r="D89">
        <v>285869</v>
      </c>
      <c r="E89">
        <v>40197</v>
      </c>
      <c r="F89">
        <v>1009831</v>
      </c>
      <c r="G89">
        <v>224178</v>
      </c>
      <c r="H89">
        <v>205173</v>
      </c>
      <c r="I89">
        <v>5139</v>
      </c>
      <c r="J89">
        <v>1584100</v>
      </c>
      <c r="K89">
        <v>1217381</v>
      </c>
      <c r="L89">
        <v>269128</v>
      </c>
      <c r="M89">
        <v>1763517</v>
      </c>
      <c r="N89">
        <v>1686175</v>
      </c>
      <c r="O89">
        <v>48945</v>
      </c>
      <c r="P89">
        <v>49626</v>
      </c>
      <c r="Q89">
        <v>1151493</v>
      </c>
      <c r="R89">
        <v>369242</v>
      </c>
      <c r="S89">
        <v>947780</v>
      </c>
      <c r="T89">
        <v>2336191</v>
      </c>
      <c r="U89">
        <v>4759441</v>
      </c>
      <c r="V89">
        <v>7080338</v>
      </c>
      <c r="W89">
        <v>7062316</v>
      </c>
      <c r="X89">
        <v>8887</v>
      </c>
      <c r="Y89">
        <v>401722</v>
      </c>
      <c r="Z89">
        <v>1237709</v>
      </c>
      <c r="AA89">
        <v>1759967</v>
      </c>
    </row>
    <row r="90" spans="1:27" x14ac:dyDescent="0.25">
      <c r="A90" t="s">
        <v>3545</v>
      </c>
      <c r="B90">
        <v>26592115</v>
      </c>
      <c r="C90">
        <v>315233</v>
      </c>
      <c r="D90">
        <v>277948</v>
      </c>
      <c r="E90">
        <v>37285</v>
      </c>
      <c r="F90">
        <v>822785</v>
      </c>
      <c r="G90">
        <v>194428</v>
      </c>
      <c r="H90">
        <v>185490</v>
      </c>
      <c r="I90">
        <v>4475</v>
      </c>
      <c r="J90">
        <v>1570403</v>
      </c>
      <c r="K90">
        <v>1126612</v>
      </c>
      <c r="L90">
        <v>226890</v>
      </c>
      <c r="M90">
        <v>1742027</v>
      </c>
      <c r="N90">
        <v>1699550</v>
      </c>
      <c r="O90">
        <v>42477</v>
      </c>
      <c r="P90">
        <v>46374</v>
      </c>
      <c r="Q90">
        <v>1139826</v>
      </c>
      <c r="R90">
        <v>412051</v>
      </c>
      <c r="S90">
        <v>1366834</v>
      </c>
      <c r="T90">
        <v>2293872</v>
      </c>
      <c r="U90">
        <v>5141435</v>
      </c>
      <c r="V90">
        <v>6406450</v>
      </c>
      <c r="W90">
        <v>6398909</v>
      </c>
      <c r="X90">
        <v>7542</v>
      </c>
      <c r="Y90">
        <v>352437</v>
      </c>
      <c r="Z90">
        <v>1280207</v>
      </c>
      <c r="AA90">
        <v>1606284</v>
      </c>
    </row>
    <row r="91" spans="1:27" x14ac:dyDescent="0.25">
      <c r="A91" t="s">
        <v>3546</v>
      </c>
      <c r="B91">
        <v>27340583</v>
      </c>
      <c r="C91">
        <v>325082</v>
      </c>
      <c r="D91">
        <v>285950</v>
      </c>
      <c r="E91">
        <v>39133</v>
      </c>
      <c r="F91">
        <v>694299</v>
      </c>
      <c r="G91">
        <v>202993</v>
      </c>
      <c r="H91">
        <v>194557</v>
      </c>
      <c r="I91">
        <v>4526</v>
      </c>
      <c r="J91">
        <v>1578908</v>
      </c>
      <c r="K91">
        <v>974281</v>
      </c>
      <c r="L91">
        <v>201018</v>
      </c>
      <c r="M91">
        <v>2107799</v>
      </c>
      <c r="N91">
        <v>2077220</v>
      </c>
      <c r="O91">
        <v>30579</v>
      </c>
      <c r="P91">
        <v>44760</v>
      </c>
      <c r="Q91">
        <v>1203206</v>
      </c>
      <c r="R91">
        <v>464327</v>
      </c>
      <c r="S91">
        <v>1731690</v>
      </c>
      <c r="T91">
        <v>2316693</v>
      </c>
      <c r="U91">
        <v>5389785</v>
      </c>
      <c r="V91">
        <v>6383240</v>
      </c>
      <c r="W91">
        <v>6378262</v>
      </c>
      <c r="X91">
        <v>4978</v>
      </c>
      <c r="Y91">
        <v>304266</v>
      </c>
      <c r="Z91">
        <v>1382837</v>
      </c>
      <c r="AA91">
        <v>1528311</v>
      </c>
    </row>
    <row r="92" spans="1:27" x14ac:dyDescent="0.25">
      <c r="A92" t="s">
        <v>3547</v>
      </c>
      <c r="B92">
        <v>30774274</v>
      </c>
      <c r="C92">
        <v>321494</v>
      </c>
      <c r="D92">
        <v>282378</v>
      </c>
      <c r="E92">
        <v>39116</v>
      </c>
      <c r="F92">
        <v>589701</v>
      </c>
      <c r="G92">
        <v>193220</v>
      </c>
      <c r="H92">
        <v>188421</v>
      </c>
      <c r="I92">
        <v>1398</v>
      </c>
      <c r="J92">
        <v>1704117</v>
      </c>
      <c r="K92">
        <v>888998</v>
      </c>
      <c r="L92">
        <v>182549</v>
      </c>
      <c r="M92">
        <v>2801391</v>
      </c>
      <c r="N92">
        <v>2779042</v>
      </c>
      <c r="O92">
        <v>22349</v>
      </c>
      <c r="P92">
        <v>42096</v>
      </c>
      <c r="Q92">
        <v>1367940</v>
      </c>
      <c r="R92">
        <v>566313</v>
      </c>
      <c r="S92">
        <v>2340812</v>
      </c>
      <c r="T92">
        <v>2625239</v>
      </c>
      <c r="U92">
        <v>6177088</v>
      </c>
      <c r="V92">
        <v>7029257</v>
      </c>
      <c r="W92">
        <v>7025786</v>
      </c>
      <c r="X92">
        <v>3471</v>
      </c>
      <c r="Y92">
        <v>284264</v>
      </c>
      <c r="Z92">
        <v>1612761</v>
      </c>
      <c r="AA92">
        <v>1572514</v>
      </c>
    </row>
    <row r="93" spans="1:27" x14ac:dyDescent="0.25">
      <c r="A93" t="s">
        <v>3548</v>
      </c>
      <c r="B93">
        <v>33899021</v>
      </c>
      <c r="C93">
        <v>309504</v>
      </c>
      <c r="D93">
        <v>272188</v>
      </c>
      <c r="E93">
        <v>37317</v>
      </c>
      <c r="F93">
        <v>524500</v>
      </c>
      <c r="G93">
        <v>188090</v>
      </c>
      <c r="H93">
        <v>181168</v>
      </c>
      <c r="I93">
        <v>4072</v>
      </c>
      <c r="J93">
        <v>1836928</v>
      </c>
      <c r="K93">
        <v>929381</v>
      </c>
      <c r="L93">
        <v>167606</v>
      </c>
      <c r="M93">
        <v>3180380</v>
      </c>
      <c r="N93">
        <v>3158216</v>
      </c>
      <c r="O93">
        <v>22164</v>
      </c>
      <c r="P93">
        <v>42074</v>
      </c>
      <c r="Q93">
        <v>1599175</v>
      </c>
      <c r="R93">
        <v>690189</v>
      </c>
      <c r="S93">
        <v>2599651</v>
      </c>
      <c r="T93">
        <v>2750595</v>
      </c>
      <c r="U93">
        <v>6801265</v>
      </c>
      <c r="V93">
        <v>8170468</v>
      </c>
      <c r="W93">
        <v>8167509</v>
      </c>
      <c r="X93">
        <v>2958</v>
      </c>
      <c r="Y93">
        <v>262157</v>
      </c>
      <c r="Z93">
        <v>1967079</v>
      </c>
      <c r="AA93">
        <v>1433806</v>
      </c>
    </row>
    <row r="94" spans="1:27" x14ac:dyDescent="0.25">
      <c r="A94" t="s">
        <v>3549</v>
      </c>
      <c r="B94">
        <v>33811129</v>
      </c>
      <c r="C94">
        <v>318581</v>
      </c>
      <c r="D94">
        <v>280043</v>
      </c>
      <c r="E94">
        <v>38538</v>
      </c>
      <c r="F94">
        <v>480995</v>
      </c>
      <c r="G94">
        <v>148141</v>
      </c>
      <c r="H94">
        <v>142056</v>
      </c>
      <c r="I94">
        <v>3400</v>
      </c>
      <c r="J94">
        <v>1815051</v>
      </c>
      <c r="K94">
        <v>716797</v>
      </c>
      <c r="L94">
        <v>149312</v>
      </c>
      <c r="M94">
        <v>3180120</v>
      </c>
      <c r="N94">
        <v>3162984</v>
      </c>
      <c r="O94">
        <v>17136</v>
      </c>
      <c r="P94">
        <v>37109</v>
      </c>
      <c r="Q94">
        <v>1775591</v>
      </c>
      <c r="R94">
        <v>723012</v>
      </c>
      <c r="S94">
        <v>2340270</v>
      </c>
      <c r="T94">
        <v>2415939</v>
      </c>
      <c r="U94">
        <v>7071040</v>
      </c>
      <c r="V94">
        <v>8476130</v>
      </c>
      <c r="W94">
        <v>8473796</v>
      </c>
      <c r="X94">
        <v>2334</v>
      </c>
      <c r="Y94">
        <v>233215</v>
      </c>
      <c r="Z94">
        <v>2353706</v>
      </c>
      <c r="AA94">
        <v>1149790</v>
      </c>
    </row>
    <row r="95" spans="1:27" x14ac:dyDescent="0.25">
      <c r="A95" t="s">
        <v>3550</v>
      </c>
      <c r="B95">
        <v>34529276</v>
      </c>
      <c r="C95">
        <v>333617</v>
      </c>
      <c r="D95">
        <v>293147</v>
      </c>
      <c r="E95">
        <v>40470</v>
      </c>
      <c r="F95">
        <v>448081</v>
      </c>
      <c r="G95">
        <v>128566</v>
      </c>
      <c r="H95">
        <v>121761</v>
      </c>
      <c r="I95">
        <v>4115</v>
      </c>
      <c r="J95">
        <v>1697319</v>
      </c>
      <c r="K95">
        <v>702936</v>
      </c>
      <c r="L95">
        <v>139121</v>
      </c>
      <c r="M95">
        <v>3417594</v>
      </c>
      <c r="N95">
        <v>3408009</v>
      </c>
      <c r="O95">
        <v>9585</v>
      </c>
      <c r="P95">
        <v>37479</v>
      </c>
      <c r="Q95">
        <v>2040908</v>
      </c>
      <c r="R95">
        <v>798762</v>
      </c>
      <c r="S95">
        <v>2232156</v>
      </c>
      <c r="T95">
        <v>2297451</v>
      </c>
      <c r="U95">
        <v>7547154</v>
      </c>
      <c r="V95">
        <v>8576577</v>
      </c>
      <c r="W95">
        <v>8575278</v>
      </c>
      <c r="X95">
        <v>1299</v>
      </c>
      <c r="Y95">
        <v>230784</v>
      </c>
      <c r="Z95">
        <v>2452386</v>
      </c>
      <c r="AA95">
        <v>1055705</v>
      </c>
    </row>
    <row r="96" spans="1:27" x14ac:dyDescent="0.25">
      <c r="A96" t="s">
        <v>3551</v>
      </c>
      <c r="B96">
        <v>36254942</v>
      </c>
      <c r="C96">
        <v>351015</v>
      </c>
      <c r="D96">
        <v>309820</v>
      </c>
      <c r="E96">
        <v>41195</v>
      </c>
      <c r="F96">
        <v>416044</v>
      </c>
      <c r="G96">
        <v>127534</v>
      </c>
      <c r="H96">
        <v>121303</v>
      </c>
      <c r="I96">
        <v>3812</v>
      </c>
      <c r="J96">
        <v>1629461</v>
      </c>
      <c r="K96">
        <v>696846</v>
      </c>
      <c r="L96">
        <v>134060</v>
      </c>
      <c r="M96">
        <v>4096853</v>
      </c>
      <c r="N96">
        <v>4091151</v>
      </c>
      <c r="O96">
        <v>5702</v>
      </c>
      <c r="P96">
        <v>38614</v>
      </c>
      <c r="Q96">
        <v>2506166</v>
      </c>
      <c r="R96">
        <v>797919</v>
      </c>
      <c r="S96">
        <v>2227097</v>
      </c>
      <c r="T96">
        <v>2506186</v>
      </c>
      <c r="U96">
        <v>7415506</v>
      </c>
      <c r="V96">
        <v>9078816</v>
      </c>
      <c r="W96">
        <v>9076949</v>
      </c>
      <c r="X96">
        <v>1867</v>
      </c>
      <c r="Y96">
        <v>249043</v>
      </c>
      <c r="Z96">
        <v>2619150</v>
      </c>
      <c r="AA96">
        <v>982282</v>
      </c>
    </row>
    <row r="97" spans="1:27" x14ac:dyDescent="0.25">
      <c r="A97" t="s">
        <v>3552</v>
      </c>
      <c r="B97">
        <v>37652438</v>
      </c>
      <c r="C97">
        <v>346881</v>
      </c>
      <c r="D97">
        <v>304435</v>
      </c>
      <c r="E97">
        <v>42446</v>
      </c>
      <c r="F97">
        <v>389363</v>
      </c>
      <c r="G97">
        <v>125164</v>
      </c>
      <c r="H97">
        <v>119331</v>
      </c>
      <c r="I97">
        <v>2949</v>
      </c>
      <c r="J97">
        <v>1617587</v>
      </c>
      <c r="K97">
        <v>656288</v>
      </c>
      <c r="L97">
        <v>123575</v>
      </c>
      <c r="M97">
        <v>4331079</v>
      </c>
      <c r="N97">
        <v>4328758</v>
      </c>
      <c r="O97">
        <v>2321</v>
      </c>
      <c r="P97">
        <v>40467</v>
      </c>
      <c r="Q97">
        <v>2899820</v>
      </c>
      <c r="R97">
        <v>898000</v>
      </c>
      <c r="S97">
        <v>2167220</v>
      </c>
      <c r="T97">
        <v>2485075</v>
      </c>
      <c r="U97">
        <v>7463644</v>
      </c>
      <c r="V97">
        <v>9628054</v>
      </c>
      <c r="W97">
        <v>9627016</v>
      </c>
      <c r="X97">
        <v>1038</v>
      </c>
      <c r="Y97">
        <v>276351</v>
      </c>
      <c r="Z97">
        <v>2887750</v>
      </c>
      <c r="AA97">
        <v>976117</v>
      </c>
    </row>
    <row r="98" spans="1:27" x14ac:dyDescent="0.25">
      <c r="A98" t="s">
        <v>3553</v>
      </c>
      <c r="B98">
        <v>37724931</v>
      </c>
      <c r="C98">
        <v>350833</v>
      </c>
      <c r="D98">
        <v>306754</v>
      </c>
      <c r="E98">
        <v>44079</v>
      </c>
      <c r="F98">
        <v>355170</v>
      </c>
      <c r="G98">
        <v>118359</v>
      </c>
      <c r="H98">
        <v>111967</v>
      </c>
      <c r="I98">
        <v>2472</v>
      </c>
      <c r="J98">
        <v>1633009</v>
      </c>
      <c r="K98">
        <v>592862</v>
      </c>
      <c r="L98">
        <v>115601</v>
      </c>
      <c r="M98">
        <v>3598072</v>
      </c>
      <c r="N98">
        <v>3593784</v>
      </c>
      <c r="O98">
        <v>4288</v>
      </c>
      <c r="P98">
        <v>40027</v>
      </c>
      <c r="Q98">
        <v>3329399</v>
      </c>
      <c r="R98">
        <v>948321</v>
      </c>
      <c r="S98">
        <v>2082466</v>
      </c>
      <c r="T98">
        <v>2487492</v>
      </c>
      <c r="U98">
        <v>7299117</v>
      </c>
      <c r="V98">
        <v>10054195</v>
      </c>
      <c r="W98">
        <v>10053207</v>
      </c>
      <c r="X98">
        <v>988</v>
      </c>
      <c r="Y98">
        <v>291928</v>
      </c>
      <c r="Z98">
        <v>3112501</v>
      </c>
      <c r="AA98">
        <v>998117</v>
      </c>
    </row>
    <row r="99" spans="1:27" x14ac:dyDescent="0.25">
      <c r="A99" t="s">
        <v>3554</v>
      </c>
      <c r="B99">
        <v>39293888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6"/>
  <sheetViews>
    <sheetView workbookViewId="0"/>
  </sheetViews>
  <sheetFormatPr defaultRowHeight="15" x14ac:dyDescent="0.25"/>
  <sheetData>
    <row r="1" spans="1:22" x14ac:dyDescent="0.25">
      <c r="A1" t="s">
        <v>3403</v>
      </c>
      <c r="B1" t="s">
        <v>3555</v>
      </c>
    </row>
    <row r="2" spans="1:22" x14ac:dyDescent="0.25">
      <c r="A2" t="s">
        <v>3405</v>
      </c>
      <c r="B2" t="s">
        <v>3556</v>
      </c>
      <c r="C2" t="s">
        <v>3557</v>
      </c>
      <c r="D2" t="s">
        <v>3558</v>
      </c>
      <c r="E2" t="s">
        <v>3559</v>
      </c>
      <c r="F2" t="s">
        <v>3560</v>
      </c>
      <c r="G2" t="s">
        <v>3561</v>
      </c>
      <c r="H2" t="s">
        <v>3562</v>
      </c>
      <c r="I2" t="s">
        <v>3563</v>
      </c>
      <c r="J2" t="s">
        <v>3564</v>
      </c>
      <c r="K2" t="s">
        <v>3565</v>
      </c>
      <c r="L2" t="s">
        <v>3566</v>
      </c>
      <c r="M2" t="s">
        <v>3567</v>
      </c>
      <c r="N2" t="s">
        <v>3568</v>
      </c>
      <c r="O2" t="s">
        <v>3569</v>
      </c>
      <c r="P2" t="s">
        <v>3570</v>
      </c>
      <c r="Q2" t="s">
        <v>3571</v>
      </c>
      <c r="R2" t="s">
        <v>3572</v>
      </c>
      <c r="S2" t="s">
        <v>3573</v>
      </c>
      <c r="T2" t="s">
        <v>3574</v>
      </c>
      <c r="U2" t="s">
        <v>3575</v>
      </c>
      <c r="V2" t="s">
        <v>3576</v>
      </c>
    </row>
    <row r="3" spans="1:22" x14ac:dyDescent="0.25">
      <c r="A3" t="s">
        <v>3432</v>
      </c>
      <c r="B3" t="s">
        <v>3577</v>
      </c>
      <c r="C3" t="s">
        <v>3578</v>
      </c>
      <c r="D3" t="s">
        <v>3579</v>
      </c>
      <c r="E3" t="s">
        <v>3580</v>
      </c>
      <c r="F3" t="s">
        <v>3581</v>
      </c>
      <c r="G3" t="s">
        <v>3582</v>
      </c>
      <c r="H3" t="s">
        <v>3583</v>
      </c>
      <c r="I3" t="s">
        <v>3584</v>
      </c>
      <c r="J3" t="s">
        <v>3585</v>
      </c>
      <c r="K3" t="s">
        <v>3586</v>
      </c>
      <c r="L3" t="s">
        <v>3587</v>
      </c>
      <c r="M3" t="s">
        <v>3588</v>
      </c>
      <c r="N3" t="s">
        <v>3589</v>
      </c>
      <c r="O3" t="s">
        <v>3590</v>
      </c>
      <c r="P3" t="s">
        <v>3591</v>
      </c>
      <c r="Q3" t="s">
        <v>3592</v>
      </c>
      <c r="R3" t="s">
        <v>3593</v>
      </c>
      <c r="S3" t="s">
        <v>3594</v>
      </c>
      <c r="T3" t="s">
        <v>3595</v>
      </c>
      <c r="U3" t="s">
        <v>3596</v>
      </c>
      <c r="V3" t="s">
        <v>3597</v>
      </c>
    </row>
    <row r="4" spans="1:22" x14ac:dyDescent="0.25">
      <c r="A4" t="s">
        <v>3511</v>
      </c>
      <c r="C4">
        <v>70276</v>
      </c>
      <c r="F4">
        <v>99</v>
      </c>
      <c r="G4">
        <v>12062</v>
      </c>
      <c r="I4">
        <v>-10579</v>
      </c>
      <c r="J4">
        <v>221</v>
      </c>
      <c r="K4">
        <v>45070</v>
      </c>
      <c r="L4">
        <v>36</v>
      </c>
      <c r="M4">
        <v>138869</v>
      </c>
      <c r="N4">
        <v>166400</v>
      </c>
      <c r="O4">
        <v>0</v>
      </c>
      <c r="P4">
        <v>2147</v>
      </c>
      <c r="R4">
        <v>15877</v>
      </c>
      <c r="S4">
        <v>3</v>
      </c>
      <c r="T4">
        <v>2331</v>
      </c>
      <c r="U4">
        <v>2976</v>
      </c>
      <c r="V4">
        <v>6880</v>
      </c>
    </row>
    <row r="5" spans="1:22" x14ac:dyDescent="0.25">
      <c r="A5" t="s">
        <v>3512</v>
      </c>
      <c r="C5">
        <v>86092</v>
      </c>
      <c r="F5">
        <v>132</v>
      </c>
      <c r="G5">
        <v>12787</v>
      </c>
      <c r="I5">
        <v>-11813</v>
      </c>
      <c r="J5">
        <v>135</v>
      </c>
      <c r="K5">
        <v>40507</v>
      </c>
      <c r="L5">
        <v>31</v>
      </c>
      <c r="M5">
        <v>125373</v>
      </c>
      <c r="N5">
        <v>150571</v>
      </c>
      <c r="O5">
        <v>0</v>
      </c>
      <c r="P5">
        <v>1954</v>
      </c>
      <c r="R5">
        <v>17836</v>
      </c>
      <c r="S5">
        <v>3</v>
      </c>
      <c r="T5">
        <v>1846</v>
      </c>
      <c r="U5">
        <v>3950</v>
      </c>
      <c r="V5">
        <v>4346</v>
      </c>
    </row>
    <row r="6" spans="1:22" x14ac:dyDescent="0.25">
      <c r="A6" t="s">
        <v>3513</v>
      </c>
      <c r="C6">
        <v>96699</v>
      </c>
      <c r="F6">
        <v>45</v>
      </c>
      <c r="G6">
        <v>5954</v>
      </c>
      <c r="I6">
        <v>-10157</v>
      </c>
      <c r="J6">
        <v>394</v>
      </c>
      <c r="K6">
        <v>55002</v>
      </c>
      <c r="L6">
        <v>60</v>
      </c>
      <c r="M6">
        <v>131708</v>
      </c>
      <c r="N6">
        <v>157293</v>
      </c>
      <c r="O6">
        <v>4</v>
      </c>
      <c r="P6">
        <v>2168</v>
      </c>
      <c r="R6">
        <v>25200</v>
      </c>
      <c r="S6">
        <v>2790</v>
      </c>
      <c r="T6">
        <v>1947</v>
      </c>
      <c r="U6">
        <v>5022</v>
      </c>
      <c r="V6">
        <v>8901</v>
      </c>
    </row>
    <row r="7" spans="1:22" x14ac:dyDescent="0.25">
      <c r="A7" t="s">
        <v>3514</v>
      </c>
      <c r="C7">
        <v>102106</v>
      </c>
      <c r="F7">
        <v>85</v>
      </c>
      <c r="G7">
        <v>5074</v>
      </c>
      <c r="I7">
        <v>-10112</v>
      </c>
      <c r="J7">
        <v>367</v>
      </c>
      <c r="K7">
        <v>66792</v>
      </c>
      <c r="L7">
        <v>39</v>
      </c>
      <c r="M7">
        <v>120726</v>
      </c>
      <c r="N7">
        <v>143714</v>
      </c>
      <c r="O7">
        <v>4</v>
      </c>
      <c r="P7">
        <v>1829</v>
      </c>
      <c r="R7">
        <v>31561</v>
      </c>
      <c r="S7">
        <v>4080</v>
      </c>
      <c r="T7">
        <v>2558</v>
      </c>
      <c r="U7">
        <v>4686</v>
      </c>
      <c r="V7">
        <v>15041</v>
      </c>
    </row>
    <row r="8" spans="1:22" x14ac:dyDescent="0.25">
      <c r="A8" t="s">
        <v>3515</v>
      </c>
      <c r="C8">
        <v>102348</v>
      </c>
      <c r="F8">
        <v>63</v>
      </c>
      <c r="G8">
        <v>4031</v>
      </c>
      <c r="I8">
        <v>-7372</v>
      </c>
      <c r="J8">
        <v>365</v>
      </c>
      <c r="K8">
        <v>75729</v>
      </c>
      <c r="L8">
        <v>20</v>
      </c>
      <c r="M8">
        <v>115643</v>
      </c>
      <c r="N8">
        <v>140370</v>
      </c>
      <c r="O8">
        <v>4</v>
      </c>
      <c r="P8">
        <v>1326</v>
      </c>
      <c r="R8">
        <v>29964</v>
      </c>
      <c r="S8">
        <v>4600</v>
      </c>
      <c r="T8">
        <v>2231</v>
      </c>
      <c r="U8">
        <v>3464</v>
      </c>
      <c r="V8">
        <v>15427</v>
      </c>
    </row>
    <row r="9" spans="1:22" x14ac:dyDescent="0.25">
      <c r="A9" t="s">
        <v>3516</v>
      </c>
      <c r="C9">
        <v>112354</v>
      </c>
      <c r="F9">
        <v>60</v>
      </c>
      <c r="G9">
        <v>4397</v>
      </c>
      <c r="I9">
        <v>-5291</v>
      </c>
      <c r="J9">
        <v>217</v>
      </c>
      <c r="K9">
        <v>68122</v>
      </c>
      <c r="L9">
        <v>44</v>
      </c>
      <c r="M9">
        <v>136120</v>
      </c>
      <c r="N9">
        <v>139290</v>
      </c>
      <c r="O9">
        <v>4</v>
      </c>
      <c r="P9">
        <v>1180</v>
      </c>
      <c r="R9">
        <v>25676</v>
      </c>
      <c r="S9">
        <v>3800</v>
      </c>
      <c r="T9">
        <v>3431</v>
      </c>
      <c r="U9">
        <v>2707</v>
      </c>
      <c r="V9">
        <v>19223</v>
      </c>
    </row>
    <row r="10" spans="1:22" x14ac:dyDescent="0.25">
      <c r="A10" t="s">
        <v>3517</v>
      </c>
      <c r="C10">
        <v>124750</v>
      </c>
      <c r="F10">
        <v>56</v>
      </c>
      <c r="G10">
        <v>3900</v>
      </c>
      <c r="I10">
        <v>1277</v>
      </c>
      <c r="J10">
        <v>412</v>
      </c>
      <c r="K10">
        <v>71487</v>
      </c>
      <c r="L10">
        <v>29</v>
      </c>
      <c r="M10">
        <v>135662</v>
      </c>
      <c r="N10">
        <v>123242</v>
      </c>
      <c r="O10">
        <v>4</v>
      </c>
      <c r="P10">
        <v>851</v>
      </c>
      <c r="R10">
        <v>23455</v>
      </c>
      <c r="S10">
        <v>4000</v>
      </c>
      <c r="T10">
        <v>3920</v>
      </c>
      <c r="U10">
        <v>2100</v>
      </c>
      <c r="V10">
        <v>18424</v>
      </c>
    </row>
    <row r="11" spans="1:22" x14ac:dyDescent="0.25">
      <c r="A11" t="s">
        <v>3518</v>
      </c>
      <c r="C11">
        <v>123389</v>
      </c>
      <c r="F11">
        <v>1360</v>
      </c>
      <c r="G11">
        <v>3983</v>
      </c>
      <c r="I11">
        <v>1396</v>
      </c>
      <c r="J11">
        <v>416</v>
      </c>
      <c r="K11">
        <v>70973</v>
      </c>
      <c r="L11">
        <v>34</v>
      </c>
      <c r="M11">
        <v>146102</v>
      </c>
      <c r="N11">
        <v>102265</v>
      </c>
      <c r="O11">
        <v>4</v>
      </c>
      <c r="P11">
        <v>849</v>
      </c>
      <c r="R11">
        <v>20433</v>
      </c>
      <c r="S11">
        <v>2500</v>
      </c>
      <c r="T11">
        <v>4369</v>
      </c>
      <c r="U11">
        <v>1900</v>
      </c>
      <c r="V11">
        <v>17935</v>
      </c>
    </row>
    <row r="12" spans="1:22" x14ac:dyDescent="0.25">
      <c r="A12" t="s">
        <v>3519</v>
      </c>
      <c r="C12">
        <v>130337</v>
      </c>
      <c r="F12">
        <v>2125</v>
      </c>
      <c r="G12">
        <v>3652</v>
      </c>
      <c r="I12">
        <v>596</v>
      </c>
      <c r="J12">
        <v>399</v>
      </c>
      <c r="K12">
        <v>73434</v>
      </c>
      <c r="L12">
        <v>22</v>
      </c>
      <c r="M12">
        <v>163834</v>
      </c>
      <c r="N12">
        <v>94171</v>
      </c>
      <c r="O12">
        <v>7</v>
      </c>
      <c r="P12">
        <v>793</v>
      </c>
      <c r="R12">
        <v>25023</v>
      </c>
      <c r="S12">
        <v>2815</v>
      </c>
      <c r="T12">
        <v>881</v>
      </c>
      <c r="U12">
        <v>2067</v>
      </c>
      <c r="V12">
        <v>14774</v>
      </c>
    </row>
    <row r="13" spans="1:22" x14ac:dyDescent="0.25">
      <c r="A13" t="s">
        <v>3520</v>
      </c>
      <c r="C13">
        <v>165850</v>
      </c>
      <c r="F13">
        <v>1225</v>
      </c>
      <c r="G13">
        <v>2991</v>
      </c>
      <c r="I13">
        <v>366</v>
      </c>
      <c r="J13">
        <v>232</v>
      </c>
      <c r="K13">
        <v>76723</v>
      </c>
      <c r="L13">
        <v>29</v>
      </c>
      <c r="M13">
        <v>187646</v>
      </c>
      <c r="N13">
        <v>107520</v>
      </c>
      <c r="O13">
        <v>15</v>
      </c>
      <c r="P13">
        <v>771</v>
      </c>
      <c r="Q13">
        <v>53</v>
      </c>
      <c r="R13">
        <v>22777</v>
      </c>
      <c r="S13">
        <v>2741</v>
      </c>
      <c r="T13">
        <v>882</v>
      </c>
      <c r="U13">
        <v>1856</v>
      </c>
      <c r="V13">
        <v>14906</v>
      </c>
    </row>
    <row r="14" spans="1:22" x14ac:dyDescent="0.25">
      <c r="A14" t="s">
        <v>3521</v>
      </c>
      <c r="C14">
        <v>349609</v>
      </c>
      <c r="F14">
        <v>771</v>
      </c>
      <c r="G14">
        <v>4094</v>
      </c>
      <c r="I14">
        <v>247</v>
      </c>
      <c r="J14">
        <v>174</v>
      </c>
      <c r="K14">
        <v>77348</v>
      </c>
      <c r="L14">
        <v>33</v>
      </c>
      <c r="M14">
        <v>186722</v>
      </c>
      <c r="N14">
        <v>91281</v>
      </c>
      <c r="O14">
        <v>27</v>
      </c>
      <c r="P14">
        <v>1174</v>
      </c>
      <c r="Q14">
        <v>30</v>
      </c>
      <c r="R14">
        <v>23508</v>
      </c>
      <c r="S14">
        <v>2580</v>
      </c>
      <c r="T14">
        <v>1456</v>
      </c>
      <c r="U14">
        <v>1770</v>
      </c>
      <c r="V14">
        <v>24733</v>
      </c>
    </row>
    <row r="15" spans="1:22" x14ac:dyDescent="0.25">
      <c r="A15" t="s">
        <v>3522</v>
      </c>
      <c r="C15">
        <v>382435</v>
      </c>
      <c r="F15">
        <v>597</v>
      </c>
      <c r="G15">
        <v>4528</v>
      </c>
      <c r="I15">
        <v>254</v>
      </c>
      <c r="J15">
        <v>192</v>
      </c>
      <c r="K15">
        <v>84714</v>
      </c>
      <c r="L15">
        <v>28</v>
      </c>
      <c r="M15">
        <v>197623</v>
      </c>
      <c r="N15">
        <v>80300</v>
      </c>
      <c r="O15">
        <v>14</v>
      </c>
      <c r="P15">
        <v>2114</v>
      </c>
      <c r="Q15">
        <v>21</v>
      </c>
      <c r="R15">
        <v>21183</v>
      </c>
      <c r="S15">
        <v>4003</v>
      </c>
      <c r="T15">
        <v>1306</v>
      </c>
      <c r="U15">
        <v>1660</v>
      </c>
      <c r="V15">
        <v>37840</v>
      </c>
    </row>
    <row r="16" spans="1:22" x14ac:dyDescent="0.25">
      <c r="A16" t="s">
        <v>3523</v>
      </c>
      <c r="C16">
        <v>509625</v>
      </c>
      <c r="F16">
        <v>752</v>
      </c>
      <c r="G16">
        <v>5697</v>
      </c>
      <c r="I16">
        <v>253</v>
      </c>
      <c r="J16">
        <v>107</v>
      </c>
      <c r="K16">
        <v>71057</v>
      </c>
      <c r="L16">
        <v>26</v>
      </c>
      <c r="M16">
        <v>216286</v>
      </c>
      <c r="N16">
        <v>63023</v>
      </c>
      <c r="O16">
        <v>8</v>
      </c>
      <c r="P16">
        <v>2890</v>
      </c>
      <c r="Q16">
        <v>16</v>
      </c>
      <c r="R16">
        <v>20465</v>
      </c>
      <c r="S16">
        <v>3221</v>
      </c>
      <c r="T16">
        <v>1437</v>
      </c>
      <c r="U16">
        <v>1990</v>
      </c>
      <c r="V16">
        <v>50259</v>
      </c>
    </row>
    <row r="17" spans="1:22" x14ac:dyDescent="0.25">
      <c r="A17" t="s">
        <v>3524</v>
      </c>
      <c r="C17">
        <v>514388</v>
      </c>
      <c r="F17">
        <v>558</v>
      </c>
      <c r="G17">
        <v>4833</v>
      </c>
      <c r="I17">
        <v>258</v>
      </c>
      <c r="J17">
        <v>249</v>
      </c>
      <c r="K17">
        <v>72451</v>
      </c>
      <c r="L17">
        <v>22</v>
      </c>
      <c r="M17">
        <v>231875</v>
      </c>
      <c r="N17">
        <v>95156</v>
      </c>
      <c r="O17">
        <v>16</v>
      </c>
      <c r="P17">
        <v>2240</v>
      </c>
      <c r="Q17">
        <v>13</v>
      </c>
      <c r="R17">
        <v>18400</v>
      </c>
      <c r="S17">
        <v>1923</v>
      </c>
      <c r="T17">
        <v>1252</v>
      </c>
      <c r="U17">
        <v>1820</v>
      </c>
      <c r="V17">
        <v>49818</v>
      </c>
    </row>
    <row r="18" spans="1:22" x14ac:dyDescent="0.25">
      <c r="A18" t="s">
        <v>3525</v>
      </c>
      <c r="C18">
        <v>525480</v>
      </c>
      <c r="F18">
        <v>463</v>
      </c>
      <c r="G18">
        <v>4357</v>
      </c>
      <c r="I18">
        <v>234</v>
      </c>
      <c r="J18">
        <v>360</v>
      </c>
      <c r="K18">
        <v>79050</v>
      </c>
      <c r="L18">
        <v>135</v>
      </c>
      <c r="M18">
        <v>239341</v>
      </c>
      <c r="N18">
        <v>102923</v>
      </c>
      <c r="O18">
        <v>25</v>
      </c>
      <c r="P18">
        <v>1876</v>
      </c>
      <c r="Q18">
        <v>11</v>
      </c>
      <c r="R18">
        <v>18131</v>
      </c>
      <c r="S18">
        <v>1439</v>
      </c>
      <c r="T18">
        <v>1329</v>
      </c>
      <c r="U18">
        <v>1690</v>
      </c>
      <c r="V18">
        <v>54290</v>
      </c>
    </row>
    <row r="19" spans="1:22" x14ac:dyDescent="0.25">
      <c r="A19" t="s">
        <v>3526</v>
      </c>
      <c r="C19">
        <v>578635</v>
      </c>
      <c r="F19">
        <v>452</v>
      </c>
      <c r="G19">
        <v>4551</v>
      </c>
      <c r="I19">
        <v>31</v>
      </c>
      <c r="J19">
        <v>526</v>
      </c>
      <c r="K19">
        <v>77143</v>
      </c>
      <c r="L19">
        <v>118</v>
      </c>
      <c r="M19">
        <v>299803</v>
      </c>
      <c r="N19">
        <v>107000</v>
      </c>
      <c r="O19">
        <v>5</v>
      </c>
      <c r="P19">
        <v>1670</v>
      </c>
      <c r="Q19">
        <v>9</v>
      </c>
      <c r="R19">
        <v>16188</v>
      </c>
      <c r="S19">
        <v>1173</v>
      </c>
      <c r="T19">
        <v>1598</v>
      </c>
      <c r="U19">
        <v>1510</v>
      </c>
      <c r="V19">
        <v>58249</v>
      </c>
    </row>
    <row r="20" spans="1:22" x14ac:dyDescent="0.25">
      <c r="A20" t="s">
        <v>3527</v>
      </c>
      <c r="C20">
        <v>558451</v>
      </c>
      <c r="F20">
        <v>457</v>
      </c>
      <c r="G20">
        <v>4273</v>
      </c>
      <c r="I20">
        <v>139</v>
      </c>
      <c r="J20">
        <v>615</v>
      </c>
      <c r="K20">
        <v>79606</v>
      </c>
      <c r="L20">
        <v>63</v>
      </c>
      <c r="M20">
        <v>272138</v>
      </c>
      <c r="N20">
        <v>107573</v>
      </c>
      <c r="O20">
        <v>0</v>
      </c>
      <c r="P20">
        <v>1695</v>
      </c>
      <c r="Q20">
        <v>9</v>
      </c>
      <c r="R20">
        <v>16699</v>
      </c>
      <c r="S20">
        <v>1067</v>
      </c>
      <c r="T20">
        <v>1620</v>
      </c>
      <c r="U20">
        <v>1420</v>
      </c>
      <c r="V20">
        <v>57263</v>
      </c>
    </row>
    <row r="21" spans="1:22" x14ac:dyDescent="0.25">
      <c r="A21" t="s">
        <v>3528</v>
      </c>
      <c r="C21">
        <v>527385</v>
      </c>
      <c r="F21">
        <v>474</v>
      </c>
      <c r="G21">
        <v>4376</v>
      </c>
      <c r="I21">
        <v>140</v>
      </c>
      <c r="J21">
        <v>855</v>
      </c>
      <c r="K21">
        <v>74483</v>
      </c>
      <c r="L21">
        <v>18</v>
      </c>
      <c r="M21">
        <v>271419</v>
      </c>
      <c r="N21">
        <v>105559</v>
      </c>
      <c r="O21">
        <v>0</v>
      </c>
      <c r="P21">
        <v>1395</v>
      </c>
      <c r="Q21">
        <v>8</v>
      </c>
      <c r="R21">
        <v>16122</v>
      </c>
      <c r="S21">
        <v>1291</v>
      </c>
      <c r="T21">
        <v>1566</v>
      </c>
      <c r="U21">
        <v>1230</v>
      </c>
      <c r="V21">
        <v>72189</v>
      </c>
    </row>
    <row r="22" spans="1:22" x14ac:dyDescent="0.25">
      <c r="A22" t="s">
        <v>3529</v>
      </c>
      <c r="C22">
        <v>499589</v>
      </c>
      <c r="F22">
        <v>368</v>
      </c>
      <c r="G22">
        <v>5137</v>
      </c>
      <c r="I22">
        <v>147</v>
      </c>
      <c r="J22">
        <v>899</v>
      </c>
      <c r="K22">
        <v>80129</v>
      </c>
      <c r="L22">
        <v>34</v>
      </c>
      <c r="M22">
        <v>291234</v>
      </c>
      <c r="N22">
        <v>77181</v>
      </c>
      <c r="O22">
        <v>0</v>
      </c>
      <c r="P22">
        <v>1218</v>
      </c>
      <c r="Q22">
        <v>7</v>
      </c>
      <c r="R22">
        <v>17757</v>
      </c>
      <c r="S22">
        <v>1214</v>
      </c>
      <c r="T22">
        <v>1652</v>
      </c>
      <c r="U22">
        <v>1150</v>
      </c>
      <c r="V22">
        <v>71545</v>
      </c>
    </row>
    <row r="23" spans="1:22" x14ac:dyDescent="0.25">
      <c r="A23" t="s">
        <v>3530</v>
      </c>
      <c r="C23">
        <v>343056</v>
      </c>
      <c r="F23">
        <v>307</v>
      </c>
      <c r="G23">
        <v>4551</v>
      </c>
      <c r="I23">
        <v>150</v>
      </c>
      <c r="J23">
        <v>1064</v>
      </c>
      <c r="K23">
        <v>80165</v>
      </c>
      <c r="L23">
        <v>32</v>
      </c>
      <c r="M23">
        <v>270534</v>
      </c>
      <c r="N23">
        <v>92087</v>
      </c>
      <c r="O23">
        <v>0</v>
      </c>
      <c r="P23">
        <v>1208</v>
      </c>
      <c r="Q23">
        <v>7</v>
      </c>
      <c r="R23">
        <v>27787</v>
      </c>
      <c r="S23">
        <v>1110</v>
      </c>
      <c r="T23">
        <v>1100</v>
      </c>
      <c r="U23">
        <v>2000</v>
      </c>
      <c r="V23">
        <v>71543</v>
      </c>
    </row>
    <row r="24" spans="1:22" x14ac:dyDescent="0.25">
      <c r="A24" t="s">
        <v>3531</v>
      </c>
      <c r="C24">
        <v>341235</v>
      </c>
      <c r="F24">
        <v>301</v>
      </c>
      <c r="G24">
        <v>2498</v>
      </c>
      <c r="I24">
        <v>133</v>
      </c>
      <c r="J24">
        <v>1309</v>
      </c>
      <c r="K24">
        <v>86423</v>
      </c>
      <c r="L24">
        <v>22</v>
      </c>
      <c r="M24">
        <v>270246</v>
      </c>
      <c r="N24">
        <v>96503</v>
      </c>
      <c r="O24">
        <v>0</v>
      </c>
      <c r="P24">
        <v>1188</v>
      </c>
      <c r="Q24">
        <v>6</v>
      </c>
      <c r="R24">
        <v>36816</v>
      </c>
      <c r="S24">
        <v>837</v>
      </c>
      <c r="T24">
        <v>1025</v>
      </c>
      <c r="U24">
        <v>2050</v>
      </c>
      <c r="V24">
        <v>76915</v>
      </c>
    </row>
    <row r="25" spans="1:22" x14ac:dyDescent="0.25">
      <c r="A25" t="s">
        <v>3532</v>
      </c>
      <c r="C25">
        <v>334852</v>
      </c>
      <c r="F25">
        <v>443</v>
      </c>
      <c r="G25">
        <v>2316</v>
      </c>
      <c r="I25">
        <v>126</v>
      </c>
      <c r="J25">
        <v>1464</v>
      </c>
      <c r="K25">
        <v>86145</v>
      </c>
      <c r="L25">
        <v>48</v>
      </c>
      <c r="M25">
        <v>233149</v>
      </c>
      <c r="N25">
        <v>122471</v>
      </c>
      <c r="O25">
        <v>0</v>
      </c>
      <c r="P25">
        <v>1454</v>
      </c>
      <c r="Q25">
        <v>6</v>
      </c>
      <c r="R25">
        <v>36137</v>
      </c>
      <c r="S25">
        <v>731</v>
      </c>
      <c r="T25">
        <v>1103</v>
      </c>
      <c r="U25">
        <v>1803</v>
      </c>
      <c r="V25">
        <v>143644</v>
      </c>
    </row>
    <row r="26" spans="1:22" x14ac:dyDescent="0.25">
      <c r="A26" t="s">
        <v>3533</v>
      </c>
      <c r="C26">
        <v>300888</v>
      </c>
      <c r="F26">
        <v>331</v>
      </c>
      <c r="G26">
        <v>2505</v>
      </c>
      <c r="I26">
        <v>121</v>
      </c>
      <c r="J26">
        <v>3401</v>
      </c>
      <c r="K26">
        <v>91846</v>
      </c>
      <c r="L26">
        <v>34</v>
      </c>
      <c r="M26">
        <v>255482</v>
      </c>
      <c r="N26">
        <v>49656</v>
      </c>
      <c r="O26">
        <v>0</v>
      </c>
      <c r="P26">
        <v>1476</v>
      </c>
      <c r="Q26">
        <v>5</v>
      </c>
      <c r="R26">
        <v>46050</v>
      </c>
      <c r="S26">
        <v>467</v>
      </c>
      <c r="T26">
        <v>1093</v>
      </c>
      <c r="U26">
        <v>2100</v>
      </c>
      <c r="V26">
        <v>85508</v>
      </c>
    </row>
    <row r="27" spans="1:22" x14ac:dyDescent="0.25">
      <c r="A27" t="s">
        <v>3534</v>
      </c>
      <c r="C27">
        <v>282769</v>
      </c>
      <c r="F27">
        <v>233</v>
      </c>
      <c r="G27">
        <v>2121</v>
      </c>
      <c r="I27">
        <v>120</v>
      </c>
      <c r="J27">
        <v>3135</v>
      </c>
      <c r="K27">
        <v>91079</v>
      </c>
      <c r="L27">
        <v>46</v>
      </c>
      <c r="M27">
        <v>257404</v>
      </c>
      <c r="N27">
        <v>38615</v>
      </c>
      <c r="O27">
        <v>0</v>
      </c>
      <c r="P27">
        <v>1172</v>
      </c>
      <c r="Q27">
        <v>5</v>
      </c>
      <c r="R27">
        <v>55180</v>
      </c>
      <c r="S27">
        <v>454</v>
      </c>
      <c r="T27">
        <v>992</v>
      </c>
      <c r="U27">
        <v>2200</v>
      </c>
      <c r="V27">
        <v>88610</v>
      </c>
    </row>
    <row r="28" spans="1:22" x14ac:dyDescent="0.25">
      <c r="A28" t="s">
        <v>3535</v>
      </c>
      <c r="B28">
        <v>834042</v>
      </c>
      <c r="C28">
        <v>265155</v>
      </c>
      <c r="F28">
        <v>611</v>
      </c>
      <c r="G28">
        <v>2055</v>
      </c>
      <c r="I28">
        <v>123</v>
      </c>
      <c r="J28">
        <v>2921</v>
      </c>
      <c r="K28">
        <v>93068</v>
      </c>
      <c r="L28">
        <v>48</v>
      </c>
      <c r="M28">
        <v>259732</v>
      </c>
      <c r="N28">
        <v>45869</v>
      </c>
      <c r="O28">
        <v>0</v>
      </c>
      <c r="P28">
        <v>1200</v>
      </c>
      <c r="Q28">
        <v>5</v>
      </c>
      <c r="R28">
        <v>55980</v>
      </c>
      <c r="S28">
        <v>621</v>
      </c>
      <c r="T28">
        <v>963</v>
      </c>
      <c r="U28">
        <v>2663</v>
      </c>
      <c r="V28">
        <v>103027</v>
      </c>
    </row>
    <row r="29" spans="1:22" x14ac:dyDescent="0.25">
      <c r="A29" t="s">
        <v>3536</v>
      </c>
      <c r="B29">
        <v>847423</v>
      </c>
      <c r="C29">
        <v>250576</v>
      </c>
      <c r="F29">
        <v>655</v>
      </c>
      <c r="G29">
        <v>1646</v>
      </c>
      <c r="I29">
        <v>1346</v>
      </c>
      <c r="J29">
        <v>3606</v>
      </c>
      <c r="K29">
        <v>93480</v>
      </c>
      <c r="L29">
        <v>35</v>
      </c>
      <c r="M29">
        <v>261813</v>
      </c>
      <c r="N29">
        <v>60363</v>
      </c>
      <c r="O29">
        <v>0</v>
      </c>
      <c r="P29">
        <v>1555</v>
      </c>
      <c r="Q29">
        <v>5</v>
      </c>
      <c r="R29">
        <v>54942</v>
      </c>
      <c r="S29">
        <v>409</v>
      </c>
      <c r="T29">
        <v>995</v>
      </c>
      <c r="U29">
        <v>3942</v>
      </c>
      <c r="V29">
        <v>112057</v>
      </c>
    </row>
    <row r="30" spans="1:22" x14ac:dyDescent="0.25">
      <c r="A30" t="s">
        <v>3537</v>
      </c>
      <c r="B30">
        <v>785181</v>
      </c>
      <c r="C30">
        <v>240662</v>
      </c>
      <c r="F30">
        <v>523</v>
      </c>
      <c r="G30">
        <v>2414</v>
      </c>
      <c r="I30">
        <v>1151</v>
      </c>
      <c r="J30">
        <v>4701</v>
      </c>
      <c r="K30">
        <v>111715</v>
      </c>
      <c r="L30">
        <v>28</v>
      </c>
      <c r="M30">
        <v>149209</v>
      </c>
      <c r="N30">
        <v>85795</v>
      </c>
      <c r="P30">
        <v>3082</v>
      </c>
      <c r="Q30">
        <v>4</v>
      </c>
      <c r="R30">
        <v>50320</v>
      </c>
      <c r="S30">
        <v>778</v>
      </c>
      <c r="T30">
        <v>1644</v>
      </c>
      <c r="U30">
        <v>4700</v>
      </c>
      <c r="V30">
        <v>128454</v>
      </c>
    </row>
    <row r="31" spans="1:22" x14ac:dyDescent="0.25">
      <c r="A31" t="s">
        <v>3538</v>
      </c>
      <c r="B31">
        <v>754310</v>
      </c>
      <c r="C31">
        <v>218797</v>
      </c>
      <c r="F31">
        <v>712</v>
      </c>
      <c r="G31">
        <v>257</v>
      </c>
      <c r="I31">
        <v>1412</v>
      </c>
      <c r="J31">
        <v>4927</v>
      </c>
      <c r="K31">
        <v>110030</v>
      </c>
      <c r="L31">
        <v>43</v>
      </c>
      <c r="M31">
        <v>151402</v>
      </c>
      <c r="N31">
        <v>69803</v>
      </c>
      <c r="P31">
        <v>2908</v>
      </c>
      <c r="Q31">
        <v>4</v>
      </c>
      <c r="R31">
        <v>44849</v>
      </c>
      <c r="S31">
        <v>821</v>
      </c>
      <c r="T31">
        <v>2129</v>
      </c>
      <c r="U31">
        <v>5478</v>
      </c>
      <c r="V31">
        <v>140738</v>
      </c>
    </row>
    <row r="32" spans="1:22" x14ac:dyDescent="0.25">
      <c r="A32" t="s">
        <v>3539</v>
      </c>
      <c r="B32">
        <v>162176</v>
      </c>
      <c r="C32">
        <v>203873</v>
      </c>
      <c r="F32">
        <v>183</v>
      </c>
      <c r="G32">
        <v>12409</v>
      </c>
      <c r="I32">
        <v>1357</v>
      </c>
      <c r="J32">
        <v>6802</v>
      </c>
      <c r="K32">
        <v>130754</v>
      </c>
      <c r="L32">
        <v>43</v>
      </c>
      <c r="M32">
        <v>128175</v>
      </c>
      <c r="N32">
        <v>55316</v>
      </c>
      <c r="P32">
        <v>2231</v>
      </c>
      <c r="Q32">
        <v>4</v>
      </c>
      <c r="R32">
        <v>35813</v>
      </c>
      <c r="S32">
        <v>1407</v>
      </c>
      <c r="T32">
        <v>1862</v>
      </c>
      <c r="U32">
        <v>4638</v>
      </c>
      <c r="V32">
        <v>147255</v>
      </c>
    </row>
    <row r="33" spans="1:22" x14ac:dyDescent="0.25">
      <c r="A33" t="s">
        <v>3540</v>
      </c>
      <c r="B33">
        <v>721019</v>
      </c>
      <c r="C33">
        <v>178310</v>
      </c>
      <c r="F33">
        <v>168</v>
      </c>
      <c r="G33">
        <v>15125</v>
      </c>
      <c r="I33">
        <v>1078</v>
      </c>
      <c r="J33">
        <v>9075</v>
      </c>
      <c r="K33">
        <v>119559</v>
      </c>
      <c r="L33">
        <v>34</v>
      </c>
      <c r="M33">
        <v>135697</v>
      </c>
      <c r="N33">
        <v>70266</v>
      </c>
      <c r="P33">
        <v>1959</v>
      </c>
      <c r="Q33">
        <v>3</v>
      </c>
      <c r="R33">
        <v>31124</v>
      </c>
      <c r="S33">
        <v>1344</v>
      </c>
      <c r="T33">
        <v>1848</v>
      </c>
      <c r="U33">
        <v>4335</v>
      </c>
      <c r="V33">
        <v>151094</v>
      </c>
    </row>
    <row r="34" spans="1:22" x14ac:dyDescent="0.25">
      <c r="A34" t="s">
        <v>3541</v>
      </c>
      <c r="B34">
        <v>705520</v>
      </c>
      <c r="C34">
        <v>208577</v>
      </c>
      <c r="D34">
        <v>125180</v>
      </c>
      <c r="E34">
        <v>83420</v>
      </c>
      <c r="F34">
        <v>117</v>
      </c>
      <c r="G34">
        <v>773</v>
      </c>
      <c r="I34">
        <v>2125</v>
      </c>
      <c r="J34">
        <v>8814</v>
      </c>
      <c r="K34">
        <v>99551</v>
      </c>
      <c r="L34">
        <v>44</v>
      </c>
      <c r="M34">
        <v>126853</v>
      </c>
      <c r="N34">
        <v>63357</v>
      </c>
      <c r="P34">
        <v>1328</v>
      </c>
      <c r="Q34">
        <v>4</v>
      </c>
      <c r="R34">
        <v>26424</v>
      </c>
      <c r="S34">
        <v>770</v>
      </c>
      <c r="T34">
        <v>15055</v>
      </c>
      <c r="U34">
        <v>5324</v>
      </c>
      <c r="V34">
        <v>146405</v>
      </c>
    </row>
    <row r="35" spans="1:22" x14ac:dyDescent="0.25">
      <c r="A35" t="s">
        <v>3542</v>
      </c>
      <c r="B35">
        <v>653922</v>
      </c>
      <c r="C35">
        <v>188651</v>
      </c>
      <c r="F35">
        <v>72</v>
      </c>
      <c r="G35">
        <v>292</v>
      </c>
      <c r="I35">
        <v>2887</v>
      </c>
      <c r="J35">
        <v>7938</v>
      </c>
      <c r="K35">
        <v>88221</v>
      </c>
      <c r="L35">
        <v>32</v>
      </c>
      <c r="M35">
        <v>121277</v>
      </c>
      <c r="N35">
        <v>58806</v>
      </c>
      <c r="O35">
        <v>9</v>
      </c>
      <c r="P35">
        <v>1032</v>
      </c>
      <c r="Q35">
        <v>3</v>
      </c>
      <c r="R35">
        <v>23458</v>
      </c>
      <c r="S35">
        <v>770</v>
      </c>
      <c r="T35">
        <v>16180</v>
      </c>
      <c r="U35">
        <v>4912</v>
      </c>
      <c r="V35">
        <v>139382</v>
      </c>
    </row>
    <row r="36" spans="1:22" x14ac:dyDescent="0.25">
      <c r="A36" t="s">
        <v>3543</v>
      </c>
      <c r="B36">
        <v>612239</v>
      </c>
      <c r="C36">
        <v>174016</v>
      </c>
      <c r="D36">
        <v>106903</v>
      </c>
      <c r="E36">
        <v>67106</v>
      </c>
      <c r="F36">
        <v>106</v>
      </c>
      <c r="G36">
        <v>263</v>
      </c>
      <c r="I36">
        <v>1882</v>
      </c>
      <c r="J36">
        <v>6616</v>
      </c>
      <c r="K36">
        <v>86619</v>
      </c>
      <c r="L36">
        <v>20</v>
      </c>
      <c r="M36">
        <v>113143</v>
      </c>
      <c r="N36">
        <v>53951</v>
      </c>
      <c r="O36">
        <v>3</v>
      </c>
      <c r="P36">
        <v>417</v>
      </c>
      <c r="Q36">
        <v>3</v>
      </c>
      <c r="R36">
        <v>20201</v>
      </c>
      <c r="S36">
        <v>1142</v>
      </c>
      <c r="T36">
        <v>15284</v>
      </c>
      <c r="U36">
        <v>4912</v>
      </c>
      <c r="V36">
        <v>133661</v>
      </c>
    </row>
    <row r="37" spans="1:22" x14ac:dyDescent="0.25">
      <c r="A37" t="s">
        <v>3544</v>
      </c>
      <c r="B37">
        <v>577660</v>
      </c>
      <c r="C37">
        <v>162433</v>
      </c>
      <c r="D37">
        <v>100663</v>
      </c>
      <c r="E37">
        <v>61773</v>
      </c>
      <c r="F37">
        <v>95</v>
      </c>
      <c r="G37">
        <v>529</v>
      </c>
      <c r="H37">
        <v>1030</v>
      </c>
      <c r="I37">
        <v>2038</v>
      </c>
      <c r="J37">
        <v>7250</v>
      </c>
      <c r="K37">
        <v>89831</v>
      </c>
      <c r="L37">
        <v>38</v>
      </c>
      <c r="M37">
        <v>105871</v>
      </c>
      <c r="N37">
        <v>57833</v>
      </c>
      <c r="O37">
        <v>1</v>
      </c>
      <c r="P37">
        <v>477</v>
      </c>
      <c r="Q37">
        <v>4</v>
      </c>
      <c r="R37">
        <v>17325</v>
      </c>
      <c r="S37">
        <v>848</v>
      </c>
      <c r="T37">
        <v>533</v>
      </c>
      <c r="U37">
        <v>3937</v>
      </c>
      <c r="V37">
        <v>127586</v>
      </c>
    </row>
    <row r="38" spans="1:22" x14ac:dyDescent="0.25">
      <c r="A38" t="s">
        <v>3545</v>
      </c>
      <c r="B38">
        <v>547967</v>
      </c>
      <c r="C38">
        <v>160541</v>
      </c>
      <c r="D38">
        <v>96957</v>
      </c>
      <c r="E38">
        <v>63584</v>
      </c>
      <c r="F38">
        <v>47</v>
      </c>
      <c r="G38">
        <v>496</v>
      </c>
      <c r="H38">
        <v>4400</v>
      </c>
      <c r="I38">
        <v>2141</v>
      </c>
      <c r="J38">
        <v>6205</v>
      </c>
      <c r="K38">
        <v>86425</v>
      </c>
      <c r="L38">
        <v>34</v>
      </c>
      <c r="M38">
        <v>100553</v>
      </c>
      <c r="N38">
        <v>48242</v>
      </c>
      <c r="O38">
        <v>1</v>
      </c>
      <c r="P38">
        <v>526</v>
      </c>
      <c r="Q38">
        <v>3</v>
      </c>
      <c r="R38">
        <v>13523</v>
      </c>
      <c r="S38">
        <v>801</v>
      </c>
      <c r="T38">
        <v>436</v>
      </c>
      <c r="U38">
        <v>3305</v>
      </c>
      <c r="V38">
        <v>120288</v>
      </c>
    </row>
    <row r="39" spans="1:22" x14ac:dyDescent="0.25">
      <c r="A39" t="s">
        <v>3546</v>
      </c>
      <c r="B39">
        <v>507086</v>
      </c>
      <c r="C39">
        <v>146818</v>
      </c>
      <c r="D39">
        <v>86700</v>
      </c>
      <c r="E39">
        <v>60118</v>
      </c>
      <c r="F39">
        <v>56</v>
      </c>
      <c r="G39">
        <v>500</v>
      </c>
      <c r="H39">
        <v>3645</v>
      </c>
      <c r="I39">
        <v>2089</v>
      </c>
      <c r="J39">
        <v>5914</v>
      </c>
      <c r="K39">
        <v>83325</v>
      </c>
      <c r="L39">
        <v>32</v>
      </c>
      <c r="M39">
        <v>95172</v>
      </c>
      <c r="N39">
        <v>38406</v>
      </c>
      <c r="O39">
        <v>1</v>
      </c>
      <c r="P39">
        <v>455</v>
      </c>
      <c r="Q39">
        <v>3</v>
      </c>
      <c r="R39">
        <v>11395</v>
      </c>
      <c r="S39">
        <v>659</v>
      </c>
      <c r="T39">
        <v>459</v>
      </c>
      <c r="U39">
        <v>2705</v>
      </c>
      <c r="V39">
        <v>115452</v>
      </c>
    </row>
    <row r="40" spans="1:22" x14ac:dyDescent="0.25">
      <c r="A40" t="s">
        <v>3547</v>
      </c>
      <c r="B40">
        <v>474520</v>
      </c>
      <c r="C40">
        <v>135430</v>
      </c>
      <c r="D40">
        <v>80287</v>
      </c>
      <c r="E40">
        <v>55144</v>
      </c>
      <c r="F40">
        <v>42</v>
      </c>
      <c r="G40">
        <v>576</v>
      </c>
      <c r="H40">
        <v>1746</v>
      </c>
      <c r="I40">
        <v>2425</v>
      </c>
      <c r="J40">
        <v>5054</v>
      </c>
      <c r="K40">
        <v>78887</v>
      </c>
      <c r="L40">
        <v>13</v>
      </c>
      <c r="M40">
        <v>88232</v>
      </c>
      <c r="N40">
        <v>35557</v>
      </c>
      <c r="O40">
        <v>1</v>
      </c>
      <c r="P40">
        <v>433</v>
      </c>
      <c r="Q40">
        <v>3</v>
      </c>
      <c r="R40">
        <v>10653</v>
      </c>
      <c r="S40">
        <v>499</v>
      </c>
      <c r="T40">
        <v>437</v>
      </c>
      <c r="U40">
        <v>3056</v>
      </c>
      <c r="V40">
        <v>111476</v>
      </c>
    </row>
    <row r="41" spans="1:22" x14ac:dyDescent="0.25">
      <c r="A41" t="s">
        <v>3548</v>
      </c>
      <c r="B41">
        <v>446171</v>
      </c>
      <c r="C41">
        <v>126879</v>
      </c>
      <c r="D41">
        <v>73676</v>
      </c>
      <c r="E41">
        <v>53203</v>
      </c>
      <c r="F41">
        <v>66</v>
      </c>
      <c r="G41">
        <v>564</v>
      </c>
      <c r="H41">
        <v>986</v>
      </c>
      <c r="I41">
        <v>2112</v>
      </c>
      <c r="J41">
        <v>5044</v>
      </c>
      <c r="K41">
        <v>72786</v>
      </c>
      <c r="L41">
        <v>13</v>
      </c>
      <c r="M41">
        <v>82851</v>
      </c>
      <c r="N41">
        <v>33302</v>
      </c>
      <c r="O41">
        <v>1</v>
      </c>
      <c r="P41">
        <v>384</v>
      </c>
      <c r="Q41">
        <v>5</v>
      </c>
      <c r="R41">
        <v>10962</v>
      </c>
      <c r="S41">
        <v>399</v>
      </c>
      <c r="T41">
        <v>413</v>
      </c>
      <c r="U41">
        <v>3093</v>
      </c>
      <c r="V41">
        <v>106311</v>
      </c>
    </row>
    <row r="42" spans="1:22" x14ac:dyDescent="0.25">
      <c r="A42" t="s">
        <v>3549</v>
      </c>
      <c r="B42">
        <v>426328</v>
      </c>
      <c r="C42">
        <v>114235</v>
      </c>
      <c r="D42">
        <v>66934</v>
      </c>
      <c r="E42">
        <v>47301</v>
      </c>
      <c r="F42">
        <v>87</v>
      </c>
      <c r="G42">
        <v>483</v>
      </c>
      <c r="H42">
        <v>107</v>
      </c>
      <c r="I42">
        <v>1812</v>
      </c>
      <c r="J42">
        <v>4197</v>
      </c>
      <c r="K42">
        <v>84657</v>
      </c>
      <c r="L42">
        <v>10</v>
      </c>
      <c r="M42">
        <v>75167</v>
      </c>
      <c r="N42">
        <v>28693</v>
      </c>
      <c r="O42">
        <v>1</v>
      </c>
      <c r="P42">
        <v>351</v>
      </c>
      <c r="Q42">
        <v>12</v>
      </c>
      <c r="R42">
        <v>9657</v>
      </c>
      <c r="S42">
        <v>320</v>
      </c>
      <c r="T42">
        <v>160</v>
      </c>
      <c r="U42">
        <v>3595</v>
      </c>
      <c r="V42">
        <v>102784</v>
      </c>
    </row>
    <row r="43" spans="1:22" x14ac:dyDescent="0.25">
      <c r="A43" t="s">
        <v>3550</v>
      </c>
      <c r="B43">
        <v>392680</v>
      </c>
      <c r="C43">
        <v>104185</v>
      </c>
      <c r="D43">
        <v>59878</v>
      </c>
      <c r="E43">
        <v>44307</v>
      </c>
      <c r="F43">
        <v>229</v>
      </c>
      <c r="G43">
        <v>711</v>
      </c>
      <c r="H43">
        <v>1355</v>
      </c>
      <c r="I43">
        <v>1609</v>
      </c>
      <c r="J43">
        <v>4063</v>
      </c>
      <c r="K43">
        <v>70373</v>
      </c>
      <c r="L43">
        <v>5</v>
      </c>
      <c r="M43">
        <v>73208</v>
      </c>
      <c r="N43">
        <v>27566</v>
      </c>
      <c r="O43">
        <v>0</v>
      </c>
      <c r="P43">
        <v>327</v>
      </c>
      <c r="Q43">
        <v>4</v>
      </c>
      <c r="R43">
        <v>9708</v>
      </c>
      <c r="S43">
        <v>205</v>
      </c>
      <c r="T43">
        <v>161</v>
      </c>
      <c r="U43">
        <v>3000</v>
      </c>
      <c r="V43">
        <v>95972</v>
      </c>
    </row>
    <row r="44" spans="1:22" x14ac:dyDescent="0.25">
      <c r="A44" t="s">
        <v>3551</v>
      </c>
      <c r="B44">
        <v>382779</v>
      </c>
      <c r="C44">
        <v>93776</v>
      </c>
      <c r="D44">
        <v>53240</v>
      </c>
      <c r="E44">
        <v>40536</v>
      </c>
      <c r="F44">
        <v>183</v>
      </c>
      <c r="G44">
        <v>597</v>
      </c>
      <c r="H44">
        <v>2528</v>
      </c>
      <c r="I44">
        <v>1974</v>
      </c>
      <c r="J44">
        <v>3836</v>
      </c>
      <c r="K44">
        <v>80386</v>
      </c>
      <c r="L44">
        <v>5</v>
      </c>
      <c r="M44">
        <v>69295</v>
      </c>
      <c r="N44">
        <v>28506</v>
      </c>
      <c r="O44">
        <v>1</v>
      </c>
      <c r="P44">
        <v>320</v>
      </c>
      <c r="Q44">
        <v>4</v>
      </c>
      <c r="R44">
        <v>9441</v>
      </c>
      <c r="S44">
        <v>13</v>
      </c>
      <c r="T44">
        <v>165</v>
      </c>
      <c r="U44">
        <v>2985</v>
      </c>
      <c r="V44">
        <v>88339</v>
      </c>
    </row>
    <row r="45" spans="1:22" x14ac:dyDescent="0.25">
      <c r="A45" t="s">
        <v>3552</v>
      </c>
      <c r="B45">
        <v>340006</v>
      </c>
      <c r="C45">
        <v>85705</v>
      </c>
      <c r="D45">
        <v>50208</v>
      </c>
      <c r="E45">
        <v>35497</v>
      </c>
      <c r="F45">
        <v>172</v>
      </c>
      <c r="G45">
        <v>409</v>
      </c>
      <c r="H45">
        <v>2359</v>
      </c>
      <c r="I45">
        <v>2554</v>
      </c>
      <c r="J45">
        <v>3826</v>
      </c>
      <c r="K45">
        <v>55153</v>
      </c>
      <c r="L45">
        <v>3</v>
      </c>
      <c r="M45">
        <v>67617</v>
      </c>
      <c r="N45">
        <v>27200</v>
      </c>
      <c r="O45">
        <v>1</v>
      </c>
      <c r="P45">
        <v>265</v>
      </c>
      <c r="Q45">
        <v>4</v>
      </c>
      <c r="R45">
        <v>8336</v>
      </c>
      <c r="S45">
        <v>91</v>
      </c>
      <c r="T45">
        <v>125</v>
      </c>
      <c r="U45">
        <v>2648</v>
      </c>
      <c r="V45">
        <v>83538</v>
      </c>
    </row>
    <row r="46" spans="1:22" x14ac:dyDescent="0.25">
      <c r="A46" t="s">
        <v>3553</v>
      </c>
      <c r="B46">
        <v>317463</v>
      </c>
      <c r="C46">
        <v>73894</v>
      </c>
      <c r="D46">
        <v>44130</v>
      </c>
      <c r="E46">
        <v>29764</v>
      </c>
      <c r="F46">
        <v>139</v>
      </c>
      <c r="G46">
        <v>265</v>
      </c>
      <c r="H46">
        <v>1124</v>
      </c>
      <c r="I46">
        <v>3164</v>
      </c>
      <c r="J46">
        <v>3251</v>
      </c>
      <c r="K46">
        <v>53562</v>
      </c>
      <c r="L46">
        <v>5</v>
      </c>
      <c r="M46">
        <v>63473</v>
      </c>
      <c r="N46">
        <v>25750</v>
      </c>
      <c r="O46">
        <v>1</v>
      </c>
      <c r="P46">
        <v>261</v>
      </c>
      <c r="Q46">
        <v>4</v>
      </c>
      <c r="R46">
        <v>8836</v>
      </c>
      <c r="S46">
        <v>84</v>
      </c>
      <c r="T46">
        <v>135</v>
      </c>
      <c r="U46">
        <v>2642</v>
      </c>
      <c r="V46">
        <v>80873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19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2" customWidth="1"/>
    <col min="3" max="3" width="16" customWidth="1"/>
    <col min="4" max="4" width="10" customWidth="1"/>
    <col min="5" max="5" width="38" customWidth="1"/>
    <col min="6" max="6" width="14" customWidth="1"/>
  </cols>
  <sheetData>
    <row r="1" spans="1:6" x14ac:dyDescent="0.25">
      <c r="A1" s="5" t="s">
        <v>3598</v>
      </c>
      <c r="B1" s="5" t="s">
        <v>3599</v>
      </c>
      <c r="C1" s="7" t="s">
        <v>3600</v>
      </c>
      <c r="D1" s="5" t="s">
        <v>3601</v>
      </c>
      <c r="E1" s="5" t="s">
        <v>3602</v>
      </c>
      <c r="F1" s="5" t="s">
        <v>3603</v>
      </c>
    </row>
    <row r="2" spans="1:6" x14ac:dyDescent="0.25">
      <c r="A2">
        <v>2019</v>
      </c>
      <c r="B2" t="s">
        <v>3604</v>
      </c>
      <c r="C2" t="str">
        <f>MID(B2, VLOOKUP("duoarea_state_offset", Keys!$B:$C, 2, FALSE), VLOOKUP("duoarea_state_length", Keys!$B:$C, 2, FALSE))</f>
        <v>AL</v>
      </c>
      <c r="D2" t="s">
        <v>622</v>
      </c>
      <c r="E2" t="s">
        <v>3605</v>
      </c>
      <c r="F2">
        <v>0</v>
      </c>
    </row>
    <row r="3" spans="1:6" x14ac:dyDescent="0.25">
      <c r="A3">
        <v>2019</v>
      </c>
      <c r="B3" t="s">
        <v>3606</v>
      </c>
      <c r="C3" t="str">
        <f>MID(B3, VLOOKUP("duoarea_state_offset", Keys!$B:$C, 2, FALSE), VLOOKUP("duoarea_state_length", Keys!$B:$C, 2, FALSE))</f>
        <v>AR</v>
      </c>
      <c r="D3" t="s">
        <v>622</v>
      </c>
      <c r="E3" t="s">
        <v>3605</v>
      </c>
      <c r="F3">
        <v>0</v>
      </c>
    </row>
    <row r="4" spans="1:6" x14ac:dyDescent="0.25">
      <c r="A4">
        <v>2019</v>
      </c>
      <c r="B4" t="s">
        <v>3607</v>
      </c>
      <c r="C4" t="str">
        <f>MID(B4, VLOOKUP("duoarea_state_offset", Keys!$B:$C, 2, FALSE), VLOOKUP("duoarea_state_length", Keys!$B:$C, 2, FALSE))</f>
        <v>AZ</v>
      </c>
      <c r="D4" t="s">
        <v>622</v>
      </c>
      <c r="E4" t="s">
        <v>3605</v>
      </c>
      <c r="F4">
        <v>124243</v>
      </c>
    </row>
    <row r="5" spans="1:6" x14ac:dyDescent="0.25">
      <c r="A5">
        <v>2019</v>
      </c>
      <c r="B5" t="s">
        <v>3608</v>
      </c>
      <c r="C5" t="str">
        <f>MID(B5, VLOOKUP("duoarea_state_offset", Keys!$B:$C, 2, FALSE), VLOOKUP("duoarea_state_length", Keys!$B:$C, 2, FALSE))</f>
        <v>CA</v>
      </c>
      <c r="D5" t="s">
        <v>622</v>
      </c>
      <c r="E5" t="s">
        <v>3605</v>
      </c>
      <c r="F5">
        <v>145107</v>
      </c>
    </row>
    <row r="6" spans="1:6" x14ac:dyDescent="0.25">
      <c r="A6">
        <v>2019</v>
      </c>
      <c r="B6" t="s">
        <v>3609</v>
      </c>
      <c r="C6" t="str">
        <f>MID(B6, VLOOKUP("duoarea_state_offset", Keys!$B:$C, 2, FALSE), VLOOKUP("duoarea_state_length", Keys!$B:$C, 2, FALSE))</f>
        <v>CO</v>
      </c>
      <c r="D6" t="s">
        <v>622</v>
      </c>
      <c r="E6" t="s">
        <v>3605</v>
      </c>
      <c r="F6">
        <v>0</v>
      </c>
    </row>
    <row r="7" spans="1:6" x14ac:dyDescent="0.25">
      <c r="A7">
        <v>2019</v>
      </c>
      <c r="B7" t="s">
        <v>3610</v>
      </c>
      <c r="C7" t="str">
        <f>MID(B7, VLOOKUP("duoarea_state_offset", Keys!$B:$C, 2, FALSE), VLOOKUP("duoarea_state_length", Keys!$B:$C, 2, FALSE))</f>
        <v>CT</v>
      </c>
      <c r="D7" t="s">
        <v>622</v>
      </c>
      <c r="E7" t="s">
        <v>3605</v>
      </c>
      <c r="F7">
        <v>0</v>
      </c>
    </row>
    <row r="8" spans="1:6" x14ac:dyDescent="0.25">
      <c r="A8">
        <v>2019</v>
      </c>
      <c r="B8" t="s">
        <v>3611</v>
      </c>
      <c r="C8" t="str">
        <f>MID(B8, VLOOKUP("duoarea_state_offset", Keys!$B:$C, 2, FALSE), VLOOKUP("duoarea_state_length", Keys!$B:$C, 2, FALSE))</f>
        <v>DE</v>
      </c>
      <c r="D8" t="s">
        <v>622</v>
      </c>
      <c r="E8" t="s">
        <v>3605</v>
      </c>
      <c r="F8">
        <v>0</v>
      </c>
    </row>
    <row r="9" spans="1:6" x14ac:dyDescent="0.25">
      <c r="A9">
        <v>2019</v>
      </c>
      <c r="B9" t="s">
        <v>3612</v>
      </c>
      <c r="C9" t="str">
        <f>MID(B9, VLOOKUP("duoarea_state_offset", Keys!$B:$C, 2, FALSE), VLOOKUP("duoarea_state_length", Keys!$B:$C, 2, FALSE))</f>
        <v>FL</v>
      </c>
      <c r="D9" t="s">
        <v>622</v>
      </c>
      <c r="E9" t="s">
        <v>3605</v>
      </c>
      <c r="F9">
        <v>409</v>
      </c>
    </row>
    <row r="10" spans="1:6" x14ac:dyDescent="0.25">
      <c r="A10">
        <v>2019</v>
      </c>
      <c r="B10" t="s">
        <v>3613</v>
      </c>
      <c r="C10" t="str">
        <f>MID(B10, VLOOKUP("duoarea_state_offset", Keys!$B:$C, 2, FALSE), VLOOKUP("duoarea_state_length", Keys!$B:$C, 2, FALSE))</f>
        <v>GA</v>
      </c>
      <c r="D10" t="s">
        <v>622</v>
      </c>
      <c r="E10" t="s">
        <v>3605</v>
      </c>
      <c r="F10">
        <v>3400</v>
      </c>
    </row>
    <row r="11" spans="1:6" x14ac:dyDescent="0.25">
      <c r="A11">
        <v>2019</v>
      </c>
      <c r="B11" t="s">
        <v>3614</v>
      </c>
      <c r="C11" t="str">
        <f>MID(B11, VLOOKUP("duoarea_state_offset", Keys!$B:$C, 2, FALSE), VLOOKUP("duoarea_state_length", Keys!$B:$C, 2, FALSE))</f>
        <v>IA</v>
      </c>
      <c r="D11" t="s">
        <v>622</v>
      </c>
      <c r="E11" t="s">
        <v>3605</v>
      </c>
      <c r="F11">
        <v>0</v>
      </c>
    </row>
    <row r="12" spans="1:6" x14ac:dyDescent="0.25">
      <c r="A12">
        <v>2019</v>
      </c>
      <c r="B12" t="s">
        <v>3615</v>
      </c>
      <c r="C12" t="str">
        <f>MID(B12, VLOOKUP("duoarea_state_offset", Keys!$B:$C, 2, FALSE), VLOOKUP("duoarea_state_length", Keys!$B:$C, 2, FALSE))</f>
        <v>ID</v>
      </c>
      <c r="D12" t="s">
        <v>622</v>
      </c>
      <c r="E12" t="s">
        <v>3605</v>
      </c>
      <c r="F12">
        <v>0</v>
      </c>
    </row>
    <row r="13" spans="1:6" x14ac:dyDescent="0.25">
      <c r="A13">
        <v>2019</v>
      </c>
      <c r="B13" t="s">
        <v>3616</v>
      </c>
      <c r="C13" t="str">
        <f>MID(B13, VLOOKUP("duoarea_state_offset", Keys!$B:$C, 2, FALSE), VLOOKUP("duoarea_state_length", Keys!$B:$C, 2, FALSE))</f>
        <v>IL</v>
      </c>
      <c r="D13" t="s">
        <v>622</v>
      </c>
      <c r="E13" t="s">
        <v>3605</v>
      </c>
      <c r="F13">
        <v>0</v>
      </c>
    </row>
    <row r="14" spans="1:6" x14ac:dyDescent="0.25">
      <c r="A14">
        <v>2019</v>
      </c>
      <c r="B14" t="s">
        <v>3617</v>
      </c>
      <c r="C14" t="str">
        <f>MID(B14, VLOOKUP("duoarea_state_offset", Keys!$B:$C, 2, FALSE), VLOOKUP("duoarea_state_length", Keys!$B:$C, 2, FALSE))</f>
        <v>IN</v>
      </c>
      <c r="D14" t="s">
        <v>622</v>
      </c>
      <c r="E14" t="s">
        <v>3605</v>
      </c>
      <c r="F14">
        <v>0</v>
      </c>
    </row>
    <row r="15" spans="1:6" x14ac:dyDescent="0.25">
      <c r="A15">
        <v>2019</v>
      </c>
      <c r="B15" t="s">
        <v>3618</v>
      </c>
      <c r="C15" t="str">
        <f>MID(B15, VLOOKUP("duoarea_state_offset", Keys!$B:$C, 2, FALSE), VLOOKUP("duoarea_state_length", Keys!$B:$C, 2, FALSE))</f>
        <v>KS</v>
      </c>
      <c r="D15" t="s">
        <v>622</v>
      </c>
      <c r="E15" t="s">
        <v>3605</v>
      </c>
      <c r="F15">
        <v>0</v>
      </c>
    </row>
    <row r="16" spans="1:6" x14ac:dyDescent="0.25">
      <c r="A16">
        <v>2019</v>
      </c>
      <c r="B16" t="s">
        <v>3619</v>
      </c>
      <c r="C16" t="str">
        <f>MID(B16, VLOOKUP("duoarea_state_offset", Keys!$B:$C, 2, FALSE), VLOOKUP("duoarea_state_length", Keys!$B:$C, 2, FALSE))</f>
        <v>KY</v>
      </c>
      <c r="D16" t="s">
        <v>622</v>
      </c>
      <c r="E16" t="s">
        <v>3605</v>
      </c>
      <c r="F16">
        <v>0</v>
      </c>
    </row>
    <row r="17" spans="1:6" x14ac:dyDescent="0.25">
      <c r="A17">
        <v>2019</v>
      </c>
      <c r="B17" t="s">
        <v>3620</v>
      </c>
      <c r="C17" t="str">
        <f>MID(B17, VLOOKUP("duoarea_state_offset", Keys!$B:$C, 2, FALSE), VLOOKUP("duoarea_state_length", Keys!$B:$C, 2, FALSE))</f>
        <v>LA</v>
      </c>
      <c r="D17" t="s">
        <v>622</v>
      </c>
      <c r="E17" t="s">
        <v>3605</v>
      </c>
      <c r="F17">
        <v>1225536</v>
      </c>
    </row>
    <row r="18" spans="1:6" x14ac:dyDescent="0.25">
      <c r="A18">
        <v>2019</v>
      </c>
      <c r="B18" t="s">
        <v>3621</v>
      </c>
      <c r="C18" t="str">
        <f>MID(B18, VLOOKUP("duoarea_state_offset", Keys!$B:$C, 2, FALSE), VLOOKUP("duoarea_state_length", Keys!$B:$C, 2, FALSE))</f>
        <v>MA</v>
      </c>
      <c r="D18" t="s">
        <v>622</v>
      </c>
      <c r="E18" t="s">
        <v>3605</v>
      </c>
      <c r="F18">
        <v>0</v>
      </c>
    </row>
    <row r="19" spans="1:6" x14ac:dyDescent="0.25">
      <c r="A19">
        <v>2019</v>
      </c>
      <c r="B19" t="s">
        <v>3622</v>
      </c>
      <c r="C19" t="str">
        <f>MID(B19, VLOOKUP("duoarea_state_offset", Keys!$B:$C, 2, FALSE), VLOOKUP("duoarea_state_length", Keys!$B:$C, 2, FALSE))</f>
        <v>MD</v>
      </c>
      <c r="D19" t="s">
        <v>622</v>
      </c>
      <c r="E19" t="s">
        <v>3605</v>
      </c>
      <c r="F19">
        <v>227552</v>
      </c>
    </row>
    <row r="20" spans="1:6" x14ac:dyDescent="0.25">
      <c r="A20">
        <v>2019</v>
      </c>
      <c r="B20" t="s">
        <v>3623</v>
      </c>
      <c r="C20" t="str">
        <f>MID(B20, VLOOKUP("duoarea_state_offset", Keys!$B:$C, 2, FALSE), VLOOKUP("duoarea_state_length", Keys!$B:$C, 2, FALSE))</f>
        <v>ME</v>
      </c>
      <c r="D20" t="s">
        <v>622</v>
      </c>
      <c r="E20" t="s">
        <v>3605</v>
      </c>
      <c r="F20">
        <v>90299</v>
      </c>
    </row>
    <row r="21" spans="1:6" x14ac:dyDescent="0.25">
      <c r="A21">
        <v>2019</v>
      </c>
      <c r="B21" t="s">
        <v>3624</v>
      </c>
      <c r="C21" t="str">
        <f>MID(B21, VLOOKUP("duoarea_state_offset", Keys!$B:$C, 2, FALSE), VLOOKUP("duoarea_state_length", Keys!$B:$C, 2, FALSE))</f>
        <v>MI</v>
      </c>
      <c r="D21" t="s">
        <v>622</v>
      </c>
      <c r="E21" t="s">
        <v>3605</v>
      </c>
      <c r="F21">
        <v>768025</v>
      </c>
    </row>
    <row r="22" spans="1:6" x14ac:dyDescent="0.25">
      <c r="A22">
        <v>2019</v>
      </c>
      <c r="B22" t="s">
        <v>3625</v>
      </c>
      <c r="C22" t="str">
        <f>MID(B22, VLOOKUP("duoarea_state_offset", Keys!$B:$C, 2, FALSE), VLOOKUP("duoarea_state_length", Keys!$B:$C, 2, FALSE))</f>
        <v>MN</v>
      </c>
      <c r="D22" t="s">
        <v>622</v>
      </c>
      <c r="E22" t="s">
        <v>3605</v>
      </c>
      <c r="F22">
        <v>13668</v>
      </c>
    </row>
    <row r="23" spans="1:6" x14ac:dyDescent="0.25">
      <c r="A23">
        <v>2019</v>
      </c>
      <c r="B23" t="s">
        <v>3626</v>
      </c>
      <c r="C23" t="str">
        <f>MID(B23, VLOOKUP("duoarea_state_offset", Keys!$B:$C, 2, FALSE), VLOOKUP("duoarea_state_length", Keys!$B:$C, 2, FALSE))</f>
        <v>MO</v>
      </c>
      <c r="D23" t="s">
        <v>622</v>
      </c>
      <c r="E23" t="s">
        <v>3605</v>
      </c>
      <c r="F23">
        <v>0</v>
      </c>
    </row>
    <row r="24" spans="1:6" x14ac:dyDescent="0.25">
      <c r="A24">
        <v>2019</v>
      </c>
      <c r="B24" t="s">
        <v>3627</v>
      </c>
      <c r="C24" t="str">
        <f>MID(B24, VLOOKUP("duoarea_state_offset", Keys!$B:$C, 2, FALSE), VLOOKUP("duoarea_state_length", Keys!$B:$C, 2, FALSE))</f>
        <v>MS</v>
      </c>
      <c r="D24" t="s">
        <v>622</v>
      </c>
      <c r="E24" t="s">
        <v>3605</v>
      </c>
      <c r="F24">
        <v>0</v>
      </c>
    </row>
    <row r="25" spans="1:6" x14ac:dyDescent="0.25">
      <c r="A25">
        <v>2019</v>
      </c>
      <c r="B25" t="s">
        <v>3628</v>
      </c>
      <c r="C25" t="str">
        <f>MID(B25, VLOOKUP("duoarea_state_offset", Keys!$B:$C, 2, FALSE), VLOOKUP("duoarea_state_length", Keys!$B:$C, 2, FALSE))</f>
        <v>MT</v>
      </c>
      <c r="D25" t="s">
        <v>622</v>
      </c>
      <c r="E25" t="s">
        <v>3605</v>
      </c>
      <c r="F25">
        <v>1</v>
      </c>
    </row>
    <row r="26" spans="1:6" x14ac:dyDescent="0.25">
      <c r="A26">
        <v>2019</v>
      </c>
      <c r="B26" t="s">
        <v>3629</v>
      </c>
      <c r="C26" t="str">
        <f>MID(B26, VLOOKUP("duoarea_state_offset", Keys!$B:$C, 2, FALSE), VLOOKUP("duoarea_state_length", Keys!$B:$C, 2, FALSE))</f>
        <v>ND</v>
      </c>
      <c r="D26" t="s">
        <v>622</v>
      </c>
      <c r="E26" t="s">
        <v>3605</v>
      </c>
      <c r="F26">
        <v>488</v>
      </c>
    </row>
    <row r="27" spans="1:6" x14ac:dyDescent="0.25">
      <c r="A27">
        <v>2019</v>
      </c>
      <c r="B27" t="s">
        <v>3630</v>
      </c>
      <c r="C27" t="str">
        <f>MID(B27, VLOOKUP("duoarea_state_offset", Keys!$B:$C, 2, FALSE), VLOOKUP("duoarea_state_length", Keys!$B:$C, 2, FALSE))</f>
        <v>NE</v>
      </c>
      <c r="D27" t="s">
        <v>622</v>
      </c>
      <c r="E27" t="s">
        <v>3605</v>
      </c>
      <c r="F27">
        <v>0</v>
      </c>
    </row>
    <row r="28" spans="1:6" x14ac:dyDescent="0.25">
      <c r="A28">
        <v>2019</v>
      </c>
      <c r="B28" t="s">
        <v>3631</v>
      </c>
      <c r="C28" t="str">
        <f>MID(B28, VLOOKUP("duoarea_state_offset", Keys!$B:$C, 2, FALSE), VLOOKUP("duoarea_state_length", Keys!$B:$C, 2, FALSE))</f>
        <v>NH</v>
      </c>
      <c r="D28" t="s">
        <v>622</v>
      </c>
      <c r="E28" t="s">
        <v>3605</v>
      </c>
      <c r="F28">
        <v>1992</v>
      </c>
    </row>
    <row r="29" spans="1:6" x14ac:dyDescent="0.25">
      <c r="A29">
        <v>2019</v>
      </c>
      <c r="B29" t="s">
        <v>3632</v>
      </c>
      <c r="C29" t="str">
        <f>MID(B29, VLOOKUP("duoarea_state_offset", Keys!$B:$C, 2, FALSE), VLOOKUP("duoarea_state_length", Keys!$B:$C, 2, FALSE))</f>
        <v>NJ</v>
      </c>
      <c r="D29" t="s">
        <v>622</v>
      </c>
      <c r="E29" t="s">
        <v>3605</v>
      </c>
      <c r="F29">
        <v>0</v>
      </c>
    </row>
    <row r="30" spans="1:6" x14ac:dyDescent="0.25">
      <c r="A30">
        <v>2019</v>
      </c>
      <c r="B30" t="s">
        <v>3633</v>
      </c>
      <c r="C30" t="str">
        <f>MID(B30, VLOOKUP("duoarea_state_offset", Keys!$B:$C, 2, FALSE), VLOOKUP("duoarea_state_length", Keys!$B:$C, 2, FALSE))</f>
        <v>NM</v>
      </c>
      <c r="D30" t="s">
        <v>622</v>
      </c>
      <c r="E30" t="s">
        <v>3605</v>
      </c>
      <c r="F30">
        <v>0</v>
      </c>
    </row>
    <row r="31" spans="1:6" x14ac:dyDescent="0.25">
      <c r="A31">
        <v>2019</v>
      </c>
      <c r="B31" t="s">
        <v>3634</v>
      </c>
      <c r="C31" t="str">
        <f>MID(B31, VLOOKUP("duoarea_state_offset", Keys!$B:$C, 2, FALSE), VLOOKUP("duoarea_state_length", Keys!$B:$C, 2, FALSE))</f>
        <v>NV</v>
      </c>
      <c r="D31" t="s">
        <v>622</v>
      </c>
      <c r="E31" t="s">
        <v>3605</v>
      </c>
      <c r="F31">
        <v>0</v>
      </c>
    </row>
    <row r="32" spans="1:6" x14ac:dyDescent="0.25">
      <c r="A32">
        <v>2019</v>
      </c>
      <c r="B32" t="s">
        <v>3635</v>
      </c>
      <c r="C32" t="str">
        <f>MID(B32, VLOOKUP("duoarea_state_offset", Keys!$B:$C, 2, FALSE), VLOOKUP("duoarea_state_length", Keys!$B:$C, 2, FALSE))</f>
        <v>NY</v>
      </c>
      <c r="D32" t="s">
        <v>622</v>
      </c>
      <c r="E32" t="s">
        <v>3605</v>
      </c>
      <c r="F32">
        <v>276594</v>
      </c>
    </row>
    <row r="33" spans="1:6" x14ac:dyDescent="0.25">
      <c r="A33">
        <v>2019</v>
      </c>
      <c r="B33" t="s">
        <v>3636</v>
      </c>
      <c r="C33" t="str">
        <f>MID(B33, VLOOKUP("duoarea_state_offset", Keys!$B:$C, 2, FALSE), VLOOKUP("duoarea_state_length", Keys!$B:$C, 2, FALSE))</f>
        <v>OH</v>
      </c>
      <c r="D33" t="s">
        <v>622</v>
      </c>
      <c r="E33" t="s">
        <v>3605</v>
      </c>
      <c r="F33">
        <v>0</v>
      </c>
    </row>
    <row r="34" spans="1:6" x14ac:dyDescent="0.25">
      <c r="A34">
        <v>2019</v>
      </c>
      <c r="B34" t="s">
        <v>3637</v>
      </c>
      <c r="C34" t="str">
        <f>MID(B34, VLOOKUP("duoarea_state_offset", Keys!$B:$C, 2, FALSE), VLOOKUP("duoarea_state_length", Keys!$B:$C, 2, FALSE))</f>
        <v>OK</v>
      </c>
      <c r="D34" t="s">
        <v>622</v>
      </c>
      <c r="E34" t="s">
        <v>3605</v>
      </c>
      <c r="F34">
        <v>0</v>
      </c>
    </row>
    <row r="35" spans="1:6" x14ac:dyDescent="0.25">
      <c r="A35">
        <v>2019</v>
      </c>
      <c r="B35" t="s">
        <v>3638</v>
      </c>
      <c r="C35" t="str">
        <f>MID(B35, VLOOKUP("duoarea_state_offset", Keys!$B:$C, 2, FALSE), VLOOKUP("duoarea_state_length", Keys!$B:$C, 2, FALSE))</f>
        <v>OR</v>
      </c>
      <c r="D35" t="s">
        <v>622</v>
      </c>
      <c r="E35" t="s">
        <v>3605</v>
      </c>
      <c r="F35">
        <v>0</v>
      </c>
    </row>
    <row r="36" spans="1:6" x14ac:dyDescent="0.25">
      <c r="A36">
        <v>2019</v>
      </c>
      <c r="B36" t="s">
        <v>3639</v>
      </c>
      <c r="C36" t="str">
        <f>MID(B36, VLOOKUP("duoarea_state_offset", Keys!$B:$C, 2, FALSE), VLOOKUP("duoarea_state_length", Keys!$B:$C, 2, FALSE))</f>
        <v>PA</v>
      </c>
      <c r="D36" t="s">
        <v>622</v>
      </c>
      <c r="E36" t="s">
        <v>3605</v>
      </c>
      <c r="F36">
        <v>0</v>
      </c>
    </row>
    <row r="37" spans="1:6" x14ac:dyDescent="0.25">
      <c r="A37">
        <v>2019</v>
      </c>
      <c r="B37" t="s">
        <v>3640</v>
      </c>
      <c r="C37" t="str">
        <f>MID(B37, VLOOKUP("duoarea_state_offset", Keys!$B:$C, 2, FALSE), VLOOKUP("duoarea_state_length", Keys!$B:$C, 2, FALSE))</f>
        <v>RI</v>
      </c>
      <c r="D37" t="s">
        <v>622</v>
      </c>
      <c r="E37" t="s">
        <v>3605</v>
      </c>
      <c r="F37">
        <v>0</v>
      </c>
    </row>
    <row r="38" spans="1:6" x14ac:dyDescent="0.25">
      <c r="A38">
        <v>2019</v>
      </c>
      <c r="B38" t="s">
        <v>3641</v>
      </c>
      <c r="C38" t="str">
        <f>MID(B38, VLOOKUP("duoarea_state_offset", Keys!$B:$C, 2, FALSE), VLOOKUP("duoarea_state_length", Keys!$B:$C, 2, FALSE))</f>
        <v>SC</v>
      </c>
      <c r="D38" t="s">
        <v>622</v>
      </c>
      <c r="E38" t="s">
        <v>3605</v>
      </c>
      <c r="F38">
        <v>0</v>
      </c>
    </row>
    <row r="39" spans="1:6" x14ac:dyDescent="0.25">
      <c r="A39">
        <v>2019</v>
      </c>
      <c r="B39" t="s">
        <v>3642</v>
      </c>
      <c r="C39" t="str">
        <f>MID(B39, VLOOKUP("duoarea_state_offset", Keys!$B:$C, 2, FALSE), VLOOKUP("duoarea_state_length", Keys!$B:$C, 2, FALSE))</f>
        <v>SD</v>
      </c>
      <c r="D39" t="s">
        <v>622</v>
      </c>
      <c r="E39" t="s">
        <v>3605</v>
      </c>
      <c r="F39">
        <v>0</v>
      </c>
    </row>
    <row r="40" spans="1:6" x14ac:dyDescent="0.25">
      <c r="A40">
        <v>2019</v>
      </c>
      <c r="B40" t="s">
        <v>3643</v>
      </c>
      <c r="C40" t="str">
        <f>MID(B40, VLOOKUP("duoarea_state_offset", Keys!$B:$C, 2, FALSE), VLOOKUP("duoarea_state_length", Keys!$B:$C, 2, FALSE))</f>
        <v>TN</v>
      </c>
      <c r="D40" t="s">
        <v>622</v>
      </c>
      <c r="E40" t="s">
        <v>3605</v>
      </c>
      <c r="F40">
        <v>0</v>
      </c>
    </row>
    <row r="41" spans="1:6" x14ac:dyDescent="0.25">
      <c r="A41">
        <v>2019</v>
      </c>
      <c r="B41" t="s">
        <v>3644</v>
      </c>
      <c r="C41" t="str">
        <f>MID(B41, VLOOKUP("duoarea_state_offset", Keys!$B:$C, 2, FALSE), VLOOKUP("duoarea_state_length", Keys!$B:$C, 2, FALSE))</f>
        <v>TX</v>
      </c>
      <c r="D41" t="s">
        <v>622</v>
      </c>
      <c r="E41" t="s">
        <v>3605</v>
      </c>
      <c r="F41">
        <v>1972914</v>
      </c>
    </row>
    <row r="42" spans="1:6" x14ac:dyDescent="0.25">
      <c r="A42">
        <v>2019</v>
      </c>
      <c r="B42" t="s">
        <v>3645</v>
      </c>
      <c r="C42" t="str">
        <f>MID(B42, VLOOKUP("duoarea_state_offset", Keys!$B:$C, 2, FALSE), VLOOKUP("duoarea_state_length", Keys!$B:$C, 2, FALSE))</f>
        <v>UT</v>
      </c>
      <c r="D42" t="s">
        <v>622</v>
      </c>
      <c r="E42" t="s">
        <v>3605</v>
      </c>
      <c r="F42">
        <v>0</v>
      </c>
    </row>
    <row r="43" spans="1:6" x14ac:dyDescent="0.25">
      <c r="A43">
        <v>2019</v>
      </c>
      <c r="B43" t="s">
        <v>3646</v>
      </c>
      <c r="C43" t="str">
        <f>MID(B43, VLOOKUP("duoarea_state_offset", Keys!$B:$C, 2, FALSE), VLOOKUP("duoarea_state_length", Keys!$B:$C, 2, FALSE))</f>
        <v>VA</v>
      </c>
      <c r="D43" t="s">
        <v>622</v>
      </c>
      <c r="E43" t="s">
        <v>3605</v>
      </c>
      <c r="F43">
        <v>0</v>
      </c>
    </row>
    <row r="44" spans="1:6" x14ac:dyDescent="0.25">
      <c r="A44">
        <v>2019</v>
      </c>
      <c r="B44" t="s">
        <v>3647</v>
      </c>
      <c r="C44" t="str">
        <f>MID(B44, VLOOKUP("duoarea_state_offset", Keys!$B:$C, 2, FALSE), VLOOKUP("duoarea_state_length", Keys!$B:$C, 2, FALSE))</f>
        <v>VT</v>
      </c>
      <c r="D44" t="s">
        <v>622</v>
      </c>
      <c r="E44" t="s">
        <v>3605</v>
      </c>
      <c r="F44">
        <v>0</v>
      </c>
    </row>
    <row r="45" spans="1:6" x14ac:dyDescent="0.25">
      <c r="A45">
        <v>2019</v>
      </c>
      <c r="B45" t="s">
        <v>3648</v>
      </c>
      <c r="C45" t="str">
        <f>MID(B45, VLOOKUP("duoarea_state_offset", Keys!$B:$C, 2, FALSE), VLOOKUP("duoarea_state_length", Keys!$B:$C, 2, FALSE))</f>
        <v>WA</v>
      </c>
      <c r="D45" t="s">
        <v>622</v>
      </c>
      <c r="E45" t="s">
        <v>3605</v>
      </c>
      <c r="F45">
        <v>22870</v>
      </c>
    </row>
    <row r="46" spans="1:6" x14ac:dyDescent="0.25">
      <c r="A46">
        <v>2019</v>
      </c>
      <c r="B46" t="s">
        <v>3649</v>
      </c>
      <c r="C46" t="str">
        <f>MID(B46, VLOOKUP("duoarea_state_offset", Keys!$B:$C, 2, FALSE), VLOOKUP("duoarea_state_length", Keys!$B:$C, 2, FALSE))</f>
        <v>WI</v>
      </c>
      <c r="D46" t="s">
        <v>622</v>
      </c>
      <c r="E46" t="s">
        <v>3605</v>
      </c>
      <c r="F46">
        <v>0</v>
      </c>
    </row>
    <row r="47" spans="1:6" x14ac:dyDescent="0.25">
      <c r="A47">
        <v>2019</v>
      </c>
      <c r="B47" t="s">
        <v>3650</v>
      </c>
      <c r="C47" t="str">
        <f>MID(B47, VLOOKUP("duoarea_state_offset", Keys!$B:$C, 2, FALSE), VLOOKUP("duoarea_state_length", Keys!$B:$C, 2, FALSE))</f>
        <v>WV</v>
      </c>
      <c r="D47" t="s">
        <v>622</v>
      </c>
      <c r="E47" t="s">
        <v>3605</v>
      </c>
      <c r="F47">
        <v>0</v>
      </c>
    </row>
    <row r="48" spans="1:6" x14ac:dyDescent="0.25">
      <c r="A48">
        <v>2019</v>
      </c>
      <c r="B48" t="s">
        <v>3651</v>
      </c>
      <c r="C48" t="str">
        <f>MID(B48, VLOOKUP("duoarea_state_offset", Keys!$B:$C, 2, FALSE), VLOOKUP("duoarea_state_length", Keys!$B:$C, 2, FALSE))</f>
        <v>WY</v>
      </c>
      <c r="D48" t="s">
        <v>622</v>
      </c>
      <c r="E48" t="s">
        <v>3605</v>
      </c>
      <c r="F48">
        <v>0</v>
      </c>
    </row>
    <row r="49" spans="1:6" x14ac:dyDescent="0.25">
      <c r="A49">
        <v>2019</v>
      </c>
      <c r="B49" t="s">
        <v>3652</v>
      </c>
      <c r="C49" t="str">
        <f>MID(B49, VLOOKUP("duoarea_state_offset", Keys!$B:$C, 2, FALSE), VLOOKUP("duoarea_state_length", Keys!$B:$C, 2, FALSE))</f>
        <v>AK</v>
      </c>
      <c r="D49" t="s">
        <v>619</v>
      </c>
      <c r="E49" t="s">
        <v>3653</v>
      </c>
      <c r="F49">
        <v>6</v>
      </c>
    </row>
    <row r="50" spans="1:6" x14ac:dyDescent="0.25">
      <c r="A50">
        <v>2019</v>
      </c>
      <c r="B50" t="s">
        <v>3604</v>
      </c>
      <c r="C50" t="str">
        <f>MID(B50, VLOOKUP("duoarea_state_offset", Keys!$B:$C, 2, FALSE), VLOOKUP("duoarea_state_length", Keys!$B:$C, 2, FALSE))</f>
        <v>AL</v>
      </c>
      <c r="D50" t="s">
        <v>619</v>
      </c>
      <c r="E50" t="s">
        <v>3653</v>
      </c>
      <c r="F50">
        <v>0</v>
      </c>
    </row>
    <row r="51" spans="1:6" x14ac:dyDescent="0.25">
      <c r="A51">
        <v>2019</v>
      </c>
      <c r="B51" t="s">
        <v>3606</v>
      </c>
      <c r="C51" t="str">
        <f>MID(B51, VLOOKUP("duoarea_state_offset", Keys!$B:$C, 2, FALSE), VLOOKUP("duoarea_state_length", Keys!$B:$C, 2, FALSE))</f>
        <v>AR</v>
      </c>
      <c r="D51" t="s">
        <v>619</v>
      </c>
      <c r="E51" t="s">
        <v>3653</v>
      </c>
      <c r="F51">
        <v>0</v>
      </c>
    </row>
    <row r="52" spans="1:6" x14ac:dyDescent="0.25">
      <c r="A52">
        <v>2019</v>
      </c>
      <c r="B52" t="s">
        <v>3607</v>
      </c>
      <c r="C52" t="str">
        <f>MID(B52, VLOOKUP("duoarea_state_offset", Keys!$B:$C, 2, FALSE), VLOOKUP("duoarea_state_length", Keys!$B:$C, 2, FALSE))</f>
        <v>AZ</v>
      </c>
      <c r="D52" t="s">
        <v>619</v>
      </c>
      <c r="E52" t="s">
        <v>3653</v>
      </c>
      <c r="F52">
        <v>8039</v>
      </c>
    </row>
    <row r="53" spans="1:6" x14ac:dyDescent="0.25">
      <c r="A53">
        <v>2019</v>
      </c>
      <c r="B53" t="s">
        <v>3608</v>
      </c>
      <c r="C53" t="str">
        <f>MID(B53, VLOOKUP("duoarea_state_offset", Keys!$B:$C, 2, FALSE), VLOOKUP("duoarea_state_length", Keys!$B:$C, 2, FALSE))</f>
        <v>CA</v>
      </c>
      <c r="D53" t="s">
        <v>619</v>
      </c>
      <c r="E53" t="s">
        <v>3653</v>
      </c>
      <c r="F53">
        <v>10575</v>
      </c>
    </row>
    <row r="54" spans="1:6" x14ac:dyDescent="0.25">
      <c r="A54">
        <v>2019</v>
      </c>
      <c r="B54" t="s">
        <v>3609</v>
      </c>
      <c r="C54" t="str">
        <f>MID(B54, VLOOKUP("duoarea_state_offset", Keys!$B:$C, 2, FALSE), VLOOKUP("duoarea_state_length", Keys!$B:$C, 2, FALSE))</f>
        <v>CO</v>
      </c>
      <c r="D54" t="s">
        <v>619</v>
      </c>
      <c r="E54" t="s">
        <v>3653</v>
      </c>
      <c r="F54">
        <v>0</v>
      </c>
    </row>
    <row r="55" spans="1:6" x14ac:dyDescent="0.25">
      <c r="A55">
        <v>2019</v>
      </c>
      <c r="B55" t="s">
        <v>3610</v>
      </c>
      <c r="C55" t="str">
        <f>MID(B55, VLOOKUP("duoarea_state_offset", Keys!$B:$C, 2, FALSE), VLOOKUP("duoarea_state_length", Keys!$B:$C, 2, FALSE))</f>
        <v>CT</v>
      </c>
      <c r="D55" t="s">
        <v>619</v>
      </c>
      <c r="E55" t="s">
        <v>3653</v>
      </c>
      <c r="F55">
        <v>0</v>
      </c>
    </row>
    <row r="56" spans="1:6" x14ac:dyDescent="0.25">
      <c r="A56">
        <v>2019</v>
      </c>
      <c r="B56" t="s">
        <v>3654</v>
      </c>
      <c r="C56" t="str">
        <f>MID(B56, VLOOKUP("duoarea_state_offset", Keys!$B:$C, 2, FALSE), VLOOKUP("duoarea_state_length", Keys!$B:$C, 2, FALSE))</f>
        <v>DC</v>
      </c>
      <c r="D56" t="s">
        <v>619</v>
      </c>
      <c r="E56" t="s">
        <v>3653</v>
      </c>
      <c r="F56">
        <v>0</v>
      </c>
    </row>
    <row r="57" spans="1:6" x14ac:dyDescent="0.25">
      <c r="A57">
        <v>2019</v>
      </c>
      <c r="B57" t="s">
        <v>3611</v>
      </c>
      <c r="C57" t="str">
        <f>MID(B57, VLOOKUP("duoarea_state_offset", Keys!$B:$C, 2, FALSE), VLOOKUP("duoarea_state_length", Keys!$B:$C, 2, FALSE))</f>
        <v>DE</v>
      </c>
      <c r="D57" t="s">
        <v>619</v>
      </c>
      <c r="E57" t="s">
        <v>3653</v>
      </c>
      <c r="F57">
        <v>0</v>
      </c>
    </row>
    <row r="58" spans="1:6" x14ac:dyDescent="0.25">
      <c r="A58">
        <v>2019</v>
      </c>
      <c r="B58" t="s">
        <v>3612</v>
      </c>
      <c r="C58" t="str">
        <f>MID(B58, VLOOKUP("duoarea_state_offset", Keys!$B:$C, 2, FALSE), VLOOKUP("duoarea_state_length", Keys!$B:$C, 2, FALSE))</f>
        <v>FL</v>
      </c>
      <c r="D58" t="s">
        <v>619</v>
      </c>
      <c r="E58" t="s">
        <v>3653</v>
      </c>
      <c r="F58">
        <v>0</v>
      </c>
    </row>
    <row r="59" spans="1:6" x14ac:dyDescent="0.25">
      <c r="A59">
        <v>2019</v>
      </c>
      <c r="B59" t="s">
        <v>3613</v>
      </c>
      <c r="C59" t="str">
        <f>MID(B59, VLOOKUP("duoarea_state_offset", Keys!$B:$C, 2, FALSE), VLOOKUP("duoarea_state_length", Keys!$B:$C, 2, FALSE))</f>
        <v>GA</v>
      </c>
      <c r="D59" t="s">
        <v>619</v>
      </c>
      <c r="E59" t="s">
        <v>3653</v>
      </c>
      <c r="F59">
        <v>5648</v>
      </c>
    </row>
    <row r="60" spans="1:6" x14ac:dyDescent="0.25">
      <c r="A60">
        <v>2019</v>
      </c>
      <c r="B60" t="s">
        <v>3655</v>
      </c>
      <c r="C60" t="str">
        <f>MID(B60, VLOOKUP("duoarea_state_offset", Keys!$B:$C, 2, FALSE), VLOOKUP("duoarea_state_length", Keys!$B:$C, 2, FALSE))</f>
        <v>HI</v>
      </c>
      <c r="D60" t="s">
        <v>619</v>
      </c>
      <c r="E60" t="s">
        <v>3653</v>
      </c>
      <c r="F60">
        <v>0</v>
      </c>
    </row>
    <row r="61" spans="1:6" x14ac:dyDescent="0.25">
      <c r="A61">
        <v>2019</v>
      </c>
      <c r="B61" t="s">
        <v>3614</v>
      </c>
      <c r="C61" t="str">
        <f>MID(B61, VLOOKUP("duoarea_state_offset", Keys!$B:$C, 2, FALSE), VLOOKUP("duoarea_state_length", Keys!$B:$C, 2, FALSE))</f>
        <v>IA</v>
      </c>
      <c r="D61" t="s">
        <v>619</v>
      </c>
      <c r="E61" t="s">
        <v>3653</v>
      </c>
      <c r="F61">
        <v>0</v>
      </c>
    </row>
    <row r="62" spans="1:6" x14ac:dyDescent="0.25">
      <c r="A62">
        <v>2019</v>
      </c>
      <c r="B62" t="s">
        <v>3615</v>
      </c>
      <c r="C62" t="str">
        <f>MID(B62, VLOOKUP("duoarea_state_offset", Keys!$B:$C, 2, FALSE), VLOOKUP("duoarea_state_length", Keys!$B:$C, 2, FALSE))</f>
        <v>ID</v>
      </c>
      <c r="D62" t="s">
        <v>619</v>
      </c>
      <c r="E62" t="s">
        <v>3653</v>
      </c>
      <c r="F62">
        <v>818374</v>
      </c>
    </row>
    <row r="63" spans="1:6" x14ac:dyDescent="0.25">
      <c r="A63">
        <v>2019</v>
      </c>
      <c r="B63" t="s">
        <v>3616</v>
      </c>
      <c r="C63" t="str">
        <f>MID(B63, VLOOKUP("duoarea_state_offset", Keys!$B:$C, 2, FALSE), VLOOKUP("duoarea_state_length", Keys!$B:$C, 2, FALSE))</f>
        <v>IL</v>
      </c>
      <c r="D63" t="s">
        <v>619</v>
      </c>
      <c r="E63" t="s">
        <v>3653</v>
      </c>
      <c r="F63">
        <v>0</v>
      </c>
    </row>
    <row r="64" spans="1:6" x14ac:dyDescent="0.25">
      <c r="A64">
        <v>2019</v>
      </c>
      <c r="B64" t="s">
        <v>3617</v>
      </c>
      <c r="C64" t="str">
        <f>MID(B64, VLOOKUP("duoarea_state_offset", Keys!$B:$C, 2, FALSE), VLOOKUP("duoarea_state_length", Keys!$B:$C, 2, FALSE))</f>
        <v>IN</v>
      </c>
      <c r="D64" t="s">
        <v>619</v>
      </c>
      <c r="E64" t="s">
        <v>3653</v>
      </c>
      <c r="F64">
        <v>0</v>
      </c>
    </row>
    <row r="65" spans="1:6" x14ac:dyDescent="0.25">
      <c r="A65">
        <v>2019</v>
      </c>
      <c r="B65" t="s">
        <v>3618</v>
      </c>
      <c r="C65" t="str">
        <f>MID(B65, VLOOKUP("duoarea_state_offset", Keys!$B:$C, 2, FALSE), VLOOKUP("duoarea_state_length", Keys!$B:$C, 2, FALSE))</f>
        <v>KS</v>
      </c>
      <c r="D65" t="s">
        <v>619</v>
      </c>
      <c r="E65" t="s">
        <v>3653</v>
      </c>
      <c r="F65">
        <v>0</v>
      </c>
    </row>
    <row r="66" spans="1:6" x14ac:dyDescent="0.25">
      <c r="A66">
        <v>2019</v>
      </c>
      <c r="B66" t="s">
        <v>3619</v>
      </c>
      <c r="C66" t="str">
        <f>MID(B66, VLOOKUP("duoarea_state_offset", Keys!$B:$C, 2, FALSE), VLOOKUP("duoarea_state_length", Keys!$B:$C, 2, FALSE))</f>
        <v>KY</v>
      </c>
      <c r="D66" t="s">
        <v>619</v>
      </c>
      <c r="E66" t="s">
        <v>3653</v>
      </c>
      <c r="F66">
        <v>0</v>
      </c>
    </row>
    <row r="67" spans="1:6" x14ac:dyDescent="0.25">
      <c r="A67">
        <v>2019</v>
      </c>
      <c r="B67" t="s">
        <v>3620</v>
      </c>
      <c r="C67" t="str">
        <f>MID(B67, VLOOKUP("duoarea_state_offset", Keys!$B:$C, 2, FALSE), VLOOKUP("duoarea_state_length", Keys!$B:$C, 2, FALSE))</f>
        <v>LA</v>
      </c>
      <c r="D67" t="s">
        <v>619</v>
      </c>
      <c r="E67" t="s">
        <v>3653</v>
      </c>
      <c r="F67">
        <v>0</v>
      </c>
    </row>
    <row r="68" spans="1:6" x14ac:dyDescent="0.25">
      <c r="A68">
        <v>2019</v>
      </c>
      <c r="B68" t="s">
        <v>3621</v>
      </c>
      <c r="C68" t="str">
        <f>MID(B68, VLOOKUP("duoarea_state_offset", Keys!$B:$C, 2, FALSE), VLOOKUP("duoarea_state_length", Keys!$B:$C, 2, FALSE))</f>
        <v>MA</v>
      </c>
      <c r="D68" t="s">
        <v>619</v>
      </c>
      <c r="E68" t="s">
        <v>3653</v>
      </c>
      <c r="F68">
        <v>40326</v>
      </c>
    </row>
    <row r="69" spans="1:6" x14ac:dyDescent="0.25">
      <c r="A69">
        <v>2019</v>
      </c>
      <c r="B69" t="s">
        <v>3622</v>
      </c>
      <c r="C69" t="str">
        <f>MID(B69, VLOOKUP("duoarea_state_offset", Keys!$B:$C, 2, FALSE), VLOOKUP("duoarea_state_length", Keys!$B:$C, 2, FALSE))</f>
        <v>MD</v>
      </c>
      <c r="D69" t="s">
        <v>619</v>
      </c>
      <c r="E69" t="s">
        <v>3653</v>
      </c>
      <c r="F69">
        <v>6703</v>
      </c>
    </row>
    <row r="70" spans="1:6" x14ac:dyDescent="0.25">
      <c r="A70">
        <v>2019</v>
      </c>
      <c r="B70" t="s">
        <v>3623</v>
      </c>
      <c r="C70" t="str">
        <f>MID(B70, VLOOKUP("duoarea_state_offset", Keys!$B:$C, 2, FALSE), VLOOKUP("duoarea_state_length", Keys!$B:$C, 2, FALSE))</f>
        <v>ME</v>
      </c>
      <c r="D70" t="s">
        <v>619</v>
      </c>
      <c r="E70" t="s">
        <v>3653</v>
      </c>
      <c r="F70">
        <v>57094</v>
      </c>
    </row>
    <row r="71" spans="1:6" x14ac:dyDescent="0.25">
      <c r="A71">
        <v>2019</v>
      </c>
      <c r="B71" t="s">
        <v>3624</v>
      </c>
      <c r="C71" t="str">
        <f>MID(B71, VLOOKUP("duoarea_state_offset", Keys!$B:$C, 2, FALSE), VLOOKUP("duoarea_state_length", Keys!$B:$C, 2, FALSE))</f>
        <v>MI</v>
      </c>
      <c r="D71" t="s">
        <v>619</v>
      </c>
      <c r="E71" t="s">
        <v>3653</v>
      </c>
      <c r="F71">
        <v>28309</v>
      </c>
    </row>
    <row r="72" spans="1:6" x14ac:dyDescent="0.25">
      <c r="A72">
        <v>2019</v>
      </c>
      <c r="B72" t="s">
        <v>3625</v>
      </c>
      <c r="C72" t="str">
        <f>MID(B72, VLOOKUP("duoarea_state_offset", Keys!$B:$C, 2, FALSE), VLOOKUP("duoarea_state_length", Keys!$B:$C, 2, FALSE))</f>
        <v>MN</v>
      </c>
      <c r="D72" t="s">
        <v>619</v>
      </c>
      <c r="E72" t="s">
        <v>3653</v>
      </c>
      <c r="F72">
        <v>496527</v>
      </c>
    </row>
    <row r="73" spans="1:6" x14ac:dyDescent="0.25">
      <c r="A73">
        <v>2019</v>
      </c>
      <c r="B73" t="s">
        <v>3626</v>
      </c>
      <c r="C73" t="str">
        <f>MID(B73, VLOOKUP("duoarea_state_offset", Keys!$B:$C, 2, FALSE), VLOOKUP("duoarea_state_length", Keys!$B:$C, 2, FALSE))</f>
        <v>MO</v>
      </c>
      <c r="D73" t="s">
        <v>619</v>
      </c>
      <c r="E73" t="s">
        <v>3653</v>
      </c>
      <c r="F73">
        <v>0</v>
      </c>
    </row>
    <row r="74" spans="1:6" x14ac:dyDescent="0.25">
      <c r="A74">
        <v>2019</v>
      </c>
      <c r="B74" t="s">
        <v>3627</v>
      </c>
      <c r="C74" t="str">
        <f>MID(B74, VLOOKUP("duoarea_state_offset", Keys!$B:$C, 2, FALSE), VLOOKUP("duoarea_state_length", Keys!$B:$C, 2, FALSE))</f>
        <v>MS</v>
      </c>
      <c r="D74" t="s">
        <v>619</v>
      </c>
      <c r="E74" t="s">
        <v>3653</v>
      </c>
      <c r="F74">
        <v>0</v>
      </c>
    </row>
    <row r="75" spans="1:6" x14ac:dyDescent="0.25">
      <c r="A75">
        <v>2019</v>
      </c>
      <c r="B75" t="s">
        <v>3628</v>
      </c>
      <c r="C75" t="str">
        <f>MID(B75, VLOOKUP("duoarea_state_offset", Keys!$B:$C, 2, FALSE), VLOOKUP("duoarea_state_length", Keys!$B:$C, 2, FALSE))</f>
        <v>MT</v>
      </c>
      <c r="D75" t="s">
        <v>619</v>
      </c>
      <c r="E75" t="s">
        <v>3653</v>
      </c>
      <c r="F75">
        <v>384092</v>
      </c>
    </row>
    <row r="76" spans="1:6" x14ac:dyDescent="0.25">
      <c r="A76">
        <v>2019</v>
      </c>
      <c r="B76" t="s">
        <v>3656</v>
      </c>
      <c r="C76" t="str">
        <f>MID(B76, VLOOKUP("duoarea_state_offset", Keys!$B:$C, 2, FALSE), VLOOKUP("duoarea_state_length", Keys!$B:$C, 2, FALSE))</f>
        <v>NC</v>
      </c>
      <c r="D76" t="s">
        <v>619</v>
      </c>
      <c r="E76" t="s">
        <v>3653</v>
      </c>
      <c r="F76">
        <v>0</v>
      </c>
    </row>
    <row r="77" spans="1:6" x14ac:dyDescent="0.25">
      <c r="A77">
        <v>2019</v>
      </c>
      <c r="B77" t="s">
        <v>3629</v>
      </c>
      <c r="C77" t="str">
        <f>MID(B77, VLOOKUP("duoarea_state_offset", Keys!$B:$C, 2, FALSE), VLOOKUP("duoarea_state_length", Keys!$B:$C, 2, FALSE))</f>
        <v>ND</v>
      </c>
      <c r="D77" t="s">
        <v>619</v>
      </c>
      <c r="E77" t="s">
        <v>3653</v>
      </c>
      <c r="F77">
        <v>460986</v>
      </c>
    </row>
    <row r="78" spans="1:6" x14ac:dyDescent="0.25">
      <c r="A78">
        <v>2019</v>
      </c>
      <c r="B78" t="s">
        <v>3630</v>
      </c>
      <c r="C78" t="str">
        <f>MID(B78, VLOOKUP("duoarea_state_offset", Keys!$B:$C, 2, FALSE), VLOOKUP("duoarea_state_length", Keys!$B:$C, 2, FALSE))</f>
        <v>NE</v>
      </c>
      <c r="D78" t="s">
        <v>619</v>
      </c>
      <c r="E78" t="s">
        <v>3653</v>
      </c>
      <c r="F78">
        <v>0</v>
      </c>
    </row>
    <row r="79" spans="1:6" x14ac:dyDescent="0.25">
      <c r="A79">
        <v>2019</v>
      </c>
      <c r="B79" t="s">
        <v>3631</v>
      </c>
      <c r="C79" t="str">
        <f>MID(B79, VLOOKUP("duoarea_state_offset", Keys!$B:$C, 2, FALSE), VLOOKUP("duoarea_state_length", Keys!$B:$C, 2, FALSE))</f>
        <v>NH</v>
      </c>
      <c r="D79" t="s">
        <v>619</v>
      </c>
      <c r="E79" t="s">
        <v>3653</v>
      </c>
      <c r="F79">
        <v>100086</v>
      </c>
    </row>
    <row r="80" spans="1:6" x14ac:dyDescent="0.25">
      <c r="A80">
        <v>2019</v>
      </c>
      <c r="B80" t="s">
        <v>3632</v>
      </c>
      <c r="C80" t="str">
        <f>MID(B80, VLOOKUP("duoarea_state_offset", Keys!$B:$C, 2, FALSE), VLOOKUP("duoarea_state_length", Keys!$B:$C, 2, FALSE))</f>
        <v>NJ</v>
      </c>
      <c r="D80" t="s">
        <v>619</v>
      </c>
      <c r="E80" t="s">
        <v>3653</v>
      </c>
      <c r="F80">
        <v>0</v>
      </c>
    </row>
    <row r="81" spans="1:6" x14ac:dyDescent="0.25">
      <c r="A81">
        <v>2019</v>
      </c>
      <c r="B81" t="s">
        <v>3633</v>
      </c>
      <c r="C81" t="str">
        <f>MID(B81, VLOOKUP("duoarea_state_offset", Keys!$B:$C, 2, FALSE), VLOOKUP("duoarea_state_length", Keys!$B:$C, 2, FALSE))</f>
        <v>NM</v>
      </c>
      <c r="D81" t="s">
        <v>619</v>
      </c>
      <c r="E81" t="s">
        <v>3653</v>
      </c>
      <c r="F81">
        <v>0</v>
      </c>
    </row>
    <row r="82" spans="1:6" x14ac:dyDescent="0.25">
      <c r="A82">
        <v>2019</v>
      </c>
      <c r="B82" t="s">
        <v>3634</v>
      </c>
      <c r="C82" t="str">
        <f>MID(B82, VLOOKUP("duoarea_state_offset", Keys!$B:$C, 2, FALSE), VLOOKUP("duoarea_state_length", Keys!$B:$C, 2, FALSE))</f>
        <v>NV</v>
      </c>
      <c r="D82" t="s">
        <v>619</v>
      </c>
      <c r="E82" t="s">
        <v>3653</v>
      </c>
      <c r="F82">
        <v>0</v>
      </c>
    </row>
    <row r="83" spans="1:6" x14ac:dyDescent="0.25">
      <c r="A83">
        <v>2019</v>
      </c>
      <c r="B83" t="s">
        <v>3635</v>
      </c>
      <c r="C83" t="str">
        <f>MID(B83, VLOOKUP("duoarea_state_offset", Keys!$B:$C, 2, FALSE), VLOOKUP("duoarea_state_length", Keys!$B:$C, 2, FALSE))</f>
        <v>NY</v>
      </c>
      <c r="D83" t="s">
        <v>619</v>
      </c>
      <c r="E83" t="s">
        <v>3653</v>
      </c>
      <c r="F83">
        <v>175765</v>
      </c>
    </row>
    <row r="84" spans="1:6" x14ac:dyDescent="0.25">
      <c r="A84">
        <v>2019</v>
      </c>
      <c r="B84" t="s">
        <v>3636</v>
      </c>
      <c r="C84" t="str">
        <f>MID(B84, VLOOKUP("duoarea_state_offset", Keys!$B:$C, 2, FALSE), VLOOKUP("duoarea_state_length", Keys!$B:$C, 2, FALSE))</f>
        <v>OH</v>
      </c>
      <c r="D84" t="s">
        <v>619</v>
      </c>
      <c r="E84" t="s">
        <v>3653</v>
      </c>
      <c r="F84">
        <v>0</v>
      </c>
    </row>
    <row r="85" spans="1:6" x14ac:dyDescent="0.25">
      <c r="A85">
        <v>2019</v>
      </c>
      <c r="B85" t="s">
        <v>3637</v>
      </c>
      <c r="C85" t="str">
        <f>MID(B85, VLOOKUP("duoarea_state_offset", Keys!$B:$C, 2, FALSE), VLOOKUP("duoarea_state_length", Keys!$B:$C, 2, FALSE))</f>
        <v>OK</v>
      </c>
      <c r="D85" t="s">
        <v>619</v>
      </c>
      <c r="E85" t="s">
        <v>3653</v>
      </c>
      <c r="F85">
        <v>0</v>
      </c>
    </row>
    <row r="86" spans="1:6" x14ac:dyDescent="0.25">
      <c r="A86">
        <v>2019</v>
      </c>
      <c r="B86" t="s">
        <v>3638</v>
      </c>
      <c r="C86" t="str">
        <f>MID(B86, VLOOKUP("duoarea_state_offset", Keys!$B:$C, 2, FALSE), VLOOKUP("duoarea_state_length", Keys!$B:$C, 2, FALSE))</f>
        <v>OR</v>
      </c>
      <c r="D86" t="s">
        <v>619</v>
      </c>
      <c r="E86" t="s">
        <v>3653</v>
      </c>
      <c r="F86">
        <v>0</v>
      </c>
    </row>
    <row r="87" spans="1:6" x14ac:dyDescent="0.25">
      <c r="A87">
        <v>2019</v>
      </c>
      <c r="B87" t="s">
        <v>3639</v>
      </c>
      <c r="C87" t="str">
        <f>MID(B87, VLOOKUP("duoarea_state_offset", Keys!$B:$C, 2, FALSE), VLOOKUP("duoarea_state_length", Keys!$B:$C, 2, FALSE))</f>
        <v>PA</v>
      </c>
      <c r="D87" t="s">
        <v>619</v>
      </c>
      <c r="E87" t="s">
        <v>3653</v>
      </c>
      <c r="F87">
        <v>0</v>
      </c>
    </row>
    <row r="88" spans="1:6" x14ac:dyDescent="0.25">
      <c r="A88">
        <v>2019</v>
      </c>
      <c r="B88" t="s">
        <v>3640</v>
      </c>
      <c r="C88" t="str">
        <f>MID(B88, VLOOKUP("duoarea_state_offset", Keys!$B:$C, 2, FALSE), VLOOKUP("duoarea_state_length", Keys!$B:$C, 2, FALSE))</f>
        <v>RI</v>
      </c>
      <c r="D88" t="s">
        <v>619</v>
      </c>
      <c r="E88" t="s">
        <v>3653</v>
      </c>
      <c r="F88">
        <v>0</v>
      </c>
    </row>
    <row r="89" spans="1:6" x14ac:dyDescent="0.25">
      <c r="A89">
        <v>2019</v>
      </c>
      <c r="B89" t="s">
        <v>3641</v>
      </c>
      <c r="C89" t="str">
        <f>MID(B89, VLOOKUP("duoarea_state_offset", Keys!$B:$C, 2, FALSE), VLOOKUP("duoarea_state_length", Keys!$B:$C, 2, FALSE))</f>
        <v>SC</v>
      </c>
      <c r="D89" t="s">
        <v>619</v>
      </c>
      <c r="E89" t="s">
        <v>3653</v>
      </c>
      <c r="F89">
        <v>0</v>
      </c>
    </row>
    <row r="90" spans="1:6" x14ac:dyDescent="0.25">
      <c r="A90">
        <v>2019</v>
      </c>
      <c r="B90" t="s">
        <v>3642</v>
      </c>
      <c r="C90" t="str">
        <f>MID(B90, VLOOKUP("duoarea_state_offset", Keys!$B:$C, 2, FALSE), VLOOKUP("duoarea_state_length", Keys!$B:$C, 2, FALSE))</f>
        <v>SD</v>
      </c>
      <c r="D90" t="s">
        <v>619</v>
      </c>
      <c r="E90" t="s">
        <v>3653</v>
      </c>
      <c r="F90">
        <v>0</v>
      </c>
    </row>
    <row r="91" spans="1:6" x14ac:dyDescent="0.25">
      <c r="A91">
        <v>2019</v>
      </c>
      <c r="B91" t="s">
        <v>3643</v>
      </c>
      <c r="C91" t="str">
        <f>MID(B91, VLOOKUP("duoarea_state_offset", Keys!$B:$C, 2, FALSE), VLOOKUP("duoarea_state_length", Keys!$B:$C, 2, FALSE))</f>
        <v>TN</v>
      </c>
      <c r="D91" t="s">
        <v>619</v>
      </c>
      <c r="E91" t="s">
        <v>3653</v>
      </c>
      <c r="F91">
        <v>0</v>
      </c>
    </row>
    <row r="92" spans="1:6" x14ac:dyDescent="0.25">
      <c r="A92">
        <v>2019</v>
      </c>
      <c r="B92" t="s">
        <v>3644</v>
      </c>
      <c r="C92" t="str">
        <f>MID(B92, VLOOKUP("duoarea_state_offset", Keys!$B:$C, 2, FALSE), VLOOKUP("duoarea_state_length", Keys!$B:$C, 2, FALSE))</f>
        <v>TX</v>
      </c>
      <c r="D92" t="s">
        <v>619</v>
      </c>
      <c r="E92" t="s">
        <v>3653</v>
      </c>
      <c r="F92">
        <v>2415</v>
      </c>
    </row>
    <row r="93" spans="1:6" x14ac:dyDescent="0.25">
      <c r="A93">
        <v>2019</v>
      </c>
      <c r="B93" t="s">
        <v>3645</v>
      </c>
      <c r="C93" t="str">
        <f>MID(B93, VLOOKUP("duoarea_state_offset", Keys!$B:$C, 2, FALSE), VLOOKUP("duoarea_state_length", Keys!$B:$C, 2, FALSE))</f>
        <v>UT</v>
      </c>
      <c r="D93" t="s">
        <v>619</v>
      </c>
      <c r="E93" t="s">
        <v>3653</v>
      </c>
      <c r="F93">
        <v>0</v>
      </c>
    </row>
    <row r="94" spans="1:6" x14ac:dyDescent="0.25">
      <c r="A94">
        <v>2019</v>
      </c>
      <c r="B94" t="s">
        <v>3646</v>
      </c>
      <c r="C94" t="str">
        <f>MID(B94, VLOOKUP("duoarea_state_offset", Keys!$B:$C, 2, FALSE), VLOOKUP("duoarea_state_length", Keys!$B:$C, 2, FALSE))</f>
        <v>VA</v>
      </c>
      <c r="D94" t="s">
        <v>619</v>
      </c>
      <c r="E94" t="s">
        <v>3653</v>
      </c>
      <c r="F94">
        <v>0</v>
      </c>
    </row>
    <row r="95" spans="1:6" x14ac:dyDescent="0.25">
      <c r="A95">
        <v>2019</v>
      </c>
      <c r="B95" t="s">
        <v>3647</v>
      </c>
      <c r="C95" t="str">
        <f>MID(B95, VLOOKUP("duoarea_state_offset", Keys!$B:$C, 2, FALSE), VLOOKUP("duoarea_state_length", Keys!$B:$C, 2, FALSE))</f>
        <v>VT</v>
      </c>
      <c r="D95" t="s">
        <v>619</v>
      </c>
      <c r="E95" t="s">
        <v>3653</v>
      </c>
      <c r="F95">
        <v>14378</v>
      </c>
    </row>
    <row r="96" spans="1:6" x14ac:dyDescent="0.25">
      <c r="A96">
        <v>2019</v>
      </c>
      <c r="B96" t="s">
        <v>3648</v>
      </c>
      <c r="C96" t="str">
        <f>MID(B96, VLOOKUP("duoarea_state_offset", Keys!$B:$C, 2, FALSE), VLOOKUP("duoarea_state_length", Keys!$B:$C, 2, FALSE))</f>
        <v>WA</v>
      </c>
      <c r="D96" t="s">
        <v>619</v>
      </c>
      <c r="E96" t="s">
        <v>3653</v>
      </c>
      <c r="F96">
        <v>339908</v>
      </c>
    </row>
    <row r="97" spans="1:6" x14ac:dyDescent="0.25">
      <c r="A97">
        <v>2019</v>
      </c>
      <c r="B97" t="s">
        <v>3649</v>
      </c>
      <c r="C97" t="str">
        <f>MID(B97, VLOOKUP("duoarea_state_offset", Keys!$B:$C, 2, FALSE), VLOOKUP("duoarea_state_length", Keys!$B:$C, 2, FALSE))</f>
        <v>WI</v>
      </c>
      <c r="D97" t="s">
        <v>619</v>
      </c>
      <c r="E97" t="s">
        <v>3653</v>
      </c>
      <c r="F97">
        <v>0</v>
      </c>
    </row>
    <row r="98" spans="1:6" x14ac:dyDescent="0.25">
      <c r="A98">
        <v>2019</v>
      </c>
      <c r="B98" t="s">
        <v>3650</v>
      </c>
      <c r="C98" t="str">
        <f>MID(B98, VLOOKUP("duoarea_state_offset", Keys!$B:$C, 2, FALSE), VLOOKUP("duoarea_state_length", Keys!$B:$C, 2, FALSE))</f>
        <v>WV</v>
      </c>
      <c r="D98" t="s">
        <v>619</v>
      </c>
      <c r="E98" t="s">
        <v>3653</v>
      </c>
      <c r="F98">
        <v>0</v>
      </c>
    </row>
    <row r="99" spans="1:6" x14ac:dyDescent="0.25">
      <c r="A99">
        <v>2019</v>
      </c>
      <c r="B99" t="s">
        <v>3651</v>
      </c>
      <c r="C99" t="str">
        <f>MID(B99, VLOOKUP("duoarea_state_offset", Keys!$B:$C, 2, FALSE), VLOOKUP("duoarea_state_length", Keys!$B:$C, 2, FALSE))</f>
        <v>WY</v>
      </c>
      <c r="D99" t="s">
        <v>619</v>
      </c>
      <c r="E99" t="s">
        <v>3653</v>
      </c>
      <c r="F99">
        <v>0</v>
      </c>
    </row>
    <row r="100" spans="1:6" x14ac:dyDescent="0.25">
      <c r="A100">
        <v>2019</v>
      </c>
      <c r="B100" t="s">
        <v>3657</v>
      </c>
      <c r="C100" t="str">
        <f>MID(B100, VLOOKUP("duoarea_state_offset", Keys!$B:$C, 2, FALSE), VLOOKUP("duoarea_state_length", Keys!$B:$C, 2, FALSE))</f>
        <v>AK</v>
      </c>
      <c r="D100" t="s">
        <v>616</v>
      </c>
      <c r="E100" t="s">
        <v>617</v>
      </c>
      <c r="F100">
        <v>0</v>
      </c>
    </row>
    <row r="101" spans="1:6" x14ac:dyDescent="0.25">
      <c r="A101">
        <v>2019</v>
      </c>
      <c r="B101" t="s">
        <v>3658</v>
      </c>
      <c r="C101" t="str">
        <f>MID(B101, VLOOKUP("duoarea_state_offset", Keys!$B:$C, 2, FALSE), VLOOKUP("duoarea_state_length", Keys!$B:$C, 2, FALSE))</f>
        <v>AL</v>
      </c>
      <c r="D101" t="s">
        <v>616</v>
      </c>
      <c r="E101" t="s">
        <v>617</v>
      </c>
      <c r="F101">
        <v>3442685</v>
      </c>
    </row>
    <row r="102" spans="1:6" x14ac:dyDescent="0.25">
      <c r="A102">
        <v>2019</v>
      </c>
      <c r="B102" t="s">
        <v>3659</v>
      </c>
      <c r="C102" t="str">
        <f>MID(B102, VLOOKUP("duoarea_state_offset", Keys!$B:$C, 2, FALSE), VLOOKUP("duoarea_state_length", Keys!$B:$C, 2, FALSE))</f>
        <v>AR</v>
      </c>
      <c r="D102" t="s">
        <v>616</v>
      </c>
      <c r="E102" t="s">
        <v>617</v>
      </c>
      <c r="F102">
        <v>1503850</v>
      </c>
    </row>
    <row r="103" spans="1:6" x14ac:dyDescent="0.25">
      <c r="A103">
        <v>2019</v>
      </c>
      <c r="B103" t="s">
        <v>3660</v>
      </c>
      <c r="C103" t="str">
        <f>MID(B103, VLOOKUP("duoarea_state_offset", Keys!$B:$C, 2, FALSE), VLOOKUP("duoarea_state_length", Keys!$B:$C, 2, FALSE))</f>
        <v>AZ</v>
      </c>
      <c r="D103" t="s">
        <v>616</v>
      </c>
      <c r="E103" t="s">
        <v>617</v>
      </c>
      <c r="F103">
        <v>885694</v>
      </c>
    </row>
    <row r="104" spans="1:6" x14ac:dyDescent="0.25">
      <c r="A104">
        <v>2019</v>
      </c>
      <c r="B104" t="s">
        <v>3661</v>
      </c>
      <c r="C104" t="str">
        <f>MID(B104, VLOOKUP("duoarea_state_offset", Keys!$B:$C, 2, FALSE), VLOOKUP("duoarea_state_length", Keys!$B:$C, 2, FALSE))</f>
        <v>CA</v>
      </c>
      <c r="D104" t="s">
        <v>616</v>
      </c>
      <c r="E104" t="s">
        <v>617</v>
      </c>
      <c r="F104">
        <v>92352</v>
      </c>
    </row>
    <row r="105" spans="1:6" x14ac:dyDescent="0.25">
      <c r="A105">
        <v>2019</v>
      </c>
      <c r="B105" t="s">
        <v>3662</v>
      </c>
      <c r="C105" t="str">
        <f>MID(B105, VLOOKUP("duoarea_state_offset", Keys!$B:$C, 2, FALSE), VLOOKUP("duoarea_state_length", Keys!$B:$C, 2, FALSE))</f>
        <v>CO</v>
      </c>
      <c r="D105" t="s">
        <v>616</v>
      </c>
      <c r="E105" t="s">
        <v>617</v>
      </c>
      <c r="F105">
        <v>2318795</v>
      </c>
    </row>
    <row r="106" spans="1:6" x14ac:dyDescent="0.25">
      <c r="A106">
        <v>2019</v>
      </c>
      <c r="B106" t="s">
        <v>3663</v>
      </c>
      <c r="C106" t="str">
        <f>MID(B106, VLOOKUP("duoarea_state_offset", Keys!$B:$C, 2, FALSE), VLOOKUP("duoarea_state_length", Keys!$B:$C, 2, FALSE))</f>
        <v>CT</v>
      </c>
      <c r="D106" t="s">
        <v>616</v>
      </c>
      <c r="E106" t="s">
        <v>617</v>
      </c>
      <c r="F106">
        <v>336961</v>
      </c>
    </row>
    <row r="107" spans="1:6" x14ac:dyDescent="0.25">
      <c r="A107">
        <v>2019</v>
      </c>
      <c r="B107" t="s">
        <v>3664</v>
      </c>
      <c r="C107" t="str">
        <f>MID(B107, VLOOKUP("duoarea_state_offset", Keys!$B:$C, 2, FALSE), VLOOKUP("duoarea_state_length", Keys!$B:$C, 2, FALSE))</f>
        <v>DC</v>
      </c>
      <c r="D107" t="s">
        <v>616</v>
      </c>
      <c r="E107" t="s">
        <v>617</v>
      </c>
      <c r="F107">
        <v>0</v>
      </c>
    </row>
    <row r="108" spans="1:6" x14ac:dyDescent="0.25">
      <c r="A108">
        <v>2019</v>
      </c>
      <c r="B108" t="s">
        <v>3665</v>
      </c>
      <c r="C108" t="str">
        <f>MID(B108, VLOOKUP("duoarea_state_offset", Keys!$B:$C, 2, FALSE), VLOOKUP("duoarea_state_length", Keys!$B:$C, 2, FALSE))</f>
        <v>DE</v>
      </c>
      <c r="D108" t="s">
        <v>616</v>
      </c>
      <c r="E108" t="s">
        <v>617</v>
      </c>
      <c r="F108">
        <v>7067</v>
      </c>
    </row>
    <row r="109" spans="1:6" x14ac:dyDescent="0.25">
      <c r="A109">
        <v>2019</v>
      </c>
      <c r="B109" t="s">
        <v>3666</v>
      </c>
      <c r="C109" t="str">
        <f>MID(B109, VLOOKUP("duoarea_state_offset", Keys!$B:$C, 2, FALSE), VLOOKUP("duoarea_state_length", Keys!$B:$C, 2, FALSE))</f>
        <v>FL</v>
      </c>
      <c r="D109" t="s">
        <v>616</v>
      </c>
      <c r="E109" t="s">
        <v>617</v>
      </c>
      <c r="F109">
        <v>24</v>
      </c>
    </row>
    <row r="110" spans="1:6" x14ac:dyDescent="0.25">
      <c r="A110">
        <v>2019</v>
      </c>
      <c r="B110" t="s">
        <v>3667</v>
      </c>
      <c r="C110" t="str">
        <f>MID(B110, VLOOKUP("duoarea_state_offset", Keys!$B:$C, 2, FALSE), VLOOKUP("duoarea_state_length", Keys!$B:$C, 2, FALSE))</f>
        <v>GA</v>
      </c>
      <c r="D110" t="s">
        <v>616</v>
      </c>
      <c r="E110" t="s">
        <v>617</v>
      </c>
      <c r="F110">
        <v>820824</v>
      </c>
    </row>
    <row r="111" spans="1:6" x14ac:dyDescent="0.25">
      <c r="A111">
        <v>2019</v>
      </c>
      <c r="B111" t="s">
        <v>3668</v>
      </c>
      <c r="C111" t="str">
        <f>MID(B111, VLOOKUP("duoarea_state_offset", Keys!$B:$C, 2, FALSE), VLOOKUP("duoarea_state_length", Keys!$B:$C, 2, FALSE))</f>
        <v>HI</v>
      </c>
      <c r="D111" t="s">
        <v>616</v>
      </c>
      <c r="E111" t="s">
        <v>617</v>
      </c>
      <c r="F111">
        <v>0</v>
      </c>
    </row>
    <row r="112" spans="1:6" x14ac:dyDescent="0.25">
      <c r="A112">
        <v>2019</v>
      </c>
      <c r="B112" t="s">
        <v>3669</v>
      </c>
      <c r="C112" t="str">
        <f>MID(B112, VLOOKUP("duoarea_state_offset", Keys!$B:$C, 2, FALSE), VLOOKUP("duoarea_state_length", Keys!$B:$C, 2, FALSE))</f>
        <v>IA</v>
      </c>
      <c r="D112" t="s">
        <v>616</v>
      </c>
      <c r="E112" t="s">
        <v>617</v>
      </c>
      <c r="F112">
        <v>1725214</v>
      </c>
    </row>
    <row r="113" spans="1:6" x14ac:dyDescent="0.25">
      <c r="A113">
        <v>2019</v>
      </c>
      <c r="B113" t="s">
        <v>3670</v>
      </c>
      <c r="C113" t="str">
        <f>MID(B113, VLOOKUP("duoarea_state_offset", Keys!$B:$C, 2, FALSE), VLOOKUP("duoarea_state_length", Keys!$B:$C, 2, FALSE))</f>
        <v>ID</v>
      </c>
      <c r="D113" t="s">
        <v>616</v>
      </c>
      <c r="E113" t="s">
        <v>617</v>
      </c>
      <c r="F113">
        <v>834660</v>
      </c>
    </row>
    <row r="114" spans="1:6" x14ac:dyDescent="0.25">
      <c r="A114">
        <v>2019</v>
      </c>
      <c r="B114" t="s">
        <v>3671</v>
      </c>
      <c r="C114" t="str">
        <f>MID(B114, VLOOKUP("duoarea_state_offset", Keys!$B:$C, 2, FALSE), VLOOKUP("duoarea_state_length", Keys!$B:$C, 2, FALSE))</f>
        <v>IL</v>
      </c>
      <c r="D114" t="s">
        <v>616</v>
      </c>
      <c r="E114" t="s">
        <v>617</v>
      </c>
      <c r="F114">
        <v>1487342</v>
      </c>
    </row>
    <row r="115" spans="1:6" x14ac:dyDescent="0.25">
      <c r="A115">
        <v>2019</v>
      </c>
      <c r="B115" t="s">
        <v>3672</v>
      </c>
      <c r="C115" t="str">
        <f>MID(B115, VLOOKUP("duoarea_state_offset", Keys!$B:$C, 2, FALSE), VLOOKUP("duoarea_state_length", Keys!$B:$C, 2, FALSE))</f>
        <v>IN</v>
      </c>
      <c r="D115" t="s">
        <v>616</v>
      </c>
      <c r="E115" t="s">
        <v>617</v>
      </c>
      <c r="F115">
        <v>1584382</v>
      </c>
    </row>
    <row r="116" spans="1:6" x14ac:dyDescent="0.25">
      <c r="A116">
        <v>2019</v>
      </c>
      <c r="B116" t="s">
        <v>3673</v>
      </c>
      <c r="C116" t="str">
        <f>MID(B116, VLOOKUP("duoarea_state_offset", Keys!$B:$C, 2, FALSE), VLOOKUP("duoarea_state_length", Keys!$B:$C, 2, FALSE))</f>
        <v>KS</v>
      </c>
      <c r="D116" t="s">
        <v>616</v>
      </c>
      <c r="E116" t="s">
        <v>617</v>
      </c>
      <c r="F116">
        <v>1731518</v>
      </c>
    </row>
    <row r="117" spans="1:6" x14ac:dyDescent="0.25">
      <c r="A117">
        <v>2019</v>
      </c>
      <c r="B117" t="s">
        <v>3674</v>
      </c>
      <c r="C117" t="str">
        <f>MID(B117, VLOOKUP("duoarea_state_offset", Keys!$B:$C, 2, FALSE), VLOOKUP("duoarea_state_length", Keys!$B:$C, 2, FALSE))</f>
        <v>KY</v>
      </c>
      <c r="D117" t="s">
        <v>616</v>
      </c>
      <c r="E117" t="s">
        <v>617</v>
      </c>
      <c r="F117">
        <v>2050983</v>
      </c>
    </row>
    <row r="118" spans="1:6" x14ac:dyDescent="0.25">
      <c r="A118">
        <v>2019</v>
      </c>
      <c r="B118" t="s">
        <v>3675</v>
      </c>
      <c r="C118" t="str">
        <f>MID(B118, VLOOKUP("duoarea_state_offset", Keys!$B:$C, 2, FALSE), VLOOKUP("duoarea_state_length", Keys!$B:$C, 2, FALSE))</f>
        <v>LA</v>
      </c>
      <c r="D118" t="s">
        <v>616</v>
      </c>
      <c r="E118" t="s">
        <v>617</v>
      </c>
      <c r="F118">
        <v>3731080</v>
      </c>
    </row>
    <row r="119" spans="1:6" x14ac:dyDescent="0.25">
      <c r="A119">
        <v>2019</v>
      </c>
      <c r="B119" t="s">
        <v>3676</v>
      </c>
      <c r="C119" t="str">
        <f>MID(B119, VLOOKUP("duoarea_state_offset", Keys!$B:$C, 2, FALSE), VLOOKUP("duoarea_state_length", Keys!$B:$C, 2, FALSE))</f>
        <v>MA</v>
      </c>
      <c r="D119" t="s">
        <v>616</v>
      </c>
      <c r="E119" t="s">
        <v>617</v>
      </c>
      <c r="F119">
        <v>92360</v>
      </c>
    </row>
    <row r="120" spans="1:6" x14ac:dyDescent="0.25">
      <c r="A120">
        <v>2019</v>
      </c>
      <c r="B120" t="s">
        <v>3677</v>
      </c>
      <c r="C120" t="str">
        <f>MID(B120, VLOOKUP("duoarea_state_offset", Keys!$B:$C, 2, FALSE), VLOOKUP("duoarea_state_length", Keys!$B:$C, 2, FALSE))</f>
        <v>MD</v>
      </c>
      <c r="D120" t="s">
        <v>616</v>
      </c>
      <c r="E120" t="s">
        <v>617</v>
      </c>
      <c r="F120">
        <v>946518</v>
      </c>
    </row>
    <row r="121" spans="1:6" x14ac:dyDescent="0.25">
      <c r="A121">
        <v>2019</v>
      </c>
      <c r="B121" t="s">
        <v>3678</v>
      </c>
      <c r="C121" t="str">
        <f>MID(B121, VLOOKUP("duoarea_state_offset", Keys!$B:$C, 2, FALSE), VLOOKUP("duoarea_state_length", Keys!$B:$C, 2, FALSE))</f>
        <v>ME</v>
      </c>
      <c r="D121" t="s">
        <v>616</v>
      </c>
      <c r="E121" t="s">
        <v>617</v>
      </c>
      <c r="F121">
        <v>39342</v>
      </c>
    </row>
    <row r="122" spans="1:6" x14ac:dyDescent="0.25">
      <c r="A122">
        <v>2019</v>
      </c>
      <c r="B122" t="s">
        <v>3679</v>
      </c>
      <c r="C122" t="str">
        <f>MID(B122, VLOOKUP("duoarea_state_offset", Keys!$B:$C, 2, FALSE), VLOOKUP("duoarea_state_length", Keys!$B:$C, 2, FALSE))</f>
        <v>MI</v>
      </c>
      <c r="D122" t="s">
        <v>616</v>
      </c>
      <c r="E122" t="s">
        <v>617</v>
      </c>
      <c r="F122">
        <v>248506</v>
      </c>
    </row>
    <row r="123" spans="1:6" x14ac:dyDescent="0.25">
      <c r="A123">
        <v>2019</v>
      </c>
      <c r="B123" t="s">
        <v>3680</v>
      </c>
      <c r="C123" t="str">
        <f>MID(B123, VLOOKUP("duoarea_state_offset", Keys!$B:$C, 2, FALSE), VLOOKUP("duoarea_state_length", Keys!$B:$C, 2, FALSE))</f>
        <v>MN</v>
      </c>
      <c r="D123" t="s">
        <v>616</v>
      </c>
      <c r="E123" t="s">
        <v>617</v>
      </c>
      <c r="F123">
        <v>1639322</v>
      </c>
    </row>
    <row r="124" spans="1:6" x14ac:dyDescent="0.25">
      <c r="A124">
        <v>2019</v>
      </c>
      <c r="B124" t="s">
        <v>3681</v>
      </c>
      <c r="C124" t="str">
        <f>MID(B124, VLOOKUP("duoarea_state_offset", Keys!$B:$C, 2, FALSE), VLOOKUP("duoarea_state_length", Keys!$B:$C, 2, FALSE))</f>
        <v>MO</v>
      </c>
      <c r="D124" t="s">
        <v>616</v>
      </c>
      <c r="E124" t="s">
        <v>617</v>
      </c>
      <c r="F124">
        <v>1028902</v>
      </c>
    </row>
    <row r="125" spans="1:6" x14ac:dyDescent="0.25">
      <c r="A125">
        <v>2019</v>
      </c>
      <c r="B125" t="s">
        <v>3682</v>
      </c>
      <c r="C125" t="str">
        <f>MID(B125, VLOOKUP("duoarea_state_offset", Keys!$B:$C, 2, FALSE), VLOOKUP("duoarea_state_length", Keys!$B:$C, 2, FALSE))</f>
        <v>MS</v>
      </c>
      <c r="D125" t="s">
        <v>616</v>
      </c>
      <c r="E125" t="s">
        <v>617</v>
      </c>
      <c r="F125">
        <v>4820070</v>
      </c>
    </row>
    <row r="126" spans="1:6" x14ac:dyDescent="0.25">
      <c r="A126">
        <v>2019</v>
      </c>
      <c r="B126" t="s">
        <v>3683</v>
      </c>
      <c r="C126" t="str">
        <f>MID(B126, VLOOKUP("duoarea_state_offset", Keys!$B:$C, 2, FALSE), VLOOKUP("duoarea_state_length", Keys!$B:$C, 2, FALSE))</f>
        <v>MT</v>
      </c>
      <c r="D126" t="s">
        <v>616</v>
      </c>
      <c r="E126" t="s">
        <v>617</v>
      </c>
      <c r="F126">
        <v>378961</v>
      </c>
    </row>
    <row r="127" spans="1:6" x14ac:dyDescent="0.25">
      <c r="A127">
        <v>2019</v>
      </c>
      <c r="B127" t="s">
        <v>3684</v>
      </c>
      <c r="C127" t="str">
        <f>MID(B127, VLOOKUP("duoarea_state_offset", Keys!$B:$C, 2, FALSE), VLOOKUP("duoarea_state_length", Keys!$B:$C, 2, FALSE))</f>
        <v>NC</v>
      </c>
      <c r="D127" t="s">
        <v>616</v>
      </c>
      <c r="E127" t="s">
        <v>617</v>
      </c>
      <c r="F127">
        <v>0</v>
      </c>
    </row>
    <row r="128" spans="1:6" x14ac:dyDescent="0.25">
      <c r="A128">
        <v>2019</v>
      </c>
      <c r="B128" t="s">
        <v>3685</v>
      </c>
      <c r="C128" t="str">
        <f>MID(B128, VLOOKUP("duoarea_state_offset", Keys!$B:$C, 2, FALSE), VLOOKUP("duoarea_state_length", Keys!$B:$C, 2, FALSE))</f>
        <v>ND</v>
      </c>
      <c r="D128" t="s">
        <v>616</v>
      </c>
      <c r="E128" t="s">
        <v>617</v>
      </c>
      <c r="F128">
        <v>1362627</v>
      </c>
    </row>
    <row r="129" spans="1:6" x14ac:dyDescent="0.25">
      <c r="A129">
        <v>2019</v>
      </c>
      <c r="B129" t="s">
        <v>3686</v>
      </c>
      <c r="C129" t="str">
        <f>MID(B129, VLOOKUP("duoarea_state_offset", Keys!$B:$C, 2, FALSE), VLOOKUP("duoarea_state_length", Keys!$B:$C, 2, FALSE))</f>
        <v>NE</v>
      </c>
      <c r="D129" t="s">
        <v>616</v>
      </c>
      <c r="E129" t="s">
        <v>617</v>
      </c>
      <c r="F129">
        <v>1875023</v>
      </c>
    </row>
    <row r="130" spans="1:6" x14ac:dyDescent="0.25">
      <c r="A130">
        <v>2019</v>
      </c>
      <c r="B130" t="s">
        <v>3687</v>
      </c>
      <c r="C130" t="str">
        <f>MID(B130, VLOOKUP("duoarea_state_offset", Keys!$B:$C, 2, FALSE), VLOOKUP("duoarea_state_length", Keys!$B:$C, 2, FALSE))</f>
        <v>NH</v>
      </c>
      <c r="D130" t="s">
        <v>616</v>
      </c>
      <c r="E130" t="s">
        <v>617</v>
      </c>
      <c r="F130">
        <v>223571</v>
      </c>
    </row>
    <row r="131" spans="1:6" x14ac:dyDescent="0.25">
      <c r="A131">
        <v>2019</v>
      </c>
      <c r="B131" t="s">
        <v>3688</v>
      </c>
      <c r="C131" t="str">
        <f>MID(B131, VLOOKUP("duoarea_state_offset", Keys!$B:$C, 2, FALSE), VLOOKUP("duoarea_state_length", Keys!$B:$C, 2, FALSE))</f>
        <v>NJ</v>
      </c>
      <c r="D131" t="s">
        <v>616</v>
      </c>
      <c r="E131" t="s">
        <v>617</v>
      </c>
      <c r="F131">
        <v>812232</v>
      </c>
    </row>
    <row r="132" spans="1:6" x14ac:dyDescent="0.25">
      <c r="A132">
        <v>2019</v>
      </c>
      <c r="B132" t="s">
        <v>3689</v>
      </c>
      <c r="C132" t="str">
        <f>MID(B132, VLOOKUP("duoarea_state_offset", Keys!$B:$C, 2, FALSE), VLOOKUP("duoarea_state_length", Keys!$B:$C, 2, FALSE))</f>
        <v>NM</v>
      </c>
      <c r="D132" t="s">
        <v>616</v>
      </c>
      <c r="E132" t="s">
        <v>617</v>
      </c>
      <c r="F132">
        <v>1826372</v>
      </c>
    </row>
    <row r="133" spans="1:6" x14ac:dyDescent="0.25">
      <c r="A133">
        <v>2019</v>
      </c>
      <c r="B133" t="s">
        <v>3690</v>
      </c>
      <c r="C133" t="str">
        <f>MID(B133, VLOOKUP("duoarea_state_offset", Keys!$B:$C, 2, FALSE), VLOOKUP("duoarea_state_length", Keys!$B:$C, 2, FALSE))</f>
        <v>NV</v>
      </c>
      <c r="D133" t="s">
        <v>616</v>
      </c>
      <c r="E133" t="s">
        <v>617</v>
      </c>
      <c r="F133">
        <v>802663</v>
      </c>
    </row>
    <row r="134" spans="1:6" x14ac:dyDescent="0.25">
      <c r="A134">
        <v>2019</v>
      </c>
      <c r="B134" t="s">
        <v>3691</v>
      </c>
      <c r="C134" t="str">
        <f>MID(B134, VLOOKUP("duoarea_state_offset", Keys!$B:$C, 2, FALSE), VLOOKUP("duoarea_state_length", Keys!$B:$C, 2, FALSE))</f>
        <v>NY</v>
      </c>
      <c r="D134" t="s">
        <v>616</v>
      </c>
      <c r="E134" t="s">
        <v>617</v>
      </c>
      <c r="F134">
        <v>916886</v>
      </c>
    </row>
    <row r="135" spans="1:6" x14ac:dyDescent="0.25">
      <c r="A135">
        <v>2019</v>
      </c>
      <c r="B135" t="s">
        <v>3692</v>
      </c>
      <c r="C135" t="str">
        <f>MID(B135, VLOOKUP("duoarea_state_offset", Keys!$B:$C, 2, FALSE), VLOOKUP("duoarea_state_length", Keys!$B:$C, 2, FALSE))</f>
        <v>OH</v>
      </c>
      <c r="D135" t="s">
        <v>616</v>
      </c>
      <c r="E135" t="s">
        <v>617</v>
      </c>
      <c r="F135">
        <v>3426553</v>
      </c>
    </row>
    <row r="136" spans="1:6" x14ac:dyDescent="0.25">
      <c r="A136">
        <v>2019</v>
      </c>
      <c r="B136" t="s">
        <v>3693</v>
      </c>
      <c r="C136" t="str">
        <f>MID(B136, VLOOKUP("duoarea_state_offset", Keys!$B:$C, 2, FALSE), VLOOKUP("duoarea_state_length", Keys!$B:$C, 2, FALSE))</f>
        <v>OK</v>
      </c>
      <c r="D136" t="s">
        <v>616</v>
      </c>
      <c r="E136" t="s">
        <v>617</v>
      </c>
      <c r="F136">
        <v>2756271</v>
      </c>
    </row>
    <row r="137" spans="1:6" x14ac:dyDescent="0.25">
      <c r="A137">
        <v>2019</v>
      </c>
      <c r="B137" t="s">
        <v>3694</v>
      </c>
      <c r="C137" t="str">
        <f>MID(B137, VLOOKUP("duoarea_state_offset", Keys!$B:$C, 2, FALSE), VLOOKUP("duoarea_state_length", Keys!$B:$C, 2, FALSE))</f>
        <v>OR</v>
      </c>
      <c r="D137" t="s">
        <v>616</v>
      </c>
      <c r="E137" t="s">
        <v>617</v>
      </c>
      <c r="F137">
        <v>735872</v>
      </c>
    </row>
    <row r="138" spans="1:6" x14ac:dyDescent="0.25">
      <c r="A138">
        <v>2019</v>
      </c>
      <c r="B138" t="s">
        <v>3695</v>
      </c>
      <c r="C138" t="str">
        <f>MID(B138, VLOOKUP("duoarea_state_offset", Keys!$B:$C, 2, FALSE), VLOOKUP("duoarea_state_length", Keys!$B:$C, 2, FALSE))</f>
        <v>PA</v>
      </c>
      <c r="D138" t="s">
        <v>616</v>
      </c>
      <c r="E138" t="s">
        <v>617</v>
      </c>
      <c r="F138">
        <v>5141394</v>
      </c>
    </row>
    <row r="139" spans="1:6" x14ac:dyDescent="0.25">
      <c r="A139">
        <v>2019</v>
      </c>
      <c r="B139" t="s">
        <v>3696</v>
      </c>
      <c r="C139" t="str">
        <f>MID(B139, VLOOKUP("duoarea_state_offset", Keys!$B:$C, 2, FALSE), VLOOKUP("duoarea_state_length", Keys!$B:$C, 2, FALSE))</f>
        <v>RI</v>
      </c>
      <c r="D139" t="s">
        <v>616</v>
      </c>
      <c r="E139" t="s">
        <v>617</v>
      </c>
      <c r="F139">
        <v>174250</v>
      </c>
    </row>
    <row r="140" spans="1:6" x14ac:dyDescent="0.25">
      <c r="A140">
        <v>2019</v>
      </c>
      <c r="B140" t="s">
        <v>3697</v>
      </c>
      <c r="C140" t="str">
        <f>MID(B140, VLOOKUP("duoarea_state_offset", Keys!$B:$C, 2, FALSE), VLOOKUP("duoarea_state_length", Keys!$B:$C, 2, FALSE))</f>
        <v>SC</v>
      </c>
      <c r="D140" t="s">
        <v>616</v>
      </c>
      <c r="E140" t="s">
        <v>617</v>
      </c>
      <c r="F140">
        <v>251667</v>
      </c>
    </row>
    <row r="141" spans="1:6" x14ac:dyDescent="0.25">
      <c r="A141">
        <v>2019</v>
      </c>
      <c r="B141" t="s">
        <v>3698</v>
      </c>
      <c r="C141" t="str">
        <f>MID(B141, VLOOKUP("duoarea_state_offset", Keys!$B:$C, 2, FALSE), VLOOKUP("duoarea_state_length", Keys!$B:$C, 2, FALSE))</f>
        <v>SD</v>
      </c>
      <c r="D141" t="s">
        <v>616</v>
      </c>
      <c r="E141" t="s">
        <v>617</v>
      </c>
      <c r="F141">
        <v>779033</v>
      </c>
    </row>
    <row r="142" spans="1:6" x14ac:dyDescent="0.25">
      <c r="A142">
        <v>2019</v>
      </c>
      <c r="B142" t="s">
        <v>3699</v>
      </c>
      <c r="C142" t="str">
        <f>MID(B142, VLOOKUP("duoarea_state_offset", Keys!$B:$C, 2, FALSE), VLOOKUP("duoarea_state_length", Keys!$B:$C, 2, FALSE))</f>
        <v>TN</v>
      </c>
      <c r="D142" t="s">
        <v>616</v>
      </c>
      <c r="E142" t="s">
        <v>617</v>
      </c>
      <c r="F142">
        <v>1966129</v>
      </c>
    </row>
    <row r="143" spans="1:6" x14ac:dyDescent="0.25">
      <c r="A143">
        <v>2019</v>
      </c>
      <c r="B143" t="s">
        <v>3700</v>
      </c>
      <c r="C143" t="str">
        <f>MID(B143, VLOOKUP("duoarea_state_offset", Keys!$B:$C, 2, FALSE), VLOOKUP("duoarea_state_length", Keys!$B:$C, 2, FALSE))</f>
        <v>TX</v>
      </c>
      <c r="D143" t="s">
        <v>616</v>
      </c>
      <c r="E143" t="s">
        <v>617</v>
      </c>
      <c r="F143">
        <v>3333957</v>
      </c>
    </row>
    <row r="144" spans="1:6" x14ac:dyDescent="0.25">
      <c r="A144">
        <v>2019</v>
      </c>
      <c r="B144" t="s">
        <v>3701</v>
      </c>
      <c r="C144" t="str">
        <f>MID(B144, VLOOKUP("duoarea_state_offset", Keys!$B:$C, 2, FALSE), VLOOKUP("duoarea_state_length", Keys!$B:$C, 2, FALSE))</f>
        <v>UT</v>
      </c>
      <c r="D144" t="s">
        <v>616</v>
      </c>
      <c r="E144" t="s">
        <v>617</v>
      </c>
      <c r="F144">
        <v>1332446</v>
      </c>
    </row>
    <row r="145" spans="1:6" x14ac:dyDescent="0.25">
      <c r="A145">
        <v>2019</v>
      </c>
      <c r="B145" t="s">
        <v>3702</v>
      </c>
      <c r="C145" t="str">
        <f>MID(B145, VLOOKUP("duoarea_state_offset", Keys!$B:$C, 2, FALSE), VLOOKUP("duoarea_state_length", Keys!$B:$C, 2, FALSE))</f>
        <v>VA</v>
      </c>
      <c r="D145" t="s">
        <v>616</v>
      </c>
      <c r="E145" t="s">
        <v>617</v>
      </c>
      <c r="F145">
        <v>838627</v>
      </c>
    </row>
    <row r="146" spans="1:6" x14ac:dyDescent="0.25">
      <c r="A146">
        <v>2019</v>
      </c>
      <c r="B146" t="s">
        <v>3703</v>
      </c>
      <c r="C146" t="str">
        <f>MID(B146, VLOOKUP("duoarea_state_offset", Keys!$B:$C, 2, FALSE), VLOOKUP("duoarea_state_length", Keys!$B:$C, 2, FALSE))</f>
        <v>VT</v>
      </c>
      <c r="D146" t="s">
        <v>616</v>
      </c>
      <c r="E146" t="s">
        <v>617</v>
      </c>
      <c r="F146">
        <v>99444</v>
      </c>
    </row>
    <row r="147" spans="1:6" x14ac:dyDescent="0.25">
      <c r="A147">
        <v>2019</v>
      </c>
      <c r="B147" t="s">
        <v>3704</v>
      </c>
      <c r="C147" t="str">
        <f>MID(B147, VLOOKUP("duoarea_state_offset", Keys!$B:$C, 2, FALSE), VLOOKUP("duoarea_state_length", Keys!$B:$C, 2, FALSE))</f>
        <v>WA</v>
      </c>
      <c r="D147" t="s">
        <v>616</v>
      </c>
      <c r="E147" t="s">
        <v>617</v>
      </c>
      <c r="F147">
        <v>734647</v>
      </c>
    </row>
    <row r="148" spans="1:6" x14ac:dyDescent="0.25">
      <c r="A148">
        <v>2019</v>
      </c>
      <c r="B148" t="s">
        <v>3705</v>
      </c>
      <c r="C148" t="str">
        <f>MID(B148, VLOOKUP("duoarea_state_offset", Keys!$B:$C, 2, FALSE), VLOOKUP("duoarea_state_length", Keys!$B:$C, 2, FALSE))</f>
        <v>WI</v>
      </c>
      <c r="D148" t="s">
        <v>616</v>
      </c>
      <c r="E148" t="s">
        <v>617</v>
      </c>
      <c r="F148">
        <v>356185</v>
      </c>
    </row>
    <row r="149" spans="1:6" x14ac:dyDescent="0.25">
      <c r="A149">
        <v>2019</v>
      </c>
      <c r="B149" t="s">
        <v>3706</v>
      </c>
      <c r="C149" t="str">
        <f>MID(B149, VLOOKUP("duoarea_state_offset", Keys!$B:$C, 2, FALSE), VLOOKUP("duoarea_state_length", Keys!$B:$C, 2, FALSE))</f>
        <v>WV</v>
      </c>
      <c r="D149" t="s">
        <v>616</v>
      </c>
      <c r="E149" t="s">
        <v>617</v>
      </c>
      <c r="F149">
        <v>2501431</v>
      </c>
    </row>
    <row r="150" spans="1:6" x14ac:dyDescent="0.25">
      <c r="A150">
        <v>2019</v>
      </c>
      <c r="B150" t="s">
        <v>3707</v>
      </c>
      <c r="C150" t="str">
        <f>MID(B150, VLOOKUP("duoarea_state_offset", Keys!$B:$C, 2, FALSE), VLOOKUP("duoarea_state_length", Keys!$B:$C, 2, FALSE))</f>
        <v>WY</v>
      </c>
      <c r="D150" t="s">
        <v>616</v>
      </c>
      <c r="E150" t="s">
        <v>617</v>
      </c>
      <c r="F150">
        <v>2333774</v>
      </c>
    </row>
    <row r="151" spans="1:6" x14ac:dyDescent="0.25">
      <c r="A151">
        <v>2019</v>
      </c>
      <c r="B151" t="s">
        <v>3657</v>
      </c>
      <c r="C151" t="str">
        <f>MID(B151, VLOOKUP("duoarea_state_offset", Keys!$B:$C, 2, FALSE), VLOOKUP("duoarea_state_length", Keys!$B:$C, 2, FALSE))</f>
        <v>AK</v>
      </c>
      <c r="D151" t="s">
        <v>613</v>
      </c>
      <c r="E151" t="s">
        <v>614</v>
      </c>
      <c r="F151">
        <v>0</v>
      </c>
    </row>
    <row r="152" spans="1:6" x14ac:dyDescent="0.25">
      <c r="A152">
        <v>2019</v>
      </c>
      <c r="B152" t="s">
        <v>3658</v>
      </c>
      <c r="C152" t="str">
        <f>MID(B152, VLOOKUP("duoarea_state_offset", Keys!$B:$C, 2, FALSE), VLOOKUP("duoarea_state_length", Keys!$B:$C, 2, FALSE))</f>
        <v>AL</v>
      </c>
      <c r="D152" t="s">
        <v>613</v>
      </c>
      <c r="E152" t="s">
        <v>614</v>
      </c>
      <c r="F152">
        <v>4126553</v>
      </c>
    </row>
    <row r="153" spans="1:6" x14ac:dyDescent="0.25">
      <c r="A153">
        <v>2019</v>
      </c>
      <c r="B153" t="s">
        <v>3659</v>
      </c>
      <c r="C153" t="str">
        <f>MID(B153, VLOOKUP("duoarea_state_offset", Keys!$B:$C, 2, FALSE), VLOOKUP("duoarea_state_length", Keys!$B:$C, 2, FALSE))</f>
        <v>AR</v>
      </c>
      <c r="D153" t="s">
        <v>613</v>
      </c>
      <c r="E153" t="s">
        <v>614</v>
      </c>
      <c r="F153">
        <v>1346754</v>
      </c>
    </row>
    <row r="154" spans="1:6" x14ac:dyDescent="0.25">
      <c r="A154">
        <v>2019</v>
      </c>
      <c r="B154" t="s">
        <v>3660</v>
      </c>
      <c r="C154" t="str">
        <f>MID(B154, VLOOKUP("duoarea_state_offset", Keys!$B:$C, 2, FALSE), VLOOKUP("duoarea_state_length", Keys!$B:$C, 2, FALSE))</f>
        <v>AZ</v>
      </c>
      <c r="D154" t="s">
        <v>613</v>
      </c>
      <c r="E154" t="s">
        <v>614</v>
      </c>
      <c r="F154">
        <v>1508277</v>
      </c>
    </row>
    <row r="155" spans="1:6" x14ac:dyDescent="0.25">
      <c r="A155">
        <v>2019</v>
      </c>
      <c r="B155" t="s">
        <v>3661</v>
      </c>
      <c r="C155" t="str">
        <f>MID(B155, VLOOKUP("duoarea_state_offset", Keys!$B:$C, 2, FALSE), VLOOKUP("duoarea_state_length", Keys!$B:$C, 2, FALSE))</f>
        <v>CA</v>
      </c>
      <c r="D155" t="s">
        <v>613</v>
      </c>
      <c r="E155" t="s">
        <v>614</v>
      </c>
      <c r="F155">
        <v>2149615</v>
      </c>
    </row>
    <row r="156" spans="1:6" x14ac:dyDescent="0.25">
      <c r="A156">
        <v>2019</v>
      </c>
      <c r="B156" t="s">
        <v>3662</v>
      </c>
      <c r="C156" t="str">
        <f>MID(B156, VLOOKUP("duoarea_state_offset", Keys!$B:$C, 2, FALSE), VLOOKUP("duoarea_state_length", Keys!$B:$C, 2, FALSE))</f>
        <v>CO</v>
      </c>
      <c r="D156" t="s">
        <v>613</v>
      </c>
      <c r="E156" t="s">
        <v>614</v>
      </c>
      <c r="F156">
        <v>1110715</v>
      </c>
    </row>
    <row r="157" spans="1:6" x14ac:dyDescent="0.25">
      <c r="A157">
        <v>2019</v>
      </c>
      <c r="B157" t="s">
        <v>3663</v>
      </c>
      <c r="C157" t="str">
        <f>MID(B157, VLOOKUP("duoarea_state_offset", Keys!$B:$C, 2, FALSE), VLOOKUP("duoarea_state_length", Keys!$B:$C, 2, FALSE))</f>
        <v>CT</v>
      </c>
      <c r="D157" t="s">
        <v>613</v>
      </c>
      <c r="E157" t="s">
        <v>614</v>
      </c>
      <c r="F157">
        <v>622173</v>
      </c>
    </row>
    <row r="158" spans="1:6" x14ac:dyDescent="0.25">
      <c r="A158">
        <v>2019</v>
      </c>
      <c r="B158" t="s">
        <v>3664</v>
      </c>
      <c r="C158" t="str">
        <f>MID(B158, VLOOKUP("duoarea_state_offset", Keys!$B:$C, 2, FALSE), VLOOKUP("duoarea_state_length", Keys!$B:$C, 2, FALSE))</f>
        <v>DC</v>
      </c>
      <c r="D158" t="s">
        <v>613</v>
      </c>
      <c r="E158" t="s">
        <v>614</v>
      </c>
      <c r="F158">
        <v>30534</v>
      </c>
    </row>
    <row r="159" spans="1:6" x14ac:dyDescent="0.25">
      <c r="A159">
        <v>2019</v>
      </c>
      <c r="B159" t="s">
        <v>3665</v>
      </c>
      <c r="C159" t="str">
        <f>MID(B159, VLOOKUP("duoarea_state_offset", Keys!$B:$C, 2, FALSE), VLOOKUP("duoarea_state_length", Keys!$B:$C, 2, FALSE))</f>
        <v>DE</v>
      </c>
      <c r="D159" t="s">
        <v>613</v>
      </c>
      <c r="E159" t="s">
        <v>614</v>
      </c>
      <c r="F159">
        <v>69985</v>
      </c>
    </row>
    <row r="160" spans="1:6" x14ac:dyDescent="0.25">
      <c r="A160">
        <v>2019</v>
      </c>
      <c r="B160" t="s">
        <v>3666</v>
      </c>
      <c r="C160" t="str">
        <f>MID(B160, VLOOKUP("duoarea_state_offset", Keys!$B:$C, 2, FALSE), VLOOKUP("duoarea_state_length", Keys!$B:$C, 2, FALSE))</f>
        <v>FL</v>
      </c>
      <c r="D160" t="s">
        <v>613</v>
      </c>
      <c r="E160" t="s">
        <v>614</v>
      </c>
      <c r="F160">
        <v>1548109</v>
      </c>
    </row>
    <row r="161" spans="1:6" x14ac:dyDescent="0.25">
      <c r="A161">
        <v>2019</v>
      </c>
      <c r="B161" t="s">
        <v>3667</v>
      </c>
      <c r="C161" t="str">
        <f>MID(B161, VLOOKUP("duoarea_state_offset", Keys!$B:$C, 2, FALSE), VLOOKUP("duoarea_state_length", Keys!$B:$C, 2, FALSE))</f>
        <v>GA</v>
      </c>
      <c r="D161" t="s">
        <v>613</v>
      </c>
      <c r="E161" t="s">
        <v>614</v>
      </c>
      <c r="F161">
        <v>1581944</v>
      </c>
    </row>
    <row r="162" spans="1:6" x14ac:dyDescent="0.25">
      <c r="A162">
        <v>2019</v>
      </c>
      <c r="B162" t="s">
        <v>3668</v>
      </c>
      <c r="C162" t="str">
        <f>MID(B162, VLOOKUP("duoarea_state_offset", Keys!$B:$C, 2, FALSE), VLOOKUP("duoarea_state_length", Keys!$B:$C, 2, FALSE))</f>
        <v>HI</v>
      </c>
      <c r="D162" t="s">
        <v>613</v>
      </c>
      <c r="E162" t="s">
        <v>614</v>
      </c>
      <c r="F162">
        <v>12</v>
      </c>
    </row>
    <row r="163" spans="1:6" x14ac:dyDescent="0.25">
      <c r="A163">
        <v>2019</v>
      </c>
      <c r="B163" t="s">
        <v>3669</v>
      </c>
      <c r="C163" t="str">
        <f>MID(B163, VLOOKUP("duoarea_state_offset", Keys!$B:$C, 2, FALSE), VLOOKUP("duoarea_state_length", Keys!$B:$C, 2, FALSE))</f>
        <v>IA</v>
      </c>
      <c r="D163" t="s">
        <v>613</v>
      </c>
      <c r="E163" t="s">
        <v>614</v>
      </c>
      <c r="F163">
        <v>2128970</v>
      </c>
    </row>
    <row r="164" spans="1:6" x14ac:dyDescent="0.25">
      <c r="A164">
        <v>2019</v>
      </c>
      <c r="B164" t="s">
        <v>3670</v>
      </c>
      <c r="C164" t="str">
        <f>MID(B164, VLOOKUP("duoarea_state_offset", Keys!$B:$C, 2, FALSE), VLOOKUP("duoarea_state_length", Keys!$B:$C, 2, FALSE))</f>
        <v>ID</v>
      </c>
      <c r="D164" t="s">
        <v>613</v>
      </c>
      <c r="E164" t="s">
        <v>614</v>
      </c>
      <c r="F164">
        <v>149342</v>
      </c>
    </row>
    <row r="165" spans="1:6" x14ac:dyDescent="0.25">
      <c r="A165">
        <v>2019</v>
      </c>
      <c r="B165" t="s">
        <v>3671</v>
      </c>
      <c r="C165" t="str">
        <f>MID(B165, VLOOKUP("duoarea_state_offset", Keys!$B:$C, 2, FALSE), VLOOKUP("duoarea_state_length", Keys!$B:$C, 2, FALSE))</f>
        <v>IL</v>
      </c>
      <c r="D165" t="s">
        <v>613</v>
      </c>
      <c r="E165" t="s">
        <v>614</v>
      </c>
      <c r="F165">
        <v>2451998</v>
      </c>
    </row>
    <row r="166" spans="1:6" x14ac:dyDescent="0.25">
      <c r="A166">
        <v>2019</v>
      </c>
      <c r="B166" t="s">
        <v>3672</v>
      </c>
      <c r="C166" t="str">
        <f>MID(B166, VLOOKUP("duoarea_state_offset", Keys!$B:$C, 2, FALSE), VLOOKUP("duoarea_state_length", Keys!$B:$C, 2, FALSE))</f>
        <v>IN</v>
      </c>
      <c r="D166" t="s">
        <v>613</v>
      </c>
      <c r="E166" t="s">
        <v>614</v>
      </c>
      <c r="F166">
        <v>2462122</v>
      </c>
    </row>
    <row r="167" spans="1:6" x14ac:dyDescent="0.25">
      <c r="A167">
        <v>2019</v>
      </c>
      <c r="B167" t="s">
        <v>3673</v>
      </c>
      <c r="C167" t="str">
        <f>MID(B167, VLOOKUP("duoarea_state_offset", Keys!$B:$C, 2, FALSE), VLOOKUP("duoarea_state_length", Keys!$B:$C, 2, FALSE))</f>
        <v>KS</v>
      </c>
      <c r="D167" t="s">
        <v>613</v>
      </c>
      <c r="E167" t="s">
        <v>614</v>
      </c>
      <c r="F167">
        <v>1882236</v>
      </c>
    </row>
    <row r="168" spans="1:6" x14ac:dyDescent="0.25">
      <c r="A168">
        <v>2019</v>
      </c>
      <c r="B168" t="s">
        <v>3674</v>
      </c>
      <c r="C168" t="str">
        <f>MID(B168, VLOOKUP("duoarea_state_offset", Keys!$B:$C, 2, FALSE), VLOOKUP("duoarea_state_length", Keys!$B:$C, 2, FALSE))</f>
        <v>KY</v>
      </c>
      <c r="D168" t="s">
        <v>613</v>
      </c>
      <c r="E168" t="s">
        <v>614</v>
      </c>
      <c r="F168">
        <v>2327432</v>
      </c>
    </row>
    <row r="169" spans="1:6" x14ac:dyDescent="0.25">
      <c r="A169">
        <v>2019</v>
      </c>
      <c r="B169" t="s">
        <v>3675</v>
      </c>
      <c r="C169" t="str">
        <f>MID(B169, VLOOKUP("duoarea_state_offset", Keys!$B:$C, 2, FALSE), VLOOKUP("duoarea_state_length", Keys!$B:$C, 2, FALSE))</f>
        <v>LA</v>
      </c>
      <c r="D169" t="s">
        <v>613</v>
      </c>
      <c r="E169" t="s">
        <v>614</v>
      </c>
      <c r="F169">
        <v>3881914</v>
      </c>
    </row>
    <row r="170" spans="1:6" x14ac:dyDescent="0.25">
      <c r="A170">
        <v>2019</v>
      </c>
      <c r="B170" t="s">
        <v>3676</v>
      </c>
      <c r="C170" t="str">
        <f>MID(B170, VLOOKUP("duoarea_state_offset", Keys!$B:$C, 2, FALSE), VLOOKUP("duoarea_state_length", Keys!$B:$C, 2, FALSE))</f>
        <v>MA</v>
      </c>
      <c r="D170" t="s">
        <v>613</v>
      </c>
      <c r="E170" t="s">
        <v>614</v>
      </c>
      <c r="F170">
        <v>462219</v>
      </c>
    </row>
    <row r="171" spans="1:6" x14ac:dyDescent="0.25">
      <c r="A171">
        <v>2019</v>
      </c>
      <c r="B171" t="s">
        <v>3677</v>
      </c>
      <c r="C171" t="str">
        <f>MID(B171, VLOOKUP("duoarea_state_offset", Keys!$B:$C, 2, FALSE), VLOOKUP("duoarea_state_length", Keys!$B:$C, 2, FALSE))</f>
        <v>MD</v>
      </c>
      <c r="D171" t="s">
        <v>613</v>
      </c>
      <c r="E171" t="s">
        <v>614</v>
      </c>
      <c r="F171">
        <v>1462530</v>
      </c>
    </row>
    <row r="172" spans="1:6" x14ac:dyDescent="0.25">
      <c r="A172">
        <v>2019</v>
      </c>
      <c r="B172" t="s">
        <v>3678</v>
      </c>
      <c r="C172" t="str">
        <f>MID(B172, VLOOKUP("duoarea_state_offset", Keys!$B:$C, 2, FALSE), VLOOKUP("duoarea_state_length", Keys!$B:$C, 2, FALSE))</f>
        <v>ME</v>
      </c>
      <c r="D172" t="s">
        <v>613</v>
      </c>
      <c r="E172" t="s">
        <v>614</v>
      </c>
      <c r="F172">
        <v>99048</v>
      </c>
    </row>
    <row r="173" spans="1:6" x14ac:dyDescent="0.25">
      <c r="A173">
        <v>2019</v>
      </c>
      <c r="B173" t="s">
        <v>3679</v>
      </c>
      <c r="C173" t="str">
        <f>MID(B173, VLOOKUP("duoarea_state_offset", Keys!$B:$C, 2, FALSE), VLOOKUP("duoarea_state_length", Keys!$B:$C, 2, FALSE))</f>
        <v>MI</v>
      </c>
      <c r="D173" t="s">
        <v>613</v>
      </c>
      <c r="E173" t="s">
        <v>614</v>
      </c>
      <c r="F173">
        <v>1973340</v>
      </c>
    </row>
    <row r="174" spans="1:6" x14ac:dyDescent="0.25">
      <c r="A174">
        <v>2019</v>
      </c>
      <c r="B174" t="s">
        <v>3680</v>
      </c>
      <c r="C174" t="str">
        <f>MID(B174, VLOOKUP("duoarea_state_offset", Keys!$B:$C, 2, FALSE), VLOOKUP("duoarea_state_length", Keys!$B:$C, 2, FALSE))</f>
        <v>MN</v>
      </c>
      <c r="D174" t="s">
        <v>613</v>
      </c>
      <c r="E174" t="s">
        <v>614</v>
      </c>
      <c r="F174">
        <v>1692747</v>
      </c>
    </row>
    <row r="175" spans="1:6" x14ac:dyDescent="0.25">
      <c r="A175">
        <v>2019</v>
      </c>
      <c r="B175" t="s">
        <v>3681</v>
      </c>
      <c r="C175" t="str">
        <f>MID(B175, VLOOKUP("duoarea_state_offset", Keys!$B:$C, 2, FALSE), VLOOKUP("duoarea_state_length", Keys!$B:$C, 2, FALSE))</f>
        <v>MO</v>
      </c>
      <c r="D175" t="s">
        <v>613</v>
      </c>
      <c r="E175" t="s">
        <v>614</v>
      </c>
      <c r="F175">
        <v>1315898</v>
      </c>
    </row>
    <row r="176" spans="1:6" x14ac:dyDescent="0.25">
      <c r="A176">
        <v>2019</v>
      </c>
      <c r="B176" t="s">
        <v>3682</v>
      </c>
      <c r="C176" t="str">
        <f>MID(B176, VLOOKUP("duoarea_state_offset", Keys!$B:$C, 2, FALSE), VLOOKUP("duoarea_state_length", Keys!$B:$C, 2, FALSE))</f>
        <v>MS</v>
      </c>
      <c r="D176" t="s">
        <v>613</v>
      </c>
      <c r="E176" t="s">
        <v>614</v>
      </c>
      <c r="F176">
        <v>5492705</v>
      </c>
    </row>
    <row r="177" spans="1:6" x14ac:dyDescent="0.25">
      <c r="A177">
        <v>2019</v>
      </c>
      <c r="B177" t="s">
        <v>3683</v>
      </c>
      <c r="C177" t="str">
        <f>MID(B177, VLOOKUP("duoarea_state_offset", Keys!$B:$C, 2, FALSE), VLOOKUP("duoarea_state_length", Keys!$B:$C, 2, FALSE))</f>
        <v>MT</v>
      </c>
      <c r="D177" t="s">
        <v>613</v>
      </c>
      <c r="E177" t="s">
        <v>614</v>
      </c>
      <c r="F177">
        <v>42728</v>
      </c>
    </row>
    <row r="178" spans="1:6" x14ac:dyDescent="0.25">
      <c r="A178">
        <v>2019</v>
      </c>
      <c r="B178" t="s">
        <v>3684</v>
      </c>
      <c r="C178" t="str">
        <f>MID(B178, VLOOKUP("duoarea_state_offset", Keys!$B:$C, 2, FALSE), VLOOKUP("duoarea_state_length", Keys!$B:$C, 2, FALSE))</f>
        <v>NC</v>
      </c>
      <c r="D178" t="s">
        <v>613</v>
      </c>
      <c r="E178" t="s">
        <v>614</v>
      </c>
      <c r="F178">
        <v>595836</v>
      </c>
    </row>
    <row r="179" spans="1:6" x14ac:dyDescent="0.25">
      <c r="A179">
        <v>2019</v>
      </c>
      <c r="B179" t="s">
        <v>3685</v>
      </c>
      <c r="C179" t="str">
        <f>MID(B179, VLOOKUP("duoarea_state_offset", Keys!$B:$C, 2, FALSE), VLOOKUP("duoarea_state_length", Keys!$B:$C, 2, FALSE))</f>
        <v>ND</v>
      </c>
      <c r="D179" t="s">
        <v>613</v>
      </c>
      <c r="E179" t="s">
        <v>614</v>
      </c>
      <c r="F179">
        <v>367815</v>
      </c>
    </row>
    <row r="180" spans="1:6" x14ac:dyDescent="0.25">
      <c r="A180">
        <v>2019</v>
      </c>
      <c r="B180" t="s">
        <v>3686</v>
      </c>
      <c r="C180" t="str">
        <f>MID(B180, VLOOKUP("duoarea_state_offset", Keys!$B:$C, 2, FALSE), VLOOKUP("duoarea_state_length", Keys!$B:$C, 2, FALSE))</f>
        <v>NE</v>
      </c>
      <c r="D180" t="s">
        <v>613</v>
      </c>
      <c r="E180" t="s">
        <v>614</v>
      </c>
      <c r="F180">
        <v>2076203</v>
      </c>
    </row>
    <row r="181" spans="1:6" x14ac:dyDescent="0.25">
      <c r="A181">
        <v>2019</v>
      </c>
      <c r="B181" t="s">
        <v>3687</v>
      </c>
      <c r="C181" t="str">
        <f>MID(B181, VLOOKUP("duoarea_state_offset", Keys!$B:$C, 2, FALSE), VLOOKUP("duoarea_state_length", Keys!$B:$C, 2, FALSE))</f>
        <v>NH</v>
      </c>
      <c r="D181" t="s">
        <v>613</v>
      </c>
      <c r="E181" t="s">
        <v>614</v>
      </c>
      <c r="F181">
        <v>183726</v>
      </c>
    </row>
    <row r="182" spans="1:6" x14ac:dyDescent="0.25">
      <c r="A182">
        <v>2019</v>
      </c>
      <c r="B182" t="s">
        <v>3688</v>
      </c>
      <c r="C182" t="str">
        <f>MID(B182, VLOOKUP("duoarea_state_offset", Keys!$B:$C, 2, FALSE), VLOOKUP("duoarea_state_length", Keys!$B:$C, 2, FALSE))</f>
        <v>NJ</v>
      </c>
      <c r="D182" t="s">
        <v>613</v>
      </c>
      <c r="E182" t="s">
        <v>614</v>
      </c>
      <c r="F182">
        <v>1699035</v>
      </c>
    </row>
    <row r="183" spans="1:6" x14ac:dyDescent="0.25">
      <c r="A183">
        <v>2019</v>
      </c>
      <c r="B183" t="s">
        <v>3689</v>
      </c>
      <c r="C183" t="str">
        <f>MID(B183, VLOOKUP("duoarea_state_offset", Keys!$B:$C, 2, FALSE), VLOOKUP("duoarea_state_length", Keys!$B:$C, 2, FALSE))</f>
        <v>NM</v>
      </c>
      <c r="D183" t="s">
        <v>613</v>
      </c>
      <c r="E183" t="s">
        <v>614</v>
      </c>
      <c r="F183">
        <v>753621</v>
      </c>
    </row>
    <row r="184" spans="1:6" x14ac:dyDescent="0.25">
      <c r="A184">
        <v>2019</v>
      </c>
      <c r="B184" t="s">
        <v>3690</v>
      </c>
      <c r="C184" t="str">
        <f>MID(B184, VLOOKUP("duoarea_state_offset", Keys!$B:$C, 2, FALSE), VLOOKUP("duoarea_state_length", Keys!$B:$C, 2, FALSE))</f>
        <v>NV</v>
      </c>
      <c r="D184" t="s">
        <v>613</v>
      </c>
      <c r="E184" t="s">
        <v>614</v>
      </c>
      <c r="F184">
        <v>1082508</v>
      </c>
    </row>
    <row r="185" spans="1:6" x14ac:dyDescent="0.25">
      <c r="A185">
        <v>2019</v>
      </c>
      <c r="B185" t="s">
        <v>3691</v>
      </c>
      <c r="C185" t="str">
        <f>MID(B185, VLOOKUP("duoarea_state_offset", Keys!$B:$C, 2, FALSE), VLOOKUP("duoarea_state_length", Keys!$B:$C, 2, FALSE))</f>
        <v>NY</v>
      </c>
      <c r="D185" t="s">
        <v>613</v>
      </c>
      <c r="E185" t="s">
        <v>614</v>
      </c>
      <c r="F185">
        <v>1885060</v>
      </c>
    </row>
    <row r="186" spans="1:6" x14ac:dyDescent="0.25">
      <c r="A186">
        <v>2019</v>
      </c>
      <c r="B186" t="s">
        <v>3692</v>
      </c>
      <c r="C186" t="str">
        <f>MID(B186, VLOOKUP("duoarea_state_offset", Keys!$B:$C, 2, FALSE), VLOOKUP("duoarea_state_length", Keys!$B:$C, 2, FALSE))</f>
        <v>OH</v>
      </c>
      <c r="D186" t="s">
        <v>613</v>
      </c>
      <c r="E186" t="s">
        <v>614</v>
      </c>
      <c r="F186">
        <v>2154847</v>
      </c>
    </row>
    <row r="187" spans="1:6" x14ac:dyDescent="0.25">
      <c r="A187">
        <v>2019</v>
      </c>
      <c r="B187" t="s">
        <v>3693</v>
      </c>
      <c r="C187" t="str">
        <f>MID(B187, VLOOKUP("duoarea_state_offset", Keys!$B:$C, 2, FALSE), VLOOKUP("duoarea_state_length", Keys!$B:$C, 2, FALSE))</f>
        <v>OK</v>
      </c>
      <c r="D187" t="s">
        <v>613</v>
      </c>
      <c r="E187" t="s">
        <v>614</v>
      </c>
      <c r="F187">
        <v>1020603</v>
      </c>
    </row>
    <row r="188" spans="1:6" x14ac:dyDescent="0.25">
      <c r="A188">
        <v>2019</v>
      </c>
      <c r="B188" t="s">
        <v>3694</v>
      </c>
      <c r="C188" t="str">
        <f>MID(B188, VLOOKUP("duoarea_state_offset", Keys!$B:$C, 2, FALSE), VLOOKUP("duoarea_state_length", Keys!$B:$C, 2, FALSE))</f>
        <v>OR</v>
      </c>
      <c r="D188" t="s">
        <v>613</v>
      </c>
      <c r="E188" t="s">
        <v>614</v>
      </c>
      <c r="F188">
        <v>998536</v>
      </c>
    </row>
    <row r="189" spans="1:6" x14ac:dyDescent="0.25">
      <c r="A189">
        <v>2019</v>
      </c>
      <c r="B189" t="s">
        <v>3695</v>
      </c>
      <c r="C189" t="str">
        <f>MID(B189, VLOOKUP("duoarea_state_offset", Keys!$B:$C, 2, FALSE), VLOOKUP("duoarea_state_length", Keys!$B:$C, 2, FALSE))</f>
        <v>PA</v>
      </c>
      <c r="D189" t="s">
        <v>613</v>
      </c>
      <c r="E189" t="s">
        <v>614</v>
      </c>
      <c r="F189">
        <v>297616</v>
      </c>
    </row>
    <row r="190" spans="1:6" x14ac:dyDescent="0.25">
      <c r="A190">
        <v>2019</v>
      </c>
      <c r="B190" t="s">
        <v>3696</v>
      </c>
      <c r="C190" t="str">
        <f>MID(B190, VLOOKUP("duoarea_state_offset", Keys!$B:$C, 2, FALSE), VLOOKUP("duoarea_state_length", Keys!$B:$C, 2, FALSE))</f>
        <v>RI</v>
      </c>
      <c r="D190" t="s">
        <v>613</v>
      </c>
      <c r="E190" t="s">
        <v>614</v>
      </c>
      <c r="F190">
        <v>267776</v>
      </c>
    </row>
    <row r="191" spans="1:6" x14ac:dyDescent="0.25">
      <c r="A191">
        <v>2019</v>
      </c>
      <c r="B191" t="s">
        <v>3697</v>
      </c>
      <c r="C191" t="str">
        <f>MID(B191, VLOOKUP("duoarea_state_offset", Keys!$B:$C, 2, FALSE), VLOOKUP("duoarea_state_length", Keys!$B:$C, 2, FALSE))</f>
        <v>SC</v>
      </c>
      <c r="D191" t="s">
        <v>613</v>
      </c>
      <c r="E191" t="s">
        <v>614</v>
      </c>
      <c r="F191">
        <v>545396</v>
      </c>
    </row>
    <row r="192" spans="1:6" x14ac:dyDescent="0.25">
      <c r="A192">
        <v>2019</v>
      </c>
      <c r="B192" t="s">
        <v>3698</v>
      </c>
      <c r="C192" t="str">
        <f>MID(B192, VLOOKUP("duoarea_state_offset", Keys!$B:$C, 2, FALSE), VLOOKUP("duoarea_state_length", Keys!$B:$C, 2, FALSE))</f>
        <v>SD</v>
      </c>
      <c r="D192" t="s">
        <v>613</v>
      </c>
      <c r="E192" t="s">
        <v>614</v>
      </c>
      <c r="F192">
        <v>864865</v>
      </c>
    </row>
    <row r="193" spans="1:6" x14ac:dyDescent="0.25">
      <c r="A193">
        <v>2019</v>
      </c>
      <c r="B193" t="s">
        <v>3699</v>
      </c>
      <c r="C193" t="str">
        <f>MID(B193, VLOOKUP("duoarea_state_offset", Keys!$B:$C, 2, FALSE), VLOOKUP("duoarea_state_length", Keys!$B:$C, 2, FALSE))</f>
        <v>TN</v>
      </c>
      <c r="D193" t="s">
        <v>613</v>
      </c>
      <c r="E193" t="s">
        <v>614</v>
      </c>
      <c r="F193">
        <v>2366939</v>
      </c>
    </row>
    <row r="194" spans="1:6" x14ac:dyDescent="0.25">
      <c r="A194">
        <v>2019</v>
      </c>
      <c r="B194" t="s">
        <v>3700</v>
      </c>
      <c r="C194" t="str">
        <f>MID(B194, VLOOKUP("duoarea_state_offset", Keys!$B:$C, 2, FALSE), VLOOKUP("duoarea_state_length", Keys!$B:$C, 2, FALSE))</f>
        <v>TX</v>
      </c>
      <c r="D194" t="s">
        <v>613</v>
      </c>
      <c r="E194" t="s">
        <v>614</v>
      </c>
      <c r="F194">
        <v>1612665</v>
      </c>
    </row>
    <row r="195" spans="1:6" x14ac:dyDescent="0.25">
      <c r="A195">
        <v>2019</v>
      </c>
      <c r="B195" t="s">
        <v>3701</v>
      </c>
      <c r="C195" t="str">
        <f>MID(B195, VLOOKUP("duoarea_state_offset", Keys!$B:$C, 2, FALSE), VLOOKUP("duoarea_state_length", Keys!$B:$C, 2, FALSE))</f>
        <v>UT</v>
      </c>
      <c r="D195" t="s">
        <v>613</v>
      </c>
      <c r="E195" t="s">
        <v>614</v>
      </c>
      <c r="F195">
        <v>1370539</v>
      </c>
    </row>
    <row r="196" spans="1:6" x14ac:dyDescent="0.25">
      <c r="A196">
        <v>2019</v>
      </c>
      <c r="B196" t="s">
        <v>3702</v>
      </c>
      <c r="C196" t="str">
        <f>MID(B196, VLOOKUP("duoarea_state_offset", Keys!$B:$C, 2, FALSE), VLOOKUP("duoarea_state_length", Keys!$B:$C, 2, FALSE))</f>
        <v>VA</v>
      </c>
      <c r="D196" t="s">
        <v>613</v>
      </c>
      <c r="E196" t="s">
        <v>614</v>
      </c>
      <c r="F196">
        <v>1397597</v>
      </c>
    </row>
    <row r="197" spans="1:6" x14ac:dyDescent="0.25">
      <c r="A197">
        <v>2019</v>
      </c>
      <c r="B197" t="s">
        <v>3703</v>
      </c>
      <c r="C197" t="str">
        <f>MID(B197, VLOOKUP("duoarea_state_offset", Keys!$B:$C, 2, FALSE), VLOOKUP("duoarea_state_length", Keys!$B:$C, 2, FALSE))</f>
        <v>VT</v>
      </c>
      <c r="D197" t="s">
        <v>613</v>
      </c>
      <c r="E197" t="s">
        <v>614</v>
      </c>
      <c r="F197">
        <v>99444</v>
      </c>
    </row>
    <row r="198" spans="1:6" x14ac:dyDescent="0.25">
      <c r="A198">
        <v>2019</v>
      </c>
      <c r="B198" t="s">
        <v>3704</v>
      </c>
      <c r="C198" t="str">
        <f>MID(B198, VLOOKUP("duoarea_state_offset", Keys!$B:$C, 2, FALSE), VLOOKUP("duoarea_state_length", Keys!$B:$C, 2, FALSE))</f>
        <v>WA</v>
      </c>
      <c r="D198" t="s">
        <v>613</v>
      </c>
      <c r="E198" t="s">
        <v>614</v>
      </c>
      <c r="F198">
        <v>814569</v>
      </c>
    </row>
    <row r="199" spans="1:6" x14ac:dyDescent="0.25">
      <c r="A199">
        <v>2019</v>
      </c>
      <c r="B199" t="s">
        <v>3705</v>
      </c>
      <c r="C199" t="str">
        <f>MID(B199, VLOOKUP("duoarea_state_offset", Keys!$B:$C, 2, FALSE), VLOOKUP("duoarea_state_length", Keys!$B:$C, 2, FALSE))</f>
        <v>WI</v>
      </c>
      <c r="D199" t="s">
        <v>613</v>
      </c>
      <c r="E199" t="s">
        <v>614</v>
      </c>
      <c r="F199">
        <v>920591</v>
      </c>
    </row>
    <row r="200" spans="1:6" x14ac:dyDescent="0.25">
      <c r="A200">
        <v>2019</v>
      </c>
      <c r="B200" t="s">
        <v>3706</v>
      </c>
      <c r="C200" t="str">
        <f>MID(B200, VLOOKUP("duoarea_state_offset", Keys!$B:$C, 2, FALSE), VLOOKUP("duoarea_state_length", Keys!$B:$C, 2, FALSE))</f>
        <v>WV</v>
      </c>
      <c r="D200" t="s">
        <v>613</v>
      </c>
      <c r="E200" t="s">
        <v>614</v>
      </c>
      <c r="F200">
        <v>724785</v>
      </c>
    </row>
    <row r="201" spans="1:6" x14ac:dyDescent="0.25">
      <c r="A201">
        <v>2019</v>
      </c>
      <c r="B201" t="s">
        <v>3707</v>
      </c>
      <c r="C201" t="str">
        <f>MID(B201, VLOOKUP("duoarea_state_offset", Keys!$B:$C, 2, FALSE), VLOOKUP("duoarea_state_length", Keys!$B:$C, 2, FALSE))</f>
        <v>WY</v>
      </c>
      <c r="D201" t="s">
        <v>613</v>
      </c>
      <c r="E201" t="s">
        <v>614</v>
      </c>
      <c r="F201">
        <v>1207155</v>
      </c>
    </row>
    <row r="202" spans="1:6" x14ac:dyDescent="0.25">
      <c r="A202">
        <v>2020</v>
      </c>
      <c r="B202" t="s">
        <v>3604</v>
      </c>
      <c r="C202" t="str">
        <f>MID(B202, VLOOKUP("duoarea_state_offset", Keys!$B:$C, 2, FALSE), VLOOKUP("duoarea_state_length", Keys!$B:$C, 2, FALSE))</f>
        <v>AL</v>
      </c>
      <c r="D202" t="s">
        <v>622</v>
      </c>
      <c r="E202" t="s">
        <v>3605</v>
      </c>
      <c r="F202">
        <v>0</v>
      </c>
    </row>
    <row r="203" spans="1:6" x14ac:dyDescent="0.25">
      <c r="A203">
        <v>2020</v>
      </c>
      <c r="B203" t="s">
        <v>3606</v>
      </c>
      <c r="C203" t="str">
        <f>MID(B203, VLOOKUP("duoarea_state_offset", Keys!$B:$C, 2, FALSE), VLOOKUP("duoarea_state_length", Keys!$B:$C, 2, FALSE))</f>
        <v>AR</v>
      </c>
      <c r="D203" t="s">
        <v>622</v>
      </c>
      <c r="E203" t="s">
        <v>3605</v>
      </c>
      <c r="F203">
        <v>0</v>
      </c>
    </row>
    <row r="204" spans="1:6" x14ac:dyDescent="0.25">
      <c r="A204">
        <v>2020</v>
      </c>
      <c r="B204" t="s">
        <v>3607</v>
      </c>
      <c r="C204" t="str">
        <f>MID(B204, VLOOKUP("duoarea_state_offset", Keys!$B:$C, 2, FALSE), VLOOKUP("duoarea_state_length", Keys!$B:$C, 2, FALSE))</f>
        <v>AZ</v>
      </c>
      <c r="D204" t="s">
        <v>622</v>
      </c>
      <c r="E204" t="s">
        <v>3605</v>
      </c>
      <c r="F204">
        <v>128672</v>
      </c>
    </row>
    <row r="205" spans="1:6" x14ac:dyDescent="0.25">
      <c r="A205">
        <v>2020</v>
      </c>
      <c r="B205" t="s">
        <v>3608</v>
      </c>
      <c r="C205" t="str">
        <f>MID(B205, VLOOKUP("duoarea_state_offset", Keys!$B:$C, 2, FALSE), VLOOKUP("duoarea_state_length", Keys!$B:$C, 2, FALSE))</f>
        <v>CA</v>
      </c>
      <c r="D205" t="s">
        <v>622</v>
      </c>
      <c r="E205" t="s">
        <v>3605</v>
      </c>
      <c r="F205">
        <v>133744</v>
      </c>
    </row>
    <row r="206" spans="1:6" x14ac:dyDescent="0.25">
      <c r="A206">
        <v>2020</v>
      </c>
      <c r="B206" t="s">
        <v>3609</v>
      </c>
      <c r="C206" t="str">
        <f>MID(B206, VLOOKUP("duoarea_state_offset", Keys!$B:$C, 2, FALSE), VLOOKUP("duoarea_state_length", Keys!$B:$C, 2, FALSE))</f>
        <v>CO</v>
      </c>
      <c r="D206" t="s">
        <v>622</v>
      </c>
      <c r="E206" t="s">
        <v>3605</v>
      </c>
      <c r="F206">
        <v>57</v>
      </c>
    </row>
    <row r="207" spans="1:6" x14ac:dyDescent="0.25">
      <c r="A207">
        <v>2020</v>
      </c>
      <c r="B207" t="s">
        <v>3610</v>
      </c>
      <c r="C207" t="str">
        <f>MID(B207, VLOOKUP("duoarea_state_offset", Keys!$B:$C, 2, FALSE), VLOOKUP("duoarea_state_length", Keys!$B:$C, 2, FALSE))</f>
        <v>CT</v>
      </c>
      <c r="D207" t="s">
        <v>622</v>
      </c>
      <c r="E207" t="s">
        <v>3605</v>
      </c>
      <c r="F207">
        <v>0</v>
      </c>
    </row>
    <row r="208" spans="1:6" x14ac:dyDescent="0.25">
      <c r="A208">
        <v>2020</v>
      </c>
      <c r="B208" t="s">
        <v>3611</v>
      </c>
      <c r="C208" t="str">
        <f>MID(B208, VLOOKUP("duoarea_state_offset", Keys!$B:$C, 2, FALSE), VLOOKUP("duoarea_state_length", Keys!$B:$C, 2, FALSE))</f>
        <v>DE</v>
      </c>
      <c r="D208" t="s">
        <v>622</v>
      </c>
      <c r="E208" t="s">
        <v>3605</v>
      </c>
      <c r="F208">
        <v>0</v>
      </c>
    </row>
    <row r="209" spans="1:6" x14ac:dyDescent="0.25">
      <c r="A209">
        <v>2020</v>
      </c>
      <c r="B209" t="s">
        <v>3612</v>
      </c>
      <c r="C209" t="str">
        <f>MID(B209, VLOOKUP("duoarea_state_offset", Keys!$B:$C, 2, FALSE), VLOOKUP("duoarea_state_length", Keys!$B:$C, 2, FALSE))</f>
        <v>FL</v>
      </c>
      <c r="D209" t="s">
        <v>622</v>
      </c>
      <c r="E209" t="s">
        <v>3605</v>
      </c>
      <c r="F209">
        <v>616</v>
      </c>
    </row>
    <row r="210" spans="1:6" x14ac:dyDescent="0.25">
      <c r="A210">
        <v>2020</v>
      </c>
      <c r="B210" t="s">
        <v>3613</v>
      </c>
      <c r="C210" t="str">
        <f>MID(B210, VLOOKUP("duoarea_state_offset", Keys!$B:$C, 2, FALSE), VLOOKUP("duoarea_state_length", Keys!$B:$C, 2, FALSE))</f>
        <v>GA</v>
      </c>
      <c r="D210" t="s">
        <v>622</v>
      </c>
      <c r="E210" t="s">
        <v>3605</v>
      </c>
      <c r="F210">
        <v>36277</v>
      </c>
    </row>
    <row r="211" spans="1:6" x14ac:dyDescent="0.25">
      <c r="A211">
        <v>2020</v>
      </c>
      <c r="B211" t="s">
        <v>3614</v>
      </c>
      <c r="C211" t="str">
        <f>MID(B211, VLOOKUP("duoarea_state_offset", Keys!$B:$C, 2, FALSE), VLOOKUP("duoarea_state_length", Keys!$B:$C, 2, FALSE))</f>
        <v>IA</v>
      </c>
      <c r="D211" t="s">
        <v>622</v>
      </c>
      <c r="E211" t="s">
        <v>3605</v>
      </c>
      <c r="F211">
        <v>0</v>
      </c>
    </row>
    <row r="212" spans="1:6" x14ac:dyDescent="0.25">
      <c r="A212">
        <v>2020</v>
      </c>
      <c r="B212" t="s">
        <v>3615</v>
      </c>
      <c r="C212" t="str">
        <f>MID(B212, VLOOKUP("duoarea_state_offset", Keys!$B:$C, 2, FALSE), VLOOKUP("duoarea_state_length", Keys!$B:$C, 2, FALSE))</f>
        <v>ID</v>
      </c>
      <c r="D212" t="s">
        <v>622</v>
      </c>
      <c r="E212" t="s">
        <v>3605</v>
      </c>
      <c r="F212">
        <v>1560</v>
      </c>
    </row>
    <row r="213" spans="1:6" x14ac:dyDescent="0.25">
      <c r="A213">
        <v>2020</v>
      </c>
      <c r="B213" t="s">
        <v>3616</v>
      </c>
      <c r="C213" t="str">
        <f>MID(B213, VLOOKUP("duoarea_state_offset", Keys!$B:$C, 2, FALSE), VLOOKUP("duoarea_state_length", Keys!$B:$C, 2, FALSE))</f>
        <v>IL</v>
      </c>
      <c r="D213" t="s">
        <v>622</v>
      </c>
      <c r="E213" t="s">
        <v>3605</v>
      </c>
      <c r="F213">
        <v>0</v>
      </c>
    </row>
    <row r="214" spans="1:6" x14ac:dyDescent="0.25">
      <c r="A214">
        <v>2020</v>
      </c>
      <c r="B214" t="s">
        <v>3617</v>
      </c>
      <c r="C214" t="str">
        <f>MID(B214, VLOOKUP("duoarea_state_offset", Keys!$B:$C, 2, FALSE), VLOOKUP("duoarea_state_length", Keys!$B:$C, 2, FALSE))</f>
        <v>IN</v>
      </c>
      <c r="D214" t="s">
        <v>622</v>
      </c>
      <c r="E214" t="s">
        <v>3605</v>
      </c>
      <c r="F214">
        <v>0</v>
      </c>
    </row>
    <row r="215" spans="1:6" x14ac:dyDescent="0.25">
      <c r="A215">
        <v>2020</v>
      </c>
      <c r="B215" t="s">
        <v>3618</v>
      </c>
      <c r="C215" t="str">
        <f>MID(B215, VLOOKUP("duoarea_state_offset", Keys!$B:$C, 2, FALSE), VLOOKUP("duoarea_state_length", Keys!$B:$C, 2, FALSE))</f>
        <v>KS</v>
      </c>
      <c r="D215" t="s">
        <v>622</v>
      </c>
      <c r="E215" t="s">
        <v>3605</v>
      </c>
      <c r="F215">
        <v>0</v>
      </c>
    </row>
    <row r="216" spans="1:6" x14ac:dyDescent="0.25">
      <c r="A216">
        <v>2020</v>
      </c>
      <c r="B216" t="s">
        <v>3619</v>
      </c>
      <c r="C216" t="str">
        <f>MID(B216, VLOOKUP("duoarea_state_offset", Keys!$B:$C, 2, FALSE), VLOOKUP("duoarea_state_length", Keys!$B:$C, 2, FALSE))</f>
        <v>KY</v>
      </c>
      <c r="D216" t="s">
        <v>622</v>
      </c>
      <c r="E216" t="s">
        <v>3605</v>
      </c>
      <c r="F216">
        <v>0</v>
      </c>
    </row>
    <row r="217" spans="1:6" x14ac:dyDescent="0.25">
      <c r="A217">
        <v>2020</v>
      </c>
      <c r="B217" t="s">
        <v>3620</v>
      </c>
      <c r="C217" t="str">
        <f>MID(B217, VLOOKUP("duoarea_state_offset", Keys!$B:$C, 2, FALSE), VLOOKUP("duoarea_state_length", Keys!$B:$C, 2, FALSE))</f>
        <v>LA</v>
      </c>
      <c r="D217" t="s">
        <v>622</v>
      </c>
      <c r="E217" t="s">
        <v>3605</v>
      </c>
      <c r="F217">
        <v>1309306</v>
      </c>
    </row>
    <row r="218" spans="1:6" x14ac:dyDescent="0.25">
      <c r="A218">
        <v>2020</v>
      </c>
      <c r="B218" t="s">
        <v>3621</v>
      </c>
      <c r="C218" t="str">
        <f>MID(B218, VLOOKUP("duoarea_state_offset", Keys!$B:$C, 2, FALSE), VLOOKUP("duoarea_state_length", Keys!$B:$C, 2, FALSE))</f>
        <v>MA</v>
      </c>
      <c r="D218" t="s">
        <v>622</v>
      </c>
      <c r="E218" t="s">
        <v>3605</v>
      </c>
      <c r="F218">
        <v>0</v>
      </c>
    </row>
    <row r="219" spans="1:6" x14ac:dyDescent="0.25">
      <c r="A219">
        <v>2020</v>
      </c>
      <c r="B219" t="s">
        <v>3622</v>
      </c>
      <c r="C219" t="str">
        <f>MID(B219, VLOOKUP("duoarea_state_offset", Keys!$B:$C, 2, FALSE), VLOOKUP("duoarea_state_length", Keys!$B:$C, 2, FALSE))</f>
        <v>MD</v>
      </c>
      <c r="D219" t="s">
        <v>622</v>
      </c>
      <c r="E219" t="s">
        <v>3605</v>
      </c>
      <c r="F219">
        <v>233102</v>
      </c>
    </row>
    <row r="220" spans="1:6" x14ac:dyDescent="0.25">
      <c r="A220">
        <v>2020</v>
      </c>
      <c r="B220" t="s">
        <v>3623</v>
      </c>
      <c r="C220" t="str">
        <f>MID(B220, VLOOKUP("duoarea_state_offset", Keys!$B:$C, 2, FALSE), VLOOKUP("duoarea_state_length", Keys!$B:$C, 2, FALSE))</f>
        <v>ME</v>
      </c>
      <c r="D220" t="s">
        <v>622</v>
      </c>
      <c r="E220" t="s">
        <v>3605</v>
      </c>
      <c r="F220">
        <v>117408</v>
      </c>
    </row>
    <row r="221" spans="1:6" x14ac:dyDescent="0.25">
      <c r="A221">
        <v>2020</v>
      </c>
      <c r="B221" t="s">
        <v>3624</v>
      </c>
      <c r="C221" t="str">
        <f>MID(B221, VLOOKUP("duoarea_state_offset", Keys!$B:$C, 2, FALSE), VLOOKUP("duoarea_state_length", Keys!$B:$C, 2, FALSE))</f>
        <v>MI</v>
      </c>
      <c r="D221" t="s">
        <v>622</v>
      </c>
      <c r="E221" t="s">
        <v>3605</v>
      </c>
      <c r="F221">
        <v>626858</v>
      </c>
    </row>
    <row r="222" spans="1:6" x14ac:dyDescent="0.25">
      <c r="A222">
        <v>2020</v>
      </c>
      <c r="B222" t="s">
        <v>3625</v>
      </c>
      <c r="C222" t="str">
        <f>MID(B222, VLOOKUP("duoarea_state_offset", Keys!$B:$C, 2, FALSE), VLOOKUP("duoarea_state_length", Keys!$B:$C, 2, FALSE))</f>
        <v>MN</v>
      </c>
      <c r="D222" t="s">
        <v>622</v>
      </c>
      <c r="E222" t="s">
        <v>3605</v>
      </c>
      <c r="F222">
        <v>8696</v>
      </c>
    </row>
    <row r="223" spans="1:6" x14ac:dyDescent="0.25">
      <c r="A223">
        <v>2020</v>
      </c>
      <c r="B223" t="s">
        <v>3626</v>
      </c>
      <c r="C223" t="str">
        <f>MID(B223, VLOOKUP("duoarea_state_offset", Keys!$B:$C, 2, FALSE), VLOOKUP("duoarea_state_length", Keys!$B:$C, 2, FALSE))</f>
        <v>MO</v>
      </c>
      <c r="D223" t="s">
        <v>622</v>
      </c>
      <c r="E223" t="s">
        <v>3605</v>
      </c>
      <c r="F223">
        <v>0</v>
      </c>
    </row>
    <row r="224" spans="1:6" x14ac:dyDescent="0.25">
      <c r="A224">
        <v>2020</v>
      </c>
      <c r="B224" t="s">
        <v>3627</v>
      </c>
      <c r="C224" t="str">
        <f>MID(B224, VLOOKUP("duoarea_state_offset", Keys!$B:$C, 2, FALSE), VLOOKUP("duoarea_state_length", Keys!$B:$C, 2, FALSE))</f>
        <v>MS</v>
      </c>
      <c r="D224" t="s">
        <v>622</v>
      </c>
      <c r="E224" t="s">
        <v>3605</v>
      </c>
      <c r="F224">
        <v>0</v>
      </c>
    </row>
    <row r="225" spans="1:6" x14ac:dyDescent="0.25">
      <c r="A225">
        <v>2020</v>
      </c>
      <c r="B225" t="s">
        <v>3628</v>
      </c>
      <c r="C225" t="str">
        <f>MID(B225, VLOOKUP("duoarea_state_offset", Keys!$B:$C, 2, FALSE), VLOOKUP("duoarea_state_length", Keys!$B:$C, 2, FALSE))</f>
        <v>MT</v>
      </c>
      <c r="D225" t="s">
        <v>622</v>
      </c>
      <c r="E225" t="s">
        <v>3605</v>
      </c>
      <c r="F225">
        <v>0</v>
      </c>
    </row>
    <row r="226" spans="1:6" x14ac:dyDescent="0.25">
      <c r="A226">
        <v>2020</v>
      </c>
      <c r="B226" t="s">
        <v>3629</v>
      </c>
      <c r="C226" t="str">
        <f>MID(B226, VLOOKUP("duoarea_state_offset", Keys!$B:$C, 2, FALSE), VLOOKUP("duoarea_state_length", Keys!$B:$C, 2, FALSE))</f>
        <v>ND</v>
      </c>
      <c r="D226" t="s">
        <v>622</v>
      </c>
      <c r="E226" t="s">
        <v>3605</v>
      </c>
      <c r="F226">
        <v>1272</v>
      </c>
    </row>
    <row r="227" spans="1:6" x14ac:dyDescent="0.25">
      <c r="A227">
        <v>2020</v>
      </c>
      <c r="B227" t="s">
        <v>3630</v>
      </c>
      <c r="C227" t="str">
        <f>MID(B227, VLOOKUP("duoarea_state_offset", Keys!$B:$C, 2, FALSE), VLOOKUP("duoarea_state_length", Keys!$B:$C, 2, FALSE))</f>
        <v>NE</v>
      </c>
      <c r="D227" t="s">
        <v>622</v>
      </c>
      <c r="E227" t="s">
        <v>3605</v>
      </c>
      <c r="F227">
        <v>0</v>
      </c>
    </row>
    <row r="228" spans="1:6" x14ac:dyDescent="0.25">
      <c r="A228">
        <v>2020</v>
      </c>
      <c r="B228" t="s">
        <v>3631</v>
      </c>
      <c r="C228" t="str">
        <f>MID(B228, VLOOKUP("duoarea_state_offset", Keys!$B:$C, 2, FALSE), VLOOKUP("duoarea_state_length", Keys!$B:$C, 2, FALSE))</f>
        <v>NH</v>
      </c>
      <c r="D228" t="s">
        <v>622</v>
      </c>
      <c r="E228" t="s">
        <v>3605</v>
      </c>
      <c r="F228">
        <v>34</v>
      </c>
    </row>
    <row r="229" spans="1:6" x14ac:dyDescent="0.25">
      <c r="A229">
        <v>2020</v>
      </c>
      <c r="B229" t="s">
        <v>3632</v>
      </c>
      <c r="C229" t="str">
        <f>MID(B229, VLOOKUP("duoarea_state_offset", Keys!$B:$C, 2, FALSE), VLOOKUP("duoarea_state_length", Keys!$B:$C, 2, FALSE))</f>
        <v>NJ</v>
      </c>
      <c r="D229" t="s">
        <v>622</v>
      </c>
      <c r="E229" t="s">
        <v>3605</v>
      </c>
      <c r="F229">
        <v>0</v>
      </c>
    </row>
    <row r="230" spans="1:6" x14ac:dyDescent="0.25">
      <c r="A230">
        <v>2020</v>
      </c>
      <c r="B230" t="s">
        <v>3633</v>
      </c>
      <c r="C230" t="str">
        <f>MID(B230, VLOOKUP("duoarea_state_offset", Keys!$B:$C, 2, FALSE), VLOOKUP("duoarea_state_length", Keys!$B:$C, 2, FALSE))</f>
        <v>NM</v>
      </c>
      <c r="D230" t="s">
        <v>622</v>
      </c>
      <c r="E230" t="s">
        <v>3605</v>
      </c>
      <c r="F230">
        <v>0</v>
      </c>
    </row>
    <row r="231" spans="1:6" x14ac:dyDescent="0.25">
      <c r="A231">
        <v>2020</v>
      </c>
      <c r="B231" t="s">
        <v>3634</v>
      </c>
      <c r="C231" t="str">
        <f>MID(B231, VLOOKUP("duoarea_state_offset", Keys!$B:$C, 2, FALSE), VLOOKUP("duoarea_state_length", Keys!$B:$C, 2, FALSE))</f>
        <v>NV</v>
      </c>
      <c r="D231" t="s">
        <v>622</v>
      </c>
      <c r="E231" t="s">
        <v>3605</v>
      </c>
      <c r="F231">
        <v>0</v>
      </c>
    </row>
    <row r="232" spans="1:6" x14ac:dyDescent="0.25">
      <c r="A232">
        <v>2020</v>
      </c>
      <c r="B232" t="s">
        <v>3635</v>
      </c>
      <c r="C232" t="str">
        <f>MID(B232, VLOOKUP("duoarea_state_offset", Keys!$B:$C, 2, FALSE), VLOOKUP("duoarea_state_length", Keys!$B:$C, 2, FALSE))</f>
        <v>NY</v>
      </c>
      <c r="D232" t="s">
        <v>622</v>
      </c>
      <c r="E232" t="s">
        <v>3605</v>
      </c>
      <c r="F232">
        <v>278573</v>
      </c>
    </row>
    <row r="233" spans="1:6" x14ac:dyDescent="0.25">
      <c r="A233">
        <v>2020</v>
      </c>
      <c r="B233" t="s">
        <v>3636</v>
      </c>
      <c r="C233" t="str">
        <f>MID(B233, VLOOKUP("duoarea_state_offset", Keys!$B:$C, 2, FALSE), VLOOKUP("duoarea_state_length", Keys!$B:$C, 2, FALSE))</f>
        <v>OH</v>
      </c>
      <c r="D233" t="s">
        <v>622</v>
      </c>
      <c r="E233" t="s">
        <v>3605</v>
      </c>
      <c r="F233">
        <v>0</v>
      </c>
    </row>
    <row r="234" spans="1:6" x14ac:dyDescent="0.25">
      <c r="A234">
        <v>2020</v>
      </c>
      <c r="B234" t="s">
        <v>3637</v>
      </c>
      <c r="C234" t="str">
        <f>MID(B234, VLOOKUP("duoarea_state_offset", Keys!$B:$C, 2, FALSE), VLOOKUP("duoarea_state_length", Keys!$B:$C, 2, FALSE))</f>
        <v>OK</v>
      </c>
      <c r="D234" t="s">
        <v>622</v>
      </c>
      <c r="E234" t="s">
        <v>3605</v>
      </c>
      <c r="F234">
        <v>0</v>
      </c>
    </row>
    <row r="235" spans="1:6" x14ac:dyDescent="0.25">
      <c r="A235">
        <v>2020</v>
      </c>
      <c r="B235" t="s">
        <v>3638</v>
      </c>
      <c r="C235" t="str">
        <f>MID(B235, VLOOKUP("duoarea_state_offset", Keys!$B:$C, 2, FALSE), VLOOKUP("duoarea_state_length", Keys!$B:$C, 2, FALSE))</f>
        <v>OR</v>
      </c>
      <c r="D235" t="s">
        <v>622</v>
      </c>
      <c r="E235" t="s">
        <v>3605</v>
      </c>
      <c r="F235">
        <v>0</v>
      </c>
    </row>
    <row r="236" spans="1:6" x14ac:dyDescent="0.25">
      <c r="A236">
        <v>2020</v>
      </c>
      <c r="B236" t="s">
        <v>3639</v>
      </c>
      <c r="C236" t="str">
        <f>MID(B236, VLOOKUP("duoarea_state_offset", Keys!$B:$C, 2, FALSE), VLOOKUP("duoarea_state_length", Keys!$B:$C, 2, FALSE))</f>
        <v>PA</v>
      </c>
      <c r="D236" t="s">
        <v>622</v>
      </c>
      <c r="E236" t="s">
        <v>3605</v>
      </c>
      <c r="F236">
        <v>0</v>
      </c>
    </row>
    <row r="237" spans="1:6" x14ac:dyDescent="0.25">
      <c r="A237">
        <v>2020</v>
      </c>
      <c r="B237" t="s">
        <v>3640</v>
      </c>
      <c r="C237" t="str">
        <f>MID(B237, VLOOKUP("duoarea_state_offset", Keys!$B:$C, 2, FALSE), VLOOKUP("duoarea_state_length", Keys!$B:$C, 2, FALSE))</f>
        <v>RI</v>
      </c>
      <c r="D237" t="s">
        <v>622</v>
      </c>
      <c r="E237" t="s">
        <v>3605</v>
      </c>
      <c r="F237">
        <v>0</v>
      </c>
    </row>
    <row r="238" spans="1:6" x14ac:dyDescent="0.25">
      <c r="A238">
        <v>2020</v>
      </c>
      <c r="B238" t="s">
        <v>3641</v>
      </c>
      <c r="C238" t="str">
        <f>MID(B238, VLOOKUP("duoarea_state_offset", Keys!$B:$C, 2, FALSE), VLOOKUP("duoarea_state_length", Keys!$B:$C, 2, FALSE))</f>
        <v>SC</v>
      </c>
      <c r="D238" t="s">
        <v>622</v>
      </c>
      <c r="E238" t="s">
        <v>3605</v>
      </c>
      <c r="F238">
        <v>0</v>
      </c>
    </row>
    <row r="239" spans="1:6" x14ac:dyDescent="0.25">
      <c r="A239">
        <v>2020</v>
      </c>
      <c r="B239" t="s">
        <v>3642</v>
      </c>
      <c r="C239" t="str">
        <f>MID(B239, VLOOKUP("duoarea_state_offset", Keys!$B:$C, 2, FALSE), VLOOKUP("duoarea_state_length", Keys!$B:$C, 2, FALSE))</f>
        <v>SD</v>
      </c>
      <c r="D239" t="s">
        <v>622</v>
      </c>
      <c r="E239" t="s">
        <v>3605</v>
      </c>
      <c r="F239">
        <v>0</v>
      </c>
    </row>
    <row r="240" spans="1:6" x14ac:dyDescent="0.25">
      <c r="A240">
        <v>2020</v>
      </c>
      <c r="B240" t="s">
        <v>3643</v>
      </c>
      <c r="C240" t="str">
        <f>MID(B240, VLOOKUP("duoarea_state_offset", Keys!$B:$C, 2, FALSE), VLOOKUP("duoarea_state_length", Keys!$B:$C, 2, FALSE))</f>
        <v>TN</v>
      </c>
      <c r="D240" t="s">
        <v>622</v>
      </c>
      <c r="E240" t="s">
        <v>3605</v>
      </c>
      <c r="F240">
        <v>0</v>
      </c>
    </row>
    <row r="241" spans="1:6" x14ac:dyDescent="0.25">
      <c r="A241">
        <v>2020</v>
      </c>
      <c r="B241" t="s">
        <v>3644</v>
      </c>
      <c r="C241" t="str">
        <f>MID(B241, VLOOKUP("duoarea_state_offset", Keys!$B:$C, 2, FALSE), VLOOKUP("duoarea_state_length", Keys!$B:$C, 2, FALSE))</f>
        <v>TX</v>
      </c>
      <c r="D241" t="s">
        <v>622</v>
      </c>
      <c r="E241" t="s">
        <v>3605</v>
      </c>
      <c r="F241">
        <v>2572918</v>
      </c>
    </row>
    <row r="242" spans="1:6" x14ac:dyDescent="0.25">
      <c r="A242">
        <v>2020</v>
      </c>
      <c r="B242" t="s">
        <v>3645</v>
      </c>
      <c r="C242" t="str">
        <f>MID(B242, VLOOKUP("duoarea_state_offset", Keys!$B:$C, 2, FALSE), VLOOKUP("duoarea_state_length", Keys!$B:$C, 2, FALSE))</f>
        <v>UT</v>
      </c>
      <c r="D242" t="s">
        <v>622</v>
      </c>
      <c r="E242" t="s">
        <v>3605</v>
      </c>
      <c r="F242">
        <v>0</v>
      </c>
    </row>
    <row r="243" spans="1:6" x14ac:dyDescent="0.25">
      <c r="A243">
        <v>2020</v>
      </c>
      <c r="B243" t="s">
        <v>3646</v>
      </c>
      <c r="C243" t="str">
        <f>MID(B243, VLOOKUP("duoarea_state_offset", Keys!$B:$C, 2, FALSE), VLOOKUP("duoarea_state_length", Keys!$B:$C, 2, FALSE))</f>
        <v>VA</v>
      </c>
      <c r="D243" t="s">
        <v>622</v>
      </c>
      <c r="E243" t="s">
        <v>3605</v>
      </c>
      <c r="F243">
        <v>0</v>
      </c>
    </row>
    <row r="244" spans="1:6" x14ac:dyDescent="0.25">
      <c r="A244">
        <v>2020</v>
      </c>
      <c r="B244" t="s">
        <v>3647</v>
      </c>
      <c r="C244" t="str">
        <f>MID(B244, VLOOKUP("duoarea_state_offset", Keys!$B:$C, 2, FALSE), VLOOKUP("duoarea_state_length", Keys!$B:$C, 2, FALSE))</f>
        <v>VT</v>
      </c>
      <c r="D244" t="s">
        <v>622</v>
      </c>
      <c r="E244" t="s">
        <v>3605</v>
      </c>
      <c r="F244">
        <v>0</v>
      </c>
    </row>
    <row r="245" spans="1:6" x14ac:dyDescent="0.25">
      <c r="A245">
        <v>2020</v>
      </c>
      <c r="B245" t="s">
        <v>3648</v>
      </c>
      <c r="C245" t="str">
        <f>MID(B245, VLOOKUP("duoarea_state_offset", Keys!$B:$C, 2, FALSE), VLOOKUP("duoarea_state_length", Keys!$B:$C, 2, FALSE))</f>
        <v>WA</v>
      </c>
      <c r="D245" t="s">
        <v>622</v>
      </c>
      <c r="E245" t="s">
        <v>3605</v>
      </c>
      <c r="F245">
        <v>12653</v>
      </c>
    </row>
    <row r="246" spans="1:6" x14ac:dyDescent="0.25">
      <c r="A246">
        <v>2020</v>
      </c>
      <c r="B246" t="s">
        <v>3649</v>
      </c>
      <c r="C246" t="str">
        <f>MID(B246, VLOOKUP("duoarea_state_offset", Keys!$B:$C, 2, FALSE), VLOOKUP("duoarea_state_length", Keys!$B:$C, 2, FALSE))</f>
        <v>WI</v>
      </c>
      <c r="D246" t="s">
        <v>622</v>
      </c>
      <c r="E246" t="s">
        <v>3605</v>
      </c>
      <c r="F246">
        <v>0</v>
      </c>
    </row>
    <row r="247" spans="1:6" x14ac:dyDescent="0.25">
      <c r="A247">
        <v>2020</v>
      </c>
      <c r="B247" t="s">
        <v>3650</v>
      </c>
      <c r="C247" t="str">
        <f>MID(B247, VLOOKUP("duoarea_state_offset", Keys!$B:$C, 2, FALSE), VLOOKUP("duoarea_state_length", Keys!$B:$C, 2, FALSE))</f>
        <v>WV</v>
      </c>
      <c r="D247" t="s">
        <v>622</v>
      </c>
      <c r="E247" t="s">
        <v>3605</v>
      </c>
      <c r="F247">
        <v>0</v>
      </c>
    </row>
    <row r="248" spans="1:6" x14ac:dyDescent="0.25">
      <c r="A248">
        <v>2020</v>
      </c>
      <c r="B248" t="s">
        <v>3651</v>
      </c>
      <c r="C248" t="str">
        <f>MID(B248, VLOOKUP("duoarea_state_offset", Keys!$B:$C, 2, FALSE), VLOOKUP("duoarea_state_length", Keys!$B:$C, 2, FALSE))</f>
        <v>WY</v>
      </c>
      <c r="D248" t="s">
        <v>622</v>
      </c>
      <c r="E248" t="s">
        <v>3605</v>
      </c>
      <c r="F248">
        <v>0</v>
      </c>
    </row>
    <row r="249" spans="1:6" x14ac:dyDescent="0.25">
      <c r="A249">
        <v>2020</v>
      </c>
      <c r="B249" t="s">
        <v>3652</v>
      </c>
      <c r="C249" t="str">
        <f>MID(B249, VLOOKUP("duoarea_state_offset", Keys!$B:$C, 2, FALSE), VLOOKUP("duoarea_state_length", Keys!$B:$C, 2, FALSE))</f>
        <v>AK</v>
      </c>
      <c r="D249" t="s">
        <v>619</v>
      </c>
      <c r="E249" t="s">
        <v>3653</v>
      </c>
      <c r="F249">
        <v>1</v>
      </c>
    </row>
    <row r="250" spans="1:6" x14ac:dyDescent="0.25">
      <c r="A250">
        <v>2020</v>
      </c>
      <c r="B250" t="s">
        <v>3604</v>
      </c>
      <c r="C250" t="str">
        <f>MID(B250, VLOOKUP("duoarea_state_offset", Keys!$B:$C, 2, FALSE), VLOOKUP("duoarea_state_length", Keys!$B:$C, 2, FALSE))</f>
        <v>AL</v>
      </c>
      <c r="D250" t="s">
        <v>619</v>
      </c>
      <c r="E250" t="s">
        <v>3653</v>
      </c>
      <c r="F250">
        <v>0</v>
      </c>
    </row>
    <row r="251" spans="1:6" x14ac:dyDescent="0.25">
      <c r="A251">
        <v>2020</v>
      </c>
      <c r="B251" t="s">
        <v>3606</v>
      </c>
      <c r="C251" t="str">
        <f>MID(B251, VLOOKUP("duoarea_state_offset", Keys!$B:$C, 2, FALSE), VLOOKUP("duoarea_state_length", Keys!$B:$C, 2, FALSE))</f>
        <v>AR</v>
      </c>
      <c r="D251" t="s">
        <v>619</v>
      </c>
      <c r="E251" t="s">
        <v>3653</v>
      </c>
      <c r="F251">
        <v>0</v>
      </c>
    </row>
    <row r="252" spans="1:6" x14ac:dyDescent="0.25">
      <c r="A252">
        <v>2020</v>
      </c>
      <c r="B252" t="s">
        <v>3607</v>
      </c>
      <c r="C252" t="str">
        <f>MID(B252, VLOOKUP("duoarea_state_offset", Keys!$B:$C, 2, FALSE), VLOOKUP("duoarea_state_length", Keys!$B:$C, 2, FALSE))</f>
        <v>AZ</v>
      </c>
      <c r="D252" t="s">
        <v>619</v>
      </c>
      <c r="E252" t="s">
        <v>3653</v>
      </c>
      <c r="F252">
        <v>4408</v>
      </c>
    </row>
    <row r="253" spans="1:6" x14ac:dyDescent="0.25">
      <c r="A253">
        <v>2020</v>
      </c>
      <c r="B253" t="s">
        <v>3608</v>
      </c>
      <c r="C253" t="str">
        <f>MID(B253, VLOOKUP("duoarea_state_offset", Keys!$B:$C, 2, FALSE), VLOOKUP("duoarea_state_length", Keys!$B:$C, 2, FALSE))</f>
        <v>CA</v>
      </c>
      <c r="D253" t="s">
        <v>619</v>
      </c>
      <c r="E253" t="s">
        <v>3653</v>
      </c>
      <c r="F253">
        <v>2601</v>
      </c>
    </row>
    <row r="254" spans="1:6" x14ac:dyDescent="0.25">
      <c r="A254">
        <v>2020</v>
      </c>
      <c r="B254" t="s">
        <v>3609</v>
      </c>
      <c r="C254" t="str">
        <f>MID(B254, VLOOKUP("duoarea_state_offset", Keys!$B:$C, 2, FALSE), VLOOKUP("duoarea_state_length", Keys!$B:$C, 2, FALSE))</f>
        <v>CO</v>
      </c>
      <c r="D254" t="s">
        <v>619</v>
      </c>
      <c r="E254" t="s">
        <v>3653</v>
      </c>
      <c r="F254">
        <v>0</v>
      </c>
    </row>
    <row r="255" spans="1:6" x14ac:dyDescent="0.25">
      <c r="A255">
        <v>2020</v>
      </c>
      <c r="B255" t="s">
        <v>3610</v>
      </c>
      <c r="C255" t="str">
        <f>MID(B255, VLOOKUP("duoarea_state_offset", Keys!$B:$C, 2, FALSE), VLOOKUP("duoarea_state_length", Keys!$B:$C, 2, FALSE))</f>
        <v>CT</v>
      </c>
      <c r="D255" t="s">
        <v>619</v>
      </c>
      <c r="E255" t="s">
        <v>3653</v>
      </c>
      <c r="F255">
        <v>0</v>
      </c>
    </row>
    <row r="256" spans="1:6" x14ac:dyDescent="0.25">
      <c r="A256">
        <v>2020</v>
      </c>
      <c r="B256" t="s">
        <v>3654</v>
      </c>
      <c r="C256" t="str">
        <f>MID(B256, VLOOKUP("duoarea_state_offset", Keys!$B:$C, 2, FALSE), VLOOKUP("duoarea_state_length", Keys!$B:$C, 2, FALSE))</f>
        <v>DC</v>
      </c>
      <c r="D256" t="s">
        <v>619</v>
      </c>
      <c r="E256" t="s">
        <v>3653</v>
      </c>
      <c r="F256">
        <v>0</v>
      </c>
    </row>
    <row r="257" spans="1:6" x14ac:dyDescent="0.25">
      <c r="A257">
        <v>2020</v>
      </c>
      <c r="B257" t="s">
        <v>3611</v>
      </c>
      <c r="C257" t="str">
        <f>MID(B257, VLOOKUP("duoarea_state_offset", Keys!$B:$C, 2, FALSE), VLOOKUP("duoarea_state_length", Keys!$B:$C, 2, FALSE))</f>
        <v>DE</v>
      </c>
      <c r="D257" t="s">
        <v>619</v>
      </c>
      <c r="E257" t="s">
        <v>3653</v>
      </c>
      <c r="F257">
        <v>0</v>
      </c>
    </row>
    <row r="258" spans="1:6" x14ac:dyDescent="0.25">
      <c r="A258">
        <v>2020</v>
      </c>
      <c r="B258" t="s">
        <v>3612</v>
      </c>
      <c r="C258" t="str">
        <f>MID(B258, VLOOKUP("duoarea_state_offset", Keys!$B:$C, 2, FALSE), VLOOKUP("duoarea_state_length", Keys!$B:$C, 2, FALSE))</f>
        <v>FL</v>
      </c>
      <c r="D258" t="s">
        <v>619</v>
      </c>
      <c r="E258" t="s">
        <v>3653</v>
      </c>
      <c r="F258">
        <v>0</v>
      </c>
    </row>
    <row r="259" spans="1:6" x14ac:dyDescent="0.25">
      <c r="A259">
        <v>2020</v>
      </c>
      <c r="B259" t="s">
        <v>3613</v>
      </c>
      <c r="C259" t="str">
        <f>MID(B259, VLOOKUP("duoarea_state_offset", Keys!$B:$C, 2, FALSE), VLOOKUP("duoarea_state_length", Keys!$B:$C, 2, FALSE))</f>
        <v>GA</v>
      </c>
      <c r="D259" t="s">
        <v>619</v>
      </c>
      <c r="E259" t="s">
        <v>3653</v>
      </c>
      <c r="F259">
        <v>2693</v>
      </c>
    </row>
    <row r="260" spans="1:6" x14ac:dyDescent="0.25">
      <c r="A260">
        <v>2020</v>
      </c>
      <c r="B260" t="s">
        <v>3614</v>
      </c>
      <c r="C260" t="str">
        <f>MID(B260, VLOOKUP("duoarea_state_offset", Keys!$B:$C, 2, FALSE), VLOOKUP("duoarea_state_length", Keys!$B:$C, 2, FALSE))</f>
        <v>IA</v>
      </c>
      <c r="D260" t="s">
        <v>619</v>
      </c>
      <c r="E260" t="s">
        <v>3653</v>
      </c>
      <c r="F260">
        <v>0</v>
      </c>
    </row>
    <row r="261" spans="1:6" x14ac:dyDescent="0.25">
      <c r="A261">
        <v>2020</v>
      </c>
      <c r="B261" t="s">
        <v>3615</v>
      </c>
      <c r="C261" t="str">
        <f>MID(B261, VLOOKUP("duoarea_state_offset", Keys!$B:$C, 2, FALSE), VLOOKUP("duoarea_state_length", Keys!$B:$C, 2, FALSE))</f>
        <v>ID</v>
      </c>
      <c r="D261" t="s">
        <v>619</v>
      </c>
      <c r="E261" t="s">
        <v>3653</v>
      </c>
      <c r="F261">
        <v>845341</v>
      </c>
    </row>
    <row r="262" spans="1:6" x14ac:dyDescent="0.25">
      <c r="A262">
        <v>2020</v>
      </c>
      <c r="B262" t="s">
        <v>3616</v>
      </c>
      <c r="C262" t="str">
        <f>MID(B262, VLOOKUP("duoarea_state_offset", Keys!$B:$C, 2, FALSE), VLOOKUP("duoarea_state_length", Keys!$B:$C, 2, FALSE))</f>
        <v>IL</v>
      </c>
      <c r="D262" t="s">
        <v>619</v>
      </c>
      <c r="E262" t="s">
        <v>3653</v>
      </c>
      <c r="F262">
        <v>0</v>
      </c>
    </row>
    <row r="263" spans="1:6" x14ac:dyDescent="0.25">
      <c r="A263">
        <v>2020</v>
      </c>
      <c r="B263" t="s">
        <v>3617</v>
      </c>
      <c r="C263" t="str">
        <f>MID(B263, VLOOKUP("duoarea_state_offset", Keys!$B:$C, 2, FALSE), VLOOKUP("duoarea_state_length", Keys!$B:$C, 2, FALSE))</f>
        <v>IN</v>
      </c>
      <c r="D263" t="s">
        <v>619</v>
      </c>
      <c r="E263" t="s">
        <v>3653</v>
      </c>
      <c r="F263">
        <v>0</v>
      </c>
    </row>
    <row r="264" spans="1:6" x14ac:dyDescent="0.25">
      <c r="A264">
        <v>2020</v>
      </c>
      <c r="B264" t="s">
        <v>3618</v>
      </c>
      <c r="C264" t="str">
        <f>MID(B264, VLOOKUP("duoarea_state_offset", Keys!$B:$C, 2, FALSE), VLOOKUP("duoarea_state_length", Keys!$B:$C, 2, FALSE))</f>
        <v>KS</v>
      </c>
      <c r="D264" t="s">
        <v>619</v>
      </c>
      <c r="E264" t="s">
        <v>3653</v>
      </c>
      <c r="F264">
        <v>0</v>
      </c>
    </row>
    <row r="265" spans="1:6" x14ac:dyDescent="0.25">
      <c r="A265">
        <v>2020</v>
      </c>
      <c r="B265" t="s">
        <v>3619</v>
      </c>
      <c r="C265" t="str">
        <f>MID(B265, VLOOKUP("duoarea_state_offset", Keys!$B:$C, 2, FALSE), VLOOKUP("duoarea_state_length", Keys!$B:$C, 2, FALSE))</f>
        <v>KY</v>
      </c>
      <c r="D265" t="s">
        <v>619</v>
      </c>
      <c r="E265" t="s">
        <v>3653</v>
      </c>
      <c r="F265">
        <v>0</v>
      </c>
    </row>
    <row r="266" spans="1:6" x14ac:dyDescent="0.25">
      <c r="A266">
        <v>2020</v>
      </c>
      <c r="B266" t="s">
        <v>3620</v>
      </c>
      <c r="C266" t="str">
        <f>MID(B266, VLOOKUP("duoarea_state_offset", Keys!$B:$C, 2, FALSE), VLOOKUP("duoarea_state_length", Keys!$B:$C, 2, FALSE))</f>
        <v>LA</v>
      </c>
      <c r="D266" t="s">
        <v>619</v>
      </c>
      <c r="E266" t="s">
        <v>3653</v>
      </c>
      <c r="F266">
        <v>0</v>
      </c>
    </row>
    <row r="267" spans="1:6" x14ac:dyDescent="0.25">
      <c r="A267">
        <v>2020</v>
      </c>
      <c r="B267" t="s">
        <v>3621</v>
      </c>
      <c r="C267" t="str">
        <f>MID(B267, VLOOKUP("duoarea_state_offset", Keys!$B:$C, 2, FALSE), VLOOKUP("duoarea_state_length", Keys!$B:$C, 2, FALSE))</f>
        <v>MA</v>
      </c>
      <c r="D267" t="s">
        <v>619</v>
      </c>
      <c r="E267" t="s">
        <v>3653</v>
      </c>
      <c r="F267">
        <v>29396</v>
      </c>
    </row>
    <row r="268" spans="1:6" x14ac:dyDescent="0.25">
      <c r="A268">
        <v>2020</v>
      </c>
      <c r="B268" t="s">
        <v>3622</v>
      </c>
      <c r="C268" t="str">
        <f>MID(B268, VLOOKUP("duoarea_state_offset", Keys!$B:$C, 2, FALSE), VLOOKUP("duoarea_state_length", Keys!$B:$C, 2, FALSE))</f>
        <v>MD</v>
      </c>
      <c r="D268" t="s">
        <v>619</v>
      </c>
      <c r="E268" t="s">
        <v>3653</v>
      </c>
      <c r="F268">
        <v>17081</v>
      </c>
    </row>
    <row r="269" spans="1:6" x14ac:dyDescent="0.25">
      <c r="A269">
        <v>2020</v>
      </c>
      <c r="B269" t="s">
        <v>3623</v>
      </c>
      <c r="C269" t="str">
        <f>MID(B269, VLOOKUP("duoarea_state_offset", Keys!$B:$C, 2, FALSE), VLOOKUP("duoarea_state_length", Keys!$B:$C, 2, FALSE))</f>
        <v>ME</v>
      </c>
      <c r="D269" t="s">
        <v>619</v>
      </c>
      <c r="E269" t="s">
        <v>3653</v>
      </c>
      <c r="F269">
        <v>58002</v>
      </c>
    </row>
    <row r="270" spans="1:6" x14ac:dyDescent="0.25">
      <c r="A270">
        <v>2020</v>
      </c>
      <c r="B270" t="s">
        <v>3624</v>
      </c>
      <c r="C270" t="str">
        <f>MID(B270, VLOOKUP("duoarea_state_offset", Keys!$B:$C, 2, FALSE), VLOOKUP("duoarea_state_length", Keys!$B:$C, 2, FALSE))</f>
        <v>MI</v>
      </c>
      <c r="D270" t="s">
        <v>619</v>
      </c>
      <c r="E270" t="s">
        <v>3653</v>
      </c>
      <c r="F270">
        <v>40324</v>
      </c>
    </row>
    <row r="271" spans="1:6" x14ac:dyDescent="0.25">
      <c r="A271">
        <v>2020</v>
      </c>
      <c r="B271" t="s">
        <v>3625</v>
      </c>
      <c r="C271" t="str">
        <f>MID(B271, VLOOKUP("duoarea_state_offset", Keys!$B:$C, 2, FALSE), VLOOKUP("duoarea_state_length", Keys!$B:$C, 2, FALSE))</f>
        <v>MN</v>
      </c>
      <c r="D271" t="s">
        <v>619</v>
      </c>
      <c r="E271" t="s">
        <v>3653</v>
      </c>
      <c r="F271">
        <v>460740</v>
      </c>
    </row>
    <row r="272" spans="1:6" x14ac:dyDescent="0.25">
      <c r="A272">
        <v>2020</v>
      </c>
      <c r="B272" t="s">
        <v>3626</v>
      </c>
      <c r="C272" t="str">
        <f>MID(B272, VLOOKUP("duoarea_state_offset", Keys!$B:$C, 2, FALSE), VLOOKUP("duoarea_state_length", Keys!$B:$C, 2, FALSE))</f>
        <v>MO</v>
      </c>
      <c r="D272" t="s">
        <v>619</v>
      </c>
      <c r="E272" t="s">
        <v>3653</v>
      </c>
      <c r="F272">
        <v>0</v>
      </c>
    </row>
    <row r="273" spans="1:6" x14ac:dyDescent="0.25">
      <c r="A273">
        <v>2020</v>
      </c>
      <c r="B273" t="s">
        <v>3627</v>
      </c>
      <c r="C273" t="str">
        <f>MID(B273, VLOOKUP("duoarea_state_offset", Keys!$B:$C, 2, FALSE), VLOOKUP("duoarea_state_length", Keys!$B:$C, 2, FALSE))</f>
        <v>MS</v>
      </c>
      <c r="D273" t="s">
        <v>619</v>
      </c>
      <c r="E273" t="s">
        <v>3653</v>
      </c>
      <c r="F273">
        <v>0</v>
      </c>
    </row>
    <row r="274" spans="1:6" x14ac:dyDescent="0.25">
      <c r="A274">
        <v>2020</v>
      </c>
      <c r="B274" t="s">
        <v>3628</v>
      </c>
      <c r="C274" t="str">
        <f>MID(B274, VLOOKUP("duoarea_state_offset", Keys!$B:$C, 2, FALSE), VLOOKUP("duoarea_state_length", Keys!$B:$C, 2, FALSE))</f>
        <v>MT</v>
      </c>
      <c r="D274" t="s">
        <v>619</v>
      </c>
      <c r="E274" t="s">
        <v>3653</v>
      </c>
      <c r="F274">
        <v>275682</v>
      </c>
    </row>
    <row r="275" spans="1:6" x14ac:dyDescent="0.25">
      <c r="A275">
        <v>2020</v>
      </c>
      <c r="B275" t="s">
        <v>3656</v>
      </c>
      <c r="C275" t="str">
        <f>MID(B275, VLOOKUP("duoarea_state_offset", Keys!$B:$C, 2, FALSE), VLOOKUP("duoarea_state_length", Keys!$B:$C, 2, FALSE))</f>
        <v>NC</v>
      </c>
      <c r="D275" t="s">
        <v>619</v>
      </c>
      <c r="E275" t="s">
        <v>3653</v>
      </c>
      <c r="F275">
        <v>0</v>
      </c>
    </row>
    <row r="276" spans="1:6" x14ac:dyDescent="0.25">
      <c r="A276">
        <v>2020</v>
      </c>
      <c r="B276" t="s">
        <v>3629</v>
      </c>
      <c r="C276" t="str">
        <f>MID(B276, VLOOKUP("duoarea_state_offset", Keys!$B:$C, 2, FALSE), VLOOKUP("duoarea_state_length", Keys!$B:$C, 2, FALSE))</f>
        <v>ND</v>
      </c>
      <c r="D276" t="s">
        <v>619</v>
      </c>
      <c r="E276" t="s">
        <v>3653</v>
      </c>
      <c r="F276">
        <v>490109</v>
      </c>
    </row>
    <row r="277" spans="1:6" x14ac:dyDescent="0.25">
      <c r="A277">
        <v>2020</v>
      </c>
      <c r="B277" t="s">
        <v>3630</v>
      </c>
      <c r="C277" t="str">
        <f>MID(B277, VLOOKUP("duoarea_state_offset", Keys!$B:$C, 2, FALSE), VLOOKUP("duoarea_state_length", Keys!$B:$C, 2, FALSE))</f>
        <v>NE</v>
      </c>
      <c r="D277" t="s">
        <v>619</v>
      </c>
      <c r="E277" t="s">
        <v>3653</v>
      </c>
      <c r="F277">
        <v>0</v>
      </c>
    </row>
    <row r="278" spans="1:6" x14ac:dyDescent="0.25">
      <c r="A278">
        <v>2020</v>
      </c>
      <c r="B278" t="s">
        <v>3631</v>
      </c>
      <c r="C278" t="str">
        <f>MID(B278, VLOOKUP("duoarea_state_offset", Keys!$B:$C, 2, FALSE), VLOOKUP("duoarea_state_length", Keys!$B:$C, 2, FALSE))</f>
        <v>NH</v>
      </c>
      <c r="D278" t="s">
        <v>619</v>
      </c>
      <c r="E278" t="s">
        <v>3653</v>
      </c>
      <c r="F278">
        <v>99821</v>
      </c>
    </row>
    <row r="279" spans="1:6" x14ac:dyDescent="0.25">
      <c r="A279">
        <v>2020</v>
      </c>
      <c r="B279" t="s">
        <v>3632</v>
      </c>
      <c r="C279" t="str">
        <f>MID(B279, VLOOKUP("duoarea_state_offset", Keys!$B:$C, 2, FALSE), VLOOKUP("duoarea_state_length", Keys!$B:$C, 2, FALSE))</f>
        <v>NJ</v>
      </c>
      <c r="D279" t="s">
        <v>619</v>
      </c>
      <c r="E279" t="s">
        <v>3653</v>
      </c>
      <c r="F279">
        <v>0</v>
      </c>
    </row>
    <row r="280" spans="1:6" x14ac:dyDescent="0.25">
      <c r="A280">
        <v>2020</v>
      </c>
      <c r="B280" t="s">
        <v>3633</v>
      </c>
      <c r="C280" t="str">
        <f>MID(B280, VLOOKUP("duoarea_state_offset", Keys!$B:$C, 2, FALSE), VLOOKUP("duoarea_state_length", Keys!$B:$C, 2, FALSE))</f>
        <v>NM</v>
      </c>
      <c r="D280" t="s">
        <v>619</v>
      </c>
      <c r="E280" t="s">
        <v>3653</v>
      </c>
      <c r="F280">
        <v>0</v>
      </c>
    </row>
    <row r="281" spans="1:6" x14ac:dyDescent="0.25">
      <c r="A281">
        <v>2020</v>
      </c>
      <c r="B281" t="s">
        <v>3634</v>
      </c>
      <c r="C281" t="str">
        <f>MID(B281, VLOOKUP("duoarea_state_offset", Keys!$B:$C, 2, FALSE), VLOOKUP("duoarea_state_length", Keys!$B:$C, 2, FALSE))</f>
        <v>NV</v>
      </c>
      <c r="D281" t="s">
        <v>619</v>
      </c>
      <c r="E281" t="s">
        <v>3653</v>
      </c>
      <c r="F281">
        <v>0</v>
      </c>
    </row>
    <row r="282" spans="1:6" x14ac:dyDescent="0.25">
      <c r="A282">
        <v>2020</v>
      </c>
      <c r="B282" t="s">
        <v>3635</v>
      </c>
      <c r="C282" t="str">
        <f>MID(B282, VLOOKUP("duoarea_state_offset", Keys!$B:$C, 2, FALSE), VLOOKUP("duoarea_state_length", Keys!$B:$C, 2, FALSE))</f>
        <v>NY</v>
      </c>
      <c r="D282" t="s">
        <v>619</v>
      </c>
      <c r="E282" t="s">
        <v>3653</v>
      </c>
      <c r="F282">
        <v>179425</v>
      </c>
    </row>
    <row r="283" spans="1:6" x14ac:dyDescent="0.25">
      <c r="A283">
        <v>2020</v>
      </c>
      <c r="B283" t="s">
        <v>3636</v>
      </c>
      <c r="C283" t="str">
        <f>MID(B283, VLOOKUP("duoarea_state_offset", Keys!$B:$C, 2, FALSE), VLOOKUP("duoarea_state_length", Keys!$B:$C, 2, FALSE))</f>
        <v>OH</v>
      </c>
      <c r="D283" t="s">
        <v>619</v>
      </c>
      <c r="E283" t="s">
        <v>3653</v>
      </c>
      <c r="F283">
        <v>0</v>
      </c>
    </row>
    <row r="284" spans="1:6" x14ac:dyDescent="0.25">
      <c r="A284">
        <v>2020</v>
      </c>
      <c r="B284" t="s">
        <v>3637</v>
      </c>
      <c r="C284" t="str">
        <f>MID(B284, VLOOKUP("duoarea_state_offset", Keys!$B:$C, 2, FALSE), VLOOKUP("duoarea_state_length", Keys!$B:$C, 2, FALSE))</f>
        <v>OK</v>
      </c>
      <c r="D284" t="s">
        <v>619</v>
      </c>
      <c r="E284" t="s">
        <v>3653</v>
      </c>
      <c r="F284">
        <v>0</v>
      </c>
    </row>
    <row r="285" spans="1:6" x14ac:dyDescent="0.25">
      <c r="A285">
        <v>2020</v>
      </c>
      <c r="B285" t="s">
        <v>3638</v>
      </c>
      <c r="C285" t="str">
        <f>MID(B285, VLOOKUP("duoarea_state_offset", Keys!$B:$C, 2, FALSE), VLOOKUP("duoarea_state_length", Keys!$B:$C, 2, FALSE))</f>
        <v>OR</v>
      </c>
      <c r="D285" t="s">
        <v>619</v>
      </c>
      <c r="E285" t="s">
        <v>3653</v>
      </c>
      <c r="F285">
        <v>0</v>
      </c>
    </row>
    <row r="286" spans="1:6" x14ac:dyDescent="0.25">
      <c r="A286">
        <v>2020</v>
      </c>
      <c r="B286" t="s">
        <v>3639</v>
      </c>
      <c r="C286" t="str">
        <f>MID(B286, VLOOKUP("duoarea_state_offset", Keys!$B:$C, 2, FALSE), VLOOKUP("duoarea_state_length", Keys!$B:$C, 2, FALSE))</f>
        <v>PA</v>
      </c>
      <c r="D286" t="s">
        <v>619</v>
      </c>
      <c r="E286" t="s">
        <v>3653</v>
      </c>
      <c r="F286">
        <v>0</v>
      </c>
    </row>
    <row r="287" spans="1:6" x14ac:dyDescent="0.25">
      <c r="A287">
        <v>2020</v>
      </c>
      <c r="B287" t="s">
        <v>3640</v>
      </c>
      <c r="C287" t="str">
        <f>MID(B287, VLOOKUP("duoarea_state_offset", Keys!$B:$C, 2, FALSE), VLOOKUP("duoarea_state_length", Keys!$B:$C, 2, FALSE))</f>
        <v>RI</v>
      </c>
      <c r="D287" t="s">
        <v>619</v>
      </c>
      <c r="E287" t="s">
        <v>3653</v>
      </c>
      <c r="F287">
        <v>0</v>
      </c>
    </row>
    <row r="288" spans="1:6" x14ac:dyDescent="0.25">
      <c r="A288">
        <v>2020</v>
      </c>
      <c r="B288" t="s">
        <v>3641</v>
      </c>
      <c r="C288" t="str">
        <f>MID(B288, VLOOKUP("duoarea_state_offset", Keys!$B:$C, 2, FALSE), VLOOKUP("duoarea_state_length", Keys!$B:$C, 2, FALSE))</f>
        <v>SC</v>
      </c>
      <c r="D288" t="s">
        <v>619</v>
      </c>
      <c r="E288" t="s">
        <v>3653</v>
      </c>
      <c r="F288">
        <v>0</v>
      </c>
    </row>
    <row r="289" spans="1:6" x14ac:dyDescent="0.25">
      <c r="A289">
        <v>2020</v>
      </c>
      <c r="B289" t="s">
        <v>3642</v>
      </c>
      <c r="C289" t="str">
        <f>MID(B289, VLOOKUP("duoarea_state_offset", Keys!$B:$C, 2, FALSE), VLOOKUP("duoarea_state_length", Keys!$B:$C, 2, FALSE))</f>
        <v>SD</v>
      </c>
      <c r="D289" t="s">
        <v>619</v>
      </c>
      <c r="E289" t="s">
        <v>3653</v>
      </c>
      <c r="F289">
        <v>0</v>
      </c>
    </row>
    <row r="290" spans="1:6" x14ac:dyDescent="0.25">
      <c r="A290">
        <v>2020</v>
      </c>
      <c r="B290" t="s">
        <v>3643</v>
      </c>
      <c r="C290" t="str">
        <f>MID(B290, VLOOKUP("duoarea_state_offset", Keys!$B:$C, 2, FALSE), VLOOKUP("duoarea_state_length", Keys!$B:$C, 2, FALSE))</f>
        <v>TN</v>
      </c>
      <c r="D290" t="s">
        <v>619</v>
      </c>
      <c r="E290" t="s">
        <v>3653</v>
      </c>
      <c r="F290">
        <v>0</v>
      </c>
    </row>
    <row r="291" spans="1:6" x14ac:dyDescent="0.25">
      <c r="A291">
        <v>2020</v>
      </c>
      <c r="B291" t="s">
        <v>3644</v>
      </c>
      <c r="C291" t="str">
        <f>MID(B291, VLOOKUP("duoarea_state_offset", Keys!$B:$C, 2, FALSE), VLOOKUP("duoarea_state_length", Keys!$B:$C, 2, FALSE))</f>
        <v>TX</v>
      </c>
      <c r="D291" t="s">
        <v>619</v>
      </c>
      <c r="E291" t="s">
        <v>3653</v>
      </c>
      <c r="F291">
        <v>3089</v>
      </c>
    </row>
    <row r="292" spans="1:6" x14ac:dyDescent="0.25">
      <c r="A292">
        <v>2020</v>
      </c>
      <c r="B292" t="s">
        <v>3645</v>
      </c>
      <c r="C292" t="str">
        <f>MID(B292, VLOOKUP("duoarea_state_offset", Keys!$B:$C, 2, FALSE), VLOOKUP("duoarea_state_length", Keys!$B:$C, 2, FALSE))</f>
        <v>UT</v>
      </c>
      <c r="D292" t="s">
        <v>619</v>
      </c>
      <c r="E292" t="s">
        <v>3653</v>
      </c>
      <c r="F292">
        <v>0</v>
      </c>
    </row>
    <row r="293" spans="1:6" x14ac:dyDescent="0.25">
      <c r="A293">
        <v>2020</v>
      </c>
      <c r="B293" t="s">
        <v>3646</v>
      </c>
      <c r="C293" t="str">
        <f>MID(B293, VLOOKUP("duoarea_state_offset", Keys!$B:$C, 2, FALSE), VLOOKUP("duoarea_state_length", Keys!$B:$C, 2, FALSE))</f>
        <v>VA</v>
      </c>
      <c r="D293" t="s">
        <v>619</v>
      </c>
      <c r="E293" t="s">
        <v>3653</v>
      </c>
      <c r="F293">
        <v>0</v>
      </c>
    </row>
    <row r="294" spans="1:6" x14ac:dyDescent="0.25">
      <c r="A294">
        <v>2020</v>
      </c>
      <c r="B294" t="s">
        <v>3647</v>
      </c>
      <c r="C294" t="str">
        <f>MID(B294, VLOOKUP("duoarea_state_offset", Keys!$B:$C, 2, FALSE), VLOOKUP("duoarea_state_length", Keys!$B:$C, 2, FALSE))</f>
        <v>VT</v>
      </c>
      <c r="D294" t="s">
        <v>619</v>
      </c>
      <c r="E294" t="s">
        <v>3653</v>
      </c>
      <c r="F294">
        <v>12934</v>
      </c>
    </row>
    <row r="295" spans="1:6" x14ac:dyDescent="0.25">
      <c r="A295">
        <v>2020</v>
      </c>
      <c r="B295" t="s">
        <v>3648</v>
      </c>
      <c r="C295" t="str">
        <f>MID(B295, VLOOKUP("duoarea_state_offset", Keys!$B:$C, 2, FALSE), VLOOKUP("duoarea_state_length", Keys!$B:$C, 2, FALSE))</f>
        <v>WA</v>
      </c>
      <c r="D295" t="s">
        <v>619</v>
      </c>
      <c r="E295" t="s">
        <v>3653</v>
      </c>
      <c r="F295">
        <v>413890</v>
      </c>
    </row>
    <row r="296" spans="1:6" x14ac:dyDescent="0.25">
      <c r="A296">
        <v>2020</v>
      </c>
      <c r="B296" t="s">
        <v>3649</v>
      </c>
      <c r="C296" t="str">
        <f>MID(B296, VLOOKUP("duoarea_state_offset", Keys!$B:$C, 2, FALSE), VLOOKUP("duoarea_state_length", Keys!$B:$C, 2, FALSE))</f>
        <v>WI</v>
      </c>
      <c r="D296" t="s">
        <v>619</v>
      </c>
      <c r="E296" t="s">
        <v>3653</v>
      </c>
      <c r="F296">
        <v>0</v>
      </c>
    </row>
    <row r="297" spans="1:6" x14ac:dyDescent="0.25">
      <c r="A297">
        <v>2020</v>
      </c>
      <c r="B297" t="s">
        <v>3650</v>
      </c>
      <c r="C297" t="str">
        <f>MID(B297, VLOOKUP("duoarea_state_offset", Keys!$B:$C, 2, FALSE), VLOOKUP("duoarea_state_length", Keys!$B:$C, 2, FALSE))</f>
        <v>WV</v>
      </c>
      <c r="D297" t="s">
        <v>619</v>
      </c>
      <c r="E297" t="s">
        <v>3653</v>
      </c>
      <c r="F297">
        <v>0</v>
      </c>
    </row>
    <row r="298" spans="1:6" x14ac:dyDescent="0.25">
      <c r="A298">
        <v>2020</v>
      </c>
      <c r="B298" t="s">
        <v>3651</v>
      </c>
      <c r="C298" t="str">
        <f>MID(B298, VLOOKUP("duoarea_state_offset", Keys!$B:$C, 2, FALSE), VLOOKUP("duoarea_state_length", Keys!$B:$C, 2, FALSE))</f>
        <v>WY</v>
      </c>
      <c r="D298" t="s">
        <v>619</v>
      </c>
      <c r="E298" t="s">
        <v>3653</v>
      </c>
      <c r="F298">
        <v>0</v>
      </c>
    </row>
    <row r="299" spans="1:6" x14ac:dyDescent="0.25">
      <c r="A299">
        <v>2020</v>
      </c>
      <c r="B299" t="s">
        <v>3657</v>
      </c>
      <c r="C299" t="str">
        <f>MID(B299, VLOOKUP("duoarea_state_offset", Keys!$B:$C, 2, FALSE), VLOOKUP("duoarea_state_length", Keys!$B:$C, 2, FALSE))</f>
        <v>AK</v>
      </c>
      <c r="D299" t="s">
        <v>616</v>
      </c>
      <c r="E299" t="s">
        <v>617</v>
      </c>
      <c r="F299">
        <v>0</v>
      </c>
    </row>
    <row r="300" spans="1:6" x14ac:dyDescent="0.25">
      <c r="A300">
        <v>2020</v>
      </c>
      <c r="B300" t="s">
        <v>3658</v>
      </c>
      <c r="C300" t="str">
        <f>MID(B300, VLOOKUP("duoarea_state_offset", Keys!$B:$C, 2, FALSE), VLOOKUP("duoarea_state_length", Keys!$B:$C, 2, FALSE))</f>
        <v>AL</v>
      </c>
      <c r="D300" t="s">
        <v>616</v>
      </c>
      <c r="E300" t="s">
        <v>617</v>
      </c>
      <c r="F300">
        <v>3491175</v>
      </c>
    </row>
    <row r="301" spans="1:6" x14ac:dyDescent="0.25">
      <c r="A301">
        <v>2020</v>
      </c>
      <c r="B301" t="s">
        <v>3659</v>
      </c>
      <c r="C301" t="str">
        <f>MID(B301, VLOOKUP("duoarea_state_offset", Keys!$B:$C, 2, FALSE), VLOOKUP("duoarea_state_length", Keys!$B:$C, 2, FALSE))</f>
        <v>AR</v>
      </c>
      <c r="D301" t="s">
        <v>616</v>
      </c>
      <c r="E301" t="s">
        <v>617</v>
      </c>
      <c r="F301">
        <v>1478592</v>
      </c>
    </row>
    <row r="302" spans="1:6" x14ac:dyDescent="0.25">
      <c r="A302">
        <v>2020</v>
      </c>
      <c r="B302" t="s">
        <v>3660</v>
      </c>
      <c r="C302" t="str">
        <f>MID(B302, VLOOKUP("duoarea_state_offset", Keys!$B:$C, 2, FALSE), VLOOKUP("duoarea_state_length", Keys!$B:$C, 2, FALSE))</f>
        <v>AZ</v>
      </c>
      <c r="D302" t="s">
        <v>616</v>
      </c>
      <c r="E302" t="s">
        <v>617</v>
      </c>
      <c r="F302">
        <v>882247</v>
      </c>
    </row>
    <row r="303" spans="1:6" x14ac:dyDescent="0.25">
      <c r="A303">
        <v>2020</v>
      </c>
      <c r="B303" t="s">
        <v>3661</v>
      </c>
      <c r="C303" t="str">
        <f>MID(B303, VLOOKUP("duoarea_state_offset", Keys!$B:$C, 2, FALSE), VLOOKUP("duoarea_state_length", Keys!$B:$C, 2, FALSE))</f>
        <v>CA</v>
      </c>
      <c r="D303" t="s">
        <v>616</v>
      </c>
      <c r="E303" t="s">
        <v>617</v>
      </c>
      <c r="F303">
        <v>132044</v>
      </c>
    </row>
    <row r="304" spans="1:6" x14ac:dyDescent="0.25">
      <c r="A304">
        <v>2020</v>
      </c>
      <c r="B304" t="s">
        <v>3662</v>
      </c>
      <c r="C304" t="str">
        <f>MID(B304, VLOOKUP("duoarea_state_offset", Keys!$B:$C, 2, FALSE), VLOOKUP("duoarea_state_length", Keys!$B:$C, 2, FALSE))</f>
        <v>CO</v>
      </c>
      <c r="D304" t="s">
        <v>616</v>
      </c>
      <c r="E304" t="s">
        <v>617</v>
      </c>
      <c r="F304">
        <v>2038796</v>
      </c>
    </row>
    <row r="305" spans="1:6" x14ac:dyDescent="0.25">
      <c r="A305">
        <v>2020</v>
      </c>
      <c r="B305" t="s">
        <v>3663</v>
      </c>
      <c r="C305" t="str">
        <f>MID(B305, VLOOKUP("duoarea_state_offset", Keys!$B:$C, 2, FALSE), VLOOKUP("duoarea_state_length", Keys!$B:$C, 2, FALSE))</f>
        <v>CT</v>
      </c>
      <c r="D305" t="s">
        <v>616</v>
      </c>
      <c r="E305" t="s">
        <v>617</v>
      </c>
      <c r="F305">
        <v>333087</v>
      </c>
    </row>
    <row r="306" spans="1:6" x14ac:dyDescent="0.25">
      <c r="A306">
        <v>2020</v>
      </c>
      <c r="B306" t="s">
        <v>3664</v>
      </c>
      <c r="C306" t="str">
        <f>MID(B306, VLOOKUP("duoarea_state_offset", Keys!$B:$C, 2, FALSE), VLOOKUP("duoarea_state_length", Keys!$B:$C, 2, FALSE))</f>
        <v>DC</v>
      </c>
      <c r="D306" t="s">
        <v>616</v>
      </c>
      <c r="E306" t="s">
        <v>617</v>
      </c>
      <c r="F306">
        <v>0</v>
      </c>
    </row>
    <row r="307" spans="1:6" x14ac:dyDescent="0.25">
      <c r="A307">
        <v>2020</v>
      </c>
      <c r="B307" t="s">
        <v>3665</v>
      </c>
      <c r="C307" t="str">
        <f>MID(B307, VLOOKUP("duoarea_state_offset", Keys!$B:$C, 2, FALSE), VLOOKUP("duoarea_state_length", Keys!$B:$C, 2, FALSE))</f>
        <v>DE</v>
      </c>
      <c r="D307" t="s">
        <v>616</v>
      </c>
      <c r="E307" t="s">
        <v>617</v>
      </c>
      <c r="F307">
        <v>7384</v>
      </c>
    </row>
    <row r="308" spans="1:6" x14ac:dyDescent="0.25">
      <c r="A308">
        <v>2020</v>
      </c>
      <c r="B308" t="s">
        <v>3666</v>
      </c>
      <c r="C308" t="str">
        <f>MID(B308, VLOOKUP("duoarea_state_offset", Keys!$B:$C, 2, FALSE), VLOOKUP("duoarea_state_length", Keys!$B:$C, 2, FALSE))</f>
        <v>FL</v>
      </c>
      <c r="D308" t="s">
        <v>616</v>
      </c>
      <c r="E308" t="s">
        <v>617</v>
      </c>
      <c r="F308">
        <v>5</v>
      </c>
    </row>
    <row r="309" spans="1:6" x14ac:dyDescent="0.25">
      <c r="A309">
        <v>2020</v>
      </c>
      <c r="B309" t="s">
        <v>3667</v>
      </c>
      <c r="C309" t="str">
        <f>MID(B309, VLOOKUP("duoarea_state_offset", Keys!$B:$C, 2, FALSE), VLOOKUP("duoarea_state_length", Keys!$B:$C, 2, FALSE))</f>
        <v>GA</v>
      </c>
      <c r="D309" t="s">
        <v>616</v>
      </c>
      <c r="E309" t="s">
        <v>617</v>
      </c>
      <c r="F309">
        <v>822277</v>
      </c>
    </row>
    <row r="310" spans="1:6" x14ac:dyDescent="0.25">
      <c r="A310">
        <v>2020</v>
      </c>
      <c r="B310" t="s">
        <v>3668</v>
      </c>
      <c r="C310" t="str">
        <f>MID(B310, VLOOKUP("duoarea_state_offset", Keys!$B:$C, 2, FALSE), VLOOKUP("duoarea_state_length", Keys!$B:$C, 2, FALSE))</f>
        <v>HI</v>
      </c>
      <c r="D310" t="s">
        <v>616</v>
      </c>
      <c r="E310" t="s">
        <v>617</v>
      </c>
      <c r="F310">
        <v>0</v>
      </c>
    </row>
    <row r="311" spans="1:6" x14ac:dyDescent="0.25">
      <c r="A311">
        <v>2020</v>
      </c>
      <c r="B311" t="s">
        <v>3669</v>
      </c>
      <c r="C311" t="str">
        <f>MID(B311, VLOOKUP("duoarea_state_offset", Keys!$B:$C, 2, FALSE), VLOOKUP("duoarea_state_length", Keys!$B:$C, 2, FALSE))</f>
        <v>IA</v>
      </c>
      <c r="D311" t="s">
        <v>616</v>
      </c>
      <c r="E311" t="s">
        <v>617</v>
      </c>
      <c r="F311">
        <v>1440592</v>
      </c>
    </row>
    <row r="312" spans="1:6" x14ac:dyDescent="0.25">
      <c r="A312">
        <v>2020</v>
      </c>
      <c r="B312" t="s">
        <v>3670</v>
      </c>
      <c r="C312" t="str">
        <f>MID(B312, VLOOKUP("duoarea_state_offset", Keys!$B:$C, 2, FALSE), VLOOKUP("duoarea_state_length", Keys!$B:$C, 2, FALSE))</f>
        <v>ID</v>
      </c>
      <c r="D312" t="s">
        <v>616</v>
      </c>
      <c r="E312" t="s">
        <v>617</v>
      </c>
      <c r="F312">
        <v>882381</v>
      </c>
    </row>
    <row r="313" spans="1:6" x14ac:dyDescent="0.25">
      <c r="A313">
        <v>2020</v>
      </c>
      <c r="B313" t="s">
        <v>3671</v>
      </c>
      <c r="C313" t="str">
        <f>MID(B313, VLOOKUP("duoarea_state_offset", Keys!$B:$C, 2, FALSE), VLOOKUP("duoarea_state_length", Keys!$B:$C, 2, FALSE))</f>
        <v>IL</v>
      </c>
      <c r="D313" t="s">
        <v>616</v>
      </c>
      <c r="E313" t="s">
        <v>617</v>
      </c>
      <c r="F313">
        <v>1162770</v>
      </c>
    </row>
    <row r="314" spans="1:6" x14ac:dyDescent="0.25">
      <c r="A314">
        <v>2020</v>
      </c>
      <c r="B314" t="s">
        <v>3672</v>
      </c>
      <c r="C314" t="str">
        <f>MID(B314, VLOOKUP("duoarea_state_offset", Keys!$B:$C, 2, FALSE), VLOOKUP("duoarea_state_length", Keys!$B:$C, 2, FALSE))</f>
        <v>IN</v>
      </c>
      <c r="D314" t="s">
        <v>616</v>
      </c>
      <c r="E314" t="s">
        <v>617</v>
      </c>
      <c r="F314">
        <v>1589888</v>
      </c>
    </row>
    <row r="315" spans="1:6" x14ac:dyDescent="0.25">
      <c r="A315">
        <v>2020</v>
      </c>
      <c r="B315" t="s">
        <v>3673</v>
      </c>
      <c r="C315" t="str">
        <f>MID(B315, VLOOKUP("duoarea_state_offset", Keys!$B:$C, 2, FALSE), VLOOKUP("duoarea_state_length", Keys!$B:$C, 2, FALSE))</f>
        <v>KS</v>
      </c>
      <c r="D315" t="s">
        <v>616</v>
      </c>
      <c r="E315" t="s">
        <v>617</v>
      </c>
      <c r="F315">
        <v>1338246</v>
      </c>
    </row>
    <row r="316" spans="1:6" x14ac:dyDescent="0.25">
      <c r="A316">
        <v>2020</v>
      </c>
      <c r="B316" t="s">
        <v>3674</v>
      </c>
      <c r="C316" t="str">
        <f>MID(B316, VLOOKUP("duoarea_state_offset", Keys!$B:$C, 2, FALSE), VLOOKUP("duoarea_state_length", Keys!$B:$C, 2, FALSE))</f>
        <v>KY</v>
      </c>
      <c r="D316" t="s">
        <v>616</v>
      </c>
      <c r="E316" t="s">
        <v>617</v>
      </c>
      <c r="F316">
        <v>2345402</v>
      </c>
    </row>
    <row r="317" spans="1:6" x14ac:dyDescent="0.25">
      <c r="A317">
        <v>2020</v>
      </c>
      <c r="B317" t="s">
        <v>3675</v>
      </c>
      <c r="C317" t="str">
        <f>MID(B317, VLOOKUP("duoarea_state_offset", Keys!$B:$C, 2, FALSE), VLOOKUP("duoarea_state_length", Keys!$B:$C, 2, FALSE))</f>
        <v>LA</v>
      </c>
      <c r="D317" t="s">
        <v>616</v>
      </c>
      <c r="E317" t="s">
        <v>617</v>
      </c>
      <c r="F317">
        <v>4010907</v>
      </c>
    </row>
    <row r="318" spans="1:6" x14ac:dyDescent="0.25">
      <c r="A318">
        <v>2020</v>
      </c>
      <c r="B318" t="s">
        <v>3676</v>
      </c>
      <c r="C318" t="str">
        <f>MID(B318, VLOOKUP("duoarea_state_offset", Keys!$B:$C, 2, FALSE), VLOOKUP("duoarea_state_length", Keys!$B:$C, 2, FALSE))</f>
        <v>MA</v>
      </c>
      <c r="D318" t="s">
        <v>616</v>
      </c>
      <c r="E318" t="s">
        <v>617</v>
      </c>
      <c r="F318">
        <v>93841</v>
      </c>
    </row>
    <row r="319" spans="1:6" x14ac:dyDescent="0.25">
      <c r="A319">
        <v>2020</v>
      </c>
      <c r="B319" t="s">
        <v>3677</v>
      </c>
      <c r="C319" t="str">
        <f>MID(B319, VLOOKUP("duoarea_state_offset", Keys!$B:$C, 2, FALSE), VLOOKUP("duoarea_state_length", Keys!$B:$C, 2, FALSE))</f>
        <v>MD</v>
      </c>
      <c r="D319" t="s">
        <v>616</v>
      </c>
      <c r="E319" t="s">
        <v>617</v>
      </c>
      <c r="F319">
        <v>1040028</v>
      </c>
    </row>
    <row r="320" spans="1:6" x14ac:dyDescent="0.25">
      <c r="A320">
        <v>2020</v>
      </c>
      <c r="B320" t="s">
        <v>3678</v>
      </c>
      <c r="C320" t="str">
        <f>MID(B320, VLOOKUP("duoarea_state_offset", Keys!$B:$C, 2, FALSE), VLOOKUP("duoarea_state_length", Keys!$B:$C, 2, FALSE))</f>
        <v>ME</v>
      </c>
      <c r="D320" t="s">
        <v>616</v>
      </c>
      <c r="E320" t="s">
        <v>617</v>
      </c>
      <c r="F320">
        <v>40071</v>
      </c>
    </row>
    <row r="321" spans="1:6" x14ac:dyDescent="0.25">
      <c r="A321">
        <v>2020</v>
      </c>
      <c r="B321" t="s">
        <v>3679</v>
      </c>
      <c r="C321" t="str">
        <f>MID(B321, VLOOKUP("duoarea_state_offset", Keys!$B:$C, 2, FALSE), VLOOKUP("duoarea_state_length", Keys!$B:$C, 2, FALSE))</f>
        <v>MI</v>
      </c>
      <c r="D321" t="s">
        <v>616</v>
      </c>
      <c r="E321" t="s">
        <v>617</v>
      </c>
      <c r="F321">
        <v>291689</v>
      </c>
    </row>
    <row r="322" spans="1:6" x14ac:dyDescent="0.25">
      <c r="A322">
        <v>2020</v>
      </c>
      <c r="B322" t="s">
        <v>3680</v>
      </c>
      <c r="C322" t="str">
        <f>MID(B322, VLOOKUP("duoarea_state_offset", Keys!$B:$C, 2, FALSE), VLOOKUP("duoarea_state_length", Keys!$B:$C, 2, FALSE))</f>
        <v>MN</v>
      </c>
      <c r="D322" t="s">
        <v>616</v>
      </c>
      <c r="E322" t="s">
        <v>617</v>
      </c>
      <c r="F322">
        <v>1453715</v>
      </c>
    </row>
    <row r="323" spans="1:6" x14ac:dyDescent="0.25">
      <c r="A323">
        <v>2020</v>
      </c>
      <c r="B323" t="s">
        <v>3681</v>
      </c>
      <c r="C323" t="str">
        <f>MID(B323, VLOOKUP("duoarea_state_offset", Keys!$B:$C, 2, FALSE), VLOOKUP("duoarea_state_length", Keys!$B:$C, 2, FALSE))</f>
        <v>MO</v>
      </c>
      <c r="D323" t="s">
        <v>616</v>
      </c>
      <c r="E323" t="s">
        <v>617</v>
      </c>
      <c r="F323">
        <v>701922</v>
      </c>
    </row>
    <row r="324" spans="1:6" x14ac:dyDescent="0.25">
      <c r="A324">
        <v>2020</v>
      </c>
      <c r="B324" t="s">
        <v>3682</v>
      </c>
      <c r="C324" t="str">
        <f>MID(B324, VLOOKUP("duoarea_state_offset", Keys!$B:$C, 2, FALSE), VLOOKUP("duoarea_state_length", Keys!$B:$C, 2, FALSE))</f>
        <v>MS</v>
      </c>
      <c r="D324" t="s">
        <v>616</v>
      </c>
      <c r="E324" t="s">
        <v>617</v>
      </c>
      <c r="F324">
        <v>5050012</v>
      </c>
    </row>
    <row r="325" spans="1:6" x14ac:dyDescent="0.25">
      <c r="A325">
        <v>2020</v>
      </c>
      <c r="B325" t="s">
        <v>3683</v>
      </c>
      <c r="C325" t="str">
        <f>MID(B325, VLOOKUP("duoarea_state_offset", Keys!$B:$C, 2, FALSE), VLOOKUP("duoarea_state_length", Keys!$B:$C, 2, FALSE))</f>
        <v>MT</v>
      </c>
      <c r="D325" t="s">
        <v>616</v>
      </c>
      <c r="E325" t="s">
        <v>617</v>
      </c>
      <c r="F325">
        <v>257801</v>
      </c>
    </row>
    <row r="326" spans="1:6" x14ac:dyDescent="0.25">
      <c r="A326">
        <v>2020</v>
      </c>
      <c r="B326" t="s">
        <v>3684</v>
      </c>
      <c r="C326" t="str">
        <f>MID(B326, VLOOKUP("duoarea_state_offset", Keys!$B:$C, 2, FALSE), VLOOKUP("duoarea_state_length", Keys!$B:$C, 2, FALSE))</f>
        <v>NC</v>
      </c>
      <c r="D326" t="s">
        <v>616</v>
      </c>
      <c r="E326" t="s">
        <v>617</v>
      </c>
      <c r="F326">
        <v>0</v>
      </c>
    </row>
    <row r="327" spans="1:6" x14ac:dyDescent="0.25">
      <c r="A327">
        <v>2020</v>
      </c>
      <c r="B327" t="s">
        <v>3685</v>
      </c>
      <c r="C327" t="str">
        <f>MID(B327, VLOOKUP("duoarea_state_offset", Keys!$B:$C, 2, FALSE), VLOOKUP("duoarea_state_length", Keys!$B:$C, 2, FALSE))</f>
        <v>ND</v>
      </c>
      <c r="D327" t="s">
        <v>616</v>
      </c>
      <c r="E327" t="s">
        <v>617</v>
      </c>
      <c r="F327">
        <v>1200231</v>
      </c>
    </row>
    <row r="328" spans="1:6" x14ac:dyDescent="0.25">
      <c r="A328">
        <v>2020</v>
      </c>
      <c r="B328" t="s">
        <v>3686</v>
      </c>
      <c r="C328" t="str">
        <f>MID(B328, VLOOKUP("duoarea_state_offset", Keys!$B:$C, 2, FALSE), VLOOKUP("duoarea_state_length", Keys!$B:$C, 2, FALSE))</f>
        <v>NE</v>
      </c>
      <c r="D328" t="s">
        <v>616</v>
      </c>
      <c r="E328" t="s">
        <v>617</v>
      </c>
      <c r="F328">
        <v>1467497</v>
      </c>
    </row>
    <row r="329" spans="1:6" x14ac:dyDescent="0.25">
      <c r="A329">
        <v>2020</v>
      </c>
      <c r="B329" t="s">
        <v>3687</v>
      </c>
      <c r="C329" t="str">
        <f>MID(B329, VLOOKUP("duoarea_state_offset", Keys!$B:$C, 2, FALSE), VLOOKUP("duoarea_state_length", Keys!$B:$C, 2, FALSE))</f>
        <v>NH</v>
      </c>
      <c r="D329" t="s">
        <v>616</v>
      </c>
      <c r="E329" t="s">
        <v>617</v>
      </c>
      <c r="F329">
        <v>225654</v>
      </c>
    </row>
    <row r="330" spans="1:6" x14ac:dyDescent="0.25">
      <c r="A330">
        <v>2020</v>
      </c>
      <c r="B330" t="s">
        <v>3688</v>
      </c>
      <c r="C330" t="str">
        <f>MID(B330, VLOOKUP("duoarea_state_offset", Keys!$B:$C, 2, FALSE), VLOOKUP("duoarea_state_length", Keys!$B:$C, 2, FALSE))</f>
        <v>NJ</v>
      </c>
      <c r="D330" t="s">
        <v>616</v>
      </c>
      <c r="E330" t="s">
        <v>617</v>
      </c>
      <c r="F330">
        <v>752477</v>
      </c>
    </row>
    <row r="331" spans="1:6" x14ac:dyDescent="0.25">
      <c r="A331">
        <v>2020</v>
      </c>
      <c r="B331" t="s">
        <v>3689</v>
      </c>
      <c r="C331" t="str">
        <f>MID(B331, VLOOKUP("duoarea_state_offset", Keys!$B:$C, 2, FALSE), VLOOKUP("duoarea_state_length", Keys!$B:$C, 2, FALSE))</f>
        <v>NM</v>
      </c>
      <c r="D331" t="s">
        <v>616</v>
      </c>
      <c r="E331" t="s">
        <v>617</v>
      </c>
      <c r="F331">
        <v>1967960</v>
      </c>
    </row>
    <row r="332" spans="1:6" x14ac:dyDescent="0.25">
      <c r="A332">
        <v>2020</v>
      </c>
      <c r="B332" t="s">
        <v>3690</v>
      </c>
      <c r="C332" t="str">
        <f>MID(B332, VLOOKUP("duoarea_state_offset", Keys!$B:$C, 2, FALSE), VLOOKUP("duoarea_state_length", Keys!$B:$C, 2, FALSE))</f>
        <v>NV</v>
      </c>
      <c r="D332" t="s">
        <v>616</v>
      </c>
      <c r="E332" t="s">
        <v>617</v>
      </c>
      <c r="F332">
        <v>758243</v>
      </c>
    </row>
    <row r="333" spans="1:6" x14ac:dyDescent="0.25">
      <c r="A333">
        <v>2020</v>
      </c>
      <c r="B333" t="s">
        <v>3691</v>
      </c>
      <c r="C333" t="str">
        <f>MID(B333, VLOOKUP("duoarea_state_offset", Keys!$B:$C, 2, FALSE), VLOOKUP("duoarea_state_length", Keys!$B:$C, 2, FALSE))</f>
        <v>NY</v>
      </c>
      <c r="D333" t="s">
        <v>616</v>
      </c>
      <c r="E333" t="s">
        <v>617</v>
      </c>
      <c r="F333">
        <v>903594</v>
      </c>
    </row>
    <row r="334" spans="1:6" x14ac:dyDescent="0.25">
      <c r="A334">
        <v>2020</v>
      </c>
      <c r="B334" t="s">
        <v>3692</v>
      </c>
      <c r="C334" t="str">
        <f>MID(B334, VLOOKUP("duoarea_state_offset", Keys!$B:$C, 2, FALSE), VLOOKUP("duoarea_state_length", Keys!$B:$C, 2, FALSE))</f>
        <v>OH</v>
      </c>
      <c r="D334" t="s">
        <v>616</v>
      </c>
      <c r="E334" t="s">
        <v>617</v>
      </c>
      <c r="F334">
        <v>3623890</v>
      </c>
    </row>
    <row r="335" spans="1:6" x14ac:dyDescent="0.25">
      <c r="A335">
        <v>2020</v>
      </c>
      <c r="B335" t="s">
        <v>3693</v>
      </c>
      <c r="C335" t="str">
        <f>MID(B335, VLOOKUP("duoarea_state_offset", Keys!$B:$C, 2, FALSE), VLOOKUP("duoarea_state_length", Keys!$B:$C, 2, FALSE))</f>
        <v>OK</v>
      </c>
      <c r="D335" t="s">
        <v>616</v>
      </c>
      <c r="E335" t="s">
        <v>617</v>
      </c>
      <c r="F335">
        <v>2280255</v>
      </c>
    </row>
    <row r="336" spans="1:6" x14ac:dyDescent="0.25">
      <c r="A336">
        <v>2020</v>
      </c>
      <c r="B336" t="s">
        <v>3694</v>
      </c>
      <c r="C336" t="str">
        <f>MID(B336, VLOOKUP("duoarea_state_offset", Keys!$B:$C, 2, FALSE), VLOOKUP("duoarea_state_length", Keys!$B:$C, 2, FALSE))</f>
        <v>OR</v>
      </c>
      <c r="D336" t="s">
        <v>616</v>
      </c>
      <c r="E336" t="s">
        <v>617</v>
      </c>
      <c r="F336">
        <v>776347</v>
      </c>
    </row>
    <row r="337" spans="1:6" x14ac:dyDescent="0.25">
      <c r="A337">
        <v>2020</v>
      </c>
      <c r="B337" t="s">
        <v>3695</v>
      </c>
      <c r="C337" t="str">
        <f>MID(B337, VLOOKUP("duoarea_state_offset", Keys!$B:$C, 2, FALSE), VLOOKUP("duoarea_state_length", Keys!$B:$C, 2, FALSE))</f>
        <v>PA</v>
      </c>
      <c r="D337" t="s">
        <v>616</v>
      </c>
      <c r="E337" t="s">
        <v>617</v>
      </c>
      <c r="F337">
        <v>5387900</v>
      </c>
    </row>
    <row r="338" spans="1:6" x14ac:dyDescent="0.25">
      <c r="A338">
        <v>2020</v>
      </c>
      <c r="B338" t="s">
        <v>3696</v>
      </c>
      <c r="C338" t="str">
        <f>MID(B338, VLOOKUP("duoarea_state_offset", Keys!$B:$C, 2, FALSE), VLOOKUP("duoarea_state_length", Keys!$B:$C, 2, FALSE))</f>
        <v>RI</v>
      </c>
      <c r="D338" t="s">
        <v>616</v>
      </c>
      <c r="E338" t="s">
        <v>617</v>
      </c>
      <c r="F338">
        <v>166437</v>
      </c>
    </row>
    <row r="339" spans="1:6" x14ac:dyDescent="0.25">
      <c r="A339">
        <v>2020</v>
      </c>
      <c r="B339" t="s">
        <v>3697</v>
      </c>
      <c r="C339" t="str">
        <f>MID(B339, VLOOKUP("duoarea_state_offset", Keys!$B:$C, 2, FALSE), VLOOKUP("duoarea_state_length", Keys!$B:$C, 2, FALSE))</f>
        <v>SC</v>
      </c>
      <c r="D339" t="s">
        <v>616</v>
      </c>
      <c r="E339" t="s">
        <v>617</v>
      </c>
      <c r="F339">
        <v>203964</v>
      </c>
    </row>
    <row r="340" spans="1:6" x14ac:dyDescent="0.25">
      <c r="A340">
        <v>2020</v>
      </c>
      <c r="B340" t="s">
        <v>3698</v>
      </c>
      <c r="C340" t="str">
        <f>MID(B340, VLOOKUP("duoarea_state_offset", Keys!$B:$C, 2, FALSE), VLOOKUP("duoarea_state_length", Keys!$B:$C, 2, FALSE))</f>
        <v>SD</v>
      </c>
      <c r="D340" t="s">
        <v>616</v>
      </c>
      <c r="E340" t="s">
        <v>617</v>
      </c>
      <c r="F340">
        <v>701011</v>
      </c>
    </row>
    <row r="341" spans="1:6" x14ac:dyDescent="0.25">
      <c r="A341">
        <v>2020</v>
      </c>
      <c r="B341" t="s">
        <v>3699</v>
      </c>
      <c r="C341" t="str">
        <f>MID(B341, VLOOKUP("duoarea_state_offset", Keys!$B:$C, 2, FALSE), VLOOKUP("duoarea_state_length", Keys!$B:$C, 2, FALSE))</f>
        <v>TN</v>
      </c>
      <c r="D341" t="s">
        <v>616</v>
      </c>
      <c r="E341" t="s">
        <v>617</v>
      </c>
      <c r="F341">
        <v>2252817</v>
      </c>
    </row>
    <row r="342" spans="1:6" x14ac:dyDescent="0.25">
      <c r="A342">
        <v>2020</v>
      </c>
      <c r="B342" t="s">
        <v>3700</v>
      </c>
      <c r="C342" t="str">
        <f>MID(B342, VLOOKUP("duoarea_state_offset", Keys!$B:$C, 2, FALSE), VLOOKUP("duoarea_state_length", Keys!$B:$C, 2, FALSE))</f>
        <v>TX</v>
      </c>
      <c r="D342" t="s">
        <v>616</v>
      </c>
      <c r="E342" t="s">
        <v>617</v>
      </c>
      <c r="F342">
        <v>2983496</v>
      </c>
    </row>
    <row r="343" spans="1:6" x14ac:dyDescent="0.25">
      <c r="A343">
        <v>2020</v>
      </c>
      <c r="B343" t="s">
        <v>3701</v>
      </c>
      <c r="C343" t="str">
        <f>MID(B343, VLOOKUP("duoarea_state_offset", Keys!$B:$C, 2, FALSE), VLOOKUP("duoarea_state_length", Keys!$B:$C, 2, FALSE))</f>
        <v>UT</v>
      </c>
      <c r="D343" t="s">
        <v>616</v>
      </c>
      <c r="E343" t="s">
        <v>617</v>
      </c>
      <c r="F343">
        <v>1275713</v>
      </c>
    </row>
    <row r="344" spans="1:6" x14ac:dyDescent="0.25">
      <c r="A344">
        <v>2020</v>
      </c>
      <c r="B344" t="s">
        <v>3702</v>
      </c>
      <c r="C344" t="str">
        <f>MID(B344, VLOOKUP("duoarea_state_offset", Keys!$B:$C, 2, FALSE), VLOOKUP("duoarea_state_length", Keys!$B:$C, 2, FALSE))</f>
        <v>VA</v>
      </c>
      <c r="D344" t="s">
        <v>616</v>
      </c>
      <c r="E344" t="s">
        <v>617</v>
      </c>
      <c r="F344">
        <v>918551</v>
      </c>
    </row>
    <row r="345" spans="1:6" x14ac:dyDescent="0.25">
      <c r="A345">
        <v>2020</v>
      </c>
      <c r="B345" t="s">
        <v>3703</v>
      </c>
      <c r="C345" t="str">
        <f>MID(B345, VLOOKUP("duoarea_state_offset", Keys!$B:$C, 2, FALSE), VLOOKUP("duoarea_state_length", Keys!$B:$C, 2, FALSE))</f>
        <v>VT</v>
      </c>
      <c r="D345" t="s">
        <v>616</v>
      </c>
      <c r="E345" t="s">
        <v>617</v>
      </c>
      <c r="F345">
        <v>99513</v>
      </c>
    </row>
    <row r="346" spans="1:6" x14ac:dyDescent="0.25">
      <c r="A346">
        <v>2020</v>
      </c>
      <c r="B346" t="s">
        <v>3704</v>
      </c>
      <c r="C346" t="str">
        <f>MID(B346, VLOOKUP("duoarea_state_offset", Keys!$B:$C, 2, FALSE), VLOOKUP("duoarea_state_length", Keys!$B:$C, 2, FALSE))</f>
        <v>WA</v>
      </c>
      <c r="D346" t="s">
        <v>616</v>
      </c>
      <c r="E346" t="s">
        <v>617</v>
      </c>
      <c r="F346">
        <v>775089</v>
      </c>
    </row>
    <row r="347" spans="1:6" x14ac:dyDescent="0.25">
      <c r="A347">
        <v>2020</v>
      </c>
      <c r="B347" t="s">
        <v>3705</v>
      </c>
      <c r="C347" t="str">
        <f>MID(B347, VLOOKUP("duoarea_state_offset", Keys!$B:$C, 2, FALSE), VLOOKUP("duoarea_state_length", Keys!$B:$C, 2, FALSE))</f>
        <v>WI</v>
      </c>
      <c r="D347" t="s">
        <v>616</v>
      </c>
      <c r="E347" t="s">
        <v>617</v>
      </c>
      <c r="F347">
        <v>341458</v>
      </c>
    </row>
    <row r="348" spans="1:6" x14ac:dyDescent="0.25">
      <c r="A348">
        <v>2020</v>
      </c>
      <c r="B348" t="s">
        <v>3706</v>
      </c>
      <c r="C348" t="str">
        <f>MID(B348, VLOOKUP("duoarea_state_offset", Keys!$B:$C, 2, FALSE), VLOOKUP("duoarea_state_length", Keys!$B:$C, 2, FALSE))</f>
        <v>WV</v>
      </c>
      <c r="D348" t="s">
        <v>616</v>
      </c>
      <c r="E348" t="s">
        <v>617</v>
      </c>
      <c r="F348">
        <v>2969974</v>
      </c>
    </row>
    <row r="349" spans="1:6" x14ac:dyDescent="0.25">
      <c r="A349">
        <v>2020</v>
      </c>
      <c r="B349" t="s">
        <v>3707</v>
      </c>
      <c r="C349" t="str">
        <f>MID(B349, VLOOKUP("duoarea_state_offset", Keys!$B:$C, 2, FALSE), VLOOKUP("duoarea_state_length", Keys!$B:$C, 2, FALSE))</f>
        <v>WY</v>
      </c>
      <c r="D349" t="s">
        <v>616</v>
      </c>
      <c r="E349" t="s">
        <v>617</v>
      </c>
      <c r="F349">
        <v>2017815</v>
      </c>
    </row>
    <row r="350" spans="1:6" x14ac:dyDescent="0.25">
      <c r="A350">
        <v>2020</v>
      </c>
      <c r="B350" t="s">
        <v>3657</v>
      </c>
      <c r="C350" t="str">
        <f>MID(B350, VLOOKUP("duoarea_state_offset", Keys!$B:$C, 2, FALSE), VLOOKUP("duoarea_state_length", Keys!$B:$C, 2, FALSE))</f>
        <v>AK</v>
      </c>
      <c r="D350" t="s">
        <v>613</v>
      </c>
      <c r="E350" t="s">
        <v>614</v>
      </c>
      <c r="F350">
        <v>0</v>
      </c>
    </row>
    <row r="351" spans="1:6" x14ac:dyDescent="0.25">
      <c r="A351">
        <v>2020</v>
      </c>
      <c r="B351" t="s">
        <v>3658</v>
      </c>
      <c r="C351" t="str">
        <f>MID(B351, VLOOKUP("duoarea_state_offset", Keys!$B:$C, 2, FALSE), VLOOKUP("duoarea_state_length", Keys!$B:$C, 2, FALSE))</f>
        <v>AL</v>
      </c>
      <c r="D351" t="s">
        <v>613</v>
      </c>
      <c r="E351" t="s">
        <v>614</v>
      </c>
      <c r="F351">
        <v>4206042</v>
      </c>
    </row>
    <row r="352" spans="1:6" x14ac:dyDescent="0.25">
      <c r="A352">
        <v>2020</v>
      </c>
      <c r="B352" t="s">
        <v>3659</v>
      </c>
      <c r="C352" t="str">
        <f>MID(B352, VLOOKUP("duoarea_state_offset", Keys!$B:$C, 2, FALSE), VLOOKUP("duoarea_state_length", Keys!$B:$C, 2, FALSE))</f>
        <v>AR</v>
      </c>
      <c r="D352" t="s">
        <v>613</v>
      </c>
      <c r="E352" t="s">
        <v>614</v>
      </c>
      <c r="F352">
        <v>1331580</v>
      </c>
    </row>
    <row r="353" spans="1:6" x14ac:dyDescent="0.25">
      <c r="A353">
        <v>2020</v>
      </c>
      <c r="B353" t="s">
        <v>3660</v>
      </c>
      <c r="C353" t="str">
        <f>MID(B353, VLOOKUP("duoarea_state_offset", Keys!$B:$C, 2, FALSE), VLOOKUP("duoarea_state_length", Keys!$B:$C, 2, FALSE))</f>
        <v>AZ</v>
      </c>
      <c r="D353" t="s">
        <v>613</v>
      </c>
      <c r="E353" t="s">
        <v>614</v>
      </c>
      <c r="F353">
        <v>1539987</v>
      </c>
    </row>
    <row r="354" spans="1:6" x14ac:dyDescent="0.25">
      <c r="A354">
        <v>2020</v>
      </c>
      <c r="B354" t="s">
        <v>3661</v>
      </c>
      <c r="C354" t="str">
        <f>MID(B354, VLOOKUP("duoarea_state_offset", Keys!$B:$C, 2, FALSE), VLOOKUP("duoarea_state_length", Keys!$B:$C, 2, FALSE))</f>
        <v>CA</v>
      </c>
      <c r="D354" t="s">
        <v>613</v>
      </c>
      <c r="E354" t="s">
        <v>614</v>
      </c>
      <c r="F354">
        <v>2158866</v>
      </c>
    </row>
    <row r="355" spans="1:6" x14ac:dyDescent="0.25">
      <c r="A355">
        <v>2020</v>
      </c>
      <c r="B355" t="s">
        <v>3662</v>
      </c>
      <c r="C355" t="str">
        <f>MID(B355, VLOOKUP("duoarea_state_offset", Keys!$B:$C, 2, FALSE), VLOOKUP("duoarea_state_length", Keys!$B:$C, 2, FALSE))</f>
        <v>CO</v>
      </c>
      <c r="D355" t="s">
        <v>613</v>
      </c>
      <c r="E355" t="s">
        <v>614</v>
      </c>
      <c r="F355">
        <v>811374</v>
      </c>
    </row>
    <row r="356" spans="1:6" x14ac:dyDescent="0.25">
      <c r="A356">
        <v>2020</v>
      </c>
      <c r="B356" t="s">
        <v>3663</v>
      </c>
      <c r="C356" t="str">
        <f>MID(B356, VLOOKUP("duoarea_state_offset", Keys!$B:$C, 2, FALSE), VLOOKUP("duoarea_state_length", Keys!$B:$C, 2, FALSE))</f>
        <v>CT</v>
      </c>
      <c r="D356" t="s">
        <v>613</v>
      </c>
      <c r="E356" t="s">
        <v>614</v>
      </c>
      <c r="F356">
        <v>621454</v>
      </c>
    </row>
    <row r="357" spans="1:6" x14ac:dyDescent="0.25">
      <c r="A357">
        <v>2020</v>
      </c>
      <c r="B357" t="s">
        <v>3664</v>
      </c>
      <c r="C357" t="str">
        <f>MID(B357, VLOOKUP("duoarea_state_offset", Keys!$B:$C, 2, FALSE), VLOOKUP("duoarea_state_length", Keys!$B:$C, 2, FALSE))</f>
        <v>DC</v>
      </c>
      <c r="D357" t="s">
        <v>613</v>
      </c>
      <c r="E357" t="s">
        <v>614</v>
      </c>
      <c r="F357">
        <v>27090</v>
      </c>
    </row>
    <row r="358" spans="1:6" x14ac:dyDescent="0.25">
      <c r="A358">
        <v>2020</v>
      </c>
      <c r="B358" t="s">
        <v>3665</v>
      </c>
      <c r="C358" t="str">
        <f>MID(B358, VLOOKUP("duoarea_state_offset", Keys!$B:$C, 2, FALSE), VLOOKUP("duoarea_state_length", Keys!$B:$C, 2, FALSE))</f>
        <v>DE</v>
      </c>
      <c r="D358" t="s">
        <v>613</v>
      </c>
      <c r="E358" t="s">
        <v>614</v>
      </c>
      <c r="F358">
        <v>68691</v>
      </c>
    </row>
    <row r="359" spans="1:6" x14ac:dyDescent="0.25">
      <c r="A359">
        <v>2020</v>
      </c>
      <c r="B359" t="s">
        <v>3666</v>
      </c>
      <c r="C359" t="str">
        <f>MID(B359, VLOOKUP("duoarea_state_offset", Keys!$B:$C, 2, FALSE), VLOOKUP("duoarea_state_length", Keys!$B:$C, 2, FALSE))</f>
        <v>FL</v>
      </c>
      <c r="D359" t="s">
        <v>613</v>
      </c>
      <c r="E359" t="s">
        <v>614</v>
      </c>
      <c r="F359">
        <v>1595516</v>
      </c>
    </row>
    <row r="360" spans="1:6" x14ac:dyDescent="0.25">
      <c r="A360">
        <v>2020</v>
      </c>
      <c r="B360" t="s">
        <v>3667</v>
      </c>
      <c r="C360" t="str">
        <f>MID(B360, VLOOKUP("duoarea_state_offset", Keys!$B:$C, 2, FALSE), VLOOKUP("duoarea_state_length", Keys!$B:$C, 2, FALSE))</f>
        <v>GA</v>
      </c>
      <c r="D360" t="s">
        <v>613</v>
      </c>
      <c r="E360" t="s">
        <v>614</v>
      </c>
      <c r="F360">
        <v>1609025</v>
      </c>
    </row>
    <row r="361" spans="1:6" x14ac:dyDescent="0.25">
      <c r="A361">
        <v>2020</v>
      </c>
      <c r="B361" t="s">
        <v>3668</v>
      </c>
      <c r="C361" t="str">
        <f>MID(B361, VLOOKUP("duoarea_state_offset", Keys!$B:$C, 2, FALSE), VLOOKUP("duoarea_state_length", Keys!$B:$C, 2, FALSE))</f>
        <v>HI</v>
      </c>
      <c r="D361" t="s">
        <v>613</v>
      </c>
      <c r="E361" t="s">
        <v>614</v>
      </c>
      <c r="F361">
        <v>0</v>
      </c>
    </row>
    <row r="362" spans="1:6" x14ac:dyDescent="0.25">
      <c r="A362">
        <v>2020</v>
      </c>
      <c r="B362" t="s">
        <v>3669</v>
      </c>
      <c r="C362" t="str">
        <f>MID(B362, VLOOKUP("duoarea_state_offset", Keys!$B:$C, 2, FALSE), VLOOKUP("duoarea_state_length", Keys!$B:$C, 2, FALSE))</f>
        <v>IA</v>
      </c>
      <c r="D362" t="s">
        <v>613</v>
      </c>
      <c r="E362" t="s">
        <v>614</v>
      </c>
      <c r="F362">
        <v>1883122</v>
      </c>
    </row>
    <row r="363" spans="1:6" x14ac:dyDescent="0.25">
      <c r="A363">
        <v>2020</v>
      </c>
      <c r="B363" t="s">
        <v>3670</v>
      </c>
      <c r="C363" t="str">
        <f>MID(B363, VLOOKUP("duoarea_state_offset", Keys!$B:$C, 2, FALSE), VLOOKUP("duoarea_state_length", Keys!$B:$C, 2, FALSE))</f>
        <v>ID</v>
      </c>
      <c r="D363" t="s">
        <v>613</v>
      </c>
      <c r="E363" t="s">
        <v>614</v>
      </c>
      <c r="F363">
        <v>134255</v>
      </c>
    </row>
    <row r="364" spans="1:6" x14ac:dyDescent="0.25">
      <c r="A364">
        <v>2020</v>
      </c>
      <c r="B364" t="s">
        <v>3671</v>
      </c>
      <c r="C364" t="str">
        <f>MID(B364, VLOOKUP("duoarea_state_offset", Keys!$B:$C, 2, FALSE), VLOOKUP("duoarea_state_length", Keys!$B:$C, 2, FALSE))</f>
        <v>IL</v>
      </c>
      <c r="D364" t="s">
        <v>613</v>
      </c>
      <c r="E364" t="s">
        <v>614</v>
      </c>
      <c r="F364">
        <v>2084734</v>
      </c>
    </row>
    <row r="365" spans="1:6" x14ac:dyDescent="0.25">
      <c r="A365">
        <v>2020</v>
      </c>
      <c r="B365" t="s">
        <v>3672</v>
      </c>
      <c r="C365" t="str">
        <f>MID(B365, VLOOKUP("duoarea_state_offset", Keys!$B:$C, 2, FALSE), VLOOKUP("duoarea_state_length", Keys!$B:$C, 2, FALSE))</f>
        <v>IN</v>
      </c>
      <c r="D365" t="s">
        <v>613</v>
      </c>
      <c r="E365" t="s">
        <v>614</v>
      </c>
      <c r="F365">
        <v>2376839</v>
      </c>
    </row>
    <row r="366" spans="1:6" x14ac:dyDescent="0.25">
      <c r="A366">
        <v>2020</v>
      </c>
      <c r="B366" t="s">
        <v>3673</v>
      </c>
      <c r="C366" t="str">
        <f>MID(B366, VLOOKUP("duoarea_state_offset", Keys!$B:$C, 2, FALSE), VLOOKUP("duoarea_state_length", Keys!$B:$C, 2, FALSE))</f>
        <v>KS</v>
      </c>
      <c r="D366" t="s">
        <v>613</v>
      </c>
      <c r="E366" t="s">
        <v>614</v>
      </c>
      <c r="F366">
        <v>1469046</v>
      </c>
    </row>
    <row r="367" spans="1:6" x14ac:dyDescent="0.25">
      <c r="A367">
        <v>2020</v>
      </c>
      <c r="B367" t="s">
        <v>3674</v>
      </c>
      <c r="C367" t="str">
        <f>MID(B367, VLOOKUP("duoarea_state_offset", Keys!$B:$C, 2, FALSE), VLOOKUP("duoarea_state_length", Keys!$B:$C, 2, FALSE))</f>
        <v>KY</v>
      </c>
      <c r="D367" t="s">
        <v>613</v>
      </c>
      <c r="E367" t="s">
        <v>614</v>
      </c>
      <c r="F367">
        <v>2599862</v>
      </c>
    </row>
    <row r="368" spans="1:6" x14ac:dyDescent="0.25">
      <c r="A368">
        <v>2020</v>
      </c>
      <c r="B368" t="s">
        <v>3675</v>
      </c>
      <c r="C368" t="str">
        <f>MID(B368, VLOOKUP("duoarea_state_offset", Keys!$B:$C, 2, FALSE), VLOOKUP("duoarea_state_length", Keys!$B:$C, 2, FALSE))</f>
        <v>LA</v>
      </c>
      <c r="D368" t="s">
        <v>613</v>
      </c>
      <c r="E368" t="s">
        <v>614</v>
      </c>
      <c r="F368">
        <v>3771219</v>
      </c>
    </row>
    <row r="369" spans="1:6" x14ac:dyDescent="0.25">
      <c r="A369">
        <v>2020</v>
      </c>
      <c r="B369" t="s">
        <v>3676</v>
      </c>
      <c r="C369" t="str">
        <f>MID(B369, VLOOKUP("duoarea_state_offset", Keys!$B:$C, 2, FALSE), VLOOKUP("duoarea_state_length", Keys!$B:$C, 2, FALSE))</f>
        <v>MA</v>
      </c>
      <c r="D369" t="s">
        <v>613</v>
      </c>
      <c r="E369" t="s">
        <v>614</v>
      </c>
      <c r="F369">
        <v>442147</v>
      </c>
    </row>
    <row r="370" spans="1:6" x14ac:dyDescent="0.25">
      <c r="A370">
        <v>2020</v>
      </c>
      <c r="B370" t="s">
        <v>3677</v>
      </c>
      <c r="C370" t="str">
        <f>MID(B370, VLOOKUP("duoarea_state_offset", Keys!$B:$C, 2, FALSE), VLOOKUP("duoarea_state_length", Keys!$B:$C, 2, FALSE))</f>
        <v>MD</v>
      </c>
      <c r="D370" t="s">
        <v>613</v>
      </c>
      <c r="E370" t="s">
        <v>614</v>
      </c>
      <c r="F370">
        <v>1540186</v>
      </c>
    </row>
    <row r="371" spans="1:6" x14ac:dyDescent="0.25">
      <c r="A371">
        <v>2020</v>
      </c>
      <c r="B371" t="s">
        <v>3678</v>
      </c>
      <c r="C371" t="str">
        <f>MID(B371, VLOOKUP("duoarea_state_offset", Keys!$B:$C, 2, FALSE), VLOOKUP("duoarea_state_length", Keys!$B:$C, 2, FALSE))</f>
        <v>ME</v>
      </c>
      <c r="D371" t="s">
        <v>613</v>
      </c>
      <c r="E371" t="s">
        <v>614</v>
      </c>
      <c r="F371">
        <v>99351</v>
      </c>
    </row>
    <row r="372" spans="1:6" x14ac:dyDescent="0.25">
      <c r="A372">
        <v>2020</v>
      </c>
      <c r="B372" t="s">
        <v>3679</v>
      </c>
      <c r="C372" t="str">
        <f>MID(B372, VLOOKUP("duoarea_state_offset", Keys!$B:$C, 2, FALSE), VLOOKUP("duoarea_state_length", Keys!$B:$C, 2, FALSE))</f>
        <v>MI</v>
      </c>
      <c r="D372" t="s">
        <v>613</v>
      </c>
      <c r="E372" t="s">
        <v>614</v>
      </c>
      <c r="F372">
        <v>1895547</v>
      </c>
    </row>
    <row r="373" spans="1:6" x14ac:dyDescent="0.25">
      <c r="A373">
        <v>2020</v>
      </c>
      <c r="B373" t="s">
        <v>3680</v>
      </c>
      <c r="C373" t="str">
        <f>MID(B373, VLOOKUP("duoarea_state_offset", Keys!$B:$C, 2, FALSE), VLOOKUP("duoarea_state_length", Keys!$B:$C, 2, FALSE))</f>
        <v>MN</v>
      </c>
      <c r="D373" t="s">
        <v>613</v>
      </c>
      <c r="E373" t="s">
        <v>614</v>
      </c>
      <c r="F373">
        <v>1494672</v>
      </c>
    </row>
    <row r="374" spans="1:6" x14ac:dyDescent="0.25">
      <c r="A374">
        <v>2020</v>
      </c>
      <c r="B374" t="s">
        <v>3681</v>
      </c>
      <c r="C374" t="str">
        <f>MID(B374, VLOOKUP("duoarea_state_offset", Keys!$B:$C, 2, FALSE), VLOOKUP("duoarea_state_length", Keys!$B:$C, 2, FALSE))</f>
        <v>MO</v>
      </c>
      <c r="D374" t="s">
        <v>613</v>
      </c>
      <c r="E374" t="s">
        <v>614</v>
      </c>
      <c r="F374">
        <v>969620</v>
      </c>
    </row>
    <row r="375" spans="1:6" x14ac:dyDescent="0.25">
      <c r="A375">
        <v>2020</v>
      </c>
      <c r="B375" t="s">
        <v>3682</v>
      </c>
      <c r="C375" t="str">
        <f>MID(B375, VLOOKUP("duoarea_state_offset", Keys!$B:$C, 2, FALSE), VLOOKUP("duoarea_state_length", Keys!$B:$C, 2, FALSE))</f>
        <v>MS</v>
      </c>
      <c r="D375" t="s">
        <v>613</v>
      </c>
      <c r="E375" t="s">
        <v>614</v>
      </c>
      <c r="F375">
        <v>5675844</v>
      </c>
    </row>
    <row r="376" spans="1:6" x14ac:dyDescent="0.25">
      <c r="A376">
        <v>2020</v>
      </c>
      <c r="B376" t="s">
        <v>3683</v>
      </c>
      <c r="C376" t="str">
        <f>MID(B376, VLOOKUP("duoarea_state_offset", Keys!$B:$C, 2, FALSE), VLOOKUP("duoarea_state_length", Keys!$B:$C, 2, FALSE))</f>
        <v>MT</v>
      </c>
      <c r="D376" t="s">
        <v>613</v>
      </c>
      <c r="E376" t="s">
        <v>614</v>
      </c>
      <c r="F376">
        <v>55267</v>
      </c>
    </row>
    <row r="377" spans="1:6" x14ac:dyDescent="0.25">
      <c r="A377">
        <v>2020</v>
      </c>
      <c r="B377" t="s">
        <v>3684</v>
      </c>
      <c r="C377" t="str">
        <f>MID(B377, VLOOKUP("duoarea_state_offset", Keys!$B:$C, 2, FALSE), VLOOKUP("duoarea_state_length", Keys!$B:$C, 2, FALSE))</f>
        <v>NC</v>
      </c>
      <c r="D377" t="s">
        <v>613</v>
      </c>
      <c r="E377" t="s">
        <v>614</v>
      </c>
      <c r="F377">
        <v>581973</v>
      </c>
    </row>
    <row r="378" spans="1:6" x14ac:dyDescent="0.25">
      <c r="A378">
        <v>2020</v>
      </c>
      <c r="B378" t="s">
        <v>3685</v>
      </c>
      <c r="C378" t="str">
        <f>MID(B378, VLOOKUP("duoarea_state_offset", Keys!$B:$C, 2, FALSE), VLOOKUP("duoarea_state_length", Keys!$B:$C, 2, FALSE))</f>
        <v>ND</v>
      </c>
      <c r="D378" t="s">
        <v>613</v>
      </c>
      <c r="E378" t="s">
        <v>614</v>
      </c>
      <c r="F378">
        <v>246770</v>
      </c>
    </row>
    <row r="379" spans="1:6" x14ac:dyDescent="0.25">
      <c r="A379">
        <v>2020</v>
      </c>
      <c r="B379" t="s">
        <v>3686</v>
      </c>
      <c r="C379" t="str">
        <f>MID(B379, VLOOKUP("duoarea_state_offset", Keys!$B:$C, 2, FALSE), VLOOKUP("duoarea_state_length", Keys!$B:$C, 2, FALSE))</f>
        <v>NE</v>
      </c>
      <c r="D379" t="s">
        <v>613</v>
      </c>
      <c r="E379" t="s">
        <v>614</v>
      </c>
      <c r="F379">
        <v>1600068</v>
      </c>
    </row>
    <row r="380" spans="1:6" x14ac:dyDescent="0.25">
      <c r="A380">
        <v>2020</v>
      </c>
      <c r="B380" t="s">
        <v>3687</v>
      </c>
      <c r="C380" t="str">
        <f>MID(B380, VLOOKUP("duoarea_state_offset", Keys!$B:$C, 2, FALSE), VLOOKUP("duoarea_state_length", Keys!$B:$C, 2, FALSE))</f>
        <v>NH</v>
      </c>
      <c r="D380" t="s">
        <v>613</v>
      </c>
      <c r="E380" t="s">
        <v>614</v>
      </c>
      <c r="F380">
        <v>184136</v>
      </c>
    </row>
    <row r="381" spans="1:6" x14ac:dyDescent="0.25">
      <c r="A381">
        <v>2020</v>
      </c>
      <c r="B381" t="s">
        <v>3688</v>
      </c>
      <c r="C381" t="str">
        <f>MID(B381, VLOOKUP("duoarea_state_offset", Keys!$B:$C, 2, FALSE), VLOOKUP("duoarea_state_length", Keys!$B:$C, 2, FALSE))</f>
        <v>NJ</v>
      </c>
      <c r="D381" t="s">
        <v>613</v>
      </c>
      <c r="E381" t="s">
        <v>614</v>
      </c>
      <c r="F381">
        <v>1535454</v>
      </c>
    </row>
    <row r="382" spans="1:6" x14ac:dyDescent="0.25">
      <c r="A382">
        <v>2020</v>
      </c>
      <c r="B382" t="s">
        <v>3689</v>
      </c>
      <c r="C382" t="str">
        <f>MID(B382, VLOOKUP("duoarea_state_offset", Keys!$B:$C, 2, FALSE), VLOOKUP("duoarea_state_length", Keys!$B:$C, 2, FALSE))</f>
        <v>NM</v>
      </c>
      <c r="D382" t="s">
        <v>613</v>
      </c>
      <c r="E382" t="s">
        <v>614</v>
      </c>
      <c r="F382">
        <v>780091</v>
      </c>
    </row>
    <row r="383" spans="1:6" x14ac:dyDescent="0.25">
      <c r="A383">
        <v>2020</v>
      </c>
      <c r="B383" t="s">
        <v>3690</v>
      </c>
      <c r="C383" t="str">
        <f>MID(B383, VLOOKUP("duoarea_state_offset", Keys!$B:$C, 2, FALSE), VLOOKUP("duoarea_state_length", Keys!$B:$C, 2, FALSE))</f>
        <v>NV</v>
      </c>
      <c r="D383" t="s">
        <v>613</v>
      </c>
      <c r="E383" t="s">
        <v>614</v>
      </c>
      <c r="F383">
        <v>1043455</v>
      </c>
    </row>
    <row r="384" spans="1:6" x14ac:dyDescent="0.25">
      <c r="A384">
        <v>2020</v>
      </c>
      <c r="B384" t="s">
        <v>3691</v>
      </c>
      <c r="C384" t="str">
        <f>MID(B384, VLOOKUP("duoarea_state_offset", Keys!$B:$C, 2, FALSE), VLOOKUP("duoarea_state_length", Keys!$B:$C, 2, FALSE))</f>
        <v>NY</v>
      </c>
      <c r="D384" t="s">
        <v>613</v>
      </c>
      <c r="E384" t="s">
        <v>614</v>
      </c>
      <c r="F384">
        <v>1776623</v>
      </c>
    </row>
    <row r="385" spans="1:6" x14ac:dyDescent="0.25">
      <c r="A385">
        <v>2020</v>
      </c>
      <c r="B385" t="s">
        <v>3692</v>
      </c>
      <c r="C385" t="str">
        <f>MID(B385, VLOOKUP("duoarea_state_offset", Keys!$B:$C, 2, FALSE), VLOOKUP("duoarea_state_length", Keys!$B:$C, 2, FALSE))</f>
        <v>OH</v>
      </c>
      <c r="D385" t="s">
        <v>613</v>
      </c>
      <c r="E385" t="s">
        <v>614</v>
      </c>
      <c r="F385">
        <v>2407948</v>
      </c>
    </row>
    <row r="386" spans="1:6" x14ac:dyDescent="0.25">
      <c r="A386">
        <v>2020</v>
      </c>
      <c r="B386" t="s">
        <v>3693</v>
      </c>
      <c r="C386" t="str">
        <f>MID(B386, VLOOKUP("duoarea_state_offset", Keys!$B:$C, 2, FALSE), VLOOKUP("duoarea_state_length", Keys!$B:$C, 2, FALSE))</f>
        <v>OK</v>
      </c>
      <c r="D386" t="s">
        <v>613</v>
      </c>
      <c r="E386" t="s">
        <v>614</v>
      </c>
      <c r="F386">
        <v>829078</v>
      </c>
    </row>
    <row r="387" spans="1:6" x14ac:dyDescent="0.25">
      <c r="A387">
        <v>2020</v>
      </c>
      <c r="B387" t="s">
        <v>3694</v>
      </c>
      <c r="C387" t="str">
        <f>MID(B387, VLOOKUP("duoarea_state_offset", Keys!$B:$C, 2, FALSE), VLOOKUP("duoarea_state_length", Keys!$B:$C, 2, FALSE))</f>
        <v>OR</v>
      </c>
      <c r="D387" t="s">
        <v>613</v>
      </c>
      <c r="E387" t="s">
        <v>614</v>
      </c>
      <c r="F387">
        <v>992213</v>
      </c>
    </row>
    <row r="388" spans="1:6" x14ac:dyDescent="0.25">
      <c r="A388">
        <v>2020</v>
      </c>
      <c r="B388" t="s">
        <v>3695</v>
      </c>
      <c r="C388" t="str">
        <f>MID(B388, VLOOKUP("duoarea_state_offset", Keys!$B:$C, 2, FALSE), VLOOKUP("duoarea_state_length", Keys!$B:$C, 2, FALSE))</f>
        <v>PA</v>
      </c>
      <c r="D388" t="s">
        <v>613</v>
      </c>
      <c r="E388" t="s">
        <v>614</v>
      </c>
      <c r="F388">
        <v>308249</v>
      </c>
    </row>
    <row r="389" spans="1:6" x14ac:dyDescent="0.25">
      <c r="A389">
        <v>2020</v>
      </c>
      <c r="B389" t="s">
        <v>3696</v>
      </c>
      <c r="C389" t="str">
        <f>MID(B389, VLOOKUP("duoarea_state_offset", Keys!$B:$C, 2, FALSE), VLOOKUP("duoarea_state_length", Keys!$B:$C, 2, FALSE))</f>
        <v>RI</v>
      </c>
      <c r="D389" t="s">
        <v>613</v>
      </c>
      <c r="E389" t="s">
        <v>614</v>
      </c>
      <c r="F389">
        <v>264594</v>
      </c>
    </row>
    <row r="390" spans="1:6" x14ac:dyDescent="0.25">
      <c r="A390">
        <v>2020</v>
      </c>
      <c r="B390" t="s">
        <v>3697</v>
      </c>
      <c r="C390" t="str">
        <f>MID(B390, VLOOKUP("duoarea_state_offset", Keys!$B:$C, 2, FALSE), VLOOKUP("duoarea_state_length", Keys!$B:$C, 2, FALSE))</f>
        <v>SC</v>
      </c>
      <c r="D390" t="s">
        <v>613</v>
      </c>
      <c r="E390" t="s">
        <v>614</v>
      </c>
      <c r="F390">
        <v>493145</v>
      </c>
    </row>
    <row r="391" spans="1:6" x14ac:dyDescent="0.25">
      <c r="A391">
        <v>2020</v>
      </c>
      <c r="B391" t="s">
        <v>3698</v>
      </c>
      <c r="C391" t="str">
        <f>MID(B391, VLOOKUP("duoarea_state_offset", Keys!$B:$C, 2, FALSE), VLOOKUP("duoarea_state_length", Keys!$B:$C, 2, FALSE))</f>
        <v>SD</v>
      </c>
      <c r="D391" t="s">
        <v>613</v>
      </c>
      <c r="E391" t="s">
        <v>614</v>
      </c>
      <c r="F391">
        <v>781075</v>
      </c>
    </row>
    <row r="392" spans="1:6" x14ac:dyDescent="0.25">
      <c r="A392">
        <v>2020</v>
      </c>
      <c r="B392" t="s">
        <v>3699</v>
      </c>
      <c r="C392" t="str">
        <f>MID(B392, VLOOKUP("duoarea_state_offset", Keys!$B:$C, 2, FALSE), VLOOKUP("duoarea_state_length", Keys!$B:$C, 2, FALSE))</f>
        <v>TN</v>
      </c>
      <c r="D392" t="s">
        <v>613</v>
      </c>
      <c r="E392" t="s">
        <v>614</v>
      </c>
      <c r="F392">
        <v>2648994</v>
      </c>
    </row>
    <row r="393" spans="1:6" x14ac:dyDescent="0.25">
      <c r="A393">
        <v>2020</v>
      </c>
      <c r="B393" t="s">
        <v>3700</v>
      </c>
      <c r="C393" t="str">
        <f>MID(B393, VLOOKUP("duoarea_state_offset", Keys!$B:$C, 2, FALSE), VLOOKUP("duoarea_state_length", Keys!$B:$C, 2, FALSE))</f>
        <v>TX</v>
      </c>
      <c r="D393" t="s">
        <v>613</v>
      </c>
      <c r="E393" t="s">
        <v>614</v>
      </c>
      <c r="F393">
        <v>1981437</v>
      </c>
    </row>
    <row r="394" spans="1:6" x14ac:dyDescent="0.25">
      <c r="A394">
        <v>2020</v>
      </c>
      <c r="B394" t="s">
        <v>3701</v>
      </c>
      <c r="C394" t="str">
        <f>MID(B394, VLOOKUP("duoarea_state_offset", Keys!$B:$C, 2, FALSE), VLOOKUP("duoarea_state_length", Keys!$B:$C, 2, FALSE))</f>
        <v>UT</v>
      </c>
      <c r="D394" t="s">
        <v>613</v>
      </c>
      <c r="E394" t="s">
        <v>614</v>
      </c>
      <c r="F394">
        <v>1318176</v>
      </c>
    </row>
    <row r="395" spans="1:6" x14ac:dyDescent="0.25">
      <c r="A395">
        <v>2020</v>
      </c>
      <c r="B395" t="s">
        <v>3702</v>
      </c>
      <c r="C395" t="str">
        <f>MID(B395, VLOOKUP("duoarea_state_offset", Keys!$B:$C, 2, FALSE), VLOOKUP("duoarea_state_length", Keys!$B:$C, 2, FALSE))</f>
        <v>VA</v>
      </c>
      <c r="D395" t="s">
        <v>613</v>
      </c>
      <c r="E395" t="s">
        <v>614</v>
      </c>
      <c r="F395">
        <v>1493660</v>
      </c>
    </row>
    <row r="396" spans="1:6" x14ac:dyDescent="0.25">
      <c r="A396">
        <v>2020</v>
      </c>
      <c r="B396" t="s">
        <v>3703</v>
      </c>
      <c r="C396" t="str">
        <f>MID(B396, VLOOKUP("duoarea_state_offset", Keys!$B:$C, 2, FALSE), VLOOKUP("duoarea_state_length", Keys!$B:$C, 2, FALSE))</f>
        <v>VT</v>
      </c>
      <c r="D396" t="s">
        <v>613</v>
      </c>
      <c r="E396" t="s">
        <v>614</v>
      </c>
      <c r="F396">
        <v>99513</v>
      </c>
    </row>
    <row r="397" spans="1:6" x14ac:dyDescent="0.25">
      <c r="A397">
        <v>2020</v>
      </c>
      <c r="B397" t="s">
        <v>3704</v>
      </c>
      <c r="C397" t="str">
        <f>MID(B397, VLOOKUP("duoarea_state_offset", Keys!$B:$C, 2, FALSE), VLOOKUP("duoarea_state_length", Keys!$B:$C, 2, FALSE))</f>
        <v>WA</v>
      </c>
      <c r="D397" t="s">
        <v>613</v>
      </c>
      <c r="E397" t="s">
        <v>614</v>
      </c>
      <c r="F397">
        <v>892386</v>
      </c>
    </row>
    <row r="398" spans="1:6" x14ac:dyDescent="0.25">
      <c r="A398">
        <v>2020</v>
      </c>
      <c r="B398" t="s">
        <v>3705</v>
      </c>
      <c r="C398" t="str">
        <f>MID(B398, VLOOKUP("duoarea_state_offset", Keys!$B:$C, 2, FALSE), VLOOKUP("duoarea_state_length", Keys!$B:$C, 2, FALSE))</f>
        <v>WI</v>
      </c>
      <c r="D398" t="s">
        <v>613</v>
      </c>
      <c r="E398" t="s">
        <v>614</v>
      </c>
      <c r="F398">
        <v>885096</v>
      </c>
    </row>
    <row r="399" spans="1:6" x14ac:dyDescent="0.25">
      <c r="A399">
        <v>2020</v>
      </c>
      <c r="B399" t="s">
        <v>3706</v>
      </c>
      <c r="C399" t="str">
        <f>MID(B399, VLOOKUP("duoarea_state_offset", Keys!$B:$C, 2, FALSE), VLOOKUP("duoarea_state_length", Keys!$B:$C, 2, FALSE))</f>
        <v>WV</v>
      </c>
      <c r="D399" t="s">
        <v>613</v>
      </c>
      <c r="E399" t="s">
        <v>614</v>
      </c>
      <c r="F399">
        <v>921908</v>
      </c>
    </row>
    <row r="400" spans="1:6" x14ac:dyDescent="0.25">
      <c r="A400">
        <v>2020</v>
      </c>
      <c r="B400" t="s">
        <v>3707</v>
      </c>
      <c r="C400" t="str">
        <f>MID(B400, VLOOKUP("duoarea_state_offset", Keys!$B:$C, 2, FALSE), VLOOKUP("duoarea_state_length", Keys!$B:$C, 2, FALSE))</f>
        <v>WY</v>
      </c>
      <c r="D400" t="s">
        <v>613</v>
      </c>
      <c r="E400" t="s">
        <v>614</v>
      </c>
      <c r="F400">
        <v>1055093</v>
      </c>
    </row>
    <row r="401" spans="1:6" x14ac:dyDescent="0.25">
      <c r="A401">
        <v>2021</v>
      </c>
      <c r="B401" t="s">
        <v>3604</v>
      </c>
      <c r="C401" t="str">
        <f>MID(B401, VLOOKUP("duoarea_state_offset", Keys!$B:$C, 2, FALSE), VLOOKUP("duoarea_state_length", Keys!$B:$C, 2, FALSE))</f>
        <v>AL</v>
      </c>
      <c r="D401" t="s">
        <v>622</v>
      </c>
      <c r="E401" t="s">
        <v>3605</v>
      </c>
      <c r="F401">
        <v>0</v>
      </c>
    </row>
    <row r="402" spans="1:6" x14ac:dyDescent="0.25">
      <c r="A402">
        <v>2021</v>
      </c>
      <c r="B402" t="s">
        <v>3606</v>
      </c>
      <c r="C402" t="str">
        <f>MID(B402, VLOOKUP("duoarea_state_offset", Keys!$B:$C, 2, FALSE), VLOOKUP("duoarea_state_length", Keys!$B:$C, 2, FALSE))</f>
        <v>AR</v>
      </c>
      <c r="D402" t="s">
        <v>622</v>
      </c>
      <c r="E402" t="s">
        <v>3605</v>
      </c>
      <c r="F402">
        <v>0</v>
      </c>
    </row>
    <row r="403" spans="1:6" x14ac:dyDescent="0.25">
      <c r="A403">
        <v>2021</v>
      </c>
      <c r="B403" t="s">
        <v>3607</v>
      </c>
      <c r="C403" t="str">
        <f>MID(B403, VLOOKUP("duoarea_state_offset", Keys!$B:$C, 2, FALSE), VLOOKUP("duoarea_state_length", Keys!$B:$C, 2, FALSE))</f>
        <v>AZ</v>
      </c>
      <c r="D403" t="s">
        <v>622</v>
      </c>
      <c r="E403" t="s">
        <v>3605</v>
      </c>
      <c r="F403">
        <v>105106</v>
      </c>
    </row>
    <row r="404" spans="1:6" x14ac:dyDescent="0.25">
      <c r="A404">
        <v>2021</v>
      </c>
      <c r="B404" t="s">
        <v>3608</v>
      </c>
      <c r="C404" t="str">
        <f>MID(B404, VLOOKUP("duoarea_state_offset", Keys!$B:$C, 2, FALSE), VLOOKUP("duoarea_state_length", Keys!$B:$C, 2, FALSE))</f>
        <v>CA</v>
      </c>
      <c r="D404" t="s">
        <v>622</v>
      </c>
      <c r="E404" t="s">
        <v>3605</v>
      </c>
      <c r="F404">
        <v>151732</v>
      </c>
    </row>
    <row r="405" spans="1:6" x14ac:dyDescent="0.25">
      <c r="A405">
        <v>2021</v>
      </c>
      <c r="B405" t="s">
        <v>3609</v>
      </c>
      <c r="C405" t="str">
        <f>MID(B405, VLOOKUP("duoarea_state_offset", Keys!$B:$C, 2, FALSE), VLOOKUP("duoarea_state_length", Keys!$B:$C, 2, FALSE))</f>
        <v>CO</v>
      </c>
      <c r="D405" t="s">
        <v>622</v>
      </c>
      <c r="E405" t="s">
        <v>3605</v>
      </c>
      <c r="F405">
        <v>42</v>
      </c>
    </row>
    <row r="406" spans="1:6" x14ac:dyDescent="0.25">
      <c r="A406">
        <v>2021</v>
      </c>
      <c r="B406" t="s">
        <v>3610</v>
      </c>
      <c r="C406" t="str">
        <f>MID(B406, VLOOKUP("duoarea_state_offset", Keys!$B:$C, 2, FALSE), VLOOKUP("duoarea_state_length", Keys!$B:$C, 2, FALSE))</f>
        <v>CT</v>
      </c>
      <c r="D406" t="s">
        <v>622</v>
      </c>
      <c r="E406" t="s">
        <v>3605</v>
      </c>
      <c r="F406">
        <v>0</v>
      </c>
    </row>
    <row r="407" spans="1:6" x14ac:dyDescent="0.25">
      <c r="A407">
        <v>2021</v>
      </c>
      <c r="B407" t="s">
        <v>3611</v>
      </c>
      <c r="C407" t="str">
        <f>MID(B407, VLOOKUP("duoarea_state_offset", Keys!$B:$C, 2, FALSE), VLOOKUP("duoarea_state_length", Keys!$B:$C, 2, FALSE))</f>
        <v>DE</v>
      </c>
      <c r="D407" t="s">
        <v>622</v>
      </c>
      <c r="E407" t="s">
        <v>3605</v>
      </c>
      <c r="F407">
        <v>0</v>
      </c>
    </row>
    <row r="408" spans="1:6" x14ac:dyDescent="0.25">
      <c r="A408">
        <v>2021</v>
      </c>
      <c r="B408" t="s">
        <v>3612</v>
      </c>
      <c r="C408" t="str">
        <f>MID(B408, VLOOKUP("duoarea_state_offset", Keys!$B:$C, 2, FALSE), VLOOKUP("duoarea_state_length", Keys!$B:$C, 2, FALSE))</f>
        <v>FL</v>
      </c>
      <c r="D408" t="s">
        <v>622</v>
      </c>
      <c r="E408" t="s">
        <v>3605</v>
      </c>
      <c r="F408">
        <v>1149</v>
      </c>
    </row>
    <row r="409" spans="1:6" x14ac:dyDescent="0.25">
      <c r="A409">
        <v>2021</v>
      </c>
      <c r="B409" t="s">
        <v>3613</v>
      </c>
      <c r="C409" t="str">
        <f>MID(B409, VLOOKUP("duoarea_state_offset", Keys!$B:$C, 2, FALSE), VLOOKUP("duoarea_state_length", Keys!$B:$C, 2, FALSE))</f>
        <v>GA</v>
      </c>
      <c r="D409" t="s">
        <v>622</v>
      </c>
      <c r="E409" t="s">
        <v>3605</v>
      </c>
      <c r="F409">
        <v>84442</v>
      </c>
    </row>
    <row r="410" spans="1:6" x14ac:dyDescent="0.25">
      <c r="A410">
        <v>2021</v>
      </c>
      <c r="B410" t="s">
        <v>3614</v>
      </c>
      <c r="C410" t="str">
        <f>MID(B410, VLOOKUP("duoarea_state_offset", Keys!$B:$C, 2, FALSE), VLOOKUP("duoarea_state_length", Keys!$B:$C, 2, FALSE))</f>
        <v>IA</v>
      </c>
      <c r="D410" t="s">
        <v>622</v>
      </c>
      <c r="E410" t="s">
        <v>3605</v>
      </c>
      <c r="F410">
        <v>0</v>
      </c>
    </row>
    <row r="411" spans="1:6" x14ac:dyDescent="0.25">
      <c r="A411">
        <v>2021</v>
      </c>
      <c r="B411" t="s">
        <v>3615</v>
      </c>
      <c r="C411" t="str">
        <f>MID(B411, VLOOKUP("duoarea_state_offset", Keys!$B:$C, 2, FALSE), VLOOKUP("duoarea_state_length", Keys!$B:$C, 2, FALSE))</f>
        <v>ID</v>
      </c>
      <c r="D411" t="s">
        <v>622</v>
      </c>
      <c r="E411" t="s">
        <v>3605</v>
      </c>
      <c r="F411">
        <v>4</v>
      </c>
    </row>
    <row r="412" spans="1:6" x14ac:dyDescent="0.25">
      <c r="A412">
        <v>2021</v>
      </c>
      <c r="B412" t="s">
        <v>3616</v>
      </c>
      <c r="C412" t="str">
        <f>MID(B412, VLOOKUP("duoarea_state_offset", Keys!$B:$C, 2, FALSE), VLOOKUP("duoarea_state_length", Keys!$B:$C, 2, FALSE))</f>
        <v>IL</v>
      </c>
      <c r="D412" t="s">
        <v>622</v>
      </c>
      <c r="E412" t="s">
        <v>3605</v>
      </c>
      <c r="F412">
        <v>0</v>
      </c>
    </row>
    <row r="413" spans="1:6" x14ac:dyDescent="0.25">
      <c r="A413">
        <v>2021</v>
      </c>
      <c r="B413" t="s">
        <v>3617</v>
      </c>
      <c r="C413" t="str">
        <f>MID(B413, VLOOKUP("duoarea_state_offset", Keys!$B:$C, 2, FALSE), VLOOKUP("duoarea_state_length", Keys!$B:$C, 2, FALSE))</f>
        <v>IN</v>
      </c>
      <c r="D413" t="s">
        <v>622</v>
      </c>
      <c r="E413" t="s">
        <v>3605</v>
      </c>
      <c r="F413">
        <v>0</v>
      </c>
    </row>
    <row r="414" spans="1:6" x14ac:dyDescent="0.25">
      <c r="A414">
        <v>2021</v>
      </c>
      <c r="B414" t="s">
        <v>3618</v>
      </c>
      <c r="C414" t="str">
        <f>MID(B414, VLOOKUP("duoarea_state_offset", Keys!$B:$C, 2, FALSE), VLOOKUP("duoarea_state_length", Keys!$B:$C, 2, FALSE))</f>
        <v>KS</v>
      </c>
      <c r="D414" t="s">
        <v>622</v>
      </c>
      <c r="E414" t="s">
        <v>3605</v>
      </c>
      <c r="F414">
        <v>0</v>
      </c>
    </row>
    <row r="415" spans="1:6" x14ac:dyDescent="0.25">
      <c r="A415">
        <v>2021</v>
      </c>
      <c r="B415" t="s">
        <v>3619</v>
      </c>
      <c r="C415" t="str">
        <f>MID(B415, VLOOKUP("duoarea_state_offset", Keys!$B:$C, 2, FALSE), VLOOKUP("duoarea_state_length", Keys!$B:$C, 2, FALSE))</f>
        <v>KY</v>
      </c>
      <c r="D415" t="s">
        <v>622</v>
      </c>
      <c r="E415" t="s">
        <v>3605</v>
      </c>
      <c r="F415">
        <v>0</v>
      </c>
    </row>
    <row r="416" spans="1:6" x14ac:dyDescent="0.25">
      <c r="A416">
        <v>2021</v>
      </c>
      <c r="B416" t="s">
        <v>3620</v>
      </c>
      <c r="C416" t="str">
        <f>MID(B416, VLOOKUP("duoarea_state_offset", Keys!$B:$C, 2, FALSE), VLOOKUP("duoarea_state_length", Keys!$B:$C, 2, FALSE))</f>
        <v>LA</v>
      </c>
      <c r="D416" t="s">
        <v>622</v>
      </c>
      <c r="E416" t="s">
        <v>3605</v>
      </c>
      <c r="F416">
        <v>1843491</v>
      </c>
    </row>
    <row r="417" spans="1:6" x14ac:dyDescent="0.25">
      <c r="A417">
        <v>2021</v>
      </c>
      <c r="B417" t="s">
        <v>3621</v>
      </c>
      <c r="C417" t="str">
        <f>MID(B417, VLOOKUP("duoarea_state_offset", Keys!$B:$C, 2, FALSE), VLOOKUP("duoarea_state_length", Keys!$B:$C, 2, FALSE))</f>
        <v>MA</v>
      </c>
      <c r="D417" t="s">
        <v>622</v>
      </c>
      <c r="E417" t="s">
        <v>3605</v>
      </c>
      <c r="F417">
        <v>0</v>
      </c>
    </row>
    <row r="418" spans="1:6" x14ac:dyDescent="0.25">
      <c r="A418">
        <v>2021</v>
      </c>
      <c r="B418" t="s">
        <v>3622</v>
      </c>
      <c r="C418" t="str">
        <f>MID(B418, VLOOKUP("duoarea_state_offset", Keys!$B:$C, 2, FALSE), VLOOKUP("duoarea_state_length", Keys!$B:$C, 2, FALSE))</f>
        <v>MD</v>
      </c>
      <c r="D418" t="s">
        <v>622</v>
      </c>
      <c r="E418" t="s">
        <v>3605</v>
      </c>
      <c r="F418">
        <v>234236</v>
      </c>
    </row>
    <row r="419" spans="1:6" x14ac:dyDescent="0.25">
      <c r="A419">
        <v>2021</v>
      </c>
      <c r="B419" t="s">
        <v>3623</v>
      </c>
      <c r="C419" t="str">
        <f>MID(B419, VLOOKUP("duoarea_state_offset", Keys!$B:$C, 2, FALSE), VLOOKUP("duoarea_state_length", Keys!$B:$C, 2, FALSE))</f>
        <v>ME</v>
      </c>
      <c r="D419" t="s">
        <v>622</v>
      </c>
      <c r="E419" t="s">
        <v>3605</v>
      </c>
      <c r="F419">
        <v>118597</v>
      </c>
    </row>
    <row r="420" spans="1:6" x14ac:dyDescent="0.25">
      <c r="A420">
        <v>2021</v>
      </c>
      <c r="B420" t="s">
        <v>3624</v>
      </c>
      <c r="C420" t="str">
        <f>MID(B420, VLOOKUP("duoarea_state_offset", Keys!$B:$C, 2, FALSE), VLOOKUP("duoarea_state_length", Keys!$B:$C, 2, FALSE))</f>
        <v>MI</v>
      </c>
      <c r="D420" t="s">
        <v>622</v>
      </c>
      <c r="E420" t="s">
        <v>3605</v>
      </c>
      <c r="F420">
        <v>699523</v>
      </c>
    </row>
    <row r="421" spans="1:6" x14ac:dyDescent="0.25">
      <c r="A421">
        <v>2021</v>
      </c>
      <c r="B421" t="s">
        <v>3625</v>
      </c>
      <c r="C421" t="str">
        <f>MID(B421, VLOOKUP("duoarea_state_offset", Keys!$B:$C, 2, FALSE), VLOOKUP("duoarea_state_length", Keys!$B:$C, 2, FALSE))</f>
        <v>MN</v>
      </c>
      <c r="D421" t="s">
        <v>622</v>
      </c>
      <c r="E421" t="s">
        <v>3605</v>
      </c>
      <c r="F421">
        <v>3238</v>
      </c>
    </row>
    <row r="422" spans="1:6" x14ac:dyDescent="0.25">
      <c r="A422">
        <v>2021</v>
      </c>
      <c r="B422" t="s">
        <v>3626</v>
      </c>
      <c r="C422" t="str">
        <f>MID(B422, VLOOKUP("duoarea_state_offset", Keys!$B:$C, 2, FALSE), VLOOKUP("duoarea_state_length", Keys!$B:$C, 2, FALSE))</f>
        <v>MO</v>
      </c>
      <c r="D422" t="s">
        <v>622</v>
      </c>
      <c r="E422" t="s">
        <v>3605</v>
      </c>
      <c r="F422">
        <v>0</v>
      </c>
    </row>
    <row r="423" spans="1:6" x14ac:dyDescent="0.25">
      <c r="A423">
        <v>2021</v>
      </c>
      <c r="B423" t="s">
        <v>3627</v>
      </c>
      <c r="C423" t="str">
        <f>MID(B423, VLOOKUP("duoarea_state_offset", Keys!$B:$C, 2, FALSE), VLOOKUP("duoarea_state_length", Keys!$B:$C, 2, FALSE))</f>
        <v>MS</v>
      </c>
      <c r="D423" t="s">
        <v>622</v>
      </c>
      <c r="E423" t="s">
        <v>3605</v>
      </c>
      <c r="F423">
        <v>0</v>
      </c>
    </row>
    <row r="424" spans="1:6" x14ac:dyDescent="0.25">
      <c r="A424">
        <v>2021</v>
      </c>
      <c r="B424" t="s">
        <v>3628</v>
      </c>
      <c r="C424" t="str">
        <f>MID(B424, VLOOKUP("duoarea_state_offset", Keys!$B:$C, 2, FALSE), VLOOKUP("duoarea_state_length", Keys!$B:$C, 2, FALSE))</f>
        <v>MT</v>
      </c>
      <c r="D424" t="s">
        <v>622</v>
      </c>
      <c r="E424" t="s">
        <v>3605</v>
      </c>
      <c r="F424">
        <v>0</v>
      </c>
    </row>
    <row r="425" spans="1:6" x14ac:dyDescent="0.25">
      <c r="A425">
        <v>2021</v>
      </c>
      <c r="B425" t="s">
        <v>3629</v>
      </c>
      <c r="C425" t="str">
        <f>MID(B425, VLOOKUP("duoarea_state_offset", Keys!$B:$C, 2, FALSE), VLOOKUP("duoarea_state_length", Keys!$B:$C, 2, FALSE))</f>
        <v>ND</v>
      </c>
      <c r="D425" t="s">
        <v>622</v>
      </c>
      <c r="E425" t="s">
        <v>3605</v>
      </c>
      <c r="F425">
        <v>1045</v>
      </c>
    </row>
    <row r="426" spans="1:6" x14ac:dyDescent="0.25">
      <c r="A426">
        <v>2021</v>
      </c>
      <c r="B426" t="s">
        <v>3630</v>
      </c>
      <c r="C426" t="str">
        <f>MID(B426, VLOOKUP("duoarea_state_offset", Keys!$B:$C, 2, FALSE), VLOOKUP("duoarea_state_length", Keys!$B:$C, 2, FALSE))</f>
        <v>NE</v>
      </c>
      <c r="D426" t="s">
        <v>622</v>
      </c>
      <c r="E426" t="s">
        <v>3605</v>
      </c>
      <c r="F426">
        <v>0</v>
      </c>
    </row>
    <row r="427" spans="1:6" x14ac:dyDescent="0.25">
      <c r="A427">
        <v>2021</v>
      </c>
      <c r="B427" t="s">
        <v>3631</v>
      </c>
      <c r="C427" t="str">
        <f>MID(B427, VLOOKUP("duoarea_state_offset", Keys!$B:$C, 2, FALSE), VLOOKUP("duoarea_state_length", Keys!$B:$C, 2, FALSE))</f>
        <v>NH</v>
      </c>
      <c r="D427" t="s">
        <v>622</v>
      </c>
      <c r="E427" t="s">
        <v>3605</v>
      </c>
      <c r="F427">
        <v>113</v>
      </c>
    </row>
    <row r="428" spans="1:6" x14ac:dyDescent="0.25">
      <c r="A428">
        <v>2021</v>
      </c>
      <c r="B428" t="s">
        <v>3632</v>
      </c>
      <c r="C428" t="str">
        <f>MID(B428, VLOOKUP("duoarea_state_offset", Keys!$B:$C, 2, FALSE), VLOOKUP("duoarea_state_length", Keys!$B:$C, 2, FALSE))</f>
        <v>NJ</v>
      </c>
      <c r="D428" t="s">
        <v>622</v>
      </c>
      <c r="E428" t="s">
        <v>3605</v>
      </c>
      <c r="F428">
        <v>0</v>
      </c>
    </row>
    <row r="429" spans="1:6" x14ac:dyDescent="0.25">
      <c r="A429">
        <v>2021</v>
      </c>
      <c r="B429" t="s">
        <v>3633</v>
      </c>
      <c r="C429" t="str">
        <f>MID(B429, VLOOKUP("duoarea_state_offset", Keys!$B:$C, 2, FALSE), VLOOKUP("duoarea_state_length", Keys!$B:$C, 2, FALSE))</f>
        <v>NM</v>
      </c>
      <c r="D429" t="s">
        <v>622</v>
      </c>
      <c r="E429" t="s">
        <v>3605</v>
      </c>
      <c r="F429">
        <v>0</v>
      </c>
    </row>
    <row r="430" spans="1:6" x14ac:dyDescent="0.25">
      <c r="A430">
        <v>2021</v>
      </c>
      <c r="B430" t="s">
        <v>3634</v>
      </c>
      <c r="C430" t="str">
        <f>MID(B430, VLOOKUP("duoarea_state_offset", Keys!$B:$C, 2, FALSE), VLOOKUP("duoarea_state_length", Keys!$B:$C, 2, FALSE))</f>
        <v>NV</v>
      </c>
      <c r="D430" t="s">
        <v>622</v>
      </c>
      <c r="E430" t="s">
        <v>3605</v>
      </c>
      <c r="F430">
        <v>1</v>
      </c>
    </row>
    <row r="431" spans="1:6" x14ac:dyDescent="0.25">
      <c r="A431">
        <v>2021</v>
      </c>
      <c r="B431" t="s">
        <v>3635</v>
      </c>
      <c r="C431" t="str">
        <f>MID(B431, VLOOKUP("duoarea_state_offset", Keys!$B:$C, 2, FALSE), VLOOKUP("duoarea_state_length", Keys!$B:$C, 2, FALSE))</f>
        <v>NY</v>
      </c>
      <c r="D431" t="s">
        <v>622</v>
      </c>
      <c r="E431" t="s">
        <v>3605</v>
      </c>
      <c r="F431">
        <v>272602</v>
      </c>
    </row>
    <row r="432" spans="1:6" x14ac:dyDescent="0.25">
      <c r="A432">
        <v>2021</v>
      </c>
      <c r="B432" t="s">
        <v>3636</v>
      </c>
      <c r="C432" t="str">
        <f>MID(B432, VLOOKUP("duoarea_state_offset", Keys!$B:$C, 2, FALSE), VLOOKUP("duoarea_state_length", Keys!$B:$C, 2, FALSE))</f>
        <v>OH</v>
      </c>
      <c r="D432" t="s">
        <v>622</v>
      </c>
      <c r="E432" t="s">
        <v>3605</v>
      </c>
      <c r="F432">
        <v>0</v>
      </c>
    </row>
    <row r="433" spans="1:6" x14ac:dyDescent="0.25">
      <c r="A433">
        <v>2021</v>
      </c>
      <c r="B433" t="s">
        <v>3637</v>
      </c>
      <c r="C433" t="str">
        <f>MID(B433, VLOOKUP("duoarea_state_offset", Keys!$B:$C, 2, FALSE), VLOOKUP("duoarea_state_length", Keys!$B:$C, 2, FALSE))</f>
        <v>OK</v>
      </c>
      <c r="D433" t="s">
        <v>622</v>
      </c>
      <c r="E433" t="s">
        <v>3605</v>
      </c>
      <c r="F433">
        <v>0</v>
      </c>
    </row>
    <row r="434" spans="1:6" x14ac:dyDescent="0.25">
      <c r="A434">
        <v>2021</v>
      </c>
      <c r="B434" t="s">
        <v>3638</v>
      </c>
      <c r="C434" t="str">
        <f>MID(B434, VLOOKUP("duoarea_state_offset", Keys!$B:$C, 2, FALSE), VLOOKUP("duoarea_state_length", Keys!$B:$C, 2, FALSE))</f>
        <v>OR</v>
      </c>
      <c r="D434" t="s">
        <v>622</v>
      </c>
      <c r="E434" t="s">
        <v>3605</v>
      </c>
      <c r="F434">
        <v>0</v>
      </c>
    </row>
    <row r="435" spans="1:6" x14ac:dyDescent="0.25">
      <c r="A435">
        <v>2021</v>
      </c>
      <c r="B435" t="s">
        <v>3639</v>
      </c>
      <c r="C435" t="str">
        <f>MID(B435, VLOOKUP("duoarea_state_offset", Keys!$B:$C, 2, FALSE), VLOOKUP("duoarea_state_length", Keys!$B:$C, 2, FALSE))</f>
        <v>PA</v>
      </c>
      <c r="D435" t="s">
        <v>622</v>
      </c>
      <c r="E435" t="s">
        <v>3605</v>
      </c>
      <c r="F435">
        <v>0</v>
      </c>
    </row>
    <row r="436" spans="1:6" x14ac:dyDescent="0.25">
      <c r="A436">
        <v>2021</v>
      </c>
      <c r="B436" t="s">
        <v>3640</v>
      </c>
      <c r="C436" t="str">
        <f>MID(B436, VLOOKUP("duoarea_state_offset", Keys!$B:$C, 2, FALSE), VLOOKUP("duoarea_state_length", Keys!$B:$C, 2, FALSE))</f>
        <v>RI</v>
      </c>
      <c r="D436" t="s">
        <v>622</v>
      </c>
      <c r="E436" t="s">
        <v>3605</v>
      </c>
      <c r="F436">
        <v>0</v>
      </c>
    </row>
    <row r="437" spans="1:6" x14ac:dyDescent="0.25">
      <c r="A437">
        <v>2021</v>
      </c>
      <c r="B437" t="s">
        <v>3641</v>
      </c>
      <c r="C437" t="str">
        <f>MID(B437, VLOOKUP("duoarea_state_offset", Keys!$B:$C, 2, FALSE), VLOOKUP("duoarea_state_length", Keys!$B:$C, 2, FALSE))</f>
        <v>SC</v>
      </c>
      <c r="D437" t="s">
        <v>622</v>
      </c>
      <c r="E437" t="s">
        <v>3605</v>
      </c>
      <c r="F437">
        <v>0</v>
      </c>
    </row>
    <row r="438" spans="1:6" x14ac:dyDescent="0.25">
      <c r="A438">
        <v>2021</v>
      </c>
      <c r="B438" t="s">
        <v>3642</v>
      </c>
      <c r="C438" t="str">
        <f>MID(B438, VLOOKUP("duoarea_state_offset", Keys!$B:$C, 2, FALSE), VLOOKUP("duoarea_state_length", Keys!$B:$C, 2, FALSE))</f>
        <v>SD</v>
      </c>
      <c r="D438" t="s">
        <v>622</v>
      </c>
      <c r="E438" t="s">
        <v>3605</v>
      </c>
      <c r="F438">
        <v>0</v>
      </c>
    </row>
    <row r="439" spans="1:6" x14ac:dyDescent="0.25">
      <c r="A439">
        <v>2021</v>
      </c>
      <c r="B439" t="s">
        <v>3643</v>
      </c>
      <c r="C439" t="str">
        <f>MID(B439, VLOOKUP("duoarea_state_offset", Keys!$B:$C, 2, FALSE), VLOOKUP("duoarea_state_length", Keys!$B:$C, 2, FALSE))</f>
        <v>TN</v>
      </c>
      <c r="D439" t="s">
        <v>622</v>
      </c>
      <c r="E439" t="s">
        <v>3605</v>
      </c>
      <c r="F439">
        <v>0</v>
      </c>
    </row>
    <row r="440" spans="1:6" x14ac:dyDescent="0.25">
      <c r="A440">
        <v>2021</v>
      </c>
      <c r="B440" t="s">
        <v>3644</v>
      </c>
      <c r="C440" t="str">
        <f>MID(B440, VLOOKUP("duoarea_state_offset", Keys!$B:$C, 2, FALSE), VLOOKUP("duoarea_state_length", Keys!$B:$C, 2, FALSE))</f>
        <v>TX</v>
      </c>
      <c r="D440" t="s">
        <v>622</v>
      </c>
      <c r="E440" t="s">
        <v>3605</v>
      </c>
      <c r="F440">
        <v>3314398</v>
      </c>
    </row>
    <row r="441" spans="1:6" x14ac:dyDescent="0.25">
      <c r="A441">
        <v>2021</v>
      </c>
      <c r="B441" t="s">
        <v>3645</v>
      </c>
      <c r="C441" t="str">
        <f>MID(B441, VLOOKUP("duoarea_state_offset", Keys!$B:$C, 2, FALSE), VLOOKUP("duoarea_state_length", Keys!$B:$C, 2, FALSE))</f>
        <v>UT</v>
      </c>
      <c r="D441" t="s">
        <v>622</v>
      </c>
      <c r="E441" t="s">
        <v>3605</v>
      </c>
      <c r="F441">
        <v>0</v>
      </c>
    </row>
    <row r="442" spans="1:6" x14ac:dyDescent="0.25">
      <c r="A442">
        <v>2021</v>
      </c>
      <c r="B442" t="s">
        <v>3646</v>
      </c>
      <c r="C442" t="str">
        <f>MID(B442, VLOOKUP("duoarea_state_offset", Keys!$B:$C, 2, FALSE), VLOOKUP("duoarea_state_length", Keys!$B:$C, 2, FALSE))</f>
        <v>VA</v>
      </c>
      <c r="D442" t="s">
        <v>622</v>
      </c>
      <c r="E442" t="s">
        <v>3605</v>
      </c>
      <c r="F442">
        <v>0</v>
      </c>
    </row>
    <row r="443" spans="1:6" x14ac:dyDescent="0.25">
      <c r="A443">
        <v>2021</v>
      </c>
      <c r="B443" t="s">
        <v>3647</v>
      </c>
      <c r="C443" t="str">
        <f>MID(B443, VLOOKUP("duoarea_state_offset", Keys!$B:$C, 2, FALSE), VLOOKUP("duoarea_state_length", Keys!$B:$C, 2, FALSE))</f>
        <v>VT</v>
      </c>
      <c r="D443" t="s">
        <v>622</v>
      </c>
      <c r="E443" t="s">
        <v>3605</v>
      </c>
      <c r="F443">
        <v>0</v>
      </c>
    </row>
    <row r="444" spans="1:6" x14ac:dyDescent="0.25">
      <c r="A444">
        <v>2021</v>
      </c>
      <c r="B444" t="s">
        <v>3648</v>
      </c>
      <c r="C444" t="str">
        <f>MID(B444, VLOOKUP("duoarea_state_offset", Keys!$B:$C, 2, FALSE), VLOOKUP("duoarea_state_length", Keys!$B:$C, 2, FALSE))</f>
        <v>WA</v>
      </c>
      <c r="D444" t="s">
        <v>622</v>
      </c>
      <c r="E444" t="s">
        <v>3605</v>
      </c>
      <c r="F444">
        <v>10987</v>
      </c>
    </row>
    <row r="445" spans="1:6" x14ac:dyDescent="0.25">
      <c r="A445">
        <v>2021</v>
      </c>
      <c r="B445" t="s">
        <v>3649</v>
      </c>
      <c r="C445" t="str">
        <f>MID(B445, VLOOKUP("duoarea_state_offset", Keys!$B:$C, 2, FALSE), VLOOKUP("duoarea_state_length", Keys!$B:$C, 2, FALSE))</f>
        <v>WI</v>
      </c>
      <c r="D445" t="s">
        <v>622</v>
      </c>
      <c r="E445" t="s">
        <v>3605</v>
      </c>
      <c r="F445">
        <v>0</v>
      </c>
    </row>
    <row r="446" spans="1:6" x14ac:dyDescent="0.25">
      <c r="A446">
        <v>2021</v>
      </c>
      <c r="B446" t="s">
        <v>3650</v>
      </c>
      <c r="C446" t="str">
        <f>MID(B446, VLOOKUP("duoarea_state_offset", Keys!$B:$C, 2, FALSE), VLOOKUP("duoarea_state_length", Keys!$B:$C, 2, FALSE))</f>
        <v>WV</v>
      </c>
      <c r="D446" t="s">
        <v>622</v>
      </c>
      <c r="E446" t="s">
        <v>3605</v>
      </c>
      <c r="F446">
        <v>0</v>
      </c>
    </row>
    <row r="447" spans="1:6" x14ac:dyDescent="0.25">
      <c r="A447">
        <v>2021</v>
      </c>
      <c r="B447" t="s">
        <v>3651</v>
      </c>
      <c r="C447" t="str">
        <f>MID(B447, VLOOKUP("duoarea_state_offset", Keys!$B:$C, 2, FALSE), VLOOKUP("duoarea_state_length", Keys!$B:$C, 2, FALSE))</f>
        <v>WY</v>
      </c>
      <c r="D447" t="s">
        <v>622</v>
      </c>
      <c r="E447" t="s">
        <v>3605</v>
      </c>
      <c r="F447">
        <v>0</v>
      </c>
    </row>
    <row r="448" spans="1:6" x14ac:dyDescent="0.25">
      <c r="A448">
        <v>2021</v>
      </c>
      <c r="B448" t="s">
        <v>3604</v>
      </c>
      <c r="C448" t="str">
        <f>MID(B448, VLOOKUP("duoarea_state_offset", Keys!$B:$C, 2, FALSE), VLOOKUP("duoarea_state_length", Keys!$B:$C, 2, FALSE))</f>
        <v>AL</v>
      </c>
      <c r="D448" t="s">
        <v>619</v>
      </c>
      <c r="E448" t="s">
        <v>3653</v>
      </c>
      <c r="F448">
        <v>0</v>
      </c>
    </row>
    <row r="449" spans="1:6" x14ac:dyDescent="0.25">
      <c r="A449">
        <v>2021</v>
      </c>
      <c r="B449" t="s">
        <v>3606</v>
      </c>
      <c r="C449" t="str">
        <f>MID(B449, VLOOKUP("duoarea_state_offset", Keys!$B:$C, 2, FALSE), VLOOKUP("duoarea_state_length", Keys!$B:$C, 2, FALSE))</f>
        <v>AR</v>
      </c>
      <c r="D449" t="s">
        <v>619</v>
      </c>
      <c r="E449" t="s">
        <v>3653</v>
      </c>
      <c r="F449">
        <v>0</v>
      </c>
    </row>
    <row r="450" spans="1:6" x14ac:dyDescent="0.25">
      <c r="A450">
        <v>2021</v>
      </c>
      <c r="B450" t="s">
        <v>3607</v>
      </c>
      <c r="C450" t="str">
        <f>MID(B450, VLOOKUP("duoarea_state_offset", Keys!$B:$C, 2, FALSE), VLOOKUP("duoarea_state_length", Keys!$B:$C, 2, FALSE))</f>
        <v>AZ</v>
      </c>
      <c r="D450" t="s">
        <v>619</v>
      </c>
      <c r="E450" t="s">
        <v>3653</v>
      </c>
      <c r="F450">
        <v>3454</v>
      </c>
    </row>
    <row r="451" spans="1:6" x14ac:dyDescent="0.25">
      <c r="A451">
        <v>2021</v>
      </c>
      <c r="B451" t="s">
        <v>3608</v>
      </c>
      <c r="C451" t="str">
        <f>MID(B451, VLOOKUP("duoarea_state_offset", Keys!$B:$C, 2, FALSE), VLOOKUP("duoarea_state_length", Keys!$B:$C, 2, FALSE))</f>
        <v>CA</v>
      </c>
      <c r="D451" t="s">
        <v>619</v>
      </c>
      <c r="E451" t="s">
        <v>3653</v>
      </c>
      <c r="F451">
        <v>1385</v>
      </c>
    </row>
    <row r="452" spans="1:6" x14ac:dyDescent="0.25">
      <c r="A452">
        <v>2021</v>
      </c>
      <c r="B452" t="s">
        <v>3609</v>
      </c>
      <c r="C452" t="str">
        <f>MID(B452, VLOOKUP("duoarea_state_offset", Keys!$B:$C, 2, FALSE), VLOOKUP("duoarea_state_length", Keys!$B:$C, 2, FALSE))</f>
        <v>CO</v>
      </c>
      <c r="D452" t="s">
        <v>619</v>
      </c>
      <c r="E452" t="s">
        <v>3653</v>
      </c>
      <c r="F452">
        <v>0</v>
      </c>
    </row>
    <row r="453" spans="1:6" x14ac:dyDescent="0.25">
      <c r="A453">
        <v>2021</v>
      </c>
      <c r="B453" t="s">
        <v>3610</v>
      </c>
      <c r="C453" t="str">
        <f>MID(B453, VLOOKUP("duoarea_state_offset", Keys!$B:$C, 2, FALSE), VLOOKUP("duoarea_state_length", Keys!$B:$C, 2, FALSE))</f>
        <v>CT</v>
      </c>
      <c r="D453" t="s">
        <v>619</v>
      </c>
      <c r="E453" t="s">
        <v>3653</v>
      </c>
      <c r="F453">
        <v>0</v>
      </c>
    </row>
    <row r="454" spans="1:6" x14ac:dyDescent="0.25">
      <c r="A454">
        <v>2021</v>
      </c>
      <c r="B454" t="s">
        <v>3654</v>
      </c>
      <c r="C454" t="str">
        <f>MID(B454, VLOOKUP("duoarea_state_offset", Keys!$B:$C, 2, FALSE), VLOOKUP("duoarea_state_length", Keys!$B:$C, 2, FALSE))</f>
        <v>DC</v>
      </c>
      <c r="D454" t="s">
        <v>619</v>
      </c>
      <c r="E454" t="s">
        <v>3653</v>
      </c>
      <c r="F454">
        <v>0</v>
      </c>
    </row>
    <row r="455" spans="1:6" x14ac:dyDescent="0.25">
      <c r="A455">
        <v>2021</v>
      </c>
      <c r="B455" t="s">
        <v>3611</v>
      </c>
      <c r="C455" t="str">
        <f>MID(B455, VLOOKUP("duoarea_state_offset", Keys!$B:$C, 2, FALSE), VLOOKUP("duoarea_state_length", Keys!$B:$C, 2, FALSE))</f>
        <v>DE</v>
      </c>
      <c r="D455" t="s">
        <v>619</v>
      </c>
      <c r="E455" t="s">
        <v>3653</v>
      </c>
      <c r="F455">
        <v>0</v>
      </c>
    </row>
    <row r="456" spans="1:6" x14ac:dyDescent="0.25">
      <c r="A456">
        <v>2021</v>
      </c>
      <c r="B456" t="s">
        <v>3612</v>
      </c>
      <c r="C456" t="str">
        <f>MID(B456, VLOOKUP("duoarea_state_offset", Keys!$B:$C, 2, FALSE), VLOOKUP("duoarea_state_length", Keys!$B:$C, 2, FALSE))</f>
        <v>FL</v>
      </c>
      <c r="D456" t="s">
        <v>619</v>
      </c>
      <c r="E456" t="s">
        <v>3653</v>
      </c>
      <c r="F456">
        <v>0</v>
      </c>
    </row>
    <row r="457" spans="1:6" x14ac:dyDescent="0.25">
      <c r="A457">
        <v>2021</v>
      </c>
      <c r="B457" t="s">
        <v>3613</v>
      </c>
      <c r="C457" t="str">
        <f>MID(B457, VLOOKUP("duoarea_state_offset", Keys!$B:$C, 2, FALSE), VLOOKUP("duoarea_state_length", Keys!$B:$C, 2, FALSE))</f>
        <v>GA</v>
      </c>
      <c r="D457" t="s">
        <v>619</v>
      </c>
      <c r="E457" t="s">
        <v>3653</v>
      </c>
      <c r="F457">
        <v>0</v>
      </c>
    </row>
    <row r="458" spans="1:6" x14ac:dyDescent="0.25">
      <c r="A458">
        <v>2021</v>
      </c>
      <c r="B458" t="s">
        <v>3614</v>
      </c>
      <c r="C458" t="str">
        <f>MID(B458, VLOOKUP("duoarea_state_offset", Keys!$B:$C, 2, FALSE), VLOOKUP("duoarea_state_length", Keys!$B:$C, 2, FALSE))</f>
        <v>IA</v>
      </c>
      <c r="D458" t="s">
        <v>619</v>
      </c>
      <c r="E458" t="s">
        <v>3653</v>
      </c>
      <c r="F458">
        <v>0</v>
      </c>
    </row>
    <row r="459" spans="1:6" x14ac:dyDescent="0.25">
      <c r="A459">
        <v>2021</v>
      </c>
      <c r="B459" t="s">
        <v>3615</v>
      </c>
      <c r="C459" t="str">
        <f>MID(B459, VLOOKUP("duoarea_state_offset", Keys!$B:$C, 2, FALSE), VLOOKUP("duoarea_state_length", Keys!$B:$C, 2, FALSE))</f>
        <v>ID</v>
      </c>
      <c r="D459" t="s">
        <v>619</v>
      </c>
      <c r="E459" t="s">
        <v>3653</v>
      </c>
      <c r="F459">
        <v>853300</v>
      </c>
    </row>
    <row r="460" spans="1:6" x14ac:dyDescent="0.25">
      <c r="A460">
        <v>2021</v>
      </c>
      <c r="B460" t="s">
        <v>3616</v>
      </c>
      <c r="C460" t="str">
        <f>MID(B460, VLOOKUP("duoarea_state_offset", Keys!$B:$C, 2, FALSE), VLOOKUP("duoarea_state_length", Keys!$B:$C, 2, FALSE))</f>
        <v>IL</v>
      </c>
      <c r="D460" t="s">
        <v>619</v>
      </c>
      <c r="E460" t="s">
        <v>3653</v>
      </c>
      <c r="F460">
        <v>0</v>
      </c>
    </row>
    <row r="461" spans="1:6" x14ac:dyDescent="0.25">
      <c r="A461">
        <v>2021</v>
      </c>
      <c r="B461" t="s">
        <v>3617</v>
      </c>
      <c r="C461" t="str">
        <f>MID(B461, VLOOKUP("duoarea_state_offset", Keys!$B:$C, 2, FALSE), VLOOKUP("duoarea_state_length", Keys!$B:$C, 2, FALSE))</f>
        <v>IN</v>
      </c>
      <c r="D461" t="s">
        <v>619</v>
      </c>
      <c r="E461" t="s">
        <v>3653</v>
      </c>
      <c r="F461">
        <v>0</v>
      </c>
    </row>
    <row r="462" spans="1:6" x14ac:dyDescent="0.25">
      <c r="A462">
        <v>2021</v>
      </c>
      <c r="B462" t="s">
        <v>3618</v>
      </c>
      <c r="C462" t="str">
        <f>MID(B462, VLOOKUP("duoarea_state_offset", Keys!$B:$C, 2, FALSE), VLOOKUP("duoarea_state_length", Keys!$B:$C, 2, FALSE))</f>
        <v>KS</v>
      </c>
      <c r="D462" t="s">
        <v>619</v>
      </c>
      <c r="E462" t="s">
        <v>3653</v>
      </c>
      <c r="F462">
        <v>0</v>
      </c>
    </row>
    <row r="463" spans="1:6" x14ac:dyDescent="0.25">
      <c r="A463">
        <v>2021</v>
      </c>
      <c r="B463" t="s">
        <v>3619</v>
      </c>
      <c r="C463" t="str">
        <f>MID(B463, VLOOKUP("duoarea_state_offset", Keys!$B:$C, 2, FALSE), VLOOKUP("duoarea_state_length", Keys!$B:$C, 2, FALSE))</f>
        <v>KY</v>
      </c>
      <c r="D463" t="s">
        <v>619</v>
      </c>
      <c r="E463" t="s">
        <v>3653</v>
      </c>
      <c r="F463">
        <v>0</v>
      </c>
    </row>
    <row r="464" spans="1:6" x14ac:dyDescent="0.25">
      <c r="A464">
        <v>2021</v>
      </c>
      <c r="B464" t="s">
        <v>3620</v>
      </c>
      <c r="C464" t="str">
        <f>MID(B464, VLOOKUP("duoarea_state_offset", Keys!$B:$C, 2, FALSE), VLOOKUP("duoarea_state_length", Keys!$B:$C, 2, FALSE))</f>
        <v>LA</v>
      </c>
      <c r="D464" t="s">
        <v>619</v>
      </c>
      <c r="E464" t="s">
        <v>3653</v>
      </c>
      <c r="F464">
        <v>0</v>
      </c>
    </row>
    <row r="465" spans="1:6" x14ac:dyDescent="0.25">
      <c r="A465">
        <v>2021</v>
      </c>
      <c r="B465" t="s">
        <v>3621</v>
      </c>
      <c r="C465" t="str">
        <f>MID(B465, VLOOKUP("duoarea_state_offset", Keys!$B:$C, 2, FALSE), VLOOKUP("duoarea_state_length", Keys!$B:$C, 2, FALSE))</f>
        <v>MA</v>
      </c>
      <c r="D465" t="s">
        <v>619</v>
      </c>
      <c r="E465" t="s">
        <v>3653</v>
      </c>
      <c r="F465">
        <v>21423</v>
      </c>
    </row>
    <row r="466" spans="1:6" x14ac:dyDescent="0.25">
      <c r="A466">
        <v>2021</v>
      </c>
      <c r="B466" t="s">
        <v>3622</v>
      </c>
      <c r="C466" t="str">
        <f>MID(B466, VLOOKUP("duoarea_state_offset", Keys!$B:$C, 2, FALSE), VLOOKUP("duoarea_state_length", Keys!$B:$C, 2, FALSE))</f>
        <v>MD</v>
      </c>
      <c r="D466" t="s">
        <v>619</v>
      </c>
      <c r="E466" t="s">
        <v>3653</v>
      </c>
      <c r="F466">
        <v>0</v>
      </c>
    </row>
    <row r="467" spans="1:6" x14ac:dyDescent="0.25">
      <c r="A467">
        <v>2021</v>
      </c>
      <c r="B467" t="s">
        <v>3623</v>
      </c>
      <c r="C467" t="str">
        <f>MID(B467, VLOOKUP("duoarea_state_offset", Keys!$B:$C, 2, FALSE), VLOOKUP("duoarea_state_length", Keys!$B:$C, 2, FALSE))</f>
        <v>ME</v>
      </c>
      <c r="D467" t="s">
        <v>619</v>
      </c>
      <c r="E467" t="s">
        <v>3653</v>
      </c>
      <c r="F467">
        <v>47013</v>
      </c>
    </row>
    <row r="468" spans="1:6" x14ac:dyDescent="0.25">
      <c r="A468">
        <v>2021</v>
      </c>
      <c r="B468" t="s">
        <v>3624</v>
      </c>
      <c r="C468" t="str">
        <f>MID(B468, VLOOKUP("duoarea_state_offset", Keys!$B:$C, 2, FALSE), VLOOKUP("duoarea_state_length", Keys!$B:$C, 2, FALSE))</f>
        <v>MI</v>
      </c>
      <c r="D468" t="s">
        <v>619</v>
      </c>
      <c r="E468" t="s">
        <v>3653</v>
      </c>
      <c r="F468">
        <v>56097</v>
      </c>
    </row>
    <row r="469" spans="1:6" x14ac:dyDescent="0.25">
      <c r="A469">
        <v>2021</v>
      </c>
      <c r="B469" t="s">
        <v>3625</v>
      </c>
      <c r="C469" t="str">
        <f>MID(B469, VLOOKUP("duoarea_state_offset", Keys!$B:$C, 2, FALSE), VLOOKUP("duoarea_state_length", Keys!$B:$C, 2, FALSE))</f>
        <v>MN</v>
      </c>
      <c r="D469" t="s">
        <v>619</v>
      </c>
      <c r="E469" t="s">
        <v>3653</v>
      </c>
      <c r="F469">
        <v>606987</v>
      </c>
    </row>
    <row r="470" spans="1:6" x14ac:dyDescent="0.25">
      <c r="A470">
        <v>2021</v>
      </c>
      <c r="B470" t="s">
        <v>3626</v>
      </c>
      <c r="C470" t="str">
        <f>MID(B470, VLOOKUP("duoarea_state_offset", Keys!$B:$C, 2, FALSE), VLOOKUP("duoarea_state_length", Keys!$B:$C, 2, FALSE))</f>
        <v>MO</v>
      </c>
      <c r="D470" t="s">
        <v>619</v>
      </c>
      <c r="E470" t="s">
        <v>3653</v>
      </c>
      <c r="F470">
        <v>0</v>
      </c>
    </row>
    <row r="471" spans="1:6" x14ac:dyDescent="0.25">
      <c r="A471">
        <v>2021</v>
      </c>
      <c r="B471" t="s">
        <v>3627</v>
      </c>
      <c r="C471" t="str">
        <f>MID(B471, VLOOKUP("duoarea_state_offset", Keys!$B:$C, 2, FALSE), VLOOKUP("duoarea_state_length", Keys!$B:$C, 2, FALSE))</f>
        <v>MS</v>
      </c>
      <c r="D471" t="s">
        <v>619</v>
      </c>
      <c r="E471" t="s">
        <v>3653</v>
      </c>
      <c r="F471">
        <v>0</v>
      </c>
    </row>
    <row r="472" spans="1:6" x14ac:dyDescent="0.25">
      <c r="A472">
        <v>2021</v>
      </c>
      <c r="B472" t="s">
        <v>3628</v>
      </c>
      <c r="C472" t="str">
        <f>MID(B472, VLOOKUP("duoarea_state_offset", Keys!$B:$C, 2, FALSE), VLOOKUP("duoarea_state_length", Keys!$B:$C, 2, FALSE))</f>
        <v>MT</v>
      </c>
      <c r="D472" t="s">
        <v>619</v>
      </c>
      <c r="E472" t="s">
        <v>3653</v>
      </c>
      <c r="F472">
        <v>292121</v>
      </c>
    </row>
    <row r="473" spans="1:6" x14ac:dyDescent="0.25">
      <c r="A473">
        <v>2021</v>
      </c>
      <c r="B473" t="s">
        <v>3656</v>
      </c>
      <c r="C473" t="str">
        <f>MID(B473, VLOOKUP("duoarea_state_offset", Keys!$B:$C, 2, FALSE), VLOOKUP("duoarea_state_length", Keys!$B:$C, 2, FALSE))</f>
        <v>NC</v>
      </c>
      <c r="D473" t="s">
        <v>619</v>
      </c>
      <c r="E473" t="s">
        <v>3653</v>
      </c>
      <c r="F473">
        <v>0</v>
      </c>
    </row>
    <row r="474" spans="1:6" x14ac:dyDescent="0.25">
      <c r="A474">
        <v>2021</v>
      </c>
      <c r="B474" t="s">
        <v>3629</v>
      </c>
      <c r="C474" t="str">
        <f>MID(B474, VLOOKUP("duoarea_state_offset", Keys!$B:$C, 2, FALSE), VLOOKUP("duoarea_state_length", Keys!$B:$C, 2, FALSE))</f>
        <v>ND</v>
      </c>
      <c r="D474" t="s">
        <v>619</v>
      </c>
      <c r="E474" t="s">
        <v>3653</v>
      </c>
      <c r="F474">
        <v>547867</v>
      </c>
    </row>
    <row r="475" spans="1:6" x14ac:dyDescent="0.25">
      <c r="A475">
        <v>2021</v>
      </c>
      <c r="B475" t="s">
        <v>3630</v>
      </c>
      <c r="C475" t="str">
        <f>MID(B475, VLOOKUP("duoarea_state_offset", Keys!$B:$C, 2, FALSE), VLOOKUP("duoarea_state_length", Keys!$B:$C, 2, FALSE))</f>
        <v>NE</v>
      </c>
      <c r="D475" t="s">
        <v>619</v>
      </c>
      <c r="E475" t="s">
        <v>3653</v>
      </c>
      <c r="F475">
        <v>0</v>
      </c>
    </row>
    <row r="476" spans="1:6" x14ac:dyDescent="0.25">
      <c r="A476">
        <v>2021</v>
      </c>
      <c r="B476" t="s">
        <v>3631</v>
      </c>
      <c r="C476" t="str">
        <f>MID(B476, VLOOKUP("duoarea_state_offset", Keys!$B:$C, 2, FALSE), VLOOKUP("duoarea_state_length", Keys!$B:$C, 2, FALSE))</f>
        <v>NH</v>
      </c>
      <c r="D476" t="s">
        <v>619</v>
      </c>
      <c r="E476" t="s">
        <v>3653</v>
      </c>
      <c r="F476">
        <v>109240</v>
      </c>
    </row>
    <row r="477" spans="1:6" x14ac:dyDescent="0.25">
      <c r="A477">
        <v>2021</v>
      </c>
      <c r="B477" t="s">
        <v>3632</v>
      </c>
      <c r="C477" t="str">
        <f>MID(B477, VLOOKUP("duoarea_state_offset", Keys!$B:$C, 2, FALSE), VLOOKUP("duoarea_state_length", Keys!$B:$C, 2, FALSE))</f>
        <v>NJ</v>
      </c>
      <c r="D477" t="s">
        <v>619</v>
      </c>
      <c r="E477" t="s">
        <v>3653</v>
      </c>
      <c r="F477">
        <v>0</v>
      </c>
    </row>
    <row r="478" spans="1:6" x14ac:dyDescent="0.25">
      <c r="A478">
        <v>2021</v>
      </c>
      <c r="B478" t="s">
        <v>3633</v>
      </c>
      <c r="C478" t="str">
        <f>MID(B478, VLOOKUP("duoarea_state_offset", Keys!$B:$C, 2, FALSE), VLOOKUP("duoarea_state_length", Keys!$B:$C, 2, FALSE))</f>
        <v>NM</v>
      </c>
      <c r="D478" t="s">
        <v>619</v>
      </c>
      <c r="E478" t="s">
        <v>3653</v>
      </c>
      <c r="F478">
        <v>0</v>
      </c>
    </row>
    <row r="479" spans="1:6" x14ac:dyDescent="0.25">
      <c r="A479">
        <v>2021</v>
      </c>
      <c r="B479" t="s">
        <v>3634</v>
      </c>
      <c r="C479" t="str">
        <f>MID(B479, VLOOKUP("duoarea_state_offset", Keys!$B:$C, 2, FALSE), VLOOKUP("duoarea_state_length", Keys!$B:$C, 2, FALSE))</f>
        <v>NV</v>
      </c>
      <c r="D479" t="s">
        <v>619</v>
      </c>
      <c r="E479" t="s">
        <v>3653</v>
      </c>
      <c r="F479">
        <v>0</v>
      </c>
    </row>
    <row r="480" spans="1:6" x14ac:dyDescent="0.25">
      <c r="A480">
        <v>2021</v>
      </c>
      <c r="B480" t="s">
        <v>3635</v>
      </c>
      <c r="C480" t="str">
        <f>MID(B480, VLOOKUP("duoarea_state_offset", Keys!$B:$C, 2, FALSE), VLOOKUP("duoarea_state_length", Keys!$B:$C, 2, FALSE))</f>
        <v>NY</v>
      </c>
      <c r="D480" t="s">
        <v>619</v>
      </c>
      <c r="E480" t="s">
        <v>3653</v>
      </c>
      <c r="F480">
        <v>199465</v>
      </c>
    </row>
    <row r="481" spans="1:6" x14ac:dyDescent="0.25">
      <c r="A481">
        <v>2021</v>
      </c>
      <c r="B481" t="s">
        <v>3636</v>
      </c>
      <c r="C481" t="str">
        <f>MID(B481, VLOOKUP("duoarea_state_offset", Keys!$B:$C, 2, FALSE), VLOOKUP("duoarea_state_length", Keys!$B:$C, 2, FALSE))</f>
        <v>OH</v>
      </c>
      <c r="D481" t="s">
        <v>619</v>
      </c>
      <c r="E481" t="s">
        <v>3653</v>
      </c>
      <c r="F481">
        <v>0</v>
      </c>
    </row>
    <row r="482" spans="1:6" x14ac:dyDescent="0.25">
      <c r="A482">
        <v>2021</v>
      </c>
      <c r="B482" t="s">
        <v>3637</v>
      </c>
      <c r="C482" t="str">
        <f>MID(B482, VLOOKUP("duoarea_state_offset", Keys!$B:$C, 2, FALSE), VLOOKUP("duoarea_state_length", Keys!$B:$C, 2, FALSE))</f>
        <v>OK</v>
      </c>
      <c r="D482" t="s">
        <v>619</v>
      </c>
      <c r="E482" t="s">
        <v>3653</v>
      </c>
      <c r="F482">
        <v>0</v>
      </c>
    </row>
    <row r="483" spans="1:6" x14ac:dyDescent="0.25">
      <c r="A483">
        <v>2021</v>
      </c>
      <c r="B483" t="s">
        <v>3638</v>
      </c>
      <c r="C483" t="str">
        <f>MID(B483, VLOOKUP("duoarea_state_offset", Keys!$B:$C, 2, FALSE), VLOOKUP("duoarea_state_length", Keys!$B:$C, 2, FALSE))</f>
        <v>OR</v>
      </c>
      <c r="D483" t="s">
        <v>619</v>
      </c>
      <c r="E483" t="s">
        <v>3653</v>
      </c>
      <c r="F483">
        <v>0</v>
      </c>
    </row>
    <row r="484" spans="1:6" x14ac:dyDescent="0.25">
      <c r="A484">
        <v>2021</v>
      </c>
      <c r="B484" t="s">
        <v>3639</v>
      </c>
      <c r="C484" t="str">
        <f>MID(B484, VLOOKUP("duoarea_state_offset", Keys!$B:$C, 2, FALSE), VLOOKUP("duoarea_state_length", Keys!$B:$C, 2, FALSE))</f>
        <v>PA</v>
      </c>
      <c r="D484" t="s">
        <v>619</v>
      </c>
      <c r="E484" t="s">
        <v>3653</v>
      </c>
      <c r="F484">
        <v>0</v>
      </c>
    </row>
    <row r="485" spans="1:6" x14ac:dyDescent="0.25">
      <c r="A485">
        <v>2021</v>
      </c>
      <c r="B485" t="s">
        <v>3640</v>
      </c>
      <c r="C485" t="str">
        <f>MID(B485, VLOOKUP("duoarea_state_offset", Keys!$B:$C, 2, FALSE), VLOOKUP("duoarea_state_length", Keys!$B:$C, 2, FALSE))</f>
        <v>RI</v>
      </c>
      <c r="D485" t="s">
        <v>619</v>
      </c>
      <c r="E485" t="s">
        <v>3653</v>
      </c>
      <c r="F485">
        <v>0</v>
      </c>
    </row>
    <row r="486" spans="1:6" x14ac:dyDescent="0.25">
      <c r="A486">
        <v>2021</v>
      </c>
      <c r="B486" t="s">
        <v>3641</v>
      </c>
      <c r="C486" t="str">
        <f>MID(B486, VLOOKUP("duoarea_state_offset", Keys!$B:$C, 2, FALSE), VLOOKUP("duoarea_state_length", Keys!$B:$C, 2, FALSE))</f>
        <v>SC</v>
      </c>
      <c r="D486" t="s">
        <v>619</v>
      </c>
      <c r="E486" t="s">
        <v>3653</v>
      </c>
      <c r="F486">
        <v>0</v>
      </c>
    </row>
    <row r="487" spans="1:6" x14ac:dyDescent="0.25">
      <c r="A487">
        <v>2021</v>
      </c>
      <c r="B487" t="s">
        <v>3642</v>
      </c>
      <c r="C487" t="str">
        <f>MID(B487, VLOOKUP("duoarea_state_offset", Keys!$B:$C, 2, FALSE), VLOOKUP("duoarea_state_length", Keys!$B:$C, 2, FALSE))</f>
        <v>SD</v>
      </c>
      <c r="D487" t="s">
        <v>619</v>
      </c>
      <c r="E487" t="s">
        <v>3653</v>
      </c>
      <c r="F487">
        <v>0</v>
      </c>
    </row>
    <row r="488" spans="1:6" x14ac:dyDescent="0.25">
      <c r="A488">
        <v>2021</v>
      </c>
      <c r="B488" t="s">
        <v>3643</v>
      </c>
      <c r="C488" t="str">
        <f>MID(B488, VLOOKUP("duoarea_state_offset", Keys!$B:$C, 2, FALSE), VLOOKUP("duoarea_state_length", Keys!$B:$C, 2, FALSE))</f>
        <v>TN</v>
      </c>
      <c r="D488" t="s">
        <v>619</v>
      </c>
      <c r="E488" t="s">
        <v>3653</v>
      </c>
      <c r="F488">
        <v>0</v>
      </c>
    </row>
    <row r="489" spans="1:6" x14ac:dyDescent="0.25">
      <c r="A489">
        <v>2021</v>
      </c>
      <c r="B489" t="s">
        <v>3644</v>
      </c>
      <c r="C489" t="str">
        <f>MID(B489, VLOOKUP("duoarea_state_offset", Keys!$B:$C, 2, FALSE), VLOOKUP("duoarea_state_length", Keys!$B:$C, 2, FALSE))</f>
        <v>TX</v>
      </c>
      <c r="D489" t="s">
        <v>619</v>
      </c>
      <c r="E489" t="s">
        <v>3653</v>
      </c>
      <c r="F489">
        <v>2789</v>
      </c>
    </row>
    <row r="490" spans="1:6" x14ac:dyDescent="0.25">
      <c r="A490">
        <v>2021</v>
      </c>
      <c r="B490" t="s">
        <v>3645</v>
      </c>
      <c r="C490" t="str">
        <f>MID(B490, VLOOKUP("duoarea_state_offset", Keys!$B:$C, 2, FALSE), VLOOKUP("duoarea_state_length", Keys!$B:$C, 2, FALSE))</f>
        <v>UT</v>
      </c>
      <c r="D490" t="s">
        <v>619</v>
      </c>
      <c r="E490" t="s">
        <v>3653</v>
      </c>
      <c r="F490">
        <v>0</v>
      </c>
    </row>
    <row r="491" spans="1:6" x14ac:dyDescent="0.25">
      <c r="A491">
        <v>2021</v>
      </c>
      <c r="B491" t="s">
        <v>3646</v>
      </c>
      <c r="C491" t="str">
        <f>MID(B491, VLOOKUP("duoarea_state_offset", Keys!$B:$C, 2, FALSE), VLOOKUP("duoarea_state_length", Keys!$B:$C, 2, FALSE))</f>
        <v>VA</v>
      </c>
      <c r="D491" t="s">
        <v>619</v>
      </c>
      <c r="E491" t="s">
        <v>3653</v>
      </c>
      <c r="F491">
        <v>0</v>
      </c>
    </row>
    <row r="492" spans="1:6" x14ac:dyDescent="0.25">
      <c r="A492">
        <v>2021</v>
      </c>
      <c r="B492" t="s">
        <v>3647</v>
      </c>
      <c r="C492" t="str">
        <f>MID(B492, VLOOKUP("duoarea_state_offset", Keys!$B:$C, 2, FALSE), VLOOKUP("duoarea_state_length", Keys!$B:$C, 2, FALSE))</f>
        <v>VT</v>
      </c>
      <c r="D492" t="s">
        <v>619</v>
      </c>
      <c r="E492" t="s">
        <v>3653</v>
      </c>
      <c r="F492">
        <v>13371</v>
      </c>
    </row>
    <row r="493" spans="1:6" x14ac:dyDescent="0.25">
      <c r="A493">
        <v>2021</v>
      </c>
      <c r="B493" t="s">
        <v>3648</v>
      </c>
      <c r="C493" t="str">
        <f>MID(B493, VLOOKUP("duoarea_state_offset", Keys!$B:$C, 2, FALSE), VLOOKUP("duoarea_state_length", Keys!$B:$C, 2, FALSE))</f>
        <v>WA</v>
      </c>
      <c r="D493" t="s">
        <v>619</v>
      </c>
      <c r="E493" t="s">
        <v>3653</v>
      </c>
      <c r="F493">
        <v>426138</v>
      </c>
    </row>
    <row r="494" spans="1:6" x14ac:dyDescent="0.25">
      <c r="A494">
        <v>2021</v>
      </c>
      <c r="B494" t="s">
        <v>3649</v>
      </c>
      <c r="C494" t="str">
        <f>MID(B494, VLOOKUP("duoarea_state_offset", Keys!$B:$C, 2, FALSE), VLOOKUP("duoarea_state_length", Keys!$B:$C, 2, FALSE))</f>
        <v>WI</v>
      </c>
      <c r="D494" t="s">
        <v>619</v>
      </c>
      <c r="E494" t="s">
        <v>3653</v>
      </c>
      <c r="F494">
        <v>0</v>
      </c>
    </row>
    <row r="495" spans="1:6" x14ac:dyDescent="0.25">
      <c r="A495">
        <v>2021</v>
      </c>
      <c r="B495" t="s">
        <v>3650</v>
      </c>
      <c r="C495" t="str">
        <f>MID(B495, VLOOKUP("duoarea_state_offset", Keys!$B:$C, 2, FALSE), VLOOKUP("duoarea_state_length", Keys!$B:$C, 2, FALSE))</f>
        <v>WV</v>
      </c>
      <c r="D495" t="s">
        <v>619</v>
      </c>
      <c r="E495" t="s">
        <v>3653</v>
      </c>
      <c r="F495">
        <v>0</v>
      </c>
    </row>
    <row r="496" spans="1:6" x14ac:dyDescent="0.25">
      <c r="A496">
        <v>2021</v>
      </c>
      <c r="B496" t="s">
        <v>3651</v>
      </c>
      <c r="C496" t="str">
        <f>MID(B496, VLOOKUP("duoarea_state_offset", Keys!$B:$C, 2, FALSE), VLOOKUP("duoarea_state_length", Keys!$B:$C, 2, FALSE))</f>
        <v>WY</v>
      </c>
      <c r="D496" t="s">
        <v>619</v>
      </c>
      <c r="E496" t="s">
        <v>3653</v>
      </c>
      <c r="F496">
        <v>0</v>
      </c>
    </row>
    <row r="497" spans="1:6" x14ac:dyDescent="0.25">
      <c r="A497">
        <v>2021</v>
      </c>
      <c r="B497" t="s">
        <v>3657</v>
      </c>
      <c r="C497" t="str">
        <f>MID(B497, VLOOKUP("duoarea_state_offset", Keys!$B:$C, 2, FALSE), VLOOKUP("duoarea_state_length", Keys!$B:$C, 2, FALSE))</f>
        <v>AK</v>
      </c>
      <c r="D497" t="s">
        <v>616</v>
      </c>
      <c r="E497" t="s">
        <v>617</v>
      </c>
      <c r="F497">
        <v>0</v>
      </c>
    </row>
    <row r="498" spans="1:6" x14ac:dyDescent="0.25">
      <c r="A498">
        <v>2021</v>
      </c>
      <c r="B498" t="s">
        <v>3658</v>
      </c>
      <c r="C498" t="str">
        <f>MID(B498, VLOOKUP("duoarea_state_offset", Keys!$B:$C, 2, FALSE), VLOOKUP("duoarea_state_length", Keys!$B:$C, 2, FALSE))</f>
        <v>AL</v>
      </c>
      <c r="D498" t="s">
        <v>616</v>
      </c>
      <c r="E498" t="s">
        <v>617</v>
      </c>
      <c r="F498">
        <v>3708730</v>
      </c>
    </row>
    <row r="499" spans="1:6" x14ac:dyDescent="0.25">
      <c r="A499">
        <v>2021</v>
      </c>
      <c r="B499" t="s">
        <v>3659</v>
      </c>
      <c r="C499" t="str">
        <f>MID(B499, VLOOKUP("duoarea_state_offset", Keys!$B:$C, 2, FALSE), VLOOKUP("duoarea_state_length", Keys!$B:$C, 2, FALSE))</f>
        <v>AR</v>
      </c>
      <c r="D499" t="s">
        <v>616</v>
      </c>
      <c r="E499" t="s">
        <v>617</v>
      </c>
      <c r="F499">
        <v>1428577</v>
      </c>
    </row>
    <row r="500" spans="1:6" x14ac:dyDescent="0.25">
      <c r="A500">
        <v>2021</v>
      </c>
      <c r="B500" t="s">
        <v>3660</v>
      </c>
      <c r="C500" t="str">
        <f>MID(B500, VLOOKUP("duoarea_state_offset", Keys!$B:$C, 2, FALSE), VLOOKUP("duoarea_state_length", Keys!$B:$C, 2, FALSE))</f>
        <v>AZ</v>
      </c>
      <c r="D500" t="s">
        <v>616</v>
      </c>
      <c r="E500" t="s">
        <v>617</v>
      </c>
      <c r="F500">
        <v>919753</v>
      </c>
    </row>
    <row r="501" spans="1:6" x14ac:dyDescent="0.25">
      <c r="A501">
        <v>2021</v>
      </c>
      <c r="B501" t="s">
        <v>3661</v>
      </c>
      <c r="C501" t="str">
        <f>MID(B501, VLOOKUP("duoarea_state_offset", Keys!$B:$C, 2, FALSE), VLOOKUP("duoarea_state_length", Keys!$B:$C, 2, FALSE))</f>
        <v>CA</v>
      </c>
      <c r="D501" t="s">
        <v>616</v>
      </c>
      <c r="E501" t="s">
        <v>617</v>
      </c>
      <c r="F501">
        <v>160832</v>
      </c>
    </row>
    <row r="502" spans="1:6" x14ac:dyDescent="0.25">
      <c r="A502">
        <v>2021</v>
      </c>
      <c r="B502" t="s">
        <v>3662</v>
      </c>
      <c r="C502" t="str">
        <f>MID(B502, VLOOKUP("duoarea_state_offset", Keys!$B:$C, 2, FALSE), VLOOKUP("duoarea_state_length", Keys!$B:$C, 2, FALSE))</f>
        <v>CO</v>
      </c>
      <c r="D502" t="s">
        <v>616</v>
      </c>
      <c r="E502" t="s">
        <v>617</v>
      </c>
      <c r="F502">
        <v>1802138</v>
      </c>
    </row>
    <row r="503" spans="1:6" x14ac:dyDescent="0.25">
      <c r="A503">
        <v>2021</v>
      </c>
      <c r="B503" t="s">
        <v>3663</v>
      </c>
      <c r="C503" t="str">
        <f>MID(B503, VLOOKUP("duoarea_state_offset", Keys!$B:$C, 2, FALSE), VLOOKUP("duoarea_state_length", Keys!$B:$C, 2, FALSE))</f>
        <v>CT</v>
      </c>
      <c r="D503" t="s">
        <v>616</v>
      </c>
      <c r="E503" t="s">
        <v>617</v>
      </c>
      <c r="F503">
        <v>360797</v>
      </c>
    </row>
    <row r="504" spans="1:6" x14ac:dyDescent="0.25">
      <c r="A504">
        <v>2021</v>
      </c>
      <c r="B504" t="s">
        <v>3664</v>
      </c>
      <c r="C504" t="str">
        <f>MID(B504, VLOOKUP("duoarea_state_offset", Keys!$B:$C, 2, FALSE), VLOOKUP("duoarea_state_length", Keys!$B:$C, 2, FALSE))</f>
        <v>DC</v>
      </c>
      <c r="D504" t="s">
        <v>616</v>
      </c>
      <c r="E504" t="s">
        <v>617</v>
      </c>
      <c r="F504">
        <v>0</v>
      </c>
    </row>
    <row r="505" spans="1:6" x14ac:dyDescent="0.25">
      <c r="A505">
        <v>2021</v>
      </c>
      <c r="B505" t="s">
        <v>3665</v>
      </c>
      <c r="C505" t="str">
        <f>MID(B505, VLOOKUP("duoarea_state_offset", Keys!$B:$C, 2, FALSE), VLOOKUP("duoarea_state_length", Keys!$B:$C, 2, FALSE))</f>
        <v>DE</v>
      </c>
      <c r="D505" t="s">
        <v>616</v>
      </c>
      <c r="E505" t="s">
        <v>617</v>
      </c>
      <c r="F505">
        <v>6871</v>
      </c>
    </row>
    <row r="506" spans="1:6" x14ac:dyDescent="0.25">
      <c r="A506">
        <v>2021</v>
      </c>
      <c r="B506" t="s">
        <v>3666</v>
      </c>
      <c r="C506" t="str">
        <f>MID(B506, VLOOKUP("duoarea_state_offset", Keys!$B:$C, 2, FALSE), VLOOKUP("duoarea_state_length", Keys!$B:$C, 2, FALSE))</f>
        <v>FL</v>
      </c>
      <c r="D506" t="s">
        <v>616</v>
      </c>
      <c r="E506" t="s">
        <v>617</v>
      </c>
      <c r="F506">
        <v>0</v>
      </c>
    </row>
    <row r="507" spans="1:6" x14ac:dyDescent="0.25">
      <c r="A507">
        <v>2021</v>
      </c>
      <c r="B507" t="s">
        <v>3667</v>
      </c>
      <c r="C507" t="str">
        <f>MID(B507, VLOOKUP("duoarea_state_offset", Keys!$B:$C, 2, FALSE), VLOOKUP("duoarea_state_length", Keys!$B:$C, 2, FALSE))</f>
        <v>GA</v>
      </c>
      <c r="D507" t="s">
        <v>616</v>
      </c>
      <c r="E507" t="s">
        <v>617</v>
      </c>
      <c r="F507">
        <v>860082</v>
      </c>
    </row>
    <row r="508" spans="1:6" x14ac:dyDescent="0.25">
      <c r="A508">
        <v>2021</v>
      </c>
      <c r="B508" t="s">
        <v>3668</v>
      </c>
      <c r="C508" t="str">
        <f>MID(B508, VLOOKUP("duoarea_state_offset", Keys!$B:$C, 2, FALSE), VLOOKUP("duoarea_state_length", Keys!$B:$C, 2, FALSE))</f>
        <v>HI</v>
      </c>
      <c r="D508" t="s">
        <v>616</v>
      </c>
      <c r="E508" t="s">
        <v>617</v>
      </c>
      <c r="F508">
        <v>0</v>
      </c>
    </row>
    <row r="509" spans="1:6" x14ac:dyDescent="0.25">
      <c r="A509">
        <v>2021</v>
      </c>
      <c r="B509" t="s">
        <v>3669</v>
      </c>
      <c r="C509" t="str">
        <f>MID(B509, VLOOKUP("duoarea_state_offset", Keys!$B:$C, 2, FALSE), VLOOKUP("duoarea_state_length", Keys!$B:$C, 2, FALSE))</f>
        <v>IA</v>
      </c>
      <c r="D509" t="s">
        <v>616</v>
      </c>
      <c r="E509" t="s">
        <v>617</v>
      </c>
      <c r="F509">
        <v>1362023</v>
      </c>
    </row>
    <row r="510" spans="1:6" x14ac:dyDescent="0.25">
      <c r="A510">
        <v>2021</v>
      </c>
      <c r="B510" t="s">
        <v>3670</v>
      </c>
      <c r="C510" t="str">
        <f>MID(B510, VLOOKUP("duoarea_state_offset", Keys!$B:$C, 2, FALSE), VLOOKUP("duoarea_state_length", Keys!$B:$C, 2, FALSE))</f>
        <v>ID</v>
      </c>
      <c r="D510" t="s">
        <v>616</v>
      </c>
      <c r="E510" t="s">
        <v>617</v>
      </c>
      <c r="F510">
        <v>882325</v>
      </c>
    </row>
    <row r="511" spans="1:6" x14ac:dyDescent="0.25">
      <c r="A511">
        <v>2021</v>
      </c>
      <c r="B511" t="s">
        <v>3671</v>
      </c>
      <c r="C511" t="str">
        <f>MID(B511, VLOOKUP("duoarea_state_offset", Keys!$B:$C, 2, FALSE), VLOOKUP("duoarea_state_length", Keys!$B:$C, 2, FALSE))</f>
        <v>IL</v>
      </c>
      <c r="D511" t="s">
        <v>616</v>
      </c>
      <c r="E511" t="s">
        <v>617</v>
      </c>
      <c r="F511">
        <v>1030570</v>
      </c>
    </row>
    <row r="512" spans="1:6" x14ac:dyDescent="0.25">
      <c r="A512">
        <v>2021</v>
      </c>
      <c r="B512" t="s">
        <v>3672</v>
      </c>
      <c r="C512" t="str">
        <f>MID(B512, VLOOKUP("duoarea_state_offset", Keys!$B:$C, 2, FALSE), VLOOKUP("duoarea_state_length", Keys!$B:$C, 2, FALSE))</f>
        <v>IN</v>
      </c>
      <c r="D512" t="s">
        <v>616</v>
      </c>
      <c r="E512" t="s">
        <v>617</v>
      </c>
      <c r="F512">
        <v>1475543</v>
      </c>
    </row>
    <row r="513" spans="1:6" x14ac:dyDescent="0.25">
      <c r="A513">
        <v>2021</v>
      </c>
      <c r="B513" t="s">
        <v>3673</v>
      </c>
      <c r="C513" t="str">
        <f>MID(B513, VLOOKUP("duoarea_state_offset", Keys!$B:$C, 2, FALSE), VLOOKUP("duoarea_state_length", Keys!$B:$C, 2, FALSE))</f>
        <v>KS</v>
      </c>
      <c r="D513" t="s">
        <v>616</v>
      </c>
      <c r="E513" t="s">
        <v>617</v>
      </c>
      <c r="F513">
        <v>978574</v>
      </c>
    </row>
    <row r="514" spans="1:6" x14ac:dyDescent="0.25">
      <c r="A514">
        <v>2021</v>
      </c>
      <c r="B514" t="s">
        <v>3674</v>
      </c>
      <c r="C514" t="str">
        <f>MID(B514, VLOOKUP("duoarea_state_offset", Keys!$B:$C, 2, FALSE), VLOOKUP("duoarea_state_length", Keys!$B:$C, 2, FALSE))</f>
        <v>KY</v>
      </c>
      <c r="D514" t="s">
        <v>616</v>
      </c>
      <c r="E514" t="s">
        <v>617</v>
      </c>
      <c r="F514">
        <v>2561021</v>
      </c>
    </row>
    <row r="515" spans="1:6" x14ac:dyDescent="0.25">
      <c r="A515">
        <v>2021</v>
      </c>
      <c r="B515" t="s">
        <v>3675</v>
      </c>
      <c r="C515" t="str">
        <f>MID(B515, VLOOKUP("duoarea_state_offset", Keys!$B:$C, 2, FALSE), VLOOKUP("duoarea_state_length", Keys!$B:$C, 2, FALSE))</f>
        <v>LA</v>
      </c>
      <c r="D515" t="s">
        <v>616</v>
      </c>
      <c r="E515" t="s">
        <v>617</v>
      </c>
      <c r="F515">
        <v>3668317</v>
      </c>
    </row>
    <row r="516" spans="1:6" x14ac:dyDescent="0.25">
      <c r="A516">
        <v>2021</v>
      </c>
      <c r="B516" t="s">
        <v>3676</v>
      </c>
      <c r="C516" t="str">
        <f>MID(B516, VLOOKUP("duoarea_state_offset", Keys!$B:$C, 2, FALSE), VLOOKUP("duoarea_state_length", Keys!$B:$C, 2, FALSE))</f>
        <v>MA</v>
      </c>
      <c r="D516" t="s">
        <v>616</v>
      </c>
      <c r="E516" t="s">
        <v>617</v>
      </c>
      <c r="F516">
        <v>97246</v>
      </c>
    </row>
    <row r="517" spans="1:6" x14ac:dyDescent="0.25">
      <c r="A517">
        <v>2021</v>
      </c>
      <c r="B517" t="s">
        <v>3677</v>
      </c>
      <c r="C517" t="str">
        <f>MID(B517, VLOOKUP("duoarea_state_offset", Keys!$B:$C, 2, FALSE), VLOOKUP("duoarea_state_length", Keys!$B:$C, 2, FALSE))</f>
        <v>MD</v>
      </c>
      <c r="D517" t="s">
        <v>616</v>
      </c>
      <c r="E517" t="s">
        <v>617</v>
      </c>
      <c r="F517">
        <v>1061217</v>
      </c>
    </row>
    <row r="518" spans="1:6" x14ac:dyDescent="0.25">
      <c r="A518">
        <v>2021</v>
      </c>
      <c r="B518" t="s">
        <v>3678</v>
      </c>
      <c r="C518" t="str">
        <f>MID(B518, VLOOKUP("duoarea_state_offset", Keys!$B:$C, 2, FALSE), VLOOKUP("duoarea_state_length", Keys!$B:$C, 2, FALSE))</f>
        <v>ME</v>
      </c>
      <c r="D518" t="s">
        <v>616</v>
      </c>
      <c r="E518" t="s">
        <v>617</v>
      </c>
      <c r="F518">
        <v>43073</v>
      </c>
    </row>
    <row r="519" spans="1:6" x14ac:dyDescent="0.25">
      <c r="A519">
        <v>2021</v>
      </c>
      <c r="B519" t="s">
        <v>3679</v>
      </c>
      <c r="C519" t="str">
        <f>MID(B519, VLOOKUP("duoarea_state_offset", Keys!$B:$C, 2, FALSE), VLOOKUP("duoarea_state_length", Keys!$B:$C, 2, FALSE))</f>
        <v>MI</v>
      </c>
      <c r="D519" t="s">
        <v>616</v>
      </c>
      <c r="E519" t="s">
        <v>617</v>
      </c>
      <c r="F519">
        <v>271307</v>
      </c>
    </row>
    <row r="520" spans="1:6" x14ac:dyDescent="0.25">
      <c r="A520">
        <v>2021</v>
      </c>
      <c r="B520" t="s">
        <v>3680</v>
      </c>
      <c r="C520" t="str">
        <f>MID(B520, VLOOKUP("duoarea_state_offset", Keys!$B:$C, 2, FALSE), VLOOKUP("duoarea_state_length", Keys!$B:$C, 2, FALSE))</f>
        <v>MN</v>
      </c>
      <c r="D520" t="s">
        <v>616</v>
      </c>
      <c r="E520" t="s">
        <v>617</v>
      </c>
      <c r="F520">
        <v>1684538</v>
      </c>
    </row>
    <row r="521" spans="1:6" x14ac:dyDescent="0.25">
      <c r="A521">
        <v>2021</v>
      </c>
      <c r="B521" t="s">
        <v>3681</v>
      </c>
      <c r="C521" t="str">
        <f>MID(B521, VLOOKUP("duoarea_state_offset", Keys!$B:$C, 2, FALSE), VLOOKUP("duoarea_state_length", Keys!$B:$C, 2, FALSE))</f>
        <v>MO</v>
      </c>
      <c r="D521" t="s">
        <v>616</v>
      </c>
      <c r="E521" t="s">
        <v>617</v>
      </c>
      <c r="F521">
        <v>504280</v>
      </c>
    </row>
    <row r="522" spans="1:6" x14ac:dyDescent="0.25">
      <c r="A522">
        <v>2021</v>
      </c>
      <c r="B522" t="s">
        <v>3682</v>
      </c>
      <c r="C522" t="str">
        <f>MID(B522, VLOOKUP("duoarea_state_offset", Keys!$B:$C, 2, FALSE), VLOOKUP("duoarea_state_length", Keys!$B:$C, 2, FALSE))</f>
        <v>MS</v>
      </c>
      <c r="D522" t="s">
        <v>616</v>
      </c>
      <c r="E522" t="s">
        <v>617</v>
      </c>
      <c r="F522">
        <v>5197823</v>
      </c>
    </row>
    <row r="523" spans="1:6" x14ac:dyDescent="0.25">
      <c r="A523">
        <v>2021</v>
      </c>
      <c r="B523" t="s">
        <v>3683</v>
      </c>
      <c r="C523" t="str">
        <f>MID(B523, VLOOKUP("duoarea_state_offset", Keys!$B:$C, 2, FALSE), VLOOKUP("duoarea_state_length", Keys!$B:$C, 2, FALSE))</f>
        <v>MT</v>
      </c>
      <c r="D523" t="s">
        <v>616</v>
      </c>
      <c r="E523" t="s">
        <v>617</v>
      </c>
      <c r="F523">
        <v>266101</v>
      </c>
    </row>
    <row r="524" spans="1:6" x14ac:dyDescent="0.25">
      <c r="A524">
        <v>2021</v>
      </c>
      <c r="B524" t="s">
        <v>3684</v>
      </c>
      <c r="C524" t="str">
        <f>MID(B524, VLOOKUP("duoarea_state_offset", Keys!$B:$C, 2, FALSE), VLOOKUP("duoarea_state_length", Keys!$B:$C, 2, FALSE))</f>
        <v>NC</v>
      </c>
      <c r="D524" t="s">
        <v>616</v>
      </c>
      <c r="E524" t="s">
        <v>617</v>
      </c>
      <c r="F524">
        <v>0</v>
      </c>
    </row>
    <row r="525" spans="1:6" x14ac:dyDescent="0.25">
      <c r="A525">
        <v>2021</v>
      </c>
      <c r="B525" t="s">
        <v>3685</v>
      </c>
      <c r="C525" t="str">
        <f>MID(B525, VLOOKUP("duoarea_state_offset", Keys!$B:$C, 2, FALSE), VLOOKUP("duoarea_state_length", Keys!$B:$C, 2, FALSE))</f>
        <v>ND</v>
      </c>
      <c r="D525" t="s">
        <v>616</v>
      </c>
      <c r="E525" t="s">
        <v>617</v>
      </c>
      <c r="F525">
        <v>1326587</v>
      </c>
    </row>
    <row r="526" spans="1:6" x14ac:dyDescent="0.25">
      <c r="A526">
        <v>2021</v>
      </c>
      <c r="B526" t="s">
        <v>3686</v>
      </c>
      <c r="C526" t="str">
        <f>MID(B526, VLOOKUP("duoarea_state_offset", Keys!$B:$C, 2, FALSE), VLOOKUP("duoarea_state_length", Keys!$B:$C, 2, FALSE))</f>
        <v>NE</v>
      </c>
      <c r="D526" t="s">
        <v>616</v>
      </c>
      <c r="E526" t="s">
        <v>617</v>
      </c>
      <c r="F526">
        <v>1163403</v>
      </c>
    </row>
    <row r="527" spans="1:6" x14ac:dyDescent="0.25">
      <c r="A527">
        <v>2021</v>
      </c>
      <c r="B527" t="s">
        <v>3687</v>
      </c>
      <c r="C527" t="str">
        <f>MID(B527, VLOOKUP("duoarea_state_offset", Keys!$B:$C, 2, FALSE), VLOOKUP("duoarea_state_length", Keys!$B:$C, 2, FALSE))</f>
        <v>NH</v>
      </c>
      <c r="D527" t="s">
        <v>616</v>
      </c>
      <c r="E527" t="s">
        <v>617</v>
      </c>
      <c r="F527">
        <v>236206</v>
      </c>
    </row>
    <row r="528" spans="1:6" x14ac:dyDescent="0.25">
      <c r="A528">
        <v>2021</v>
      </c>
      <c r="B528" t="s">
        <v>3688</v>
      </c>
      <c r="C528" t="str">
        <f>MID(B528, VLOOKUP("duoarea_state_offset", Keys!$B:$C, 2, FALSE), VLOOKUP("duoarea_state_length", Keys!$B:$C, 2, FALSE))</f>
        <v>NJ</v>
      </c>
      <c r="D528" t="s">
        <v>616</v>
      </c>
      <c r="E528" t="s">
        <v>617</v>
      </c>
      <c r="F528">
        <v>717665</v>
      </c>
    </row>
    <row r="529" spans="1:6" x14ac:dyDescent="0.25">
      <c r="A529">
        <v>2021</v>
      </c>
      <c r="B529" t="s">
        <v>3689</v>
      </c>
      <c r="C529" t="str">
        <f>MID(B529, VLOOKUP("duoarea_state_offset", Keys!$B:$C, 2, FALSE), VLOOKUP("duoarea_state_length", Keys!$B:$C, 2, FALSE))</f>
        <v>NM</v>
      </c>
      <c r="D529" t="s">
        <v>616</v>
      </c>
      <c r="E529" t="s">
        <v>617</v>
      </c>
      <c r="F529">
        <v>1960626</v>
      </c>
    </row>
    <row r="530" spans="1:6" x14ac:dyDescent="0.25">
      <c r="A530">
        <v>2021</v>
      </c>
      <c r="B530" t="s">
        <v>3690</v>
      </c>
      <c r="C530" t="str">
        <f>MID(B530, VLOOKUP("duoarea_state_offset", Keys!$B:$C, 2, FALSE), VLOOKUP("duoarea_state_length", Keys!$B:$C, 2, FALSE))</f>
        <v>NV</v>
      </c>
      <c r="D530" t="s">
        <v>616</v>
      </c>
      <c r="E530" t="s">
        <v>617</v>
      </c>
      <c r="F530">
        <v>727009</v>
      </c>
    </row>
    <row r="531" spans="1:6" x14ac:dyDescent="0.25">
      <c r="A531">
        <v>2021</v>
      </c>
      <c r="B531" t="s">
        <v>3691</v>
      </c>
      <c r="C531" t="str">
        <f>MID(B531, VLOOKUP("duoarea_state_offset", Keys!$B:$C, 2, FALSE), VLOOKUP("duoarea_state_length", Keys!$B:$C, 2, FALSE))</f>
        <v>NY</v>
      </c>
      <c r="D531" t="s">
        <v>616</v>
      </c>
      <c r="E531" t="s">
        <v>617</v>
      </c>
      <c r="F531">
        <v>1176738</v>
      </c>
    </row>
    <row r="532" spans="1:6" x14ac:dyDescent="0.25">
      <c r="A532">
        <v>2021</v>
      </c>
      <c r="B532" t="s">
        <v>3692</v>
      </c>
      <c r="C532" t="str">
        <f>MID(B532, VLOOKUP("duoarea_state_offset", Keys!$B:$C, 2, FALSE), VLOOKUP("duoarea_state_length", Keys!$B:$C, 2, FALSE))</f>
        <v>OH</v>
      </c>
      <c r="D532" t="s">
        <v>616</v>
      </c>
      <c r="E532" t="s">
        <v>617</v>
      </c>
      <c r="F532">
        <v>3739533</v>
      </c>
    </row>
    <row r="533" spans="1:6" x14ac:dyDescent="0.25">
      <c r="A533">
        <v>2021</v>
      </c>
      <c r="B533" t="s">
        <v>3693</v>
      </c>
      <c r="C533" t="str">
        <f>MID(B533, VLOOKUP("duoarea_state_offset", Keys!$B:$C, 2, FALSE), VLOOKUP("duoarea_state_length", Keys!$B:$C, 2, FALSE))</f>
        <v>OK</v>
      </c>
      <c r="D533" t="s">
        <v>616</v>
      </c>
      <c r="E533" t="s">
        <v>617</v>
      </c>
      <c r="F533">
        <v>1985387</v>
      </c>
    </row>
    <row r="534" spans="1:6" x14ac:dyDescent="0.25">
      <c r="A534">
        <v>2021</v>
      </c>
      <c r="B534" t="s">
        <v>3694</v>
      </c>
      <c r="C534" t="str">
        <f>MID(B534, VLOOKUP("duoarea_state_offset", Keys!$B:$C, 2, FALSE), VLOOKUP("duoarea_state_length", Keys!$B:$C, 2, FALSE))</f>
        <v>OR</v>
      </c>
      <c r="D534" t="s">
        <v>616</v>
      </c>
      <c r="E534" t="s">
        <v>617</v>
      </c>
      <c r="F534">
        <v>749394</v>
      </c>
    </row>
    <row r="535" spans="1:6" x14ac:dyDescent="0.25">
      <c r="A535">
        <v>2021</v>
      </c>
      <c r="B535" t="s">
        <v>3695</v>
      </c>
      <c r="C535" t="str">
        <f>MID(B535, VLOOKUP("duoarea_state_offset", Keys!$B:$C, 2, FALSE), VLOOKUP("duoarea_state_length", Keys!$B:$C, 2, FALSE))</f>
        <v>PA</v>
      </c>
      <c r="D535" t="s">
        <v>616</v>
      </c>
      <c r="E535" t="s">
        <v>617</v>
      </c>
      <c r="F535">
        <v>5809751</v>
      </c>
    </row>
    <row r="536" spans="1:6" x14ac:dyDescent="0.25">
      <c r="A536">
        <v>2021</v>
      </c>
      <c r="B536" t="s">
        <v>3696</v>
      </c>
      <c r="C536" t="str">
        <f>MID(B536, VLOOKUP("duoarea_state_offset", Keys!$B:$C, 2, FALSE), VLOOKUP("duoarea_state_length", Keys!$B:$C, 2, FALSE))</f>
        <v>RI</v>
      </c>
      <c r="D536" t="s">
        <v>616</v>
      </c>
      <c r="E536" t="s">
        <v>617</v>
      </c>
      <c r="F536">
        <v>187983</v>
      </c>
    </row>
    <row r="537" spans="1:6" x14ac:dyDescent="0.25">
      <c r="A537">
        <v>2021</v>
      </c>
      <c r="B537" t="s">
        <v>3697</v>
      </c>
      <c r="C537" t="str">
        <f>MID(B537, VLOOKUP("duoarea_state_offset", Keys!$B:$C, 2, FALSE), VLOOKUP("duoarea_state_length", Keys!$B:$C, 2, FALSE))</f>
        <v>SC</v>
      </c>
      <c r="D537" t="s">
        <v>616</v>
      </c>
      <c r="E537" t="s">
        <v>617</v>
      </c>
      <c r="F537">
        <v>216465</v>
      </c>
    </row>
    <row r="538" spans="1:6" x14ac:dyDescent="0.25">
      <c r="A538">
        <v>2021</v>
      </c>
      <c r="B538" t="s">
        <v>3698</v>
      </c>
      <c r="C538" t="str">
        <f>MID(B538, VLOOKUP("duoarea_state_offset", Keys!$B:$C, 2, FALSE), VLOOKUP("duoarea_state_length", Keys!$B:$C, 2, FALSE))</f>
        <v>SD</v>
      </c>
      <c r="D538" t="s">
        <v>616</v>
      </c>
      <c r="E538" t="s">
        <v>617</v>
      </c>
      <c r="F538">
        <v>762828</v>
      </c>
    </row>
    <row r="539" spans="1:6" x14ac:dyDescent="0.25">
      <c r="A539">
        <v>2021</v>
      </c>
      <c r="B539" t="s">
        <v>3699</v>
      </c>
      <c r="C539" t="str">
        <f>MID(B539, VLOOKUP("duoarea_state_offset", Keys!$B:$C, 2, FALSE), VLOOKUP("duoarea_state_length", Keys!$B:$C, 2, FALSE))</f>
        <v>TN</v>
      </c>
      <c r="D539" t="s">
        <v>616</v>
      </c>
      <c r="E539" t="s">
        <v>617</v>
      </c>
      <c r="F539">
        <v>2493572</v>
      </c>
    </row>
    <row r="540" spans="1:6" x14ac:dyDescent="0.25">
      <c r="A540">
        <v>2021</v>
      </c>
      <c r="B540" t="s">
        <v>3700</v>
      </c>
      <c r="C540" t="str">
        <f>MID(B540, VLOOKUP("duoarea_state_offset", Keys!$B:$C, 2, FALSE), VLOOKUP("duoarea_state_length", Keys!$B:$C, 2, FALSE))</f>
        <v>TX</v>
      </c>
      <c r="D540" t="s">
        <v>616</v>
      </c>
      <c r="E540" t="s">
        <v>617</v>
      </c>
      <c r="F540">
        <v>2646349</v>
      </c>
    </row>
    <row r="541" spans="1:6" x14ac:dyDescent="0.25">
      <c r="A541">
        <v>2021</v>
      </c>
      <c r="B541" t="s">
        <v>3701</v>
      </c>
      <c r="C541" t="str">
        <f>MID(B541, VLOOKUP("duoarea_state_offset", Keys!$B:$C, 2, FALSE), VLOOKUP("duoarea_state_length", Keys!$B:$C, 2, FALSE))</f>
        <v>UT</v>
      </c>
      <c r="D541" t="s">
        <v>616</v>
      </c>
      <c r="E541" t="s">
        <v>617</v>
      </c>
      <c r="F541">
        <v>1232897</v>
      </c>
    </row>
    <row r="542" spans="1:6" x14ac:dyDescent="0.25">
      <c r="A542">
        <v>2021</v>
      </c>
      <c r="B542" t="s">
        <v>3702</v>
      </c>
      <c r="C542" t="str">
        <f>MID(B542, VLOOKUP("duoarea_state_offset", Keys!$B:$C, 2, FALSE), VLOOKUP("duoarea_state_length", Keys!$B:$C, 2, FALSE))</f>
        <v>VA</v>
      </c>
      <c r="D542" t="s">
        <v>616</v>
      </c>
      <c r="E542" t="s">
        <v>617</v>
      </c>
      <c r="F542">
        <v>1015154</v>
      </c>
    </row>
    <row r="543" spans="1:6" x14ac:dyDescent="0.25">
      <c r="A543">
        <v>2021</v>
      </c>
      <c r="B543" t="s">
        <v>3703</v>
      </c>
      <c r="C543" t="str">
        <f>MID(B543, VLOOKUP("duoarea_state_offset", Keys!$B:$C, 2, FALSE), VLOOKUP("duoarea_state_length", Keys!$B:$C, 2, FALSE))</f>
        <v>VT</v>
      </c>
      <c r="D543" t="s">
        <v>616</v>
      </c>
      <c r="E543" t="s">
        <v>617</v>
      </c>
      <c r="F543">
        <v>108183</v>
      </c>
    </row>
    <row r="544" spans="1:6" x14ac:dyDescent="0.25">
      <c r="A544">
        <v>2021</v>
      </c>
      <c r="B544" t="s">
        <v>3704</v>
      </c>
      <c r="C544" t="str">
        <f>MID(B544, VLOOKUP("duoarea_state_offset", Keys!$B:$C, 2, FALSE), VLOOKUP("duoarea_state_length", Keys!$B:$C, 2, FALSE))</f>
        <v>WA</v>
      </c>
      <c r="D544" t="s">
        <v>616</v>
      </c>
      <c r="E544" t="s">
        <v>617</v>
      </c>
      <c r="F544">
        <v>843817</v>
      </c>
    </row>
    <row r="545" spans="1:6" x14ac:dyDescent="0.25">
      <c r="A545">
        <v>2021</v>
      </c>
      <c r="B545" t="s">
        <v>3705</v>
      </c>
      <c r="C545" t="str">
        <f>MID(B545, VLOOKUP("duoarea_state_offset", Keys!$B:$C, 2, FALSE), VLOOKUP("duoarea_state_length", Keys!$B:$C, 2, FALSE))</f>
        <v>WI</v>
      </c>
      <c r="D545" t="s">
        <v>616</v>
      </c>
      <c r="E545" t="s">
        <v>617</v>
      </c>
      <c r="F545">
        <v>439835</v>
      </c>
    </row>
    <row r="546" spans="1:6" x14ac:dyDescent="0.25">
      <c r="A546">
        <v>2021</v>
      </c>
      <c r="B546" t="s">
        <v>3706</v>
      </c>
      <c r="C546" t="str">
        <f>MID(B546, VLOOKUP("duoarea_state_offset", Keys!$B:$C, 2, FALSE), VLOOKUP("duoarea_state_length", Keys!$B:$C, 2, FALSE))</f>
        <v>WV</v>
      </c>
      <c r="D546" t="s">
        <v>616</v>
      </c>
      <c r="E546" t="s">
        <v>617</v>
      </c>
      <c r="F546">
        <v>3027977</v>
      </c>
    </row>
    <row r="547" spans="1:6" x14ac:dyDescent="0.25">
      <c r="A547">
        <v>2021</v>
      </c>
      <c r="B547" t="s">
        <v>3707</v>
      </c>
      <c r="C547" t="str">
        <f>MID(B547, VLOOKUP("duoarea_state_offset", Keys!$B:$C, 2, FALSE), VLOOKUP("duoarea_state_length", Keys!$B:$C, 2, FALSE))</f>
        <v>WY</v>
      </c>
      <c r="D547" t="s">
        <v>616</v>
      </c>
      <c r="E547" t="s">
        <v>617</v>
      </c>
      <c r="F547">
        <v>1829566</v>
      </c>
    </row>
    <row r="548" spans="1:6" x14ac:dyDescent="0.25">
      <c r="A548">
        <v>2021</v>
      </c>
      <c r="B548" t="s">
        <v>3657</v>
      </c>
      <c r="C548" t="str">
        <f>MID(B548, VLOOKUP("duoarea_state_offset", Keys!$B:$C, 2, FALSE), VLOOKUP("duoarea_state_length", Keys!$B:$C, 2, FALSE))</f>
        <v>AK</v>
      </c>
      <c r="D548" t="s">
        <v>613</v>
      </c>
      <c r="E548" t="s">
        <v>614</v>
      </c>
      <c r="F548">
        <v>0</v>
      </c>
    </row>
    <row r="549" spans="1:6" x14ac:dyDescent="0.25">
      <c r="A549">
        <v>2021</v>
      </c>
      <c r="B549" t="s">
        <v>3658</v>
      </c>
      <c r="C549" t="str">
        <f>MID(B549, VLOOKUP("duoarea_state_offset", Keys!$B:$C, 2, FALSE), VLOOKUP("duoarea_state_length", Keys!$B:$C, 2, FALSE))</f>
        <v>AL</v>
      </c>
      <c r="D549" t="s">
        <v>613</v>
      </c>
      <c r="E549" t="s">
        <v>614</v>
      </c>
      <c r="F549">
        <v>4381965</v>
      </c>
    </row>
    <row r="550" spans="1:6" x14ac:dyDescent="0.25">
      <c r="A550">
        <v>2021</v>
      </c>
      <c r="B550" t="s">
        <v>3659</v>
      </c>
      <c r="C550" t="str">
        <f>MID(B550, VLOOKUP("duoarea_state_offset", Keys!$B:$C, 2, FALSE), VLOOKUP("duoarea_state_length", Keys!$B:$C, 2, FALSE))</f>
        <v>AR</v>
      </c>
      <c r="D550" t="s">
        <v>613</v>
      </c>
      <c r="E550" t="s">
        <v>614</v>
      </c>
      <c r="F550">
        <v>1336081</v>
      </c>
    </row>
    <row r="551" spans="1:6" x14ac:dyDescent="0.25">
      <c r="A551">
        <v>2021</v>
      </c>
      <c r="B551" t="s">
        <v>3660</v>
      </c>
      <c r="C551" t="str">
        <f>MID(B551, VLOOKUP("duoarea_state_offset", Keys!$B:$C, 2, FALSE), VLOOKUP("duoarea_state_length", Keys!$B:$C, 2, FALSE))</f>
        <v>AZ</v>
      </c>
      <c r="D551" t="s">
        <v>613</v>
      </c>
      <c r="E551" t="s">
        <v>614</v>
      </c>
      <c r="F551">
        <v>1525705</v>
      </c>
    </row>
    <row r="552" spans="1:6" x14ac:dyDescent="0.25">
      <c r="A552">
        <v>2021</v>
      </c>
      <c r="B552" t="s">
        <v>3661</v>
      </c>
      <c r="C552" t="str">
        <f>MID(B552, VLOOKUP("duoarea_state_offset", Keys!$B:$C, 2, FALSE), VLOOKUP("duoarea_state_length", Keys!$B:$C, 2, FALSE))</f>
        <v>CA</v>
      </c>
      <c r="D552" t="s">
        <v>613</v>
      </c>
      <c r="E552" t="s">
        <v>614</v>
      </c>
      <c r="F552">
        <v>2175202</v>
      </c>
    </row>
    <row r="553" spans="1:6" x14ac:dyDescent="0.25">
      <c r="A553">
        <v>2021</v>
      </c>
      <c r="B553" t="s">
        <v>3662</v>
      </c>
      <c r="C553" t="str">
        <f>MID(B553, VLOOKUP("duoarea_state_offset", Keys!$B:$C, 2, FALSE), VLOOKUP("duoarea_state_length", Keys!$B:$C, 2, FALSE))</f>
        <v>CO</v>
      </c>
      <c r="D553" t="s">
        <v>613</v>
      </c>
      <c r="E553" t="s">
        <v>614</v>
      </c>
      <c r="F553">
        <v>652676</v>
      </c>
    </row>
    <row r="554" spans="1:6" x14ac:dyDescent="0.25">
      <c r="A554">
        <v>2021</v>
      </c>
      <c r="B554" t="s">
        <v>3663</v>
      </c>
      <c r="C554" t="str">
        <f>MID(B554, VLOOKUP("duoarea_state_offset", Keys!$B:$C, 2, FALSE), VLOOKUP("duoarea_state_length", Keys!$B:$C, 2, FALSE))</f>
        <v>CT</v>
      </c>
      <c r="D554" t="s">
        <v>613</v>
      </c>
      <c r="E554" t="s">
        <v>614</v>
      </c>
      <c r="F554">
        <v>628055</v>
      </c>
    </row>
    <row r="555" spans="1:6" x14ac:dyDescent="0.25">
      <c r="A555">
        <v>2021</v>
      </c>
      <c r="B555" t="s">
        <v>3664</v>
      </c>
      <c r="C555" t="str">
        <f>MID(B555, VLOOKUP("duoarea_state_offset", Keys!$B:$C, 2, FALSE), VLOOKUP("duoarea_state_length", Keys!$B:$C, 2, FALSE))</f>
        <v>DC</v>
      </c>
      <c r="D555" t="s">
        <v>613</v>
      </c>
      <c r="E555" t="s">
        <v>614</v>
      </c>
      <c r="F555">
        <v>27458</v>
      </c>
    </row>
    <row r="556" spans="1:6" x14ac:dyDescent="0.25">
      <c r="A556">
        <v>2021</v>
      </c>
      <c r="B556" t="s">
        <v>3665</v>
      </c>
      <c r="C556" t="str">
        <f>MID(B556, VLOOKUP("duoarea_state_offset", Keys!$B:$C, 2, FALSE), VLOOKUP("duoarea_state_length", Keys!$B:$C, 2, FALSE))</f>
        <v>DE</v>
      </c>
      <c r="D556" t="s">
        <v>613</v>
      </c>
      <c r="E556" t="s">
        <v>614</v>
      </c>
      <c r="F556">
        <v>65623</v>
      </c>
    </row>
    <row r="557" spans="1:6" x14ac:dyDescent="0.25">
      <c r="A557">
        <v>2021</v>
      </c>
      <c r="B557" t="s">
        <v>3666</v>
      </c>
      <c r="C557" t="str">
        <f>MID(B557, VLOOKUP("duoarea_state_offset", Keys!$B:$C, 2, FALSE), VLOOKUP("duoarea_state_length", Keys!$B:$C, 2, FALSE))</f>
        <v>FL</v>
      </c>
      <c r="D557" t="s">
        <v>613</v>
      </c>
      <c r="E557" t="s">
        <v>614</v>
      </c>
      <c r="F557">
        <v>1540172</v>
      </c>
    </row>
    <row r="558" spans="1:6" x14ac:dyDescent="0.25">
      <c r="A558">
        <v>2021</v>
      </c>
      <c r="B558" t="s">
        <v>3667</v>
      </c>
      <c r="C558" t="str">
        <f>MID(B558, VLOOKUP("duoarea_state_offset", Keys!$B:$C, 2, FALSE), VLOOKUP("duoarea_state_length", Keys!$B:$C, 2, FALSE))</f>
        <v>GA</v>
      </c>
      <c r="D558" t="s">
        <v>613</v>
      </c>
      <c r="E558" t="s">
        <v>614</v>
      </c>
      <c r="F558">
        <v>1693554</v>
      </c>
    </row>
    <row r="559" spans="1:6" x14ac:dyDescent="0.25">
      <c r="A559">
        <v>2021</v>
      </c>
      <c r="B559" t="s">
        <v>3668</v>
      </c>
      <c r="C559" t="str">
        <f>MID(B559, VLOOKUP("duoarea_state_offset", Keys!$B:$C, 2, FALSE), VLOOKUP("duoarea_state_length", Keys!$B:$C, 2, FALSE))</f>
        <v>HI</v>
      </c>
      <c r="D559" t="s">
        <v>613</v>
      </c>
      <c r="E559" t="s">
        <v>614</v>
      </c>
      <c r="F559">
        <v>0</v>
      </c>
    </row>
    <row r="560" spans="1:6" x14ac:dyDescent="0.25">
      <c r="A560">
        <v>2021</v>
      </c>
      <c r="B560" t="s">
        <v>3669</v>
      </c>
      <c r="C560" t="str">
        <f>MID(B560, VLOOKUP("duoarea_state_offset", Keys!$B:$C, 2, FALSE), VLOOKUP("duoarea_state_length", Keys!$B:$C, 2, FALSE))</f>
        <v>IA</v>
      </c>
      <c r="D560" t="s">
        <v>613</v>
      </c>
      <c r="E560" t="s">
        <v>614</v>
      </c>
      <c r="F560">
        <v>1861267</v>
      </c>
    </row>
    <row r="561" spans="1:6" x14ac:dyDescent="0.25">
      <c r="A561">
        <v>2021</v>
      </c>
      <c r="B561" t="s">
        <v>3670</v>
      </c>
      <c r="C561" t="str">
        <f>MID(B561, VLOOKUP("duoarea_state_offset", Keys!$B:$C, 2, FALSE), VLOOKUP("duoarea_state_length", Keys!$B:$C, 2, FALSE))</f>
        <v>ID</v>
      </c>
      <c r="D561" t="s">
        <v>613</v>
      </c>
      <c r="E561" t="s">
        <v>614</v>
      </c>
      <c r="F561">
        <v>126918</v>
      </c>
    </row>
    <row r="562" spans="1:6" x14ac:dyDescent="0.25">
      <c r="A562">
        <v>2021</v>
      </c>
      <c r="B562" t="s">
        <v>3671</v>
      </c>
      <c r="C562" t="str">
        <f>MID(B562, VLOOKUP("duoarea_state_offset", Keys!$B:$C, 2, FALSE), VLOOKUP("duoarea_state_length", Keys!$B:$C, 2, FALSE))</f>
        <v>IL</v>
      </c>
      <c r="D562" t="s">
        <v>613</v>
      </c>
      <c r="E562" t="s">
        <v>614</v>
      </c>
      <c r="F562">
        <v>1896420</v>
      </c>
    </row>
    <row r="563" spans="1:6" x14ac:dyDescent="0.25">
      <c r="A563">
        <v>2021</v>
      </c>
      <c r="B563" t="s">
        <v>3672</v>
      </c>
      <c r="C563" t="str">
        <f>MID(B563, VLOOKUP("duoarea_state_offset", Keys!$B:$C, 2, FALSE), VLOOKUP("duoarea_state_length", Keys!$B:$C, 2, FALSE))</f>
        <v>IN</v>
      </c>
      <c r="D563" t="s">
        <v>613</v>
      </c>
      <c r="E563" t="s">
        <v>614</v>
      </c>
      <c r="F563">
        <v>2229611</v>
      </c>
    </row>
    <row r="564" spans="1:6" x14ac:dyDescent="0.25">
      <c r="A564">
        <v>2021</v>
      </c>
      <c r="B564" t="s">
        <v>3673</v>
      </c>
      <c r="C564" t="str">
        <f>MID(B564, VLOOKUP("duoarea_state_offset", Keys!$B:$C, 2, FALSE), VLOOKUP("duoarea_state_length", Keys!$B:$C, 2, FALSE))</f>
        <v>KS</v>
      </c>
      <c r="D564" t="s">
        <v>613</v>
      </c>
      <c r="E564" t="s">
        <v>614</v>
      </c>
      <c r="F564">
        <v>1079500</v>
      </c>
    </row>
    <row r="565" spans="1:6" x14ac:dyDescent="0.25">
      <c r="A565">
        <v>2021</v>
      </c>
      <c r="B565" t="s">
        <v>3674</v>
      </c>
      <c r="C565" t="str">
        <f>MID(B565, VLOOKUP("duoarea_state_offset", Keys!$B:$C, 2, FALSE), VLOOKUP("duoarea_state_length", Keys!$B:$C, 2, FALSE))</f>
        <v>KY</v>
      </c>
      <c r="D565" t="s">
        <v>613</v>
      </c>
      <c r="E565" t="s">
        <v>614</v>
      </c>
      <c r="F565">
        <v>2842476</v>
      </c>
    </row>
    <row r="566" spans="1:6" x14ac:dyDescent="0.25">
      <c r="A566">
        <v>2021</v>
      </c>
      <c r="B566" t="s">
        <v>3675</v>
      </c>
      <c r="C566" t="str">
        <f>MID(B566, VLOOKUP("duoarea_state_offset", Keys!$B:$C, 2, FALSE), VLOOKUP("duoarea_state_length", Keys!$B:$C, 2, FALSE))</f>
        <v>LA</v>
      </c>
      <c r="D566" t="s">
        <v>613</v>
      </c>
      <c r="E566" t="s">
        <v>614</v>
      </c>
      <c r="F566">
        <v>3937002</v>
      </c>
    </row>
    <row r="567" spans="1:6" x14ac:dyDescent="0.25">
      <c r="A567">
        <v>2021</v>
      </c>
      <c r="B567" t="s">
        <v>3676</v>
      </c>
      <c r="C567" t="str">
        <f>MID(B567, VLOOKUP("duoarea_state_offset", Keys!$B:$C, 2, FALSE), VLOOKUP("duoarea_state_length", Keys!$B:$C, 2, FALSE))</f>
        <v>MA</v>
      </c>
      <c r="D567" t="s">
        <v>613</v>
      </c>
      <c r="E567" t="s">
        <v>614</v>
      </c>
      <c r="F567">
        <v>466291</v>
      </c>
    </row>
    <row r="568" spans="1:6" x14ac:dyDescent="0.25">
      <c r="A568">
        <v>2021</v>
      </c>
      <c r="B568" t="s">
        <v>3677</v>
      </c>
      <c r="C568" t="str">
        <f>MID(B568, VLOOKUP("duoarea_state_offset", Keys!$B:$C, 2, FALSE), VLOOKUP("duoarea_state_length", Keys!$B:$C, 2, FALSE))</f>
        <v>MD</v>
      </c>
      <c r="D568" t="s">
        <v>613</v>
      </c>
      <c r="E568" t="s">
        <v>614</v>
      </c>
      <c r="F568">
        <v>1589998</v>
      </c>
    </row>
    <row r="569" spans="1:6" x14ac:dyDescent="0.25">
      <c r="A569">
        <v>2021</v>
      </c>
      <c r="B569" t="s">
        <v>3678</v>
      </c>
      <c r="C569" t="str">
        <f>MID(B569, VLOOKUP("duoarea_state_offset", Keys!$B:$C, 2, FALSE), VLOOKUP("duoarea_state_length", Keys!$B:$C, 2, FALSE))</f>
        <v>ME</v>
      </c>
      <c r="D569" t="s">
        <v>613</v>
      </c>
      <c r="E569" t="s">
        <v>614</v>
      </c>
      <c r="F569">
        <v>108566</v>
      </c>
    </row>
    <row r="570" spans="1:6" x14ac:dyDescent="0.25">
      <c r="A570">
        <v>2021</v>
      </c>
      <c r="B570" t="s">
        <v>3679</v>
      </c>
      <c r="C570" t="str">
        <f>MID(B570, VLOOKUP("duoarea_state_offset", Keys!$B:$C, 2, FALSE), VLOOKUP("duoarea_state_length", Keys!$B:$C, 2, FALSE))</f>
        <v>MI</v>
      </c>
      <c r="D570" t="s">
        <v>613</v>
      </c>
      <c r="E570" t="s">
        <v>614</v>
      </c>
      <c r="F570">
        <v>1852124</v>
      </c>
    </row>
    <row r="571" spans="1:6" x14ac:dyDescent="0.25">
      <c r="A571">
        <v>2021</v>
      </c>
      <c r="B571" t="s">
        <v>3680</v>
      </c>
      <c r="C571" t="str">
        <f>MID(B571, VLOOKUP("duoarea_state_offset", Keys!$B:$C, 2, FALSE), VLOOKUP("duoarea_state_length", Keys!$B:$C, 2, FALSE))</f>
        <v>MN</v>
      </c>
      <c r="D571" t="s">
        <v>613</v>
      </c>
      <c r="E571" t="s">
        <v>614</v>
      </c>
      <c r="F571">
        <v>1623444</v>
      </c>
    </row>
    <row r="572" spans="1:6" x14ac:dyDescent="0.25">
      <c r="A572">
        <v>2021</v>
      </c>
      <c r="B572" t="s">
        <v>3681</v>
      </c>
      <c r="C572" t="str">
        <f>MID(B572, VLOOKUP("duoarea_state_offset", Keys!$B:$C, 2, FALSE), VLOOKUP("duoarea_state_length", Keys!$B:$C, 2, FALSE))</f>
        <v>MO</v>
      </c>
      <c r="D572" t="s">
        <v>613</v>
      </c>
      <c r="E572" t="s">
        <v>614</v>
      </c>
      <c r="F572">
        <v>763527</v>
      </c>
    </row>
    <row r="573" spans="1:6" x14ac:dyDescent="0.25">
      <c r="A573">
        <v>2021</v>
      </c>
      <c r="B573" t="s">
        <v>3682</v>
      </c>
      <c r="C573" t="str">
        <f>MID(B573, VLOOKUP("duoarea_state_offset", Keys!$B:$C, 2, FALSE), VLOOKUP("duoarea_state_length", Keys!$B:$C, 2, FALSE))</f>
        <v>MS</v>
      </c>
      <c r="D573" t="s">
        <v>613</v>
      </c>
      <c r="E573" t="s">
        <v>614</v>
      </c>
      <c r="F573">
        <v>5820963</v>
      </c>
    </row>
    <row r="574" spans="1:6" x14ac:dyDescent="0.25">
      <c r="A574">
        <v>2021</v>
      </c>
      <c r="B574" t="s">
        <v>3683</v>
      </c>
      <c r="C574" t="str">
        <f>MID(B574, VLOOKUP("duoarea_state_offset", Keys!$B:$C, 2, FALSE), VLOOKUP("duoarea_state_length", Keys!$B:$C, 2, FALSE))</f>
        <v>MT</v>
      </c>
      <c r="D574" t="s">
        <v>613</v>
      </c>
      <c r="E574" t="s">
        <v>614</v>
      </c>
      <c r="F574">
        <v>46121</v>
      </c>
    </row>
    <row r="575" spans="1:6" x14ac:dyDescent="0.25">
      <c r="A575">
        <v>2021</v>
      </c>
      <c r="B575" t="s">
        <v>3684</v>
      </c>
      <c r="C575" t="str">
        <f>MID(B575, VLOOKUP("duoarea_state_offset", Keys!$B:$C, 2, FALSE), VLOOKUP("duoarea_state_length", Keys!$B:$C, 2, FALSE))</f>
        <v>NC</v>
      </c>
      <c r="D575" t="s">
        <v>613</v>
      </c>
      <c r="E575" t="s">
        <v>614</v>
      </c>
      <c r="F575">
        <v>666699</v>
      </c>
    </row>
    <row r="576" spans="1:6" x14ac:dyDescent="0.25">
      <c r="A576">
        <v>2021</v>
      </c>
      <c r="B576" t="s">
        <v>3685</v>
      </c>
      <c r="C576" t="str">
        <f>MID(B576, VLOOKUP("duoarea_state_offset", Keys!$B:$C, 2, FALSE), VLOOKUP("duoarea_state_length", Keys!$B:$C, 2, FALSE))</f>
        <v>ND</v>
      </c>
      <c r="D576" t="s">
        <v>613</v>
      </c>
      <c r="E576" t="s">
        <v>614</v>
      </c>
      <c r="F576">
        <v>249917</v>
      </c>
    </row>
    <row r="577" spans="1:6" x14ac:dyDescent="0.25">
      <c r="A577">
        <v>2021</v>
      </c>
      <c r="B577" t="s">
        <v>3686</v>
      </c>
      <c r="C577" t="str">
        <f>MID(B577, VLOOKUP("duoarea_state_offset", Keys!$B:$C, 2, FALSE), VLOOKUP("duoarea_state_length", Keys!$B:$C, 2, FALSE))</f>
        <v>NE</v>
      </c>
      <c r="D577" t="s">
        <v>613</v>
      </c>
      <c r="E577" t="s">
        <v>614</v>
      </c>
      <c r="F577">
        <v>1245549</v>
      </c>
    </row>
    <row r="578" spans="1:6" x14ac:dyDescent="0.25">
      <c r="A578">
        <v>2021</v>
      </c>
      <c r="B578" t="s">
        <v>3687</v>
      </c>
      <c r="C578" t="str">
        <f>MID(B578, VLOOKUP("duoarea_state_offset", Keys!$B:$C, 2, FALSE), VLOOKUP("duoarea_state_length", Keys!$B:$C, 2, FALSE))</f>
        <v>NH</v>
      </c>
      <c r="D578" t="s">
        <v>613</v>
      </c>
      <c r="E578" t="s">
        <v>614</v>
      </c>
      <c r="F578">
        <v>198973</v>
      </c>
    </row>
    <row r="579" spans="1:6" x14ac:dyDescent="0.25">
      <c r="A579">
        <v>2021</v>
      </c>
      <c r="B579" t="s">
        <v>3688</v>
      </c>
      <c r="C579" t="str">
        <f>MID(B579, VLOOKUP("duoarea_state_offset", Keys!$B:$C, 2, FALSE), VLOOKUP("duoarea_state_length", Keys!$B:$C, 2, FALSE))</f>
        <v>NJ</v>
      </c>
      <c r="D579" t="s">
        <v>613</v>
      </c>
      <c r="E579" t="s">
        <v>614</v>
      </c>
      <c r="F579">
        <v>1759906</v>
      </c>
    </row>
    <row r="580" spans="1:6" x14ac:dyDescent="0.25">
      <c r="A580">
        <v>2021</v>
      </c>
      <c r="B580" t="s">
        <v>3689</v>
      </c>
      <c r="C580" t="str">
        <f>MID(B580, VLOOKUP("duoarea_state_offset", Keys!$B:$C, 2, FALSE), VLOOKUP("duoarea_state_length", Keys!$B:$C, 2, FALSE))</f>
        <v>NM</v>
      </c>
      <c r="D580" t="s">
        <v>613</v>
      </c>
      <c r="E580" t="s">
        <v>614</v>
      </c>
      <c r="F580">
        <v>631316</v>
      </c>
    </row>
    <row r="581" spans="1:6" x14ac:dyDescent="0.25">
      <c r="A581">
        <v>2021</v>
      </c>
      <c r="B581" t="s">
        <v>3690</v>
      </c>
      <c r="C581" t="str">
        <f>MID(B581, VLOOKUP("duoarea_state_offset", Keys!$B:$C, 2, FALSE), VLOOKUP("duoarea_state_length", Keys!$B:$C, 2, FALSE))</f>
        <v>NV</v>
      </c>
      <c r="D581" t="s">
        <v>613</v>
      </c>
      <c r="E581" t="s">
        <v>614</v>
      </c>
      <c r="F581">
        <v>1006681</v>
      </c>
    </row>
    <row r="582" spans="1:6" x14ac:dyDescent="0.25">
      <c r="A582">
        <v>2021</v>
      </c>
      <c r="B582" t="s">
        <v>3691</v>
      </c>
      <c r="C582" t="str">
        <f>MID(B582, VLOOKUP("duoarea_state_offset", Keys!$B:$C, 2, FALSE), VLOOKUP("duoarea_state_length", Keys!$B:$C, 2, FALSE))</f>
        <v>NY</v>
      </c>
      <c r="D582" t="s">
        <v>613</v>
      </c>
      <c r="E582" t="s">
        <v>614</v>
      </c>
      <c r="F582">
        <v>1843181</v>
      </c>
    </row>
    <row r="583" spans="1:6" x14ac:dyDescent="0.25">
      <c r="A583">
        <v>2021</v>
      </c>
      <c r="B583" t="s">
        <v>3692</v>
      </c>
      <c r="C583" t="str">
        <f>MID(B583, VLOOKUP("duoarea_state_offset", Keys!$B:$C, 2, FALSE), VLOOKUP("duoarea_state_length", Keys!$B:$C, 2, FALSE))</f>
        <v>OH</v>
      </c>
      <c r="D583" t="s">
        <v>613</v>
      </c>
      <c r="E583" t="s">
        <v>614</v>
      </c>
      <c r="F583">
        <v>2698483</v>
      </c>
    </row>
    <row r="584" spans="1:6" x14ac:dyDescent="0.25">
      <c r="A584">
        <v>2021</v>
      </c>
      <c r="B584" t="s">
        <v>3693</v>
      </c>
      <c r="C584" t="str">
        <f>MID(B584, VLOOKUP("duoarea_state_offset", Keys!$B:$C, 2, FALSE), VLOOKUP("duoarea_state_length", Keys!$B:$C, 2, FALSE))</f>
        <v>OK</v>
      </c>
      <c r="D584" t="s">
        <v>613</v>
      </c>
      <c r="E584" t="s">
        <v>614</v>
      </c>
      <c r="F584">
        <v>625609</v>
      </c>
    </row>
    <row r="585" spans="1:6" x14ac:dyDescent="0.25">
      <c r="A585">
        <v>2021</v>
      </c>
      <c r="B585" t="s">
        <v>3694</v>
      </c>
      <c r="C585" t="str">
        <f>MID(B585, VLOOKUP("duoarea_state_offset", Keys!$B:$C, 2, FALSE), VLOOKUP("duoarea_state_length", Keys!$B:$C, 2, FALSE))</f>
        <v>OR</v>
      </c>
      <c r="D585" t="s">
        <v>613</v>
      </c>
      <c r="E585" t="s">
        <v>614</v>
      </c>
      <c r="F585">
        <v>1019697</v>
      </c>
    </row>
    <row r="586" spans="1:6" x14ac:dyDescent="0.25">
      <c r="A586">
        <v>2021</v>
      </c>
      <c r="B586" t="s">
        <v>3695</v>
      </c>
      <c r="C586" t="str">
        <f>MID(B586, VLOOKUP("duoarea_state_offset", Keys!$B:$C, 2, FALSE), VLOOKUP("duoarea_state_length", Keys!$B:$C, 2, FALSE))</f>
        <v>PA</v>
      </c>
      <c r="D586" t="s">
        <v>613</v>
      </c>
      <c r="E586" t="s">
        <v>614</v>
      </c>
      <c r="F586">
        <v>451390</v>
      </c>
    </row>
    <row r="587" spans="1:6" x14ac:dyDescent="0.25">
      <c r="A587">
        <v>2021</v>
      </c>
      <c r="B587" t="s">
        <v>3696</v>
      </c>
      <c r="C587" t="str">
        <f>MID(B587, VLOOKUP("duoarea_state_offset", Keys!$B:$C, 2, FALSE), VLOOKUP("duoarea_state_length", Keys!$B:$C, 2, FALSE))</f>
        <v>RI</v>
      </c>
      <c r="D587" t="s">
        <v>613</v>
      </c>
      <c r="E587" t="s">
        <v>614</v>
      </c>
      <c r="F587">
        <v>290010</v>
      </c>
    </row>
    <row r="588" spans="1:6" x14ac:dyDescent="0.25">
      <c r="A588">
        <v>2021</v>
      </c>
      <c r="B588" t="s">
        <v>3697</v>
      </c>
      <c r="C588" t="str">
        <f>MID(B588, VLOOKUP("duoarea_state_offset", Keys!$B:$C, 2, FALSE), VLOOKUP("duoarea_state_length", Keys!$B:$C, 2, FALSE))</f>
        <v>SC</v>
      </c>
      <c r="D588" t="s">
        <v>613</v>
      </c>
      <c r="E588" t="s">
        <v>614</v>
      </c>
      <c r="F588">
        <v>503977</v>
      </c>
    </row>
    <row r="589" spans="1:6" x14ac:dyDescent="0.25">
      <c r="A589">
        <v>2021</v>
      </c>
      <c r="B589" t="s">
        <v>3698</v>
      </c>
      <c r="C589" t="str">
        <f>MID(B589, VLOOKUP("duoarea_state_offset", Keys!$B:$C, 2, FALSE), VLOOKUP("duoarea_state_length", Keys!$B:$C, 2, FALSE))</f>
        <v>SD</v>
      </c>
      <c r="D589" t="s">
        <v>613</v>
      </c>
      <c r="E589" t="s">
        <v>614</v>
      </c>
      <c r="F589">
        <v>849122</v>
      </c>
    </row>
    <row r="590" spans="1:6" x14ac:dyDescent="0.25">
      <c r="A590">
        <v>2021</v>
      </c>
      <c r="B590" t="s">
        <v>3699</v>
      </c>
      <c r="C590" t="str">
        <f>MID(B590, VLOOKUP("duoarea_state_offset", Keys!$B:$C, 2, FALSE), VLOOKUP("duoarea_state_length", Keys!$B:$C, 2, FALSE))</f>
        <v>TN</v>
      </c>
      <c r="D590" t="s">
        <v>613</v>
      </c>
      <c r="E590" t="s">
        <v>614</v>
      </c>
      <c r="F590">
        <v>2889039</v>
      </c>
    </row>
    <row r="591" spans="1:6" x14ac:dyDescent="0.25">
      <c r="A591">
        <v>2021</v>
      </c>
      <c r="B591" t="s">
        <v>3700</v>
      </c>
      <c r="C591" t="str">
        <f>MID(B591, VLOOKUP("duoarea_state_offset", Keys!$B:$C, 2, FALSE), VLOOKUP("duoarea_state_length", Keys!$B:$C, 2, FALSE))</f>
        <v>TX</v>
      </c>
      <c r="D591" t="s">
        <v>613</v>
      </c>
      <c r="E591" t="s">
        <v>614</v>
      </c>
      <c r="F591">
        <v>1672642</v>
      </c>
    </row>
    <row r="592" spans="1:6" x14ac:dyDescent="0.25">
      <c r="A592">
        <v>2021</v>
      </c>
      <c r="B592" t="s">
        <v>3701</v>
      </c>
      <c r="C592" t="str">
        <f>MID(B592, VLOOKUP("duoarea_state_offset", Keys!$B:$C, 2, FALSE), VLOOKUP("duoarea_state_length", Keys!$B:$C, 2, FALSE))</f>
        <v>UT</v>
      </c>
      <c r="D592" t="s">
        <v>613</v>
      </c>
      <c r="E592" t="s">
        <v>614</v>
      </c>
      <c r="F592">
        <v>1299420</v>
      </c>
    </row>
    <row r="593" spans="1:6" x14ac:dyDescent="0.25">
      <c r="A593">
        <v>2021</v>
      </c>
      <c r="B593" t="s">
        <v>3702</v>
      </c>
      <c r="C593" t="str">
        <f>MID(B593, VLOOKUP("duoarea_state_offset", Keys!$B:$C, 2, FALSE), VLOOKUP("duoarea_state_length", Keys!$B:$C, 2, FALSE))</f>
        <v>VA</v>
      </c>
      <c r="D593" t="s">
        <v>613</v>
      </c>
      <c r="E593" t="s">
        <v>614</v>
      </c>
      <c r="F593">
        <v>1546300</v>
      </c>
    </row>
    <row r="594" spans="1:6" x14ac:dyDescent="0.25">
      <c r="A594">
        <v>2021</v>
      </c>
      <c r="B594" t="s">
        <v>3703</v>
      </c>
      <c r="C594" t="str">
        <f>MID(B594, VLOOKUP("duoarea_state_offset", Keys!$B:$C, 2, FALSE), VLOOKUP("duoarea_state_length", Keys!$B:$C, 2, FALSE))</f>
        <v>VT</v>
      </c>
      <c r="D594" t="s">
        <v>613</v>
      </c>
      <c r="E594" t="s">
        <v>614</v>
      </c>
      <c r="F594">
        <v>108183</v>
      </c>
    </row>
    <row r="595" spans="1:6" x14ac:dyDescent="0.25">
      <c r="A595">
        <v>2021</v>
      </c>
      <c r="B595" t="s">
        <v>3704</v>
      </c>
      <c r="C595" t="str">
        <f>MID(B595, VLOOKUP("duoarea_state_offset", Keys!$B:$C, 2, FALSE), VLOOKUP("duoarea_state_length", Keys!$B:$C, 2, FALSE))</f>
        <v>WA</v>
      </c>
      <c r="D595" t="s">
        <v>613</v>
      </c>
      <c r="E595" t="s">
        <v>614</v>
      </c>
      <c r="F595">
        <v>897171</v>
      </c>
    </row>
    <row r="596" spans="1:6" x14ac:dyDescent="0.25">
      <c r="A596">
        <v>2021</v>
      </c>
      <c r="B596" t="s">
        <v>3705</v>
      </c>
      <c r="C596" t="str">
        <f>MID(B596, VLOOKUP("duoarea_state_offset", Keys!$B:$C, 2, FALSE), VLOOKUP("duoarea_state_length", Keys!$B:$C, 2, FALSE))</f>
        <v>WI</v>
      </c>
      <c r="D596" t="s">
        <v>613</v>
      </c>
      <c r="E596" t="s">
        <v>614</v>
      </c>
      <c r="F596">
        <v>984187</v>
      </c>
    </row>
    <row r="597" spans="1:6" x14ac:dyDescent="0.25">
      <c r="A597">
        <v>2021</v>
      </c>
      <c r="B597" t="s">
        <v>3706</v>
      </c>
      <c r="C597" t="str">
        <f>MID(B597, VLOOKUP("duoarea_state_offset", Keys!$B:$C, 2, FALSE), VLOOKUP("duoarea_state_length", Keys!$B:$C, 2, FALSE))</f>
        <v>WV</v>
      </c>
      <c r="D597" t="s">
        <v>613</v>
      </c>
      <c r="E597" t="s">
        <v>614</v>
      </c>
      <c r="F597">
        <v>725775</v>
      </c>
    </row>
    <row r="598" spans="1:6" x14ac:dyDescent="0.25">
      <c r="A598">
        <v>2021</v>
      </c>
      <c r="B598" t="s">
        <v>3707</v>
      </c>
      <c r="C598" t="str">
        <f>MID(B598, VLOOKUP("duoarea_state_offset", Keys!$B:$C, 2, FALSE), VLOOKUP("duoarea_state_length", Keys!$B:$C, 2, FALSE))</f>
        <v>WY</v>
      </c>
      <c r="D598" t="s">
        <v>613</v>
      </c>
      <c r="E598" t="s">
        <v>614</v>
      </c>
      <c r="F598">
        <v>929804</v>
      </c>
    </row>
    <row r="599" spans="1:6" x14ac:dyDescent="0.25">
      <c r="A599">
        <v>2022</v>
      </c>
      <c r="B599" t="s">
        <v>3604</v>
      </c>
      <c r="C599" t="str">
        <f>MID(B599, VLOOKUP("duoarea_state_offset", Keys!$B:$C, 2, FALSE), VLOOKUP("duoarea_state_length", Keys!$B:$C, 2, FALSE))</f>
        <v>AL</v>
      </c>
      <c r="D599" t="s">
        <v>622</v>
      </c>
      <c r="E599" t="s">
        <v>3605</v>
      </c>
      <c r="F599">
        <v>0</v>
      </c>
    </row>
    <row r="600" spans="1:6" x14ac:dyDescent="0.25">
      <c r="A600">
        <v>2022</v>
      </c>
      <c r="B600" t="s">
        <v>3606</v>
      </c>
      <c r="C600" t="str">
        <f>MID(B600, VLOOKUP("duoarea_state_offset", Keys!$B:$C, 2, FALSE), VLOOKUP("duoarea_state_length", Keys!$B:$C, 2, FALSE))</f>
        <v>AR</v>
      </c>
      <c r="D600" t="s">
        <v>622</v>
      </c>
      <c r="E600" t="s">
        <v>3605</v>
      </c>
      <c r="F600">
        <v>0</v>
      </c>
    </row>
    <row r="601" spans="1:6" x14ac:dyDescent="0.25">
      <c r="A601">
        <v>2022</v>
      </c>
      <c r="B601" t="s">
        <v>3607</v>
      </c>
      <c r="C601" t="str">
        <f>MID(B601, VLOOKUP("duoarea_state_offset", Keys!$B:$C, 2, FALSE), VLOOKUP("duoarea_state_length", Keys!$B:$C, 2, FALSE))</f>
        <v>AZ</v>
      </c>
      <c r="D601" t="s">
        <v>622</v>
      </c>
      <c r="E601" t="s">
        <v>3605</v>
      </c>
      <c r="F601">
        <v>69412</v>
      </c>
    </row>
    <row r="602" spans="1:6" x14ac:dyDescent="0.25">
      <c r="A602">
        <v>2022</v>
      </c>
      <c r="B602" t="s">
        <v>3608</v>
      </c>
      <c r="C602" t="str">
        <f>MID(B602, VLOOKUP("duoarea_state_offset", Keys!$B:$C, 2, FALSE), VLOOKUP("duoarea_state_length", Keys!$B:$C, 2, FALSE))</f>
        <v>CA</v>
      </c>
      <c r="D602" t="s">
        <v>622</v>
      </c>
      <c r="E602" t="s">
        <v>3605</v>
      </c>
      <c r="F602">
        <v>146555</v>
      </c>
    </row>
    <row r="603" spans="1:6" x14ac:dyDescent="0.25">
      <c r="A603">
        <v>2022</v>
      </c>
      <c r="B603" t="s">
        <v>3609</v>
      </c>
      <c r="C603" t="str">
        <f>MID(B603, VLOOKUP("duoarea_state_offset", Keys!$B:$C, 2, FALSE), VLOOKUP("duoarea_state_length", Keys!$B:$C, 2, FALSE))</f>
        <v>CO</v>
      </c>
      <c r="D603" t="s">
        <v>622</v>
      </c>
      <c r="E603" t="s">
        <v>3605</v>
      </c>
      <c r="F603">
        <v>122</v>
      </c>
    </row>
    <row r="604" spans="1:6" x14ac:dyDescent="0.25">
      <c r="A604">
        <v>2022</v>
      </c>
      <c r="B604" t="s">
        <v>3610</v>
      </c>
      <c r="C604" t="str">
        <f>MID(B604, VLOOKUP("duoarea_state_offset", Keys!$B:$C, 2, FALSE), VLOOKUP("duoarea_state_length", Keys!$B:$C, 2, FALSE))</f>
        <v>CT</v>
      </c>
      <c r="D604" t="s">
        <v>622</v>
      </c>
      <c r="E604" t="s">
        <v>3605</v>
      </c>
      <c r="F604">
        <v>0</v>
      </c>
    </row>
    <row r="605" spans="1:6" x14ac:dyDescent="0.25">
      <c r="A605">
        <v>2022</v>
      </c>
      <c r="B605" t="s">
        <v>3611</v>
      </c>
      <c r="C605" t="str">
        <f>MID(B605, VLOOKUP("duoarea_state_offset", Keys!$B:$C, 2, FALSE), VLOOKUP("duoarea_state_length", Keys!$B:$C, 2, FALSE))</f>
        <v>DE</v>
      </c>
      <c r="D605" t="s">
        <v>622</v>
      </c>
      <c r="E605" t="s">
        <v>3605</v>
      </c>
      <c r="F605">
        <v>0</v>
      </c>
    </row>
    <row r="606" spans="1:6" x14ac:dyDescent="0.25">
      <c r="A606">
        <v>2022</v>
      </c>
      <c r="B606" t="s">
        <v>3612</v>
      </c>
      <c r="C606" t="str">
        <f>MID(B606, VLOOKUP("duoarea_state_offset", Keys!$B:$C, 2, FALSE), VLOOKUP("duoarea_state_length", Keys!$B:$C, 2, FALSE))</f>
        <v>FL</v>
      </c>
      <c r="D606" t="s">
        <v>622</v>
      </c>
      <c r="E606" t="s">
        <v>3605</v>
      </c>
      <c r="F606">
        <v>2105</v>
      </c>
    </row>
    <row r="607" spans="1:6" x14ac:dyDescent="0.25">
      <c r="A607">
        <v>2022</v>
      </c>
      <c r="B607" t="s">
        <v>3613</v>
      </c>
      <c r="C607" t="str">
        <f>MID(B607, VLOOKUP("duoarea_state_offset", Keys!$B:$C, 2, FALSE), VLOOKUP("duoarea_state_length", Keys!$B:$C, 2, FALSE))</f>
        <v>GA</v>
      </c>
      <c r="D607" t="s">
        <v>622</v>
      </c>
      <c r="E607" t="s">
        <v>3605</v>
      </c>
      <c r="F607">
        <v>108437</v>
      </c>
    </row>
    <row r="608" spans="1:6" x14ac:dyDescent="0.25">
      <c r="A608">
        <v>2022</v>
      </c>
      <c r="B608" t="s">
        <v>3614</v>
      </c>
      <c r="C608" t="str">
        <f>MID(B608, VLOOKUP("duoarea_state_offset", Keys!$B:$C, 2, FALSE), VLOOKUP("duoarea_state_length", Keys!$B:$C, 2, FALSE))</f>
        <v>IA</v>
      </c>
      <c r="D608" t="s">
        <v>622</v>
      </c>
      <c r="E608" t="s">
        <v>3605</v>
      </c>
      <c r="F608">
        <v>0</v>
      </c>
    </row>
    <row r="609" spans="1:6" x14ac:dyDescent="0.25">
      <c r="A609">
        <v>2022</v>
      </c>
      <c r="B609" t="s">
        <v>3615</v>
      </c>
      <c r="C609" t="str">
        <f>MID(B609, VLOOKUP("duoarea_state_offset", Keys!$B:$C, 2, FALSE), VLOOKUP("duoarea_state_length", Keys!$B:$C, 2, FALSE))</f>
        <v>ID</v>
      </c>
      <c r="D609" t="s">
        <v>622</v>
      </c>
      <c r="E609" t="s">
        <v>3605</v>
      </c>
      <c r="F609">
        <v>1</v>
      </c>
    </row>
    <row r="610" spans="1:6" x14ac:dyDescent="0.25">
      <c r="A610">
        <v>2022</v>
      </c>
      <c r="B610" t="s">
        <v>3616</v>
      </c>
      <c r="C610" t="str">
        <f>MID(B610, VLOOKUP("duoarea_state_offset", Keys!$B:$C, 2, FALSE), VLOOKUP("duoarea_state_length", Keys!$B:$C, 2, FALSE))</f>
        <v>IL</v>
      </c>
      <c r="D610" t="s">
        <v>622</v>
      </c>
      <c r="E610" t="s">
        <v>3605</v>
      </c>
      <c r="F610">
        <v>0</v>
      </c>
    </row>
    <row r="611" spans="1:6" x14ac:dyDescent="0.25">
      <c r="A611">
        <v>2022</v>
      </c>
      <c r="B611" t="s">
        <v>3617</v>
      </c>
      <c r="C611" t="str">
        <f>MID(B611, VLOOKUP("duoarea_state_offset", Keys!$B:$C, 2, FALSE), VLOOKUP("duoarea_state_length", Keys!$B:$C, 2, FALSE))</f>
        <v>IN</v>
      </c>
      <c r="D611" t="s">
        <v>622</v>
      </c>
      <c r="E611" t="s">
        <v>3605</v>
      </c>
      <c r="F611">
        <v>0</v>
      </c>
    </row>
    <row r="612" spans="1:6" x14ac:dyDescent="0.25">
      <c r="A612">
        <v>2022</v>
      </c>
      <c r="B612" t="s">
        <v>3618</v>
      </c>
      <c r="C612" t="str">
        <f>MID(B612, VLOOKUP("duoarea_state_offset", Keys!$B:$C, 2, FALSE), VLOOKUP("duoarea_state_length", Keys!$B:$C, 2, FALSE))</f>
        <v>KS</v>
      </c>
      <c r="D612" t="s">
        <v>622</v>
      </c>
      <c r="E612" t="s">
        <v>3605</v>
      </c>
      <c r="F612">
        <v>0</v>
      </c>
    </row>
    <row r="613" spans="1:6" x14ac:dyDescent="0.25">
      <c r="A613">
        <v>2022</v>
      </c>
      <c r="B613" t="s">
        <v>3619</v>
      </c>
      <c r="C613" t="str">
        <f>MID(B613, VLOOKUP("duoarea_state_offset", Keys!$B:$C, 2, FALSE), VLOOKUP("duoarea_state_length", Keys!$B:$C, 2, FALSE))</f>
        <v>KY</v>
      </c>
      <c r="D613" t="s">
        <v>622</v>
      </c>
      <c r="E613" t="s">
        <v>3605</v>
      </c>
      <c r="F613">
        <v>0</v>
      </c>
    </row>
    <row r="614" spans="1:6" x14ac:dyDescent="0.25">
      <c r="A614">
        <v>2022</v>
      </c>
      <c r="B614" t="s">
        <v>3620</v>
      </c>
      <c r="C614" t="str">
        <f>MID(B614, VLOOKUP("duoarea_state_offset", Keys!$B:$C, 2, FALSE), VLOOKUP("duoarea_state_length", Keys!$B:$C, 2, FALSE))</f>
        <v>LA</v>
      </c>
      <c r="D614" t="s">
        <v>622</v>
      </c>
      <c r="E614" t="s">
        <v>3605</v>
      </c>
      <c r="F614">
        <v>2453265</v>
      </c>
    </row>
    <row r="615" spans="1:6" x14ac:dyDescent="0.25">
      <c r="A615">
        <v>2022</v>
      </c>
      <c r="B615" t="s">
        <v>3621</v>
      </c>
      <c r="C615" t="str">
        <f>MID(B615, VLOOKUP("duoarea_state_offset", Keys!$B:$C, 2, FALSE), VLOOKUP("duoarea_state_length", Keys!$B:$C, 2, FALSE))</f>
        <v>MA</v>
      </c>
      <c r="D615" t="s">
        <v>622</v>
      </c>
      <c r="E615" t="s">
        <v>3605</v>
      </c>
      <c r="F615">
        <v>0</v>
      </c>
    </row>
    <row r="616" spans="1:6" x14ac:dyDescent="0.25">
      <c r="A616">
        <v>2022</v>
      </c>
      <c r="B616" t="s">
        <v>3622</v>
      </c>
      <c r="C616" t="str">
        <f>MID(B616, VLOOKUP("duoarea_state_offset", Keys!$B:$C, 2, FALSE), VLOOKUP("duoarea_state_length", Keys!$B:$C, 2, FALSE))</f>
        <v>MD</v>
      </c>
      <c r="D616" t="s">
        <v>622</v>
      </c>
      <c r="E616" t="s">
        <v>3605</v>
      </c>
      <c r="F616">
        <v>245914</v>
      </c>
    </row>
    <row r="617" spans="1:6" x14ac:dyDescent="0.25">
      <c r="A617">
        <v>2022</v>
      </c>
      <c r="B617" t="s">
        <v>3623</v>
      </c>
      <c r="C617" t="str">
        <f>MID(B617, VLOOKUP("duoarea_state_offset", Keys!$B:$C, 2, FALSE), VLOOKUP("duoarea_state_length", Keys!$B:$C, 2, FALSE))</f>
        <v>ME</v>
      </c>
      <c r="D617" t="s">
        <v>622</v>
      </c>
      <c r="E617" t="s">
        <v>3605</v>
      </c>
      <c r="F617">
        <v>97501</v>
      </c>
    </row>
    <row r="618" spans="1:6" x14ac:dyDescent="0.25">
      <c r="A618">
        <v>2022</v>
      </c>
      <c r="B618" t="s">
        <v>3624</v>
      </c>
      <c r="C618" t="str">
        <f>MID(B618, VLOOKUP("duoarea_state_offset", Keys!$B:$C, 2, FALSE), VLOOKUP("duoarea_state_length", Keys!$B:$C, 2, FALSE))</f>
        <v>MI</v>
      </c>
      <c r="D618" t="s">
        <v>622</v>
      </c>
      <c r="E618" t="s">
        <v>3605</v>
      </c>
      <c r="F618">
        <v>721223</v>
      </c>
    </row>
    <row r="619" spans="1:6" x14ac:dyDescent="0.25">
      <c r="A619">
        <v>2022</v>
      </c>
      <c r="B619" t="s">
        <v>3625</v>
      </c>
      <c r="C619" t="str">
        <f>MID(B619, VLOOKUP("duoarea_state_offset", Keys!$B:$C, 2, FALSE), VLOOKUP("duoarea_state_length", Keys!$B:$C, 2, FALSE))</f>
        <v>MN</v>
      </c>
      <c r="D619" t="s">
        <v>622</v>
      </c>
      <c r="E619" t="s">
        <v>3605</v>
      </c>
      <c r="F619">
        <v>5047</v>
      </c>
    </row>
    <row r="620" spans="1:6" x14ac:dyDescent="0.25">
      <c r="A620">
        <v>2022</v>
      </c>
      <c r="B620" t="s">
        <v>3626</v>
      </c>
      <c r="C620" t="str">
        <f>MID(B620, VLOOKUP("duoarea_state_offset", Keys!$B:$C, 2, FALSE), VLOOKUP("duoarea_state_length", Keys!$B:$C, 2, FALSE))</f>
        <v>MO</v>
      </c>
      <c r="D620" t="s">
        <v>622</v>
      </c>
      <c r="E620" t="s">
        <v>3605</v>
      </c>
      <c r="F620">
        <v>0</v>
      </c>
    </row>
    <row r="621" spans="1:6" x14ac:dyDescent="0.25">
      <c r="A621">
        <v>2022</v>
      </c>
      <c r="B621" t="s">
        <v>3627</v>
      </c>
      <c r="C621" t="str">
        <f>MID(B621, VLOOKUP("duoarea_state_offset", Keys!$B:$C, 2, FALSE), VLOOKUP("duoarea_state_length", Keys!$B:$C, 2, FALSE))</f>
        <v>MS</v>
      </c>
      <c r="D621" t="s">
        <v>622</v>
      </c>
      <c r="E621" t="s">
        <v>3605</v>
      </c>
      <c r="F621">
        <v>0</v>
      </c>
    </row>
    <row r="622" spans="1:6" x14ac:dyDescent="0.25">
      <c r="A622">
        <v>2022</v>
      </c>
      <c r="B622" t="s">
        <v>3628</v>
      </c>
      <c r="C622" t="str">
        <f>MID(B622, VLOOKUP("duoarea_state_offset", Keys!$B:$C, 2, FALSE), VLOOKUP("duoarea_state_length", Keys!$B:$C, 2, FALSE))</f>
        <v>MT</v>
      </c>
      <c r="D622" t="s">
        <v>622</v>
      </c>
      <c r="E622" t="s">
        <v>3605</v>
      </c>
      <c r="F622">
        <v>2</v>
      </c>
    </row>
    <row r="623" spans="1:6" x14ac:dyDescent="0.25">
      <c r="A623">
        <v>2022</v>
      </c>
      <c r="B623" t="s">
        <v>3629</v>
      </c>
      <c r="C623" t="str">
        <f>MID(B623, VLOOKUP("duoarea_state_offset", Keys!$B:$C, 2, FALSE), VLOOKUP("duoarea_state_length", Keys!$B:$C, 2, FALSE))</f>
        <v>ND</v>
      </c>
      <c r="D623" t="s">
        <v>622</v>
      </c>
      <c r="E623" t="s">
        <v>3605</v>
      </c>
      <c r="F623">
        <v>669</v>
      </c>
    </row>
    <row r="624" spans="1:6" x14ac:dyDescent="0.25">
      <c r="A624">
        <v>2022</v>
      </c>
      <c r="B624" t="s">
        <v>3630</v>
      </c>
      <c r="C624" t="str">
        <f>MID(B624, VLOOKUP("duoarea_state_offset", Keys!$B:$C, 2, FALSE), VLOOKUP("duoarea_state_length", Keys!$B:$C, 2, FALSE))</f>
        <v>NE</v>
      </c>
      <c r="D624" t="s">
        <v>622</v>
      </c>
      <c r="E624" t="s">
        <v>3605</v>
      </c>
      <c r="F624">
        <v>0</v>
      </c>
    </row>
    <row r="625" spans="1:6" x14ac:dyDescent="0.25">
      <c r="A625">
        <v>2022</v>
      </c>
      <c r="B625" t="s">
        <v>3631</v>
      </c>
      <c r="C625" t="str">
        <f>MID(B625, VLOOKUP("duoarea_state_offset", Keys!$B:$C, 2, FALSE), VLOOKUP("duoarea_state_length", Keys!$B:$C, 2, FALSE))</f>
        <v>NH</v>
      </c>
      <c r="D625" t="s">
        <v>622</v>
      </c>
      <c r="E625" t="s">
        <v>3605</v>
      </c>
      <c r="F625">
        <v>33</v>
      </c>
    </row>
    <row r="626" spans="1:6" x14ac:dyDescent="0.25">
      <c r="A626">
        <v>2022</v>
      </c>
      <c r="B626" t="s">
        <v>3632</v>
      </c>
      <c r="C626" t="str">
        <f>MID(B626, VLOOKUP("duoarea_state_offset", Keys!$B:$C, 2, FALSE), VLOOKUP("duoarea_state_length", Keys!$B:$C, 2, FALSE))</f>
        <v>NJ</v>
      </c>
      <c r="D626" t="s">
        <v>622</v>
      </c>
      <c r="E626" t="s">
        <v>3605</v>
      </c>
      <c r="F626">
        <v>1</v>
      </c>
    </row>
    <row r="627" spans="1:6" x14ac:dyDescent="0.25">
      <c r="A627">
        <v>2022</v>
      </c>
      <c r="B627" t="s">
        <v>3633</v>
      </c>
      <c r="C627" t="str">
        <f>MID(B627, VLOOKUP("duoarea_state_offset", Keys!$B:$C, 2, FALSE), VLOOKUP("duoarea_state_length", Keys!$B:$C, 2, FALSE))</f>
        <v>NM</v>
      </c>
      <c r="D627" t="s">
        <v>622</v>
      </c>
      <c r="E627" t="s">
        <v>3605</v>
      </c>
      <c r="F627">
        <v>0</v>
      </c>
    </row>
    <row r="628" spans="1:6" x14ac:dyDescent="0.25">
      <c r="A628">
        <v>2022</v>
      </c>
      <c r="B628" t="s">
        <v>3634</v>
      </c>
      <c r="C628" t="str">
        <f>MID(B628, VLOOKUP("duoarea_state_offset", Keys!$B:$C, 2, FALSE), VLOOKUP("duoarea_state_length", Keys!$B:$C, 2, FALSE))</f>
        <v>NV</v>
      </c>
      <c r="D628" t="s">
        <v>622</v>
      </c>
      <c r="E628" t="s">
        <v>3605</v>
      </c>
      <c r="F628">
        <v>0</v>
      </c>
    </row>
    <row r="629" spans="1:6" x14ac:dyDescent="0.25">
      <c r="A629">
        <v>2022</v>
      </c>
      <c r="B629" t="s">
        <v>3635</v>
      </c>
      <c r="C629" t="str">
        <f>MID(B629, VLOOKUP("duoarea_state_offset", Keys!$B:$C, 2, FALSE), VLOOKUP("duoarea_state_length", Keys!$B:$C, 2, FALSE))</f>
        <v>NY</v>
      </c>
      <c r="D629" t="s">
        <v>622</v>
      </c>
      <c r="E629" t="s">
        <v>3605</v>
      </c>
      <c r="F629">
        <v>264523</v>
      </c>
    </row>
    <row r="630" spans="1:6" x14ac:dyDescent="0.25">
      <c r="A630">
        <v>2022</v>
      </c>
      <c r="B630" t="s">
        <v>3636</v>
      </c>
      <c r="C630" t="str">
        <f>MID(B630, VLOOKUP("duoarea_state_offset", Keys!$B:$C, 2, FALSE), VLOOKUP("duoarea_state_length", Keys!$B:$C, 2, FALSE))</f>
        <v>OH</v>
      </c>
      <c r="D630" t="s">
        <v>622</v>
      </c>
      <c r="E630" t="s">
        <v>3605</v>
      </c>
      <c r="F630">
        <v>0</v>
      </c>
    </row>
    <row r="631" spans="1:6" x14ac:dyDescent="0.25">
      <c r="A631">
        <v>2022</v>
      </c>
      <c r="B631" t="s">
        <v>3637</v>
      </c>
      <c r="C631" t="str">
        <f>MID(B631, VLOOKUP("duoarea_state_offset", Keys!$B:$C, 2, FALSE), VLOOKUP("duoarea_state_length", Keys!$B:$C, 2, FALSE))</f>
        <v>OK</v>
      </c>
      <c r="D631" t="s">
        <v>622</v>
      </c>
      <c r="E631" t="s">
        <v>3605</v>
      </c>
      <c r="F631">
        <v>0</v>
      </c>
    </row>
    <row r="632" spans="1:6" x14ac:dyDescent="0.25">
      <c r="A632">
        <v>2022</v>
      </c>
      <c r="B632" t="s">
        <v>3638</v>
      </c>
      <c r="C632" t="str">
        <f>MID(B632, VLOOKUP("duoarea_state_offset", Keys!$B:$C, 2, FALSE), VLOOKUP("duoarea_state_length", Keys!$B:$C, 2, FALSE))</f>
        <v>OR</v>
      </c>
      <c r="D632" t="s">
        <v>622</v>
      </c>
      <c r="E632" t="s">
        <v>3605</v>
      </c>
      <c r="F632">
        <v>0</v>
      </c>
    </row>
    <row r="633" spans="1:6" x14ac:dyDescent="0.25">
      <c r="A633">
        <v>2022</v>
      </c>
      <c r="B633" t="s">
        <v>3639</v>
      </c>
      <c r="C633" t="str">
        <f>MID(B633, VLOOKUP("duoarea_state_offset", Keys!$B:$C, 2, FALSE), VLOOKUP("duoarea_state_length", Keys!$B:$C, 2, FALSE))</f>
        <v>PA</v>
      </c>
      <c r="D633" t="s">
        <v>622</v>
      </c>
      <c r="E633" t="s">
        <v>3605</v>
      </c>
      <c r="F633">
        <v>0</v>
      </c>
    </row>
    <row r="634" spans="1:6" x14ac:dyDescent="0.25">
      <c r="A634">
        <v>2022</v>
      </c>
      <c r="B634" t="s">
        <v>3640</v>
      </c>
      <c r="C634" t="str">
        <f>MID(B634, VLOOKUP("duoarea_state_offset", Keys!$B:$C, 2, FALSE), VLOOKUP("duoarea_state_length", Keys!$B:$C, 2, FALSE))</f>
        <v>RI</v>
      </c>
      <c r="D634" t="s">
        <v>622</v>
      </c>
      <c r="E634" t="s">
        <v>3605</v>
      </c>
      <c r="F634">
        <v>0</v>
      </c>
    </row>
    <row r="635" spans="1:6" x14ac:dyDescent="0.25">
      <c r="A635">
        <v>2022</v>
      </c>
      <c r="B635" t="s">
        <v>3641</v>
      </c>
      <c r="C635" t="str">
        <f>MID(B635, VLOOKUP("duoarea_state_offset", Keys!$B:$C, 2, FALSE), VLOOKUP("duoarea_state_length", Keys!$B:$C, 2, FALSE))</f>
        <v>SC</v>
      </c>
      <c r="D635" t="s">
        <v>622</v>
      </c>
      <c r="E635" t="s">
        <v>3605</v>
      </c>
      <c r="F635">
        <v>0</v>
      </c>
    </row>
    <row r="636" spans="1:6" x14ac:dyDescent="0.25">
      <c r="A636">
        <v>2022</v>
      </c>
      <c r="B636" t="s">
        <v>3642</v>
      </c>
      <c r="C636" t="str">
        <f>MID(B636, VLOOKUP("duoarea_state_offset", Keys!$B:$C, 2, FALSE), VLOOKUP("duoarea_state_length", Keys!$B:$C, 2, FALSE))</f>
        <v>SD</v>
      </c>
      <c r="D636" t="s">
        <v>622</v>
      </c>
      <c r="E636" t="s">
        <v>3605</v>
      </c>
      <c r="F636">
        <v>0</v>
      </c>
    </row>
    <row r="637" spans="1:6" x14ac:dyDescent="0.25">
      <c r="A637">
        <v>2022</v>
      </c>
      <c r="B637" t="s">
        <v>3643</v>
      </c>
      <c r="C637" t="str">
        <f>MID(B637, VLOOKUP("duoarea_state_offset", Keys!$B:$C, 2, FALSE), VLOOKUP("duoarea_state_length", Keys!$B:$C, 2, FALSE))</f>
        <v>TN</v>
      </c>
      <c r="D637" t="s">
        <v>622</v>
      </c>
      <c r="E637" t="s">
        <v>3605</v>
      </c>
      <c r="F637">
        <v>0</v>
      </c>
    </row>
    <row r="638" spans="1:6" x14ac:dyDescent="0.25">
      <c r="A638">
        <v>2022</v>
      </c>
      <c r="B638" t="s">
        <v>3644</v>
      </c>
      <c r="C638" t="str">
        <f>MID(B638, VLOOKUP("duoarea_state_offset", Keys!$B:$C, 2, FALSE), VLOOKUP("duoarea_state_length", Keys!$B:$C, 2, FALSE))</f>
        <v>TX</v>
      </c>
      <c r="D638" t="s">
        <v>622</v>
      </c>
      <c r="E638" t="s">
        <v>3605</v>
      </c>
      <c r="F638">
        <v>2934586</v>
      </c>
    </row>
    <row r="639" spans="1:6" x14ac:dyDescent="0.25">
      <c r="A639">
        <v>2022</v>
      </c>
      <c r="B639" t="s">
        <v>3645</v>
      </c>
      <c r="C639" t="str">
        <f>MID(B639, VLOOKUP("duoarea_state_offset", Keys!$B:$C, 2, FALSE), VLOOKUP("duoarea_state_length", Keys!$B:$C, 2, FALSE))</f>
        <v>UT</v>
      </c>
      <c r="D639" t="s">
        <v>622</v>
      </c>
      <c r="E639" t="s">
        <v>3605</v>
      </c>
      <c r="F639">
        <v>0</v>
      </c>
    </row>
    <row r="640" spans="1:6" x14ac:dyDescent="0.25">
      <c r="A640">
        <v>2022</v>
      </c>
      <c r="B640" t="s">
        <v>3646</v>
      </c>
      <c r="C640" t="str">
        <f>MID(B640, VLOOKUP("duoarea_state_offset", Keys!$B:$C, 2, FALSE), VLOOKUP("duoarea_state_length", Keys!$B:$C, 2, FALSE))</f>
        <v>VA</v>
      </c>
      <c r="D640" t="s">
        <v>622</v>
      </c>
      <c r="E640" t="s">
        <v>3605</v>
      </c>
      <c r="F640">
        <v>0</v>
      </c>
    </row>
    <row r="641" spans="1:6" x14ac:dyDescent="0.25">
      <c r="A641">
        <v>2022</v>
      </c>
      <c r="B641" t="s">
        <v>3647</v>
      </c>
      <c r="C641" t="str">
        <f>MID(B641, VLOOKUP("duoarea_state_offset", Keys!$B:$C, 2, FALSE), VLOOKUP("duoarea_state_length", Keys!$B:$C, 2, FALSE))</f>
        <v>VT</v>
      </c>
      <c r="D641" t="s">
        <v>622</v>
      </c>
      <c r="E641" t="s">
        <v>3605</v>
      </c>
      <c r="F641">
        <v>0</v>
      </c>
    </row>
    <row r="642" spans="1:6" x14ac:dyDescent="0.25">
      <c r="A642">
        <v>2022</v>
      </c>
      <c r="B642" t="s">
        <v>3648</v>
      </c>
      <c r="C642" t="str">
        <f>MID(B642, VLOOKUP("duoarea_state_offset", Keys!$B:$C, 2, FALSE), VLOOKUP("duoarea_state_length", Keys!$B:$C, 2, FALSE))</f>
        <v>WA</v>
      </c>
      <c r="D642" t="s">
        <v>622</v>
      </c>
      <c r="E642" t="s">
        <v>3605</v>
      </c>
      <c r="F642">
        <v>6790</v>
      </c>
    </row>
    <row r="643" spans="1:6" x14ac:dyDescent="0.25">
      <c r="A643">
        <v>2022</v>
      </c>
      <c r="B643" t="s">
        <v>3649</v>
      </c>
      <c r="C643" t="str">
        <f>MID(B643, VLOOKUP("duoarea_state_offset", Keys!$B:$C, 2, FALSE), VLOOKUP("duoarea_state_length", Keys!$B:$C, 2, FALSE))</f>
        <v>WI</v>
      </c>
      <c r="D643" t="s">
        <v>622</v>
      </c>
      <c r="E643" t="s">
        <v>3605</v>
      </c>
      <c r="F643">
        <v>0</v>
      </c>
    </row>
    <row r="644" spans="1:6" x14ac:dyDescent="0.25">
      <c r="A644">
        <v>2022</v>
      </c>
      <c r="B644" t="s">
        <v>3650</v>
      </c>
      <c r="C644" t="str">
        <f>MID(B644, VLOOKUP("duoarea_state_offset", Keys!$B:$C, 2, FALSE), VLOOKUP("duoarea_state_length", Keys!$B:$C, 2, FALSE))</f>
        <v>WV</v>
      </c>
      <c r="D644" t="s">
        <v>622</v>
      </c>
      <c r="E644" t="s">
        <v>3605</v>
      </c>
      <c r="F644">
        <v>0</v>
      </c>
    </row>
    <row r="645" spans="1:6" x14ac:dyDescent="0.25">
      <c r="A645">
        <v>2022</v>
      </c>
      <c r="B645" t="s">
        <v>3651</v>
      </c>
      <c r="C645" t="str">
        <f>MID(B645, VLOOKUP("duoarea_state_offset", Keys!$B:$C, 2, FALSE), VLOOKUP("duoarea_state_length", Keys!$B:$C, 2, FALSE))</f>
        <v>WY</v>
      </c>
      <c r="D645" t="s">
        <v>622</v>
      </c>
      <c r="E645" t="s">
        <v>3605</v>
      </c>
      <c r="F645">
        <v>0</v>
      </c>
    </row>
    <row r="646" spans="1:6" x14ac:dyDescent="0.25">
      <c r="A646">
        <v>2022</v>
      </c>
      <c r="B646" t="s">
        <v>3652</v>
      </c>
      <c r="C646" t="str">
        <f>MID(B646, VLOOKUP("duoarea_state_offset", Keys!$B:$C, 2, FALSE), VLOOKUP("duoarea_state_length", Keys!$B:$C, 2, FALSE))</f>
        <v>AK</v>
      </c>
      <c r="D646" t="s">
        <v>619</v>
      </c>
      <c r="E646" t="s">
        <v>3653</v>
      </c>
      <c r="F646">
        <v>35</v>
      </c>
    </row>
    <row r="647" spans="1:6" x14ac:dyDescent="0.25">
      <c r="A647">
        <v>2022</v>
      </c>
      <c r="B647" t="s">
        <v>3604</v>
      </c>
      <c r="C647" t="str">
        <f>MID(B647, VLOOKUP("duoarea_state_offset", Keys!$B:$C, 2, FALSE), VLOOKUP("duoarea_state_length", Keys!$B:$C, 2, FALSE))</f>
        <v>AL</v>
      </c>
      <c r="D647" t="s">
        <v>619</v>
      </c>
      <c r="E647" t="s">
        <v>3653</v>
      </c>
      <c r="F647">
        <v>0</v>
      </c>
    </row>
    <row r="648" spans="1:6" x14ac:dyDescent="0.25">
      <c r="A648">
        <v>2022</v>
      </c>
      <c r="B648" t="s">
        <v>3606</v>
      </c>
      <c r="C648" t="str">
        <f>MID(B648, VLOOKUP("duoarea_state_offset", Keys!$B:$C, 2, FALSE), VLOOKUP("duoarea_state_length", Keys!$B:$C, 2, FALSE))</f>
        <v>AR</v>
      </c>
      <c r="D648" t="s">
        <v>619</v>
      </c>
      <c r="E648" t="s">
        <v>3653</v>
      </c>
      <c r="F648">
        <v>0</v>
      </c>
    </row>
    <row r="649" spans="1:6" x14ac:dyDescent="0.25">
      <c r="A649">
        <v>2022</v>
      </c>
      <c r="B649" t="s">
        <v>3607</v>
      </c>
      <c r="C649" t="str">
        <f>MID(B649, VLOOKUP("duoarea_state_offset", Keys!$B:$C, 2, FALSE), VLOOKUP("duoarea_state_length", Keys!$B:$C, 2, FALSE))</f>
        <v>AZ</v>
      </c>
      <c r="D649" t="s">
        <v>619</v>
      </c>
      <c r="E649" t="s">
        <v>3653</v>
      </c>
      <c r="F649">
        <v>2811</v>
      </c>
    </row>
    <row r="650" spans="1:6" x14ac:dyDescent="0.25">
      <c r="A650">
        <v>2022</v>
      </c>
      <c r="B650" t="s">
        <v>3608</v>
      </c>
      <c r="C650" t="str">
        <f>MID(B650, VLOOKUP("duoarea_state_offset", Keys!$B:$C, 2, FALSE), VLOOKUP("duoarea_state_length", Keys!$B:$C, 2, FALSE))</f>
        <v>CA</v>
      </c>
      <c r="D650" t="s">
        <v>619</v>
      </c>
      <c r="E650" t="s">
        <v>3653</v>
      </c>
      <c r="F650">
        <v>858</v>
      </c>
    </row>
    <row r="651" spans="1:6" x14ac:dyDescent="0.25">
      <c r="A651">
        <v>2022</v>
      </c>
      <c r="B651" t="s">
        <v>3609</v>
      </c>
      <c r="C651" t="str">
        <f>MID(B651, VLOOKUP("duoarea_state_offset", Keys!$B:$C, 2, FALSE), VLOOKUP("duoarea_state_length", Keys!$B:$C, 2, FALSE))</f>
        <v>CO</v>
      </c>
      <c r="D651" t="s">
        <v>619</v>
      </c>
      <c r="E651" t="s">
        <v>3653</v>
      </c>
      <c r="F651">
        <v>0</v>
      </c>
    </row>
    <row r="652" spans="1:6" x14ac:dyDescent="0.25">
      <c r="A652">
        <v>2022</v>
      </c>
      <c r="B652" t="s">
        <v>3610</v>
      </c>
      <c r="C652" t="str">
        <f>MID(B652, VLOOKUP("duoarea_state_offset", Keys!$B:$C, 2, FALSE), VLOOKUP("duoarea_state_length", Keys!$B:$C, 2, FALSE))</f>
        <v>CT</v>
      </c>
      <c r="D652" t="s">
        <v>619</v>
      </c>
      <c r="E652" t="s">
        <v>3653</v>
      </c>
      <c r="F652">
        <v>0</v>
      </c>
    </row>
    <row r="653" spans="1:6" x14ac:dyDescent="0.25">
      <c r="A653">
        <v>2022</v>
      </c>
      <c r="B653" t="s">
        <v>3654</v>
      </c>
      <c r="C653" t="str">
        <f>MID(B653, VLOOKUP("duoarea_state_offset", Keys!$B:$C, 2, FALSE), VLOOKUP("duoarea_state_length", Keys!$B:$C, 2, FALSE))</f>
        <v>DC</v>
      </c>
      <c r="D653" t="s">
        <v>619</v>
      </c>
      <c r="E653" t="s">
        <v>3653</v>
      </c>
      <c r="F653">
        <v>0</v>
      </c>
    </row>
    <row r="654" spans="1:6" x14ac:dyDescent="0.25">
      <c r="A654">
        <v>2022</v>
      </c>
      <c r="B654" t="s">
        <v>3611</v>
      </c>
      <c r="C654" t="str">
        <f>MID(B654, VLOOKUP("duoarea_state_offset", Keys!$B:$C, 2, FALSE), VLOOKUP("duoarea_state_length", Keys!$B:$C, 2, FALSE))</f>
        <v>DE</v>
      </c>
      <c r="D654" t="s">
        <v>619</v>
      </c>
      <c r="E654" t="s">
        <v>3653</v>
      </c>
      <c r="F654">
        <v>0</v>
      </c>
    </row>
    <row r="655" spans="1:6" x14ac:dyDescent="0.25">
      <c r="A655">
        <v>2022</v>
      </c>
      <c r="B655" t="s">
        <v>3612</v>
      </c>
      <c r="C655" t="str">
        <f>MID(B655, VLOOKUP("duoarea_state_offset", Keys!$B:$C, 2, FALSE), VLOOKUP("duoarea_state_length", Keys!$B:$C, 2, FALSE))</f>
        <v>FL</v>
      </c>
      <c r="D655" t="s">
        <v>619</v>
      </c>
      <c r="E655" t="s">
        <v>3653</v>
      </c>
      <c r="F655">
        <v>0</v>
      </c>
    </row>
    <row r="656" spans="1:6" x14ac:dyDescent="0.25">
      <c r="A656">
        <v>2022</v>
      </c>
      <c r="B656" t="s">
        <v>3613</v>
      </c>
      <c r="C656" t="str">
        <f>MID(B656, VLOOKUP("duoarea_state_offset", Keys!$B:$C, 2, FALSE), VLOOKUP("duoarea_state_length", Keys!$B:$C, 2, FALSE))</f>
        <v>GA</v>
      </c>
      <c r="D656" t="s">
        <v>619</v>
      </c>
      <c r="E656" t="s">
        <v>3653</v>
      </c>
      <c r="F656">
        <v>0</v>
      </c>
    </row>
    <row r="657" spans="1:6" x14ac:dyDescent="0.25">
      <c r="A657">
        <v>2022</v>
      </c>
      <c r="B657" t="s">
        <v>3614</v>
      </c>
      <c r="C657" t="str">
        <f>MID(B657, VLOOKUP("duoarea_state_offset", Keys!$B:$C, 2, FALSE), VLOOKUP("duoarea_state_length", Keys!$B:$C, 2, FALSE))</f>
        <v>IA</v>
      </c>
      <c r="D657" t="s">
        <v>619</v>
      </c>
      <c r="E657" t="s">
        <v>3653</v>
      </c>
      <c r="F657">
        <v>0</v>
      </c>
    </row>
    <row r="658" spans="1:6" x14ac:dyDescent="0.25">
      <c r="A658">
        <v>2022</v>
      </c>
      <c r="B658" t="s">
        <v>3615</v>
      </c>
      <c r="C658" t="str">
        <f>MID(B658, VLOOKUP("duoarea_state_offset", Keys!$B:$C, 2, FALSE), VLOOKUP("duoarea_state_length", Keys!$B:$C, 2, FALSE))</f>
        <v>ID</v>
      </c>
      <c r="D658" t="s">
        <v>619</v>
      </c>
      <c r="E658" t="s">
        <v>3653</v>
      </c>
      <c r="F658">
        <v>897492</v>
      </c>
    </row>
    <row r="659" spans="1:6" x14ac:dyDescent="0.25">
      <c r="A659">
        <v>2022</v>
      </c>
      <c r="B659" t="s">
        <v>3616</v>
      </c>
      <c r="C659" t="str">
        <f>MID(B659, VLOOKUP("duoarea_state_offset", Keys!$B:$C, 2, FALSE), VLOOKUP("duoarea_state_length", Keys!$B:$C, 2, FALSE))</f>
        <v>IL</v>
      </c>
      <c r="D659" t="s">
        <v>619</v>
      </c>
      <c r="E659" t="s">
        <v>3653</v>
      </c>
      <c r="F659">
        <v>0</v>
      </c>
    </row>
    <row r="660" spans="1:6" x14ac:dyDescent="0.25">
      <c r="A660">
        <v>2022</v>
      </c>
      <c r="B660" t="s">
        <v>3617</v>
      </c>
      <c r="C660" t="str">
        <f>MID(B660, VLOOKUP("duoarea_state_offset", Keys!$B:$C, 2, FALSE), VLOOKUP("duoarea_state_length", Keys!$B:$C, 2, FALSE))</f>
        <v>IN</v>
      </c>
      <c r="D660" t="s">
        <v>619</v>
      </c>
      <c r="E660" t="s">
        <v>3653</v>
      </c>
      <c r="F660">
        <v>0</v>
      </c>
    </row>
    <row r="661" spans="1:6" x14ac:dyDescent="0.25">
      <c r="A661">
        <v>2022</v>
      </c>
      <c r="B661" t="s">
        <v>3618</v>
      </c>
      <c r="C661" t="str">
        <f>MID(B661, VLOOKUP("duoarea_state_offset", Keys!$B:$C, 2, FALSE), VLOOKUP("duoarea_state_length", Keys!$B:$C, 2, FALSE))</f>
        <v>KS</v>
      </c>
      <c r="D661" t="s">
        <v>619</v>
      </c>
      <c r="E661" t="s">
        <v>3653</v>
      </c>
      <c r="F661">
        <v>0</v>
      </c>
    </row>
    <row r="662" spans="1:6" x14ac:dyDescent="0.25">
      <c r="A662">
        <v>2022</v>
      </c>
      <c r="B662" t="s">
        <v>3619</v>
      </c>
      <c r="C662" t="str">
        <f>MID(B662, VLOOKUP("duoarea_state_offset", Keys!$B:$C, 2, FALSE), VLOOKUP("duoarea_state_length", Keys!$B:$C, 2, FALSE))</f>
        <v>KY</v>
      </c>
      <c r="D662" t="s">
        <v>619</v>
      </c>
      <c r="E662" t="s">
        <v>3653</v>
      </c>
      <c r="F662">
        <v>0</v>
      </c>
    </row>
    <row r="663" spans="1:6" x14ac:dyDescent="0.25">
      <c r="A663">
        <v>2022</v>
      </c>
      <c r="B663" t="s">
        <v>3620</v>
      </c>
      <c r="C663" t="str">
        <f>MID(B663, VLOOKUP("duoarea_state_offset", Keys!$B:$C, 2, FALSE), VLOOKUP("duoarea_state_length", Keys!$B:$C, 2, FALSE))</f>
        <v>LA</v>
      </c>
      <c r="D663" t="s">
        <v>619</v>
      </c>
      <c r="E663" t="s">
        <v>3653</v>
      </c>
      <c r="F663">
        <v>0</v>
      </c>
    </row>
    <row r="664" spans="1:6" x14ac:dyDescent="0.25">
      <c r="A664">
        <v>2022</v>
      </c>
      <c r="B664" t="s">
        <v>3621</v>
      </c>
      <c r="C664" t="str">
        <f>MID(B664, VLOOKUP("duoarea_state_offset", Keys!$B:$C, 2, FALSE), VLOOKUP("duoarea_state_length", Keys!$B:$C, 2, FALSE))</f>
        <v>MA</v>
      </c>
      <c r="D664" t="s">
        <v>619</v>
      </c>
      <c r="E664" t="s">
        <v>3653</v>
      </c>
      <c r="F664">
        <v>23869</v>
      </c>
    </row>
    <row r="665" spans="1:6" x14ac:dyDescent="0.25">
      <c r="A665">
        <v>2022</v>
      </c>
      <c r="B665" t="s">
        <v>3622</v>
      </c>
      <c r="C665" t="str">
        <f>MID(B665, VLOOKUP("duoarea_state_offset", Keys!$B:$C, 2, FALSE), VLOOKUP("duoarea_state_length", Keys!$B:$C, 2, FALSE))</f>
        <v>MD</v>
      </c>
      <c r="D665" t="s">
        <v>619</v>
      </c>
      <c r="E665" t="s">
        <v>3653</v>
      </c>
      <c r="F665">
        <v>0</v>
      </c>
    </row>
    <row r="666" spans="1:6" x14ac:dyDescent="0.25">
      <c r="A666">
        <v>2022</v>
      </c>
      <c r="B666" t="s">
        <v>3623</v>
      </c>
      <c r="C666" t="str">
        <f>MID(B666, VLOOKUP("duoarea_state_offset", Keys!$B:$C, 2, FALSE), VLOOKUP("duoarea_state_length", Keys!$B:$C, 2, FALSE))</f>
        <v>ME</v>
      </c>
      <c r="D666" t="s">
        <v>619</v>
      </c>
      <c r="E666" t="s">
        <v>3653</v>
      </c>
      <c r="F666">
        <v>21725</v>
      </c>
    </row>
    <row r="667" spans="1:6" x14ac:dyDescent="0.25">
      <c r="A667">
        <v>2022</v>
      </c>
      <c r="B667" t="s">
        <v>3624</v>
      </c>
      <c r="C667" t="str">
        <f>MID(B667, VLOOKUP("duoarea_state_offset", Keys!$B:$C, 2, FALSE), VLOOKUP("duoarea_state_length", Keys!$B:$C, 2, FALSE))</f>
        <v>MI</v>
      </c>
      <c r="D667" t="s">
        <v>619</v>
      </c>
      <c r="E667" t="s">
        <v>3653</v>
      </c>
      <c r="F667">
        <v>83714</v>
      </c>
    </row>
    <row r="668" spans="1:6" x14ac:dyDescent="0.25">
      <c r="A668">
        <v>2022</v>
      </c>
      <c r="B668" t="s">
        <v>3625</v>
      </c>
      <c r="C668" t="str">
        <f>MID(B668, VLOOKUP("duoarea_state_offset", Keys!$B:$C, 2, FALSE), VLOOKUP("duoarea_state_length", Keys!$B:$C, 2, FALSE))</f>
        <v>MN</v>
      </c>
      <c r="D668" t="s">
        <v>619</v>
      </c>
      <c r="E668" t="s">
        <v>3653</v>
      </c>
      <c r="F668">
        <v>649102</v>
      </c>
    </row>
    <row r="669" spans="1:6" x14ac:dyDescent="0.25">
      <c r="A669">
        <v>2022</v>
      </c>
      <c r="B669" t="s">
        <v>3626</v>
      </c>
      <c r="C669" t="str">
        <f>MID(B669, VLOOKUP("duoarea_state_offset", Keys!$B:$C, 2, FALSE), VLOOKUP("duoarea_state_length", Keys!$B:$C, 2, FALSE))</f>
        <v>MO</v>
      </c>
      <c r="D669" t="s">
        <v>619</v>
      </c>
      <c r="E669" t="s">
        <v>3653</v>
      </c>
      <c r="F669">
        <v>0</v>
      </c>
    </row>
    <row r="670" spans="1:6" x14ac:dyDescent="0.25">
      <c r="A670">
        <v>2022</v>
      </c>
      <c r="B670" t="s">
        <v>3627</v>
      </c>
      <c r="C670" t="str">
        <f>MID(B670, VLOOKUP("duoarea_state_offset", Keys!$B:$C, 2, FALSE), VLOOKUP("duoarea_state_length", Keys!$B:$C, 2, FALSE))</f>
        <v>MS</v>
      </c>
      <c r="D670" t="s">
        <v>619</v>
      </c>
      <c r="E670" t="s">
        <v>3653</v>
      </c>
      <c r="F670">
        <v>0</v>
      </c>
    </row>
    <row r="671" spans="1:6" x14ac:dyDescent="0.25">
      <c r="A671">
        <v>2022</v>
      </c>
      <c r="B671" t="s">
        <v>3628</v>
      </c>
      <c r="C671" t="str">
        <f>MID(B671, VLOOKUP("duoarea_state_offset", Keys!$B:$C, 2, FALSE), VLOOKUP("duoarea_state_length", Keys!$B:$C, 2, FALSE))</f>
        <v>MT</v>
      </c>
      <c r="D671" t="s">
        <v>619</v>
      </c>
      <c r="E671" t="s">
        <v>3653</v>
      </c>
      <c r="F671">
        <v>298060</v>
      </c>
    </row>
    <row r="672" spans="1:6" x14ac:dyDescent="0.25">
      <c r="A672">
        <v>2022</v>
      </c>
      <c r="B672" t="s">
        <v>3656</v>
      </c>
      <c r="C672" t="str">
        <f>MID(B672, VLOOKUP("duoarea_state_offset", Keys!$B:$C, 2, FALSE), VLOOKUP("duoarea_state_length", Keys!$B:$C, 2, FALSE))</f>
        <v>NC</v>
      </c>
      <c r="D672" t="s">
        <v>619</v>
      </c>
      <c r="E672" t="s">
        <v>3653</v>
      </c>
      <c r="F672">
        <v>0</v>
      </c>
    </row>
    <row r="673" spans="1:6" x14ac:dyDescent="0.25">
      <c r="A673">
        <v>2022</v>
      </c>
      <c r="B673" t="s">
        <v>3629</v>
      </c>
      <c r="C673" t="str">
        <f>MID(B673, VLOOKUP("duoarea_state_offset", Keys!$B:$C, 2, FALSE), VLOOKUP("duoarea_state_length", Keys!$B:$C, 2, FALSE))</f>
        <v>ND</v>
      </c>
      <c r="D673" t="s">
        <v>619</v>
      </c>
      <c r="E673" t="s">
        <v>3653</v>
      </c>
      <c r="F673">
        <v>487131</v>
      </c>
    </row>
    <row r="674" spans="1:6" x14ac:dyDescent="0.25">
      <c r="A674">
        <v>2022</v>
      </c>
      <c r="B674" t="s">
        <v>3630</v>
      </c>
      <c r="C674" t="str">
        <f>MID(B674, VLOOKUP("duoarea_state_offset", Keys!$B:$C, 2, FALSE), VLOOKUP("duoarea_state_length", Keys!$B:$C, 2, FALSE))</f>
        <v>NE</v>
      </c>
      <c r="D674" t="s">
        <v>619</v>
      </c>
      <c r="E674" t="s">
        <v>3653</v>
      </c>
      <c r="F674">
        <v>0</v>
      </c>
    </row>
    <row r="675" spans="1:6" x14ac:dyDescent="0.25">
      <c r="A675">
        <v>2022</v>
      </c>
      <c r="B675" t="s">
        <v>3631</v>
      </c>
      <c r="C675" t="str">
        <f>MID(B675, VLOOKUP("duoarea_state_offset", Keys!$B:$C, 2, FALSE), VLOOKUP("duoarea_state_length", Keys!$B:$C, 2, FALSE))</f>
        <v>NH</v>
      </c>
      <c r="D675" t="s">
        <v>619</v>
      </c>
      <c r="E675" t="s">
        <v>3653</v>
      </c>
      <c r="F675">
        <v>124391</v>
      </c>
    </row>
    <row r="676" spans="1:6" x14ac:dyDescent="0.25">
      <c r="A676">
        <v>2022</v>
      </c>
      <c r="B676" t="s">
        <v>3632</v>
      </c>
      <c r="C676" t="str">
        <f>MID(B676, VLOOKUP("duoarea_state_offset", Keys!$B:$C, 2, FALSE), VLOOKUP("duoarea_state_length", Keys!$B:$C, 2, FALSE))</f>
        <v>NJ</v>
      </c>
      <c r="D676" t="s">
        <v>619</v>
      </c>
      <c r="E676" t="s">
        <v>3653</v>
      </c>
      <c r="F676">
        <v>0</v>
      </c>
    </row>
    <row r="677" spans="1:6" x14ac:dyDescent="0.25">
      <c r="A677">
        <v>2022</v>
      </c>
      <c r="B677" t="s">
        <v>3633</v>
      </c>
      <c r="C677" t="str">
        <f>MID(B677, VLOOKUP("duoarea_state_offset", Keys!$B:$C, 2, FALSE), VLOOKUP("duoarea_state_length", Keys!$B:$C, 2, FALSE))</f>
        <v>NM</v>
      </c>
      <c r="D677" t="s">
        <v>619</v>
      </c>
      <c r="E677" t="s">
        <v>3653</v>
      </c>
      <c r="F677">
        <v>0</v>
      </c>
    </row>
    <row r="678" spans="1:6" x14ac:dyDescent="0.25">
      <c r="A678">
        <v>2022</v>
      </c>
      <c r="B678" t="s">
        <v>3634</v>
      </c>
      <c r="C678" t="str">
        <f>MID(B678, VLOOKUP("duoarea_state_offset", Keys!$B:$C, 2, FALSE), VLOOKUP("duoarea_state_length", Keys!$B:$C, 2, FALSE))</f>
        <v>NV</v>
      </c>
      <c r="D678" t="s">
        <v>619</v>
      </c>
      <c r="E678" t="s">
        <v>3653</v>
      </c>
      <c r="F678">
        <v>0</v>
      </c>
    </row>
    <row r="679" spans="1:6" x14ac:dyDescent="0.25">
      <c r="A679">
        <v>2022</v>
      </c>
      <c r="B679" t="s">
        <v>3635</v>
      </c>
      <c r="C679" t="str">
        <f>MID(B679, VLOOKUP("duoarea_state_offset", Keys!$B:$C, 2, FALSE), VLOOKUP("duoarea_state_length", Keys!$B:$C, 2, FALSE))</f>
        <v>NY</v>
      </c>
      <c r="D679" t="s">
        <v>619</v>
      </c>
      <c r="E679" t="s">
        <v>3653</v>
      </c>
      <c r="F679">
        <v>214064</v>
      </c>
    </row>
    <row r="680" spans="1:6" x14ac:dyDescent="0.25">
      <c r="A680">
        <v>2022</v>
      </c>
      <c r="B680" t="s">
        <v>3636</v>
      </c>
      <c r="C680" t="str">
        <f>MID(B680, VLOOKUP("duoarea_state_offset", Keys!$B:$C, 2, FALSE), VLOOKUP("duoarea_state_length", Keys!$B:$C, 2, FALSE))</f>
        <v>OH</v>
      </c>
      <c r="D680" t="s">
        <v>619</v>
      </c>
      <c r="E680" t="s">
        <v>3653</v>
      </c>
      <c r="F680">
        <v>0</v>
      </c>
    </row>
    <row r="681" spans="1:6" x14ac:dyDescent="0.25">
      <c r="A681">
        <v>2022</v>
      </c>
      <c r="B681" t="s">
        <v>3637</v>
      </c>
      <c r="C681" t="str">
        <f>MID(B681, VLOOKUP("duoarea_state_offset", Keys!$B:$C, 2, FALSE), VLOOKUP("duoarea_state_length", Keys!$B:$C, 2, FALSE))</f>
        <v>OK</v>
      </c>
      <c r="D681" t="s">
        <v>619</v>
      </c>
      <c r="E681" t="s">
        <v>3653</v>
      </c>
      <c r="F681">
        <v>0</v>
      </c>
    </row>
    <row r="682" spans="1:6" x14ac:dyDescent="0.25">
      <c r="A682">
        <v>2022</v>
      </c>
      <c r="B682" t="s">
        <v>3638</v>
      </c>
      <c r="C682" t="str">
        <f>MID(B682, VLOOKUP("duoarea_state_offset", Keys!$B:$C, 2, FALSE), VLOOKUP("duoarea_state_length", Keys!$B:$C, 2, FALSE))</f>
        <v>OR</v>
      </c>
      <c r="D682" t="s">
        <v>619</v>
      </c>
      <c r="E682" t="s">
        <v>3653</v>
      </c>
      <c r="F682">
        <v>0</v>
      </c>
    </row>
    <row r="683" spans="1:6" x14ac:dyDescent="0.25">
      <c r="A683">
        <v>2022</v>
      </c>
      <c r="B683" t="s">
        <v>3639</v>
      </c>
      <c r="C683" t="str">
        <f>MID(B683, VLOOKUP("duoarea_state_offset", Keys!$B:$C, 2, FALSE), VLOOKUP("duoarea_state_length", Keys!$B:$C, 2, FALSE))</f>
        <v>PA</v>
      </c>
      <c r="D683" t="s">
        <v>619</v>
      </c>
      <c r="E683" t="s">
        <v>3653</v>
      </c>
      <c r="F683">
        <v>0</v>
      </c>
    </row>
    <row r="684" spans="1:6" x14ac:dyDescent="0.25">
      <c r="A684">
        <v>2022</v>
      </c>
      <c r="B684" t="s">
        <v>3640</v>
      </c>
      <c r="C684" t="str">
        <f>MID(B684, VLOOKUP("duoarea_state_offset", Keys!$B:$C, 2, FALSE), VLOOKUP("duoarea_state_length", Keys!$B:$C, 2, FALSE))</f>
        <v>RI</v>
      </c>
      <c r="D684" t="s">
        <v>619</v>
      </c>
      <c r="E684" t="s">
        <v>3653</v>
      </c>
      <c r="F684">
        <v>0</v>
      </c>
    </row>
    <row r="685" spans="1:6" x14ac:dyDescent="0.25">
      <c r="A685">
        <v>2022</v>
      </c>
      <c r="B685" t="s">
        <v>3641</v>
      </c>
      <c r="C685" t="str">
        <f>MID(B685, VLOOKUP("duoarea_state_offset", Keys!$B:$C, 2, FALSE), VLOOKUP("duoarea_state_length", Keys!$B:$C, 2, FALSE))</f>
        <v>SC</v>
      </c>
      <c r="D685" t="s">
        <v>619</v>
      </c>
      <c r="E685" t="s">
        <v>3653</v>
      </c>
      <c r="F685">
        <v>0</v>
      </c>
    </row>
    <row r="686" spans="1:6" x14ac:dyDescent="0.25">
      <c r="A686">
        <v>2022</v>
      </c>
      <c r="B686" t="s">
        <v>3642</v>
      </c>
      <c r="C686" t="str">
        <f>MID(B686, VLOOKUP("duoarea_state_offset", Keys!$B:$C, 2, FALSE), VLOOKUP("duoarea_state_length", Keys!$B:$C, 2, FALSE))</f>
        <v>SD</v>
      </c>
      <c r="D686" t="s">
        <v>619</v>
      </c>
      <c r="E686" t="s">
        <v>3653</v>
      </c>
      <c r="F686">
        <v>0</v>
      </c>
    </row>
    <row r="687" spans="1:6" x14ac:dyDescent="0.25">
      <c r="A687">
        <v>2022</v>
      </c>
      <c r="B687" t="s">
        <v>3643</v>
      </c>
      <c r="C687" t="str">
        <f>MID(B687, VLOOKUP("duoarea_state_offset", Keys!$B:$C, 2, FALSE), VLOOKUP("duoarea_state_length", Keys!$B:$C, 2, FALSE))</f>
        <v>TN</v>
      </c>
      <c r="D687" t="s">
        <v>619</v>
      </c>
      <c r="E687" t="s">
        <v>3653</v>
      </c>
      <c r="F687">
        <v>0</v>
      </c>
    </row>
    <row r="688" spans="1:6" x14ac:dyDescent="0.25">
      <c r="A688">
        <v>2022</v>
      </c>
      <c r="B688" t="s">
        <v>3644</v>
      </c>
      <c r="C688" t="str">
        <f>MID(B688, VLOOKUP("duoarea_state_offset", Keys!$B:$C, 2, FALSE), VLOOKUP("duoarea_state_length", Keys!$B:$C, 2, FALSE))</f>
        <v>TX</v>
      </c>
      <c r="D688" t="s">
        <v>619</v>
      </c>
      <c r="E688" t="s">
        <v>3653</v>
      </c>
      <c r="F688">
        <v>1383</v>
      </c>
    </row>
    <row r="689" spans="1:6" x14ac:dyDescent="0.25">
      <c r="A689">
        <v>2022</v>
      </c>
      <c r="B689" t="s">
        <v>3645</v>
      </c>
      <c r="C689" t="str">
        <f>MID(B689, VLOOKUP("duoarea_state_offset", Keys!$B:$C, 2, FALSE), VLOOKUP("duoarea_state_length", Keys!$B:$C, 2, FALSE))</f>
        <v>UT</v>
      </c>
      <c r="D689" t="s">
        <v>619</v>
      </c>
      <c r="E689" t="s">
        <v>3653</v>
      </c>
      <c r="F689">
        <v>0</v>
      </c>
    </row>
    <row r="690" spans="1:6" x14ac:dyDescent="0.25">
      <c r="A690">
        <v>2022</v>
      </c>
      <c r="B690" t="s">
        <v>3646</v>
      </c>
      <c r="C690" t="str">
        <f>MID(B690, VLOOKUP("duoarea_state_offset", Keys!$B:$C, 2, FALSE), VLOOKUP("duoarea_state_length", Keys!$B:$C, 2, FALSE))</f>
        <v>VA</v>
      </c>
      <c r="D690" t="s">
        <v>619</v>
      </c>
      <c r="E690" t="s">
        <v>3653</v>
      </c>
      <c r="F690">
        <v>0</v>
      </c>
    </row>
    <row r="691" spans="1:6" x14ac:dyDescent="0.25">
      <c r="A691">
        <v>2022</v>
      </c>
      <c r="B691" t="s">
        <v>3647</v>
      </c>
      <c r="C691" t="str">
        <f>MID(B691, VLOOKUP("duoarea_state_offset", Keys!$B:$C, 2, FALSE), VLOOKUP("duoarea_state_length", Keys!$B:$C, 2, FALSE))</f>
        <v>VT</v>
      </c>
      <c r="D691" t="s">
        <v>619</v>
      </c>
      <c r="E691" t="s">
        <v>3653</v>
      </c>
      <c r="F691">
        <v>14744</v>
      </c>
    </row>
    <row r="692" spans="1:6" x14ac:dyDescent="0.25">
      <c r="A692">
        <v>2022</v>
      </c>
      <c r="B692" t="s">
        <v>3648</v>
      </c>
      <c r="C692" t="str">
        <f>MID(B692, VLOOKUP("duoarea_state_offset", Keys!$B:$C, 2, FALSE), VLOOKUP("duoarea_state_length", Keys!$B:$C, 2, FALSE))</f>
        <v>WA</v>
      </c>
      <c r="D692" t="s">
        <v>619</v>
      </c>
      <c r="E692" t="s">
        <v>3653</v>
      </c>
      <c r="F692">
        <v>448757</v>
      </c>
    </row>
    <row r="693" spans="1:6" x14ac:dyDescent="0.25">
      <c r="A693">
        <v>2022</v>
      </c>
      <c r="B693" t="s">
        <v>3649</v>
      </c>
      <c r="C693" t="str">
        <f>MID(B693, VLOOKUP("duoarea_state_offset", Keys!$B:$C, 2, FALSE), VLOOKUP("duoarea_state_length", Keys!$B:$C, 2, FALSE))</f>
        <v>WI</v>
      </c>
      <c r="D693" t="s">
        <v>619</v>
      </c>
      <c r="E693" t="s">
        <v>3653</v>
      </c>
      <c r="F693">
        <v>0</v>
      </c>
    </row>
    <row r="694" spans="1:6" x14ac:dyDescent="0.25">
      <c r="A694">
        <v>2022</v>
      </c>
      <c r="B694" t="s">
        <v>3650</v>
      </c>
      <c r="C694" t="str">
        <f>MID(B694, VLOOKUP("duoarea_state_offset", Keys!$B:$C, 2, FALSE), VLOOKUP("duoarea_state_length", Keys!$B:$C, 2, FALSE))</f>
        <v>WV</v>
      </c>
      <c r="D694" t="s">
        <v>619</v>
      </c>
      <c r="E694" t="s">
        <v>3653</v>
      </c>
      <c r="F694">
        <v>0</v>
      </c>
    </row>
    <row r="695" spans="1:6" x14ac:dyDescent="0.25">
      <c r="A695">
        <v>2022</v>
      </c>
      <c r="B695" t="s">
        <v>3651</v>
      </c>
      <c r="C695" t="str">
        <f>MID(B695, VLOOKUP("duoarea_state_offset", Keys!$B:$C, 2, FALSE), VLOOKUP("duoarea_state_length", Keys!$B:$C, 2, FALSE))</f>
        <v>WY</v>
      </c>
      <c r="D695" t="s">
        <v>619</v>
      </c>
      <c r="E695" t="s">
        <v>3653</v>
      </c>
      <c r="F695">
        <v>0</v>
      </c>
    </row>
    <row r="696" spans="1:6" x14ac:dyDescent="0.25">
      <c r="A696">
        <v>2022</v>
      </c>
      <c r="B696" t="s">
        <v>3657</v>
      </c>
      <c r="C696" t="str">
        <f>MID(B696, VLOOKUP("duoarea_state_offset", Keys!$B:$C, 2, FALSE), VLOOKUP("duoarea_state_length", Keys!$B:$C, 2, FALSE))</f>
        <v>AK</v>
      </c>
      <c r="D696" t="s">
        <v>616</v>
      </c>
      <c r="E696" t="s">
        <v>617</v>
      </c>
      <c r="F696">
        <v>0</v>
      </c>
    </row>
    <row r="697" spans="1:6" x14ac:dyDescent="0.25">
      <c r="A697">
        <v>2022</v>
      </c>
      <c r="B697" t="s">
        <v>3658</v>
      </c>
      <c r="C697" t="str">
        <f>MID(B697, VLOOKUP("duoarea_state_offset", Keys!$B:$C, 2, FALSE), VLOOKUP("duoarea_state_length", Keys!$B:$C, 2, FALSE))</f>
        <v>AL</v>
      </c>
      <c r="D697" t="s">
        <v>616</v>
      </c>
      <c r="E697" t="s">
        <v>617</v>
      </c>
      <c r="F697">
        <v>4021934</v>
      </c>
    </row>
    <row r="698" spans="1:6" x14ac:dyDescent="0.25">
      <c r="A698">
        <v>2022</v>
      </c>
      <c r="B698" t="s">
        <v>3659</v>
      </c>
      <c r="C698" t="str">
        <f>MID(B698, VLOOKUP("duoarea_state_offset", Keys!$B:$C, 2, FALSE), VLOOKUP("duoarea_state_length", Keys!$B:$C, 2, FALSE))</f>
        <v>AR</v>
      </c>
      <c r="D698" t="s">
        <v>616</v>
      </c>
      <c r="E698" t="s">
        <v>617</v>
      </c>
      <c r="F698">
        <v>1392058</v>
      </c>
    </row>
    <row r="699" spans="1:6" x14ac:dyDescent="0.25">
      <c r="A699">
        <v>2022</v>
      </c>
      <c r="B699" t="s">
        <v>3660</v>
      </c>
      <c r="C699" t="str">
        <f>MID(B699, VLOOKUP("duoarea_state_offset", Keys!$B:$C, 2, FALSE), VLOOKUP("duoarea_state_length", Keys!$B:$C, 2, FALSE))</f>
        <v>AZ</v>
      </c>
      <c r="D699" t="s">
        <v>616</v>
      </c>
      <c r="E699" t="s">
        <v>617</v>
      </c>
      <c r="F699">
        <v>921976</v>
      </c>
    </row>
    <row r="700" spans="1:6" x14ac:dyDescent="0.25">
      <c r="A700">
        <v>2022</v>
      </c>
      <c r="B700" t="s">
        <v>3661</v>
      </c>
      <c r="C700" t="str">
        <f>MID(B700, VLOOKUP("duoarea_state_offset", Keys!$B:$C, 2, FALSE), VLOOKUP("duoarea_state_length", Keys!$B:$C, 2, FALSE))</f>
        <v>CA</v>
      </c>
      <c r="D700" t="s">
        <v>616</v>
      </c>
      <c r="E700" t="s">
        <v>617</v>
      </c>
      <c r="F700">
        <v>177613</v>
      </c>
    </row>
    <row r="701" spans="1:6" x14ac:dyDescent="0.25">
      <c r="A701">
        <v>2022</v>
      </c>
      <c r="B701" t="s">
        <v>3662</v>
      </c>
      <c r="C701" t="str">
        <f>MID(B701, VLOOKUP("duoarea_state_offset", Keys!$B:$C, 2, FALSE), VLOOKUP("duoarea_state_length", Keys!$B:$C, 2, FALSE))</f>
        <v>CO</v>
      </c>
      <c r="D701" t="s">
        <v>616</v>
      </c>
      <c r="E701" t="s">
        <v>617</v>
      </c>
      <c r="F701">
        <v>1746780</v>
      </c>
    </row>
    <row r="702" spans="1:6" x14ac:dyDescent="0.25">
      <c r="A702">
        <v>2022</v>
      </c>
      <c r="B702" t="s">
        <v>3663</v>
      </c>
      <c r="C702" t="str">
        <f>MID(B702, VLOOKUP("duoarea_state_offset", Keys!$B:$C, 2, FALSE), VLOOKUP("duoarea_state_length", Keys!$B:$C, 2, FALSE))</f>
        <v>CT</v>
      </c>
      <c r="D702" t="s">
        <v>616</v>
      </c>
      <c r="E702" t="s">
        <v>617</v>
      </c>
      <c r="F702">
        <v>345045</v>
      </c>
    </row>
    <row r="703" spans="1:6" x14ac:dyDescent="0.25">
      <c r="A703">
        <v>2022</v>
      </c>
      <c r="B703" t="s">
        <v>3664</v>
      </c>
      <c r="C703" t="str">
        <f>MID(B703, VLOOKUP("duoarea_state_offset", Keys!$B:$C, 2, FALSE), VLOOKUP("duoarea_state_length", Keys!$B:$C, 2, FALSE))</f>
        <v>DC</v>
      </c>
      <c r="D703" t="s">
        <v>616</v>
      </c>
      <c r="E703" t="s">
        <v>617</v>
      </c>
      <c r="F703">
        <v>0</v>
      </c>
    </row>
    <row r="704" spans="1:6" x14ac:dyDescent="0.25">
      <c r="A704">
        <v>2022</v>
      </c>
      <c r="B704" t="s">
        <v>3665</v>
      </c>
      <c r="C704" t="str">
        <f>MID(B704, VLOOKUP("duoarea_state_offset", Keys!$B:$C, 2, FALSE), VLOOKUP("duoarea_state_length", Keys!$B:$C, 2, FALSE))</f>
        <v>DE</v>
      </c>
      <c r="D704" t="s">
        <v>616</v>
      </c>
      <c r="E704" t="s">
        <v>617</v>
      </c>
      <c r="F704">
        <v>7216</v>
      </c>
    </row>
    <row r="705" spans="1:6" x14ac:dyDescent="0.25">
      <c r="A705">
        <v>2022</v>
      </c>
      <c r="B705" t="s">
        <v>3666</v>
      </c>
      <c r="C705" t="str">
        <f>MID(B705, VLOOKUP("duoarea_state_offset", Keys!$B:$C, 2, FALSE), VLOOKUP("duoarea_state_length", Keys!$B:$C, 2, FALSE))</f>
        <v>FL</v>
      </c>
      <c r="D705" t="s">
        <v>616</v>
      </c>
      <c r="E705" t="s">
        <v>617</v>
      </c>
      <c r="F705">
        <v>0</v>
      </c>
    </row>
    <row r="706" spans="1:6" x14ac:dyDescent="0.25">
      <c r="A706">
        <v>2022</v>
      </c>
      <c r="B706" t="s">
        <v>3667</v>
      </c>
      <c r="C706" t="str">
        <f>MID(B706, VLOOKUP("duoarea_state_offset", Keys!$B:$C, 2, FALSE), VLOOKUP("duoarea_state_length", Keys!$B:$C, 2, FALSE))</f>
        <v>GA</v>
      </c>
      <c r="D706" t="s">
        <v>616</v>
      </c>
      <c r="E706" t="s">
        <v>617</v>
      </c>
      <c r="F706">
        <v>1043279</v>
      </c>
    </row>
    <row r="707" spans="1:6" x14ac:dyDescent="0.25">
      <c r="A707">
        <v>2022</v>
      </c>
      <c r="B707" t="s">
        <v>3668</v>
      </c>
      <c r="C707" t="str">
        <f>MID(B707, VLOOKUP("duoarea_state_offset", Keys!$B:$C, 2, FALSE), VLOOKUP("duoarea_state_length", Keys!$B:$C, 2, FALSE))</f>
        <v>HI</v>
      </c>
      <c r="D707" t="s">
        <v>616</v>
      </c>
      <c r="E707" t="s">
        <v>617</v>
      </c>
      <c r="F707">
        <v>0</v>
      </c>
    </row>
    <row r="708" spans="1:6" x14ac:dyDescent="0.25">
      <c r="A708">
        <v>2022</v>
      </c>
      <c r="B708" t="s">
        <v>3669</v>
      </c>
      <c r="C708" t="str">
        <f>MID(B708, VLOOKUP("duoarea_state_offset", Keys!$B:$C, 2, FALSE), VLOOKUP("duoarea_state_length", Keys!$B:$C, 2, FALSE))</f>
        <v>IA</v>
      </c>
      <c r="D708" t="s">
        <v>616</v>
      </c>
      <c r="E708" t="s">
        <v>617</v>
      </c>
      <c r="F708">
        <v>1454961</v>
      </c>
    </row>
    <row r="709" spans="1:6" x14ac:dyDescent="0.25">
      <c r="A709">
        <v>2022</v>
      </c>
      <c r="B709" t="s">
        <v>3670</v>
      </c>
      <c r="C709" t="str">
        <f>MID(B709, VLOOKUP("duoarea_state_offset", Keys!$B:$C, 2, FALSE), VLOOKUP("duoarea_state_length", Keys!$B:$C, 2, FALSE))</f>
        <v>ID</v>
      </c>
      <c r="D709" t="s">
        <v>616</v>
      </c>
      <c r="E709" t="s">
        <v>617</v>
      </c>
      <c r="F709">
        <v>926224</v>
      </c>
    </row>
    <row r="710" spans="1:6" x14ac:dyDescent="0.25">
      <c r="A710">
        <v>2022</v>
      </c>
      <c r="B710" t="s">
        <v>3671</v>
      </c>
      <c r="C710" t="str">
        <f>MID(B710, VLOOKUP("duoarea_state_offset", Keys!$B:$C, 2, FALSE), VLOOKUP("duoarea_state_length", Keys!$B:$C, 2, FALSE))</f>
        <v>IL</v>
      </c>
      <c r="D710" t="s">
        <v>616</v>
      </c>
      <c r="E710" t="s">
        <v>617</v>
      </c>
      <c r="F710">
        <v>1176845</v>
      </c>
    </row>
    <row r="711" spans="1:6" x14ac:dyDescent="0.25">
      <c r="A711">
        <v>2022</v>
      </c>
      <c r="B711" t="s">
        <v>3672</v>
      </c>
      <c r="C711" t="str">
        <f>MID(B711, VLOOKUP("duoarea_state_offset", Keys!$B:$C, 2, FALSE), VLOOKUP("duoarea_state_length", Keys!$B:$C, 2, FALSE))</f>
        <v>IN</v>
      </c>
      <c r="D711" t="s">
        <v>616</v>
      </c>
      <c r="E711" t="s">
        <v>617</v>
      </c>
      <c r="F711">
        <v>1438193</v>
      </c>
    </row>
    <row r="712" spans="1:6" x14ac:dyDescent="0.25">
      <c r="A712">
        <v>2022</v>
      </c>
      <c r="B712" t="s">
        <v>3673</v>
      </c>
      <c r="C712" t="str">
        <f>MID(B712, VLOOKUP("duoarea_state_offset", Keys!$B:$C, 2, FALSE), VLOOKUP("duoarea_state_length", Keys!$B:$C, 2, FALSE))</f>
        <v>KS</v>
      </c>
      <c r="D712" t="s">
        <v>616</v>
      </c>
      <c r="E712" t="s">
        <v>617</v>
      </c>
      <c r="F712">
        <v>1109769</v>
      </c>
    </row>
    <row r="713" spans="1:6" x14ac:dyDescent="0.25">
      <c r="A713">
        <v>2022</v>
      </c>
      <c r="B713" t="s">
        <v>3674</v>
      </c>
      <c r="C713" t="str">
        <f>MID(B713, VLOOKUP("duoarea_state_offset", Keys!$B:$C, 2, FALSE), VLOOKUP("duoarea_state_length", Keys!$B:$C, 2, FALSE))</f>
        <v>KY</v>
      </c>
      <c r="D713" t="s">
        <v>616</v>
      </c>
      <c r="E713" t="s">
        <v>617</v>
      </c>
      <c r="F713">
        <v>2400009</v>
      </c>
    </row>
    <row r="714" spans="1:6" x14ac:dyDescent="0.25">
      <c r="A714">
        <v>2022</v>
      </c>
      <c r="B714" t="s">
        <v>3675</v>
      </c>
      <c r="C714" t="str">
        <f>MID(B714, VLOOKUP("duoarea_state_offset", Keys!$B:$C, 2, FALSE), VLOOKUP("duoarea_state_length", Keys!$B:$C, 2, FALSE))</f>
        <v>LA</v>
      </c>
      <c r="D714" t="s">
        <v>616</v>
      </c>
      <c r="E714" t="s">
        <v>617</v>
      </c>
      <c r="F714">
        <v>3953386</v>
      </c>
    </row>
    <row r="715" spans="1:6" x14ac:dyDescent="0.25">
      <c r="A715">
        <v>2022</v>
      </c>
      <c r="B715" t="s">
        <v>3676</v>
      </c>
      <c r="C715" t="str">
        <f>MID(B715, VLOOKUP("duoarea_state_offset", Keys!$B:$C, 2, FALSE), VLOOKUP("duoarea_state_length", Keys!$B:$C, 2, FALSE))</f>
        <v>MA</v>
      </c>
      <c r="D715" t="s">
        <v>616</v>
      </c>
      <c r="E715" t="s">
        <v>617</v>
      </c>
      <c r="F715">
        <v>82025</v>
      </c>
    </row>
    <row r="716" spans="1:6" x14ac:dyDescent="0.25">
      <c r="A716">
        <v>2022</v>
      </c>
      <c r="B716" t="s">
        <v>3677</v>
      </c>
      <c r="C716" t="str">
        <f>MID(B716, VLOOKUP("duoarea_state_offset", Keys!$B:$C, 2, FALSE), VLOOKUP("duoarea_state_length", Keys!$B:$C, 2, FALSE))</f>
        <v>MD</v>
      </c>
      <c r="D716" t="s">
        <v>616</v>
      </c>
      <c r="E716" t="s">
        <v>617</v>
      </c>
      <c r="F716">
        <v>1042399</v>
      </c>
    </row>
    <row r="717" spans="1:6" x14ac:dyDescent="0.25">
      <c r="A717">
        <v>2022</v>
      </c>
      <c r="B717" t="s">
        <v>3678</v>
      </c>
      <c r="C717" t="str">
        <f>MID(B717, VLOOKUP("duoarea_state_offset", Keys!$B:$C, 2, FALSE), VLOOKUP("duoarea_state_length", Keys!$B:$C, 2, FALSE))</f>
        <v>ME</v>
      </c>
      <c r="D717" t="s">
        <v>616</v>
      </c>
      <c r="E717" t="s">
        <v>617</v>
      </c>
      <c r="F717">
        <v>52739</v>
      </c>
    </row>
    <row r="718" spans="1:6" x14ac:dyDescent="0.25">
      <c r="A718">
        <v>2022</v>
      </c>
      <c r="B718" t="s">
        <v>3679</v>
      </c>
      <c r="C718" t="str">
        <f>MID(B718, VLOOKUP("duoarea_state_offset", Keys!$B:$C, 2, FALSE), VLOOKUP("duoarea_state_length", Keys!$B:$C, 2, FALSE))</f>
        <v>MI</v>
      </c>
      <c r="D718" t="s">
        <v>616</v>
      </c>
      <c r="E718" t="s">
        <v>617</v>
      </c>
      <c r="F718">
        <v>279584</v>
      </c>
    </row>
    <row r="719" spans="1:6" x14ac:dyDescent="0.25">
      <c r="A719">
        <v>2022</v>
      </c>
      <c r="B719" t="s">
        <v>3680</v>
      </c>
      <c r="C719" t="str">
        <f>MID(B719, VLOOKUP("duoarea_state_offset", Keys!$B:$C, 2, FALSE), VLOOKUP("duoarea_state_length", Keys!$B:$C, 2, FALSE))</f>
        <v>MN</v>
      </c>
      <c r="D719" t="s">
        <v>616</v>
      </c>
      <c r="E719" t="s">
        <v>617</v>
      </c>
      <c r="F719">
        <v>1746157</v>
      </c>
    </row>
    <row r="720" spans="1:6" x14ac:dyDescent="0.25">
      <c r="A720">
        <v>2022</v>
      </c>
      <c r="B720" t="s">
        <v>3681</v>
      </c>
      <c r="C720" t="str">
        <f>MID(B720, VLOOKUP("duoarea_state_offset", Keys!$B:$C, 2, FALSE), VLOOKUP("duoarea_state_length", Keys!$B:$C, 2, FALSE))</f>
        <v>MO</v>
      </c>
      <c r="D720" t="s">
        <v>616</v>
      </c>
      <c r="E720" t="s">
        <v>617</v>
      </c>
      <c r="F720">
        <v>626660</v>
      </c>
    </row>
    <row r="721" spans="1:6" x14ac:dyDescent="0.25">
      <c r="A721">
        <v>2022</v>
      </c>
      <c r="B721" t="s">
        <v>3682</v>
      </c>
      <c r="C721" t="str">
        <f>MID(B721, VLOOKUP("duoarea_state_offset", Keys!$B:$C, 2, FALSE), VLOOKUP("duoarea_state_length", Keys!$B:$C, 2, FALSE))</f>
        <v>MS</v>
      </c>
      <c r="D721" t="s">
        <v>616</v>
      </c>
      <c r="E721" t="s">
        <v>617</v>
      </c>
      <c r="F721">
        <v>5331241</v>
      </c>
    </row>
    <row r="722" spans="1:6" x14ac:dyDescent="0.25">
      <c r="A722">
        <v>2022</v>
      </c>
      <c r="B722" t="s">
        <v>3683</v>
      </c>
      <c r="C722" t="str">
        <f>MID(B722, VLOOKUP("duoarea_state_offset", Keys!$B:$C, 2, FALSE), VLOOKUP("duoarea_state_length", Keys!$B:$C, 2, FALSE))</f>
        <v>MT</v>
      </c>
      <c r="D722" t="s">
        <v>616</v>
      </c>
      <c r="E722" t="s">
        <v>617</v>
      </c>
      <c r="F722">
        <v>288386</v>
      </c>
    </row>
    <row r="723" spans="1:6" x14ac:dyDescent="0.25">
      <c r="A723">
        <v>2022</v>
      </c>
      <c r="B723" t="s">
        <v>3684</v>
      </c>
      <c r="C723" t="str">
        <f>MID(B723, VLOOKUP("duoarea_state_offset", Keys!$B:$C, 2, FALSE), VLOOKUP("duoarea_state_length", Keys!$B:$C, 2, FALSE))</f>
        <v>NC</v>
      </c>
      <c r="D723" t="s">
        <v>616</v>
      </c>
      <c r="E723" t="s">
        <v>617</v>
      </c>
      <c r="F723">
        <v>0</v>
      </c>
    </row>
    <row r="724" spans="1:6" x14ac:dyDescent="0.25">
      <c r="A724">
        <v>2022</v>
      </c>
      <c r="B724" t="s">
        <v>3685</v>
      </c>
      <c r="C724" t="str">
        <f>MID(B724, VLOOKUP("duoarea_state_offset", Keys!$B:$C, 2, FALSE), VLOOKUP("duoarea_state_length", Keys!$B:$C, 2, FALSE))</f>
        <v>ND</v>
      </c>
      <c r="D724" t="s">
        <v>616</v>
      </c>
      <c r="E724" t="s">
        <v>617</v>
      </c>
      <c r="F724">
        <v>1369082</v>
      </c>
    </row>
    <row r="725" spans="1:6" x14ac:dyDescent="0.25">
      <c r="A725">
        <v>2022</v>
      </c>
      <c r="B725" t="s">
        <v>3686</v>
      </c>
      <c r="C725" t="str">
        <f>MID(B725, VLOOKUP("duoarea_state_offset", Keys!$B:$C, 2, FALSE), VLOOKUP("duoarea_state_length", Keys!$B:$C, 2, FALSE))</f>
        <v>NE</v>
      </c>
      <c r="D725" t="s">
        <v>616</v>
      </c>
      <c r="E725" t="s">
        <v>617</v>
      </c>
      <c r="F725">
        <v>1304331</v>
      </c>
    </row>
    <row r="726" spans="1:6" x14ac:dyDescent="0.25">
      <c r="A726">
        <v>2022</v>
      </c>
      <c r="B726" t="s">
        <v>3687</v>
      </c>
      <c r="C726" t="str">
        <f>MID(B726, VLOOKUP("duoarea_state_offset", Keys!$B:$C, 2, FALSE), VLOOKUP("duoarea_state_length", Keys!$B:$C, 2, FALSE))</f>
        <v>NH</v>
      </c>
      <c r="D726" t="s">
        <v>616</v>
      </c>
      <c r="E726" t="s">
        <v>617</v>
      </c>
      <c r="F726">
        <v>279893</v>
      </c>
    </row>
    <row r="727" spans="1:6" x14ac:dyDescent="0.25">
      <c r="A727">
        <v>2022</v>
      </c>
      <c r="B727" t="s">
        <v>3688</v>
      </c>
      <c r="C727" t="str">
        <f>MID(B727, VLOOKUP("duoarea_state_offset", Keys!$B:$C, 2, FALSE), VLOOKUP("duoarea_state_length", Keys!$B:$C, 2, FALSE))</f>
        <v>NJ</v>
      </c>
      <c r="D727" t="s">
        <v>616</v>
      </c>
      <c r="E727" t="s">
        <v>617</v>
      </c>
      <c r="F727">
        <v>762345</v>
      </c>
    </row>
    <row r="728" spans="1:6" x14ac:dyDescent="0.25">
      <c r="A728">
        <v>2022</v>
      </c>
      <c r="B728" t="s">
        <v>3689</v>
      </c>
      <c r="C728" t="str">
        <f>MID(B728, VLOOKUP("duoarea_state_offset", Keys!$B:$C, 2, FALSE), VLOOKUP("duoarea_state_length", Keys!$B:$C, 2, FALSE))</f>
        <v>NM</v>
      </c>
      <c r="D728" t="s">
        <v>616</v>
      </c>
      <c r="E728" t="s">
        <v>617</v>
      </c>
      <c r="F728">
        <v>1932670</v>
      </c>
    </row>
    <row r="729" spans="1:6" x14ac:dyDescent="0.25">
      <c r="A729">
        <v>2022</v>
      </c>
      <c r="B729" t="s">
        <v>3690</v>
      </c>
      <c r="C729" t="str">
        <f>MID(B729, VLOOKUP("duoarea_state_offset", Keys!$B:$C, 2, FALSE), VLOOKUP("duoarea_state_length", Keys!$B:$C, 2, FALSE))</f>
        <v>NV</v>
      </c>
      <c r="D729" t="s">
        <v>616</v>
      </c>
      <c r="E729" t="s">
        <v>617</v>
      </c>
      <c r="F729">
        <v>648153</v>
      </c>
    </row>
    <row r="730" spans="1:6" x14ac:dyDescent="0.25">
      <c r="A730">
        <v>2022</v>
      </c>
      <c r="B730" t="s">
        <v>3691</v>
      </c>
      <c r="C730" t="str">
        <f>MID(B730, VLOOKUP("duoarea_state_offset", Keys!$B:$C, 2, FALSE), VLOOKUP("duoarea_state_length", Keys!$B:$C, 2, FALSE))</f>
        <v>NY</v>
      </c>
      <c r="D730" t="s">
        <v>616</v>
      </c>
      <c r="E730" t="s">
        <v>617</v>
      </c>
      <c r="F730">
        <v>1163080</v>
      </c>
    </row>
    <row r="731" spans="1:6" x14ac:dyDescent="0.25">
      <c r="A731">
        <v>2022</v>
      </c>
      <c r="B731" t="s">
        <v>3692</v>
      </c>
      <c r="C731" t="str">
        <f>MID(B731, VLOOKUP("duoarea_state_offset", Keys!$B:$C, 2, FALSE), VLOOKUP("duoarea_state_length", Keys!$B:$C, 2, FALSE))</f>
        <v>OH</v>
      </c>
      <c r="D731" t="s">
        <v>616</v>
      </c>
      <c r="E731" t="s">
        <v>617</v>
      </c>
      <c r="F731">
        <v>3645808</v>
      </c>
    </row>
    <row r="732" spans="1:6" x14ac:dyDescent="0.25">
      <c r="A732">
        <v>2022</v>
      </c>
      <c r="B732" t="s">
        <v>3693</v>
      </c>
      <c r="C732" t="str">
        <f>MID(B732, VLOOKUP("duoarea_state_offset", Keys!$B:$C, 2, FALSE), VLOOKUP("duoarea_state_length", Keys!$B:$C, 2, FALSE))</f>
        <v>OK</v>
      </c>
      <c r="D732" t="s">
        <v>616</v>
      </c>
      <c r="E732" t="s">
        <v>617</v>
      </c>
      <c r="F732">
        <v>2297297</v>
      </c>
    </row>
    <row r="733" spans="1:6" x14ac:dyDescent="0.25">
      <c r="A733">
        <v>2022</v>
      </c>
      <c r="B733" t="s">
        <v>3694</v>
      </c>
      <c r="C733" t="str">
        <f>MID(B733, VLOOKUP("duoarea_state_offset", Keys!$B:$C, 2, FALSE), VLOOKUP("duoarea_state_length", Keys!$B:$C, 2, FALSE))</f>
        <v>OR</v>
      </c>
      <c r="D733" t="s">
        <v>616</v>
      </c>
      <c r="E733" t="s">
        <v>617</v>
      </c>
      <c r="F733">
        <v>766631</v>
      </c>
    </row>
    <row r="734" spans="1:6" x14ac:dyDescent="0.25">
      <c r="A734">
        <v>2022</v>
      </c>
      <c r="B734" t="s">
        <v>3695</v>
      </c>
      <c r="C734" t="str">
        <f>MID(B734, VLOOKUP("duoarea_state_offset", Keys!$B:$C, 2, FALSE), VLOOKUP("duoarea_state_length", Keys!$B:$C, 2, FALSE))</f>
        <v>PA</v>
      </c>
      <c r="D734" t="s">
        <v>616</v>
      </c>
      <c r="E734" t="s">
        <v>617</v>
      </c>
      <c r="F734">
        <v>6122390</v>
      </c>
    </row>
    <row r="735" spans="1:6" x14ac:dyDescent="0.25">
      <c r="A735">
        <v>2022</v>
      </c>
      <c r="B735" t="s">
        <v>3696</v>
      </c>
      <c r="C735" t="str">
        <f>MID(B735, VLOOKUP("duoarea_state_offset", Keys!$B:$C, 2, FALSE), VLOOKUP("duoarea_state_length", Keys!$B:$C, 2, FALSE))</f>
        <v>RI</v>
      </c>
      <c r="D735" t="s">
        <v>616</v>
      </c>
      <c r="E735" t="s">
        <v>617</v>
      </c>
      <c r="F735">
        <v>181333</v>
      </c>
    </row>
    <row r="736" spans="1:6" x14ac:dyDescent="0.25">
      <c r="A736">
        <v>2022</v>
      </c>
      <c r="B736" t="s">
        <v>3697</v>
      </c>
      <c r="C736" t="str">
        <f>MID(B736, VLOOKUP("duoarea_state_offset", Keys!$B:$C, 2, FALSE), VLOOKUP("duoarea_state_length", Keys!$B:$C, 2, FALSE))</f>
        <v>SC</v>
      </c>
      <c r="D736" t="s">
        <v>616</v>
      </c>
      <c r="E736" t="s">
        <v>617</v>
      </c>
      <c r="F736">
        <v>366750</v>
      </c>
    </row>
    <row r="737" spans="1:6" x14ac:dyDescent="0.25">
      <c r="A737">
        <v>2022</v>
      </c>
      <c r="B737" t="s">
        <v>3698</v>
      </c>
      <c r="C737" t="str">
        <f>MID(B737, VLOOKUP("duoarea_state_offset", Keys!$B:$C, 2, FALSE), VLOOKUP("duoarea_state_length", Keys!$B:$C, 2, FALSE))</f>
        <v>SD</v>
      </c>
      <c r="D737" t="s">
        <v>616</v>
      </c>
      <c r="E737" t="s">
        <v>617</v>
      </c>
      <c r="F737">
        <v>779550</v>
      </c>
    </row>
    <row r="738" spans="1:6" x14ac:dyDescent="0.25">
      <c r="A738">
        <v>2022</v>
      </c>
      <c r="B738" t="s">
        <v>3699</v>
      </c>
      <c r="C738" t="str">
        <f>MID(B738, VLOOKUP("duoarea_state_offset", Keys!$B:$C, 2, FALSE), VLOOKUP("duoarea_state_length", Keys!$B:$C, 2, FALSE))</f>
        <v>TN</v>
      </c>
      <c r="D738" t="s">
        <v>616</v>
      </c>
      <c r="E738" t="s">
        <v>617</v>
      </c>
      <c r="F738">
        <v>2311177</v>
      </c>
    </row>
    <row r="739" spans="1:6" x14ac:dyDescent="0.25">
      <c r="A739">
        <v>2022</v>
      </c>
      <c r="B739" t="s">
        <v>3700</v>
      </c>
      <c r="C739" t="str">
        <f>MID(B739, VLOOKUP("duoarea_state_offset", Keys!$B:$C, 2, FALSE), VLOOKUP("duoarea_state_length", Keys!$B:$C, 2, FALSE))</f>
        <v>TX</v>
      </c>
      <c r="D739" t="s">
        <v>616</v>
      </c>
      <c r="E739" t="s">
        <v>617</v>
      </c>
      <c r="F739">
        <v>3497119</v>
      </c>
    </row>
    <row r="740" spans="1:6" x14ac:dyDescent="0.25">
      <c r="A740">
        <v>2022</v>
      </c>
      <c r="B740" t="s">
        <v>3701</v>
      </c>
      <c r="C740" t="str">
        <f>MID(B740, VLOOKUP("duoarea_state_offset", Keys!$B:$C, 2, FALSE), VLOOKUP("duoarea_state_length", Keys!$B:$C, 2, FALSE))</f>
        <v>UT</v>
      </c>
      <c r="D740" t="s">
        <v>616</v>
      </c>
      <c r="E740" t="s">
        <v>617</v>
      </c>
      <c r="F740">
        <v>1070028</v>
      </c>
    </row>
    <row r="741" spans="1:6" x14ac:dyDescent="0.25">
      <c r="A741">
        <v>2022</v>
      </c>
      <c r="B741" t="s">
        <v>3702</v>
      </c>
      <c r="C741" t="str">
        <f>MID(B741, VLOOKUP("duoarea_state_offset", Keys!$B:$C, 2, FALSE), VLOOKUP("duoarea_state_length", Keys!$B:$C, 2, FALSE))</f>
        <v>VA</v>
      </c>
      <c r="D741" t="s">
        <v>616</v>
      </c>
      <c r="E741" t="s">
        <v>617</v>
      </c>
      <c r="F741">
        <v>1004872</v>
      </c>
    </row>
    <row r="742" spans="1:6" x14ac:dyDescent="0.25">
      <c r="A742">
        <v>2022</v>
      </c>
      <c r="B742" t="s">
        <v>3703</v>
      </c>
      <c r="C742" t="str">
        <f>MID(B742, VLOOKUP("duoarea_state_offset", Keys!$B:$C, 2, FALSE), VLOOKUP("duoarea_state_length", Keys!$B:$C, 2, FALSE))</f>
        <v>VT</v>
      </c>
      <c r="D742" t="s">
        <v>616</v>
      </c>
      <c r="E742" t="s">
        <v>617</v>
      </c>
      <c r="F742">
        <v>124391</v>
      </c>
    </row>
    <row r="743" spans="1:6" x14ac:dyDescent="0.25">
      <c r="A743">
        <v>2022</v>
      </c>
      <c r="B743" t="s">
        <v>3704</v>
      </c>
      <c r="C743" t="str">
        <f>MID(B743, VLOOKUP("duoarea_state_offset", Keys!$B:$C, 2, FALSE), VLOOKUP("duoarea_state_length", Keys!$B:$C, 2, FALSE))</f>
        <v>WA</v>
      </c>
      <c r="D743" t="s">
        <v>616</v>
      </c>
      <c r="E743" t="s">
        <v>617</v>
      </c>
      <c r="F743">
        <v>912456</v>
      </c>
    </row>
    <row r="744" spans="1:6" x14ac:dyDescent="0.25">
      <c r="A744">
        <v>2022</v>
      </c>
      <c r="B744" t="s">
        <v>3705</v>
      </c>
      <c r="C744" t="str">
        <f>MID(B744, VLOOKUP("duoarea_state_offset", Keys!$B:$C, 2, FALSE), VLOOKUP("duoarea_state_length", Keys!$B:$C, 2, FALSE))</f>
        <v>WI</v>
      </c>
      <c r="D744" t="s">
        <v>616</v>
      </c>
      <c r="E744" t="s">
        <v>617</v>
      </c>
      <c r="F744">
        <v>460778</v>
      </c>
    </row>
    <row r="745" spans="1:6" x14ac:dyDescent="0.25">
      <c r="A745">
        <v>2022</v>
      </c>
      <c r="B745" t="s">
        <v>3706</v>
      </c>
      <c r="C745" t="str">
        <f>MID(B745, VLOOKUP("duoarea_state_offset", Keys!$B:$C, 2, FALSE), VLOOKUP("duoarea_state_length", Keys!$B:$C, 2, FALSE))</f>
        <v>WV</v>
      </c>
      <c r="D745" t="s">
        <v>616</v>
      </c>
      <c r="E745" t="s">
        <v>617</v>
      </c>
      <c r="F745">
        <v>2986304</v>
      </c>
    </row>
    <row r="746" spans="1:6" x14ac:dyDescent="0.25">
      <c r="A746">
        <v>2022</v>
      </c>
      <c r="B746" t="s">
        <v>3707</v>
      </c>
      <c r="C746" t="str">
        <f>MID(B746, VLOOKUP("duoarea_state_offset", Keys!$B:$C, 2, FALSE), VLOOKUP("duoarea_state_length", Keys!$B:$C, 2, FALSE))</f>
        <v>WY</v>
      </c>
      <c r="D746" t="s">
        <v>616</v>
      </c>
      <c r="E746" t="s">
        <v>617</v>
      </c>
      <c r="F746">
        <v>1767067</v>
      </c>
    </row>
    <row r="747" spans="1:6" x14ac:dyDescent="0.25">
      <c r="A747">
        <v>2022</v>
      </c>
      <c r="B747" t="s">
        <v>3657</v>
      </c>
      <c r="C747" t="str">
        <f>MID(B747, VLOOKUP("duoarea_state_offset", Keys!$B:$C, 2, FALSE), VLOOKUP("duoarea_state_length", Keys!$B:$C, 2, FALSE))</f>
        <v>AK</v>
      </c>
      <c r="D747" t="s">
        <v>613</v>
      </c>
      <c r="E747" t="s">
        <v>614</v>
      </c>
      <c r="F747">
        <v>0</v>
      </c>
    </row>
    <row r="748" spans="1:6" x14ac:dyDescent="0.25">
      <c r="A748">
        <v>2022</v>
      </c>
      <c r="B748" t="s">
        <v>3658</v>
      </c>
      <c r="C748" t="str">
        <f>MID(B748, VLOOKUP("duoarea_state_offset", Keys!$B:$C, 2, FALSE), VLOOKUP("duoarea_state_length", Keys!$B:$C, 2, FALSE))</f>
        <v>AL</v>
      </c>
      <c r="D748" t="s">
        <v>613</v>
      </c>
      <c r="E748" t="s">
        <v>614</v>
      </c>
      <c r="F748">
        <v>4746932</v>
      </c>
    </row>
    <row r="749" spans="1:6" x14ac:dyDescent="0.25">
      <c r="A749">
        <v>2022</v>
      </c>
      <c r="B749" t="s">
        <v>3659</v>
      </c>
      <c r="C749" t="str">
        <f>MID(B749, VLOOKUP("duoarea_state_offset", Keys!$B:$C, 2, FALSE), VLOOKUP("duoarea_state_length", Keys!$B:$C, 2, FALSE))</f>
        <v>AR</v>
      </c>
      <c r="D749" t="s">
        <v>613</v>
      </c>
      <c r="E749" t="s">
        <v>614</v>
      </c>
      <c r="F749">
        <v>1369661</v>
      </c>
    </row>
    <row r="750" spans="1:6" x14ac:dyDescent="0.25">
      <c r="A750">
        <v>2022</v>
      </c>
      <c r="B750" t="s">
        <v>3660</v>
      </c>
      <c r="C750" t="str">
        <f>MID(B750, VLOOKUP("duoarea_state_offset", Keys!$B:$C, 2, FALSE), VLOOKUP("duoarea_state_length", Keys!$B:$C, 2, FALSE))</f>
        <v>AZ</v>
      </c>
      <c r="D750" t="s">
        <v>613</v>
      </c>
      <c r="E750" t="s">
        <v>614</v>
      </c>
      <c r="F750">
        <v>1469597</v>
      </c>
    </row>
    <row r="751" spans="1:6" x14ac:dyDescent="0.25">
      <c r="A751">
        <v>2022</v>
      </c>
      <c r="B751" t="s">
        <v>3661</v>
      </c>
      <c r="C751" t="str">
        <f>MID(B751, VLOOKUP("duoarea_state_offset", Keys!$B:$C, 2, FALSE), VLOOKUP("duoarea_state_length", Keys!$B:$C, 2, FALSE))</f>
        <v>CA</v>
      </c>
      <c r="D751" t="s">
        <v>613</v>
      </c>
      <c r="E751" t="s">
        <v>614</v>
      </c>
      <c r="F751">
        <v>2120935</v>
      </c>
    </row>
    <row r="752" spans="1:6" x14ac:dyDescent="0.25">
      <c r="A752">
        <v>2022</v>
      </c>
      <c r="B752" t="s">
        <v>3662</v>
      </c>
      <c r="C752" t="str">
        <f>MID(B752, VLOOKUP("duoarea_state_offset", Keys!$B:$C, 2, FALSE), VLOOKUP("duoarea_state_length", Keys!$B:$C, 2, FALSE))</f>
        <v>CO</v>
      </c>
      <c r="D752" t="s">
        <v>613</v>
      </c>
      <c r="E752" t="s">
        <v>614</v>
      </c>
      <c r="F752">
        <v>710041</v>
      </c>
    </row>
    <row r="753" spans="1:6" x14ac:dyDescent="0.25">
      <c r="A753">
        <v>2022</v>
      </c>
      <c r="B753" t="s">
        <v>3663</v>
      </c>
      <c r="C753" t="str">
        <f>MID(B753, VLOOKUP("duoarea_state_offset", Keys!$B:$C, 2, FALSE), VLOOKUP("duoarea_state_length", Keys!$B:$C, 2, FALSE))</f>
        <v>CT</v>
      </c>
      <c r="D753" t="s">
        <v>613</v>
      </c>
      <c r="E753" t="s">
        <v>614</v>
      </c>
      <c r="F753">
        <v>612711</v>
      </c>
    </row>
    <row r="754" spans="1:6" x14ac:dyDescent="0.25">
      <c r="A754">
        <v>2022</v>
      </c>
      <c r="B754" t="s">
        <v>3664</v>
      </c>
      <c r="C754" t="str">
        <f>MID(B754, VLOOKUP("duoarea_state_offset", Keys!$B:$C, 2, FALSE), VLOOKUP("duoarea_state_length", Keys!$B:$C, 2, FALSE))</f>
        <v>DC</v>
      </c>
      <c r="D754" t="s">
        <v>613</v>
      </c>
      <c r="E754" t="s">
        <v>614</v>
      </c>
      <c r="F754">
        <v>29182</v>
      </c>
    </row>
    <row r="755" spans="1:6" x14ac:dyDescent="0.25">
      <c r="A755">
        <v>2022</v>
      </c>
      <c r="B755" t="s">
        <v>3665</v>
      </c>
      <c r="C755" t="str">
        <f>MID(B755, VLOOKUP("duoarea_state_offset", Keys!$B:$C, 2, FALSE), VLOOKUP("duoarea_state_length", Keys!$B:$C, 2, FALSE))</f>
        <v>DE</v>
      </c>
      <c r="D755" t="s">
        <v>613</v>
      </c>
      <c r="E755" t="s">
        <v>614</v>
      </c>
      <c r="F755">
        <v>69843</v>
      </c>
    </row>
    <row r="756" spans="1:6" x14ac:dyDescent="0.25">
      <c r="A756">
        <v>2022</v>
      </c>
      <c r="B756" t="s">
        <v>3666</v>
      </c>
      <c r="C756" t="str">
        <f>MID(B756, VLOOKUP("duoarea_state_offset", Keys!$B:$C, 2, FALSE), VLOOKUP("duoarea_state_length", Keys!$B:$C, 2, FALSE))</f>
        <v>FL</v>
      </c>
      <c r="D756" t="s">
        <v>613</v>
      </c>
      <c r="E756" t="s">
        <v>614</v>
      </c>
      <c r="F756">
        <v>1634580</v>
      </c>
    </row>
    <row r="757" spans="1:6" x14ac:dyDescent="0.25">
      <c r="A757">
        <v>2022</v>
      </c>
      <c r="B757" t="s">
        <v>3667</v>
      </c>
      <c r="C757" t="str">
        <f>MID(B757, VLOOKUP("duoarea_state_offset", Keys!$B:$C, 2, FALSE), VLOOKUP("duoarea_state_length", Keys!$B:$C, 2, FALSE))</f>
        <v>GA</v>
      </c>
      <c r="D757" t="s">
        <v>613</v>
      </c>
      <c r="E757" t="s">
        <v>614</v>
      </c>
      <c r="F757">
        <v>1950518</v>
      </c>
    </row>
    <row r="758" spans="1:6" x14ac:dyDescent="0.25">
      <c r="A758">
        <v>2022</v>
      </c>
      <c r="B758" t="s">
        <v>3668</v>
      </c>
      <c r="C758" t="str">
        <f>MID(B758, VLOOKUP("duoarea_state_offset", Keys!$B:$C, 2, FALSE), VLOOKUP("duoarea_state_length", Keys!$B:$C, 2, FALSE))</f>
        <v>HI</v>
      </c>
      <c r="D758" t="s">
        <v>613</v>
      </c>
      <c r="E758" t="s">
        <v>614</v>
      </c>
      <c r="F758">
        <v>0</v>
      </c>
    </row>
    <row r="759" spans="1:6" x14ac:dyDescent="0.25">
      <c r="A759">
        <v>2022</v>
      </c>
      <c r="B759" t="s">
        <v>3669</v>
      </c>
      <c r="C759" t="str">
        <f>MID(B759, VLOOKUP("duoarea_state_offset", Keys!$B:$C, 2, FALSE), VLOOKUP("duoarea_state_length", Keys!$B:$C, 2, FALSE))</f>
        <v>IA</v>
      </c>
      <c r="D759" t="s">
        <v>613</v>
      </c>
      <c r="E759" t="s">
        <v>614</v>
      </c>
      <c r="F759">
        <v>1972784</v>
      </c>
    </row>
    <row r="760" spans="1:6" x14ac:dyDescent="0.25">
      <c r="A760">
        <v>2022</v>
      </c>
      <c r="B760" t="s">
        <v>3670</v>
      </c>
      <c r="C760" t="str">
        <f>MID(B760, VLOOKUP("duoarea_state_offset", Keys!$B:$C, 2, FALSE), VLOOKUP("duoarea_state_length", Keys!$B:$C, 2, FALSE))</f>
        <v>ID</v>
      </c>
      <c r="D760" t="s">
        <v>613</v>
      </c>
      <c r="E760" t="s">
        <v>614</v>
      </c>
      <c r="F760">
        <v>135346</v>
      </c>
    </row>
    <row r="761" spans="1:6" x14ac:dyDescent="0.25">
      <c r="A761">
        <v>2022</v>
      </c>
      <c r="B761" t="s">
        <v>3671</v>
      </c>
      <c r="C761" t="str">
        <f>MID(B761, VLOOKUP("duoarea_state_offset", Keys!$B:$C, 2, FALSE), VLOOKUP("duoarea_state_length", Keys!$B:$C, 2, FALSE))</f>
        <v>IL</v>
      </c>
      <c r="D761" t="s">
        <v>613</v>
      </c>
      <c r="E761" t="s">
        <v>614</v>
      </c>
      <c r="F761">
        <v>2096461</v>
      </c>
    </row>
    <row r="762" spans="1:6" x14ac:dyDescent="0.25">
      <c r="A762">
        <v>2022</v>
      </c>
      <c r="B762" t="s">
        <v>3672</v>
      </c>
      <c r="C762" t="str">
        <f>MID(B762, VLOOKUP("duoarea_state_offset", Keys!$B:$C, 2, FALSE), VLOOKUP("duoarea_state_length", Keys!$B:$C, 2, FALSE))</f>
        <v>IN</v>
      </c>
      <c r="D762" t="s">
        <v>613</v>
      </c>
      <c r="E762" t="s">
        <v>614</v>
      </c>
      <c r="F762">
        <v>2220550</v>
      </c>
    </row>
    <row r="763" spans="1:6" x14ac:dyDescent="0.25">
      <c r="A763">
        <v>2022</v>
      </c>
      <c r="B763" t="s">
        <v>3673</v>
      </c>
      <c r="C763" t="str">
        <f>MID(B763, VLOOKUP("duoarea_state_offset", Keys!$B:$C, 2, FALSE), VLOOKUP("duoarea_state_length", Keys!$B:$C, 2, FALSE))</f>
        <v>KS</v>
      </c>
      <c r="D763" t="s">
        <v>613</v>
      </c>
      <c r="E763" t="s">
        <v>614</v>
      </c>
      <c r="F763">
        <v>1356253</v>
      </c>
    </row>
    <row r="764" spans="1:6" x14ac:dyDescent="0.25">
      <c r="A764">
        <v>2022</v>
      </c>
      <c r="B764" t="s">
        <v>3674</v>
      </c>
      <c r="C764" t="str">
        <f>MID(B764, VLOOKUP("duoarea_state_offset", Keys!$B:$C, 2, FALSE), VLOOKUP("duoarea_state_length", Keys!$B:$C, 2, FALSE))</f>
        <v>KY</v>
      </c>
      <c r="D764" t="s">
        <v>613</v>
      </c>
      <c r="E764" t="s">
        <v>614</v>
      </c>
      <c r="F764">
        <v>2725449</v>
      </c>
    </row>
    <row r="765" spans="1:6" x14ac:dyDescent="0.25">
      <c r="A765">
        <v>2022</v>
      </c>
      <c r="B765" t="s">
        <v>3675</v>
      </c>
      <c r="C765" t="str">
        <f>MID(B765, VLOOKUP("duoarea_state_offset", Keys!$B:$C, 2, FALSE), VLOOKUP("duoarea_state_length", Keys!$B:$C, 2, FALSE))</f>
        <v>LA</v>
      </c>
      <c r="D765" t="s">
        <v>613</v>
      </c>
      <c r="E765" t="s">
        <v>614</v>
      </c>
      <c r="F765">
        <v>4343311</v>
      </c>
    </row>
    <row r="766" spans="1:6" x14ac:dyDescent="0.25">
      <c r="A766">
        <v>2022</v>
      </c>
      <c r="B766" t="s">
        <v>3676</v>
      </c>
      <c r="C766" t="str">
        <f>MID(B766, VLOOKUP("duoarea_state_offset", Keys!$B:$C, 2, FALSE), VLOOKUP("duoarea_state_length", Keys!$B:$C, 2, FALSE))</f>
        <v>MA</v>
      </c>
      <c r="D766" t="s">
        <v>613</v>
      </c>
      <c r="E766" t="s">
        <v>614</v>
      </c>
      <c r="F766">
        <v>472496</v>
      </c>
    </row>
    <row r="767" spans="1:6" x14ac:dyDescent="0.25">
      <c r="A767">
        <v>2022</v>
      </c>
      <c r="B767" t="s">
        <v>3677</v>
      </c>
      <c r="C767" t="str">
        <f>MID(B767, VLOOKUP("duoarea_state_offset", Keys!$B:$C, 2, FALSE), VLOOKUP("duoarea_state_length", Keys!$B:$C, 2, FALSE))</f>
        <v>MD</v>
      </c>
      <c r="D767" t="s">
        <v>613</v>
      </c>
      <c r="E767" t="s">
        <v>614</v>
      </c>
      <c r="F767">
        <v>1579220</v>
      </c>
    </row>
    <row r="768" spans="1:6" x14ac:dyDescent="0.25">
      <c r="A768">
        <v>2022</v>
      </c>
      <c r="B768" t="s">
        <v>3678</v>
      </c>
      <c r="C768" t="str">
        <f>MID(B768, VLOOKUP("duoarea_state_offset", Keys!$B:$C, 2, FALSE), VLOOKUP("duoarea_state_length", Keys!$B:$C, 2, FALSE))</f>
        <v>ME</v>
      </c>
      <c r="D768" t="s">
        <v>613</v>
      </c>
      <c r="E768" t="s">
        <v>614</v>
      </c>
      <c r="F768">
        <v>124739</v>
      </c>
    </row>
    <row r="769" spans="1:6" x14ac:dyDescent="0.25">
      <c r="A769">
        <v>2022</v>
      </c>
      <c r="B769" t="s">
        <v>3679</v>
      </c>
      <c r="C769" t="str">
        <f>MID(B769, VLOOKUP("duoarea_state_offset", Keys!$B:$C, 2, FALSE), VLOOKUP("duoarea_state_length", Keys!$B:$C, 2, FALSE))</f>
        <v>MI</v>
      </c>
      <c r="D769" t="s">
        <v>613</v>
      </c>
      <c r="E769" t="s">
        <v>614</v>
      </c>
      <c r="F769">
        <v>2103965</v>
      </c>
    </row>
    <row r="770" spans="1:6" x14ac:dyDescent="0.25">
      <c r="A770">
        <v>2022</v>
      </c>
      <c r="B770" t="s">
        <v>3680</v>
      </c>
      <c r="C770" t="str">
        <f>MID(B770, VLOOKUP("duoarea_state_offset", Keys!$B:$C, 2, FALSE), VLOOKUP("duoarea_state_length", Keys!$B:$C, 2, FALSE))</f>
        <v>MN</v>
      </c>
      <c r="D770" t="s">
        <v>613</v>
      </c>
      <c r="E770" t="s">
        <v>614</v>
      </c>
      <c r="F770">
        <v>1666991</v>
      </c>
    </row>
    <row r="771" spans="1:6" x14ac:dyDescent="0.25">
      <c r="A771">
        <v>2022</v>
      </c>
      <c r="B771" t="s">
        <v>3681</v>
      </c>
      <c r="C771" t="str">
        <f>MID(B771, VLOOKUP("duoarea_state_offset", Keys!$B:$C, 2, FALSE), VLOOKUP("duoarea_state_length", Keys!$B:$C, 2, FALSE))</f>
        <v>MO</v>
      </c>
      <c r="D771" t="s">
        <v>613</v>
      </c>
      <c r="E771" t="s">
        <v>614</v>
      </c>
      <c r="F771">
        <v>918737</v>
      </c>
    </row>
    <row r="772" spans="1:6" x14ac:dyDescent="0.25">
      <c r="A772">
        <v>2022</v>
      </c>
      <c r="B772" t="s">
        <v>3682</v>
      </c>
      <c r="C772" t="str">
        <f>MID(B772, VLOOKUP("duoarea_state_offset", Keys!$B:$C, 2, FALSE), VLOOKUP("duoarea_state_length", Keys!$B:$C, 2, FALSE))</f>
        <v>MS</v>
      </c>
      <c r="D772" t="s">
        <v>613</v>
      </c>
      <c r="E772" t="s">
        <v>614</v>
      </c>
      <c r="F772">
        <v>5986966</v>
      </c>
    </row>
    <row r="773" spans="1:6" x14ac:dyDescent="0.25">
      <c r="A773">
        <v>2022</v>
      </c>
      <c r="B773" t="s">
        <v>3683</v>
      </c>
      <c r="C773" t="str">
        <f>MID(B773, VLOOKUP("duoarea_state_offset", Keys!$B:$C, 2, FALSE), VLOOKUP("duoarea_state_length", Keys!$B:$C, 2, FALSE))</f>
        <v>MT</v>
      </c>
      <c r="D773" t="s">
        <v>613</v>
      </c>
      <c r="E773" t="s">
        <v>614</v>
      </c>
      <c r="F773">
        <v>48980</v>
      </c>
    </row>
    <row r="774" spans="1:6" x14ac:dyDescent="0.25">
      <c r="A774">
        <v>2022</v>
      </c>
      <c r="B774" t="s">
        <v>3684</v>
      </c>
      <c r="C774" t="str">
        <f>MID(B774, VLOOKUP("duoarea_state_offset", Keys!$B:$C, 2, FALSE), VLOOKUP("duoarea_state_length", Keys!$B:$C, 2, FALSE))</f>
        <v>NC</v>
      </c>
      <c r="D774" t="s">
        <v>613</v>
      </c>
      <c r="E774" t="s">
        <v>614</v>
      </c>
      <c r="F774">
        <v>769574</v>
      </c>
    </row>
    <row r="775" spans="1:6" x14ac:dyDescent="0.25">
      <c r="A775">
        <v>2022</v>
      </c>
      <c r="B775" t="s">
        <v>3685</v>
      </c>
      <c r="C775" t="str">
        <f>MID(B775, VLOOKUP("duoarea_state_offset", Keys!$B:$C, 2, FALSE), VLOOKUP("duoarea_state_length", Keys!$B:$C, 2, FALSE))</f>
        <v>ND</v>
      </c>
      <c r="D775" t="s">
        <v>613</v>
      </c>
      <c r="E775" t="s">
        <v>614</v>
      </c>
      <c r="F775">
        <v>272945</v>
      </c>
    </row>
    <row r="776" spans="1:6" x14ac:dyDescent="0.25">
      <c r="A776">
        <v>2022</v>
      </c>
      <c r="B776" t="s">
        <v>3686</v>
      </c>
      <c r="C776" t="str">
        <f>MID(B776, VLOOKUP("duoarea_state_offset", Keys!$B:$C, 2, FALSE), VLOOKUP("duoarea_state_length", Keys!$B:$C, 2, FALSE))</f>
        <v>NE</v>
      </c>
      <c r="D776" t="s">
        <v>613</v>
      </c>
      <c r="E776" t="s">
        <v>614</v>
      </c>
      <c r="F776">
        <v>1354978</v>
      </c>
    </row>
    <row r="777" spans="1:6" x14ac:dyDescent="0.25">
      <c r="A777">
        <v>2022</v>
      </c>
      <c r="B777" t="s">
        <v>3687</v>
      </c>
      <c r="C777" t="str">
        <f>MID(B777, VLOOKUP("duoarea_state_offset", Keys!$B:$C, 2, FALSE), VLOOKUP("duoarea_state_length", Keys!$B:$C, 2, FALSE))</f>
        <v>NH</v>
      </c>
      <c r="D777" t="s">
        <v>613</v>
      </c>
      <c r="E777" t="s">
        <v>614</v>
      </c>
      <c r="F777">
        <v>218925</v>
      </c>
    </row>
    <row r="778" spans="1:6" x14ac:dyDescent="0.25">
      <c r="A778">
        <v>2022</v>
      </c>
      <c r="B778" t="s">
        <v>3688</v>
      </c>
      <c r="C778" t="str">
        <f>MID(B778, VLOOKUP("duoarea_state_offset", Keys!$B:$C, 2, FALSE), VLOOKUP("duoarea_state_length", Keys!$B:$C, 2, FALSE))</f>
        <v>NJ</v>
      </c>
      <c r="D778" t="s">
        <v>613</v>
      </c>
      <c r="E778" t="s">
        <v>614</v>
      </c>
      <c r="F778">
        <v>1921473</v>
      </c>
    </row>
    <row r="779" spans="1:6" x14ac:dyDescent="0.25">
      <c r="A779">
        <v>2022</v>
      </c>
      <c r="B779" t="s">
        <v>3689</v>
      </c>
      <c r="C779" t="str">
        <f>MID(B779, VLOOKUP("duoarea_state_offset", Keys!$B:$C, 2, FALSE), VLOOKUP("duoarea_state_length", Keys!$B:$C, 2, FALSE))</f>
        <v>NM</v>
      </c>
      <c r="D779" t="s">
        <v>613</v>
      </c>
      <c r="E779" t="s">
        <v>614</v>
      </c>
      <c r="F779">
        <v>553094</v>
      </c>
    </row>
    <row r="780" spans="1:6" x14ac:dyDescent="0.25">
      <c r="A780">
        <v>2022</v>
      </c>
      <c r="B780" t="s">
        <v>3690</v>
      </c>
      <c r="C780" t="str">
        <f>MID(B780, VLOOKUP("duoarea_state_offset", Keys!$B:$C, 2, FALSE), VLOOKUP("duoarea_state_length", Keys!$B:$C, 2, FALSE))</f>
        <v>NV</v>
      </c>
      <c r="D780" t="s">
        <v>613</v>
      </c>
      <c r="E780" t="s">
        <v>614</v>
      </c>
      <c r="F780">
        <v>929011</v>
      </c>
    </row>
    <row r="781" spans="1:6" x14ac:dyDescent="0.25">
      <c r="A781">
        <v>2022</v>
      </c>
      <c r="B781" t="s">
        <v>3691</v>
      </c>
      <c r="C781" t="str">
        <f>MID(B781, VLOOKUP("duoarea_state_offset", Keys!$B:$C, 2, FALSE), VLOOKUP("duoarea_state_length", Keys!$B:$C, 2, FALSE))</f>
        <v>NY</v>
      </c>
      <c r="D781" t="s">
        <v>613</v>
      </c>
      <c r="E781" t="s">
        <v>614</v>
      </c>
      <c r="F781">
        <v>1993234</v>
      </c>
    </row>
    <row r="782" spans="1:6" x14ac:dyDescent="0.25">
      <c r="A782">
        <v>2022</v>
      </c>
      <c r="B782" t="s">
        <v>3692</v>
      </c>
      <c r="C782" t="str">
        <f>MID(B782, VLOOKUP("duoarea_state_offset", Keys!$B:$C, 2, FALSE), VLOOKUP("duoarea_state_length", Keys!$B:$C, 2, FALSE))</f>
        <v>OH</v>
      </c>
      <c r="D782" t="s">
        <v>613</v>
      </c>
      <c r="E782" t="s">
        <v>614</v>
      </c>
      <c r="F782">
        <v>2954457</v>
      </c>
    </row>
    <row r="783" spans="1:6" x14ac:dyDescent="0.25">
      <c r="A783">
        <v>2022</v>
      </c>
      <c r="B783" t="s">
        <v>3693</v>
      </c>
      <c r="C783" t="str">
        <f>MID(B783, VLOOKUP("duoarea_state_offset", Keys!$B:$C, 2, FALSE), VLOOKUP("duoarea_state_length", Keys!$B:$C, 2, FALSE))</f>
        <v>OK</v>
      </c>
      <c r="D783" t="s">
        <v>613</v>
      </c>
      <c r="E783" t="s">
        <v>614</v>
      </c>
      <c r="F783">
        <v>683448</v>
      </c>
    </row>
    <row r="784" spans="1:6" x14ac:dyDescent="0.25">
      <c r="A784">
        <v>2022</v>
      </c>
      <c r="B784" t="s">
        <v>3694</v>
      </c>
      <c r="C784" t="str">
        <f>MID(B784, VLOOKUP("duoarea_state_offset", Keys!$B:$C, 2, FALSE), VLOOKUP("duoarea_state_length", Keys!$B:$C, 2, FALSE))</f>
        <v>OR</v>
      </c>
      <c r="D784" t="s">
        <v>613</v>
      </c>
      <c r="E784" t="s">
        <v>614</v>
      </c>
      <c r="F784">
        <v>1030184</v>
      </c>
    </row>
    <row r="785" spans="1:6" x14ac:dyDescent="0.25">
      <c r="A785">
        <v>2022</v>
      </c>
      <c r="B785" t="s">
        <v>3695</v>
      </c>
      <c r="C785" t="str">
        <f>MID(B785, VLOOKUP("duoarea_state_offset", Keys!$B:$C, 2, FALSE), VLOOKUP("duoarea_state_length", Keys!$B:$C, 2, FALSE))</f>
        <v>PA</v>
      </c>
      <c r="D785" t="s">
        <v>613</v>
      </c>
      <c r="E785" t="s">
        <v>614</v>
      </c>
      <c r="F785">
        <v>459468</v>
      </c>
    </row>
    <row r="786" spans="1:6" x14ac:dyDescent="0.25">
      <c r="A786">
        <v>2022</v>
      </c>
      <c r="B786" t="s">
        <v>3696</v>
      </c>
      <c r="C786" t="str">
        <f>MID(B786, VLOOKUP("duoarea_state_offset", Keys!$B:$C, 2, FALSE), VLOOKUP("duoarea_state_length", Keys!$B:$C, 2, FALSE))</f>
        <v>RI</v>
      </c>
      <c r="D786" t="s">
        <v>613</v>
      </c>
      <c r="E786" t="s">
        <v>614</v>
      </c>
      <c r="F786">
        <v>266914</v>
      </c>
    </row>
    <row r="787" spans="1:6" x14ac:dyDescent="0.25">
      <c r="A787">
        <v>2022</v>
      </c>
      <c r="B787" t="s">
        <v>3697</v>
      </c>
      <c r="C787" t="str">
        <f>MID(B787, VLOOKUP("duoarea_state_offset", Keys!$B:$C, 2, FALSE), VLOOKUP("duoarea_state_length", Keys!$B:$C, 2, FALSE))</f>
        <v>SC</v>
      </c>
      <c r="D787" t="s">
        <v>613</v>
      </c>
      <c r="E787" t="s">
        <v>614</v>
      </c>
      <c r="F787">
        <v>670554</v>
      </c>
    </row>
    <row r="788" spans="1:6" x14ac:dyDescent="0.25">
      <c r="A788">
        <v>2022</v>
      </c>
      <c r="B788" t="s">
        <v>3698</v>
      </c>
      <c r="C788" t="str">
        <f>MID(B788, VLOOKUP("duoarea_state_offset", Keys!$B:$C, 2, FALSE), VLOOKUP("duoarea_state_length", Keys!$B:$C, 2, FALSE))</f>
        <v>SD</v>
      </c>
      <c r="D788" t="s">
        <v>613</v>
      </c>
      <c r="E788" t="s">
        <v>614</v>
      </c>
      <c r="F788">
        <v>870179</v>
      </c>
    </row>
    <row r="789" spans="1:6" x14ac:dyDescent="0.25">
      <c r="A789">
        <v>2022</v>
      </c>
      <c r="B789" t="s">
        <v>3699</v>
      </c>
      <c r="C789" t="str">
        <f>MID(B789, VLOOKUP("duoarea_state_offset", Keys!$B:$C, 2, FALSE), VLOOKUP("duoarea_state_length", Keys!$B:$C, 2, FALSE))</f>
        <v>TN</v>
      </c>
      <c r="D789" t="s">
        <v>613</v>
      </c>
      <c r="E789" t="s">
        <v>614</v>
      </c>
      <c r="F789">
        <v>2746968</v>
      </c>
    </row>
    <row r="790" spans="1:6" x14ac:dyDescent="0.25">
      <c r="A790">
        <v>2022</v>
      </c>
      <c r="B790" t="s">
        <v>3700</v>
      </c>
      <c r="C790" t="str">
        <f>MID(B790, VLOOKUP("duoarea_state_offset", Keys!$B:$C, 2, FALSE), VLOOKUP("duoarea_state_length", Keys!$B:$C, 2, FALSE))</f>
        <v>TX</v>
      </c>
      <c r="D790" t="s">
        <v>613</v>
      </c>
      <c r="E790" t="s">
        <v>614</v>
      </c>
      <c r="F790">
        <v>1490298</v>
      </c>
    </row>
    <row r="791" spans="1:6" x14ac:dyDescent="0.25">
      <c r="A791">
        <v>2022</v>
      </c>
      <c r="B791" t="s">
        <v>3701</v>
      </c>
      <c r="C791" t="str">
        <f>MID(B791, VLOOKUP("duoarea_state_offset", Keys!$B:$C, 2, FALSE), VLOOKUP("duoarea_state_length", Keys!$B:$C, 2, FALSE))</f>
        <v>UT</v>
      </c>
      <c r="D791" t="s">
        <v>613</v>
      </c>
      <c r="E791" t="s">
        <v>614</v>
      </c>
      <c r="F791">
        <v>1121585</v>
      </c>
    </row>
    <row r="792" spans="1:6" x14ac:dyDescent="0.25">
      <c r="A792">
        <v>2022</v>
      </c>
      <c r="B792" t="s">
        <v>3702</v>
      </c>
      <c r="C792" t="str">
        <f>MID(B792, VLOOKUP("duoarea_state_offset", Keys!$B:$C, 2, FALSE), VLOOKUP("duoarea_state_length", Keys!$B:$C, 2, FALSE))</f>
        <v>VA</v>
      </c>
      <c r="D792" t="s">
        <v>613</v>
      </c>
      <c r="E792" t="s">
        <v>614</v>
      </c>
      <c r="F792">
        <v>1533127</v>
      </c>
    </row>
    <row r="793" spans="1:6" x14ac:dyDescent="0.25">
      <c r="A793">
        <v>2022</v>
      </c>
      <c r="B793" t="s">
        <v>3703</v>
      </c>
      <c r="C793" t="str">
        <f>MID(B793, VLOOKUP("duoarea_state_offset", Keys!$B:$C, 2, FALSE), VLOOKUP("duoarea_state_length", Keys!$B:$C, 2, FALSE))</f>
        <v>VT</v>
      </c>
      <c r="D793" t="s">
        <v>613</v>
      </c>
      <c r="E793" t="s">
        <v>614</v>
      </c>
      <c r="F793">
        <v>124391</v>
      </c>
    </row>
    <row r="794" spans="1:6" x14ac:dyDescent="0.25">
      <c r="A794">
        <v>2022</v>
      </c>
      <c r="B794" t="s">
        <v>3704</v>
      </c>
      <c r="C794" t="str">
        <f>MID(B794, VLOOKUP("duoarea_state_offset", Keys!$B:$C, 2, FALSE), VLOOKUP("duoarea_state_length", Keys!$B:$C, 2, FALSE))</f>
        <v>WA</v>
      </c>
      <c r="D794" t="s">
        <v>613</v>
      </c>
      <c r="E794" t="s">
        <v>614</v>
      </c>
      <c r="F794">
        <v>933057</v>
      </c>
    </row>
    <row r="795" spans="1:6" x14ac:dyDescent="0.25">
      <c r="A795">
        <v>2022</v>
      </c>
      <c r="B795" t="s">
        <v>3705</v>
      </c>
      <c r="C795" t="str">
        <f>MID(B795, VLOOKUP("duoarea_state_offset", Keys!$B:$C, 2, FALSE), VLOOKUP("duoarea_state_length", Keys!$B:$C, 2, FALSE))</f>
        <v>WI</v>
      </c>
      <c r="D795" t="s">
        <v>613</v>
      </c>
      <c r="E795" t="s">
        <v>614</v>
      </c>
      <c r="F795">
        <v>1101424</v>
      </c>
    </row>
    <row r="796" spans="1:6" x14ac:dyDescent="0.25">
      <c r="A796">
        <v>2022</v>
      </c>
      <c r="B796" t="s">
        <v>3706</v>
      </c>
      <c r="C796" t="str">
        <f>MID(B796, VLOOKUP("duoarea_state_offset", Keys!$B:$C, 2, FALSE), VLOOKUP("duoarea_state_length", Keys!$B:$C, 2, FALSE))</f>
        <v>WV</v>
      </c>
      <c r="D796" t="s">
        <v>613</v>
      </c>
      <c r="E796" t="s">
        <v>614</v>
      </c>
      <c r="F796">
        <v>617126</v>
      </c>
    </row>
    <row r="797" spans="1:6" x14ac:dyDescent="0.25">
      <c r="A797">
        <v>2022</v>
      </c>
      <c r="B797" t="s">
        <v>3707</v>
      </c>
      <c r="C797" t="str">
        <f>MID(B797, VLOOKUP("duoarea_state_offset", Keys!$B:$C, 2, FALSE), VLOOKUP("duoarea_state_length", Keys!$B:$C, 2, FALSE))</f>
        <v>WY</v>
      </c>
      <c r="D797" t="s">
        <v>613</v>
      </c>
      <c r="E797" t="s">
        <v>614</v>
      </c>
      <c r="F797">
        <v>924855</v>
      </c>
    </row>
    <row r="798" spans="1:6" x14ac:dyDescent="0.25">
      <c r="A798">
        <v>2023</v>
      </c>
      <c r="B798" t="s">
        <v>3604</v>
      </c>
      <c r="C798" t="str">
        <f>MID(B798, VLOOKUP("duoarea_state_offset", Keys!$B:$C, 2, FALSE), VLOOKUP("duoarea_state_length", Keys!$B:$C, 2, FALSE))</f>
        <v>AL</v>
      </c>
      <c r="D798" t="s">
        <v>622</v>
      </c>
      <c r="E798" t="s">
        <v>3605</v>
      </c>
      <c r="F798">
        <v>0</v>
      </c>
    </row>
    <row r="799" spans="1:6" x14ac:dyDescent="0.25">
      <c r="A799">
        <v>2023</v>
      </c>
      <c r="B799" t="s">
        <v>3606</v>
      </c>
      <c r="C799" t="str">
        <f>MID(B799, VLOOKUP("duoarea_state_offset", Keys!$B:$C, 2, FALSE), VLOOKUP("duoarea_state_length", Keys!$B:$C, 2, FALSE))</f>
        <v>AR</v>
      </c>
      <c r="D799" t="s">
        <v>622</v>
      </c>
      <c r="E799" t="s">
        <v>3605</v>
      </c>
      <c r="F799">
        <v>0</v>
      </c>
    </row>
    <row r="800" spans="1:6" x14ac:dyDescent="0.25">
      <c r="A800">
        <v>2023</v>
      </c>
      <c r="B800" t="s">
        <v>3607</v>
      </c>
      <c r="C800" t="str">
        <f>MID(B800, VLOOKUP("duoarea_state_offset", Keys!$B:$C, 2, FALSE), VLOOKUP("duoarea_state_length", Keys!$B:$C, 2, FALSE))</f>
        <v>AZ</v>
      </c>
      <c r="D800" t="s">
        <v>622</v>
      </c>
      <c r="E800" t="s">
        <v>3605</v>
      </c>
      <c r="F800">
        <v>61892</v>
      </c>
    </row>
    <row r="801" spans="1:6" x14ac:dyDescent="0.25">
      <c r="A801">
        <v>2023</v>
      </c>
      <c r="B801" t="s">
        <v>3608</v>
      </c>
      <c r="C801" t="str">
        <f>MID(B801, VLOOKUP("duoarea_state_offset", Keys!$B:$C, 2, FALSE), VLOOKUP("duoarea_state_length", Keys!$B:$C, 2, FALSE))</f>
        <v>CA</v>
      </c>
      <c r="D801" t="s">
        <v>622</v>
      </c>
      <c r="E801" t="s">
        <v>3605</v>
      </c>
      <c r="F801">
        <v>142063</v>
      </c>
    </row>
    <row r="802" spans="1:6" x14ac:dyDescent="0.25">
      <c r="A802">
        <v>2023</v>
      </c>
      <c r="B802" t="s">
        <v>3609</v>
      </c>
      <c r="C802" t="str">
        <f>MID(B802, VLOOKUP("duoarea_state_offset", Keys!$B:$C, 2, FALSE), VLOOKUP("duoarea_state_length", Keys!$B:$C, 2, FALSE))</f>
        <v>CO</v>
      </c>
      <c r="D802" t="s">
        <v>622</v>
      </c>
      <c r="E802" t="s">
        <v>3605</v>
      </c>
      <c r="F802">
        <v>2</v>
      </c>
    </row>
    <row r="803" spans="1:6" x14ac:dyDescent="0.25">
      <c r="A803">
        <v>2023</v>
      </c>
      <c r="B803" t="s">
        <v>3610</v>
      </c>
      <c r="C803" t="str">
        <f>MID(B803, VLOOKUP("duoarea_state_offset", Keys!$B:$C, 2, FALSE), VLOOKUP("duoarea_state_length", Keys!$B:$C, 2, FALSE))</f>
        <v>CT</v>
      </c>
      <c r="D803" t="s">
        <v>622</v>
      </c>
      <c r="E803" t="s">
        <v>3605</v>
      </c>
      <c r="F803">
        <v>0</v>
      </c>
    </row>
    <row r="804" spans="1:6" x14ac:dyDescent="0.25">
      <c r="A804">
        <v>2023</v>
      </c>
      <c r="B804" t="s">
        <v>3611</v>
      </c>
      <c r="C804" t="str">
        <f>MID(B804, VLOOKUP("duoarea_state_offset", Keys!$B:$C, 2, FALSE), VLOOKUP("duoarea_state_length", Keys!$B:$C, 2, FALSE))</f>
        <v>DE</v>
      </c>
      <c r="D804" t="s">
        <v>622</v>
      </c>
      <c r="E804" t="s">
        <v>3605</v>
      </c>
      <c r="F804">
        <v>0</v>
      </c>
    </row>
    <row r="805" spans="1:6" x14ac:dyDescent="0.25">
      <c r="A805">
        <v>2023</v>
      </c>
      <c r="B805" t="s">
        <v>3612</v>
      </c>
      <c r="C805" t="str">
        <f>MID(B805, VLOOKUP("duoarea_state_offset", Keys!$B:$C, 2, FALSE), VLOOKUP("duoarea_state_length", Keys!$B:$C, 2, FALSE))</f>
        <v>FL</v>
      </c>
      <c r="D805" t="s">
        <v>622</v>
      </c>
      <c r="E805" t="s">
        <v>3605</v>
      </c>
      <c r="F805">
        <v>1099</v>
      </c>
    </row>
    <row r="806" spans="1:6" x14ac:dyDescent="0.25">
      <c r="A806">
        <v>2023</v>
      </c>
      <c r="B806" t="s">
        <v>3613</v>
      </c>
      <c r="C806" t="str">
        <f>MID(B806, VLOOKUP("duoarea_state_offset", Keys!$B:$C, 2, FALSE), VLOOKUP("duoarea_state_length", Keys!$B:$C, 2, FALSE))</f>
        <v>GA</v>
      </c>
      <c r="D806" t="s">
        <v>622</v>
      </c>
      <c r="E806" t="s">
        <v>3605</v>
      </c>
      <c r="F806">
        <v>108715</v>
      </c>
    </row>
    <row r="807" spans="1:6" x14ac:dyDescent="0.25">
      <c r="A807">
        <v>2023</v>
      </c>
      <c r="B807" t="s">
        <v>3614</v>
      </c>
      <c r="C807" t="str">
        <f>MID(B807, VLOOKUP("duoarea_state_offset", Keys!$B:$C, 2, FALSE), VLOOKUP("duoarea_state_length", Keys!$B:$C, 2, FALSE))</f>
        <v>IA</v>
      </c>
      <c r="D807" t="s">
        <v>622</v>
      </c>
      <c r="E807" t="s">
        <v>3605</v>
      </c>
      <c r="F807">
        <v>0</v>
      </c>
    </row>
    <row r="808" spans="1:6" x14ac:dyDescent="0.25">
      <c r="A808">
        <v>2023</v>
      </c>
      <c r="B808" t="s">
        <v>3615</v>
      </c>
      <c r="C808" t="str">
        <f>MID(B808, VLOOKUP("duoarea_state_offset", Keys!$B:$C, 2, FALSE), VLOOKUP("duoarea_state_length", Keys!$B:$C, 2, FALSE))</f>
        <v>ID</v>
      </c>
      <c r="D808" t="s">
        <v>622</v>
      </c>
      <c r="E808" t="s">
        <v>3605</v>
      </c>
      <c r="F808">
        <v>0</v>
      </c>
    </row>
    <row r="809" spans="1:6" x14ac:dyDescent="0.25">
      <c r="A809">
        <v>2023</v>
      </c>
      <c r="B809" t="s">
        <v>3616</v>
      </c>
      <c r="C809" t="str">
        <f>MID(B809, VLOOKUP("duoarea_state_offset", Keys!$B:$C, 2, FALSE), VLOOKUP("duoarea_state_length", Keys!$B:$C, 2, FALSE))</f>
        <v>IL</v>
      </c>
      <c r="D809" t="s">
        <v>622</v>
      </c>
      <c r="E809" t="s">
        <v>3605</v>
      </c>
      <c r="F809">
        <v>0</v>
      </c>
    </row>
    <row r="810" spans="1:6" x14ac:dyDescent="0.25">
      <c r="A810">
        <v>2023</v>
      </c>
      <c r="B810" t="s">
        <v>3617</v>
      </c>
      <c r="C810" t="str">
        <f>MID(B810, VLOOKUP("duoarea_state_offset", Keys!$B:$C, 2, FALSE), VLOOKUP("duoarea_state_length", Keys!$B:$C, 2, FALSE))</f>
        <v>IN</v>
      </c>
      <c r="D810" t="s">
        <v>622</v>
      </c>
      <c r="E810" t="s">
        <v>3605</v>
      </c>
      <c r="F810">
        <v>0</v>
      </c>
    </row>
    <row r="811" spans="1:6" x14ac:dyDescent="0.25">
      <c r="A811">
        <v>2023</v>
      </c>
      <c r="B811" t="s">
        <v>3618</v>
      </c>
      <c r="C811" t="str">
        <f>MID(B811, VLOOKUP("duoarea_state_offset", Keys!$B:$C, 2, FALSE), VLOOKUP("duoarea_state_length", Keys!$B:$C, 2, FALSE))</f>
        <v>KS</v>
      </c>
      <c r="D811" t="s">
        <v>622</v>
      </c>
      <c r="E811" t="s">
        <v>3605</v>
      </c>
      <c r="F811">
        <v>0</v>
      </c>
    </row>
    <row r="812" spans="1:6" x14ac:dyDescent="0.25">
      <c r="A812">
        <v>2023</v>
      </c>
      <c r="B812" t="s">
        <v>3619</v>
      </c>
      <c r="C812" t="str">
        <f>MID(B812, VLOOKUP("duoarea_state_offset", Keys!$B:$C, 2, FALSE), VLOOKUP("duoarea_state_length", Keys!$B:$C, 2, FALSE))</f>
        <v>KY</v>
      </c>
      <c r="D812" t="s">
        <v>622</v>
      </c>
      <c r="E812" t="s">
        <v>3605</v>
      </c>
      <c r="F812">
        <v>0</v>
      </c>
    </row>
    <row r="813" spans="1:6" x14ac:dyDescent="0.25">
      <c r="A813">
        <v>2023</v>
      </c>
      <c r="B813" t="s">
        <v>3620</v>
      </c>
      <c r="C813" t="str">
        <f>MID(B813, VLOOKUP("duoarea_state_offset", Keys!$B:$C, 2, FALSE), VLOOKUP("duoarea_state_length", Keys!$B:$C, 2, FALSE))</f>
        <v>LA</v>
      </c>
      <c r="D813" t="s">
        <v>622</v>
      </c>
      <c r="E813" t="s">
        <v>3605</v>
      </c>
      <c r="F813">
        <v>2634813</v>
      </c>
    </row>
    <row r="814" spans="1:6" x14ac:dyDescent="0.25">
      <c r="A814">
        <v>2023</v>
      </c>
      <c r="B814" t="s">
        <v>3621</v>
      </c>
      <c r="C814" t="str">
        <f>MID(B814, VLOOKUP("duoarea_state_offset", Keys!$B:$C, 2, FALSE), VLOOKUP("duoarea_state_length", Keys!$B:$C, 2, FALSE))</f>
        <v>MA</v>
      </c>
      <c r="D814" t="s">
        <v>622</v>
      </c>
      <c r="E814" t="s">
        <v>3605</v>
      </c>
      <c r="F814">
        <v>0</v>
      </c>
    </row>
    <row r="815" spans="1:6" x14ac:dyDescent="0.25">
      <c r="A815">
        <v>2023</v>
      </c>
      <c r="B815" t="s">
        <v>3622</v>
      </c>
      <c r="C815" t="str">
        <f>MID(B815, VLOOKUP("duoarea_state_offset", Keys!$B:$C, 2, FALSE), VLOOKUP("duoarea_state_length", Keys!$B:$C, 2, FALSE))</f>
        <v>MD</v>
      </c>
      <c r="D815" t="s">
        <v>622</v>
      </c>
      <c r="E815" t="s">
        <v>3605</v>
      </c>
      <c r="F815">
        <v>250683</v>
      </c>
    </row>
    <row r="816" spans="1:6" x14ac:dyDescent="0.25">
      <c r="A816">
        <v>2023</v>
      </c>
      <c r="B816" t="s">
        <v>3623</v>
      </c>
      <c r="C816" t="str">
        <f>MID(B816, VLOOKUP("duoarea_state_offset", Keys!$B:$C, 2, FALSE), VLOOKUP("duoarea_state_length", Keys!$B:$C, 2, FALSE))</f>
        <v>ME</v>
      </c>
      <c r="D816" t="s">
        <v>622</v>
      </c>
      <c r="E816" t="s">
        <v>3605</v>
      </c>
      <c r="F816">
        <v>107996</v>
      </c>
    </row>
    <row r="817" spans="1:6" x14ac:dyDescent="0.25">
      <c r="A817">
        <v>2023</v>
      </c>
      <c r="B817" t="s">
        <v>3624</v>
      </c>
      <c r="C817" t="str">
        <f>MID(B817, VLOOKUP("duoarea_state_offset", Keys!$B:$C, 2, FALSE), VLOOKUP("duoarea_state_length", Keys!$B:$C, 2, FALSE))</f>
        <v>MI</v>
      </c>
      <c r="D817" t="s">
        <v>622</v>
      </c>
      <c r="E817" t="s">
        <v>3605</v>
      </c>
      <c r="F817">
        <v>613244</v>
      </c>
    </row>
    <row r="818" spans="1:6" x14ac:dyDescent="0.25">
      <c r="A818">
        <v>2023</v>
      </c>
      <c r="B818" t="s">
        <v>3625</v>
      </c>
      <c r="C818" t="str">
        <f>MID(B818, VLOOKUP("duoarea_state_offset", Keys!$B:$C, 2, FALSE), VLOOKUP("duoarea_state_length", Keys!$B:$C, 2, FALSE))</f>
        <v>MN</v>
      </c>
      <c r="D818" t="s">
        <v>622</v>
      </c>
      <c r="E818" t="s">
        <v>3605</v>
      </c>
      <c r="F818">
        <v>3504</v>
      </c>
    </row>
    <row r="819" spans="1:6" x14ac:dyDescent="0.25">
      <c r="A819">
        <v>2023</v>
      </c>
      <c r="B819" t="s">
        <v>3626</v>
      </c>
      <c r="C819" t="str">
        <f>MID(B819, VLOOKUP("duoarea_state_offset", Keys!$B:$C, 2, FALSE), VLOOKUP("duoarea_state_length", Keys!$B:$C, 2, FALSE))</f>
        <v>MO</v>
      </c>
      <c r="D819" t="s">
        <v>622</v>
      </c>
      <c r="E819" t="s">
        <v>3605</v>
      </c>
      <c r="F819">
        <v>0</v>
      </c>
    </row>
    <row r="820" spans="1:6" x14ac:dyDescent="0.25">
      <c r="A820">
        <v>2023</v>
      </c>
      <c r="B820" t="s">
        <v>3627</v>
      </c>
      <c r="C820" t="str">
        <f>MID(B820, VLOOKUP("duoarea_state_offset", Keys!$B:$C, 2, FALSE), VLOOKUP("duoarea_state_length", Keys!$B:$C, 2, FALSE))</f>
        <v>MS</v>
      </c>
      <c r="D820" t="s">
        <v>622</v>
      </c>
      <c r="E820" t="s">
        <v>3605</v>
      </c>
      <c r="F820">
        <v>0</v>
      </c>
    </row>
    <row r="821" spans="1:6" x14ac:dyDescent="0.25">
      <c r="A821">
        <v>2023</v>
      </c>
      <c r="B821" t="s">
        <v>3628</v>
      </c>
      <c r="C821" t="str">
        <f>MID(B821, VLOOKUP("duoarea_state_offset", Keys!$B:$C, 2, FALSE), VLOOKUP("duoarea_state_length", Keys!$B:$C, 2, FALSE))</f>
        <v>MT</v>
      </c>
      <c r="D821" t="s">
        <v>622</v>
      </c>
      <c r="E821" t="s">
        <v>3605</v>
      </c>
      <c r="F821">
        <v>2</v>
      </c>
    </row>
    <row r="822" spans="1:6" x14ac:dyDescent="0.25">
      <c r="A822">
        <v>2023</v>
      </c>
      <c r="B822" t="s">
        <v>3629</v>
      </c>
      <c r="C822" t="str">
        <f>MID(B822, VLOOKUP("duoarea_state_offset", Keys!$B:$C, 2, FALSE), VLOOKUP("duoarea_state_length", Keys!$B:$C, 2, FALSE))</f>
        <v>ND</v>
      </c>
      <c r="D822" t="s">
        <v>622</v>
      </c>
      <c r="E822" t="s">
        <v>3605</v>
      </c>
      <c r="F822">
        <v>475</v>
      </c>
    </row>
    <row r="823" spans="1:6" x14ac:dyDescent="0.25">
      <c r="A823">
        <v>2023</v>
      </c>
      <c r="B823" t="s">
        <v>3630</v>
      </c>
      <c r="C823" t="str">
        <f>MID(B823, VLOOKUP("duoarea_state_offset", Keys!$B:$C, 2, FALSE), VLOOKUP("duoarea_state_length", Keys!$B:$C, 2, FALSE))</f>
        <v>NE</v>
      </c>
      <c r="D823" t="s">
        <v>622</v>
      </c>
      <c r="E823" t="s">
        <v>3605</v>
      </c>
      <c r="F823">
        <v>0</v>
      </c>
    </row>
    <row r="824" spans="1:6" x14ac:dyDescent="0.25">
      <c r="A824">
        <v>2023</v>
      </c>
      <c r="B824" t="s">
        <v>3631</v>
      </c>
      <c r="C824" t="str">
        <f>MID(B824, VLOOKUP("duoarea_state_offset", Keys!$B:$C, 2, FALSE), VLOOKUP("duoarea_state_length", Keys!$B:$C, 2, FALSE))</f>
        <v>NH</v>
      </c>
      <c r="D824" t="s">
        <v>622</v>
      </c>
      <c r="E824" t="s">
        <v>3605</v>
      </c>
      <c r="F824">
        <v>153</v>
      </c>
    </row>
    <row r="825" spans="1:6" x14ac:dyDescent="0.25">
      <c r="A825">
        <v>2023</v>
      </c>
      <c r="B825" t="s">
        <v>3632</v>
      </c>
      <c r="C825" t="str">
        <f>MID(B825, VLOOKUP("duoarea_state_offset", Keys!$B:$C, 2, FALSE), VLOOKUP("duoarea_state_length", Keys!$B:$C, 2, FALSE))</f>
        <v>NJ</v>
      </c>
      <c r="D825" t="s">
        <v>622</v>
      </c>
      <c r="E825" t="s">
        <v>3605</v>
      </c>
      <c r="F825">
        <v>0</v>
      </c>
    </row>
    <row r="826" spans="1:6" x14ac:dyDescent="0.25">
      <c r="A826">
        <v>2023</v>
      </c>
      <c r="B826" t="s">
        <v>3633</v>
      </c>
      <c r="C826" t="str">
        <f>MID(B826, VLOOKUP("duoarea_state_offset", Keys!$B:$C, 2, FALSE), VLOOKUP("duoarea_state_length", Keys!$B:$C, 2, FALSE))</f>
        <v>NM</v>
      </c>
      <c r="D826" t="s">
        <v>622</v>
      </c>
      <c r="E826" t="s">
        <v>3605</v>
      </c>
      <c r="F826">
        <v>0</v>
      </c>
    </row>
    <row r="827" spans="1:6" x14ac:dyDescent="0.25">
      <c r="A827">
        <v>2023</v>
      </c>
      <c r="B827" t="s">
        <v>3634</v>
      </c>
      <c r="C827" t="str">
        <f>MID(B827, VLOOKUP("duoarea_state_offset", Keys!$B:$C, 2, FALSE), VLOOKUP("duoarea_state_length", Keys!$B:$C, 2, FALSE))</f>
        <v>NV</v>
      </c>
      <c r="D827" t="s">
        <v>622</v>
      </c>
      <c r="E827" t="s">
        <v>3605</v>
      </c>
      <c r="F827">
        <v>0</v>
      </c>
    </row>
    <row r="828" spans="1:6" x14ac:dyDescent="0.25">
      <c r="A828">
        <v>2023</v>
      </c>
      <c r="B828" t="s">
        <v>3635</v>
      </c>
      <c r="C828" t="str">
        <f>MID(B828, VLOOKUP("duoarea_state_offset", Keys!$B:$C, 2, FALSE), VLOOKUP("duoarea_state_length", Keys!$B:$C, 2, FALSE))</f>
        <v>NY</v>
      </c>
      <c r="D828" t="s">
        <v>622</v>
      </c>
      <c r="E828" t="s">
        <v>3605</v>
      </c>
      <c r="F828">
        <v>296911</v>
      </c>
    </row>
    <row r="829" spans="1:6" x14ac:dyDescent="0.25">
      <c r="A829">
        <v>2023</v>
      </c>
      <c r="B829" t="s">
        <v>3636</v>
      </c>
      <c r="C829" t="str">
        <f>MID(B829, VLOOKUP("duoarea_state_offset", Keys!$B:$C, 2, FALSE), VLOOKUP("duoarea_state_length", Keys!$B:$C, 2, FALSE))</f>
        <v>OH</v>
      </c>
      <c r="D829" t="s">
        <v>622</v>
      </c>
      <c r="E829" t="s">
        <v>3605</v>
      </c>
      <c r="F829">
        <v>0</v>
      </c>
    </row>
    <row r="830" spans="1:6" x14ac:dyDescent="0.25">
      <c r="A830">
        <v>2023</v>
      </c>
      <c r="B830" t="s">
        <v>3637</v>
      </c>
      <c r="C830" t="str">
        <f>MID(B830, VLOOKUP("duoarea_state_offset", Keys!$B:$C, 2, FALSE), VLOOKUP("duoarea_state_length", Keys!$B:$C, 2, FALSE))</f>
        <v>OK</v>
      </c>
      <c r="D830" t="s">
        <v>622</v>
      </c>
      <c r="E830" t="s">
        <v>3605</v>
      </c>
      <c r="F830">
        <v>0</v>
      </c>
    </row>
    <row r="831" spans="1:6" x14ac:dyDescent="0.25">
      <c r="A831">
        <v>2023</v>
      </c>
      <c r="B831" t="s">
        <v>3638</v>
      </c>
      <c r="C831" t="str">
        <f>MID(B831, VLOOKUP("duoarea_state_offset", Keys!$B:$C, 2, FALSE), VLOOKUP("duoarea_state_length", Keys!$B:$C, 2, FALSE))</f>
        <v>OR</v>
      </c>
      <c r="D831" t="s">
        <v>622</v>
      </c>
      <c r="E831" t="s">
        <v>3605</v>
      </c>
      <c r="F831">
        <v>0</v>
      </c>
    </row>
    <row r="832" spans="1:6" x14ac:dyDescent="0.25">
      <c r="A832">
        <v>2023</v>
      </c>
      <c r="B832" t="s">
        <v>3639</v>
      </c>
      <c r="C832" t="str">
        <f>MID(B832, VLOOKUP("duoarea_state_offset", Keys!$B:$C, 2, FALSE), VLOOKUP("duoarea_state_length", Keys!$B:$C, 2, FALSE))</f>
        <v>PA</v>
      </c>
      <c r="D832" t="s">
        <v>622</v>
      </c>
      <c r="E832" t="s">
        <v>3605</v>
      </c>
      <c r="F832">
        <v>0</v>
      </c>
    </row>
    <row r="833" spans="1:6" x14ac:dyDescent="0.25">
      <c r="A833">
        <v>2023</v>
      </c>
      <c r="B833" t="s">
        <v>3640</v>
      </c>
      <c r="C833" t="str">
        <f>MID(B833, VLOOKUP("duoarea_state_offset", Keys!$B:$C, 2, FALSE), VLOOKUP("duoarea_state_length", Keys!$B:$C, 2, FALSE))</f>
        <v>RI</v>
      </c>
      <c r="D833" t="s">
        <v>622</v>
      </c>
      <c r="E833" t="s">
        <v>3605</v>
      </c>
      <c r="F833">
        <v>0</v>
      </c>
    </row>
    <row r="834" spans="1:6" x14ac:dyDescent="0.25">
      <c r="A834">
        <v>2023</v>
      </c>
      <c r="B834" t="s">
        <v>3641</v>
      </c>
      <c r="C834" t="str">
        <f>MID(B834, VLOOKUP("duoarea_state_offset", Keys!$B:$C, 2, FALSE), VLOOKUP("duoarea_state_length", Keys!$B:$C, 2, FALSE))</f>
        <v>SC</v>
      </c>
      <c r="D834" t="s">
        <v>622</v>
      </c>
      <c r="E834" t="s">
        <v>3605</v>
      </c>
      <c r="F834">
        <v>0</v>
      </c>
    </row>
    <row r="835" spans="1:6" x14ac:dyDescent="0.25">
      <c r="A835">
        <v>2023</v>
      </c>
      <c r="B835" t="s">
        <v>3642</v>
      </c>
      <c r="C835" t="str">
        <f>MID(B835, VLOOKUP("duoarea_state_offset", Keys!$B:$C, 2, FALSE), VLOOKUP("duoarea_state_length", Keys!$B:$C, 2, FALSE))</f>
        <v>SD</v>
      </c>
      <c r="D835" t="s">
        <v>622</v>
      </c>
      <c r="E835" t="s">
        <v>3605</v>
      </c>
      <c r="F835">
        <v>0</v>
      </c>
    </row>
    <row r="836" spans="1:6" x14ac:dyDescent="0.25">
      <c r="A836">
        <v>2023</v>
      </c>
      <c r="B836" t="s">
        <v>3643</v>
      </c>
      <c r="C836" t="str">
        <f>MID(B836, VLOOKUP("duoarea_state_offset", Keys!$B:$C, 2, FALSE), VLOOKUP("duoarea_state_length", Keys!$B:$C, 2, FALSE))</f>
        <v>TN</v>
      </c>
      <c r="D836" t="s">
        <v>622</v>
      </c>
      <c r="E836" t="s">
        <v>3605</v>
      </c>
      <c r="F836">
        <v>0</v>
      </c>
    </row>
    <row r="837" spans="1:6" x14ac:dyDescent="0.25">
      <c r="A837">
        <v>2023</v>
      </c>
      <c r="B837" t="s">
        <v>3644</v>
      </c>
      <c r="C837" t="str">
        <f>MID(B837, VLOOKUP("duoarea_state_offset", Keys!$B:$C, 2, FALSE), VLOOKUP("duoarea_state_length", Keys!$B:$C, 2, FALSE))</f>
        <v>TX</v>
      </c>
      <c r="D837" t="s">
        <v>622</v>
      </c>
      <c r="E837" t="s">
        <v>3605</v>
      </c>
      <c r="F837">
        <v>3425781</v>
      </c>
    </row>
    <row r="838" spans="1:6" x14ac:dyDescent="0.25">
      <c r="A838">
        <v>2023</v>
      </c>
      <c r="B838" t="s">
        <v>3645</v>
      </c>
      <c r="C838" t="str">
        <f>MID(B838, VLOOKUP("duoarea_state_offset", Keys!$B:$C, 2, FALSE), VLOOKUP("duoarea_state_length", Keys!$B:$C, 2, FALSE))</f>
        <v>UT</v>
      </c>
      <c r="D838" t="s">
        <v>622</v>
      </c>
      <c r="E838" t="s">
        <v>3605</v>
      </c>
      <c r="F838">
        <v>0</v>
      </c>
    </row>
    <row r="839" spans="1:6" x14ac:dyDescent="0.25">
      <c r="A839">
        <v>2023</v>
      </c>
      <c r="B839" t="s">
        <v>3646</v>
      </c>
      <c r="C839" t="str">
        <f>MID(B839, VLOOKUP("duoarea_state_offset", Keys!$B:$C, 2, FALSE), VLOOKUP("duoarea_state_length", Keys!$B:$C, 2, FALSE))</f>
        <v>VA</v>
      </c>
      <c r="D839" t="s">
        <v>622</v>
      </c>
      <c r="E839" t="s">
        <v>3605</v>
      </c>
      <c r="F839">
        <v>0</v>
      </c>
    </row>
    <row r="840" spans="1:6" x14ac:dyDescent="0.25">
      <c r="A840">
        <v>2023</v>
      </c>
      <c r="B840" t="s">
        <v>3647</v>
      </c>
      <c r="C840" t="str">
        <f>MID(B840, VLOOKUP("duoarea_state_offset", Keys!$B:$C, 2, FALSE), VLOOKUP("duoarea_state_length", Keys!$B:$C, 2, FALSE))</f>
        <v>VT</v>
      </c>
      <c r="D840" t="s">
        <v>622</v>
      </c>
      <c r="E840" t="s">
        <v>3605</v>
      </c>
      <c r="F840">
        <v>0</v>
      </c>
    </row>
    <row r="841" spans="1:6" x14ac:dyDescent="0.25">
      <c r="A841">
        <v>2023</v>
      </c>
      <c r="B841" t="s">
        <v>3648</v>
      </c>
      <c r="C841" t="str">
        <f>MID(B841, VLOOKUP("duoarea_state_offset", Keys!$B:$C, 2, FALSE), VLOOKUP("duoarea_state_length", Keys!$B:$C, 2, FALSE))</f>
        <v>WA</v>
      </c>
      <c r="D841" t="s">
        <v>622</v>
      </c>
      <c r="E841" t="s">
        <v>3605</v>
      </c>
      <c r="F841">
        <v>4336</v>
      </c>
    </row>
    <row r="842" spans="1:6" x14ac:dyDescent="0.25">
      <c r="A842">
        <v>2023</v>
      </c>
      <c r="B842" t="s">
        <v>3649</v>
      </c>
      <c r="C842" t="str">
        <f>MID(B842, VLOOKUP("duoarea_state_offset", Keys!$B:$C, 2, FALSE), VLOOKUP("duoarea_state_length", Keys!$B:$C, 2, FALSE))</f>
        <v>WI</v>
      </c>
      <c r="D842" t="s">
        <v>622</v>
      </c>
      <c r="E842" t="s">
        <v>3605</v>
      </c>
      <c r="F842">
        <v>0</v>
      </c>
    </row>
    <row r="843" spans="1:6" x14ac:dyDescent="0.25">
      <c r="A843">
        <v>2023</v>
      </c>
      <c r="B843" t="s">
        <v>3650</v>
      </c>
      <c r="C843" t="str">
        <f>MID(B843, VLOOKUP("duoarea_state_offset", Keys!$B:$C, 2, FALSE), VLOOKUP("duoarea_state_length", Keys!$B:$C, 2, FALSE))</f>
        <v>WV</v>
      </c>
      <c r="D843" t="s">
        <v>622</v>
      </c>
      <c r="E843" t="s">
        <v>3605</v>
      </c>
      <c r="F843">
        <v>0</v>
      </c>
    </row>
    <row r="844" spans="1:6" x14ac:dyDescent="0.25">
      <c r="A844">
        <v>2023</v>
      </c>
      <c r="B844" t="s">
        <v>3651</v>
      </c>
      <c r="C844" t="str">
        <f>MID(B844, VLOOKUP("duoarea_state_offset", Keys!$B:$C, 2, FALSE), VLOOKUP("duoarea_state_length", Keys!$B:$C, 2, FALSE))</f>
        <v>WY</v>
      </c>
      <c r="D844" t="s">
        <v>622</v>
      </c>
      <c r="E844" t="s">
        <v>3605</v>
      </c>
      <c r="F844">
        <v>0</v>
      </c>
    </row>
    <row r="845" spans="1:6" x14ac:dyDescent="0.25">
      <c r="A845">
        <v>2023</v>
      </c>
      <c r="B845" t="s">
        <v>3652</v>
      </c>
      <c r="C845" t="str">
        <f>MID(B845, VLOOKUP("duoarea_state_offset", Keys!$B:$C, 2, FALSE), VLOOKUP("duoarea_state_length", Keys!$B:$C, 2, FALSE))</f>
        <v>AK</v>
      </c>
      <c r="D845" t="s">
        <v>619</v>
      </c>
      <c r="E845" t="s">
        <v>3653</v>
      </c>
      <c r="F845">
        <v>102</v>
      </c>
    </row>
    <row r="846" spans="1:6" x14ac:dyDescent="0.25">
      <c r="A846">
        <v>2023</v>
      </c>
      <c r="B846" t="s">
        <v>3604</v>
      </c>
      <c r="C846" t="str">
        <f>MID(B846, VLOOKUP("duoarea_state_offset", Keys!$B:$C, 2, FALSE), VLOOKUP("duoarea_state_length", Keys!$B:$C, 2, FALSE))</f>
        <v>AL</v>
      </c>
      <c r="D846" t="s">
        <v>619</v>
      </c>
      <c r="E846" t="s">
        <v>3653</v>
      </c>
      <c r="F846">
        <v>0</v>
      </c>
    </row>
    <row r="847" spans="1:6" x14ac:dyDescent="0.25">
      <c r="A847">
        <v>2023</v>
      </c>
      <c r="B847" t="s">
        <v>3606</v>
      </c>
      <c r="C847" t="str">
        <f>MID(B847, VLOOKUP("duoarea_state_offset", Keys!$B:$C, 2, FALSE), VLOOKUP("duoarea_state_length", Keys!$B:$C, 2, FALSE))</f>
        <v>AR</v>
      </c>
      <c r="D847" t="s">
        <v>619</v>
      </c>
      <c r="E847" t="s">
        <v>3653</v>
      </c>
      <c r="F847">
        <v>0</v>
      </c>
    </row>
    <row r="848" spans="1:6" x14ac:dyDescent="0.25">
      <c r="A848">
        <v>2023</v>
      </c>
      <c r="B848" t="s">
        <v>3607</v>
      </c>
      <c r="C848" t="str">
        <f>MID(B848, VLOOKUP("duoarea_state_offset", Keys!$B:$C, 2, FALSE), VLOOKUP("duoarea_state_length", Keys!$B:$C, 2, FALSE))</f>
        <v>AZ</v>
      </c>
      <c r="D848" t="s">
        <v>619</v>
      </c>
      <c r="E848" t="s">
        <v>3653</v>
      </c>
      <c r="F848">
        <v>1645</v>
      </c>
    </row>
    <row r="849" spans="1:6" x14ac:dyDescent="0.25">
      <c r="A849">
        <v>2023</v>
      </c>
      <c r="B849" t="s">
        <v>3608</v>
      </c>
      <c r="C849" t="str">
        <f>MID(B849, VLOOKUP("duoarea_state_offset", Keys!$B:$C, 2, FALSE), VLOOKUP("duoarea_state_length", Keys!$B:$C, 2, FALSE))</f>
        <v>CA</v>
      </c>
      <c r="D849" t="s">
        <v>619</v>
      </c>
      <c r="E849" t="s">
        <v>3653</v>
      </c>
      <c r="F849">
        <v>728</v>
      </c>
    </row>
    <row r="850" spans="1:6" x14ac:dyDescent="0.25">
      <c r="A850">
        <v>2023</v>
      </c>
      <c r="B850" t="s">
        <v>3609</v>
      </c>
      <c r="C850" t="str">
        <f>MID(B850, VLOOKUP("duoarea_state_offset", Keys!$B:$C, 2, FALSE), VLOOKUP("duoarea_state_length", Keys!$B:$C, 2, FALSE))</f>
        <v>CO</v>
      </c>
      <c r="D850" t="s">
        <v>619</v>
      </c>
      <c r="E850" t="s">
        <v>3653</v>
      </c>
      <c r="F850">
        <v>0</v>
      </c>
    </row>
    <row r="851" spans="1:6" x14ac:dyDescent="0.25">
      <c r="A851">
        <v>2023</v>
      </c>
      <c r="B851" t="s">
        <v>3610</v>
      </c>
      <c r="C851" t="str">
        <f>MID(B851, VLOOKUP("duoarea_state_offset", Keys!$B:$C, 2, FALSE), VLOOKUP("duoarea_state_length", Keys!$B:$C, 2, FALSE))</f>
        <v>CT</v>
      </c>
      <c r="D851" t="s">
        <v>619</v>
      </c>
      <c r="E851" t="s">
        <v>3653</v>
      </c>
      <c r="F851">
        <v>0</v>
      </c>
    </row>
    <row r="852" spans="1:6" x14ac:dyDescent="0.25">
      <c r="A852">
        <v>2023</v>
      </c>
      <c r="B852" t="s">
        <v>3654</v>
      </c>
      <c r="C852" t="str">
        <f>MID(B852, VLOOKUP("duoarea_state_offset", Keys!$B:$C, 2, FALSE), VLOOKUP("duoarea_state_length", Keys!$B:$C, 2, FALSE))</f>
        <v>DC</v>
      </c>
      <c r="D852" t="s">
        <v>619</v>
      </c>
      <c r="E852" t="s">
        <v>3653</v>
      </c>
      <c r="F852">
        <v>0</v>
      </c>
    </row>
    <row r="853" spans="1:6" x14ac:dyDescent="0.25">
      <c r="A853">
        <v>2023</v>
      </c>
      <c r="B853" t="s">
        <v>3611</v>
      </c>
      <c r="C853" t="str">
        <f>MID(B853, VLOOKUP("duoarea_state_offset", Keys!$B:$C, 2, FALSE), VLOOKUP("duoarea_state_length", Keys!$B:$C, 2, FALSE))</f>
        <v>DE</v>
      </c>
      <c r="D853" t="s">
        <v>619</v>
      </c>
      <c r="E853" t="s">
        <v>3653</v>
      </c>
      <c r="F853">
        <v>0</v>
      </c>
    </row>
    <row r="854" spans="1:6" x14ac:dyDescent="0.25">
      <c r="A854">
        <v>2023</v>
      </c>
      <c r="B854" t="s">
        <v>3612</v>
      </c>
      <c r="C854" t="str">
        <f>MID(B854, VLOOKUP("duoarea_state_offset", Keys!$B:$C, 2, FALSE), VLOOKUP("duoarea_state_length", Keys!$B:$C, 2, FALSE))</f>
        <v>FL</v>
      </c>
      <c r="D854" t="s">
        <v>619</v>
      </c>
      <c r="E854" t="s">
        <v>3653</v>
      </c>
      <c r="F854">
        <v>0</v>
      </c>
    </row>
    <row r="855" spans="1:6" x14ac:dyDescent="0.25">
      <c r="A855">
        <v>2023</v>
      </c>
      <c r="B855" t="s">
        <v>3613</v>
      </c>
      <c r="C855" t="str">
        <f>MID(B855, VLOOKUP("duoarea_state_offset", Keys!$B:$C, 2, FALSE), VLOOKUP("duoarea_state_length", Keys!$B:$C, 2, FALSE))</f>
        <v>GA</v>
      </c>
      <c r="D855" t="s">
        <v>619</v>
      </c>
      <c r="E855" t="s">
        <v>3653</v>
      </c>
      <c r="F855">
        <v>0</v>
      </c>
    </row>
    <row r="856" spans="1:6" x14ac:dyDescent="0.25">
      <c r="A856">
        <v>2023</v>
      </c>
      <c r="B856" t="s">
        <v>3614</v>
      </c>
      <c r="C856" t="str">
        <f>MID(B856, VLOOKUP("duoarea_state_offset", Keys!$B:$C, 2, FALSE), VLOOKUP("duoarea_state_length", Keys!$B:$C, 2, FALSE))</f>
        <v>IA</v>
      </c>
      <c r="D856" t="s">
        <v>619</v>
      </c>
      <c r="E856" t="s">
        <v>3653</v>
      </c>
      <c r="F856">
        <v>0</v>
      </c>
    </row>
    <row r="857" spans="1:6" x14ac:dyDescent="0.25">
      <c r="A857">
        <v>2023</v>
      </c>
      <c r="B857" t="s">
        <v>3615</v>
      </c>
      <c r="C857" t="str">
        <f>MID(B857, VLOOKUP("duoarea_state_offset", Keys!$B:$C, 2, FALSE), VLOOKUP("duoarea_state_length", Keys!$B:$C, 2, FALSE))</f>
        <v>ID</v>
      </c>
      <c r="D857" t="s">
        <v>619</v>
      </c>
      <c r="E857" t="s">
        <v>3653</v>
      </c>
      <c r="F857">
        <v>911014</v>
      </c>
    </row>
    <row r="858" spans="1:6" x14ac:dyDescent="0.25">
      <c r="A858">
        <v>2023</v>
      </c>
      <c r="B858" t="s">
        <v>3616</v>
      </c>
      <c r="C858" t="str">
        <f>MID(B858, VLOOKUP("duoarea_state_offset", Keys!$B:$C, 2, FALSE), VLOOKUP("duoarea_state_length", Keys!$B:$C, 2, FALSE))</f>
        <v>IL</v>
      </c>
      <c r="D858" t="s">
        <v>619</v>
      </c>
      <c r="E858" t="s">
        <v>3653</v>
      </c>
      <c r="F858">
        <v>0</v>
      </c>
    </row>
    <row r="859" spans="1:6" x14ac:dyDescent="0.25">
      <c r="A859">
        <v>2023</v>
      </c>
      <c r="B859" t="s">
        <v>3617</v>
      </c>
      <c r="C859" t="str">
        <f>MID(B859, VLOOKUP("duoarea_state_offset", Keys!$B:$C, 2, FALSE), VLOOKUP("duoarea_state_length", Keys!$B:$C, 2, FALSE))</f>
        <v>IN</v>
      </c>
      <c r="D859" t="s">
        <v>619</v>
      </c>
      <c r="E859" t="s">
        <v>3653</v>
      </c>
      <c r="F859">
        <v>0</v>
      </c>
    </row>
    <row r="860" spans="1:6" x14ac:dyDescent="0.25">
      <c r="A860">
        <v>2023</v>
      </c>
      <c r="B860" t="s">
        <v>3618</v>
      </c>
      <c r="C860" t="str">
        <f>MID(B860, VLOOKUP("duoarea_state_offset", Keys!$B:$C, 2, FALSE), VLOOKUP("duoarea_state_length", Keys!$B:$C, 2, FALSE))</f>
        <v>KS</v>
      </c>
      <c r="D860" t="s">
        <v>619</v>
      </c>
      <c r="E860" t="s">
        <v>3653</v>
      </c>
      <c r="F860">
        <v>0</v>
      </c>
    </row>
    <row r="861" spans="1:6" x14ac:dyDescent="0.25">
      <c r="A861">
        <v>2023</v>
      </c>
      <c r="B861" t="s">
        <v>3619</v>
      </c>
      <c r="C861" t="str">
        <f>MID(B861, VLOOKUP("duoarea_state_offset", Keys!$B:$C, 2, FALSE), VLOOKUP("duoarea_state_length", Keys!$B:$C, 2, FALSE))</f>
        <v>KY</v>
      </c>
      <c r="D861" t="s">
        <v>619</v>
      </c>
      <c r="E861" t="s">
        <v>3653</v>
      </c>
      <c r="F861">
        <v>0</v>
      </c>
    </row>
    <row r="862" spans="1:6" x14ac:dyDescent="0.25">
      <c r="A862">
        <v>2023</v>
      </c>
      <c r="B862" t="s">
        <v>3620</v>
      </c>
      <c r="C862" t="str">
        <f>MID(B862, VLOOKUP("duoarea_state_offset", Keys!$B:$C, 2, FALSE), VLOOKUP("duoarea_state_length", Keys!$B:$C, 2, FALSE))</f>
        <v>LA</v>
      </c>
      <c r="D862" t="s">
        <v>619</v>
      </c>
      <c r="E862" t="s">
        <v>3653</v>
      </c>
      <c r="F862">
        <v>0</v>
      </c>
    </row>
    <row r="863" spans="1:6" x14ac:dyDescent="0.25">
      <c r="A863">
        <v>2023</v>
      </c>
      <c r="B863" t="s">
        <v>3621</v>
      </c>
      <c r="C863" t="str">
        <f>MID(B863, VLOOKUP("duoarea_state_offset", Keys!$B:$C, 2, FALSE), VLOOKUP("duoarea_state_length", Keys!$B:$C, 2, FALSE))</f>
        <v>MA</v>
      </c>
      <c r="D863" t="s">
        <v>619</v>
      </c>
      <c r="E863" t="s">
        <v>3653</v>
      </c>
      <c r="F863">
        <v>13188</v>
      </c>
    </row>
    <row r="864" spans="1:6" x14ac:dyDescent="0.25">
      <c r="A864">
        <v>2023</v>
      </c>
      <c r="B864" t="s">
        <v>3622</v>
      </c>
      <c r="C864" t="str">
        <f>MID(B864, VLOOKUP("duoarea_state_offset", Keys!$B:$C, 2, FALSE), VLOOKUP("duoarea_state_length", Keys!$B:$C, 2, FALSE))</f>
        <v>MD</v>
      </c>
      <c r="D864" t="s">
        <v>619</v>
      </c>
      <c r="E864" t="s">
        <v>3653</v>
      </c>
      <c r="F864">
        <v>0</v>
      </c>
    </row>
    <row r="865" spans="1:6" x14ac:dyDescent="0.25">
      <c r="A865">
        <v>2023</v>
      </c>
      <c r="B865" t="s">
        <v>3623</v>
      </c>
      <c r="C865" t="str">
        <f>MID(B865, VLOOKUP("duoarea_state_offset", Keys!$B:$C, 2, FALSE), VLOOKUP("duoarea_state_length", Keys!$B:$C, 2, FALSE))</f>
        <v>ME</v>
      </c>
      <c r="D865" t="s">
        <v>619</v>
      </c>
      <c r="E865" t="s">
        <v>3653</v>
      </c>
      <c r="F865">
        <v>16480</v>
      </c>
    </row>
    <row r="866" spans="1:6" x14ac:dyDescent="0.25">
      <c r="A866">
        <v>2023</v>
      </c>
      <c r="B866" t="s">
        <v>3624</v>
      </c>
      <c r="C866" t="str">
        <f>MID(B866, VLOOKUP("duoarea_state_offset", Keys!$B:$C, 2, FALSE), VLOOKUP("duoarea_state_length", Keys!$B:$C, 2, FALSE))</f>
        <v>MI</v>
      </c>
      <c r="D866" t="s">
        <v>619</v>
      </c>
      <c r="E866" t="s">
        <v>3653</v>
      </c>
      <c r="F866">
        <v>112959</v>
      </c>
    </row>
    <row r="867" spans="1:6" x14ac:dyDescent="0.25">
      <c r="A867">
        <v>2023</v>
      </c>
      <c r="B867" t="s">
        <v>3625</v>
      </c>
      <c r="C867" t="str">
        <f>MID(B867, VLOOKUP("duoarea_state_offset", Keys!$B:$C, 2, FALSE), VLOOKUP("duoarea_state_length", Keys!$B:$C, 2, FALSE))</f>
        <v>MN</v>
      </c>
      <c r="D867" t="s">
        <v>619</v>
      </c>
      <c r="E867" t="s">
        <v>3653</v>
      </c>
      <c r="F867">
        <v>549045</v>
      </c>
    </row>
    <row r="868" spans="1:6" x14ac:dyDescent="0.25">
      <c r="A868">
        <v>2023</v>
      </c>
      <c r="B868" t="s">
        <v>3626</v>
      </c>
      <c r="C868" t="str">
        <f>MID(B868, VLOOKUP("duoarea_state_offset", Keys!$B:$C, 2, FALSE), VLOOKUP("duoarea_state_length", Keys!$B:$C, 2, FALSE))</f>
        <v>MO</v>
      </c>
      <c r="D868" t="s">
        <v>619</v>
      </c>
      <c r="E868" t="s">
        <v>3653</v>
      </c>
      <c r="F868">
        <v>0</v>
      </c>
    </row>
    <row r="869" spans="1:6" x14ac:dyDescent="0.25">
      <c r="A869">
        <v>2023</v>
      </c>
      <c r="B869" t="s">
        <v>3627</v>
      </c>
      <c r="C869" t="str">
        <f>MID(B869, VLOOKUP("duoarea_state_offset", Keys!$B:$C, 2, FALSE), VLOOKUP("duoarea_state_length", Keys!$B:$C, 2, FALSE))</f>
        <v>MS</v>
      </c>
      <c r="D869" t="s">
        <v>619</v>
      </c>
      <c r="E869" t="s">
        <v>3653</v>
      </c>
      <c r="F869">
        <v>0</v>
      </c>
    </row>
    <row r="870" spans="1:6" x14ac:dyDescent="0.25">
      <c r="A870">
        <v>2023</v>
      </c>
      <c r="B870" t="s">
        <v>3628</v>
      </c>
      <c r="C870" t="str">
        <f>MID(B870, VLOOKUP("duoarea_state_offset", Keys!$B:$C, 2, FALSE), VLOOKUP("duoarea_state_length", Keys!$B:$C, 2, FALSE))</f>
        <v>MT</v>
      </c>
      <c r="D870" t="s">
        <v>619</v>
      </c>
      <c r="E870" t="s">
        <v>3653</v>
      </c>
      <c r="F870">
        <v>200854</v>
      </c>
    </row>
    <row r="871" spans="1:6" x14ac:dyDescent="0.25">
      <c r="A871">
        <v>2023</v>
      </c>
      <c r="B871" t="s">
        <v>3656</v>
      </c>
      <c r="C871" t="str">
        <f>MID(B871, VLOOKUP("duoarea_state_offset", Keys!$B:$C, 2, FALSE), VLOOKUP("duoarea_state_length", Keys!$B:$C, 2, FALSE))</f>
        <v>NC</v>
      </c>
      <c r="D871" t="s">
        <v>619</v>
      </c>
      <c r="E871" t="s">
        <v>3653</v>
      </c>
      <c r="F871">
        <v>0</v>
      </c>
    </row>
    <row r="872" spans="1:6" x14ac:dyDescent="0.25">
      <c r="A872">
        <v>2023</v>
      </c>
      <c r="B872" t="s">
        <v>3629</v>
      </c>
      <c r="C872" t="str">
        <f>MID(B872, VLOOKUP("duoarea_state_offset", Keys!$B:$C, 2, FALSE), VLOOKUP("duoarea_state_length", Keys!$B:$C, 2, FALSE))</f>
        <v>ND</v>
      </c>
      <c r="D872" t="s">
        <v>619</v>
      </c>
      <c r="E872" t="s">
        <v>3653</v>
      </c>
      <c r="F872">
        <v>462158</v>
      </c>
    </row>
    <row r="873" spans="1:6" x14ac:dyDescent="0.25">
      <c r="A873">
        <v>2023</v>
      </c>
      <c r="B873" t="s">
        <v>3630</v>
      </c>
      <c r="C873" t="str">
        <f>MID(B873, VLOOKUP("duoarea_state_offset", Keys!$B:$C, 2, FALSE), VLOOKUP("duoarea_state_length", Keys!$B:$C, 2, FALSE))</f>
        <v>NE</v>
      </c>
      <c r="D873" t="s">
        <v>619</v>
      </c>
      <c r="E873" t="s">
        <v>3653</v>
      </c>
      <c r="F873">
        <v>0</v>
      </c>
    </row>
    <row r="874" spans="1:6" x14ac:dyDescent="0.25">
      <c r="A874">
        <v>2023</v>
      </c>
      <c r="B874" t="s">
        <v>3631</v>
      </c>
      <c r="C874" t="str">
        <f>MID(B874, VLOOKUP("duoarea_state_offset", Keys!$B:$C, 2, FALSE), VLOOKUP("duoarea_state_length", Keys!$B:$C, 2, FALSE))</f>
        <v>NH</v>
      </c>
      <c r="D874" t="s">
        <v>619</v>
      </c>
      <c r="E874" t="s">
        <v>3653</v>
      </c>
      <c r="F874">
        <v>123456</v>
      </c>
    </row>
    <row r="875" spans="1:6" x14ac:dyDescent="0.25">
      <c r="A875">
        <v>2023</v>
      </c>
      <c r="B875" t="s">
        <v>3632</v>
      </c>
      <c r="C875" t="str">
        <f>MID(B875, VLOOKUP("duoarea_state_offset", Keys!$B:$C, 2, FALSE), VLOOKUP("duoarea_state_length", Keys!$B:$C, 2, FALSE))</f>
        <v>NJ</v>
      </c>
      <c r="D875" t="s">
        <v>619</v>
      </c>
      <c r="E875" t="s">
        <v>3653</v>
      </c>
      <c r="F875">
        <v>0</v>
      </c>
    </row>
    <row r="876" spans="1:6" x14ac:dyDescent="0.25">
      <c r="A876">
        <v>2023</v>
      </c>
      <c r="B876" t="s">
        <v>3633</v>
      </c>
      <c r="C876" t="str">
        <f>MID(B876, VLOOKUP("duoarea_state_offset", Keys!$B:$C, 2, FALSE), VLOOKUP("duoarea_state_length", Keys!$B:$C, 2, FALSE))</f>
        <v>NM</v>
      </c>
      <c r="D876" t="s">
        <v>619</v>
      </c>
      <c r="E876" t="s">
        <v>3653</v>
      </c>
      <c r="F876">
        <v>0</v>
      </c>
    </row>
    <row r="877" spans="1:6" x14ac:dyDescent="0.25">
      <c r="A877">
        <v>2023</v>
      </c>
      <c r="B877" t="s">
        <v>3634</v>
      </c>
      <c r="C877" t="str">
        <f>MID(B877, VLOOKUP("duoarea_state_offset", Keys!$B:$C, 2, FALSE), VLOOKUP("duoarea_state_length", Keys!$B:$C, 2, FALSE))</f>
        <v>NV</v>
      </c>
      <c r="D877" t="s">
        <v>619</v>
      </c>
      <c r="E877" t="s">
        <v>3653</v>
      </c>
      <c r="F877">
        <v>0</v>
      </c>
    </row>
    <row r="878" spans="1:6" x14ac:dyDescent="0.25">
      <c r="A878">
        <v>2023</v>
      </c>
      <c r="B878" t="s">
        <v>3635</v>
      </c>
      <c r="C878" t="str">
        <f>MID(B878, VLOOKUP("duoarea_state_offset", Keys!$B:$C, 2, FALSE), VLOOKUP("duoarea_state_length", Keys!$B:$C, 2, FALSE))</f>
        <v>NY</v>
      </c>
      <c r="D878" t="s">
        <v>619</v>
      </c>
      <c r="E878" t="s">
        <v>3653</v>
      </c>
      <c r="F878">
        <v>164517</v>
      </c>
    </row>
    <row r="879" spans="1:6" x14ac:dyDescent="0.25">
      <c r="A879">
        <v>2023</v>
      </c>
      <c r="B879" t="s">
        <v>3636</v>
      </c>
      <c r="C879" t="str">
        <f>MID(B879, VLOOKUP("duoarea_state_offset", Keys!$B:$C, 2, FALSE), VLOOKUP("duoarea_state_length", Keys!$B:$C, 2, FALSE))</f>
        <v>OH</v>
      </c>
      <c r="D879" t="s">
        <v>619</v>
      </c>
      <c r="E879" t="s">
        <v>3653</v>
      </c>
      <c r="F879">
        <v>0</v>
      </c>
    </row>
    <row r="880" spans="1:6" x14ac:dyDescent="0.25">
      <c r="A880">
        <v>2023</v>
      </c>
      <c r="B880" t="s">
        <v>3637</v>
      </c>
      <c r="C880" t="str">
        <f>MID(B880, VLOOKUP("duoarea_state_offset", Keys!$B:$C, 2, FALSE), VLOOKUP("duoarea_state_length", Keys!$B:$C, 2, FALSE))</f>
        <v>OK</v>
      </c>
      <c r="D880" t="s">
        <v>619</v>
      </c>
      <c r="E880" t="s">
        <v>3653</v>
      </c>
      <c r="F880">
        <v>0</v>
      </c>
    </row>
    <row r="881" spans="1:6" x14ac:dyDescent="0.25">
      <c r="A881">
        <v>2023</v>
      </c>
      <c r="B881" t="s">
        <v>3638</v>
      </c>
      <c r="C881" t="str">
        <f>MID(B881, VLOOKUP("duoarea_state_offset", Keys!$B:$C, 2, FALSE), VLOOKUP("duoarea_state_length", Keys!$B:$C, 2, FALSE))</f>
        <v>OR</v>
      </c>
      <c r="D881" t="s">
        <v>619</v>
      </c>
      <c r="E881" t="s">
        <v>3653</v>
      </c>
      <c r="F881">
        <v>0</v>
      </c>
    </row>
    <row r="882" spans="1:6" x14ac:dyDescent="0.25">
      <c r="A882">
        <v>2023</v>
      </c>
      <c r="B882" t="s">
        <v>3639</v>
      </c>
      <c r="C882" t="str">
        <f>MID(B882, VLOOKUP("duoarea_state_offset", Keys!$B:$C, 2, FALSE), VLOOKUP("duoarea_state_length", Keys!$B:$C, 2, FALSE))</f>
        <v>PA</v>
      </c>
      <c r="D882" t="s">
        <v>619</v>
      </c>
      <c r="E882" t="s">
        <v>3653</v>
      </c>
      <c r="F882">
        <v>0</v>
      </c>
    </row>
    <row r="883" spans="1:6" x14ac:dyDescent="0.25">
      <c r="A883">
        <v>2023</v>
      </c>
      <c r="B883" t="s">
        <v>3640</v>
      </c>
      <c r="C883" t="str">
        <f>MID(B883, VLOOKUP("duoarea_state_offset", Keys!$B:$C, 2, FALSE), VLOOKUP("duoarea_state_length", Keys!$B:$C, 2, FALSE))</f>
        <v>RI</v>
      </c>
      <c r="D883" t="s">
        <v>619</v>
      </c>
      <c r="E883" t="s">
        <v>3653</v>
      </c>
      <c r="F883">
        <v>0</v>
      </c>
    </row>
    <row r="884" spans="1:6" x14ac:dyDescent="0.25">
      <c r="A884">
        <v>2023</v>
      </c>
      <c r="B884" t="s">
        <v>3641</v>
      </c>
      <c r="C884" t="str">
        <f>MID(B884, VLOOKUP("duoarea_state_offset", Keys!$B:$C, 2, FALSE), VLOOKUP("duoarea_state_length", Keys!$B:$C, 2, FALSE))</f>
        <v>SC</v>
      </c>
      <c r="D884" t="s">
        <v>619</v>
      </c>
      <c r="E884" t="s">
        <v>3653</v>
      </c>
      <c r="F884">
        <v>0</v>
      </c>
    </row>
    <row r="885" spans="1:6" x14ac:dyDescent="0.25">
      <c r="A885">
        <v>2023</v>
      </c>
      <c r="B885" t="s">
        <v>3642</v>
      </c>
      <c r="C885" t="str">
        <f>MID(B885, VLOOKUP("duoarea_state_offset", Keys!$B:$C, 2, FALSE), VLOOKUP("duoarea_state_length", Keys!$B:$C, 2, FALSE))</f>
        <v>SD</v>
      </c>
      <c r="D885" t="s">
        <v>619</v>
      </c>
      <c r="E885" t="s">
        <v>3653</v>
      </c>
      <c r="F885">
        <v>0</v>
      </c>
    </row>
    <row r="886" spans="1:6" x14ac:dyDescent="0.25">
      <c r="A886">
        <v>2023</v>
      </c>
      <c r="B886" t="s">
        <v>3643</v>
      </c>
      <c r="C886" t="str">
        <f>MID(B886, VLOOKUP("duoarea_state_offset", Keys!$B:$C, 2, FALSE), VLOOKUP("duoarea_state_length", Keys!$B:$C, 2, FALSE))</f>
        <v>TN</v>
      </c>
      <c r="D886" t="s">
        <v>619</v>
      </c>
      <c r="E886" t="s">
        <v>3653</v>
      </c>
      <c r="F886">
        <v>0</v>
      </c>
    </row>
    <row r="887" spans="1:6" x14ac:dyDescent="0.25">
      <c r="A887">
        <v>2023</v>
      </c>
      <c r="B887" t="s">
        <v>3644</v>
      </c>
      <c r="C887" t="str">
        <f>MID(B887, VLOOKUP("duoarea_state_offset", Keys!$B:$C, 2, FALSE), VLOOKUP("duoarea_state_length", Keys!$B:$C, 2, FALSE))</f>
        <v>TX</v>
      </c>
      <c r="D887" t="s">
        <v>619</v>
      </c>
      <c r="E887" t="s">
        <v>3653</v>
      </c>
      <c r="F887">
        <v>571</v>
      </c>
    </row>
    <row r="888" spans="1:6" x14ac:dyDescent="0.25">
      <c r="A888">
        <v>2023</v>
      </c>
      <c r="B888" t="s">
        <v>3645</v>
      </c>
      <c r="C888" t="str">
        <f>MID(B888, VLOOKUP("duoarea_state_offset", Keys!$B:$C, 2, FALSE), VLOOKUP("duoarea_state_length", Keys!$B:$C, 2, FALSE))</f>
        <v>UT</v>
      </c>
      <c r="D888" t="s">
        <v>619</v>
      </c>
      <c r="E888" t="s">
        <v>3653</v>
      </c>
      <c r="F888">
        <v>0</v>
      </c>
    </row>
    <row r="889" spans="1:6" x14ac:dyDescent="0.25">
      <c r="A889">
        <v>2023</v>
      </c>
      <c r="B889" t="s">
        <v>3646</v>
      </c>
      <c r="C889" t="str">
        <f>MID(B889, VLOOKUP("duoarea_state_offset", Keys!$B:$C, 2, FALSE), VLOOKUP("duoarea_state_length", Keys!$B:$C, 2, FALSE))</f>
        <v>VA</v>
      </c>
      <c r="D889" t="s">
        <v>619</v>
      </c>
      <c r="E889" t="s">
        <v>3653</v>
      </c>
      <c r="F889">
        <v>0</v>
      </c>
    </row>
    <row r="890" spans="1:6" x14ac:dyDescent="0.25">
      <c r="A890">
        <v>2023</v>
      </c>
      <c r="B890" t="s">
        <v>3647</v>
      </c>
      <c r="C890" t="str">
        <f>MID(B890, VLOOKUP("duoarea_state_offset", Keys!$B:$C, 2, FALSE), VLOOKUP("duoarea_state_length", Keys!$B:$C, 2, FALSE))</f>
        <v>VT</v>
      </c>
      <c r="D890" t="s">
        <v>619</v>
      </c>
      <c r="E890" t="s">
        <v>3653</v>
      </c>
      <c r="F890">
        <v>14055</v>
      </c>
    </row>
    <row r="891" spans="1:6" x14ac:dyDescent="0.25">
      <c r="A891">
        <v>2023</v>
      </c>
      <c r="B891" t="s">
        <v>3648</v>
      </c>
      <c r="C891" t="str">
        <f>MID(B891, VLOOKUP("duoarea_state_offset", Keys!$B:$C, 2, FALSE), VLOOKUP("duoarea_state_length", Keys!$B:$C, 2, FALSE))</f>
        <v>WA</v>
      </c>
      <c r="D891" t="s">
        <v>619</v>
      </c>
      <c r="E891" t="s">
        <v>3653</v>
      </c>
      <c r="F891">
        <v>514092</v>
      </c>
    </row>
    <row r="892" spans="1:6" x14ac:dyDescent="0.25">
      <c r="A892">
        <v>2023</v>
      </c>
      <c r="B892" t="s">
        <v>3649</v>
      </c>
      <c r="C892" t="str">
        <f>MID(B892, VLOOKUP("duoarea_state_offset", Keys!$B:$C, 2, FALSE), VLOOKUP("duoarea_state_length", Keys!$B:$C, 2, FALSE))</f>
        <v>WI</v>
      </c>
      <c r="D892" t="s">
        <v>619</v>
      </c>
      <c r="E892" t="s">
        <v>3653</v>
      </c>
      <c r="F892">
        <v>0</v>
      </c>
    </row>
    <row r="893" spans="1:6" x14ac:dyDescent="0.25">
      <c r="A893">
        <v>2023</v>
      </c>
      <c r="B893" t="s">
        <v>3650</v>
      </c>
      <c r="C893" t="str">
        <f>MID(B893, VLOOKUP("duoarea_state_offset", Keys!$B:$C, 2, FALSE), VLOOKUP("duoarea_state_length", Keys!$B:$C, 2, FALSE))</f>
        <v>WV</v>
      </c>
      <c r="D893" t="s">
        <v>619</v>
      </c>
      <c r="E893" t="s">
        <v>3653</v>
      </c>
      <c r="F893">
        <v>0</v>
      </c>
    </row>
    <row r="894" spans="1:6" x14ac:dyDescent="0.25">
      <c r="A894">
        <v>2023</v>
      </c>
      <c r="B894" t="s">
        <v>3651</v>
      </c>
      <c r="C894" t="str">
        <f>MID(B894, VLOOKUP("duoarea_state_offset", Keys!$B:$C, 2, FALSE), VLOOKUP("duoarea_state_length", Keys!$B:$C, 2, FALSE))</f>
        <v>WY</v>
      </c>
      <c r="D894" t="s">
        <v>619</v>
      </c>
      <c r="E894" t="s">
        <v>3653</v>
      </c>
      <c r="F894">
        <v>0</v>
      </c>
    </row>
    <row r="895" spans="1:6" x14ac:dyDescent="0.25">
      <c r="A895">
        <v>2023</v>
      </c>
      <c r="B895" t="s">
        <v>3657</v>
      </c>
      <c r="C895" t="str">
        <f>MID(B895, VLOOKUP("duoarea_state_offset", Keys!$B:$C, 2, FALSE), VLOOKUP("duoarea_state_length", Keys!$B:$C, 2, FALSE))</f>
        <v>AK</v>
      </c>
      <c r="D895" t="s">
        <v>616</v>
      </c>
      <c r="E895" t="s">
        <v>617</v>
      </c>
      <c r="F895">
        <v>0</v>
      </c>
    </row>
    <row r="896" spans="1:6" x14ac:dyDescent="0.25">
      <c r="A896">
        <v>2023</v>
      </c>
      <c r="B896" t="s">
        <v>3658</v>
      </c>
      <c r="C896" t="str">
        <f>MID(B896, VLOOKUP("duoarea_state_offset", Keys!$B:$C, 2, FALSE), VLOOKUP("duoarea_state_length", Keys!$B:$C, 2, FALSE))</f>
        <v>AL</v>
      </c>
      <c r="D896" t="s">
        <v>616</v>
      </c>
      <c r="E896" t="s">
        <v>617</v>
      </c>
      <c r="F896">
        <v>3903977</v>
      </c>
    </row>
    <row r="897" spans="1:6" x14ac:dyDescent="0.25">
      <c r="A897">
        <v>2023</v>
      </c>
      <c r="B897" t="s">
        <v>3659</v>
      </c>
      <c r="C897" t="str">
        <f>MID(B897, VLOOKUP("duoarea_state_offset", Keys!$B:$C, 2, FALSE), VLOOKUP("duoarea_state_length", Keys!$B:$C, 2, FALSE))</f>
        <v>AR</v>
      </c>
      <c r="D897" t="s">
        <v>616</v>
      </c>
      <c r="E897" t="s">
        <v>617</v>
      </c>
      <c r="F897">
        <v>1345641</v>
      </c>
    </row>
    <row r="898" spans="1:6" x14ac:dyDescent="0.25">
      <c r="A898">
        <v>2023</v>
      </c>
      <c r="B898" t="s">
        <v>3660</v>
      </c>
      <c r="C898" t="str">
        <f>MID(B898, VLOOKUP("duoarea_state_offset", Keys!$B:$C, 2, FALSE), VLOOKUP("duoarea_state_length", Keys!$B:$C, 2, FALSE))</f>
        <v>AZ</v>
      </c>
      <c r="D898" t="s">
        <v>616</v>
      </c>
      <c r="E898" t="s">
        <v>617</v>
      </c>
      <c r="F898">
        <v>990925</v>
      </c>
    </row>
    <row r="899" spans="1:6" x14ac:dyDescent="0.25">
      <c r="A899">
        <v>2023</v>
      </c>
      <c r="B899" t="s">
        <v>3661</v>
      </c>
      <c r="C899" t="str">
        <f>MID(B899, VLOOKUP("duoarea_state_offset", Keys!$B:$C, 2, FALSE), VLOOKUP("duoarea_state_length", Keys!$B:$C, 2, FALSE))</f>
        <v>CA</v>
      </c>
      <c r="D899" t="s">
        <v>616</v>
      </c>
      <c r="E899" t="s">
        <v>617</v>
      </c>
      <c r="F899">
        <v>140036</v>
      </c>
    </row>
    <row r="900" spans="1:6" x14ac:dyDescent="0.25">
      <c r="A900">
        <v>2023</v>
      </c>
      <c r="B900" t="s">
        <v>3662</v>
      </c>
      <c r="C900" t="str">
        <f>MID(B900, VLOOKUP("duoarea_state_offset", Keys!$B:$C, 2, FALSE), VLOOKUP("duoarea_state_length", Keys!$B:$C, 2, FALSE))</f>
        <v>CO</v>
      </c>
      <c r="D900" t="s">
        <v>616</v>
      </c>
      <c r="E900" t="s">
        <v>617</v>
      </c>
      <c r="F900">
        <v>1494466</v>
      </c>
    </row>
    <row r="901" spans="1:6" x14ac:dyDescent="0.25">
      <c r="A901">
        <v>2023</v>
      </c>
      <c r="B901" t="s">
        <v>3663</v>
      </c>
      <c r="C901" t="str">
        <f>MID(B901, VLOOKUP("duoarea_state_offset", Keys!$B:$C, 2, FALSE), VLOOKUP("duoarea_state_length", Keys!$B:$C, 2, FALSE))</f>
        <v>CT</v>
      </c>
      <c r="D901" t="s">
        <v>616</v>
      </c>
      <c r="E901" t="s">
        <v>617</v>
      </c>
      <c r="F901">
        <v>338406</v>
      </c>
    </row>
    <row r="902" spans="1:6" x14ac:dyDescent="0.25">
      <c r="A902">
        <v>2023</v>
      </c>
      <c r="B902" t="s">
        <v>3664</v>
      </c>
      <c r="C902" t="str">
        <f>MID(B902, VLOOKUP("duoarea_state_offset", Keys!$B:$C, 2, FALSE), VLOOKUP("duoarea_state_length", Keys!$B:$C, 2, FALSE))</f>
        <v>DC</v>
      </c>
      <c r="D902" t="s">
        <v>616</v>
      </c>
      <c r="E902" t="s">
        <v>617</v>
      </c>
      <c r="F902">
        <v>0</v>
      </c>
    </row>
    <row r="903" spans="1:6" x14ac:dyDescent="0.25">
      <c r="A903">
        <v>2023</v>
      </c>
      <c r="B903" t="s">
        <v>3665</v>
      </c>
      <c r="C903" t="str">
        <f>MID(B903, VLOOKUP("duoarea_state_offset", Keys!$B:$C, 2, FALSE), VLOOKUP("duoarea_state_length", Keys!$B:$C, 2, FALSE))</f>
        <v>DE</v>
      </c>
      <c r="D903" t="s">
        <v>616</v>
      </c>
      <c r="E903" t="s">
        <v>617</v>
      </c>
      <c r="F903">
        <v>6779</v>
      </c>
    </row>
    <row r="904" spans="1:6" x14ac:dyDescent="0.25">
      <c r="A904">
        <v>2023</v>
      </c>
      <c r="B904" t="s">
        <v>3666</v>
      </c>
      <c r="C904" t="str">
        <f>MID(B904, VLOOKUP("duoarea_state_offset", Keys!$B:$C, 2, FALSE), VLOOKUP("duoarea_state_length", Keys!$B:$C, 2, FALSE))</f>
        <v>FL</v>
      </c>
      <c r="D904" t="s">
        <v>616</v>
      </c>
      <c r="E904" t="s">
        <v>617</v>
      </c>
      <c r="F904">
        <v>0</v>
      </c>
    </row>
    <row r="905" spans="1:6" x14ac:dyDescent="0.25">
      <c r="A905">
        <v>2023</v>
      </c>
      <c r="B905" t="s">
        <v>3667</v>
      </c>
      <c r="C905" t="str">
        <f>MID(B905, VLOOKUP("duoarea_state_offset", Keys!$B:$C, 2, FALSE), VLOOKUP("duoarea_state_length", Keys!$B:$C, 2, FALSE))</f>
        <v>GA</v>
      </c>
      <c r="D905" t="s">
        <v>616</v>
      </c>
      <c r="E905" t="s">
        <v>617</v>
      </c>
      <c r="F905">
        <v>958703</v>
      </c>
    </row>
    <row r="906" spans="1:6" x14ac:dyDescent="0.25">
      <c r="A906">
        <v>2023</v>
      </c>
      <c r="B906" t="s">
        <v>3668</v>
      </c>
      <c r="C906" t="str">
        <f>MID(B906, VLOOKUP("duoarea_state_offset", Keys!$B:$C, 2, FALSE), VLOOKUP("duoarea_state_length", Keys!$B:$C, 2, FALSE))</f>
        <v>HI</v>
      </c>
      <c r="D906" t="s">
        <v>616</v>
      </c>
      <c r="E906" t="s">
        <v>617</v>
      </c>
      <c r="F906">
        <v>0</v>
      </c>
    </row>
    <row r="907" spans="1:6" x14ac:dyDescent="0.25">
      <c r="A907">
        <v>2023</v>
      </c>
      <c r="B907" t="s">
        <v>3669</v>
      </c>
      <c r="C907" t="str">
        <f>MID(B907, VLOOKUP("duoarea_state_offset", Keys!$B:$C, 2, FALSE), VLOOKUP("duoarea_state_length", Keys!$B:$C, 2, FALSE))</f>
        <v>IA</v>
      </c>
      <c r="D907" t="s">
        <v>616</v>
      </c>
      <c r="E907" t="s">
        <v>617</v>
      </c>
      <c r="F907">
        <v>1401302</v>
      </c>
    </row>
    <row r="908" spans="1:6" x14ac:dyDescent="0.25">
      <c r="A908">
        <v>2023</v>
      </c>
      <c r="B908" t="s">
        <v>3670</v>
      </c>
      <c r="C908" t="str">
        <f>MID(B908, VLOOKUP("duoarea_state_offset", Keys!$B:$C, 2, FALSE), VLOOKUP("duoarea_state_length", Keys!$B:$C, 2, FALSE))</f>
        <v>ID</v>
      </c>
      <c r="D908" t="s">
        <v>616</v>
      </c>
      <c r="E908" t="s">
        <v>617</v>
      </c>
      <c r="F908">
        <v>924747</v>
      </c>
    </row>
    <row r="909" spans="1:6" x14ac:dyDescent="0.25">
      <c r="A909">
        <v>2023</v>
      </c>
      <c r="B909" t="s">
        <v>3671</v>
      </c>
      <c r="C909" t="str">
        <f>MID(B909, VLOOKUP("duoarea_state_offset", Keys!$B:$C, 2, FALSE), VLOOKUP("duoarea_state_length", Keys!$B:$C, 2, FALSE))</f>
        <v>IL</v>
      </c>
      <c r="D909" t="s">
        <v>616</v>
      </c>
      <c r="E909" t="s">
        <v>617</v>
      </c>
      <c r="F909">
        <v>1178474</v>
      </c>
    </row>
    <row r="910" spans="1:6" x14ac:dyDescent="0.25">
      <c r="A910">
        <v>2023</v>
      </c>
      <c r="B910" t="s">
        <v>3672</v>
      </c>
      <c r="C910" t="str">
        <f>MID(B910, VLOOKUP("duoarea_state_offset", Keys!$B:$C, 2, FALSE), VLOOKUP("duoarea_state_length", Keys!$B:$C, 2, FALSE))</f>
        <v>IN</v>
      </c>
      <c r="D910" t="s">
        <v>616</v>
      </c>
      <c r="E910" t="s">
        <v>617</v>
      </c>
      <c r="F910">
        <v>1519378</v>
      </c>
    </row>
    <row r="911" spans="1:6" x14ac:dyDescent="0.25">
      <c r="A911">
        <v>2023</v>
      </c>
      <c r="B911" t="s">
        <v>3673</v>
      </c>
      <c r="C911" t="str">
        <f>MID(B911, VLOOKUP("duoarea_state_offset", Keys!$B:$C, 2, FALSE), VLOOKUP("duoarea_state_length", Keys!$B:$C, 2, FALSE))</f>
        <v>KS</v>
      </c>
      <c r="D911" t="s">
        <v>616</v>
      </c>
      <c r="E911" t="s">
        <v>617</v>
      </c>
      <c r="F911">
        <v>1018816</v>
      </c>
    </row>
    <row r="912" spans="1:6" x14ac:dyDescent="0.25">
      <c r="A912">
        <v>2023</v>
      </c>
      <c r="B912" t="s">
        <v>3674</v>
      </c>
      <c r="C912" t="str">
        <f>MID(B912, VLOOKUP("duoarea_state_offset", Keys!$B:$C, 2, FALSE), VLOOKUP("duoarea_state_length", Keys!$B:$C, 2, FALSE))</f>
        <v>KY</v>
      </c>
      <c r="D912" t="s">
        <v>616</v>
      </c>
      <c r="E912" t="s">
        <v>617</v>
      </c>
      <c r="F912">
        <v>2488187</v>
      </c>
    </row>
    <row r="913" spans="1:6" x14ac:dyDescent="0.25">
      <c r="A913">
        <v>2023</v>
      </c>
      <c r="B913" t="s">
        <v>3675</v>
      </c>
      <c r="C913" t="str">
        <f>MID(B913, VLOOKUP("duoarea_state_offset", Keys!$B:$C, 2, FALSE), VLOOKUP("duoarea_state_length", Keys!$B:$C, 2, FALSE))</f>
        <v>LA</v>
      </c>
      <c r="D913" t="s">
        <v>616</v>
      </c>
      <c r="E913" t="s">
        <v>617</v>
      </c>
      <c r="F913">
        <v>3886480</v>
      </c>
    </row>
    <row r="914" spans="1:6" x14ac:dyDescent="0.25">
      <c r="A914">
        <v>2023</v>
      </c>
      <c r="B914" t="s">
        <v>3676</v>
      </c>
      <c r="C914" t="str">
        <f>MID(B914, VLOOKUP("duoarea_state_offset", Keys!$B:$C, 2, FALSE), VLOOKUP("duoarea_state_length", Keys!$B:$C, 2, FALSE))</f>
        <v>MA</v>
      </c>
      <c r="D914" t="s">
        <v>616</v>
      </c>
      <c r="E914" t="s">
        <v>617</v>
      </c>
      <c r="F914">
        <v>93245</v>
      </c>
    </row>
    <row r="915" spans="1:6" x14ac:dyDescent="0.25">
      <c r="A915">
        <v>2023</v>
      </c>
      <c r="B915" t="s">
        <v>3677</v>
      </c>
      <c r="C915" t="str">
        <f>MID(B915, VLOOKUP("duoarea_state_offset", Keys!$B:$C, 2, FALSE), VLOOKUP("duoarea_state_length", Keys!$B:$C, 2, FALSE))</f>
        <v>MD</v>
      </c>
      <c r="D915" t="s">
        <v>616</v>
      </c>
      <c r="E915" t="s">
        <v>617</v>
      </c>
      <c r="F915">
        <v>1061034</v>
      </c>
    </row>
    <row r="916" spans="1:6" x14ac:dyDescent="0.25">
      <c r="A916">
        <v>2023</v>
      </c>
      <c r="B916" t="s">
        <v>3678</v>
      </c>
      <c r="C916" t="str">
        <f>MID(B916, VLOOKUP("duoarea_state_offset", Keys!$B:$C, 2, FALSE), VLOOKUP("duoarea_state_length", Keys!$B:$C, 2, FALSE))</f>
        <v>ME</v>
      </c>
      <c r="D916" t="s">
        <v>616</v>
      </c>
      <c r="E916" t="s">
        <v>617</v>
      </c>
      <c r="F916">
        <v>37129</v>
      </c>
    </row>
    <row r="917" spans="1:6" x14ac:dyDescent="0.25">
      <c r="A917">
        <v>2023</v>
      </c>
      <c r="B917" t="s">
        <v>3679</v>
      </c>
      <c r="C917" t="str">
        <f>MID(B917, VLOOKUP("duoarea_state_offset", Keys!$B:$C, 2, FALSE), VLOOKUP("duoarea_state_length", Keys!$B:$C, 2, FALSE))</f>
        <v>MI</v>
      </c>
      <c r="D917" t="s">
        <v>616</v>
      </c>
      <c r="E917" t="s">
        <v>617</v>
      </c>
      <c r="F917">
        <v>198057</v>
      </c>
    </row>
    <row r="918" spans="1:6" x14ac:dyDescent="0.25">
      <c r="A918">
        <v>2023</v>
      </c>
      <c r="B918" t="s">
        <v>3680</v>
      </c>
      <c r="C918" t="str">
        <f>MID(B918, VLOOKUP("duoarea_state_offset", Keys!$B:$C, 2, FALSE), VLOOKUP("duoarea_state_length", Keys!$B:$C, 2, FALSE))</f>
        <v>MN</v>
      </c>
      <c r="D918" t="s">
        <v>616</v>
      </c>
      <c r="E918" t="s">
        <v>617</v>
      </c>
      <c r="F918">
        <v>1629348</v>
      </c>
    </row>
    <row r="919" spans="1:6" x14ac:dyDescent="0.25">
      <c r="A919">
        <v>2023</v>
      </c>
      <c r="B919" t="s">
        <v>3681</v>
      </c>
      <c r="C919" t="str">
        <f>MID(B919, VLOOKUP("duoarea_state_offset", Keys!$B:$C, 2, FALSE), VLOOKUP("duoarea_state_length", Keys!$B:$C, 2, FALSE))</f>
        <v>MO</v>
      </c>
      <c r="D919" t="s">
        <v>616</v>
      </c>
      <c r="E919" t="s">
        <v>617</v>
      </c>
      <c r="F919">
        <v>596415</v>
      </c>
    </row>
    <row r="920" spans="1:6" x14ac:dyDescent="0.25">
      <c r="A920">
        <v>2023</v>
      </c>
      <c r="B920" t="s">
        <v>3682</v>
      </c>
      <c r="C920" t="str">
        <f>MID(B920, VLOOKUP("duoarea_state_offset", Keys!$B:$C, 2, FALSE), VLOOKUP("duoarea_state_length", Keys!$B:$C, 2, FALSE))</f>
        <v>MS</v>
      </c>
      <c r="D920" t="s">
        <v>616</v>
      </c>
      <c r="E920" t="s">
        <v>617</v>
      </c>
      <c r="F920">
        <v>5238190</v>
      </c>
    </row>
    <row r="921" spans="1:6" x14ac:dyDescent="0.25">
      <c r="A921">
        <v>2023</v>
      </c>
      <c r="B921" t="s">
        <v>3683</v>
      </c>
      <c r="C921" t="str">
        <f>MID(B921, VLOOKUP("duoarea_state_offset", Keys!$B:$C, 2, FALSE), VLOOKUP("duoarea_state_length", Keys!$B:$C, 2, FALSE))</f>
        <v>MT</v>
      </c>
      <c r="D921" t="s">
        <v>616</v>
      </c>
      <c r="E921" t="s">
        <v>617</v>
      </c>
      <c r="F921">
        <v>192403</v>
      </c>
    </row>
    <row r="922" spans="1:6" x14ac:dyDescent="0.25">
      <c r="A922">
        <v>2023</v>
      </c>
      <c r="B922" t="s">
        <v>3684</v>
      </c>
      <c r="C922" t="str">
        <f>MID(B922, VLOOKUP("duoarea_state_offset", Keys!$B:$C, 2, FALSE), VLOOKUP("duoarea_state_length", Keys!$B:$C, 2, FALSE))</f>
        <v>NC</v>
      </c>
      <c r="D922" t="s">
        <v>616</v>
      </c>
      <c r="E922" t="s">
        <v>617</v>
      </c>
      <c r="F922">
        <v>0</v>
      </c>
    </row>
    <row r="923" spans="1:6" x14ac:dyDescent="0.25">
      <c r="A923">
        <v>2023</v>
      </c>
      <c r="B923" t="s">
        <v>3685</v>
      </c>
      <c r="C923" t="str">
        <f>MID(B923, VLOOKUP("duoarea_state_offset", Keys!$B:$C, 2, FALSE), VLOOKUP("duoarea_state_length", Keys!$B:$C, 2, FALSE))</f>
        <v>ND</v>
      </c>
      <c r="D923" t="s">
        <v>616</v>
      </c>
      <c r="E923" t="s">
        <v>617</v>
      </c>
      <c r="F923">
        <v>1334050</v>
      </c>
    </row>
    <row r="924" spans="1:6" x14ac:dyDescent="0.25">
      <c r="A924">
        <v>2023</v>
      </c>
      <c r="B924" t="s">
        <v>3686</v>
      </c>
      <c r="C924" t="str">
        <f>MID(B924, VLOOKUP("duoarea_state_offset", Keys!$B:$C, 2, FALSE), VLOOKUP("duoarea_state_length", Keys!$B:$C, 2, FALSE))</f>
        <v>NE</v>
      </c>
      <c r="D924" t="s">
        <v>616</v>
      </c>
      <c r="E924" t="s">
        <v>617</v>
      </c>
      <c r="F924">
        <v>1048879</v>
      </c>
    </row>
    <row r="925" spans="1:6" x14ac:dyDescent="0.25">
      <c r="A925">
        <v>2023</v>
      </c>
      <c r="B925" t="s">
        <v>3687</v>
      </c>
      <c r="C925" t="str">
        <f>MID(B925, VLOOKUP("duoarea_state_offset", Keys!$B:$C, 2, FALSE), VLOOKUP("duoarea_state_length", Keys!$B:$C, 2, FALSE))</f>
        <v>NH</v>
      </c>
      <c r="D925" t="s">
        <v>616</v>
      </c>
      <c r="E925" t="s">
        <v>617</v>
      </c>
      <c r="F925">
        <v>265775</v>
      </c>
    </row>
    <row r="926" spans="1:6" x14ac:dyDescent="0.25">
      <c r="A926">
        <v>2023</v>
      </c>
      <c r="B926" t="s">
        <v>3688</v>
      </c>
      <c r="C926" t="str">
        <f>MID(B926, VLOOKUP("duoarea_state_offset", Keys!$B:$C, 2, FALSE), VLOOKUP("duoarea_state_length", Keys!$B:$C, 2, FALSE))</f>
        <v>NJ</v>
      </c>
      <c r="D926" t="s">
        <v>616</v>
      </c>
      <c r="E926" t="s">
        <v>617</v>
      </c>
      <c r="F926">
        <v>731150</v>
      </c>
    </row>
    <row r="927" spans="1:6" x14ac:dyDescent="0.25">
      <c r="A927">
        <v>2023</v>
      </c>
      <c r="B927" t="s">
        <v>3689</v>
      </c>
      <c r="C927" t="str">
        <f>MID(B927, VLOOKUP("duoarea_state_offset", Keys!$B:$C, 2, FALSE), VLOOKUP("duoarea_state_length", Keys!$B:$C, 2, FALSE))</f>
        <v>NM</v>
      </c>
      <c r="D927" t="s">
        <v>616</v>
      </c>
      <c r="E927" t="s">
        <v>617</v>
      </c>
      <c r="F927">
        <v>1735322</v>
      </c>
    </row>
    <row r="928" spans="1:6" x14ac:dyDescent="0.25">
      <c r="A928">
        <v>2023</v>
      </c>
      <c r="B928" t="s">
        <v>3690</v>
      </c>
      <c r="C928" t="str">
        <f>MID(B928, VLOOKUP("duoarea_state_offset", Keys!$B:$C, 2, FALSE), VLOOKUP("duoarea_state_length", Keys!$B:$C, 2, FALSE))</f>
        <v>NV</v>
      </c>
      <c r="D928" t="s">
        <v>616</v>
      </c>
      <c r="E928" t="s">
        <v>617</v>
      </c>
      <c r="F928">
        <v>683854</v>
      </c>
    </row>
    <row r="929" spans="1:6" x14ac:dyDescent="0.25">
      <c r="A929">
        <v>2023</v>
      </c>
      <c r="B929" t="s">
        <v>3691</v>
      </c>
      <c r="C929" t="str">
        <f>MID(B929, VLOOKUP("duoarea_state_offset", Keys!$B:$C, 2, FALSE), VLOOKUP("duoarea_state_length", Keys!$B:$C, 2, FALSE))</f>
        <v>NY</v>
      </c>
      <c r="D929" t="s">
        <v>616</v>
      </c>
      <c r="E929" t="s">
        <v>617</v>
      </c>
      <c r="F929">
        <v>907117</v>
      </c>
    </row>
    <row r="930" spans="1:6" x14ac:dyDescent="0.25">
      <c r="A930">
        <v>2023</v>
      </c>
      <c r="B930" t="s">
        <v>3692</v>
      </c>
      <c r="C930" t="str">
        <f>MID(B930, VLOOKUP("duoarea_state_offset", Keys!$B:$C, 2, FALSE), VLOOKUP("duoarea_state_length", Keys!$B:$C, 2, FALSE))</f>
        <v>OH</v>
      </c>
      <c r="D930" t="s">
        <v>616</v>
      </c>
      <c r="E930" t="s">
        <v>617</v>
      </c>
      <c r="F930">
        <v>3816134</v>
      </c>
    </row>
    <row r="931" spans="1:6" x14ac:dyDescent="0.25">
      <c r="A931">
        <v>2023</v>
      </c>
      <c r="B931" t="s">
        <v>3693</v>
      </c>
      <c r="C931" t="str">
        <f>MID(B931, VLOOKUP("duoarea_state_offset", Keys!$B:$C, 2, FALSE), VLOOKUP("duoarea_state_length", Keys!$B:$C, 2, FALSE))</f>
        <v>OK</v>
      </c>
      <c r="D931" t="s">
        <v>616</v>
      </c>
      <c r="E931" t="s">
        <v>617</v>
      </c>
      <c r="F931">
        <v>2245406</v>
      </c>
    </row>
    <row r="932" spans="1:6" x14ac:dyDescent="0.25">
      <c r="A932">
        <v>2023</v>
      </c>
      <c r="B932" t="s">
        <v>3694</v>
      </c>
      <c r="C932" t="str">
        <f>MID(B932, VLOOKUP("duoarea_state_offset", Keys!$B:$C, 2, FALSE), VLOOKUP("duoarea_state_length", Keys!$B:$C, 2, FALSE))</f>
        <v>OR</v>
      </c>
      <c r="D932" t="s">
        <v>616</v>
      </c>
      <c r="E932" t="s">
        <v>617</v>
      </c>
      <c r="F932">
        <v>777993</v>
      </c>
    </row>
    <row r="933" spans="1:6" x14ac:dyDescent="0.25">
      <c r="A933">
        <v>2023</v>
      </c>
      <c r="B933" t="s">
        <v>3695</v>
      </c>
      <c r="C933" t="str">
        <f>MID(B933, VLOOKUP("duoarea_state_offset", Keys!$B:$C, 2, FALSE), VLOOKUP("duoarea_state_length", Keys!$B:$C, 2, FALSE))</f>
        <v>PA</v>
      </c>
      <c r="D933" t="s">
        <v>616</v>
      </c>
      <c r="E933" t="s">
        <v>617</v>
      </c>
      <c r="F933">
        <v>5957006</v>
      </c>
    </row>
    <row r="934" spans="1:6" x14ac:dyDescent="0.25">
      <c r="A934">
        <v>2023</v>
      </c>
      <c r="B934" t="s">
        <v>3696</v>
      </c>
      <c r="C934" t="str">
        <f>MID(B934, VLOOKUP("duoarea_state_offset", Keys!$B:$C, 2, FALSE), VLOOKUP("duoarea_state_length", Keys!$B:$C, 2, FALSE))</f>
        <v>RI</v>
      </c>
      <c r="D934" t="s">
        <v>616</v>
      </c>
      <c r="E934" t="s">
        <v>617</v>
      </c>
      <c r="F934">
        <v>177012</v>
      </c>
    </row>
    <row r="935" spans="1:6" x14ac:dyDescent="0.25">
      <c r="A935">
        <v>2023</v>
      </c>
      <c r="B935" t="s">
        <v>3697</v>
      </c>
      <c r="C935" t="str">
        <f>MID(B935, VLOOKUP("duoarea_state_offset", Keys!$B:$C, 2, FALSE), VLOOKUP("duoarea_state_length", Keys!$B:$C, 2, FALSE))</f>
        <v>SC</v>
      </c>
      <c r="D935" t="s">
        <v>616</v>
      </c>
      <c r="E935" t="s">
        <v>617</v>
      </c>
      <c r="F935">
        <v>300198</v>
      </c>
    </row>
    <row r="936" spans="1:6" x14ac:dyDescent="0.25">
      <c r="A936">
        <v>2023</v>
      </c>
      <c r="B936" t="s">
        <v>3698</v>
      </c>
      <c r="C936" t="str">
        <f>MID(B936, VLOOKUP("duoarea_state_offset", Keys!$B:$C, 2, FALSE), VLOOKUP("duoarea_state_length", Keys!$B:$C, 2, FALSE))</f>
        <v>SD</v>
      </c>
      <c r="D936" t="s">
        <v>616</v>
      </c>
      <c r="E936" t="s">
        <v>617</v>
      </c>
      <c r="F936">
        <v>755361</v>
      </c>
    </row>
    <row r="937" spans="1:6" x14ac:dyDescent="0.25">
      <c r="A937">
        <v>2023</v>
      </c>
      <c r="B937" t="s">
        <v>3699</v>
      </c>
      <c r="C937" t="str">
        <f>MID(B937, VLOOKUP("duoarea_state_offset", Keys!$B:$C, 2, FALSE), VLOOKUP("duoarea_state_length", Keys!$B:$C, 2, FALSE))</f>
        <v>TN</v>
      </c>
      <c r="D937" t="s">
        <v>616</v>
      </c>
      <c r="E937" t="s">
        <v>617</v>
      </c>
      <c r="F937">
        <v>2306467</v>
      </c>
    </row>
    <row r="938" spans="1:6" x14ac:dyDescent="0.25">
      <c r="A938">
        <v>2023</v>
      </c>
      <c r="B938" t="s">
        <v>3700</v>
      </c>
      <c r="C938" t="str">
        <f>MID(B938, VLOOKUP("duoarea_state_offset", Keys!$B:$C, 2, FALSE), VLOOKUP("duoarea_state_length", Keys!$B:$C, 2, FALSE))</f>
        <v>TX</v>
      </c>
      <c r="D938" t="s">
        <v>616</v>
      </c>
      <c r="E938" t="s">
        <v>617</v>
      </c>
      <c r="F938">
        <v>3740011</v>
      </c>
    </row>
    <row r="939" spans="1:6" x14ac:dyDescent="0.25">
      <c r="A939">
        <v>2023</v>
      </c>
      <c r="B939" t="s">
        <v>3701</v>
      </c>
      <c r="C939" t="str">
        <f>MID(B939, VLOOKUP("duoarea_state_offset", Keys!$B:$C, 2, FALSE), VLOOKUP("duoarea_state_length", Keys!$B:$C, 2, FALSE))</f>
        <v>UT</v>
      </c>
      <c r="D939" t="s">
        <v>616</v>
      </c>
      <c r="E939" t="s">
        <v>617</v>
      </c>
      <c r="F939">
        <v>1142596</v>
      </c>
    </row>
    <row r="940" spans="1:6" x14ac:dyDescent="0.25">
      <c r="A940">
        <v>2023</v>
      </c>
      <c r="B940" t="s">
        <v>3702</v>
      </c>
      <c r="C940" t="str">
        <f>MID(B940, VLOOKUP("duoarea_state_offset", Keys!$B:$C, 2, FALSE), VLOOKUP("duoarea_state_length", Keys!$B:$C, 2, FALSE))</f>
        <v>VA</v>
      </c>
      <c r="D940" t="s">
        <v>616</v>
      </c>
      <c r="E940" t="s">
        <v>617</v>
      </c>
      <c r="F940">
        <v>991206</v>
      </c>
    </row>
    <row r="941" spans="1:6" x14ac:dyDescent="0.25">
      <c r="A941">
        <v>2023</v>
      </c>
      <c r="B941" t="s">
        <v>3703</v>
      </c>
      <c r="C941" t="str">
        <f>MID(B941, VLOOKUP("duoarea_state_offset", Keys!$B:$C, 2, FALSE), VLOOKUP("duoarea_state_length", Keys!$B:$C, 2, FALSE))</f>
        <v>VT</v>
      </c>
      <c r="D941" t="s">
        <v>616</v>
      </c>
      <c r="E941" t="s">
        <v>617</v>
      </c>
      <c r="F941">
        <v>123456</v>
      </c>
    </row>
    <row r="942" spans="1:6" x14ac:dyDescent="0.25">
      <c r="A942">
        <v>2023</v>
      </c>
      <c r="B942" t="s">
        <v>3704</v>
      </c>
      <c r="C942" t="str">
        <f>MID(B942, VLOOKUP("duoarea_state_offset", Keys!$B:$C, 2, FALSE), VLOOKUP("duoarea_state_length", Keys!$B:$C, 2, FALSE))</f>
        <v>WA</v>
      </c>
      <c r="D942" t="s">
        <v>616</v>
      </c>
      <c r="E942" t="s">
        <v>617</v>
      </c>
      <c r="F942">
        <v>928308</v>
      </c>
    </row>
    <row r="943" spans="1:6" x14ac:dyDescent="0.25">
      <c r="A943">
        <v>2023</v>
      </c>
      <c r="B943" t="s">
        <v>3705</v>
      </c>
      <c r="C943" t="str">
        <f>MID(B943, VLOOKUP("duoarea_state_offset", Keys!$B:$C, 2, FALSE), VLOOKUP("duoarea_state_length", Keys!$B:$C, 2, FALSE))</f>
        <v>WI</v>
      </c>
      <c r="D943" t="s">
        <v>616</v>
      </c>
      <c r="E943" t="s">
        <v>617</v>
      </c>
      <c r="F943">
        <v>390616</v>
      </c>
    </row>
    <row r="944" spans="1:6" x14ac:dyDescent="0.25">
      <c r="A944">
        <v>2023</v>
      </c>
      <c r="B944" t="s">
        <v>3706</v>
      </c>
      <c r="C944" t="str">
        <f>MID(B944, VLOOKUP("duoarea_state_offset", Keys!$B:$C, 2, FALSE), VLOOKUP("duoarea_state_length", Keys!$B:$C, 2, FALSE))</f>
        <v>WV</v>
      </c>
      <c r="D944" t="s">
        <v>616</v>
      </c>
      <c r="E944" t="s">
        <v>617</v>
      </c>
      <c r="F944">
        <v>3039006</v>
      </c>
    </row>
    <row r="945" spans="1:6" x14ac:dyDescent="0.25">
      <c r="A945">
        <v>2023</v>
      </c>
      <c r="B945" t="s">
        <v>3707</v>
      </c>
      <c r="C945" t="str">
        <f>MID(B945, VLOOKUP("duoarea_state_offset", Keys!$B:$C, 2, FALSE), VLOOKUP("duoarea_state_length", Keys!$B:$C, 2, FALSE))</f>
        <v>WY</v>
      </c>
      <c r="D945" t="s">
        <v>616</v>
      </c>
      <c r="E945" t="s">
        <v>617</v>
      </c>
      <c r="F945">
        <v>1452656</v>
      </c>
    </row>
    <row r="946" spans="1:6" x14ac:dyDescent="0.25">
      <c r="A946">
        <v>2023</v>
      </c>
      <c r="B946" t="s">
        <v>3657</v>
      </c>
      <c r="C946" t="str">
        <f>MID(B946, VLOOKUP("duoarea_state_offset", Keys!$B:$C, 2, FALSE), VLOOKUP("duoarea_state_length", Keys!$B:$C, 2, FALSE))</f>
        <v>AK</v>
      </c>
      <c r="D946" t="s">
        <v>613</v>
      </c>
      <c r="E946" t="s">
        <v>614</v>
      </c>
      <c r="F946">
        <v>0</v>
      </c>
    </row>
    <row r="947" spans="1:6" x14ac:dyDescent="0.25">
      <c r="A947">
        <v>2023</v>
      </c>
      <c r="B947" t="s">
        <v>3658</v>
      </c>
      <c r="C947" t="str">
        <f>MID(B947, VLOOKUP("duoarea_state_offset", Keys!$B:$C, 2, FALSE), VLOOKUP("duoarea_state_length", Keys!$B:$C, 2, FALSE))</f>
        <v>AL</v>
      </c>
      <c r="D947" t="s">
        <v>613</v>
      </c>
      <c r="E947" t="s">
        <v>614</v>
      </c>
      <c r="F947">
        <v>4574203</v>
      </c>
    </row>
    <row r="948" spans="1:6" x14ac:dyDescent="0.25">
      <c r="A948">
        <v>2023</v>
      </c>
      <c r="B948" t="s">
        <v>3659</v>
      </c>
      <c r="C948" t="str">
        <f>MID(B948, VLOOKUP("duoarea_state_offset", Keys!$B:$C, 2, FALSE), VLOOKUP("duoarea_state_length", Keys!$B:$C, 2, FALSE))</f>
        <v>AR</v>
      </c>
      <c r="D948" t="s">
        <v>613</v>
      </c>
      <c r="E948" t="s">
        <v>614</v>
      </c>
      <c r="F948">
        <v>1339964</v>
      </c>
    </row>
    <row r="949" spans="1:6" x14ac:dyDescent="0.25">
      <c r="A949">
        <v>2023</v>
      </c>
      <c r="B949" t="s">
        <v>3660</v>
      </c>
      <c r="C949" t="str">
        <f>MID(B949, VLOOKUP("duoarea_state_offset", Keys!$B:$C, 2, FALSE), VLOOKUP("duoarea_state_length", Keys!$B:$C, 2, FALSE))</f>
        <v>AZ</v>
      </c>
      <c r="D949" t="s">
        <v>613</v>
      </c>
      <c r="E949" t="s">
        <v>614</v>
      </c>
      <c r="F949">
        <v>1602798</v>
      </c>
    </row>
    <row r="950" spans="1:6" x14ac:dyDescent="0.25">
      <c r="A950">
        <v>2023</v>
      </c>
      <c r="B950" t="s">
        <v>3661</v>
      </c>
      <c r="C950" t="str">
        <f>MID(B950, VLOOKUP("duoarea_state_offset", Keys!$B:$C, 2, FALSE), VLOOKUP("duoarea_state_length", Keys!$B:$C, 2, FALSE))</f>
        <v>CA</v>
      </c>
      <c r="D950" t="s">
        <v>613</v>
      </c>
      <c r="E950" t="s">
        <v>614</v>
      </c>
      <c r="F950">
        <v>2247580</v>
      </c>
    </row>
    <row r="951" spans="1:6" x14ac:dyDescent="0.25">
      <c r="A951">
        <v>2023</v>
      </c>
      <c r="B951" t="s">
        <v>3662</v>
      </c>
      <c r="C951" t="str">
        <f>MID(B951, VLOOKUP("duoarea_state_offset", Keys!$B:$C, 2, FALSE), VLOOKUP("duoarea_state_length", Keys!$B:$C, 2, FALSE))</f>
        <v>CO</v>
      </c>
      <c r="D951" t="s">
        <v>613</v>
      </c>
      <c r="E951" t="s">
        <v>614</v>
      </c>
      <c r="F951">
        <v>336570</v>
      </c>
    </row>
    <row r="952" spans="1:6" x14ac:dyDescent="0.25">
      <c r="A952">
        <v>2023</v>
      </c>
      <c r="B952" t="s">
        <v>3663</v>
      </c>
      <c r="C952" t="str">
        <f>MID(B952, VLOOKUP("duoarea_state_offset", Keys!$B:$C, 2, FALSE), VLOOKUP("duoarea_state_length", Keys!$B:$C, 2, FALSE))</f>
        <v>CT</v>
      </c>
      <c r="D952" t="s">
        <v>613</v>
      </c>
      <c r="E952" t="s">
        <v>614</v>
      </c>
      <c r="F952">
        <v>602900</v>
      </c>
    </row>
    <row r="953" spans="1:6" x14ac:dyDescent="0.25">
      <c r="A953">
        <v>2023</v>
      </c>
      <c r="B953" t="s">
        <v>3664</v>
      </c>
      <c r="C953" t="str">
        <f>MID(B953, VLOOKUP("duoarea_state_offset", Keys!$B:$C, 2, FALSE), VLOOKUP("duoarea_state_length", Keys!$B:$C, 2, FALSE))</f>
        <v>DC</v>
      </c>
      <c r="D953" t="s">
        <v>613</v>
      </c>
      <c r="E953" t="s">
        <v>614</v>
      </c>
      <c r="F953">
        <v>25398</v>
      </c>
    </row>
    <row r="954" spans="1:6" x14ac:dyDescent="0.25">
      <c r="A954">
        <v>2023</v>
      </c>
      <c r="B954" t="s">
        <v>3665</v>
      </c>
      <c r="C954" t="str">
        <f>MID(B954, VLOOKUP("duoarea_state_offset", Keys!$B:$C, 2, FALSE), VLOOKUP("duoarea_state_length", Keys!$B:$C, 2, FALSE))</f>
        <v>DE</v>
      </c>
      <c r="D954" t="s">
        <v>613</v>
      </c>
      <c r="E954" t="s">
        <v>614</v>
      </c>
      <c r="F954">
        <v>64342</v>
      </c>
    </row>
    <row r="955" spans="1:6" x14ac:dyDescent="0.25">
      <c r="A955">
        <v>2023</v>
      </c>
      <c r="B955" t="s">
        <v>3666</v>
      </c>
      <c r="C955" t="str">
        <f>MID(B955, VLOOKUP("duoarea_state_offset", Keys!$B:$C, 2, FALSE), VLOOKUP("duoarea_state_length", Keys!$B:$C, 2, FALSE))</f>
        <v>FL</v>
      </c>
      <c r="D955" t="s">
        <v>613</v>
      </c>
      <c r="E955" t="s">
        <v>614</v>
      </c>
      <c r="F955">
        <v>1667996</v>
      </c>
    </row>
    <row r="956" spans="1:6" x14ac:dyDescent="0.25">
      <c r="A956">
        <v>2023</v>
      </c>
      <c r="B956" t="s">
        <v>3667</v>
      </c>
      <c r="C956" t="str">
        <f>MID(B956, VLOOKUP("duoarea_state_offset", Keys!$B:$C, 2, FALSE), VLOOKUP("duoarea_state_length", Keys!$B:$C, 2, FALSE))</f>
        <v>GA</v>
      </c>
      <c r="D956" t="s">
        <v>613</v>
      </c>
      <c r="E956" t="s">
        <v>614</v>
      </c>
      <c r="F956">
        <v>1851252</v>
      </c>
    </row>
    <row r="957" spans="1:6" x14ac:dyDescent="0.25">
      <c r="A957">
        <v>2023</v>
      </c>
      <c r="B957" t="s">
        <v>3668</v>
      </c>
      <c r="C957" t="str">
        <f>MID(B957, VLOOKUP("duoarea_state_offset", Keys!$B:$C, 2, FALSE), VLOOKUP("duoarea_state_length", Keys!$B:$C, 2, FALSE))</f>
        <v>HI</v>
      </c>
      <c r="D957" t="s">
        <v>613</v>
      </c>
      <c r="E957" t="s">
        <v>614</v>
      </c>
      <c r="F957">
        <v>0</v>
      </c>
    </row>
    <row r="958" spans="1:6" x14ac:dyDescent="0.25">
      <c r="A958">
        <v>2023</v>
      </c>
      <c r="B958" t="s">
        <v>3669</v>
      </c>
      <c r="C958" t="str">
        <f>MID(B958, VLOOKUP("duoarea_state_offset", Keys!$B:$C, 2, FALSE), VLOOKUP("duoarea_state_length", Keys!$B:$C, 2, FALSE))</f>
        <v>IA</v>
      </c>
      <c r="D958" t="s">
        <v>613</v>
      </c>
      <c r="E958" t="s">
        <v>614</v>
      </c>
      <c r="F958">
        <v>1918542</v>
      </c>
    </row>
    <row r="959" spans="1:6" x14ac:dyDescent="0.25">
      <c r="A959">
        <v>2023</v>
      </c>
      <c r="B959" t="s">
        <v>3670</v>
      </c>
      <c r="C959" t="str">
        <f>MID(B959, VLOOKUP("duoarea_state_offset", Keys!$B:$C, 2, FALSE), VLOOKUP("duoarea_state_length", Keys!$B:$C, 2, FALSE))</f>
        <v>ID</v>
      </c>
      <c r="D959" t="s">
        <v>613</v>
      </c>
      <c r="E959" t="s">
        <v>614</v>
      </c>
      <c r="F959">
        <v>140140</v>
      </c>
    </row>
    <row r="960" spans="1:6" x14ac:dyDescent="0.25">
      <c r="A960">
        <v>2023</v>
      </c>
      <c r="B960" t="s">
        <v>3671</v>
      </c>
      <c r="C960" t="str">
        <f>MID(B960, VLOOKUP("duoarea_state_offset", Keys!$B:$C, 2, FALSE), VLOOKUP("duoarea_state_length", Keys!$B:$C, 2, FALSE))</f>
        <v>IL</v>
      </c>
      <c r="D960" t="s">
        <v>613</v>
      </c>
      <c r="E960" t="s">
        <v>614</v>
      </c>
      <c r="F960">
        <v>2108920</v>
      </c>
    </row>
    <row r="961" spans="1:6" x14ac:dyDescent="0.25">
      <c r="A961">
        <v>2023</v>
      </c>
      <c r="B961" t="s">
        <v>3672</v>
      </c>
      <c r="C961" t="str">
        <f>MID(B961, VLOOKUP("duoarea_state_offset", Keys!$B:$C, 2, FALSE), VLOOKUP("duoarea_state_length", Keys!$B:$C, 2, FALSE))</f>
        <v>IN</v>
      </c>
      <c r="D961" t="s">
        <v>613</v>
      </c>
      <c r="E961" t="s">
        <v>614</v>
      </c>
      <c r="F961">
        <v>2172236</v>
      </c>
    </row>
    <row r="962" spans="1:6" x14ac:dyDescent="0.25">
      <c r="A962">
        <v>2023</v>
      </c>
      <c r="B962" t="s">
        <v>3673</v>
      </c>
      <c r="C962" t="str">
        <f>MID(B962, VLOOKUP("duoarea_state_offset", Keys!$B:$C, 2, FALSE), VLOOKUP("duoarea_state_length", Keys!$B:$C, 2, FALSE))</f>
        <v>KS</v>
      </c>
      <c r="D962" t="s">
        <v>613</v>
      </c>
      <c r="E962" t="s">
        <v>614</v>
      </c>
      <c r="F962">
        <v>1182199</v>
      </c>
    </row>
    <row r="963" spans="1:6" x14ac:dyDescent="0.25">
      <c r="A963">
        <v>2023</v>
      </c>
      <c r="B963" t="s">
        <v>3674</v>
      </c>
      <c r="C963" t="str">
        <f>MID(B963, VLOOKUP("duoarea_state_offset", Keys!$B:$C, 2, FALSE), VLOOKUP("duoarea_state_length", Keys!$B:$C, 2, FALSE))</f>
        <v>KY</v>
      </c>
      <c r="D963" t="s">
        <v>613</v>
      </c>
      <c r="E963" t="s">
        <v>614</v>
      </c>
      <c r="F963">
        <v>2791330</v>
      </c>
    </row>
    <row r="964" spans="1:6" x14ac:dyDescent="0.25">
      <c r="A964">
        <v>2023</v>
      </c>
      <c r="B964" t="s">
        <v>3675</v>
      </c>
      <c r="C964" t="str">
        <f>MID(B964, VLOOKUP("duoarea_state_offset", Keys!$B:$C, 2, FALSE), VLOOKUP("duoarea_state_length", Keys!$B:$C, 2, FALSE))</f>
        <v>LA</v>
      </c>
      <c r="D964" t="s">
        <v>613</v>
      </c>
      <c r="E964" t="s">
        <v>614</v>
      </c>
      <c r="F964">
        <v>4336988</v>
      </c>
    </row>
    <row r="965" spans="1:6" x14ac:dyDescent="0.25">
      <c r="A965">
        <v>2023</v>
      </c>
      <c r="B965" t="s">
        <v>3676</v>
      </c>
      <c r="C965" t="str">
        <f>MID(B965, VLOOKUP("duoarea_state_offset", Keys!$B:$C, 2, FALSE), VLOOKUP("duoarea_state_length", Keys!$B:$C, 2, FALSE))</f>
        <v>MA</v>
      </c>
      <c r="D965" t="s">
        <v>613</v>
      </c>
      <c r="E965" t="s">
        <v>614</v>
      </c>
      <c r="F965">
        <v>458853</v>
      </c>
    </row>
    <row r="966" spans="1:6" x14ac:dyDescent="0.25">
      <c r="A966">
        <v>2023</v>
      </c>
      <c r="B966" t="s">
        <v>3677</v>
      </c>
      <c r="C966" t="str">
        <f>MID(B966, VLOOKUP("duoarea_state_offset", Keys!$B:$C, 2, FALSE), VLOOKUP("duoarea_state_length", Keys!$B:$C, 2, FALSE))</f>
        <v>MD</v>
      </c>
      <c r="D966" t="s">
        <v>613</v>
      </c>
      <c r="E966" t="s">
        <v>614</v>
      </c>
      <c r="F966">
        <v>1603922</v>
      </c>
    </row>
    <row r="967" spans="1:6" x14ac:dyDescent="0.25">
      <c r="A967">
        <v>2023</v>
      </c>
      <c r="B967" t="s">
        <v>3678</v>
      </c>
      <c r="C967" t="str">
        <f>MID(B967, VLOOKUP("duoarea_state_offset", Keys!$B:$C, 2, FALSE), VLOOKUP("duoarea_state_length", Keys!$B:$C, 2, FALSE))</f>
        <v>ME</v>
      </c>
      <c r="D967" t="s">
        <v>613</v>
      </c>
      <c r="E967" t="s">
        <v>614</v>
      </c>
      <c r="F967">
        <v>123407</v>
      </c>
    </row>
    <row r="968" spans="1:6" x14ac:dyDescent="0.25">
      <c r="A968">
        <v>2023</v>
      </c>
      <c r="B968" t="s">
        <v>3679</v>
      </c>
      <c r="C968" t="str">
        <f>MID(B968, VLOOKUP("duoarea_state_offset", Keys!$B:$C, 2, FALSE), VLOOKUP("duoarea_state_length", Keys!$B:$C, 2, FALSE))</f>
        <v>MI</v>
      </c>
      <c r="D968" t="s">
        <v>613</v>
      </c>
      <c r="E968" t="s">
        <v>614</v>
      </c>
      <c r="F968">
        <v>2154372</v>
      </c>
    </row>
    <row r="969" spans="1:6" x14ac:dyDescent="0.25">
      <c r="A969">
        <v>2023</v>
      </c>
      <c r="B969" t="s">
        <v>3680</v>
      </c>
      <c r="C969" t="str">
        <f>MID(B969, VLOOKUP("duoarea_state_offset", Keys!$B:$C, 2, FALSE), VLOOKUP("duoarea_state_length", Keys!$B:$C, 2, FALSE))</f>
        <v>MN</v>
      </c>
      <c r="D969" t="s">
        <v>613</v>
      </c>
      <c r="E969" t="s">
        <v>614</v>
      </c>
      <c r="F969">
        <v>1628282</v>
      </c>
    </row>
    <row r="970" spans="1:6" x14ac:dyDescent="0.25">
      <c r="A970">
        <v>2023</v>
      </c>
      <c r="B970" t="s">
        <v>3681</v>
      </c>
      <c r="C970" t="str">
        <f>MID(B970, VLOOKUP("duoarea_state_offset", Keys!$B:$C, 2, FALSE), VLOOKUP("duoarea_state_length", Keys!$B:$C, 2, FALSE))</f>
        <v>MO</v>
      </c>
      <c r="D970" t="s">
        <v>613</v>
      </c>
      <c r="E970" t="s">
        <v>614</v>
      </c>
      <c r="F970">
        <v>872827</v>
      </c>
    </row>
    <row r="971" spans="1:6" x14ac:dyDescent="0.25">
      <c r="A971">
        <v>2023</v>
      </c>
      <c r="B971" t="s">
        <v>3682</v>
      </c>
      <c r="C971" t="str">
        <f>MID(B971, VLOOKUP("duoarea_state_offset", Keys!$B:$C, 2, FALSE), VLOOKUP("duoarea_state_length", Keys!$B:$C, 2, FALSE))</f>
        <v>MS</v>
      </c>
      <c r="D971" t="s">
        <v>613</v>
      </c>
      <c r="E971" t="s">
        <v>614</v>
      </c>
      <c r="F971">
        <v>5853131</v>
      </c>
    </row>
    <row r="972" spans="1:6" x14ac:dyDescent="0.25">
      <c r="A972">
        <v>2023</v>
      </c>
      <c r="B972" t="s">
        <v>3683</v>
      </c>
      <c r="C972" t="str">
        <f>MID(B972, VLOOKUP("duoarea_state_offset", Keys!$B:$C, 2, FALSE), VLOOKUP("duoarea_state_length", Keys!$B:$C, 2, FALSE))</f>
        <v>MT</v>
      </c>
      <c r="D972" t="s">
        <v>613</v>
      </c>
      <c r="E972" t="s">
        <v>614</v>
      </c>
      <c r="F972">
        <v>55522</v>
      </c>
    </row>
    <row r="973" spans="1:6" x14ac:dyDescent="0.25">
      <c r="A973">
        <v>2023</v>
      </c>
      <c r="B973" t="s">
        <v>3684</v>
      </c>
      <c r="C973" t="str">
        <f>MID(B973, VLOOKUP("duoarea_state_offset", Keys!$B:$C, 2, FALSE), VLOOKUP("duoarea_state_length", Keys!$B:$C, 2, FALSE))</f>
        <v>NC</v>
      </c>
      <c r="D973" t="s">
        <v>613</v>
      </c>
      <c r="E973" t="s">
        <v>614</v>
      </c>
      <c r="F973">
        <v>686313</v>
      </c>
    </row>
    <row r="974" spans="1:6" x14ac:dyDescent="0.25">
      <c r="A974">
        <v>2023</v>
      </c>
      <c r="B974" t="s">
        <v>3685</v>
      </c>
      <c r="C974" t="str">
        <f>MID(B974, VLOOKUP("duoarea_state_offset", Keys!$B:$C, 2, FALSE), VLOOKUP("duoarea_state_length", Keys!$B:$C, 2, FALSE))</f>
        <v>ND</v>
      </c>
      <c r="D974" t="s">
        <v>613</v>
      </c>
      <c r="E974" t="s">
        <v>614</v>
      </c>
      <c r="F974">
        <v>173850</v>
      </c>
    </row>
    <row r="975" spans="1:6" x14ac:dyDescent="0.25">
      <c r="A975">
        <v>2023</v>
      </c>
      <c r="B975" t="s">
        <v>3686</v>
      </c>
      <c r="C975" t="str">
        <f>MID(B975, VLOOKUP("duoarea_state_offset", Keys!$B:$C, 2, FALSE), VLOOKUP("duoarea_state_length", Keys!$B:$C, 2, FALSE))</f>
        <v>NE</v>
      </c>
      <c r="D975" t="s">
        <v>613</v>
      </c>
      <c r="E975" t="s">
        <v>614</v>
      </c>
      <c r="F975">
        <v>1131592</v>
      </c>
    </row>
    <row r="976" spans="1:6" x14ac:dyDescent="0.25">
      <c r="A976">
        <v>2023</v>
      </c>
      <c r="B976" t="s">
        <v>3687</v>
      </c>
      <c r="C976" t="str">
        <f>MID(B976, VLOOKUP("duoarea_state_offset", Keys!$B:$C, 2, FALSE), VLOOKUP("duoarea_state_length", Keys!$B:$C, 2, FALSE))</f>
        <v>NH</v>
      </c>
      <c r="D976" t="s">
        <v>613</v>
      </c>
      <c r="E976" t="s">
        <v>614</v>
      </c>
      <c r="F976">
        <v>205201</v>
      </c>
    </row>
    <row r="977" spans="1:6" x14ac:dyDescent="0.25">
      <c r="A977">
        <v>2023</v>
      </c>
      <c r="B977" t="s">
        <v>3688</v>
      </c>
      <c r="C977" t="str">
        <f>MID(B977, VLOOKUP("duoarea_state_offset", Keys!$B:$C, 2, FALSE), VLOOKUP("duoarea_state_length", Keys!$B:$C, 2, FALSE))</f>
        <v>NJ</v>
      </c>
      <c r="D977" t="s">
        <v>613</v>
      </c>
      <c r="E977" t="s">
        <v>614</v>
      </c>
      <c r="F977">
        <v>1587510</v>
      </c>
    </row>
    <row r="978" spans="1:6" x14ac:dyDescent="0.25">
      <c r="A978">
        <v>2023</v>
      </c>
      <c r="B978" t="s">
        <v>3689</v>
      </c>
      <c r="C978" t="str">
        <f>MID(B978, VLOOKUP("duoarea_state_offset", Keys!$B:$C, 2, FALSE), VLOOKUP("duoarea_state_length", Keys!$B:$C, 2, FALSE))</f>
        <v>NM</v>
      </c>
      <c r="D978" t="s">
        <v>613</v>
      </c>
      <c r="E978" t="s">
        <v>614</v>
      </c>
      <c r="F978">
        <v>737123</v>
      </c>
    </row>
    <row r="979" spans="1:6" x14ac:dyDescent="0.25">
      <c r="A979">
        <v>2023</v>
      </c>
      <c r="B979" t="s">
        <v>3690</v>
      </c>
      <c r="C979" t="str">
        <f>MID(B979, VLOOKUP("duoarea_state_offset", Keys!$B:$C, 2, FALSE), VLOOKUP("duoarea_state_length", Keys!$B:$C, 2, FALSE))</f>
        <v>NV</v>
      </c>
      <c r="D979" t="s">
        <v>613</v>
      </c>
      <c r="E979" t="s">
        <v>614</v>
      </c>
      <c r="F979">
        <v>958582</v>
      </c>
    </row>
    <row r="980" spans="1:6" x14ac:dyDescent="0.25">
      <c r="A980">
        <v>2023</v>
      </c>
      <c r="B980" t="s">
        <v>3691</v>
      </c>
      <c r="C980" t="str">
        <f>MID(B980, VLOOKUP("duoarea_state_offset", Keys!$B:$C, 2, FALSE), VLOOKUP("duoarea_state_length", Keys!$B:$C, 2, FALSE))</f>
        <v>NY</v>
      </c>
      <c r="D980" t="s">
        <v>613</v>
      </c>
      <c r="E980" t="s">
        <v>614</v>
      </c>
      <c r="F980">
        <v>1912625</v>
      </c>
    </row>
    <row r="981" spans="1:6" x14ac:dyDescent="0.25">
      <c r="A981">
        <v>2023</v>
      </c>
      <c r="B981" t="s">
        <v>3692</v>
      </c>
      <c r="C981" t="str">
        <f>MID(B981, VLOOKUP("duoarea_state_offset", Keys!$B:$C, 2, FALSE), VLOOKUP("duoarea_state_length", Keys!$B:$C, 2, FALSE))</f>
        <v>OH</v>
      </c>
      <c r="D981" t="s">
        <v>613</v>
      </c>
      <c r="E981" t="s">
        <v>614</v>
      </c>
      <c r="F981">
        <v>3143835</v>
      </c>
    </row>
    <row r="982" spans="1:6" x14ac:dyDescent="0.25">
      <c r="A982">
        <v>2023</v>
      </c>
      <c r="B982" t="s">
        <v>3693</v>
      </c>
      <c r="C982" t="str">
        <f>MID(B982, VLOOKUP("duoarea_state_offset", Keys!$B:$C, 2, FALSE), VLOOKUP("duoarea_state_length", Keys!$B:$C, 2, FALSE))</f>
        <v>OK</v>
      </c>
      <c r="D982" t="s">
        <v>613</v>
      </c>
      <c r="E982" t="s">
        <v>614</v>
      </c>
      <c r="F982">
        <v>715444</v>
      </c>
    </row>
    <row r="983" spans="1:6" x14ac:dyDescent="0.25">
      <c r="A983">
        <v>2023</v>
      </c>
      <c r="B983" t="s">
        <v>3694</v>
      </c>
      <c r="C983" t="str">
        <f>MID(B983, VLOOKUP("duoarea_state_offset", Keys!$B:$C, 2, FALSE), VLOOKUP("duoarea_state_length", Keys!$B:$C, 2, FALSE))</f>
        <v>OR</v>
      </c>
      <c r="D983" t="s">
        <v>613</v>
      </c>
      <c r="E983" t="s">
        <v>614</v>
      </c>
      <c r="F983">
        <v>1083866</v>
      </c>
    </row>
    <row r="984" spans="1:6" x14ac:dyDescent="0.25">
      <c r="A984">
        <v>2023</v>
      </c>
      <c r="B984" t="s">
        <v>3695</v>
      </c>
      <c r="C984" t="str">
        <f>MID(B984, VLOOKUP("duoarea_state_offset", Keys!$B:$C, 2, FALSE), VLOOKUP("duoarea_state_length", Keys!$B:$C, 2, FALSE))</f>
        <v>PA</v>
      </c>
      <c r="D984" t="s">
        <v>613</v>
      </c>
      <c r="E984" t="s">
        <v>614</v>
      </c>
      <c r="F984">
        <v>428612</v>
      </c>
    </row>
    <row r="985" spans="1:6" x14ac:dyDescent="0.25">
      <c r="A985">
        <v>2023</v>
      </c>
      <c r="B985" t="s">
        <v>3696</v>
      </c>
      <c r="C985" t="str">
        <f>MID(B985, VLOOKUP("duoarea_state_offset", Keys!$B:$C, 2, FALSE), VLOOKUP("duoarea_state_length", Keys!$B:$C, 2, FALSE))</f>
        <v>RI</v>
      </c>
      <c r="D985" t="s">
        <v>613</v>
      </c>
      <c r="E985" t="s">
        <v>614</v>
      </c>
      <c r="F985">
        <v>282075</v>
      </c>
    </row>
    <row r="986" spans="1:6" x14ac:dyDescent="0.25">
      <c r="A986">
        <v>2023</v>
      </c>
      <c r="B986" t="s">
        <v>3697</v>
      </c>
      <c r="C986" t="str">
        <f>MID(B986, VLOOKUP("duoarea_state_offset", Keys!$B:$C, 2, FALSE), VLOOKUP("duoarea_state_length", Keys!$B:$C, 2, FALSE))</f>
        <v>SC</v>
      </c>
      <c r="D986" t="s">
        <v>613</v>
      </c>
      <c r="E986" t="s">
        <v>614</v>
      </c>
      <c r="F986">
        <v>592232</v>
      </c>
    </row>
    <row r="987" spans="1:6" x14ac:dyDescent="0.25">
      <c r="A987">
        <v>2023</v>
      </c>
      <c r="B987" t="s">
        <v>3698</v>
      </c>
      <c r="C987" t="str">
        <f>MID(B987, VLOOKUP("duoarea_state_offset", Keys!$B:$C, 2, FALSE), VLOOKUP("duoarea_state_length", Keys!$B:$C, 2, FALSE))</f>
        <v>SD</v>
      </c>
      <c r="D987" t="s">
        <v>613</v>
      </c>
      <c r="E987" t="s">
        <v>614</v>
      </c>
      <c r="F987">
        <v>846705</v>
      </c>
    </row>
    <row r="988" spans="1:6" x14ac:dyDescent="0.25">
      <c r="A988">
        <v>2023</v>
      </c>
      <c r="B988" t="s">
        <v>3699</v>
      </c>
      <c r="C988" t="str">
        <f>MID(B988, VLOOKUP("duoarea_state_offset", Keys!$B:$C, 2, FALSE), VLOOKUP("duoarea_state_length", Keys!$B:$C, 2, FALSE))</f>
        <v>TN</v>
      </c>
      <c r="D988" t="s">
        <v>613</v>
      </c>
      <c r="E988" t="s">
        <v>614</v>
      </c>
      <c r="F988">
        <v>2818256</v>
      </c>
    </row>
    <row r="989" spans="1:6" x14ac:dyDescent="0.25">
      <c r="A989">
        <v>2023</v>
      </c>
      <c r="B989" t="s">
        <v>3700</v>
      </c>
      <c r="C989" t="str">
        <f>MID(B989, VLOOKUP("duoarea_state_offset", Keys!$B:$C, 2, FALSE), VLOOKUP("duoarea_state_length", Keys!$B:$C, 2, FALSE))</f>
        <v>TX</v>
      </c>
      <c r="D989" t="s">
        <v>613</v>
      </c>
      <c r="E989" t="s">
        <v>614</v>
      </c>
      <c r="F989">
        <v>1095634</v>
      </c>
    </row>
    <row r="990" spans="1:6" x14ac:dyDescent="0.25">
      <c r="A990">
        <v>2023</v>
      </c>
      <c r="B990" t="s">
        <v>3701</v>
      </c>
      <c r="C990" t="str">
        <f>MID(B990, VLOOKUP("duoarea_state_offset", Keys!$B:$C, 2, FALSE), VLOOKUP("duoarea_state_length", Keys!$B:$C, 2, FALSE))</f>
        <v>UT</v>
      </c>
      <c r="D990" t="s">
        <v>613</v>
      </c>
      <c r="E990" t="s">
        <v>614</v>
      </c>
      <c r="F990">
        <v>1204176</v>
      </c>
    </row>
    <row r="991" spans="1:6" x14ac:dyDescent="0.25">
      <c r="A991">
        <v>2023</v>
      </c>
      <c r="B991" t="s">
        <v>3702</v>
      </c>
      <c r="C991" t="str">
        <f>MID(B991, VLOOKUP("duoarea_state_offset", Keys!$B:$C, 2, FALSE), VLOOKUP("duoarea_state_length", Keys!$B:$C, 2, FALSE))</f>
        <v>VA</v>
      </c>
      <c r="D991" t="s">
        <v>613</v>
      </c>
      <c r="E991" t="s">
        <v>614</v>
      </c>
      <c r="F991">
        <v>1511989</v>
      </c>
    </row>
    <row r="992" spans="1:6" x14ac:dyDescent="0.25">
      <c r="A992">
        <v>2023</v>
      </c>
      <c r="B992" t="s">
        <v>3703</v>
      </c>
      <c r="C992" t="str">
        <f>MID(B992, VLOOKUP("duoarea_state_offset", Keys!$B:$C, 2, FALSE), VLOOKUP("duoarea_state_length", Keys!$B:$C, 2, FALSE))</f>
        <v>VT</v>
      </c>
      <c r="D992" t="s">
        <v>613</v>
      </c>
      <c r="E992" t="s">
        <v>614</v>
      </c>
      <c r="F992">
        <v>123456</v>
      </c>
    </row>
    <row r="993" spans="1:6" x14ac:dyDescent="0.25">
      <c r="A993">
        <v>2023</v>
      </c>
      <c r="B993" t="s">
        <v>3704</v>
      </c>
      <c r="C993" t="str">
        <f>MID(B993, VLOOKUP("duoarea_state_offset", Keys!$B:$C, 2, FALSE), VLOOKUP("duoarea_state_length", Keys!$B:$C, 2, FALSE))</f>
        <v>WA</v>
      </c>
      <c r="D993" t="s">
        <v>613</v>
      </c>
      <c r="E993" t="s">
        <v>614</v>
      </c>
      <c r="F993">
        <v>919631</v>
      </c>
    </row>
    <row r="994" spans="1:6" x14ac:dyDescent="0.25">
      <c r="A994">
        <v>2023</v>
      </c>
      <c r="B994" t="s">
        <v>3705</v>
      </c>
      <c r="C994" t="str">
        <f>MID(B994, VLOOKUP("duoarea_state_offset", Keys!$B:$C, 2, FALSE), VLOOKUP("duoarea_state_length", Keys!$B:$C, 2, FALSE))</f>
        <v>WI</v>
      </c>
      <c r="D994" t="s">
        <v>613</v>
      </c>
      <c r="E994" t="s">
        <v>614</v>
      </c>
      <c r="F994">
        <v>1049993</v>
      </c>
    </row>
    <row r="995" spans="1:6" x14ac:dyDescent="0.25">
      <c r="A995">
        <v>2023</v>
      </c>
      <c r="B995" t="s">
        <v>3706</v>
      </c>
      <c r="C995" t="str">
        <f>MID(B995, VLOOKUP("duoarea_state_offset", Keys!$B:$C, 2, FALSE), VLOOKUP("duoarea_state_length", Keys!$B:$C, 2, FALSE))</f>
        <v>WV</v>
      </c>
      <c r="D995" t="s">
        <v>613</v>
      </c>
      <c r="E995" t="s">
        <v>614</v>
      </c>
      <c r="F995">
        <v>431221</v>
      </c>
    </row>
    <row r="996" spans="1:6" x14ac:dyDescent="0.25">
      <c r="A996">
        <v>2023</v>
      </c>
      <c r="B996" t="s">
        <v>3707</v>
      </c>
      <c r="C996" t="str">
        <f>MID(B996, VLOOKUP("duoarea_state_offset", Keys!$B:$C, 2, FALSE), VLOOKUP("duoarea_state_length", Keys!$B:$C, 2, FALSE))</f>
        <v>WY</v>
      </c>
      <c r="D996" t="s">
        <v>613</v>
      </c>
      <c r="E996" t="s">
        <v>614</v>
      </c>
      <c r="F996">
        <v>791039</v>
      </c>
    </row>
    <row r="997" spans="1:6" x14ac:dyDescent="0.25">
      <c r="A997">
        <v>2024</v>
      </c>
      <c r="B997" t="s">
        <v>3604</v>
      </c>
      <c r="C997" t="str">
        <f>MID(B997, VLOOKUP("duoarea_state_offset", Keys!$B:$C, 2, FALSE), VLOOKUP("duoarea_state_length", Keys!$B:$C, 2, FALSE))</f>
        <v>AL</v>
      </c>
      <c r="D997" t="s">
        <v>622</v>
      </c>
      <c r="E997" t="s">
        <v>3605</v>
      </c>
      <c r="F997">
        <v>0</v>
      </c>
    </row>
    <row r="998" spans="1:6" x14ac:dyDescent="0.25">
      <c r="A998">
        <v>2024</v>
      </c>
      <c r="B998" t="s">
        <v>3606</v>
      </c>
      <c r="C998" t="str">
        <f>MID(B998, VLOOKUP("duoarea_state_offset", Keys!$B:$C, 2, FALSE), VLOOKUP("duoarea_state_length", Keys!$B:$C, 2, FALSE))</f>
        <v>AR</v>
      </c>
      <c r="D998" t="s">
        <v>622</v>
      </c>
      <c r="E998" t="s">
        <v>3605</v>
      </c>
      <c r="F998">
        <v>0</v>
      </c>
    </row>
    <row r="999" spans="1:6" x14ac:dyDescent="0.25">
      <c r="A999">
        <v>2024</v>
      </c>
      <c r="B999" t="s">
        <v>3607</v>
      </c>
      <c r="C999" t="str">
        <f>MID(B999, VLOOKUP("duoarea_state_offset", Keys!$B:$C, 2, FALSE), VLOOKUP("duoarea_state_length", Keys!$B:$C, 2, FALSE))</f>
        <v>AZ</v>
      </c>
      <c r="D999" t="s">
        <v>622</v>
      </c>
      <c r="E999" t="s">
        <v>3605</v>
      </c>
      <c r="F999">
        <v>82851</v>
      </c>
    </row>
    <row r="1000" spans="1:6" x14ac:dyDescent="0.25">
      <c r="A1000">
        <v>2024</v>
      </c>
      <c r="B1000" t="s">
        <v>3608</v>
      </c>
      <c r="C1000" t="str">
        <f>MID(B1000, VLOOKUP("duoarea_state_offset", Keys!$B:$C, 2, FALSE), VLOOKUP("duoarea_state_length", Keys!$B:$C, 2, FALSE))</f>
        <v>CA</v>
      </c>
      <c r="D1000" t="s">
        <v>622</v>
      </c>
      <c r="E1000" t="s">
        <v>3605</v>
      </c>
      <c r="F1000">
        <v>155767</v>
      </c>
    </row>
    <row r="1001" spans="1:6" x14ac:dyDescent="0.25">
      <c r="A1001">
        <v>2024</v>
      </c>
      <c r="B1001" t="s">
        <v>3609</v>
      </c>
      <c r="C1001" t="str">
        <f>MID(B1001, VLOOKUP("duoarea_state_offset", Keys!$B:$C, 2, FALSE), VLOOKUP("duoarea_state_length", Keys!$B:$C, 2, FALSE))</f>
        <v>CO</v>
      </c>
      <c r="D1001" t="s">
        <v>622</v>
      </c>
      <c r="E1001" t="s">
        <v>3605</v>
      </c>
      <c r="F1001">
        <v>0</v>
      </c>
    </row>
    <row r="1002" spans="1:6" x14ac:dyDescent="0.25">
      <c r="A1002">
        <v>2024</v>
      </c>
      <c r="B1002" t="s">
        <v>3610</v>
      </c>
      <c r="C1002" t="str">
        <f>MID(B1002, VLOOKUP("duoarea_state_offset", Keys!$B:$C, 2, FALSE), VLOOKUP("duoarea_state_length", Keys!$B:$C, 2, FALSE))</f>
        <v>CT</v>
      </c>
      <c r="D1002" t="s">
        <v>622</v>
      </c>
      <c r="E1002" t="s">
        <v>3605</v>
      </c>
      <c r="F1002">
        <v>0</v>
      </c>
    </row>
    <row r="1003" spans="1:6" x14ac:dyDescent="0.25">
      <c r="A1003">
        <v>2024</v>
      </c>
      <c r="B1003" t="s">
        <v>3611</v>
      </c>
      <c r="C1003" t="str">
        <f>MID(B1003, VLOOKUP("duoarea_state_offset", Keys!$B:$C, 2, FALSE), VLOOKUP("duoarea_state_length", Keys!$B:$C, 2, FALSE))</f>
        <v>DE</v>
      </c>
      <c r="D1003" t="s">
        <v>622</v>
      </c>
      <c r="E1003" t="s">
        <v>3605</v>
      </c>
      <c r="F1003">
        <v>0</v>
      </c>
    </row>
    <row r="1004" spans="1:6" x14ac:dyDescent="0.25">
      <c r="A1004">
        <v>2024</v>
      </c>
      <c r="B1004" t="s">
        <v>3612</v>
      </c>
      <c r="C1004" t="str">
        <f>MID(B1004, VLOOKUP("duoarea_state_offset", Keys!$B:$C, 2, FALSE), VLOOKUP("duoarea_state_length", Keys!$B:$C, 2, FALSE))</f>
        <v>FL</v>
      </c>
      <c r="D1004" t="s">
        <v>622</v>
      </c>
      <c r="E1004" t="s">
        <v>3605</v>
      </c>
      <c r="F1004">
        <v>942</v>
      </c>
    </row>
    <row r="1005" spans="1:6" x14ac:dyDescent="0.25">
      <c r="A1005">
        <v>2024</v>
      </c>
      <c r="B1005" t="s">
        <v>3613</v>
      </c>
      <c r="C1005" t="str">
        <f>MID(B1005, VLOOKUP("duoarea_state_offset", Keys!$B:$C, 2, FALSE), VLOOKUP("duoarea_state_length", Keys!$B:$C, 2, FALSE))</f>
        <v>GA</v>
      </c>
      <c r="D1005" t="s">
        <v>622</v>
      </c>
      <c r="E1005" t="s">
        <v>3605</v>
      </c>
      <c r="F1005">
        <v>101421</v>
      </c>
    </row>
    <row r="1006" spans="1:6" x14ac:dyDescent="0.25">
      <c r="A1006">
        <v>2024</v>
      </c>
      <c r="B1006" t="s">
        <v>3614</v>
      </c>
      <c r="C1006" t="str">
        <f>MID(B1006, VLOOKUP("duoarea_state_offset", Keys!$B:$C, 2, FALSE), VLOOKUP("duoarea_state_length", Keys!$B:$C, 2, FALSE))</f>
        <v>IA</v>
      </c>
      <c r="D1006" t="s">
        <v>622</v>
      </c>
      <c r="E1006" t="s">
        <v>3605</v>
      </c>
      <c r="F1006">
        <v>0</v>
      </c>
    </row>
    <row r="1007" spans="1:6" x14ac:dyDescent="0.25">
      <c r="A1007">
        <v>2024</v>
      </c>
      <c r="B1007" t="s">
        <v>3615</v>
      </c>
      <c r="C1007" t="str">
        <f>MID(B1007, VLOOKUP("duoarea_state_offset", Keys!$B:$C, 2, FALSE), VLOOKUP("duoarea_state_length", Keys!$B:$C, 2, FALSE))</f>
        <v>ID</v>
      </c>
      <c r="D1007" t="s">
        <v>622</v>
      </c>
      <c r="E1007" t="s">
        <v>3605</v>
      </c>
      <c r="F1007">
        <v>0</v>
      </c>
    </row>
    <row r="1008" spans="1:6" x14ac:dyDescent="0.25">
      <c r="A1008">
        <v>2024</v>
      </c>
      <c r="B1008" t="s">
        <v>3616</v>
      </c>
      <c r="C1008" t="str">
        <f>MID(B1008, VLOOKUP("duoarea_state_offset", Keys!$B:$C, 2, FALSE), VLOOKUP("duoarea_state_length", Keys!$B:$C, 2, FALSE))</f>
        <v>IL</v>
      </c>
      <c r="D1008" t="s">
        <v>622</v>
      </c>
      <c r="E1008" t="s">
        <v>3605</v>
      </c>
      <c r="F1008">
        <v>0</v>
      </c>
    </row>
    <row r="1009" spans="1:6" x14ac:dyDescent="0.25">
      <c r="A1009">
        <v>2024</v>
      </c>
      <c r="B1009" t="s">
        <v>3617</v>
      </c>
      <c r="C1009" t="str">
        <f>MID(B1009, VLOOKUP("duoarea_state_offset", Keys!$B:$C, 2, FALSE), VLOOKUP("duoarea_state_length", Keys!$B:$C, 2, FALSE))</f>
        <v>IN</v>
      </c>
      <c r="D1009" t="s">
        <v>622</v>
      </c>
      <c r="E1009" t="s">
        <v>3605</v>
      </c>
      <c r="F1009">
        <v>0</v>
      </c>
    </row>
    <row r="1010" spans="1:6" x14ac:dyDescent="0.25">
      <c r="A1010">
        <v>2024</v>
      </c>
      <c r="B1010" t="s">
        <v>3618</v>
      </c>
      <c r="C1010" t="str">
        <f>MID(B1010, VLOOKUP("duoarea_state_offset", Keys!$B:$C, 2, FALSE), VLOOKUP("duoarea_state_length", Keys!$B:$C, 2, FALSE))</f>
        <v>KS</v>
      </c>
      <c r="D1010" t="s">
        <v>622</v>
      </c>
      <c r="E1010" t="s">
        <v>3605</v>
      </c>
      <c r="F1010">
        <v>0</v>
      </c>
    </row>
    <row r="1011" spans="1:6" x14ac:dyDescent="0.25">
      <c r="A1011">
        <v>2024</v>
      </c>
      <c r="B1011" t="s">
        <v>3619</v>
      </c>
      <c r="C1011" t="str">
        <f>MID(B1011, VLOOKUP("duoarea_state_offset", Keys!$B:$C, 2, FALSE), VLOOKUP("duoarea_state_length", Keys!$B:$C, 2, FALSE))</f>
        <v>KY</v>
      </c>
      <c r="D1011" t="s">
        <v>622</v>
      </c>
      <c r="E1011" t="s">
        <v>3605</v>
      </c>
      <c r="F1011">
        <v>0</v>
      </c>
    </row>
    <row r="1012" spans="1:6" x14ac:dyDescent="0.25">
      <c r="A1012">
        <v>2024</v>
      </c>
      <c r="B1012" t="s">
        <v>3620</v>
      </c>
      <c r="C1012" t="str">
        <f>MID(B1012, VLOOKUP("duoarea_state_offset", Keys!$B:$C, 2, FALSE), VLOOKUP("duoarea_state_length", Keys!$B:$C, 2, FALSE))</f>
        <v>LA</v>
      </c>
      <c r="D1012" t="s">
        <v>622</v>
      </c>
      <c r="E1012" t="s">
        <v>3605</v>
      </c>
      <c r="F1012">
        <v>2671615</v>
      </c>
    </row>
    <row r="1013" spans="1:6" x14ac:dyDescent="0.25">
      <c r="A1013">
        <v>2024</v>
      </c>
      <c r="B1013" t="s">
        <v>3621</v>
      </c>
      <c r="C1013" t="str">
        <f>MID(B1013, VLOOKUP("duoarea_state_offset", Keys!$B:$C, 2, FALSE), VLOOKUP("duoarea_state_length", Keys!$B:$C, 2, FALSE))</f>
        <v>MA</v>
      </c>
      <c r="D1013" t="s">
        <v>622</v>
      </c>
      <c r="E1013" t="s">
        <v>3605</v>
      </c>
      <c r="F1013">
        <v>0</v>
      </c>
    </row>
    <row r="1014" spans="1:6" x14ac:dyDescent="0.25">
      <c r="A1014">
        <v>2024</v>
      </c>
      <c r="B1014" t="s">
        <v>3622</v>
      </c>
      <c r="C1014" t="str">
        <f>MID(B1014, VLOOKUP("duoarea_state_offset", Keys!$B:$C, 2, FALSE), VLOOKUP("duoarea_state_length", Keys!$B:$C, 2, FALSE))</f>
        <v>MD</v>
      </c>
      <c r="D1014" t="s">
        <v>622</v>
      </c>
      <c r="E1014" t="s">
        <v>3605</v>
      </c>
      <c r="F1014">
        <v>254557</v>
      </c>
    </row>
    <row r="1015" spans="1:6" x14ac:dyDescent="0.25">
      <c r="A1015">
        <v>2024</v>
      </c>
      <c r="B1015" t="s">
        <v>3623</v>
      </c>
      <c r="C1015" t="str">
        <f>MID(B1015, VLOOKUP("duoarea_state_offset", Keys!$B:$C, 2, FALSE), VLOOKUP("duoarea_state_length", Keys!$B:$C, 2, FALSE))</f>
        <v>ME</v>
      </c>
      <c r="D1015" t="s">
        <v>622</v>
      </c>
      <c r="E1015" t="s">
        <v>3605</v>
      </c>
      <c r="F1015">
        <v>111159</v>
      </c>
    </row>
    <row r="1016" spans="1:6" x14ac:dyDescent="0.25">
      <c r="A1016">
        <v>2024</v>
      </c>
      <c r="B1016" t="s">
        <v>3624</v>
      </c>
      <c r="C1016" t="str">
        <f>MID(B1016, VLOOKUP("duoarea_state_offset", Keys!$B:$C, 2, FALSE), VLOOKUP("duoarea_state_length", Keys!$B:$C, 2, FALSE))</f>
        <v>MI</v>
      </c>
      <c r="D1016" t="s">
        <v>622</v>
      </c>
      <c r="E1016" t="s">
        <v>3605</v>
      </c>
      <c r="F1016">
        <v>594973</v>
      </c>
    </row>
    <row r="1017" spans="1:6" x14ac:dyDescent="0.25">
      <c r="A1017">
        <v>2024</v>
      </c>
      <c r="B1017" t="s">
        <v>3625</v>
      </c>
      <c r="C1017" t="str">
        <f>MID(B1017, VLOOKUP("duoarea_state_offset", Keys!$B:$C, 2, FALSE), VLOOKUP("duoarea_state_length", Keys!$B:$C, 2, FALSE))</f>
        <v>MN</v>
      </c>
      <c r="D1017" t="s">
        <v>622</v>
      </c>
      <c r="E1017" t="s">
        <v>3605</v>
      </c>
      <c r="F1017">
        <v>3936</v>
      </c>
    </row>
    <row r="1018" spans="1:6" x14ac:dyDescent="0.25">
      <c r="A1018">
        <v>2024</v>
      </c>
      <c r="B1018" t="s">
        <v>3626</v>
      </c>
      <c r="C1018" t="str">
        <f>MID(B1018, VLOOKUP("duoarea_state_offset", Keys!$B:$C, 2, FALSE), VLOOKUP("duoarea_state_length", Keys!$B:$C, 2, FALSE))</f>
        <v>MO</v>
      </c>
      <c r="D1018" t="s">
        <v>622</v>
      </c>
      <c r="E1018" t="s">
        <v>3605</v>
      </c>
      <c r="F1018">
        <v>0</v>
      </c>
    </row>
    <row r="1019" spans="1:6" x14ac:dyDescent="0.25">
      <c r="A1019">
        <v>2024</v>
      </c>
      <c r="B1019" t="s">
        <v>3627</v>
      </c>
      <c r="C1019" t="str">
        <f>MID(B1019, VLOOKUP("duoarea_state_offset", Keys!$B:$C, 2, FALSE), VLOOKUP("duoarea_state_length", Keys!$B:$C, 2, FALSE))</f>
        <v>MS</v>
      </c>
      <c r="D1019" t="s">
        <v>622</v>
      </c>
      <c r="E1019" t="s">
        <v>3605</v>
      </c>
      <c r="F1019">
        <v>0</v>
      </c>
    </row>
    <row r="1020" spans="1:6" x14ac:dyDescent="0.25">
      <c r="A1020">
        <v>2024</v>
      </c>
      <c r="B1020" t="s">
        <v>3628</v>
      </c>
      <c r="C1020" t="str">
        <f>MID(B1020, VLOOKUP("duoarea_state_offset", Keys!$B:$C, 2, FALSE), VLOOKUP("duoarea_state_length", Keys!$B:$C, 2, FALSE))</f>
        <v>MT</v>
      </c>
      <c r="D1020" t="s">
        <v>622</v>
      </c>
      <c r="E1020" t="s">
        <v>3605</v>
      </c>
      <c r="F1020">
        <v>1</v>
      </c>
    </row>
    <row r="1021" spans="1:6" x14ac:dyDescent="0.25">
      <c r="A1021">
        <v>2024</v>
      </c>
      <c r="B1021" t="s">
        <v>3629</v>
      </c>
      <c r="C1021" t="str">
        <f>MID(B1021, VLOOKUP("duoarea_state_offset", Keys!$B:$C, 2, FALSE), VLOOKUP("duoarea_state_length", Keys!$B:$C, 2, FALSE))</f>
        <v>ND</v>
      </c>
      <c r="D1021" t="s">
        <v>622</v>
      </c>
      <c r="E1021" t="s">
        <v>3605</v>
      </c>
      <c r="F1021">
        <v>237</v>
      </c>
    </row>
    <row r="1022" spans="1:6" x14ac:dyDescent="0.25">
      <c r="A1022">
        <v>2024</v>
      </c>
      <c r="B1022" t="s">
        <v>3630</v>
      </c>
      <c r="C1022" t="str">
        <f>MID(B1022, VLOOKUP("duoarea_state_offset", Keys!$B:$C, 2, FALSE), VLOOKUP("duoarea_state_length", Keys!$B:$C, 2, FALSE))</f>
        <v>NE</v>
      </c>
      <c r="D1022" t="s">
        <v>622</v>
      </c>
      <c r="E1022" t="s">
        <v>3605</v>
      </c>
      <c r="F1022">
        <v>0</v>
      </c>
    </row>
    <row r="1023" spans="1:6" x14ac:dyDescent="0.25">
      <c r="A1023">
        <v>2024</v>
      </c>
      <c r="B1023" t="s">
        <v>3631</v>
      </c>
      <c r="C1023" t="str">
        <f>MID(B1023, VLOOKUP("duoarea_state_offset", Keys!$B:$C, 2, FALSE), VLOOKUP("duoarea_state_length", Keys!$B:$C, 2, FALSE))</f>
        <v>NH</v>
      </c>
      <c r="D1023" t="s">
        <v>622</v>
      </c>
      <c r="E1023" t="s">
        <v>3605</v>
      </c>
      <c r="F1023">
        <v>63</v>
      </c>
    </row>
    <row r="1024" spans="1:6" x14ac:dyDescent="0.25">
      <c r="A1024">
        <v>2024</v>
      </c>
      <c r="B1024" t="s">
        <v>3632</v>
      </c>
      <c r="C1024" t="str">
        <f>MID(B1024, VLOOKUP("duoarea_state_offset", Keys!$B:$C, 2, FALSE), VLOOKUP("duoarea_state_length", Keys!$B:$C, 2, FALSE))</f>
        <v>NJ</v>
      </c>
      <c r="D1024" t="s">
        <v>622</v>
      </c>
      <c r="E1024" t="s">
        <v>3605</v>
      </c>
      <c r="F1024">
        <v>0</v>
      </c>
    </row>
    <row r="1025" spans="1:6" x14ac:dyDescent="0.25">
      <c r="A1025">
        <v>2024</v>
      </c>
      <c r="B1025" t="s">
        <v>3633</v>
      </c>
      <c r="C1025" t="str">
        <f>MID(B1025, VLOOKUP("duoarea_state_offset", Keys!$B:$C, 2, FALSE), VLOOKUP("duoarea_state_length", Keys!$B:$C, 2, FALSE))</f>
        <v>NM</v>
      </c>
      <c r="D1025" t="s">
        <v>622</v>
      </c>
      <c r="E1025" t="s">
        <v>3605</v>
      </c>
      <c r="F1025">
        <v>0</v>
      </c>
    </row>
    <row r="1026" spans="1:6" x14ac:dyDescent="0.25">
      <c r="A1026">
        <v>2024</v>
      </c>
      <c r="B1026" t="s">
        <v>3634</v>
      </c>
      <c r="C1026" t="str">
        <f>MID(B1026, VLOOKUP("duoarea_state_offset", Keys!$B:$C, 2, FALSE), VLOOKUP("duoarea_state_length", Keys!$B:$C, 2, FALSE))</f>
        <v>NV</v>
      </c>
      <c r="D1026" t="s">
        <v>622</v>
      </c>
      <c r="E1026" t="s">
        <v>3605</v>
      </c>
      <c r="F1026">
        <v>0</v>
      </c>
    </row>
    <row r="1027" spans="1:6" x14ac:dyDescent="0.25">
      <c r="A1027">
        <v>2024</v>
      </c>
      <c r="B1027" t="s">
        <v>3635</v>
      </c>
      <c r="C1027" t="str">
        <f>MID(B1027, VLOOKUP("duoarea_state_offset", Keys!$B:$C, 2, FALSE), VLOOKUP("duoarea_state_length", Keys!$B:$C, 2, FALSE))</f>
        <v>NY</v>
      </c>
      <c r="D1027" t="s">
        <v>622</v>
      </c>
      <c r="E1027" t="s">
        <v>3605</v>
      </c>
      <c r="F1027">
        <v>284505</v>
      </c>
    </row>
    <row r="1028" spans="1:6" x14ac:dyDescent="0.25">
      <c r="A1028">
        <v>2024</v>
      </c>
      <c r="B1028" t="s">
        <v>3636</v>
      </c>
      <c r="C1028" t="str">
        <f>MID(B1028, VLOOKUP("duoarea_state_offset", Keys!$B:$C, 2, FALSE), VLOOKUP("duoarea_state_length", Keys!$B:$C, 2, FALSE))</f>
        <v>OH</v>
      </c>
      <c r="D1028" t="s">
        <v>622</v>
      </c>
      <c r="E1028" t="s">
        <v>3605</v>
      </c>
      <c r="F1028">
        <v>0</v>
      </c>
    </row>
    <row r="1029" spans="1:6" x14ac:dyDescent="0.25">
      <c r="A1029">
        <v>2024</v>
      </c>
      <c r="B1029" t="s">
        <v>3637</v>
      </c>
      <c r="C1029" t="str">
        <f>MID(B1029, VLOOKUP("duoarea_state_offset", Keys!$B:$C, 2, FALSE), VLOOKUP("duoarea_state_length", Keys!$B:$C, 2, FALSE))</f>
        <v>OK</v>
      </c>
      <c r="D1029" t="s">
        <v>622</v>
      </c>
      <c r="E1029" t="s">
        <v>3605</v>
      </c>
      <c r="F1029">
        <v>0</v>
      </c>
    </row>
    <row r="1030" spans="1:6" x14ac:dyDescent="0.25">
      <c r="A1030">
        <v>2024</v>
      </c>
      <c r="B1030" t="s">
        <v>3638</v>
      </c>
      <c r="C1030" t="str">
        <f>MID(B1030, VLOOKUP("duoarea_state_offset", Keys!$B:$C, 2, FALSE), VLOOKUP("duoarea_state_length", Keys!$B:$C, 2, FALSE))</f>
        <v>OR</v>
      </c>
      <c r="D1030" t="s">
        <v>622</v>
      </c>
      <c r="E1030" t="s">
        <v>3605</v>
      </c>
      <c r="F1030">
        <v>0</v>
      </c>
    </row>
    <row r="1031" spans="1:6" x14ac:dyDescent="0.25">
      <c r="A1031">
        <v>2024</v>
      </c>
      <c r="B1031" t="s">
        <v>3639</v>
      </c>
      <c r="C1031" t="str">
        <f>MID(B1031, VLOOKUP("duoarea_state_offset", Keys!$B:$C, 2, FALSE), VLOOKUP("duoarea_state_length", Keys!$B:$C, 2, FALSE))</f>
        <v>PA</v>
      </c>
      <c r="D1031" t="s">
        <v>622</v>
      </c>
      <c r="E1031" t="s">
        <v>3605</v>
      </c>
      <c r="F1031">
        <v>0</v>
      </c>
    </row>
    <row r="1032" spans="1:6" x14ac:dyDescent="0.25">
      <c r="A1032">
        <v>2024</v>
      </c>
      <c r="B1032" t="s">
        <v>3640</v>
      </c>
      <c r="C1032" t="str">
        <f>MID(B1032, VLOOKUP("duoarea_state_offset", Keys!$B:$C, 2, FALSE), VLOOKUP("duoarea_state_length", Keys!$B:$C, 2, FALSE))</f>
        <v>RI</v>
      </c>
      <c r="D1032" t="s">
        <v>622</v>
      </c>
      <c r="E1032" t="s">
        <v>3605</v>
      </c>
      <c r="F1032">
        <v>0</v>
      </c>
    </row>
    <row r="1033" spans="1:6" x14ac:dyDescent="0.25">
      <c r="A1033">
        <v>2024</v>
      </c>
      <c r="B1033" t="s">
        <v>3641</v>
      </c>
      <c r="C1033" t="str">
        <f>MID(B1033, VLOOKUP("duoarea_state_offset", Keys!$B:$C, 2, FALSE), VLOOKUP("duoarea_state_length", Keys!$B:$C, 2, FALSE))</f>
        <v>SC</v>
      </c>
      <c r="D1033" t="s">
        <v>622</v>
      </c>
      <c r="E1033" t="s">
        <v>3605</v>
      </c>
      <c r="F1033">
        <v>0</v>
      </c>
    </row>
    <row r="1034" spans="1:6" x14ac:dyDescent="0.25">
      <c r="A1034">
        <v>2024</v>
      </c>
      <c r="B1034" t="s">
        <v>3642</v>
      </c>
      <c r="C1034" t="str">
        <f>MID(B1034, VLOOKUP("duoarea_state_offset", Keys!$B:$C, 2, FALSE), VLOOKUP("duoarea_state_length", Keys!$B:$C, 2, FALSE))</f>
        <v>SD</v>
      </c>
      <c r="D1034" t="s">
        <v>622</v>
      </c>
      <c r="E1034" t="s">
        <v>3605</v>
      </c>
      <c r="F1034">
        <v>0</v>
      </c>
    </row>
    <row r="1035" spans="1:6" x14ac:dyDescent="0.25">
      <c r="A1035">
        <v>2024</v>
      </c>
      <c r="B1035" t="s">
        <v>3643</v>
      </c>
      <c r="C1035" t="str">
        <f>MID(B1035, VLOOKUP("duoarea_state_offset", Keys!$B:$C, 2, FALSE), VLOOKUP("duoarea_state_length", Keys!$B:$C, 2, FALSE))</f>
        <v>TN</v>
      </c>
      <c r="D1035" t="s">
        <v>622</v>
      </c>
      <c r="E1035" t="s">
        <v>3605</v>
      </c>
      <c r="F1035">
        <v>0</v>
      </c>
    </row>
    <row r="1036" spans="1:6" x14ac:dyDescent="0.25">
      <c r="A1036">
        <v>2024</v>
      </c>
      <c r="B1036" t="s">
        <v>3644</v>
      </c>
      <c r="C1036" t="str">
        <f>MID(B1036, VLOOKUP("duoarea_state_offset", Keys!$B:$C, 2, FALSE), VLOOKUP("duoarea_state_length", Keys!$B:$C, 2, FALSE))</f>
        <v>TX</v>
      </c>
      <c r="D1036" t="s">
        <v>622</v>
      </c>
      <c r="E1036" t="s">
        <v>3605</v>
      </c>
      <c r="F1036">
        <v>3470726</v>
      </c>
    </row>
    <row r="1037" spans="1:6" x14ac:dyDescent="0.25">
      <c r="A1037">
        <v>2024</v>
      </c>
      <c r="B1037" t="s">
        <v>3645</v>
      </c>
      <c r="C1037" t="str">
        <f>MID(B1037, VLOOKUP("duoarea_state_offset", Keys!$B:$C, 2, FALSE), VLOOKUP("duoarea_state_length", Keys!$B:$C, 2, FALSE))</f>
        <v>UT</v>
      </c>
      <c r="D1037" t="s">
        <v>622</v>
      </c>
      <c r="E1037" t="s">
        <v>3605</v>
      </c>
      <c r="F1037">
        <v>0</v>
      </c>
    </row>
    <row r="1038" spans="1:6" x14ac:dyDescent="0.25">
      <c r="A1038">
        <v>2024</v>
      </c>
      <c r="B1038" t="s">
        <v>3646</v>
      </c>
      <c r="C1038" t="str">
        <f>MID(B1038, VLOOKUP("duoarea_state_offset", Keys!$B:$C, 2, FALSE), VLOOKUP("duoarea_state_length", Keys!$B:$C, 2, FALSE))</f>
        <v>VA</v>
      </c>
      <c r="D1038" t="s">
        <v>622</v>
      </c>
      <c r="E1038" t="s">
        <v>3605</v>
      </c>
      <c r="F1038">
        <v>0</v>
      </c>
    </row>
    <row r="1039" spans="1:6" x14ac:dyDescent="0.25">
      <c r="A1039">
        <v>2024</v>
      </c>
      <c r="B1039" t="s">
        <v>3647</v>
      </c>
      <c r="C1039" t="str">
        <f>MID(B1039, VLOOKUP("duoarea_state_offset", Keys!$B:$C, 2, FALSE), VLOOKUP("duoarea_state_length", Keys!$B:$C, 2, FALSE))</f>
        <v>VT</v>
      </c>
      <c r="D1039" t="s">
        <v>622</v>
      </c>
      <c r="E1039" t="s">
        <v>3605</v>
      </c>
      <c r="F1039">
        <v>0</v>
      </c>
    </row>
    <row r="1040" spans="1:6" x14ac:dyDescent="0.25">
      <c r="A1040">
        <v>2024</v>
      </c>
      <c r="B1040" t="s">
        <v>3648</v>
      </c>
      <c r="C1040" t="str">
        <f>MID(B1040, VLOOKUP("duoarea_state_offset", Keys!$B:$C, 2, FALSE), VLOOKUP("duoarea_state_length", Keys!$B:$C, 2, FALSE))</f>
        <v>WA</v>
      </c>
      <c r="D1040" t="s">
        <v>622</v>
      </c>
      <c r="E1040" t="s">
        <v>3605</v>
      </c>
      <c r="F1040">
        <v>3282</v>
      </c>
    </row>
    <row r="1041" spans="1:6" x14ac:dyDescent="0.25">
      <c r="A1041">
        <v>2024</v>
      </c>
      <c r="B1041" t="s">
        <v>3649</v>
      </c>
      <c r="C1041" t="str">
        <f>MID(B1041, VLOOKUP("duoarea_state_offset", Keys!$B:$C, 2, FALSE), VLOOKUP("duoarea_state_length", Keys!$B:$C, 2, FALSE))</f>
        <v>WI</v>
      </c>
      <c r="D1041" t="s">
        <v>622</v>
      </c>
      <c r="E1041" t="s">
        <v>3605</v>
      </c>
      <c r="F1041">
        <v>0</v>
      </c>
    </row>
    <row r="1042" spans="1:6" x14ac:dyDescent="0.25">
      <c r="A1042">
        <v>2024</v>
      </c>
      <c r="B1042" t="s">
        <v>3650</v>
      </c>
      <c r="C1042" t="str">
        <f>MID(B1042, VLOOKUP("duoarea_state_offset", Keys!$B:$C, 2, FALSE), VLOOKUP("duoarea_state_length", Keys!$B:$C, 2, FALSE))</f>
        <v>WV</v>
      </c>
      <c r="D1042" t="s">
        <v>622</v>
      </c>
      <c r="E1042" t="s">
        <v>3605</v>
      </c>
      <c r="F1042">
        <v>0</v>
      </c>
    </row>
    <row r="1043" spans="1:6" x14ac:dyDescent="0.25">
      <c r="A1043">
        <v>2024</v>
      </c>
      <c r="B1043" t="s">
        <v>3651</v>
      </c>
      <c r="C1043" t="str">
        <f>MID(B1043, VLOOKUP("duoarea_state_offset", Keys!$B:$C, 2, FALSE), VLOOKUP("duoarea_state_length", Keys!$B:$C, 2, FALSE))</f>
        <v>WY</v>
      </c>
      <c r="D1043" t="s">
        <v>622</v>
      </c>
      <c r="E1043" t="s">
        <v>3605</v>
      </c>
      <c r="F1043">
        <v>0</v>
      </c>
    </row>
    <row r="1044" spans="1:6" x14ac:dyDescent="0.25">
      <c r="A1044">
        <v>2024</v>
      </c>
      <c r="B1044" t="s">
        <v>3652</v>
      </c>
      <c r="C1044" t="str">
        <f>MID(B1044, VLOOKUP("duoarea_state_offset", Keys!$B:$C, 2, FALSE), VLOOKUP("duoarea_state_length", Keys!$B:$C, 2, FALSE))</f>
        <v>AK</v>
      </c>
      <c r="D1044" t="s">
        <v>619</v>
      </c>
      <c r="E1044" t="s">
        <v>3653</v>
      </c>
      <c r="F1044">
        <v>46</v>
      </c>
    </row>
    <row r="1045" spans="1:6" x14ac:dyDescent="0.25">
      <c r="A1045">
        <v>2024</v>
      </c>
      <c r="B1045" t="s">
        <v>3604</v>
      </c>
      <c r="C1045" t="str">
        <f>MID(B1045, VLOOKUP("duoarea_state_offset", Keys!$B:$C, 2, FALSE), VLOOKUP("duoarea_state_length", Keys!$B:$C, 2, FALSE))</f>
        <v>AL</v>
      </c>
      <c r="D1045" t="s">
        <v>619</v>
      </c>
      <c r="E1045" t="s">
        <v>3653</v>
      </c>
      <c r="F1045">
        <v>0</v>
      </c>
    </row>
    <row r="1046" spans="1:6" x14ac:dyDescent="0.25">
      <c r="A1046">
        <v>2024</v>
      </c>
      <c r="B1046" t="s">
        <v>3606</v>
      </c>
      <c r="C1046" t="str">
        <f>MID(B1046, VLOOKUP("duoarea_state_offset", Keys!$B:$C, 2, FALSE), VLOOKUP("duoarea_state_length", Keys!$B:$C, 2, FALSE))</f>
        <v>AR</v>
      </c>
      <c r="D1046" t="s">
        <v>619</v>
      </c>
      <c r="E1046" t="s">
        <v>3653</v>
      </c>
      <c r="F1046">
        <v>0</v>
      </c>
    </row>
    <row r="1047" spans="1:6" x14ac:dyDescent="0.25">
      <c r="A1047">
        <v>2024</v>
      </c>
      <c r="B1047" t="s">
        <v>3607</v>
      </c>
      <c r="C1047" t="str">
        <f>MID(B1047, VLOOKUP("duoarea_state_offset", Keys!$B:$C, 2, FALSE), VLOOKUP("duoarea_state_length", Keys!$B:$C, 2, FALSE))</f>
        <v>AZ</v>
      </c>
      <c r="D1047" t="s">
        <v>619</v>
      </c>
      <c r="E1047" t="s">
        <v>3653</v>
      </c>
      <c r="F1047">
        <v>1594</v>
      </c>
    </row>
    <row r="1048" spans="1:6" x14ac:dyDescent="0.25">
      <c r="A1048">
        <v>2024</v>
      </c>
      <c r="B1048" t="s">
        <v>3608</v>
      </c>
      <c r="C1048" t="str">
        <f>MID(B1048, VLOOKUP("duoarea_state_offset", Keys!$B:$C, 2, FALSE), VLOOKUP("duoarea_state_length", Keys!$B:$C, 2, FALSE))</f>
        <v>CA</v>
      </c>
      <c r="D1048" t="s">
        <v>619</v>
      </c>
      <c r="E1048" t="s">
        <v>3653</v>
      </c>
      <c r="F1048">
        <v>436</v>
      </c>
    </row>
    <row r="1049" spans="1:6" x14ac:dyDescent="0.25">
      <c r="A1049">
        <v>2024</v>
      </c>
      <c r="B1049" t="s">
        <v>3609</v>
      </c>
      <c r="C1049" t="str">
        <f>MID(B1049, VLOOKUP("duoarea_state_offset", Keys!$B:$C, 2, FALSE), VLOOKUP("duoarea_state_length", Keys!$B:$C, 2, FALSE))</f>
        <v>CO</v>
      </c>
      <c r="D1049" t="s">
        <v>619</v>
      </c>
      <c r="E1049" t="s">
        <v>3653</v>
      </c>
      <c r="F1049">
        <v>0</v>
      </c>
    </row>
    <row r="1050" spans="1:6" x14ac:dyDescent="0.25">
      <c r="A1050">
        <v>2024</v>
      </c>
      <c r="B1050" t="s">
        <v>3610</v>
      </c>
      <c r="C1050" t="str">
        <f>MID(B1050, VLOOKUP("duoarea_state_offset", Keys!$B:$C, 2, FALSE), VLOOKUP("duoarea_state_length", Keys!$B:$C, 2, FALSE))</f>
        <v>CT</v>
      </c>
      <c r="D1050" t="s">
        <v>619</v>
      </c>
      <c r="E1050" t="s">
        <v>3653</v>
      </c>
      <c r="F1050">
        <v>4</v>
      </c>
    </row>
    <row r="1051" spans="1:6" x14ac:dyDescent="0.25">
      <c r="A1051">
        <v>2024</v>
      </c>
      <c r="B1051" t="s">
        <v>3654</v>
      </c>
      <c r="C1051" t="str">
        <f>MID(B1051, VLOOKUP("duoarea_state_offset", Keys!$B:$C, 2, FALSE), VLOOKUP("duoarea_state_length", Keys!$B:$C, 2, FALSE))</f>
        <v>DC</v>
      </c>
      <c r="D1051" t="s">
        <v>619</v>
      </c>
      <c r="E1051" t="s">
        <v>3653</v>
      </c>
      <c r="F1051">
        <v>0</v>
      </c>
    </row>
    <row r="1052" spans="1:6" x14ac:dyDescent="0.25">
      <c r="A1052">
        <v>2024</v>
      </c>
      <c r="B1052" t="s">
        <v>3611</v>
      </c>
      <c r="C1052" t="str">
        <f>MID(B1052, VLOOKUP("duoarea_state_offset", Keys!$B:$C, 2, FALSE), VLOOKUP("duoarea_state_length", Keys!$B:$C, 2, FALSE))</f>
        <v>DE</v>
      </c>
      <c r="D1052" t="s">
        <v>619</v>
      </c>
      <c r="E1052" t="s">
        <v>3653</v>
      </c>
      <c r="F1052">
        <v>0</v>
      </c>
    </row>
    <row r="1053" spans="1:6" x14ac:dyDescent="0.25">
      <c r="A1053">
        <v>2024</v>
      </c>
      <c r="B1053" t="s">
        <v>3612</v>
      </c>
      <c r="C1053" t="str">
        <f>MID(B1053, VLOOKUP("duoarea_state_offset", Keys!$B:$C, 2, FALSE), VLOOKUP("duoarea_state_length", Keys!$B:$C, 2, FALSE))</f>
        <v>FL</v>
      </c>
      <c r="D1053" t="s">
        <v>619</v>
      </c>
      <c r="E1053" t="s">
        <v>3653</v>
      </c>
      <c r="F1053">
        <v>0</v>
      </c>
    </row>
    <row r="1054" spans="1:6" x14ac:dyDescent="0.25">
      <c r="A1054">
        <v>2024</v>
      </c>
      <c r="B1054" t="s">
        <v>3613</v>
      </c>
      <c r="C1054" t="str">
        <f>MID(B1054, VLOOKUP("duoarea_state_offset", Keys!$B:$C, 2, FALSE), VLOOKUP("duoarea_state_length", Keys!$B:$C, 2, FALSE))</f>
        <v>GA</v>
      </c>
      <c r="D1054" t="s">
        <v>619</v>
      </c>
      <c r="E1054" t="s">
        <v>3653</v>
      </c>
      <c r="F1054">
        <v>0</v>
      </c>
    </row>
    <row r="1055" spans="1:6" x14ac:dyDescent="0.25">
      <c r="A1055">
        <v>2024</v>
      </c>
      <c r="B1055" t="s">
        <v>3614</v>
      </c>
      <c r="C1055" t="str">
        <f>MID(B1055, VLOOKUP("duoarea_state_offset", Keys!$B:$C, 2, FALSE), VLOOKUP("duoarea_state_length", Keys!$B:$C, 2, FALSE))</f>
        <v>IA</v>
      </c>
      <c r="D1055" t="s">
        <v>619</v>
      </c>
      <c r="E1055" t="s">
        <v>3653</v>
      </c>
      <c r="F1055">
        <v>0</v>
      </c>
    </row>
    <row r="1056" spans="1:6" x14ac:dyDescent="0.25">
      <c r="A1056">
        <v>2024</v>
      </c>
      <c r="B1056" t="s">
        <v>3615</v>
      </c>
      <c r="C1056" t="str">
        <f>MID(B1056, VLOOKUP("duoarea_state_offset", Keys!$B:$C, 2, FALSE), VLOOKUP("duoarea_state_length", Keys!$B:$C, 2, FALSE))</f>
        <v>ID</v>
      </c>
      <c r="D1056" t="s">
        <v>619</v>
      </c>
      <c r="E1056" t="s">
        <v>3653</v>
      </c>
      <c r="F1056">
        <v>912732</v>
      </c>
    </row>
    <row r="1057" spans="1:6" x14ac:dyDescent="0.25">
      <c r="A1057">
        <v>2024</v>
      </c>
      <c r="B1057" t="s">
        <v>3616</v>
      </c>
      <c r="C1057" t="str">
        <f>MID(B1057, VLOOKUP("duoarea_state_offset", Keys!$B:$C, 2, FALSE), VLOOKUP("duoarea_state_length", Keys!$B:$C, 2, FALSE))</f>
        <v>IL</v>
      </c>
      <c r="D1057" t="s">
        <v>619</v>
      </c>
      <c r="E1057" t="s">
        <v>3653</v>
      </c>
      <c r="F1057">
        <v>0</v>
      </c>
    </row>
    <row r="1058" spans="1:6" x14ac:dyDescent="0.25">
      <c r="A1058">
        <v>2024</v>
      </c>
      <c r="B1058" t="s">
        <v>3617</v>
      </c>
      <c r="C1058" t="str">
        <f>MID(B1058, VLOOKUP("duoarea_state_offset", Keys!$B:$C, 2, FALSE), VLOOKUP("duoarea_state_length", Keys!$B:$C, 2, FALSE))</f>
        <v>IN</v>
      </c>
      <c r="D1058" t="s">
        <v>619</v>
      </c>
      <c r="E1058" t="s">
        <v>3653</v>
      </c>
      <c r="F1058">
        <v>0</v>
      </c>
    </row>
    <row r="1059" spans="1:6" x14ac:dyDescent="0.25">
      <c r="A1059">
        <v>2024</v>
      </c>
      <c r="B1059" t="s">
        <v>3618</v>
      </c>
      <c r="C1059" t="str">
        <f>MID(B1059, VLOOKUP("duoarea_state_offset", Keys!$B:$C, 2, FALSE), VLOOKUP("duoarea_state_length", Keys!$B:$C, 2, FALSE))</f>
        <v>KS</v>
      </c>
      <c r="D1059" t="s">
        <v>619</v>
      </c>
      <c r="E1059" t="s">
        <v>3653</v>
      </c>
      <c r="F1059">
        <v>0</v>
      </c>
    </row>
    <row r="1060" spans="1:6" x14ac:dyDescent="0.25">
      <c r="A1060">
        <v>2024</v>
      </c>
      <c r="B1060" t="s">
        <v>3619</v>
      </c>
      <c r="C1060" t="str">
        <f>MID(B1060, VLOOKUP("duoarea_state_offset", Keys!$B:$C, 2, FALSE), VLOOKUP("duoarea_state_length", Keys!$B:$C, 2, FALSE))</f>
        <v>KY</v>
      </c>
      <c r="D1060" t="s">
        <v>619</v>
      </c>
      <c r="E1060" t="s">
        <v>3653</v>
      </c>
      <c r="F1060">
        <v>0</v>
      </c>
    </row>
    <row r="1061" spans="1:6" x14ac:dyDescent="0.25">
      <c r="A1061">
        <v>2024</v>
      </c>
      <c r="B1061" t="s">
        <v>3620</v>
      </c>
      <c r="C1061" t="str">
        <f>MID(B1061, VLOOKUP("duoarea_state_offset", Keys!$B:$C, 2, FALSE), VLOOKUP("duoarea_state_length", Keys!$B:$C, 2, FALSE))</f>
        <v>LA</v>
      </c>
      <c r="D1061" t="s">
        <v>619</v>
      </c>
      <c r="E1061" t="s">
        <v>3653</v>
      </c>
      <c r="F1061">
        <v>2100</v>
      </c>
    </row>
    <row r="1062" spans="1:6" x14ac:dyDescent="0.25">
      <c r="A1062">
        <v>2024</v>
      </c>
      <c r="B1062" t="s">
        <v>3621</v>
      </c>
      <c r="C1062" t="str">
        <f>MID(B1062, VLOOKUP("duoarea_state_offset", Keys!$B:$C, 2, FALSE), VLOOKUP("duoarea_state_length", Keys!$B:$C, 2, FALSE))</f>
        <v>MA</v>
      </c>
      <c r="D1062" t="s">
        <v>619</v>
      </c>
      <c r="E1062" t="s">
        <v>3653</v>
      </c>
      <c r="F1062">
        <v>11887</v>
      </c>
    </row>
    <row r="1063" spans="1:6" x14ac:dyDescent="0.25">
      <c r="A1063">
        <v>2024</v>
      </c>
      <c r="B1063" t="s">
        <v>3622</v>
      </c>
      <c r="C1063" t="str">
        <f>MID(B1063, VLOOKUP("duoarea_state_offset", Keys!$B:$C, 2, FALSE), VLOOKUP("duoarea_state_length", Keys!$B:$C, 2, FALSE))</f>
        <v>MD</v>
      </c>
      <c r="D1063" t="s">
        <v>619</v>
      </c>
      <c r="E1063" t="s">
        <v>3653</v>
      </c>
      <c r="F1063">
        <v>1493</v>
      </c>
    </row>
    <row r="1064" spans="1:6" x14ac:dyDescent="0.25">
      <c r="A1064">
        <v>2024</v>
      </c>
      <c r="B1064" t="s">
        <v>3623</v>
      </c>
      <c r="C1064" t="str">
        <f>MID(B1064, VLOOKUP("duoarea_state_offset", Keys!$B:$C, 2, FALSE), VLOOKUP("duoarea_state_length", Keys!$B:$C, 2, FALSE))</f>
        <v>ME</v>
      </c>
      <c r="D1064" t="s">
        <v>619</v>
      </c>
      <c r="E1064" t="s">
        <v>3653</v>
      </c>
      <c r="F1064">
        <v>31786</v>
      </c>
    </row>
    <row r="1065" spans="1:6" x14ac:dyDescent="0.25">
      <c r="A1065">
        <v>2024</v>
      </c>
      <c r="B1065" t="s">
        <v>3624</v>
      </c>
      <c r="C1065" t="str">
        <f>MID(B1065, VLOOKUP("duoarea_state_offset", Keys!$B:$C, 2, FALSE), VLOOKUP("duoarea_state_length", Keys!$B:$C, 2, FALSE))</f>
        <v>MI</v>
      </c>
      <c r="D1065" t="s">
        <v>619</v>
      </c>
      <c r="E1065" t="s">
        <v>3653</v>
      </c>
      <c r="F1065">
        <v>139356</v>
      </c>
    </row>
    <row r="1066" spans="1:6" x14ac:dyDescent="0.25">
      <c r="A1066">
        <v>2024</v>
      </c>
      <c r="B1066" t="s">
        <v>3625</v>
      </c>
      <c r="C1066" t="str">
        <f>MID(B1066, VLOOKUP("duoarea_state_offset", Keys!$B:$C, 2, FALSE), VLOOKUP("duoarea_state_length", Keys!$B:$C, 2, FALSE))</f>
        <v>MN</v>
      </c>
      <c r="D1066" t="s">
        <v>619</v>
      </c>
      <c r="E1066" t="s">
        <v>3653</v>
      </c>
      <c r="F1066">
        <v>672398</v>
      </c>
    </row>
    <row r="1067" spans="1:6" x14ac:dyDescent="0.25">
      <c r="A1067">
        <v>2024</v>
      </c>
      <c r="B1067" t="s">
        <v>3626</v>
      </c>
      <c r="C1067" t="str">
        <f>MID(B1067, VLOOKUP("duoarea_state_offset", Keys!$B:$C, 2, FALSE), VLOOKUP("duoarea_state_length", Keys!$B:$C, 2, FALSE))</f>
        <v>MO</v>
      </c>
      <c r="D1067" t="s">
        <v>619</v>
      </c>
      <c r="E1067" t="s">
        <v>3653</v>
      </c>
      <c r="F1067">
        <v>0</v>
      </c>
    </row>
    <row r="1068" spans="1:6" x14ac:dyDescent="0.25">
      <c r="A1068">
        <v>2024</v>
      </c>
      <c r="B1068" t="s">
        <v>3627</v>
      </c>
      <c r="C1068" t="str">
        <f>MID(B1068, VLOOKUP("duoarea_state_offset", Keys!$B:$C, 2, FALSE), VLOOKUP("duoarea_state_length", Keys!$B:$C, 2, FALSE))</f>
        <v>MS</v>
      </c>
      <c r="D1068" t="s">
        <v>619</v>
      </c>
      <c r="E1068" t="s">
        <v>3653</v>
      </c>
      <c r="F1068">
        <v>0</v>
      </c>
    </row>
    <row r="1069" spans="1:6" x14ac:dyDescent="0.25">
      <c r="A1069">
        <v>2024</v>
      </c>
      <c r="B1069" t="s">
        <v>3628</v>
      </c>
      <c r="C1069" t="str">
        <f>MID(B1069, VLOOKUP("duoarea_state_offset", Keys!$B:$C, 2, FALSE), VLOOKUP("duoarea_state_length", Keys!$B:$C, 2, FALSE))</f>
        <v>MT</v>
      </c>
      <c r="D1069" t="s">
        <v>619</v>
      </c>
      <c r="E1069" t="s">
        <v>3653</v>
      </c>
      <c r="F1069">
        <v>189775</v>
      </c>
    </row>
    <row r="1070" spans="1:6" x14ac:dyDescent="0.25">
      <c r="A1070">
        <v>2024</v>
      </c>
      <c r="B1070" t="s">
        <v>3656</v>
      </c>
      <c r="C1070" t="str">
        <f>MID(B1070, VLOOKUP("duoarea_state_offset", Keys!$B:$C, 2, FALSE), VLOOKUP("duoarea_state_length", Keys!$B:$C, 2, FALSE))</f>
        <v>NC</v>
      </c>
      <c r="D1070" t="s">
        <v>619</v>
      </c>
      <c r="E1070" t="s">
        <v>3653</v>
      </c>
      <c r="F1070">
        <v>0</v>
      </c>
    </row>
    <row r="1071" spans="1:6" x14ac:dyDescent="0.25">
      <c r="A1071">
        <v>2024</v>
      </c>
      <c r="B1071" t="s">
        <v>3629</v>
      </c>
      <c r="C1071" t="str">
        <f>MID(B1071, VLOOKUP("duoarea_state_offset", Keys!$B:$C, 2, FALSE), VLOOKUP("duoarea_state_length", Keys!$B:$C, 2, FALSE))</f>
        <v>ND</v>
      </c>
      <c r="D1071" t="s">
        <v>619</v>
      </c>
      <c r="E1071" t="s">
        <v>3653</v>
      </c>
      <c r="F1071">
        <v>473550</v>
      </c>
    </row>
    <row r="1072" spans="1:6" x14ac:dyDescent="0.25">
      <c r="A1072">
        <v>2024</v>
      </c>
      <c r="B1072" t="s">
        <v>3630</v>
      </c>
      <c r="C1072" t="str">
        <f>MID(B1072, VLOOKUP("duoarea_state_offset", Keys!$B:$C, 2, FALSE), VLOOKUP("duoarea_state_length", Keys!$B:$C, 2, FALSE))</f>
        <v>NE</v>
      </c>
      <c r="D1072" t="s">
        <v>619</v>
      </c>
      <c r="E1072" t="s">
        <v>3653</v>
      </c>
      <c r="F1072">
        <v>0</v>
      </c>
    </row>
    <row r="1073" spans="1:6" x14ac:dyDescent="0.25">
      <c r="A1073">
        <v>2024</v>
      </c>
      <c r="B1073" t="s">
        <v>3631</v>
      </c>
      <c r="C1073" t="str">
        <f>MID(B1073, VLOOKUP("duoarea_state_offset", Keys!$B:$C, 2, FALSE), VLOOKUP("duoarea_state_length", Keys!$B:$C, 2, FALSE))</f>
        <v>NH</v>
      </c>
      <c r="D1073" t="s">
        <v>619</v>
      </c>
      <c r="E1073" t="s">
        <v>3653</v>
      </c>
      <c r="F1073">
        <v>151520</v>
      </c>
    </row>
    <row r="1074" spans="1:6" x14ac:dyDescent="0.25">
      <c r="A1074">
        <v>2024</v>
      </c>
      <c r="B1074" t="s">
        <v>3632</v>
      </c>
      <c r="C1074" t="str">
        <f>MID(B1074, VLOOKUP("duoarea_state_offset", Keys!$B:$C, 2, FALSE), VLOOKUP("duoarea_state_length", Keys!$B:$C, 2, FALSE))</f>
        <v>NJ</v>
      </c>
      <c r="D1074" t="s">
        <v>619</v>
      </c>
      <c r="E1074" t="s">
        <v>3653</v>
      </c>
      <c r="F1074">
        <v>0</v>
      </c>
    </row>
    <row r="1075" spans="1:6" x14ac:dyDescent="0.25">
      <c r="A1075">
        <v>2024</v>
      </c>
      <c r="B1075" t="s">
        <v>3633</v>
      </c>
      <c r="C1075" t="str">
        <f>MID(B1075, VLOOKUP("duoarea_state_offset", Keys!$B:$C, 2, FALSE), VLOOKUP("duoarea_state_length", Keys!$B:$C, 2, FALSE))</f>
        <v>NM</v>
      </c>
      <c r="D1075" t="s">
        <v>619</v>
      </c>
      <c r="E1075" t="s">
        <v>3653</v>
      </c>
      <c r="F1075">
        <v>0</v>
      </c>
    </row>
    <row r="1076" spans="1:6" x14ac:dyDescent="0.25">
      <c r="A1076">
        <v>2024</v>
      </c>
      <c r="B1076" t="s">
        <v>3634</v>
      </c>
      <c r="C1076" t="str">
        <f>MID(B1076, VLOOKUP("duoarea_state_offset", Keys!$B:$C, 2, FALSE), VLOOKUP("duoarea_state_length", Keys!$B:$C, 2, FALSE))</f>
        <v>NV</v>
      </c>
      <c r="D1076" t="s">
        <v>619</v>
      </c>
      <c r="E1076" t="s">
        <v>3653</v>
      </c>
      <c r="F1076">
        <v>0</v>
      </c>
    </row>
    <row r="1077" spans="1:6" x14ac:dyDescent="0.25">
      <c r="A1077">
        <v>2024</v>
      </c>
      <c r="B1077" t="s">
        <v>3635</v>
      </c>
      <c r="C1077" t="str">
        <f>MID(B1077, VLOOKUP("duoarea_state_offset", Keys!$B:$C, 2, FALSE), VLOOKUP("duoarea_state_length", Keys!$B:$C, 2, FALSE))</f>
        <v>NY</v>
      </c>
      <c r="D1077" t="s">
        <v>619</v>
      </c>
      <c r="E1077" t="s">
        <v>3653</v>
      </c>
      <c r="F1077">
        <v>236427</v>
      </c>
    </row>
    <row r="1078" spans="1:6" x14ac:dyDescent="0.25">
      <c r="A1078">
        <v>2024</v>
      </c>
      <c r="B1078" t="s">
        <v>3636</v>
      </c>
      <c r="C1078" t="str">
        <f>MID(B1078, VLOOKUP("duoarea_state_offset", Keys!$B:$C, 2, FALSE), VLOOKUP("duoarea_state_length", Keys!$B:$C, 2, FALSE))</f>
        <v>OH</v>
      </c>
      <c r="D1078" t="s">
        <v>619</v>
      </c>
      <c r="E1078" t="s">
        <v>3653</v>
      </c>
      <c r="F1078">
        <v>0</v>
      </c>
    </row>
    <row r="1079" spans="1:6" x14ac:dyDescent="0.25">
      <c r="A1079">
        <v>2024</v>
      </c>
      <c r="B1079" t="s">
        <v>3637</v>
      </c>
      <c r="C1079" t="str">
        <f>MID(B1079, VLOOKUP("duoarea_state_offset", Keys!$B:$C, 2, FALSE), VLOOKUP("duoarea_state_length", Keys!$B:$C, 2, FALSE))</f>
        <v>OK</v>
      </c>
      <c r="D1079" t="s">
        <v>619</v>
      </c>
      <c r="E1079" t="s">
        <v>3653</v>
      </c>
      <c r="F1079">
        <v>0</v>
      </c>
    </row>
    <row r="1080" spans="1:6" x14ac:dyDescent="0.25">
      <c r="A1080">
        <v>2024</v>
      </c>
      <c r="B1080" t="s">
        <v>3638</v>
      </c>
      <c r="C1080" t="str">
        <f>MID(B1080, VLOOKUP("duoarea_state_offset", Keys!$B:$C, 2, FALSE), VLOOKUP("duoarea_state_length", Keys!$B:$C, 2, FALSE))</f>
        <v>OR</v>
      </c>
      <c r="D1080" t="s">
        <v>619</v>
      </c>
      <c r="E1080" t="s">
        <v>3653</v>
      </c>
      <c r="F1080">
        <v>0</v>
      </c>
    </row>
    <row r="1081" spans="1:6" x14ac:dyDescent="0.25">
      <c r="A1081">
        <v>2024</v>
      </c>
      <c r="B1081" t="s">
        <v>3639</v>
      </c>
      <c r="C1081" t="str">
        <f>MID(B1081, VLOOKUP("duoarea_state_offset", Keys!$B:$C, 2, FALSE), VLOOKUP("duoarea_state_length", Keys!$B:$C, 2, FALSE))</f>
        <v>PA</v>
      </c>
      <c r="D1081" t="s">
        <v>619</v>
      </c>
      <c r="E1081" t="s">
        <v>3653</v>
      </c>
      <c r="F1081">
        <v>0</v>
      </c>
    </row>
    <row r="1082" spans="1:6" x14ac:dyDescent="0.25">
      <c r="A1082">
        <v>2024</v>
      </c>
      <c r="B1082" t="s">
        <v>3640</v>
      </c>
      <c r="C1082" t="str">
        <f>MID(B1082, VLOOKUP("duoarea_state_offset", Keys!$B:$C, 2, FALSE), VLOOKUP("duoarea_state_length", Keys!$B:$C, 2, FALSE))</f>
        <v>RI</v>
      </c>
      <c r="D1082" t="s">
        <v>619</v>
      </c>
      <c r="E1082" t="s">
        <v>3653</v>
      </c>
      <c r="F1082">
        <v>0</v>
      </c>
    </row>
    <row r="1083" spans="1:6" x14ac:dyDescent="0.25">
      <c r="A1083">
        <v>2024</v>
      </c>
      <c r="B1083" t="s">
        <v>3641</v>
      </c>
      <c r="C1083" t="str">
        <f>MID(B1083, VLOOKUP("duoarea_state_offset", Keys!$B:$C, 2, FALSE), VLOOKUP("duoarea_state_length", Keys!$B:$C, 2, FALSE))</f>
        <v>SC</v>
      </c>
      <c r="D1083" t="s">
        <v>619</v>
      </c>
      <c r="E1083" t="s">
        <v>3653</v>
      </c>
      <c r="F1083">
        <v>0</v>
      </c>
    </row>
    <row r="1084" spans="1:6" x14ac:dyDescent="0.25">
      <c r="A1084">
        <v>2024</v>
      </c>
      <c r="B1084" t="s">
        <v>3642</v>
      </c>
      <c r="C1084" t="str">
        <f>MID(B1084, VLOOKUP("duoarea_state_offset", Keys!$B:$C, 2, FALSE), VLOOKUP("duoarea_state_length", Keys!$B:$C, 2, FALSE))</f>
        <v>SD</v>
      </c>
      <c r="D1084" t="s">
        <v>619</v>
      </c>
      <c r="E1084" t="s">
        <v>3653</v>
      </c>
      <c r="F1084">
        <v>0</v>
      </c>
    </row>
    <row r="1085" spans="1:6" x14ac:dyDescent="0.25">
      <c r="A1085">
        <v>2024</v>
      </c>
      <c r="B1085" t="s">
        <v>3643</v>
      </c>
      <c r="C1085" t="str">
        <f>MID(B1085, VLOOKUP("duoarea_state_offset", Keys!$B:$C, 2, FALSE), VLOOKUP("duoarea_state_length", Keys!$B:$C, 2, FALSE))</f>
        <v>TN</v>
      </c>
      <c r="D1085" t="s">
        <v>619</v>
      </c>
      <c r="E1085" t="s">
        <v>3653</v>
      </c>
      <c r="F1085">
        <v>0</v>
      </c>
    </row>
    <row r="1086" spans="1:6" x14ac:dyDescent="0.25">
      <c r="A1086">
        <v>2024</v>
      </c>
      <c r="B1086" t="s">
        <v>3644</v>
      </c>
      <c r="C1086" t="str">
        <f>MID(B1086, VLOOKUP("duoarea_state_offset", Keys!$B:$C, 2, FALSE), VLOOKUP("duoarea_state_length", Keys!$B:$C, 2, FALSE))</f>
        <v>TX</v>
      </c>
      <c r="D1086" t="s">
        <v>619</v>
      </c>
      <c r="E1086" t="s">
        <v>3653</v>
      </c>
      <c r="F1086">
        <v>530</v>
      </c>
    </row>
    <row r="1087" spans="1:6" x14ac:dyDescent="0.25">
      <c r="A1087">
        <v>2024</v>
      </c>
      <c r="B1087" t="s">
        <v>3645</v>
      </c>
      <c r="C1087" t="str">
        <f>MID(B1087, VLOOKUP("duoarea_state_offset", Keys!$B:$C, 2, FALSE), VLOOKUP("duoarea_state_length", Keys!$B:$C, 2, FALSE))</f>
        <v>UT</v>
      </c>
      <c r="D1087" t="s">
        <v>619</v>
      </c>
      <c r="E1087" t="s">
        <v>3653</v>
      </c>
      <c r="F1087">
        <v>0</v>
      </c>
    </row>
    <row r="1088" spans="1:6" x14ac:dyDescent="0.25">
      <c r="A1088">
        <v>2024</v>
      </c>
      <c r="B1088" t="s">
        <v>3646</v>
      </c>
      <c r="C1088" t="str">
        <f>MID(B1088, VLOOKUP("duoarea_state_offset", Keys!$B:$C, 2, FALSE), VLOOKUP("duoarea_state_length", Keys!$B:$C, 2, FALSE))</f>
        <v>VA</v>
      </c>
      <c r="D1088" t="s">
        <v>619</v>
      </c>
      <c r="E1088" t="s">
        <v>3653</v>
      </c>
      <c r="F1088">
        <v>0</v>
      </c>
    </row>
    <row r="1089" spans="1:6" x14ac:dyDescent="0.25">
      <c r="A1089">
        <v>2024</v>
      </c>
      <c r="B1089" t="s">
        <v>3647</v>
      </c>
      <c r="C1089" t="str">
        <f>MID(B1089, VLOOKUP("duoarea_state_offset", Keys!$B:$C, 2, FALSE), VLOOKUP("duoarea_state_length", Keys!$B:$C, 2, FALSE))</f>
        <v>VT</v>
      </c>
      <c r="D1089" t="s">
        <v>619</v>
      </c>
      <c r="E1089" t="s">
        <v>3653</v>
      </c>
      <c r="F1089">
        <v>12636</v>
      </c>
    </row>
    <row r="1090" spans="1:6" x14ac:dyDescent="0.25">
      <c r="A1090">
        <v>2024</v>
      </c>
      <c r="B1090" t="s">
        <v>3648</v>
      </c>
      <c r="C1090" t="str">
        <f>MID(B1090, VLOOKUP("duoarea_state_offset", Keys!$B:$C, 2, FALSE), VLOOKUP("duoarea_state_length", Keys!$B:$C, 2, FALSE))</f>
        <v>WA</v>
      </c>
      <c r="D1090" t="s">
        <v>619</v>
      </c>
      <c r="E1090" t="s">
        <v>3653</v>
      </c>
      <c r="F1090">
        <v>518130</v>
      </c>
    </row>
    <row r="1091" spans="1:6" x14ac:dyDescent="0.25">
      <c r="A1091">
        <v>2024</v>
      </c>
      <c r="B1091" t="s">
        <v>3649</v>
      </c>
      <c r="C1091" t="str">
        <f>MID(B1091, VLOOKUP("duoarea_state_offset", Keys!$B:$C, 2, FALSE), VLOOKUP("duoarea_state_length", Keys!$B:$C, 2, FALSE))</f>
        <v>WI</v>
      </c>
      <c r="D1091" t="s">
        <v>619</v>
      </c>
      <c r="E1091" t="s">
        <v>3653</v>
      </c>
      <c r="F1091">
        <v>0</v>
      </c>
    </row>
    <row r="1092" spans="1:6" x14ac:dyDescent="0.25">
      <c r="A1092">
        <v>2024</v>
      </c>
      <c r="B1092" t="s">
        <v>3650</v>
      </c>
      <c r="C1092" t="str">
        <f>MID(B1092, VLOOKUP("duoarea_state_offset", Keys!$B:$C, 2, FALSE), VLOOKUP("duoarea_state_length", Keys!$B:$C, 2, FALSE))</f>
        <v>WV</v>
      </c>
      <c r="D1092" t="s">
        <v>619</v>
      </c>
      <c r="E1092" t="s">
        <v>3653</v>
      </c>
      <c r="F1092">
        <v>0</v>
      </c>
    </row>
    <row r="1093" spans="1:6" x14ac:dyDescent="0.25">
      <c r="A1093">
        <v>2024</v>
      </c>
      <c r="B1093" t="s">
        <v>3651</v>
      </c>
      <c r="C1093" t="str">
        <f>MID(B1093, VLOOKUP("duoarea_state_offset", Keys!$B:$C, 2, FALSE), VLOOKUP("duoarea_state_length", Keys!$B:$C, 2, FALSE))</f>
        <v>WY</v>
      </c>
      <c r="D1093" t="s">
        <v>619</v>
      </c>
      <c r="E1093" t="s">
        <v>3653</v>
      </c>
      <c r="F1093">
        <v>0</v>
      </c>
    </row>
    <row r="1094" spans="1:6" x14ac:dyDescent="0.25">
      <c r="A1094">
        <v>2024</v>
      </c>
      <c r="B1094" t="s">
        <v>3657</v>
      </c>
      <c r="C1094" t="str">
        <f>MID(B1094, VLOOKUP("duoarea_state_offset", Keys!$B:$C, 2, FALSE), VLOOKUP("duoarea_state_length", Keys!$B:$C, 2, FALSE))</f>
        <v>AK</v>
      </c>
      <c r="D1094" t="s">
        <v>616</v>
      </c>
      <c r="E1094" t="s">
        <v>617</v>
      </c>
      <c r="F1094">
        <v>0</v>
      </c>
    </row>
    <row r="1095" spans="1:6" x14ac:dyDescent="0.25">
      <c r="A1095">
        <v>2024</v>
      </c>
      <c r="B1095" t="s">
        <v>3658</v>
      </c>
      <c r="C1095" t="str">
        <f>MID(B1095, VLOOKUP("duoarea_state_offset", Keys!$B:$C, 2, FALSE), VLOOKUP("duoarea_state_length", Keys!$B:$C, 2, FALSE))</f>
        <v>AL</v>
      </c>
      <c r="D1095" t="s">
        <v>616</v>
      </c>
      <c r="E1095" t="s">
        <v>617</v>
      </c>
      <c r="F1095">
        <v>3965873</v>
      </c>
    </row>
    <row r="1096" spans="1:6" x14ac:dyDescent="0.25">
      <c r="A1096">
        <v>2024</v>
      </c>
      <c r="B1096" t="s">
        <v>3659</v>
      </c>
      <c r="C1096" t="str">
        <f>MID(B1096, VLOOKUP("duoarea_state_offset", Keys!$B:$C, 2, FALSE), VLOOKUP("duoarea_state_length", Keys!$B:$C, 2, FALSE))</f>
        <v>AR</v>
      </c>
      <c r="D1096" t="s">
        <v>616</v>
      </c>
      <c r="E1096" t="s">
        <v>617</v>
      </c>
      <c r="F1096">
        <v>1169376</v>
      </c>
    </row>
    <row r="1097" spans="1:6" x14ac:dyDescent="0.25">
      <c r="A1097">
        <v>2024</v>
      </c>
      <c r="B1097" t="s">
        <v>3660</v>
      </c>
      <c r="C1097" t="str">
        <f>MID(B1097, VLOOKUP("duoarea_state_offset", Keys!$B:$C, 2, FALSE), VLOOKUP("duoarea_state_length", Keys!$B:$C, 2, FALSE))</f>
        <v>AZ</v>
      </c>
      <c r="D1097" t="s">
        <v>616</v>
      </c>
      <c r="E1097" t="s">
        <v>617</v>
      </c>
      <c r="F1097">
        <v>898052</v>
      </c>
    </row>
    <row r="1098" spans="1:6" x14ac:dyDescent="0.25">
      <c r="A1098">
        <v>2024</v>
      </c>
      <c r="B1098" t="s">
        <v>3661</v>
      </c>
      <c r="C1098" t="str">
        <f>MID(B1098, VLOOKUP("duoarea_state_offset", Keys!$B:$C, 2, FALSE), VLOOKUP("duoarea_state_length", Keys!$B:$C, 2, FALSE))</f>
        <v>CA</v>
      </c>
      <c r="D1098" t="s">
        <v>616</v>
      </c>
      <c r="E1098" t="s">
        <v>617</v>
      </c>
      <c r="F1098">
        <v>129533</v>
      </c>
    </row>
    <row r="1099" spans="1:6" x14ac:dyDescent="0.25">
      <c r="A1099">
        <v>2024</v>
      </c>
      <c r="B1099" t="s">
        <v>3662</v>
      </c>
      <c r="C1099" t="str">
        <f>MID(B1099, VLOOKUP("duoarea_state_offset", Keys!$B:$C, 2, FALSE), VLOOKUP("duoarea_state_length", Keys!$B:$C, 2, FALSE))</f>
        <v>CO</v>
      </c>
      <c r="D1099" t="s">
        <v>616</v>
      </c>
      <c r="E1099" t="s">
        <v>617</v>
      </c>
      <c r="F1099">
        <v>1890734</v>
      </c>
    </row>
    <row r="1100" spans="1:6" x14ac:dyDescent="0.25">
      <c r="A1100">
        <v>2024</v>
      </c>
      <c r="B1100" t="s">
        <v>3663</v>
      </c>
      <c r="C1100" t="str">
        <f>MID(B1100, VLOOKUP("duoarea_state_offset", Keys!$B:$C, 2, FALSE), VLOOKUP("duoarea_state_length", Keys!$B:$C, 2, FALSE))</f>
        <v>CT</v>
      </c>
      <c r="D1100" t="s">
        <v>616</v>
      </c>
      <c r="E1100" t="s">
        <v>617</v>
      </c>
      <c r="F1100">
        <v>363061</v>
      </c>
    </row>
    <row r="1101" spans="1:6" x14ac:dyDescent="0.25">
      <c r="A1101">
        <v>2024</v>
      </c>
      <c r="B1101" t="s">
        <v>3664</v>
      </c>
      <c r="C1101" t="str">
        <f>MID(B1101, VLOOKUP("duoarea_state_offset", Keys!$B:$C, 2, FALSE), VLOOKUP("duoarea_state_length", Keys!$B:$C, 2, FALSE))</f>
        <v>DC</v>
      </c>
      <c r="D1101" t="s">
        <v>616</v>
      </c>
      <c r="E1101" t="s">
        <v>617</v>
      </c>
      <c r="F1101">
        <v>0</v>
      </c>
    </row>
    <row r="1102" spans="1:6" x14ac:dyDescent="0.25">
      <c r="A1102">
        <v>2024</v>
      </c>
      <c r="B1102" t="s">
        <v>3665</v>
      </c>
      <c r="C1102" t="str">
        <f>MID(B1102, VLOOKUP("duoarea_state_offset", Keys!$B:$C, 2, FALSE), VLOOKUP("duoarea_state_length", Keys!$B:$C, 2, FALSE))</f>
        <v>DE</v>
      </c>
      <c r="D1102" t="s">
        <v>616</v>
      </c>
      <c r="E1102" t="s">
        <v>617</v>
      </c>
      <c r="F1102">
        <v>6950</v>
      </c>
    </row>
    <row r="1103" spans="1:6" x14ac:dyDescent="0.25">
      <c r="A1103">
        <v>2024</v>
      </c>
      <c r="B1103" t="s">
        <v>3666</v>
      </c>
      <c r="C1103" t="str">
        <f>MID(B1103, VLOOKUP("duoarea_state_offset", Keys!$B:$C, 2, FALSE), VLOOKUP("duoarea_state_length", Keys!$B:$C, 2, FALSE))</f>
        <v>FL</v>
      </c>
      <c r="D1103" t="s">
        <v>616</v>
      </c>
      <c r="E1103" t="s">
        <v>617</v>
      </c>
      <c r="F1103">
        <v>0</v>
      </c>
    </row>
    <row r="1104" spans="1:6" x14ac:dyDescent="0.25">
      <c r="A1104">
        <v>2024</v>
      </c>
      <c r="B1104" t="s">
        <v>3667</v>
      </c>
      <c r="C1104" t="str">
        <f>MID(B1104, VLOOKUP("duoarea_state_offset", Keys!$B:$C, 2, FALSE), VLOOKUP("duoarea_state_length", Keys!$B:$C, 2, FALSE))</f>
        <v>GA</v>
      </c>
      <c r="D1104" t="s">
        <v>616</v>
      </c>
      <c r="E1104" t="s">
        <v>617</v>
      </c>
      <c r="F1104">
        <v>999122</v>
      </c>
    </row>
    <row r="1105" spans="1:6" x14ac:dyDescent="0.25">
      <c r="A1105">
        <v>2024</v>
      </c>
      <c r="B1105" t="s">
        <v>3668</v>
      </c>
      <c r="C1105" t="str">
        <f>MID(B1105, VLOOKUP("duoarea_state_offset", Keys!$B:$C, 2, FALSE), VLOOKUP("duoarea_state_length", Keys!$B:$C, 2, FALSE))</f>
        <v>HI</v>
      </c>
      <c r="D1105" t="s">
        <v>616</v>
      </c>
      <c r="E1105" t="s">
        <v>617</v>
      </c>
      <c r="F1105">
        <v>0</v>
      </c>
    </row>
    <row r="1106" spans="1:6" x14ac:dyDescent="0.25">
      <c r="A1106">
        <v>2024</v>
      </c>
      <c r="B1106" t="s">
        <v>3669</v>
      </c>
      <c r="C1106" t="str">
        <f>MID(B1106, VLOOKUP("duoarea_state_offset", Keys!$B:$C, 2, FALSE), VLOOKUP("duoarea_state_length", Keys!$B:$C, 2, FALSE))</f>
        <v>IA</v>
      </c>
      <c r="D1106" t="s">
        <v>616</v>
      </c>
      <c r="E1106" t="s">
        <v>617</v>
      </c>
      <c r="F1106">
        <v>1517093</v>
      </c>
    </row>
    <row r="1107" spans="1:6" x14ac:dyDescent="0.25">
      <c r="A1107">
        <v>2024</v>
      </c>
      <c r="B1107" t="s">
        <v>3670</v>
      </c>
      <c r="C1107" t="str">
        <f>MID(B1107, VLOOKUP("duoarea_state_offset", Keys!$B:$C, 2, FALSE), VLOOKUP("duoarea_state_length", Keys!$B:$C, 2, FALSE))</f>
        <v>ID</v>
      </c>
      <c r="D1107" t="s">
        <v>616</v>
      </c>
      <c r="E1107" t="s">
        <v>617</v>
      </c>
      <c r="F1107">
        <v>934508</v>
      </c>
    </row>
    <row r="1108" spans="1:6" x14ac:dyDescent="0.25">
      <c r="A1108">
        <v>2024</v>
      </c>
      <c r="B1108" t="s">
        <v>3671</v>
      </c>
      <c r="C1108" t="str">
        <f>MID(B1108, VLOOKUP("duoarea_state_offset", Keys!$B:$C, 2, FALSE), VLOOKUP("duoarea_state_length", Keys!$B:$C, 2, FALSE))</f>
        <v>IL</v>
      </c>
      <c r="D1108" t="s">
        <v>616</v>
      </c>
      <c r="E1108" t="s">
        <v>617</v>
      </c>
      <c r="F1108">
        <v>1134890</v>
      </c>
    </row>
    <row r="1109" spans="1:6" x14ac:dyDescent="0.25">
      <c r="A1109">
        <v>2024</v>
      </c>
      <c r="B1109" t="s">
        <v>3672</v>
      </c>
      <c r="C1109" t="str">
        <f>MID(B1109, VLOOKUP("duoarea_state_offset", Keys!$B:$C, 2, FALSE), VLOOKUP("duoarea_state_length", Keys!$B:$C, 2, FALSE))</f>
        <v>IN</v>
      </c>
      <c r="D1109" t="s">
        <v>616</v>
      </c>
      <c r="E1109" t="s">
        <v>617</v>
      </c>
      <c r="F1109">
        <v>1359229</v>
      </c>
    </row>
    <row r="1110" spans="1:6" x14ac:dyDescent="0.25">
      <c r="A1110">
        <v>2024</v>
      </c>
      <c r="B1110" t="s">
        <v>3673</v>
      </c>
      <c r="C1110" t="str">
        <f>MID(B1110, VLOOKUP("duoarea_state_offset", Keys!$B:$C, 2, FALSE), VLOOKUP("duoarea_state_length", Keys!$B:$C, 2, FALSE))</f>
        <v>KS</v>
      </c>
      <c r="D1110" t="s">
        <v>616</v>
      </c>
      <c r="E1110" t="s">
        <v>617</v>
      </c>
      <c r="F1110">
        <v>1176291</v>
      </c>
    </row>
    <row r="1111" spans="1:6" x14ac:dyDescent="0.25">
      <c r="A1111">
        <v>2024</v>
      </c>
      <c r="B1111" t="s">
        <v>3674</v>
      </c>
      <c r="C1111" t="str">
        <f>MID(B1111, VLOOKUP("duoarea_state_offset", Keys!$B:$C, 2, FALSE), VLOOKUP("duoarea_state_length", Keys!$B:$C, 2, FALSE))</f>
        <v>KY</v>
      </c>
      <c r="D1111" t="s">
        <v>616</v>
      </c>
      <c r="E1111" t="s">
        <v>617</v>
      </c>
      <c r="F1111">
        <v>2384229</v>
      </c>
    </row>
    <row r="1112" spans="1:6" x14ac:dyDescent="0.25">
      <c r="A1112">
        <v>2024</v>
      </c>
      <c r="B1112" t="s">
        <v>3675</v>
      </c>
      <c r="C1112" t="str">
        <f>MID(B1112, VLOOKUP("duoarea_state_offset", Keys!$B:$C, 2, FALSE), VLOOKUP("duoarea_state_length", Keys!$B:$C, 2, FALSE))</f>
        <v>LA</v>
      </c>
      <c r="D1112" t="s">
        <v>616</v>
      </c>
      <c r="E1112" t="s">
        <v>617</v>
      </c>
      <c r="F1112">
        <v>3723804</v>
      </c>
    </row>
    <row r="1113" spans="1:6" x14ac:dyDescent="0.25">
      <c r="A1113">
        <v>2024</v>
      </c>
      <c r="B1113" t="s">
        <v>3676</v>
      </c>
      <c r="C1113" t="str">
        <f>MID(B1113, VLOOKUP("duoarea_state_offset", Keys!$B:$C, 2, FALSE), VLOOKUP("duoarea_state_length", Keys!$B:$C, 2, FALSE))</f>
        <v>MA</v>
      </c>
      <c r="D1113" t="s">
        <v>616</v>
      </c>
      <c r="E1113" t="s">
        <v>617</v>
      </c>
      <c r="F1113">
        <v>83371</v>
      </c>
    </row>
    <row r="1114" spans="1:6" x14ac:dyDescent="0.25">
      <c r="A1114">
        <v>2024</v>
      </c>
      <c r="B1114" t="s">
        <v>3677</v>
      </c>
      <c r="C1114" t="str">
        <f>MID(B1114, VLOOKUP("duoarea_state_offset", Keys!$B:$C, 2, FALSE), VLOOKUP("duoarea_state_length", Keys!$B:$C, 2, FALSE))</f>
        <v>MD</v>
      </c>
      <c r="D1114" t="s">
        <v>616</v>
      </c>
      <c r="E1114" t="s">
        <v>617</v>
      </c>
      <c r="F1114">
        <v>975834</v>
      </c>
    </row>
    <row r="1115" spans="1:6" x14ac:dyDescent="0.25">
      <c r="A1115">
        <v>2024</v>
      </c>
      <c r="B1115" t="s">
        <v>3678</v>
      </c>
      <c r="C1115" t="str">
        <f>MID(B1115, VLOOKUP("duoarea_state_offset", Keys!$B:$C, 2, FALSE), VLOOKUP("duoarea_state_length", Keys!$B:$C, 2, FALSE))</f>
        <v>ME</v>
      </c>
      <c r="D1115" t="s">
        <v>616</v>
      </c>
      <c r="E1115" t="s">
        <v>617</v>
      </c>
      <c r="F1115">
        <v>52083</v>
      </c>
    </row>
    <row r="1116" spans="1:6" x14ac:dyDescent="0.25">
      <c r="A1116">
        <v>2024</v>
      </c>
      <c r="B1116" t="s">
        <v>3679</v>
      </c>
      <c r="C1116" t="str">
        <f>MID(B1116, VLOOKUP("duoarea_state_offset", Keys!$B:$C, 2, FALSE), VLOOKUP("duoarea_state_length", Keys!$B:$C, 2, FALSE))</f>
        <v>MI</v>
      </c>
      <c r="D1116" t="s">
        <v>616</v>
      </c>
      <c r="E1116" t="s">
        <v>617</v>
      </c>
      <c r="F1116">
        <v>151656</v>
      </c>
    </row>
    <row r="1117" spans="1:6" x14ac:dyDescent="0.25">
      <c r="A1117">
        <v>2024</v>
      </c>
      <c r="B1117" t="s">
        <v>3680</v>
      </c>
      <c r="C1117" t="str">
        <f>MID(B1117, VLOOKUP("duoarea_state_offset", Keys!$B:$C, 2, FALSE), VLOOKUP("duoarea_state_length", Keys!$B:$C, 2, FALSE))</f>
        <v>MN</v>
      </c>
      <c r="D1117" t="s">
        <v>616</v>
      </c>
      <c r="E1117" t="s">
        <v>617</v>
      </c>
      <c r="F1117">
        <v>1782550</v>
      </c>
    </row>
    <row r="1118" spans="1:6" x14ac:dyDescent="0.25">
      <c r="A1118">
        <v>2024</v>
      </c>
      <c r="B1118" t="s">
        <v>3681</v>
      </c>
      <c r="C1118" t="str">
        <f>MID(B1118, VLOOKUP("duoarea_state_offset", Keys!$B:$C, 2, FALSE), VLOOKUP("duoarea_state_length", Keys!$B:$C, 2, FALSE))</f>
        <v>MO</v>
      </c>
      <c r="D1118" t="s">
        <v>616</v>
      </c>
      <c r="E1118" t="s">
        <v>617</v>
      </c>
      <c r="F1118">
        <v>617273</v>
      </c>
    </row>
    <row r="1119" spans="1:6" x14ac:dyDescent="0.25">
      <c r="A1119">
        <v>2024</v>
      </c>
      <c r="B1119" t="s">
        <v>3682</v>
      </c>
      <c r="C1119" t="str">
        <f>MID(B1119, VLOOKUP("duoarea_state_offset", Keys!$B:$C, 2, FALSE), VLOOKUP("duoarea_state_length", Keys!$B:$C, 2, FALSE))</f>
        <v>MS</v>
      </c>
      <c r="D1119" t="s">
        <v>616</v>
      </c>
      <c r="E1119" t="s">
        <v>617</v>
      </c>
      <c r="F1119">
        <v>5190042</v>
      </c>
    </row>
    <row r="1120" spans="1:6" x14ac:dyDescent="0.25">
      <c r="A1120">
        <v>2024</v>
      </c>
      <c r="B1120" t="s">
        <v>3683</v>
      </c>
      <c r="C1120" t="str">
        <f>MID(B1120, VLOOKUP("duoarea_state_offset", Keys!$B:$C, 2, FALSE), VLOOKUP("duoarea_state_length", Keys!$B:$C, 2, FALSE))</f>
        <v>MT</v>
      </c>
      <c r="D1120" t="s">
        <v>616</v>
      </c>
      <c r="E1120" t="s">
        <v>617</v>
      </c>
      <c r="F1120">
        <v>213531</v>
      </c>
    </row>
    <row r="1121" spans="1:6" x14ac:dyDescent="0.25">
      <c r="A1121">
        <v>2024</v>
      </c>
      <c r="B1121" t="s">
        <v>3684</v>
      </c>
      <c r="C1121" t="str">
        <f>MID(B1121, VLOOKUP("duoarea_state_offset", Keys!$B:$C, 2, FALSE), VLOOKUP("duoarea_state_length", Keys!$B:$C, 2, FALSE))</f>
        <v>NC</v>
      </c>
      <c r="D1121" t="s">
        <v>616</v>
      </c>
      <c r="E1121" t="s">
        <v>617</v>
      </c>
      <c r="F1121">
        <v>1</v>
      </c>
    </row>
    <row r="1122" spans="1:6" x14ac:dyDescent="0.25">
      <c r="A1122">
        <v>2024</v>
      </c>
      <c r="B1122" t="s">
        <v>3685</v>
      </c>
      <c r="C1122" t="str">
        <f>MID(B1122, VLOOKUP("duoarea_state_offset", Keys!$B:$C, 2, FALSE), VLOOKUP("duoarea_state_length", Keys!$B:$C, 2, FALSE))</f>
        <v>ND</v>
      </c>
      <c r="D1122" t="s">
        <v>616</v>
      </c>
      <c r="E1122" t="s">
        <v>617</v>
      </c>
      <c r="F1122">
        <v>1402427</v>
      </c>
    </row>
    <row r="1123" spans="1:6" x14ac:dyDescent="0.25">
      <c r="A1123">
        <v>2024</v>
      </c>
      <c r="B1123" t="s">
        <v>3686</v>
      </c>
      <c r="C1123" t="str">
        <f>MID(B1123, VLOOKUP("duoarea_state_offset", Keys!$B:$C, 2, FALSE), VLOOKUP("duoarea_state_length", Keys!$B:$C, 2, FALSE))</f>
        <v>NE</v>
      </c>
      <c r="D1123" t="s">
        <v>616</v>
      </c>
      <c r="E1123" t="s">
        <v>617</v>
      </c>
      <c r="F1123">
        <v>1347501</v>
      </c>
    </row>
    <row r="1124" spans="1:6" x14ac:dyDescent="0.25">
      <c r="A1124">
        <v>2024</v>
      </c>
      <c r="B1124" t="s">
        <v>3687</v>
      </c>
      <c r="C1124" t="str">
        <f>MID(B1124, VLOOKUP("duoarea_state_offset", Keys!$B:$C, 2, FALSE), VLOOKUP("duoarea_state_length", Keys!$B:$C, 2, FALSE))</f>
        <v>NH</v>
      </c>
      <c r="D1124" t="s">
        <v>616</v>
      </c>
      <c r="E1124" t="s">
        <v>617</v>
      </c>
      <c r="F1124">
        <v>331245</v>
      </c>
    </row>
    <row r="1125" spans="1:6" x14ac:dyDescent="0.25">
      <c r="A1125">
        <v>2024</v>
      </c>
      <c r="B1125" t="s">
        <v>3688</v>
      </c>
      <c r="C1125" t="str">
        <f>MID(B1125, VLOOKUP("duoarea_state_offset", Keys!$B:$C, 2, FALSE), VLOOKUP("duoarea_state_length", Keys!$B:$C, 2, FALSE))</f>
        <v>NJ</v>
      </c>
      <c r="D1125" t="s">
        <v>616</v>
      </c>
      <c r="E1125" t="s">
        <v>617</v>
      </c>
      <c r="F1125">
        <v>761164</v>
      </c>
    </row>
    <row r="1126" spans="1:6" x14ac:dyDescent="0.25">
      <c r="A1126">
        <v>2024</v>
      </c>
      <c r="B1126" t="s">
        <v>3689</v>
      </c>
      <c r="C1126" t="str">
        <f>MID(B1126, VLOOKUP("duoarea_state_offset", Keys!$B:$C, 2, FALSE), VLOOKUP("duoarea_state_length", Keys!$B:$C, 2, FALSE))</f>
        <v>NM</v>
      </c>
      <c r="D1126" t="s">
        <v>616</v>
      </c>
      <c r="E1126" t="s">
        <v>617</v>
      </c>
      <c r="F1126">
        <v>1675236</v>
      </c>
    </row>
    <row r="1127" spans="1:6" x14ac:dyDescent="0.25">
      <c r="A1127">
        <v>2024</v>
      </c>
      <c r="B1127" t="s">
        <v>3690</v>
      </c>
      <c r="C1127" t="str">
        <f>MID(B1127, VLOOKUP("duoarea_state_offset", Keys!$B:$C, 2, FALSE), VLOOKUP("duoarea_state_length", Keys!$B:$C, 2, FALSE))</f>
        <v>NV</v>
      </c>
      <c r="D1127" t="s">
        <v>616</v>
      </c>
      <c r="E1127" t="s">
        <v>617</v>
      </c>
      <c r="F1127">
        <v>580948</v>
      </c>
    </row>
    <row r="1128" spans="1:6" x14ac:dyDescent="0.25">
      <c r="A1128">
        <v>2024</v>
      </c>
      <c r="B1128" t="s">
        <v>3691</v>
      </c>
      <c r="C1128" t="str">
        <f>MID(B1128, VLOOKUP("duoarea_state_offset", Keys!$B:$C, 2, FALSE), VLOOKUP("duoarea_state_length", Keys!$B:$C, 2, FALSE))</f>
        <v>NY</v>
      </c>
      <c r="D1128" t="s">
        <v>616</v>
      </c>
      <c r="E1128" t="s">
        <v>617</v>
      </c>
      <c r="F1128">
        <v>942211</v>
      </c>
    </row>
    <row r="1129" spans="1:6" x14ac:dyDescent="0.25">
      <c r="A1129">
        <v>2024</v>
      </c>
      <c r="B1129" t="s">
        <v>3692</v>
      </c>
      <c r="C1129" t="str">
        <f>MID(B1129, VLOOKUP("duoarea_state_offset", Keys!$B:$C, 2, FALSE), VLOOKUP("duoarea_state_length", Keys!$B:$C, 2, FALSE))</f>
        <v>OH</v>
      </c>
      <c r="D1129" t="s">
        <v>616</v>
      </c>
      <c r="E1129" t="s">
        <v>617</v>
      </c>
      <c r="F1129">
        <v>3639689</v>
      </c>
    </row>
    <row r="1130" spans="1:6" x14ac:dyDescent="0.25">
      <c r="A1130">
        <v>2024</v>
      </c>
      <c r="B1130" t="s">
        <v>3693</v>
      </c>
      <c r="C1130" t="str">
        <f>MID(B1130, VLOOKUP("duoarea_state_offset", Keys!$B:$C, 2, FALSE), VLOOKUP("duoarea_state_length", Keys!$B:$C, 2, FALSE))</f>
        <v>OK</v>
      </c>
      <c r="D1130" t="s">
        <v>616</v>
      </c>
      <c r="E1130" t="s">
        <v>617</v>
      </c>
      <c r="F1130">
        <v>2234866</v>
      </c>
    </row>
    <row r="1131" spans="1:6" x14ac:dyDescent="0.25">
      <c r="A1131">
        <v>2024</v>
      </c>
      <c r="B1131" t="s">
        <v>3694</v>
      </c>
      <c r="C1131" t="str">
        <f>MID(B1131, VLOOKUP("duoarea_state_offset", Keys!$B:$C, 2, FALSE), VLOOKUP("duoarea_state_length", Keys!$B:$C, 2, FALSE))</f>
        <v>OR</v>
      </c>
      <c r="D1131" t="s">
        <v>616</v>
      </c>
      <c r="E1131" t="s">
        <v>617</v>
      </c>
      <c r="F1131">
        <v>756365</v>
      </c>
    </row>
    <row r="1132" spans="1:6" x14ac:dyDescent="0.25">
      <c r="A1132">
        <v>2024</v>
      </c>
      <c r="B1132" t="s">
        <v>3695</v>
      </c>
      <c r="C1132" t="str">
        <f>MID(B1132, VLOOKUP("duoarea_state_offset", Keys!$B:$C, 2, FALSE), VLOOKUP("duoarea_state_length", Keys!$B:$C, 2, FALSE))</f>
        <v>PA</v>
      </c>
      <c r="D1132" t="s">
        <v>616</v>
      </c>
      <c r="E1132" t="s">
        <v>617</v>
      </c>
      <c r="F1132">
        <v>5891125</v>
      </c>
    </row>
    <row r="1133" spans="1:6" x14ac:dyDescent="0.25">
      <c r="A1133">
        <v>2024</v>
      </c>
      <c r="B1133" t="s">
        <v>3696</v>
      </c>
      <c r="C1133" t="str">
        <f>MID(B1133, VLOOKUP("duoarea_state_offset", Keys!$B:$C, 2, FALSE), VLOOKUP("duoarea_state_length", Keys!$B:$C, 2, FALSE))</f>
        <v>RI</v>
      </c>
      <c r="D1133" t="s">
        <v>616</v>
      </c>
      <c r="E1133" t="s">
        <v>617</v>
      </c>
      <c r="F1133">
        <v>187633</v>
      </c>
    </row>
    <row r="1134" spans="1:6" x14ac:dyDescent="0.25">
      <c r="A1134">
        <v>2024</v>
      </c>
      <c r="B1134" t="s">
        <v>3697</v>
      </c>
      <c r="C1134" t="str">
        <f>MID(B1134, VLOOKUP("duoarea_state_offset", Keys!$B:$C, 2, FALSE), VLOOKUP("duoarea_state_length", Keys!$B:$C, 2, FALSE))</f>
        <v>SC</v>
      </c>
      <c r="D1134" t="s">
        <v>616</v>
      </c>
      <c r="E1134" t="s">
        <v>617</v>
      </c>
      <c r="F1134">
        <v>327149</v>
      </c>
    </row>
    <row r="1135" spans="1:6" x14ac:dyDescent="0.25">
      <c r="A1135">
        <v>2024</v>
      </c>
      <c r="B1135" t="s">
        <v>3698</v>
      </c>
      <c r="C1135" t="str">
        <f>MID(B1135, VLOOKUP("duoarea_state_offset", Keys!$B:$C, 2, FALSE), VLOOKUP("duoarea_state_length", Keys!$B:$C, 2, FALSE))</f>
        <v>SD</v>
      </c>
      <c r="D1135" t="s">
        <v>616</v>
      </c>
      <c r="E1135" t="s">
        <v>617</v>
      </c>
      <c r="F1135">
        <v>774811</v>
      </c>
    </row>
    <row r="1136" spans="1:6" x14ac:dyDescent="0.25">
      <c r="A1136">
        <v>2024</v>
      </c>
      <c r="B1136" t="s">
        <v>3699</v>
      </c>
      <c r="C1136" t="str">
        <f>MID(B1136, VLOOKUP("duoarea_state_offset", Keys!$B:$C, 2, FALSE), VLOOKUP("duoarea_state_length", Keys!$B:$C, 2, FALSE))</f>
        <v>TN</v>
      </c>
      <c r="D1136" t="s">
        <v>616</v>
      </c>
      <c r="E1136" t="s">
        <v>617</v>
      </c>
      <c r="F1136">
        <v>2275791</v>
      </c>
    </row>
    <row r="1137" spans="1:6" x14ac:dyDescent="0.25">
      <c r="A1137">
        <v>2024</v>
      </c>
      <c r="B1137" t="s">
        <v>3700</v>
      </c>
      <c r="C1137" t="str">
        <f>MID(B1137, VLOOKUP("duoarea_state_offset", Keys!$B:$C, 2, FALSE), VLOOKUP("duoarea_state_length", Keys!$B:$C, 2, FALSE))</f>
        <v>TX</v>
      </c>
      <c r="D1137" t="s">
        <v>616</v>
      </c>
      <c r="E1137" t="s">
        <v>617</v>
      </c>
      <c r="F1137">
        <v>4142235</v>
      </c>
    </row>
    <row r="1138" spans="1:6" x14ac:dyDescent="0.25">
      <c r="A1138">
        <v>2024</v>
      </c>
      <c r="B1138" t="s">
        <v>3701</v>
      </c>
      <c r="C1138" t="str">
        <f>MID(B1138, VLOOKUP("duoarea_state_offset", Keys!$B:$C, 2, FALSE), VLOOKUP("duoarea_state_length", Keys!$B:$C, 2, FALSE))</f>
        <v>UT</v>
      </c>
      <c r="D1138" t="s">
        <v>616</v>
      </c>
      <c r="E1138" t="s">
        <v>617</v>
      </c>
      <c r="F1138">
        <v>1020853</v>
      </c>
    </row>
    <row r="1139" spans="1:6" x14ac:dyDescent="0.25">
      <c r="A1139">
        <v>2024</v>
      </c>
      <c r="B1139" t="s">
        <v>3702</v>
      </c>
      <c r="C1139" t="str">
        <f>MID(B1139, VLOOKUP("duoarea_state_offset", Keys!$B:$C, 2, FALSE), VLOOKUP("duoarea_state_length", Keys!$B:$C, 2, FALSE))</f>
        <v>VA</v>
      </c>
      <c r="D1139" t="s">
        <v>616</v>
      </c>
      <c r="E1139" t="s">
        <v>617</v>
      </c>
      <c r="F1139">
        <v>1051343</v>
      </c>
    </row>
    <row r="1140" spans="1:6" x14ac:dyDescent="0.25">
      <c r="A1140">
        <v>2024</v>
      </c>
      <c r="B1140" t="s">
        <v>3703</v>
      </c>
      <c r="C1140" t="str">
        <f>MID(B1140, VLOOKUP("duoarea_state_offset", Keys!$B:$C, 2, FALSE), VLOOKUP("duoarea_state_length", Keys!$B:$C, 2, FALSE))</f>
        <v>VT</v>
      </c>
      <c r="D1140" t="s">
        <v>616</v>
      </c>
      <c r="E1140" t="s">
        <v>617</v>
      </c>
      <c r="F1140">
        <v>151520</v>
      </c>
    </row>
    <row r="1141" spans="1:6" x14ac:dyDescent="0.25">
      <c r="A1141">
        <v>2024</v>
      </c>
      <c r="B1141" t="s">
        <v>3704</v>
      </c>
      <c r="C1141" t="str">
        <f>MID(B1141, VLOOKUP("duoarea_state_offset", Keys!$B:$C, 2, FALSE), VLOOKUP("duoarea_state_length", Keys!$B:$C, 2, FALSE))</f>
        <v>WA</v>
      </c>
      <c r="D1141" t="s">
        <v>616</v>
      </c>
      <c r="E1141" t="s">
        <v>617</v>
      </c>
      <c r="F1141">
        <v>936681</v>
      </c>
    </row>
    <row r="1142" spans="1:6" x14ac:dyDescent="0.25">
      <c r="A1142">
        <v>2024</v>
      </c>
      <c r="B1142" t="s">
        <v>3705</v>
      </c>
      <c r="C1142" t="str">
        <f>MID(B1142, VLOOKUP("duoarea_state_offset", Keys!$B:$C, 2, FALSE), VLOOKUP("duoarea_state_length", Keys!$B:$C, 2, FALSE))</f>
        <v>WI</v>
      </c>
      <c r="D1142" t="s">
        <v>616</v>
      </c>
      <c r="E1142" t="s">
        <v>617</v>
      </c>
      <c r="F1142">
        <v>486529</v>
      </c>
    </row>
    <row r="1143" spans="1:6" x14ac:dyDescent="0.25">
      <c r="A1143">
        <v>2024</v>
      </c>
      <c r="B1143" t="s">
        <v>3706</v>
      </c>
      <c r="C1143" t="str">
        <f>MID(B1143, VLOOKUP("duoarea_state_offset", Keys!$B:$C, 2, FALSE), VLOOKUP("duoarea_state_length", Keys!$B:$C, 2, FALSE))</f>
        <v>WV</v>
      </c>
      <c r="D1143" t="s">
        <v>616</v>
      </c>
      <c r="E1143" t="s">
        <v>617</v>
      </c>
      <c r="F1143">
        <v>3046648</v>
      </c>
    </row>
    <row r="1144" spans="1:6" x14ac:dyDescent="0.25">
      <c r="A1144">
        <v>2024</v>
      </c>
      <c r="B1144" t="s">
        <v>3707</v>
      </c>
      <c r="C1144" t="str">
        <f>MID(B1144, VLOOKUP("duoarea_state_offset", Keys!$B:$C, 2, FALSE), VLOOKUP("duoarea_state_length", Keys!$B:$C, 2, FALSE))</f>
        <v>WY</v>
      </c>
      <c r="D1144" t="s">
        <v>616</v>
      </c>
      <c r="E1144" t="s">
        <v>617</v>
      </c>
      <c r="F1144">
        <v>1673641</v>
      </c>
    </row>
    <row r="1145" spans="1:6" x14ac:dyDescent="0.25">
      <c r="A1145">
        <v>2024</v>
      </c>
      <c r="B1145" t="s">
        <v>3657</v>
      </c>
      <c r="C1145" t="str">
        <f>MID(B1145, VLOOKUP("duoarea_state_offset", Keys!$B:$C, 2, FALSE), VLOOKUP("duoarea_state_length", Keys!$B:$C, 2, FALSE))</f>
        <v>AK</v>
      </c>
      <c r="D1145" t="s">
        <v>613</v>
      </c>
      <c r="E1145" t="s">
        <v>614</v>
      </c>
      <c r="F1145">
        <v>0</v>
      </c>
    </row>
    <row r="1146" spans="1:6" x14ac:dyDescent="0.25">
      <c r="A1146">
        <v>2024</v>
      </c>
      <c r="B1146" t="s">
        <v>3658</v>
      </c>
      <c r="C1146" t="str">
        <f>MID(B1146, VLOOKUP("duoarea_state_offset", Keys!$B:$C, 2, FALSE), VLOOKUP("duoarea_state_length", Keys!$B:$C, 2, FALSE))</f>
        <v>AL</v>
      </c>
      <c r="D1146" t="s">
        <v>613</v>
      </c>
      <c r="E1146" t="s">
        <v>614</v>
      </c>
      <c r="F1146">
        <v>4674283</v>
      </c>
    </row>
    <row r="1147" spans="1:6" x14ac:dyDescent="0.25">
      <c r="A1147">
        <v>2024</v>
      </c>
      <c r="B1147" t="s">
        <v>3659</v>
      </c>
      <c r="C1147" t="str">
        <f>MID(B1147, VLOOKUP("duoarea_state_offset", Keys!$B:$C, 2, FALSE), VLOOKUP("duoarea_state_length", Keys!$B:$C, 2, FALSE))</f>
        <v>AR</v>
      </c>
      <c r="D1147" t="s">
        <v>613</v>
      </c>
      <c r="E1147" t="s">
        <v>614</v>
      </c>
      <c r="F1147">
        <v>1185705</v>
      </c>
    </row>
    <row r="1148" spans="1:6" x14ac:dyDescent="0.25">
      <c r="A1148">
        <v>2024</v>
      </c>
      <c r="B1148" t="s">
        <v>3660</v>
      </c>
      <c r="C1148" t="str">
        <f>MID(B1148, VLOOKUP("duoarea_state_offset", Keys!$B:$C, 2, FALSE), VLOOKUP("duoarea_state_length", Keys!$B:$C, 2, FALSE))</f>
        <v>AZ</v>
      </c>
      <c r="D1148" t="s">
        <v>613</v>
      </c>
      <c r="E1148" t="s">
        <v>614</v>
      </c>
      <c r="F1148">
        <v>1536674</v>
      </c>
    </row>
    <row r="1149" spans="1:6" x14ac:dyDescent="0.25">
      <c r="A1149">
        <v>2024</v>
      </c>
      <c r="B1149" t="s">
        <v>3661</v>
      </c>
      <c r="C1149" t="str">
        <f>MID(B1149, VLOOKUP("duoarea_state_offset", Keys!$B:$C, 2, FALSE), VLOOKUP("duoarea_state_length", Keys!$B:$C, 2, FALSE))</f>
        <v>CA</v>
      </c>
      <c r="D1149" t="s">
        <v>613</v>
      </c>
      <c r="E1149" t="s">
        <v>614</v>
      </c>
      <c r="F1149">
        <v>2042808</v>
      </c>
    </row>
    <row r="1150" spans="1:6" x14ac:dyDescent="0.25">
      <c r="A1150">
        <v>2024</v>
      </c>
      <c r="B1150" t="s">
        <v>3662</v>
      </c>
      <c r="C1150" t="str">
        <f>MID(B1150, VLOOKUP("duoarea_state_offset", Keys!$B:$C, 2, FALSE), VLOOKUP("duoarea_state_length", Keys!$B:$C, 2, FALSE))</f>
        <v>CO</v>
      </c>
      <c r="D1150" t="s">
        <v>613</v>
      </c>
      <c r="E1150" t="s">
        <v>614</v>
      </c>
      <c r="F1150">
        <v>699045</v>
      </c>
    </row>
    <row r="1151" spans="1:6" x14ac:dyDescent="0.25">
      <c r="A1151">
        <v>2024</v>
      </c>
      <c r="B1151" t="s">
        <v>3663</v>
      </c>
      <c r="C1151" t="str">
        <f>MID(B1151, VLOOKUP("duoarea_state_offset", Keys!$B:$C, 2, FALSE), VLOOKUP("duoarea_state_length", Keys!$B:$C, 2, FALSE))</f>
        <v>CT</v>
      </c>
      <c r="D1151" t="s">
        <v>613</v>
      </c>
      <c r="E1151" t="s">
        <v>614</v>
      </c>
      <c r="F1151">
        <v>638229</v>
      </c>
    </row>
    <row r="1152" spans="1:6" x14ac:dyDescent="0.25">
      <c r="A1152">
        <v>2024</v>
      </c>
      <c r="B1152" t="s">
        <v>3664</v>
      </c>
      <c r="C1152" t="str">
        <f>MID(B1152, VLOOKUP("duoarea_state_offset", Keys!$B:$C, 2, FALSE), VLOOKUP("duoarea_state_length", Keys!$B:$C, 2, FALSE))</f>
        <v>DC</v>
      </c>
      <c r="D1152" t="s">
        <v>613</v>
      </c>
      <c r="E1152" t="s">
        <v>614</v>
      </c>
      <c r="F1152">
        <v>26268</v>
      </c>
    </row>
    <row r="1153" spans="1:6" x14ac:dyDescent="0.25">
      <c r="A1153">
        <v>2024</v>
      </c>
      <c r="B1153" t="s">
        <v>3665</v>
      </c>
      <c r="C1153" t="str">
        <f>MID(B1153, VLOOKUP("duoarea_state_offset", Keys!$B:$C, 2, FALSE), VLOOKUP("duoarea_state_length", Keys!$B:$C, 2, FALSE))</f>
        <v>DE</v>
      </c>
      <c r="D1153" t="s">
        <v>613</v>
      </c>
      <c r="E1153" t="s">
        <v>614</v>
      </c>
      <c r="F1153">
        <v>62664</v>
      </c>
    </row>
    <row r="1154" spans="1:6" x14ac:dyDescent="0.25">
      <c r="A1154">
        <v>2024</v>
      </c>
      <c r="B1154" t="s">
        <v>3666</v>
      </c>
      <c r="C1154" t="str">
        <f>MID(B1154, VLOOKUP("duoarea_state_offset", Keys!$B:$C, 2, FALSE), VLOOKUP("duoarea_state_length", Keys!$B:$C, 2, FALSE))</f>
        <v>FL</v>
      </c>
      <c r="D1154" t="s">
        <v>613</v>
      </c>
      <c r="E1154" t="s">
        <v>614</v>
      </c>
      <c r="F1154">
        <v>1731368</v>
      </c>
    </row>
    <row r="1155" spans="1:6" x14ac:dyDescent="0.25">
      <c r="A1155">
        <v>2024</v>
      </c>
      <c r="B1155" t="s">
        <v>3667</v>
      </c>
      <c r="C1155" t="str">
        <f>MID(B1155, VLOOKUP("duoarea_state_offset", Keys!$B:$C, 2, FALSE), VLOOKUP("duoarea_state_length", Keys!$B:$C, 2, FALSE))</f>
        <v>GA</v>
      </c>
      <c r="D1155" t="s">
        <v>613</v>
      </c>
      <c r="E1155" t="s">
        <v>614</v>
      </c>
      <c r="F1155">
        <v>1880152</v>
      </c>
    </row>
    <row r="1156" spans="1:6" x14ac:dyDescent="0.25">
      <c r="A1156">
        <v>2024</v>
      </c>
      <c r="B1156" t="s">
        <v>3668</v>
      </c>
      <c r="C1156" t="str">
        <f>MID(B1156, VLOOKUP("duoarea_state_offset", Keys!$B:$C, 2, FALSE), VLOOKUP("duoarea_state_length", Keys!$B:$C, 2, FALSE))</f>
        <v>HI</v>
      </c>
      <c r="D1156" t="s">
        <v>613</v>
      </c>
      <c r="E1156" t="s">
        <v>614</v>
      </c>
      <c r="F1156">
        <v>0</v>
      </c>
    </row>
    <row r="1157" spans="1:6" x14ac:dyDescent="0.25">
      <c r="A1157">
        <v>2024</v>
      </c>
      <c r="B1157" t="s">
        <v>3669</v>
      </c>
      <c r="C1157" t="str">
        <f>MID(B1157, VLOOKUP("duoarea_state_offset", Keys!$B:$C, 2, FALSE), VLOOKUP("duoarea_state_length", Keys!$B:$C, 2, FALSE))</f>
        <v>IA</v>
      </c>
      <c r="D1157" t="s">
        <v>613</v>
      </c>
      <c r="E1157" t="s">
        <v>614</v>
      </c>
      <c r="F1157">
        <v>1997596</v>
      </c>
    </row>
    <row r="1158" spans="1:6" x14ac:dyDescent="0.25">
      <c r="A1158">
        <v>2024</v>
      </c>
      <c r="B1158" t="s">
        <v>3670</v>
      </c>
      <c r="C1158" t="str">
        <f>MID(B1158, VLOOKUP("duoarea_state_offset", Keys!$B:$C, 2, FALSE), VLOOKUP("duoarea_state_length", Keys!$B:$C, 2, FALSE))</f>
        <v>ID</v>
      </c>
      <c r="D1158" t="s">
        <v>613</v>
      </c>
      <c r="E1158" t="s">
        <v>614</v>
      </c>
      <c r="F1158">
        <v>147823</v>
      </c>
    </row>
    <row r="1159" spans="1:6" x14ac:dyDescent="0.25">
      <c r="A1159">
        <v>2024</v>
      </c>
      <c r="B1159" t="s">
        <v>3671</v>
      </c>
      <c r="C1159" t="str">
        <f>MID(B1159, VLOOKUP("duoarea_state_offset", Keys!$B:$C, 2, FALSE), VLOOKUP("duoarea_state_length", Keys!$B:$C, 2, FALSE))</f>
        <v>IL</v>
      </c>
      <c r="D1159" t="s">
        <v>613</v>
      </c>
      <c r="E1159" t="s">
        <v>614</v>
      </c>
      <c r="F1159">
        <v>2025547</v>
      </c>
    </row>
    <row r="1160" spans="1:6" x14ac:dyDescent="0.25">
      <c r="A1160">
        <v>2024</v>
      </c>
      <c r="B1160" t="s">
        <v>3672</v>
      </c>
      <c r="C1160" t="str">
        <f>MID(B1160, VLOOKUP("duoarea_state_offset", Keys!$B:$C, 2, FALSE), VLOOKUP("duoarea_state_length", Keys!$B:$C, 2, FALSE))</f>
        <v>IN</v>
      </c>
      <c r="D1160" t="s">
        <v>613</v>
      </c>
      <c r="E1160" t="s">
        <v>614</v>
      </c>
      <c r="F1160">
        <v>2034793</v>
      </c>
    </row>
    <row r="1161" spans="1:6" x14ac:dyDescent="0.25">
      <c r="A1161">
        <v>2024</v>
      </c>
      <c r="B1161" t="s">
        <v>3673</v>
      </c>
      <c r="C1161" t="str">
        <f>MID(B1161, VLOOKUP("duoarea_state_offset", Keys!$B:$C, 2, FALSE), VLOOKUP("duoarea_state_length", Keys!$B:$C, 2, FALSE))</f>
        <v>KS</v>
      </c>
      <c r="D1161" t="s">
        <v>613</v>
      </c>
      <c r="E1161" t="s">
        <v>614</v>
      </c>
      <c r="F1161">
        <v>1342180</v>
      </c>
    </row>
    <row r="1162" spans="1:6" x14ac:dyDescent="0.25">
      <c r="A1162">
        <v>2024</v>
      </c>
      <c r="B1162" t="s">
        <v>3674</v>
      </c>
      <c r="C1162" t="str">
        <f>MID(B1162, VLOOKUP("duoarea_state_offset", Keys!$B:$C, 2, FALSE), VLOOKUP("duoarea_state_length", Keys!$B:$C, 2, FALSE))</f>
        <v>KY</v>
      </c>
      <c r="D1162" t="s">
        <v>613</v>
      </c>
      <c r="E1162" t="s">
        <v>614</v>
      </c>
      <c r="F1162">
        <v>2703483</v>
      </c>
    </row>
    <row r="1163" spans="1:6" x14ac:dyDescent="0.25">
      <c r="A1163">
        <v>2024</v>
      </c>
      <c r="B1163" t="s">
        <v>3675</v>
      </c>
      <c r="C1163" t="str">
        <f>MID(B1163, VLOOKUP("duoarea_state_offset", Keys!$B:$C, 2, FALSE), VLOOKUP("duoarea_state_length", Keys!$B:$C, 2, FALSE))</f>
        <v>LA</v>
      </c>
      <c r="D1163" t="s">
        <v>613</v>
      </c>
      <c r="E1163" t="s">
        <v>614</v>
      </c>
      <c r="F1163">
        <v>4779118</v>
      </c>
    </row>
    <row r="1164" spans="1:6" x14ac:dyDescent="0.25">
      <c r="A1164">
        <v>2024</v>
      </c>
      <c r="B1164" t="s">
        <v>3676</v>
      </c>
      <c r="C1164" t="str">
        <f>MID(B1164, VLOOKUP("duoarea_state_offset", Keys!$B:$C, 2, FALSE), VLOOKUP("duoarea_state_length", Keys!$B:$C, 2, FALSE))</f>
        <v>MA</v>
      </c>
      <c r="D1164" t="s">
        <v>613</v>
      </c>
      <c r="E1164" t="s">
        <v>614</v>
      </c>
      <c r="F1164">
        <v>476920</v>
      </c>
    </row>
    <row r="1165" spans="1:6" x14ac:dyDescent="0.25">
      <c r="A1165">
        <v>2024</v>
      </c>
      <c r="B1165" t="s">
        <v>3677</v>
      </c>
      <c r="C1165" t="str">
        <f>MID(B1165, VLOOKUP("duoarea_state_offset", Keys!$B:$C, 2, FALSE), VLOOKUP("duoarea_state_length", Keys!$B:$C, 2, FALSE))</f>
        <v>MD</v>
      </c>
      <c r="D1165" t="s">
        <v>613</v>
      </c>
      <c r="E1165" t="s">
        <v>614</v>
      </c>
      <c r="F1165">
        <v>1511683</v>
      </c>
    </row>
    <row r="1166" spans="1:6" x14ac:dyDescent="0.25">
      <c r="A1166">
        <v>2024</v>
      </c>
      <c r="B1166" t="s">
        <v>3678</v>
      </c>
      <c r="C1166" t="str">
        <f>MID(B1166, VLOOKUP("duoarea_state_offset", Keys!$B:$C, 2, FALSE), VLOOKUP("duoarea_state_length", Keys!$B:$C, 2, FALSE))</f>
        <v>ME</v>
      </c>
      <c r="D1166" t="s">
        <v>613</v>
      </c>
      <c r="E1166" t="s">
        <v>614</v>
      </c>
      <c r="F1166">
        <v>151232</v>
      </c>
    </row>
    <row r="1167" spans="1:6" x14ac:dyDescent="0.25">
      <c r="A1167">
        <v>2024</v>
      </c>
      <c r="B1167" t="s">
        <v>3679</v>
      </c>
      <c r="C1167" t="str">
        <f>MID(B1167, VLOOKUP("duoarea_state_offset", Keys!$B:$C, 2, FALSE), VLOOKUP("duoarea_state_length", Keys!$B:$C, 2, FALSE))</f>
        <v>MI</v>
      </c>
      <c r="D1167" t="s">
        <v>613</v>
      </c>
      <c r="E1167" t="s">
        <v>614</v>
      </c>
      <c r="F1167">
        <v>2013702</v>
      </c>
    </row>
    <row r="1168" spans="1:6" x14ac:dyDescent="0.25">
      <c r="A1168">
        <v>2024</v>
      </c>
      <c r="B1168" t="s">
        <v>3680</v>
      </c>
      <c r="C1168" t="str">
        <f>MID(B1168, VLOOKUP("duoarea_state_offset", Keys!$B:$C, 2, FALSE), VLOOKUP("duoarea_state_length", Keys!$B:$C, 2, FALSE))</f>
        <v>MN</v>
      </c>
      <c r="D1168" t="s">
        <v>613</v>
      </c>
      <c r="E1168" t="s">
        <v>614</v>
      </c>
      <c r="F1168">
        <v>1661837</v>
      </c>
    </row>
    <row r="1169" spans="1:6" x14ac:dyDescent="0.25">
      <c r="A1169">
        <v>2024</v>
      </c>
      <c r="B1169" t="s">
        <v>3681</v>
      </c>
      <c r="C1169" t="str">
        <f>MID(B1169, VLOOKUP("duoarea_state_offset", Keys!$B:$C, 2, FALSE), VLOOKUP("duoarea_state_length", Keys!$B:$C, 2, FALSE))</f>
        <v>MO</v>
      </c>
      <c r="D1169" t="s">
        <v>613</v>
      </c>
      <c r="E1169" t="s">
        <v>614</v>
      </c>
      <c r="F1169">
        <v>893703</v>
      </c>
    </row>
    <row r="1170" spans="1:6" x14ac:dyDescent="0.25">
      <c r="A1170">
        <v>2024</v>
      </c>
      <c r="B1170" t="s">
        <v>3682</v>
      </c>
      <c r="C1170" t="str">
        <f>MID(B1170, VLOOKUP("duoarea_state_offset", Keys!$B:$C, 2, FALSE), VLOOKUP("duoarea_state_length", Keys!$B:$C, 2, FALSE))</f>
        <v>MS</v>
      </c>
      <c r="D1170" t="s">
        <v>613</v>
      </c>
      <c r="E1170" t="s">
        <v>614</v>
      </c>
      <c r="F1170">
        <v>5867823</v>
      </c>
    </row>
    <row r="1171" spans="1:6" x14ac:dyDescent="0.25">
      <c r="A1171">
        <v>2024</v>
      </c>
      <c r="B1171" t="s">
        <v>3683</v>
      </c>
      <c r="C1171" t="str">
        <f>MID(B1171, VLOOKUP("duoarea_state_offset", Keys!$B:$C, 2, FALSE), VLOOKUP("duoarea_state_length", Keys!$B:$C, 2, FALSE))</f>
        <v>MT</v>
      </c>
      <c r="D1171" t="s">
        <v>613</v>
      </c>
      <c r="E1171" t="s">
        <v>614</v>
      </c>
      <c r="F1171">
        <v>79481</v>
      </c>
    </row>
    <row r="1172" spans="1:6" x14ac:dyDescent="0.25">
      <c r="A1172">
        <v>2024</v>
      </c>
      <c r="B1172" t="s">
        <v>3684</v>
      </c>
      <c r="C1172" t="str">
        <f>MID(B1172, VLOOKUP("duoarea_state_offset", Keys!$B:$C, 2, FALSE), VLOOKUP("duoarea_state_length", Keys!$B:$C, 2, FALSE))</f>
        <v>NC</v>
      </c>
      <c r="D1172" t="s">
        <v>613</v>
      </c>
      <c r="E1172" t="s">
        <v>614</v>
      </c>
      <c r="F1172">
        <v>720658</v>
      </c>
    </row>
    <row r="1173" spans="1:6" x14ac:dyDescent="0.25">
      <c r="A1173">
        <v>2024</v>
      </c>
      <c r="B1173" t="s">
        <v>3685</v>
      </c>
      <c r="C1173" t="str">
        <f>MID(B1173, VLOOKUP("duoarea_state_offset", Keys!$B:$C, 2, FALSE), VLOOKUP("duoarea_state_length", Keys!$B:$C, 2, FALSE))</f>
        <v>ND</v>
      </c>
      <c r="D1173" t="s">
        <v>613</v>
      </c>
      <c r="E1173" t="s">
        <v>614</v>
      </c>
      <c r="F1173">
        <v>168321</v>
      </c>
    </row>
    <row r="1174" spans="1:6" x14ac:dyDescent="0.25">
      <c r="A1174">
        <v>2024</v>
      </c>
      <c r="B1174" t="s">
        <v>3686</v>
      </c>
      <c r="C1174" t="str">
        <f>MID(B1174, VLOOKUP("duoarea_state_offset", Keys!$B:$C, 2, FALSE), VLOOKUP("duoarea_state_length", Keys!$B:$C, 2, FALSE))</f>
        <v>NE</v>
      </c>
      <c r="D1174" t="s">
        <v>613</v>
      </c>
      <c r="E1174" t="s">
        <v>614</v>
      </c>
      <c r="F1174">
        <v>1453275</v>
      </c>
    </row>
    <row r="1175" spans="1:6" x14ac:dyDescent="0.25">
      <c r="A1175">
        <v>2024</v>
      </c>
      <c r="B1175" t="s">
        <v>3687</v>
      </c>
      <c r="C1175" t="str">
        <f>MID(B1175, VLOOKUP("duoarea_state_offset", Keys!$B:$C, 2, FALSE), VLOOKUP("duoarea_state_length", Keys!$B:$C, 2, FALSE))</f>
        <v>NH</v>
      </c>
      <c r="D1175" t="s">
        <v>613</v>
      </c>
      <c r="E1175" t="s">
        <v>614</v>
      </c>
      <c r="F1175">
        <v>239644</v>
      </c>
    </row>
    <row r="1176" spans="1:6" x14ac:dyDescent="0.25">
      <c r="A1176">
        <v>2024</v>
      </c>
      <c r="B1176" t="s">
        <v>3688</v>
      </c>
      <c r="C1176" t="str">
        <f>MID(B1176, VLOOKUP("duoarea_state_offset", Keys!$B:$C, 2, FALSE), VLOOKUP("duoarea_state_length", Keys!$B:$C, 2, FALSE))</f>
        <v>NJ</v>
      </c>
      <c r="D1176" t="s">
        <v>613</v>
      </c>
      <c r="E1176" t="s">
        <v>614</v>
      </c>
      <c r="F1176">
        <v>1609845</v>
      </c>
    </row>
    <row r="1177" spans="1:6" x14ac:dyDescent="0.25">
      <c r="A1177">
        <v>2024</v>
      </c>
      <c r="B1177" t="s">
        <v>3689</v>
      </c>
      <c r="C1177" t="str">
        <f>MID(B1177, VLOOKUP("duoarea_state_offset", Keys!$B:$C, 2, FALSE), VLOOKUP("duoarea_state_length", Keys!$B:$C, 2, FALSE))</f>
        <v>NM</v>
      </c>
      <c r="D1177" t="s">
        <v>613</v>
      </c>
      <c r="E1177" t="s">
        <v>614</v>
      </c>
      <c r="F1177">
        <v>679737</v>
      </c>
    </row>
    <row r="1178" spans="1:6" x14ac:dyDescent="0.25">
      <c r="A1178">
        <v>2024</v>
      </c>
      <c r="B1178" t="s">
        <v>3690</v>
      </c>
      <c r="C1178" t="str">
        <f>MID(B1178, VLOOKUP("duoarea_state_offset", Keys!$B:$C, 2, FALSE), VLOOKUP("duoarea_state_length", Keys!$B:$C, 2, FALSE))</f>
        <v>NV</v>
      </c>
      <c r="D1178" t="s">
        <v>613</v>
      </c>
      <c r="E1178" t="s">
        <v>614</v>
      </c>
      <c r="F1178">
        <v>855069</v>
      </c>
    </row>
    <row r="1179" spans="1:6" x14ac:dyDescent="0.25">
      <c r="A1179">
        <v>2024</v>
      </c>
      <c r="B1179" t="s">
        <v>3691</v>
      </c>
      <c r="C1179" t="str">
        <f>MID(B1179, VLOOKUP("duoarea_state_offset", Keys!$B:$C, 2, FALSE), VLOOKUP("duoarea_state_length", Keys!$B:$C, 2, FALSE))</f>
        <v>NY</v>
      </c>
      <c r="D1179" t="s">
        <v>613</v>
      </c>
      <c r="E1179" t="s">
        <v>614</v>
      </c>
      <c r="F1179">
        <v>1994730</v>
      </c>
    </row>
    <row r="1180" spans="1:6" x14ac:dyDescent="0.25">
      <c r="A1180">
        <v>2024</v>
      </c>
      <c r="B1180" t="s">
        <v>3692</v>
      </c>
      <c r="C1180" t="str">
        <f>MID(B1180, VLOOKUP("duoarea_state_offset", Keys!$B:$C, 2, FALSE), VLOOKUP("duoarea_state_length", Keys!$B:$C, 2, FALSE))</f>
        <v>OH</v>
      </c>
      <c r="D1180" t="s">
        <v>613</v>
      </c>
      <c r="E1180" t="s">
        <v>614</v>
      </c>
      <c r="F1180">
        <v>3031237</v>
      </c>
    </row>
    <row r="1181" spans="1:6" x14ac:dyDescent="0.25">
      <c r="A1181">
        <v>2024</v>
      </c>
      <c r="B1181" t="s">
        <v>3693</v>
      </c>
      <c r="C1181" t="str">
        <f>MID(B1181, VLOOKUP("duoarea_state_offset", Keys!$B:$C, 2, FALSE), VLOOKUP("duoarea_state_length", Keys!$B:$C, 2, FALSE))</f>
        <v>OK</v>
      </c>
      <c r="D1181" t="s">
        <v>613</v>
      </c>
      <c r="E1181" t="s">
        <v>614</v>
      </c>
      <c r="F1181">
        <v>834481</v>
      </c>
    </row>
    <row r="1182" spans="1:6" x14ac:dyDescent="0.25">
      <c r="A1182">
        <v>2024</v>
      </c>
      <c r="B1182" t="s">
        <v>3694</v>
      </c>
      <c r="C1182" t="str">
        <f>MID(B1182, VLOOKUP("duoarea_state_offset", Keys!$B:$C, 2, FALSE), VLOOKUP("duoarea_state_length", Keys!$B:$C, 2, FALSE))</f>
        <v>OR</v>
      </c>
      <c r="D1182" t="s">
        <v>613</v>
      </c>
      <c r="E1182" t="s">
        <v>614</v>
      </c>
      <c r="F1182">
        <v>1047787</v>
      </c>
    </row>
    <row r="1183" spans="1:6" x14ac:dyDescent="0.25">
      <c r="A1183">
        <v>2024</v>
      </c>
      <c r="B1183" t="s">
        <v>3695</v>
      </c>
      <c r="C1183" t="str">
        <f>MID(B1183, VLOOKUP("duoarea_state_offset", Keys!$B:$C, 2, FALSE), VLOOKUP("duoarea_state_length", Keys!$B:$C, 2, FALSE))</f>
        <v>PA</v>
      </c>
      <c r="D1183" t="s">
        <v>613</v>
      </c>
      <c r="E1183" t="s">
        <v>614</v>
      </c>
      <c r="F1183">
        <v>431644</v>
      </c>
    </row>
    <row r="1184" spans="1:6" x14ac:dyDescent="0.25">
      <c r="A1184">
        <v>2024</v>
      </c>
      <c r="B1184" t="s">
        <v>3696</v>
      </c>
      <c r="C1184" t="str">
        <f>MID(B1184, VLOOKUP("duoarea_state_offset", Keys!$B:$C, 2, FALSE), VLOOKUP("duoarea_state_length", Keys!$B:$C, 2, FALSE))</f>
        <v>RI</v>
      </c>
      <c r="D1184" t="s">
        <v>613</v>
      </c>
      <c r="E1184" t="s">
        <v>614</v>
      </c>
      <c r="F1184">
        <v>286348</v>
      </c>
    </row>
    <row r="1185" spans="1:6" x14ac:dyDescent="0.25">
      <c r="A1185">
        <v>2024</v>
      </c>
      <c r="B1185" t="s">
        <v>3697</v>
      </c>
      <c r="C1185" t="str">
        <f>MID(B1185, VLOOKUP("duoarea_state_offset", Keys!$B:$C, 2, FALSE), VLOOKUP("duoarea_state_length", Keys!$B:$C, 2, FALSE))</f>
        <v>SC</v>
      </c>
      <c r="D1185" t="s">
        <v>613</v>
      </c>
      <c r="E1185" t="s">
        <v>614</v>
      </c>
      <c r="F1185">
        <v>617596</v>
      </c>
    </row>
    <row r="1186" spans="1:6" x14ac:dyDescent="0.25">
      <c r="A1186">
        <v>2024</v>
      </c>
      <c r="B1186" t="s">
        <v>3698</v>
      </c>
      <c r="C1186" t="str">
        <f>MID(B1186, VLOOKUP("duoarea_state_offset", Keys!$B:$C, 2, FALSE), VLOOKUP("duoarea_state_length", Keys!$B:$C, 2, FALSE))</f>
        <v>SD</v>
      </c>
      <c r="D1186" t="s">
        <v>613</v>
      </c>
      <c r="E1186" t="s">
        <v>614</v>
      </c>
      <c r="F1186">
        <v>867579</v>
      </c>
    </row>
    <row r="1187" spans="1:6" x14ac:dyDescent="0.25">
      <c r="A1187">
        <v>2024</v>
      </c>
      <c r="B1187" t="s">
        <v>3699</v>
      </c>
      <c r="C1187" t="str">
        <f>MID(B1187, VLOOKUP("duoarea_state_offset", Keys!$B:$C, 2, FALSE), VLOOKUP("duoarea_state_length", Keys!$B:$C, 2, FALSE))</f>
        <v>TN</v>
      </c>
      <c r="D1187" t="s">
        <v>613</v>
      </c>
      <c r="E1187" t="s">
        <v>614</v>
      </c>
      <c r="F1187">
        <v>2677612</v>
      </c>
    </row>
    <row r="1188" spans="1:6" x14ac:dyDescent="0.25">
      <c r="A1188">
        <v>2024</v>
      </c>
      <c r="B1188" t="s">
        <v>3700</v>
      </c>
      <c r="C1188" t="str">
        <f>MID(B1188, VLOOKUP("duoarea_state_offset", Keys!$B:$C, 2, FALSE), VLOOKUP("duoarea_state_length", Keys!$B:$C, 2, FALSE))</f>
        <v>TX</v>
      </c>
      <c r="D1188" t="s">
        <v>613</v>
      </c>
      <c r="E1188" t="s">
        <v>614</v>
      </c>
      <c r="F1188">
        <v>1114338</v>
      </c>
    </row>
    <row r="1189" spans="1:6" x14ac:dyDescent="0.25">
      <c r="A1189">
        <v>2024</v>
      </c>
      <c r="B1189" t="s">
        <v>3701</v>
      </c>
      <c r="C1189" t="str">
        <f>MID(B1189, VLOOKUP("duoarea_state_offset", Keys!$B:$C, 2, FALSE), VLOOKUP("duoarea_state_length", Keys!$B:$C, 2, FALSE))</f>
        <v>UT</v>
      </c>
      <c r="D1189" t="s">
        <v>613</v>
      </c>
      <c r="E1189" t="s">
        <v>614</v>
      </c>
      <c r="F1189">
        <v>1049018</v>
      </c>
    </row>
    <row r="1190" spans="1:6" x14ac:dyDescent="0.25">
      <c r="A1190">
        <v>2024</v>
      </c>
      <c r="B1190" t="s">
        <v>3702</v>
      </c>
      <c r="C1190" t="str">
        <f>MID(B1190, VLOOKUP("duoarea_state_offset", Keys!$B:$C, 2, FALSE), VLOOKUP("duoarea_state_length", Keys!$B:$C, 2, FALSE))</f>
        <v>VA</v>
      </c>
      <c r="D1190" t="s">
        <v>613</v>
      </c>
      <c r="E1190" t="s">
        <v>614</v>
      </c>
      <c r="F1190">
        <v>1453903</v>
      </c>
    </row>
    <row r="1191" spans="1:6" x14ac:dyDescent="0.25">
      <c r="A1191">
        <v>2024</v>
      </c>
      <c r="B1191" t="s">
        <v>3703</v>
      </c>
      <c r="C1191" t="str">
        <f>MID(B1191, VLOOKUP("duoarea_state_offset", Keys!$B:$C, 2, FALSE), VLOOKUP("duoarea_state_length", Keys!$B:$C, 2, FALSE))</f>
        <v>VT</v>
      </c>
      <c r="D1191" t="s">
        <v>613</v>
      </c>
      <c r="E1191" t="s">
        <v>614</v>
      </c>
      <c r="F1191">
        <v>151520</v>
      </c>
    </row>
    <row r="1192" spans="1:6" x14ac:dyDescent="0.25">
      <c r="A1192">
        <v>2024</v>
      </c>
      <c r="B1192" t="s">
        <v>3704</v>
      </c>
      <c r="C1192" t="str">
        <f>MID(B1192, VLOOKUP("duoarea_state_offset", Keys!$B:$C, 2, FALSE), VLOOKUP("duoarea_state_length", Keys!$B:$C, 2, FALSE))</f>
        <v>WA</v>
      </c>
      <c r="D1192" t="s">
        <v>613</v>
      </c>
      <c r="E1192" t="s">
        <v>614</v>
      </c>
      <c r="F1192">
        <v>927883</v>
      </c>
    </row>
    <row r="1193" spans="1:6" x14ac:dyDescent="0.25">
      <c r="A1193">
        <v>2024</v>
      </c>
      <c r="B1193" t="s">
        <v>3705</v>
      </c>
      <c r="C1193" t="str">
        <f>MID(B1193, VLOOKUP("duoarea_state_offset", Keys!$B:$C, 2, FALSE), VLOOKUP("duoarea_state_length", Keys!$B:$C, 2, FALSE))</f>
        <v>WI</v>
      </c>
      <c r="D1193" t="s">
        <v>613</v>
      </c>
      <c r="E1193" t="s">
        <v>614</v>
      </c>
      <c r="F1193">
        <v>1082224</v>
      </c>
    </row>
    <row r="1194" spans="1:6" x14ac:dyDescent="0.25">
      <c r="A1194">
        <v>2024</v>
      </c>
      <c r="B1194" t="s">
        <v>3706</v>
      </c>
      <c r="C1194" t="str">
        <f>MID(B1194, VLOOKUP("duoarea_state_offset", Keys!$B:$C, 2, FALSE), VLOOKUP("duoarea_state_length", Keys!$B:$C, 2, FALSE))</f>
        <v>WV</v>
      </c>
      <c r="D1194" t="s">
        <v>613</v>
      </c>
      <c r="E1194" t="s">
        <v>614</v>
      </c>
      <c r="F1194">
        <v>473230</v>
      </c>
    </row>
    <row r="1195" spans="1:6" x14ac:dyDescent="0.25">
      <c r="A1195">
        <v>2024</v>
      </c>
      <c r="B1195" t="s">
        <v>3707</v>
      </c>
      <c r="C1195" t="str">
        <f>MID(B1195, VLOOKUP("duoarea_state_offset", Keys!$B:$C, 2, FALSE), VLOOKUP("duoarea_state_length", Keys!$B:$C, 2, FALSE))</f>
        <v>WY</v>
      </c>
      <c r="D1195" t="s">
        <v>613</v>
      </c>
      <c r="E1195" t="s">
        <v>614</v>
      </c>
      <c r="F1195">
        <v>1034674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2"/>
  <sheetViews>
    <sheetView workbookViewId="0"/>
  </sheetViews>
  <sheetFormatPr defaultRowHeight="15" x14ac:dyDescent="0.25"/>
  <cols>
    <col min="1" max="1" width="60" customWidth="1"/>
    <col min="2" max="2" width="18" customWidth="1"/>
  </cols>
  <sheetData>
    <row r="1" spans="1:2" x14ac:dyDescent="0.25">
      <c r="A1" s="4" t="s">
        <v>3708</v>
      </c>
    </row>
    <row r="3" spans="1:2" x14ac:dyDescent="0.25">
      <c r="A3" s="4" t="s">
        <v>3709</v>
      </c>
      <c r="B3" s="16">
        <f>IFERROR(IFERROR(INDEX(NG_production_data1_raw!$B$4:$AA$99, IFERROR(MATCH(VLOOKUP("anchor_year_datewild", Keys!$B:$C, 2, FALSE), NG_production_data1_raw!$A$4:$A$99, 0), MATCH(VLOOKUP("anchor_year", Keys!$B:$C, 2, FALSE), NG_production_data1_raw!$A$4:$A$99, 0)), MATCH(About!$B$1 &amp; VLOOKUP("wildcard", Keys!$B:$C, 2, FALSE), NG_production_data1_raw!$B$3:$AA$3, 0)), VLOOKUP("zero_test", Keys!$B:$C, 2, FALSE)), 0)+IFERROR(IFERROR(INDEX(NG_production_data2_raw!$B$4:$V$46, IFERROR(MATCH(VLOOKUP("anchor_year_datewild", Keys!$B:$C, 2, FALSE), NG_production_data2_raw!$A$4:$A$46, 0), MATCH(VLOOKUP("anchor_year", Keys!$B:$C, 2, FALSE), NG_production_data2_raw!$A$4:$A$46, 0)), MATCH(About!$B$1 &amp; VLOOKUP("wildcard", Keys!$B:$C, 2, FALSE), NG_production_data2_raw!$B$3:$V$3, 0)), VLOOKUP("zero_test", Keys!$B:$C, 2, FALSE)), VLOOKUP("zero_test", Keys!$B:$C, 2, FALSE))</f>
        <v>135</v>
      </c>
    </row>
    <row r="4" spans="1:2" x14ac:dyDescent="0.25">
      <c r="A4" t="s">
        <v>3710</v>
      </c>
      <c r="B4" s="16">
        <f>SUMIFS(NG_movements_state_raw!$F$2:$F$1195, NG_movements_state_raw!$C$2:$C$1195, About!$B$2, NG_movements_state_raw!$D$2:$D$1195, VLOOKUP("ng_process_interstate_receipts", Keys!$B:$C, 2, FALSE), NG_movements_state_raw!$A$2:$A$1195, VLOOKUP("ng_moves_year", Keys!$B:$C, 2, FALSE))</f>
        <v>867579</v>
      </c>
    </row>
    <row r="5" spans="1:2" x14ac:dyDescent="0.25">
      <c r="A5" t="s">
        <v>3711</v>
      </c>
      <c r="B5" s="16">
        <f>SUMIFS(NG_movements_state_raw!$F$2:$F$1195, NG_movements_state_raw!$C$2:$C$1195, About!$B$2, NG_movements_state_raw!$D$2:$D$1195, VLOOKUP("ng_process_interstate_deliveries", Keys!$B:$C, 2, FALSE), NG_movements_state_raw!$A$2:$A$1195, VLOOKUP("ng_moves_year", Keys!$B:$C, 2, FALSE))</f>
        <v>774811</v>
      </c>
    </row>
    <row r="6" spans="1:2" x14ac:dyDescent="0.25">
      <c r="A6" t="s">
        <v>3712</v>
      </c>
      <c r="B6" s="16">
        <f>SUMIFS(NG_movements_state_raw!$F$2:$F$1195, NG_movements_state_raw!$C$2:$C$1195, About!$B$2, NG_movements_state_raw!$D$2:$D$1195, VLOOKUP("ng_process_intl_receipts", Keys!$B:$C, 2, FALSE), NG_movements_state_raw!$A$2:$A$1195, VLOOKUP("ng_moves_year", Keys!$B:$C, 2, FALSE))</f>
        <v>0</v>
      </c>
    </row>
    <row r="7" spans="1:2" x14ac:dyDescent="0.25">
      <c r="A7" t="s">
        <v>3713</v>
      </c>
      <c r="B7" s="16">
        <f>SUMIFS(NG_movements_state_raw!$F$2:$F$1195, NG_movements_state_raw!$C$2:$C$1195, About!$B$2, NG_movements_state_raw!$D$2:$D$1195, VLOOKUP("ng_process_intl_deliveries", Keys!$B:$C, 2, FALSE), NG_movements_state_raw!$A$2:$A$1195, VLOOKUP("ng_moves_year", Keys!$B:$C, 2, FALSE))</f>
        <v>0</v>
      </c>
    </row>
    <row r="8" spans="1:2" x14ac:dyDescent="0.25">
      <c r="A8" s="4" t="s">
        <v>3714</v>
      </c>
      <c r="B8" s="16">
        <f>IFERROR(INDEX(NG_production_data1_raw!$B$4:$AA$99, IFERROR(MATCH(VLOOKUP("anchor_year_datewild", Keys!$B:$C, 2, FALSE), NG_production_data1_raw!$A$4:$A$99, 0), MATCH(VLOOKUP("anchor_year", Keys!$B:$C, 2, FALSE), NG_production_data1_raw!$A$4:$A$99, 0)), MATCH(VLOOKUP("us_total_label", Keys!$B:$C, 2, FALSE)&amp;VLOOKUP("wildcard", Keys!$B:$C, 2, FALSE), NG_production_data1_raw!$B$3:$AA$3, 0)), VLOOKUP("zero_test", Keys!$B:$C, 2, FALSE))</f>
        <v>37724931</v>
      </c>
    </row>
    <row r="10" spans="1:2" x14ac:dyDescent="0.25">
      <c r="A10" t="s">
        <v>3715</v>
      </c>
      <c r="B10" s="17">
        <f>B3*VLOOKUP("mmcf_to_cf", Keys!$B:$C, 2, FALSE)*VLOOKUP("ng_btu_per_mcf", Keys!$B:$C, 2, FALSE)</f>
        <v>139995000000</v>
      </c>
    </row>
    <row r="11" spans="1:2" x14ac:dyDescent="0.25">
      <c r="A11" t="s">
        <v>3716</v>
      </c>
      <c r="B11" s="17">
        <f>(B4+B6)*VLOOKUP("mmcf_to_cf", Keys!$B:$C, 2, FALSE)*VLOOKUP("ng_btu_per_mcf", Keys!$B:$C, 2, FALSE)</f>
        <v>899679423000000</v>
      </c>
    </row>
    <row r="12" spans="1:2" x14ac:dyDescent="0.25">
      <c r="A12" t="s">
        <v>3717</v>
      </c>
      <c r="B12" s="17">
        <f>(B5+B7)*VLOOKUP("mmcf_to_cf", Keys!$B:$C, 2, FALSE)*VLOOKUP("ng_btu_per_mcf", Keys!$B:$C, 2, FALSE)</f>
        <v>803479007000000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Q129"/>
  <sheetViews>
    <sheetView workbookViewId="0"/>
  </sheetViews>
  <sheetFormatPr defaultRowHeight="15" x14ac:dyDescent="0.25"/>
  <sheetData>
    <row r="1" spans="1:43" x14ac:dyDescent="0.25">
      <c r="A1" t="s">
        <v>3403</v>
      </c>
      <c r="B1" t="s">
        <v>3718</v>
      </c>
    </row>
    <row r="2" spans="1:43" x14ac:dyDescent="0.25">
      <c r="A2" t="s">
        <v>3405</v>
      </c>
      <c r="B2" t="s">
        <v>3719</v>
      </c>
      <c r="C2" t="s">
        <v>3720</v>
      </c>
      <c r="D2" t="s">
        <v>3721</v>
      </c>
      <c r="E2" t="s">
        <v>3722</v>
      </c>
      <c r="F2" t="s">
        <v>3723</v>
      </c>
      <c r="G2" t="s">
        <v>3724</v>
      </c>
      <c r="H2" t="s">
        <v>3725</v>
      </c>
      <c r="I2" t="s">
        <v>3726</v>
      </c>
      <c r="J2" t="s">
        <v>3727</v>
      </c>
      <c r="K2" t="s">
        <v>3728</v>
      </c>
      <c r="L2" t="s">
        <v>3729</v>
      </c>
      <c r="M2" t="s">
        <v>3730</v>
      </c>
      <c r="N2" t="s">
        <v>3731</v>
      </c>
      <c r="O2" t="s">
        <v>3732</v>
      </c>
      <c r="P2" t="s">
        <v>3733</v>
      </c>
      <c r="Q2" t="s">
        <v>3734</v>
      </c>
      <c r="R2" t="s">
        <v>3735</v>
      </c>
      <c r="S2" t="s">
        <v>3736</v>
      </c>
      <c r="T2" t="s">
        <v>3737</v>
      </c>
      <c r="U2" t="s">
        <v>3738</v>
      </c>
      <c r="V2" t="s">
        <v>3739</v>
      </c>
      <c r="W2" t="s">
        <v>3740</v>
      </c>
      <c r="X2" t="s">
        <v>3741</v>
      </c>
      <c r="Y2" t="s">
        <v>3742</v>
      </c>
      <c r="Z2" t="s">
        <v>3743</v>
      </c>
      <c r="AA2" t="s">
        <v>3744</v>
      </c>
      <c r="AB2" t="s">
        <v>3745</v>
      </c>
      <c r="AC2" t="s">
        <v>3746</v>
      </c>
      <c r="AD2" t="s">
        <v>3747</v>
      </c>
      <c r="AE2" t="s">
        <v>3748</v>
      </c>
      <c r="AF2" t="s">
        <v>3749</v>
      </c>
      <c r="AG2" t="s">
        <v>3750</v>
      </c>
      <c r="AH2" t="s">
        <v>3751</v>
      </c>
      <c r="AI2" t="s">
        <v>3752</v>
      </c>
      <c r="AJ2" t="s">
        <v>3753</v>
      </c>
      <c r="AK2" t="s">
        <v>3754</v>
      </c>
      <c r="AL2" t="s">
        <v>3755</v>
      </c>
      <c r="AM2" t="s">
        <v>3756</v>
      </c>
      <c r="AN2" t="s">
        <v>3757</v>
      </c>
      <c r="AO2" t="s">
        <v>3758</v>
      </c>
      <c r="AP2" t="s">
        <v>3759</v>
      </c>
      <c r="AQ2" t="s">
        <v>3760</v>
      </c>
    </row>
    <row r="3" spans="1:43" x14ac:dyDescent="0.25">
      <c r="A3" t="s">
        <v>3432</v>
      </c>
      <c r="B3" t="s">
        <v>3761</v>
      </c>
      <c r="C3" t="s">
        <v>3762</v>
      </c>
      <c r="D3" t="s">
        <v>3763</v>
      </c>
      <c r="E3" t="s">
        <v>3764</v>
      </c>
      <c r="F3" t="s">
        <v>3765</v>
      </c>
      <c r="G3" t="s">
        <v>3766</v>
      </c>
      <c r="H3" t="s">
        <v>3767</v>
      </c>
      <c r="I3" t="s">
        <v>3768</v>
      </c>
      <c r="J3" t="s">
        <v>3769</v>
      </c>
      <c r="K3" t="s">
        <v>3770</v>
      </c>
      <c r="L3" t="s">
        <v>3771</v>
      </c>
      <c r="M3" t="s">
        <v>3772</v>
      </c>
      <c r="N3" t="s">
        <v>3773</v>
      </c>
      <c r="O3" t="s">
        <v>3774</v>
      </c>
      <c r="P3" t="s">
        <v>3775</v>
      </c>
      <c r="Q3" t="s">
        <v>3776</v>
      </c>
      <c r="R3" t="s">
        <v>3777</v>
      </c>
      <c r="S3" t="s">
        <v>3778</v>
      </c>
      <c r="T3" t="s">
        <v>3779</v>
      </c>
      <c r="U3" t="s">
        <v>3780</v>
      </c>
      <c r="V3" t="s">
        <v>3781</v>
      </c>
      <c r="W3" t="s">
        <v>3782</v>
      </c>
      <c r="X3" t="s">
        <v>3783</v>
      </c>
      <c r="Y3" t="s">
        <v>3784</v>
      </c>
      <c r="Z3" t="s">
        <v>3785</v>
      </c>
      <c r="AA3" t="s">
        <v>3786</v>
      </c>
      <c r="AB3" t="s">
        <v>3787</v>
      </c>
      <c r="AC3" t="s">
        <v>3788</v>
      </c>
      <c r="AD3" t="s">
        <v>3789</v>
      </c>
      <c r="AE3" t="s">
        <v>3790</v>
      </c>
      <c r="AF3" t="s">
        <v>3791</v>
      </c>
      <c r="AG3" t="s">
        <v>3792</v>
      </c>
      <c r="AH3" t="s">
        <v>3793</v>
      </c>
      <c r="AI3" t="s">
        <v>3794</v>
      </c>
      <c r="AJ3" t="s">
        <v>3795</v>
      </c>
      <c r="AK3" t="s">
        <v>3796</v>
      </c>
      <c r="AL3" t="s">
        <v>3797</v>
      </c>
      <c r="AM3" t="s">
        <v>3798</v>
      </c>
      <c r="AN3" t="s">
        <v>3799</v>
      </c>
      <c r="AO3" t="s">
        <v>3800</v>
      </c>
      <c r="AP3" t="s">
        <v>3801</v>
      </c>
      <c r="AQ3" t="s">
        <v>3802</v>
      </c>
    </row>
    <row r="4" spans="1:43" x14ac:dyDescent="0.25">
      <c r="A4" t="s">
        <v>3803</v>
      </c>
      <c r="B4">
        <v>63621</v>
      </c>
    </row>
    <row r="5" spans="1:43" x14ac:dyDescent="0.25">
      <c r="A5" t="s">
        <v>3804</v>
      </c>
      <c r="B5">
        <v>69389</v>
      </c>
    </row>
    <row r="6" spans="1:43" x14ac:dyDescent="0.25">
      <c r="A6" t="s">
        <v>3805</v>
      </c>
      <c r="B6">
        <v>88767</v>
      </c>
    </row>
    <row r="7" spans="1:43" x14ac:dyDescent="0.25">
      <c r="A7" t="s">
        <v>3806</v>
      </c>
      <c r="B7">
        <v>100461</v>
      </c>
    </row>
    <row r="8" spans="1:43" x14ac:dyDescent="0.25">
      <c r="A8" t="s">
        <v>3807</v>
      </c>
      <c r="B8">
        <v>117081</v>
      </c>
    </row>
    <row r="9" spans="1:43" x14ac:dyDescent="0.25">
      <c r="A9" t="s">
        <v>3808</v>
      </c>
      <c r="B9">
        <v>134717</v>
      </c>
    </row>
    <row r="10" spans="1:43" x14ac:dyDescent="0.25">
      <c r="A10" t="s">
        <v>3809</v>
      </c>
      <c r="B10">
        <v>126494</v>
      </c>
    </row>
    <row r="11" spans="1:43" x14ac:dyDescent="0.25">
      <c r="A11" t="s">
        <v>3810</v>
      </c>
      <c r="B11">
        <v>166095</v>
      </c>
    </row>
    <row r="12" spans="1:43" x14ac:dyDescent="0.25">
      <c r="A12" t="s">
        <v>3811</v>
      </c>
      <c r="B12">
        <v>178527</v>
      </c>
    </row>
    <row r="13" spans="1:43" x14ac:dyDescent="0.25">
      <c r="A13" t="s">
        <v>3812</v>
      </c>
      <c r="B13">
        <v>183171</v>
      </c>
    </row>
    <row r="14" spans="1:43" x14ac:dyDescent="0.25">
      <c r="A14" t="s">
        <v>3813</v>
      </c>
      <c r="B14">
        <v>209557</v>
      </c>
    </row>
    <row r="15" spans="1:43" x14ac:dyDescent="0.25">
      <c r="A15" t="s">
        <v>3814</v>
      </c>
      <c r="B15">
        <v>220449</v>
      </c>
    </row>
    <row r="16" spans="1:43" x14ac:dyDescent="0.25">
      <c r="A16" t="s">
        <v>3815</v>
      </c>
      <c r="B16">
        <v>222935</v>
      </c>
    </row>
    <row r="17" spans="1:2" x14ac:dyDescent="0.25">
      <c r="A17" t="s">
        <v>3816</v>
      </c>
      <c r="B17">
        <v>248446</v>
      </c>
    </row>
    <row r="18" spans="1:2" x14ac:dyDescent="0.25">
      <c r="A18" t="s">
        <v>3817</v>
      </c>
      <c r="B18">
        <v>265763</v>
      </c>
    </row>
    <row r="19" spans="1:2" x14ac:dyDescent="0.25">
      <c r="A19" t="s">
        <v>3818</v>
      </c>
      <c r="B19">
        <v>281104</v>
      </c>
    </row>
    <row r="20" spans="1:2" x14ac:dyDescent="0.25">
      <c r="A20" t="s">
        <v>3819</v>
      </c>
      <c r="B20">
        <v>300767</v>
      </c>
    </row>
    <row r="21" spans="1:2" x14ac:dyDescent="0.25">
      <c r="A21" t="s">
        <v>3820</v>
      </c>
      <c r="B21">
        <v>335316</v>
      </c>
    </row>
    <row r="22" spans="1:2" x14ac:dyDescent="0.25">
      <c r="A22" t="s">
        <v>3821</v>
      </c>
      <c r="B22">
        <v>355928</v>
      </c>
    </row>
    <row r="23" spans="1:2" x14ac:dyDescent="0.25">
      <c r="A23" t="s">
        <v>3822</v>
      </c>
      <c r="B23">
        <v>378367</v>
      </c>
    </row>
    <row r="24" spans="1:2" x14ac:dyDescent="0.25">
      <c r="A24" t="s">
        <v>3823</v>
      </c>
      <c r="B24">
        <v>442929</v>
      </c>
    </row>
    <row r="25" spans="1:2" x14ac:dyDescent="0.25">
      <c r="A25" t="s">
        <v>3824</v>
      </c>
      <c r="B25">
        <v>472183</v>
      </c>
    </row>
    <row r="26" spans="1:2" x14ac:dyDescent="0.25">
      <c r="A26" t="s">
        <v>3825</v>
      </c>
      <c r="B26">
        <v>557531</v>
      </c>
    </row>
    <row r="27" spans="1:2" x14ac:dyDescent="0.25">
      <c r="A27" t="s">
        <v>3826</v>
      </c>
      <c r="B27">
        <v>732407</v>
      </c>
    </row>
    <row r="28" spans="1:2" x14ac:dyDescent="0.25">
      <c r="A28" t="s">
        <v>3827</v>
      </c>
      <c r="B28">
        <v>713940</v>
      </c>
    </row>
    <row r="29" spans="1:2" x14ac:dyDescent="0.25">
      <c r="A29" t="s">
        <v>3828</v>
      </c>
      <c r="B29">
        <v>620373</v>
      </c>
    </row>
    <row r="30" spans="1:2" x14ac:dyDescent="0.25">
      <c r="A30" t="s">
        <v>3829</v>
      </c>
      <c r="B30">
        <v>770874</v>
      </c>
    </row>
    <row r="31" spans="1:2" x14ac:dyDescent="0.25">
      <c r="A31" t="s">
        <v>3830</v>
      </c>
      <c r="B31">
        <v>901129</v>
      </c>
    </row>
    <row r="32" spans="1:2" x14ac:dyDescent="0.25">
      <c r="A32" t="s">
        <v>3831</v>
      </c>
      <c r="B32">
        <v>901474</v>
      </c>
    </row>
    <row r="33" spans="1:2" x14ac:dyDescent="0.25">
      <c r="A33" t="s">
        <v>3832</v>
      </c>
      <c r="B33">
        <v>1007323</v>
      </c>
    </row>
    <row r="34" spans="1:2" x14ac:dyDescent="0.25">
      <c r="A34" t="s">
        <v>3459</v>
      </c>
      <c r="B34">
        <v>898011</v>
      </c>
    </row>
    <row r="35" spans="1:2" x14ac:dyDescent="0.25">
      <c r="A35" t="s">
        <v>3460</v>
      </c>
      <c r="B35">
        <v>851081</v>
      </c>
    </row>
    <row r="36" spans="1:2" x14ac:dyDescent="0.25">
      <c r="A36" t="s">
        <v>3461</v>
      </c>
      <c r="B36">
        <v>785159</v>
      </c>
    </row>
    <row r="37" spans="1:2" x14ac:dyDescent="0.25">
      <c r="A37" t="s">
        <v>3462</v>
      </c>
      <c r="B37">
        <v>905656</v>
      </c>
    </row>
    <row r="38" spans="1:2" x14ac:dyDescent="0.25">
      <c r="A38" t="s">
        <v>3463</v>
      </c>
      <c r="B38">
        <v>908065</v>
      </c>
    </row>
    <row r="39" spans="1:2" x14ac:dyDescent="0.25">
      <c r="A39" t="s">
        <v>3464</v>
      </c>
      <c r="B39">
        <v>993942</v>
      </c>
    </row>
    <row r="40" spans="1:2" x14ac:dyDescent="0.25">
      <c r="A40" t="s">
        <v>3465</v>
      </c>
      <c r="B40">
        <v>1098513</v>
      </c>
    </row>
    <row r="41" spans="1:2" x14ac:dyDescent="0.25">
      <c r="A41" t="s">
        <v>3466</v>
      </c>
      <c r="B41">
        <v>1277653</v>
      </c>
    </row>
    <row r="42" spans="1:2" x14ac:dyDescent="0.25">
      <c r="A42" t="s">
        <v>3467</v>
      </c>
      <c r="B42">
        <v>1213254</v>
      </c>
    </row>
    <row r="43" spans="1:2" x14ac:dyDescent="0.25">
      <c r="A43" t="s">
        <v>3468</v>
      </c>
      <c r="B43">
        <v>1264256</v>
      </c>
    </row>
    <row r="44" spans="1:2" x14ac:dyDescent="0.25">
      <c r="A44" t="s">
        <v>3469</v>
      </c>
      <c r="B44">
        <v>1503176</v>
      </c>
    </row>
    <row r="45" spans="1:2" x14ac:dyDescent="0.25">
      <c r="A45" t="s">
        <v>3470</v>
      </c>
      <c r="B45">
        <v>1404182</v>
      </c>
    </row>
    <row r="46" spans="1:2" x14ac:dyDescent="0.25">
      <c r="A46" t="s">
        <v>3471</v>
      </c>
      <c r="B46">
        <v>1385479</v>
      </c>
    </row>
    <row r="47" spans="1:2" x14ac:dyDescent="0.25">
      <c r="A47" t="s">
        <v>3472</v>
      </c>
      <c r="B47">
        <v>1505613</v>
      </c>
    </row>
    <row r="48" spans="1:2" x14ac:dyDescent="0.25">
      <c r="A48" t="s">
        <v>3473</v>
      </c>
      <c r="B48">
        <v>1677904</v>
      </c>
    </row>
    <row r="49" spans="1:2" x14ac:dyDescent="0.25">
      <c r="A49" t="s">
        <v>3474</v>
      </c>
      <c r="B49">
        <v>1713655</v>
      </c>
    </row>
    <row r="50" spans="1:2" x14ac:dyDescent="0.25">
      <c r="A50" t="s">
        <v>3475</v>
      </c>
      <c r="B50">
        <v>1733424</v>
      </c>
    </row>
    <row r="51" spans="1:2" x14ac:dyDescent="0.25">
      <c r="A51" t="s">
        <v>3476</v>
      </c>
      <c r="B51">
        <v>1856987</v>
      </c>
    </row>
    <row r="52" spans="1:2" x14ac:dyDescent="0.25">
      <c r="A52" t="s">
        <v>3477</v>
      </c>
      <c r="B52">
        <v>2020185</v>
      </c>
    </row>
    <row r="53" spans="1:2" x14ac:dyDescent="0.25">
      <c r="A53" t="s">
        <v>3478</v>
      </c>
      <c r="B53">
        <v>1841940</v>
      </c>
    </row>
    <row r="54" spans="1:2" x14ac:dyDescent="0.25">
      <c r="A54" t="s">
        <v>3479</v>
      </c>
      <c r="B54">
        <v>1973574</v>
      </c>
    </row>
    <row r="55" spans="1:2" x14ac:dyDescent="0.25">
      <c r="A55" t="s">
        <v>3480</v>
      </c>
      <c r="B55">
        <v>2247711</v>
      </c>
    </row>
    <row r="56" spans="1:2" x14ac:dyDescent="0.25">
      <c r="A56" t="s">
        <v>3481</v>
      </c>
      <c r="B56">
        <v>2289836</v>
      </c>
    </row>
    <row r="57" spans="1:2" x14ac:dyDescent="0.25">
      <c r="A57" t="s">
        <v>3482</v>
      </c>
      <c r="B57">
        <v>2357082</v>
      </c>
    </row>
    <row r="58" spans="1:2" x14ac:dyDescent="0.25">
      <c r="A58" t="s">
        <v>3483</v>
      </c>
      <c r="B58">
        <v>2314988</v>
      </c>
    </row>
    <row r="59" spans="1:2" x14ac:dyDescent="0.25">
      <c r="A59" t="s">
        <v>3484</v>
      </c>
      <c r="B59">
        <v>2484428</v>
      </c>
    </row>
    <row r="60" spans="1:2" x14ac:dyDescent="0.25">
      <c r="A60" t="s">
        <v>3485</v>
      </c>
      <c r="B60">
        <v>2617283</v>
      </c>
    </row>
    <row r="61" spans="1:2" x14ac:dyDescent="0.25">
      <c r="A61" t="s">
        <v>3486</v>
      </c>
      <c r="B61">
        <v>2616901</v>
      </c>
    </row>
    <row r="62" spans="1:2" x14ac:dyDescent="0.25">
      <c r="A62" t="s">
        <v>3487</v>
      </c>
      <c r="B62">
        <v>2448987</v>
      </c>
    </row>
    <row r="63" spans="1:2" x14ac:dyDescent="0.25">
      <c r="A63" t="s">
        <v>3488</v>
      </c>
      <c r="B63">
        <v>2574590</v>
      </c>
    </row>
    <row r="64" spans="1:2" x14ac:dyDescent="0.25">
      <c r="A64" t="s">
        <v>3489</v>
      </c>
      <c r="B64">
        <v>2574933</v>
      </c>
    </row>
    <row r="65" spans="1:2" x14ac:dyDescent="0.25">
      <c r="A65" t="s">
        <v>3490</v>
      </c>
      <c r="B65">
        <v>2621758</v>
      </c>
    </row>
    <row r="66" spans="1:2" x14ac:dyDescent="0.25">
      <c r="A66" t="s">
        <v>3491</v>
      </c>
      <c r="B66">
        <v>2676189</v>
      </c>
    </row>
    <row r="67" spans="1:2" x14ac:dyDescent="0.25">
      <c r="A67" t="s">
        <v>3492</v>
      </c>
      <c r="B67">
        <v>2752723</v>
      </c>
    </row>
    <row r="68" spans="1:2" x14ac:dyDescent="0.25">
      <c r="A68" t="s">
        <v>3493</v>
      </c>
      <c r="B68">
        <v>2786822</v>
      </c>
    </row>
    <row r="69" spans="1:2" x14ac:dyDescent="0.25">
      <c r="A69" t="s">
        <v>3494</v>
      </c>
      <c r="B69">
        <v>2848514</v>
      </c>
    </row>
    <row r="70" spans="1:2" x14ac:dyDescent="0.25">
      <c r="A70" t="s">
        <v>3495</v>
      </c>
      <c r="B70">
        <v>3027763</v>
      </c>
    </row>
    <row r="71" spans="1:2" x14ac:dyDescent="0.25">
      <c r="A71" t="s">
        <v>3496</v>
      </c>
      <c r="B71">
        <v>3215742</v>
      </c>
    </row>
    <row r="72" spans="1:2" x14ac:dyDescent="0.25">
      <c r="A72" t="s">
        <v>3497</v>
      </c>
      <c r="B72">
        <v>3329042</v>
      </c>
    </row>
    <row r="73" spans="1:2" x14ac:dyDescent="0.25">
      <c r="A73" t="s">
        <v>3498</v>
      </c>
      <c r="B73">
        <v>3371751</v>
      </c>
    </row>
    <row r="74" spans="1:2" x14ac:dyDescent="0.25">
      <c r="A74" t="s">
        <v>3499</v>
      </c>
      <c r="B74">
        <v>3517450</v>
      </c>
    </row>
    <row r="75" spans="1:2" x14ac:dyDescent="0.25">
      <c r="A75" t="s">
        <v>3500</v>
      </c>
      <c r="B75">
        <v>3453914</v>
      </c>
    </row>
    <row r="76" spans="1:2" x14ac:dyDescent="0.25">
      <c r="A76" t="s">
        <v>3501</v>
      </c>
      <c r="B76">
        <v>3455368</v>
      </c>
    </row>
    <row r="77" spans="1:2" x14ac:dyDescent="0.25">
      <c r="A77" t="s">
        <v>3502</v>
      </c>
      <c r="B77">
        <v>3360903</v>
      </c>
    </row>
    <row r="78" spans="1:2" x14ac:dyDescent="0.25">
      <c r="A78" t="s">
        <v>3503</v>
      </c>
      <c r="B78">
        <v>3202585</v>
      </c>
    </row>
    <row r="79" spans="1:2" x14ac:dyDescent="0.25">
      <c r="A79" t="s">
        <v>3504</v>
      </c>
      <c r="B79">
        <v>3056779</v>
      </c>
    </row>
    <row r="80" spans="1:2" x14ac:dyDescent="0.25">
      <c r="A80" t="s">
        <v>3505</v>
      </c>
      <c r="B80">
        <v>2976180</v>
      </c>
    </row>
    <row r="81" spans="1:43" x14ac:dyDescent="0.25">
      <c r="A81" t="s">
        <v>3506</v>
      </c>
      <c r="B81">
        <v>3009265</v>
      </c>
    </row>
    <row r="82" spans="1:43" x14ac:dyDescent="0.25">
      <c r="A82" t="s">
        <v>3507</v>
      </c>
      <c r="B82">
        <v>3178216</v>
      </c>
    </row>
    <row r="83" spans="1:43" x14ac:dyDescent="0.25">
      <c r="A83" t="s">
        <v>3508</v>
      </c>
      <c r="B83">
        <v>3121310</v>
      </c>
    </row>
    <row r="84" spans="1:43" x14ac:dyDescent="0.25">
      <c r="A84" t="s">
        <v>3509</v>
      </c>
      <c r="B84">
        <v>3146365</v>
      </c>
    </row>
    <row r="85" spans="1:43" x14ac:dyDescent="0.25">
      <c r="A85" t="s">
        <v>3510</v>
      </c>
      <c r="B85">
        <v>3128624</v>
      </c>
      <c r="C85">
        <v>42829</v>
      </c>
      <c r="D85">
        <v>34773</v>
      </c>
      <c r="E85">
        <v>841</v>
      </c>
      <c r="F85">
        <v>3729</v>
      </c>
      <c r="G85">
        <v>13</v>
      </c>
      <c r="H85">
        <v>3473</v>
      </c>
      <c r="I85">
        <v>355653</v>
      </c>
      <c r="J85">
        <v>24090</v>
      </c>
      <c r="K85">
        <v>4721</v>
      </c>
      <c r="L85">
        <v>65810</v>
      </c>
      <c r="M85">
        <v>6548</v>
      </c>
      <c r="N85">
        <v>32665</v>
      </c>
      <c r="O85">
        <v>226</v>
      </c>
      <c r="P85">
        <v>6671</v>
      </c>
      <c r="Q85">
        <v>45424</v>
      </c>
      <c r="R85">
        <v>13551</v>
      </c>
      <c r="S85">
        <v>154056</v>
      </c>
      <c r="T85">
        <v>973</v>
      </c>
      <c r="U85">
        <v>918</v>
      </c>
      <c r="V85">
        <v>1539251</v>
      </c>
      <c r="W85">
        <v>20680</v>
      </c>
      <c r="X85">
        <v>18352</v>
      </c>
      <c r="Y85">
        <v>199579</v>
      </c>
      <c r="Z85">
        <v>34204</v>
      </c>
      <c r="AA85">
        <v>71568</v>
      </c>
      <c r="AB85">
        <v>932350</v>
      </c>
      <c r="AC85">
        <v>262518</v>
      </c>
      <c r="AD85">
        <v>217539</v>
      </c>
      <c r="AE85">
        <v>30303</v>
      </c>
      <c r="AG85">
        <v>30813</v>
      </c>
      <c r="AH85">
        <v>25860</v>
      </c>
      <c r="AI85">
        <v>130563</v>
      </c>
      <c r="AJ85">
        <v>973352</v>
      </c>
      <c r="AK85">
        <v>587337</v>
      </c>
      <c r="AL85">
        <v>31072</v>
      </c>
      <c r="AM85">
        <v>556265</v>
      </c>
      <c r="AN85">
        <v>357</v>
      </c>
      <c r="AO85">
        <v>365370</v>
      </c>
      <c r="AP85">
        <v>700</v>
      </c>
      <c r="AQ85">
        <v>19588</v>
      </c>
    </row>
    <row r="86" spans="1:43" x14ac:dyDescent="0.25">
      <c r="A86" t="s">
        <v>3511</v>
      </c>
      <c r="B86">
        <v>3156715</v>
      </c>
      <c r="C86">
        <v>34018</v>
      </c>
      <c r="D86">
        <v>25626</v>
      </c>
      <c r="E86">
        <v>834</v>
      </c>
      <c r="F86">
        <v>4282</v>
      </c>
      <c r="G86">
        <v>49</v>
      </c>
      <c r="H86">
        <v>3227</v>
      </c>
      <c r="I86">
        <v>372436</v>
      </c>
      <c r="J86">
        <v>27710</v>
      </c>
      <c r="K86">
        <v>5563</v>
      </c>
      <c r="L86">
        <v>70525</v>
      </c>
      <c r="M86">
        <v>7349</v>
      </c>
      <c r="N86">
        <v>31462</v>
      </c>
      <c r="O86">
        <v>202</v>
      </c>
      <c r="P86">
        <v>6872</v>
      </c>
      <c r="Q86">
        <v>47271</v>
      </c>
      <c r="R86">
        <v>14571</v>
      </c>
      <c r="S86">
        <v>158621</v>
      </c>
      <c r="T86">
        <v>1158</v>
      </c>
      <c r="U86">
        <v>1132</v>
      </c>
      <c r="V86">
        <v>1526625</v>
      </c>
      <c r="W86">
        <v>20014</v>
      </c>
      <c r="X86">
        <v>18849</v>
      </c>
      <c r="Y86">
        <v>188749</v>
      </c>
      <c r="Z86">
        <v>33047</v>
      </c>
      <c r="AA86">
        <v>71024</v>
      </c>
      <c r="AB86">
        <v>908217</v>
      </c>
      <c r="AC86">
        <v>286725</v>
      </c>
      <c r="AD86">
        <v>202206</v>
      </c>
      <c r="AE86">
        <v>30545</v>
      </c>
      <c r="AG86">
        <v>30921</v>
      </c>
      <c r="AH86">
        <v>22440</v>
      </c>
      <c r="AI86">
        <v>118300</v>
      </c>
      <c r="AJ86">
        <v>1021430</v>
      </c>
      <c r="AK86">
        <v>618910</v>
      </c>
      <c r="AL86">
        <v>27404</v>
      </c>
      <c r="AM86">
        <v>591506</v>
      </c>
      <c r="AN86">
        <v>335</v>
      </c>
      <c r="AO86">
        <v>373176</v>
      </c>
      <c r="AP86">
        <v>613</v>
      </c>
      <c r="AQ86">
        <v>28396</v>
      </c>
    </row>
    <row r="87" spans="1:43" x14ac:dyDescent="0.25">
      <c r="A87" t="s">
        <v>3512</v>
      </c>
      <c r="B87">
        <v>3170999</v>
      </c>
      <c r="C87">
        <v>28282</v>
      </c>
      <c r="D87">
        <v>19476</v>
      </c>
      <c r="E87">
        <v>831</v>
      </c>
      <c r="F87">
        <v>4282</v>
      </c>
      <c r="G87">
        <v>65</v>
      </c>
      <c r="H87">
        <v>3628</v>
      </c>
      <c r="I87">
        <v>378879</v>
      </c>
      <c r="J87">
        <v>29200</v>
      </c>
      <c r="K87">
        <v>5321</v>
      </c>
      <c r="L87">
        <v>71594</v>
      </c>
      <c r="M87">
        <v>7886</v>
      </c>
      <c r="N87">
        <v>31736</v>
      </c>
      <c r="O87">
        <v>269</v>
      </c>
      <c r="P87">
        <v>6380</v>
      </c>
      <c r="Q87">
        <v>50690</v>
      </c>
      <c r="R87">
        <v>14971</v>
      </c>
      <c r="S87">
        <v>158604</v>
      </c>
      <c r="T87">
        <v>1172</v>
      </c>
      <c r="U87">
        <v>1056</v>
      </c>
      <c r="V87">
        <v>1526464</v>
      </c>
      <c r="W87">
        <v>18746</v>
      </c>
      <c r="X87">
        <v>18849</v>
      </c>
      <c r="Y87">
        <v>179617</v>
      </c>
      <c r="Z87">
        <v>31455</v>
      </c>
      <c r="AA87">
        <v>75169</v>
      </c>
      <c r="AB87">
        <v>882911</v>
      </c>
      <c r="AC87">
        <v>319717</v>
      </c>
      <c r="AD87">
        <v>206112</v>
      </c>
      <c r="AE87">
        <v>29050</v>
      </c>
      <c r="AG87">
        <v>29225</v>
      </c>
      <c r="AH87">
        <v>29534</v>
      </c>
      <c r="AI87">
        <v>118303</v>
      </c>
      <c r="AJ87">
        <v>1031262</v>
      </c>
      <c r="AK87">
        <v>625527</v>
      </c>
      <c r="AL87">
        <v>24769</v>
      </c>
      <c r="AM87">
        <v>600758</v>
      </c>
      <c r="AN87">
        <v>237</v>
      </c>
      <c r="AO87">
        <v>374161</v>
      </c>
      <c r="AP87">
        <v>810</v>
      </c>
      <c r="AQ87">
        <v>30527</v>
      </c>
    </row>
    <row r="88" spans="1:43" x14ac:dyDescent="0.25">
      <c r="A88" t="s">
        <v>3513</v>
      </c>
      <c r="B88">
        <v>3249696</v>
      </c>
      <c r="C88">
        <v>23142</v>
      </c>
      <c r="D88">
        <v>14462</v>
      </c>
      <c r="E88">
        <v>840</v>
      </c>
      <c r="F88">
        <v>4284</v>
      </c>
      <c r="G88">
        <v>32</v>
      </c>
      <c r="H88">
        <v>3524</v>
      </c>
      <c r="I88">
        <v>393759</v>
      </c>
      <c r="J88">
        <v>28868</v>
      </c>
      <c r="K88">
        <v>5526</v>
      </c>
      <c r="L88">
        <v>75729</v>
      </c>
      <c r="M88">
        <v>7777</v>
      </c>
      <c r="N88">
        <v>30554</v>
      </c>
      <c r="O88">
        <v>285</v>
      </c>
      <c r="P88">
        <v>6452</v>
      </c>
      <c r="Q88">
        <v>52652</v>
      </c>
      <c r="R88">
        <v>15271</v>
      </c>
      <c r="S88">
        <v>168385</v>
      </c>
      <c r="T88">
        <v>1340</v>
      </c>
      <c r="U88">
        <v>920</v>
      </c>
      <c r="V88">
        <v>1570688</v>
      </c>
      <c r="W88">
        <v>19804</v>
      </c>
      <c r="X88">
        <v>18730</v>
      </c>
      <c r="Y88">
        <v>187011</v>
      </c>
      <c r="Z88">
        <v>32776</v>
      </c>
      <c r="AA88">
        <v>79336</v>
      </c>
      <c r="AB88">
        <v>883174</v>
      </c>
      <c r="AC88">
        <v>349857</v>
      </c>
      <c r="AD88">
        <v>217564</v>
      </c>
      <c r="AE88">
        <v>28845</v>
      </c>
      <c r="AG88">
        <v>29761</v>
      </c>
      <c r="AH88">
        <v>34689</v>
      </c>
      <c r="AI88">
        <v>124269</v>
      </c>
      <c r="AJ88">
        <v>1044543</v>
      </c>
      <c r="AK88">
        <v>630401</v>
      </c>
      <c r="AL88">
        <v>21983</v>
      </c>
      <c r="AM88">
        <v>608418</v>
      </c>
      <c r="AN88">
        <v>215</v>
      </c>
      <c r="AO88">
        <v>381621</v>
      </c>
      <c r="AP88">
        <v>1907</v>
      </c>
      <c r="AQ88">
        <v>30399</v>
      </c>
    </row>
    <row r="89" spans="1:43" x14ac:dyDescent="0.25">
      <c r="A89" t="s">
        <v>3514</v>
      </c>
      <c r="B89">
        <v>3274553</v>
      </c>
      <c r="C89">
        <v>20961</v>
      </c>
      <c r="D89">
        <v>11458</v>
      </c>
      <c r="E89">
        <v>1071</v>
      </c>
      <c r="F89">
        <v>4851</v>
      </c>
      <c r="G89">
        <v>26</v>
      </c>
      <c r="H89">
        <v>3555</v>
      </c>
      <c r="I89">
        <v>384082</v>
      </c>
      <c r="J89">
        <v>30265</v>
      </c>
      <c r="K89">
        <v>5168</v>
      </c>
      <c r="L89">
        <v>75407</v>
      </c>
      <c r="M89">
        <v>7790</v>
      </c>
      <c r="N89">
        <v>27300</v>
      </c>
      <c r="O89">
        <v>243</v>
      </c>
      <c r="P89">
        <v>6943</v>
      </c>
      <c r="Q89">
        <v>50857</v>
      </c>
      <c r="R89">
        <v>14988</v>
      </c>
      <c r="S89">
        <v>162739</v>
      </c>
      <c r="T89">
        <v>1596</v>
      </c>
      <c r="U89">
        <v>786</v>
      </c>
      <c r="V89">
        <v>1546866</v>
      </c>
      <c r="W89">
        <v>21581</v>
      </c>
      <c r="X89">
        <v>19044</v>
      </c>
      <c r="Y89">
        <v>184409</v>
      </c>
      <c r="Z89">
        <v>30641</v>
      </c>
      <c r="AA89">
        <v>78530</v>
      </c>
      <c r="AB89">
        <v>869218</v>
      </c>
      <c r="AC89">
        <v>343443</v>
      </c>
      <c r="AD89">
        <v>229320</v>
      </c>
      <c r="AE89">
        <v>30246</v>
      </c>
      <c r="AG89">
        <v>29768</v>
      </c>
      <c r="AH89">
        <v>40792</v>
      </c>
      <c r="AI89">
        <v>128514</v>
      </c>
      <c r="AJ89">
        <v>1093324</v>
      </c>
      <c r="AK89">
        <v>666233</v>
      </c>
      <c r="AL89">
        <v>16946</v>
      </c>
      <c r="AM89">
        <v>649287</v>
      </c>
      <c r="AN89">
        <v>175</v>
      </c>
      <c r="AO89">
        <v>394002</v>
      </c>
      <c r="AP89">
        <v>3039</v>
      </c>
      <c r="AQ89">
        <v>29875</v>
      </c>
    </row>
    <row r="90" spans="1:43" x14ac:dyDescent="0.25">
      <c r="A90" t="s">
        <v>3515</v>
      </c>
      <c r="B90">
        <v>3168252</v>
      </c>
      <c r="C90">
        <v>17182</v>
      </c>
      <c r="D90">
        <v>9383</v>
      </c>
      <c r="E90">
        <v>853</v>
      </c>
      <c r="F90">
        <v>3783</v>
      </c>
      <c r="G90">
        <v>18</v>
      </c>
      <c r="H90">
        <v>3145</v>
      </c>
      <c r="I90">
        <v>348814</v>
      </c>
      <c r="J90">
        <v>27245</v>
      </c>
      <c r="K90">
        <v>4759</v>
      </c>
      <c r="L90">
        <v>67034</v>
      </c>
      <c r="M90">
        <v>6475</v>
      </c>
      <c r="N90">
        <v>25688</v>
      </c>
      <c r="O90">
        <v>110</v>
      </c>
      <c r="P90">
        <v>7098</v>
      </c>
      <c r="Q90">
        <v>45628</v>
      </c>
      <c r="R90">
        <v>13442</v>
      </c>
      <c r="S90">
        <v>149105</v>
      </c>
      <c r="T90">
        <v>1586</v>
      </c>
      <c r="U90">
        <v>644</v>
      </c>
      <c r="V90">
        <v>1494323</v>
      </c>
      <c r="W90">
        <v>21122</v>
      </c>
      <c r="X90">
        <v>15778</v>
      </c>
      <c r="Y90">
        <v>181791</v>
      </c>
      <c r="Z90">
        <v>29997</v>
      </c>
      <c r="AA90">
        <v>75712</v>
      </c>
      <c r="AB90">
        <v>819595</v>
      </c>
      <c r="AC90">
        <v>350328</v>
      </c>
      <c r="AD90">
        <v>216888</v>
      </c>
      <c r="AE90">
        <v>29309</v>
      </c>
      <c r="AG90">
        <v>27072</v>
      </c>
      <c r="AH90">
        <v>39172</v>
      </c>
      <c r="AI90">
        <v>121337</v>
      </c>
      <c r="AJ90">
        <v>1091043</v>
      </c>
      <c r="AK90">
        <v>681310</v>
      </c>
      <c r="AL90">
        <v>17574</v>
      </c>
      <c r="AM90">
        <v>663736</v>
      </c>
      <c r="AN90">
        <v>161</v>
      </c>
      <c r="AO90">
        <v>378059</v>
      </c>
      <c r="AP90">
        <v>2907</v>
      </c>
      <c r="AQ90">
        <v>28606</v>
      </c>
    </row>
    <row r="91" spans="1:43" x14ac:dyDescent="0.25">
      <c r="A91" t="s">
        <v>3516</v>
      </c>
      <c r="B91">
        <v>3047378</v>
      </c>
      <c r="C91">
        <v>15134</v>
      </c>
      <c r="D91">
        <v>8270</v>
      </c>
      <c r="E91">
        <v>710</v>
      </c>
      <c r="F91">
        <v>3302</v>
      </c>
      <c r="G91">
        <v>17</v>
      </c>
      <c r="H91">
        <v>2835</v>
      </c>
      <c r="I91">
        <v>315661</v>
      </c>
      <c r="J91">
        <v>23980</v>
      </c>
      <c r="K91">
        <v>3738</v>
      </c>
      <c r="L91">
        <v>59884</v>
      </c>
      <c r="M91">
        <v>5743</v>
      </c>
      <c r="N91">
        <v>25972</v>
      </c>
      <c r="O91">
        <v>110</v>
      </c>
      <c r="P91">
        <v>6091</v>
      </c>
      <c r="Q91">
        <v>41351</v>
      </c>
      <c r="R91">
        <v>12153</v>
      </c>
      <c r="S91">
        <v>134378</v>
      </c>
      <c r="T91">
        <v>1644</v>
      </c>
      <c r="U91">
        <v>614</v>
      </c>
      <c r="V91">
        <v>1396774</v>
      </c>
      <c r="W91">
        <v>20607</v>
      </c>
      <c r="X91">
        <v>14230</v>
      </c>
      <c r="Y91">
        <v>175027</v>
      </c>
      <c r="Z91">
        <v>28103</v>
      </c>
      <c r="AA91">
        <v>72328</v>
      </c>
      <c r="AB91">
        <v>760962</v>
      </c>
      <c r="AC91">
        <v>325517</v>
      </c>
      <c r="AD91">
        <v>204915</v>
      </c>
      <c r="AE91">
        <v>28802</v>
      </c>
      <c r="AG91">
        <v>25059</v>
      </c>
      <c r="AH91">
        <v>35788</v>
      </c>
      <c r="AI91">
        <v>115267</v>
      </c>
      <c r="AJ91">
        <v>1114892</v>
      </c>
      <c r="AK91">
        <v>715955</v>
      </c>
      <c r="AL91">
        <v>16150</v>
      </c>
      <c r="AM91">
        <v>699807</v>
      </c>
      <c r="AN91">
        <v>131</v>
      </c>
      <c r="AO91">
        <v>364608</v>
      </c>
      <c r="AP91">
        <v>3112</v>
      </c>
      <c r="AQ91">
        <v>31090</v>
      </c>
    </row>
    <row r="92" spans="1:43" x14ac:dyDescent="0.25">
      <c r="A92" t="s">
        <v>3517</v>
      </c>
      <c r="B92">
        <v>2979123</v>
      </c>
      <c r="C92">
        <v>13788</v>
      </c>
      <c r="D92">
        <v>7746</v>
      </c>
      <c r="E92">
        <v>566</v>
      </c>
      <c r="F92">
        <v>2830</v>
      </c>
      <c r="G92">
        <v>25</v>
      </c>
      <c r="H92">
        <v>2621</v>
      </c>
      <c r="I92">
        <v>301994</v>
      </c>
      <c r="J92">
        <v>22476</v>
      </c>
      <c r="K92">
        <v>3665</v>
      </c>
      <c r="L92">
        <v>58824</v>
      </c>
      <c r="M92">
        <v>5458</v>
      </c>
      <c r="N92">
        <v>23250</v>
      </c>
      <c r="O92">
        <v>156</v>
      </c>
      <c r="P92">
        <v>5978</v>
      </c>
      <c r="Q92">
        <v>39343</v>
      </c>
      <c r="R92">
        <v>11711</v>
      </c>
      <c r="S92">
        <v>128874</v>
      </c>
      <c r="T92">
        <v>1657</v>
      </c>
      <c r="U92">
        <v>601</v>
      </c>
      <c r="V92">
        <v>1333151</v>
      </c>
      <c r="W92">
        <v>20797</v>
      </c>
      <c r="X92">
        <v>13606</v>
      </c>
      <c r="Y92">
        <v>165006</v>
      </c>
      <c r="Z92">
        <v>27553</v>
      </c>
      <c r="AA92">
        <v>71235</v>
      </c>
      <c r="AB92">
        <v>735495</v>
      </c>
      <c r="AC92">
        <v>299460</v>
      </c>
      <c r="AD92">
        <v>202694</v>
      </c>
      <c r="AE92">
        <v>32352</v>
      </c>
      <c r="AG92">
        <v>23338</v>
      </c>
      <c r="AH92">
        <v>33018</v>
      </c>
      <c r="AI92">
        <v>113985</v>
      </c>
      <c r="AJ92">
        <v>1127500</v>
      </c>
      <c r="AK92">
        <v>738143</v>
      </c>
      <c r="AL92">
        <v>15697</v>
      </c>
      <c r="AM92">
        <v>722447</v>
      </c>
      <c r="AN92">
        <v>113</v>
      </c>
      <c r="AO92">
        <v>354730</v>
      </c>
      <c r="AP92">
        <v>3230</v>
      </c>
      <c r="AQ92">
        <v>31284</v>
      </c>
    </row>
    <row r="93" spans="1:43" x14ac:dyDescent="0.25">
      <c r="A93" t="s">
        <v>3518</v>
      </c>
      <c r="B93">
        <v>2778773</v>
      </c>
      <c r="C93">
        <v>12751</v>
      </c>
      <c r="D93">
        <v>7289</v>
      </c>
      <c r="E93">
        <v>498</v>
      </c>
      <c r="F93">
        <v>2698</v>
      </c>
      <c r="G93">
        <v>23</v>
      </c>
      <c r="H93">
        <v>2243</v>
      </c>
      <c r="I93">
        <v>279117</v>
      </c>
      <c r="J93">
        <v>20378</v>
      </c>
      <c r="K93">
        <v>3311</v>
      </c>
      <c r="L93">
        <v>55485</v>
      </c>
      <c r="M93">
        <v>5414</v>
      </c>
      <c r="N93">
        <v>21568</v>
      </c>
      <c r="O93">
        <v>133</v>
      </c>
      <c r="P93">
        <v>6230</v>
      </c>
      <c r="Q93">
        <v>36744</v>
      </c>
      <c r="R93">
        <v>10215</v>
      </c>
      <c r="S93">
        <v>117493</v>
      </c>
      <c r="T93">
        <v>1612</v>
      </c>
      <c r="U93">
        <v>532</v>
      </c>
      <c r="V93">
        <v>1247579</v>
      </c>
      <c r="W93">
        <v>19813</v>
      </c>
      <c r="X93">
        <v>11261</v>
      </c>
      <c r="Y93">
        <v>153295</v>
      </c>
      <c r="Z93">
        <v>27403</v>
      </c>
      <c r="AA93">
        <v>68714</v>
      </c>
      <c r="AB93">
        <v>688169</v>
      </c>
      <c r="AC93">
        <v>278927</v>
      </c>
      <c r="AD93">
        <v>187739</v>
      </c>
      <c r="AE93">
        <v>30655</v>
      </c>
      <c r="AG93">
        <v>20956</v>
      </c>
      <c r="AH93">
        <v>28415</v>
      </c>
      <c r="AI93">
        <v>107715</v>
      </c>
      <c r="AJ93">
        <v>1051585</v>
      </c>
      <c r="AK93">
        <v>683979</v>
      </c>
      <c r="AL93">
        <v>15370</v>
      </c>
      <c r="AM93">
        <v>668612</v>
      </c>
      <c r="AN93">
        <v>137</v>
      </c>
      <c r="AO93">
        <v>331174</v>
      </c>
      <c r="AP93">
        <v>3216</v>
      </c>
      <c r="AQ93">
        <v>33076</v>
      </c>
    </row>
    <row r="94" spans="1:43" x14ac:dyDescent="0.25">
      <c r="A94" t="s">
        <v>3519</v>
      </c>
      <c r="B94">
        <v>2684687</v>
      </c>
      <c r="C94">
        <v>10894</v>
      </c>
      <c r="D94">
        <v>5675</v>
      </c>
      <c r="E94">
        <v>415</v>
      </c>
      <c r="F94">
        <v>2641</v>
      </c>
      <c r="G94">
        <v>16</v>
      </c>
      <c r="H94">
        <v>2143</v>
      </c>
      <c r="I94">
        <v>270657</v>
      </c>
      <c r="J94">
        <v>19954</v>
      </c>
      <c r="K94">
        <v>3000</v>
      </c>
      <c r="L94">
        <v>55428</v>
      </c>
      <c r="M94">
        <v>5409</v>
      </c>
      <c r="N94">
        <v>19676</v>
      </c>
      <c r="O94">
        <v>146</v>
      </c>
      <c r="P94">
        <v>5889</v>
      </c>
      <c r="Q94">
        <v>36717</v>
      </c>
      <c r="R94">
        <v>10008</v>
      </c>
      <c r="S94">
        <v>112273</v>
      </c>
      <c r="T94">
        <v>1648</v>
      </c>
      <c r="U94">
        <v>506</v>
      </c>
      <c r="V94">
        <v>1219071</v>
      </c>
      <c r="W94">
        <v>18538</v>
      </c>
      <c r="X94">
        <v>10386</v>
      </c>
      <c r="Y94">
        <v>147582</v>
      </c>
      <c r="Z94">
        <v>27034</v>
      </c>
      <c r="AA94">
        <v>67250</v>
      </c>
      <c r="AB94">
        <v>678478</v>
      </c>
      <c r="AC94">
        <v>269804</v>
      </c>
      <c r="AD94">
        <v>181723</v>
      </c>
      <c r="AE94">
        <v>30453</v>
      </c>
      <c r="AG94">
        <v>19810</v>
      </c>
      <c r="AH94">
        <v>27604</v>
      </c>
      <c r="AI94">
        <v>103856</v>
      </c>
      <c r="AJ94">
        <v>1002344</v>
      </c>
      <c r="AK94">
        <v>647309</v>
      </c>
      <c r="AL94">
        <v>11147</v>
      </c>
      <c r="AM94">
        <v>636165</v>
      </c>
      <c r="AN94">
        <v>121</v>
      </c>
      <c r="AO94">
        <v>320868</v>
      </c>
      <c r="AP94">
        <v>4011</v>
      </c>
      <c r="AQ94">
        <v>30031</v>
      </c>
    </row>
    <row r="95" spans="1:43" x14ac:dyDescent="0.25">
      <c r="A95" t="s">
        <v>3520</v>
      </c>
      <c r="B95">
        <v>2707039</v>
      </c>
      <c r="C95">
        <v>9661</v>
      </c>
      <c r="D95">
        <v>4725</v>
      </c>
      <c r="E95">
        <v>427</v>
      </c>
      <c r="F95">
        <v>2531</v>
      </c>
      <c r="G95">
        <v>13</v>
      </c>
      <c r="H95">
        <v>1963</v>
      </c>
      <c r="I95">
        <v>263286</v>
      </c>
      <c r="J95">
        <v>19068</v>
      </c>
      <c r="K95">
        <v>3014</v>
      </c>
      <c r="L95">
        <v>56928</v>
      </c>
      <c r="M95">
        <v>5485</v>
      </c>
      <c r="N95">
        <v>17520</v>
      </c>
      <c r="O95">
        <v>149</v>
      </c>
      <c r="P95">
        <v>5832</v>
      </c>
      <c r="Q95">
        <v>35891</v>
      </c>
      <c r="R95">
        <v>9156</v>
      </c>
      <c r="S95">
        <v>108094</v>
      </c>
      <c r="T95">
        <v>1662</v>
      </c>
      <c r="U95">
        <v>485</v>
      </c>
      <c r="V95">
        <v>1247848</v>
      </c>
      <c r="W95">
        <v>18637</v>
      </c>
      <c r="X95">
        <v>10305</v>
      </c>
      <c r="Y95">
        <v>147070</v>
      </c>
      <c r="Z95">
        <v>27055</v>
      </c>
      <c r="AA95">
        <v>70417</v>
      </c>
      <c r="AB95">
        <v>682616</v>
      </c>
      <c r="AC95">
        <v>291755</v>
      </c>
      <c r="AD95">
        <v>175356</v>
      </c>
      <c r="AE95">
        <v>31382</v>
      </c>
      <c r="AG95">
        <v>19579</v>
      </c>
      <c r="AH95">
        <v>24467</v>
      </c>
      <c r="AI95">
        <v>99928</v>
      </c>
      <c r="AJ95">
        <v>1010886</v>
      </c>
      <c r="AK95">
        <v>656349</v>
      </c>
      <c r="AL95">
        <v>15338</v>
      </c>
      <c r="AM95">
        <v>641007</v>
      </c>
      <c r="AN95">
        <v>111</v>
      </c>
      <c r="AO95">
        <v>319497</v>
      </c>
      <c r="AP95">
        <v>3413</v>
      </c>
      <c r="AQ95">
        <v>31519</v>
      </c>
    </row>
    <row r="96" spans="1:43" x14ac:dyDescent="0.25">
      <c r="A96" t="s">
        <v>3521</v>
      </c>
      <c r="B96">
        <v>2624632</v>
      </c>
      <c r="C96">
        <v>10043</v>
      </c>
      <c r="D96">
        <v>5425</v>
      </c>
      <c r="E96">
        <v>404</v>
      </c>
      <c r="F96">
        <v>2137</v>
      </c>
      <c r="G96">
        <v>12</v>
      </c>
      <c r="H96">
        <v>2068</v>
      </c>
      <c r="I96">
        <v>248565</v>
      </c>
      <c r="J96">
        <v>19303</v>
      </c>
      <c r="K96">
        <v>3016</v>
      </c>
      <c r="L96">
        <v>53613</v>
      </c>
      <c r="M96">
        <v>5479</v>
      </c>
      <c r="N96">
        <v>15579</v>
      </c>
      <c r="O96">
        <v>143</v>
      </c>
      <c r="P96">
        <v>5474</v>
      </c>
      <c r="Q96">
        <v>32894</v>
      </c>
      <c r="R96">
        <v>9197</v>
      </c>
      <c r="S96">
        <v>101807</v>
      </c>
      <c r="T96">
        <v>1557</v>
      </c>
      <c r="U96">
        <v>501</v>
      </c>
      <c r="V96">
        <v>1219046</v>
      </c>
      <c r="W96">
        <v>19025</v>
      </c>
      <c r="X96">
        <v>10260</v>
      </c>
      <c r="Y96">
        <v>143075</v>
      </c>
      <c r="Z96">
        <v>25182</v>
      </c>
      <c r="AA96">
        <v>69972</v>
      </c>
      <c r="AB96">
        <v>650623</v>
      </c>
      <c r="AC96">
        <v>300909</v>
      </c>
      <c r="AD96">
        <v>167799</v>
      </c>
      <c r="AE96">
        <v>29787</v>
      </c>
      <c r="AG96">
        <v>18482</v>
      </c>
      <c r="AH96">
        <v>22720</v>
      </c>
      <c r="AI96">
        <v>96810</v>
      </c>
      <c r="AJ96">
        <v>979179</v>
      </c>
      <c r="AK96">
        <v>627322</v>
      </c>
      <c r="AL96">
        <v>15204</v>
      </c>
      <c r="AM96">
        <v>612119</v>
      </c>
      <c r="AN96">
        <v>94</v>
      </c>
      <c r="AO96">
        <v>305488</v>
      </c>
      <c r="AP96">
        <v>3721</v>
      </c>
      <c r="AQ96">
        <v>42552</v>
      </c>
    </row>
    <row r="97" spans="1:43" x14ac:dyDescent="0.25">
      <c r="A97" t="s">
        <v>3522</v>
      </c>
      <c r="B97">
        <v>2499033</v>
      </c>
      <c r="C97">
        <v>10032</v>
      </c>
      <c r="D97">
        <v>5604</v>
      </c>
      <c r="E97">
        <v>335</v>
      </c>
      <c r="F97">
        <v>2036</v>
      </c>
      <c r="G97">
        <v>12</v>
      </c>
      <c r="H97">
        <v>2048</v>
      </c>
      <c r="I97">
        <v>230927</v>
      </c>
      <c r="J97">
        <v>17406</v>
      </c>
      <c r="K97">
        <v>2761</v>
      </c>
      <c r="L97">
        <v>49625</v>
      </c>
      <c r="M97">
        <v>4595</v>
      </c>
      <c r="N97">
        <v>13799</v>
      </c>
      <c r="O97">
        <v>135</v>
      </c>
      <c r="P97">
        <v>4868</v>
      </c>
      <c r="Q97">
        <v>30915</v>
      </c>
      <c r="R97">
        <v>8282</v>
      </c>
      <c r="S97">
        <v>96625</v>
      </c>
      <c r="T97">
        <v>1500</v>
      </c>
      <c r="U97">
        <v>419</v>
      </c>
      <c r="V97">
        <v>1178566</v>
      </c>
      <c r="W97">
        <v>18677</v>
      </c>
      <c r="X97">
        <v>9975</v>
      </c>
      <c r="Y97">
        <v>138673</v>
      </c>
      <c r="Z97">
        <v>22613</v>
      </c>
      <c r="AA97">
        <v>68422</v>
      </c>
      <c r="AB97">
        <v>619090</v>
      </c>
      <c r="AC97">
        <v>301118</v>
      </c>
      <c r="AD97">
        <v>156332</v>
      </c>
      <c r="AE97">
        <v>29398</v>
      </c>
      <c r="AG97">
        <v>17448</v>
      </c>
      <c r="AH97">
        <v>21821</v>
      </c>
      <c r="AI97">
        <v>87667</v>
      </c>
      <c r="AJ97">
        <v>923174</v>
      </c>
      <c r="AK97">
        <v>577495</v>
      </c>
      <c r="AL97">
        <v>13849</v>
      </c>
      <c r="AM97">
        <v>563647</v>
      </c>
      <c r="AN97">
        <v>73</v>
      </c>
      <c r="AO97">
        <v>293090</v>
      </c>
      <c r="AP97">
        <v>1880</v>
      </c>
      <c r="AQ97">
        <v>50639</v>
      </c>
    </row>
    <row r="98" spans="1:43" x14ac:dyDescent="0.25">
      <c r="A98" t="s">
        <v>3523</v>
      </c>
      <c r="B98">
        <v>2431476</v>
      </c>
      <c r="C98">
        <v>10837</v>
      </c>
      <c r="D98">
        <v>6093</v>
      </c>
      <c r="E98">
        <v>299</v>
      </c>
      <c r="F98">
        <v>2518</v>
      </c>
      <c r="G98">
        <v>11</v>
      </c>
      <c r="H98">
        <v>1918</v>
      </c>
      <c r="I98">
        <v>216110</v>
      </c>
      <c r="J98">
        <v>17148</v>
      </c>
      <c r="K98">
        <v>2492</v>
      </c>
      <c r="L98">
        <v>46732</v>
      </c>
      <c r="M98">
        <v>4013</v>
      </c>
      <c r="N98">
        <v>12207</v>
      </c>
      <c r="O98">
        <v>123</v>
      </c>
      <c r="P98">
        <v>4216</v>
      </c>
      <c r="Q98">
        <v>27575</v>
      </c>
      <c r="R98">
        <v>8758</v>
      </c>
      <c r="S98">
        <v>90973</v>
      </c>
      <c r="T98">
        <v>1453</v>
      </c>
      <c r="U98">
        <v>417</v>
      </c>
      <c r="V98">
        <v>1144925</v>
      </c>
      <c r="W98">
        <v>18345</v>
      </c>
      <c r="X98">
        <v>9568</v>
      </c>
      <c r="Y98">
        <v>126484</v>
      </c>
      <c r="Z98">
        <v>20124</v>
      </c>
      <c r="AA98">
        <v>65846</v>
      </c>
      <c r="AB98">
        <v>590735</v>
      </c>
      <c r="AC98">
        <v>313822</v>
      </c>
      <c r="AD98">
        <v>145330</v>
      </c>
      <c r="AE98">
        <v>28613</v>
      </c>
      <c r="AG98">
        <v>16528</v>
      </c>
      <c r="AH98">
        <v>20661</v>
      </c>
      <c r="AI98">
        <v>79528</v>
      </c>
      <c r="AJ98">
        <v>914276</v>
      </c>
      <c r="AK98">
        <v>568951</v>
      </c>
      <c r="AL98">
        <v>15543</v>
      </c>
      <c r="AM98">
        <v>553406</v>
      </c>
      <c r="AN98">
        <v>65</v>
      </c>
      <c r="AO98">
        <v>286060</v>
      </c>
      <c r="AP98">
        <v>1698</v>
      </c>
      <c r="AQ98">
        <v>57509</v>
      </c>
    </row>
    <row r="99" spans="1:43" x14ac:dyDescent="0.25">
      <c r="A99" t="s">
        <v>3524</v>
      </c>
      <c r="B99">
        <v>2394268</v>
      </c>
      <c r="C99">
        <v>9895</v>
      </c>
      <c r="D99">
        <v>5693</v>
      </c>
      <c r="E99">
        <v>304</v>
      </c>
      <c r="F99">
        <v>1939</v>
      </c>
      <c r="G99">
        <v>11</v>
      </c>
      <c r="H99">
        <v>1948</v>
      </c>
      <c r="I99">
        <v>208333</v>
      </c>
      <c r="J99">
        <v>16190</v>
      </c>
      <c r="K99">
        <v>2778</v>
      </c>
      <c r="L99">
        <v>43767</v>
      </c>
      <c r="M99">
        <v>3492</v>
      </c>
      <c r="N99">
        <v>11383</v>
      </c>
      <c r="O99">
        <v>120</v>
      </c>
      <c r="P99">
        <v>3793</v>
      </c>
      <c r="Q99">
        <v>29335</v>
      </c>
      <c r="R99">
        <v>8258</v>
      </c>
      <c r="S99">
        <v>87490</v>
      </c>
      <c r="T99">
        <v>1344</v>
      </c>
      <c r="U99">
        <v>383</v>
      </c>
      <c r="V99">
        <v>1138908</v>
      </c>
      <c r="W99">
        <v>18731</v>
      </c>
      <c r="X99">
        <v>8910</v>
      </c>
      <c r="Y99">
        <v>122885</v>
      </c>
      <c r="Z99">
        <v>19910</v>
      </c>
      <c r="AA99">
        <v>64508</v>
      </c>
      <c r="AB99">
        <v>559646</v>
      </c>
      <c r="AC99">
        <v>344318</v>
      </c>
      <c r="AD99">
        <v>143378</v>
      </c>
      <c r="AE99">
        <v>27977</v>
      </c>
      <c r="AG99">
        <v>16530</v>
      </c>
      <c r="AH99">
        <v>19988</v>
      </c>
      <c r="AI99">
        <v>78884</v>
      </c>
      <c r="AJ99">
        <v>893753</v>
      </c>
      <c r="AK99">
        <v>541654</v>
      </c>
      <c r="AL99">
        <v>15514</v>
      </c>
      <c r="AM99">
        <v>526139</v>
      </c>
      <c r="AN99">
        <v>71</v>
      </c>
      <c r="AO99">
        <v>278977</v>
      </c>
      <c r="AP99">
        <v>1342</v>
      </c>
      <c r="AQ99">
        <v>71709</v>
      </c>
    </row>
    <row r="100" spans="1:43" x14ac:dyDescent="0.25">
      <c r="A100" t="s">
        <v>3525</v>
      </c>
      <c r="B100">
        <v>2366017</v>
      </c>
      <c r="C100">
        <v>9984</v>
      </c>
      <c r="D100">
        <v>6292</v>
      </c>
      <c r="E100">
        <v>309</v>
      </c>
      <c r="F100">
        <v>1692</v>
      </c>
      <c r="G100">
        <v>13</v>
      </c>
      <c r="H100">
        <v>1680</v>
      </c>
      <c r="I100">
        <v>205620</v>
      </c>
      <c r="J100">
        <v>15575</v>
      </c>
      <c r="K100">
        <v>2523</v>
      </c>
      <c r="L100">
        <v>41789</v>
      </c>
      <c r="M100">
        <v>3602</v>
      </c>
      <c r="N100">
        <v>10837</v>
      </c>
      <c r="O100">
        <v>115</v>
      </c>
      <c r="P100">
        <v>3541</v>
      </c>
      <c r="Q100">
        <v>32317</v>
      </c>
      <c r="R100">
        <v>8305</v>
      </c>
      <c r="S100">
        <v>85379</v>
      </c>
      <c r="T100">
        <v>1257</v>
      </c>
      <c r="U100">
        <v>381</v>
      </c>
      <c r="V100">
        <v>1158802</v>
      </c>
      <c r="W100">
        <v>16868</v>
      </c>
      <c r="X100">
        <v>8814</v>
      </c>
      <c r="Y100">
        <v>132151</v>
      </c>
      <c r="Z100">
        <v>19509</v>
      </c>
      <c r="AA100">
        <v>64479</v>
      </c>
      <c r="AB100">
        <v>543342</v>
      </c>
      <c r="AC100">
        <v>373644</v>
      </c>
      <c r="AD100">
        <v>133637</v>
      </c>
      <c r="AE100">
        <v>24953</v>
      </c>
      <c r="AG100">
        <v>15919</v>
      </c>
      <c r="AH100">
        <v>19401</v>
      </c>
      <c r="AI100">
        <v>73365</v>
      </c>
      <c r="AJ100">
        <v>857970</v>
      </c>
      <c r="AK100">
        <v>509999</v>
      </c>
      <c r="AL100">
        <v>14584</v>
      </c>
      <c r="AM100">
        <v>495416</v>
      </c>
      <c r="AN100">
        <v>84</v>
      </c>
      <c r="AO100">
        <v>282409</v>
      </c>
      <c r="AP100">
        <v>1058</v>
      </c>
      <c r="AQ100">
        <v>64419</v>
      </c>
    </row>
    <row r="101" spans="1:43" x14ac:dyDescent="0.25">
      <c r="A101" t="s">
        <v>3526</v>
      </c>
      <c r="B101">
        <v>2354831</v>
      </c>
      <c r="C101">
        <v>9494</v>
      </c>
      <c r="D101">
        <v>6381</v>
      </c>
      <c r="E101">
        <v>276</v>
      </c>
      <c r="F101">
        <v>1321</v>
      </c>
      <c r="G101">
        <v>10</v>
      </c>
      <c r="H101">
        <v>1509</v>
      </c>
      <c r="I101">
        <v>204363</v>
      </c>
      <c r="J101">
        <v>16115</v>
      </c>
      <c r="K101">
        <v>2430</v>
      </c>
      <c r="L101">
        <v>39835</v>
      </c>
      <c r="M101">
        <v>2988</v>
      </c>
      <c r="N101">
        <v>10053</v>
      </c>
      <c r="O101">
        <v>114</v>
      </c>
      <c r="P101">
        <v>3337</v>
      </c>
      <c r="Q101">
        <v>35832</v>
      </c>
      <c r="R101">
        <v>8593</v>
      </c>
      <c r="S101">
        <v>83364</v>
      </c>
      <c r="T101">
        <v>1335</v>
      </c>
      <c r="U101">
        <v>367</v>
      </c>
      <c r="V101">
        <v>1197018</v>
      </c>
      <c r="W101">
        <v>14832</v>
      </c>
      <c r="X101">
        <v>8429</v>
      </c>
      <c r="Y101">
        <v>134134</v>
      </c>
      <c r="Z101">
        <v>21037</v>
      </c>
      <c r="AA101">
        <v>69834</v>
      </c>
      <c r="AB101">
        <v>536584</v>
      </c>
      <c r="AC101">
        <v>412168</v>
      </c>
      <c r="AD101">
        <v>130636</v>
      </c>
      <c r="AE101">
        <v>25617</v>
      </c>
      <c r="AG101">
        <v>15526</v>
      </c>
      <c r="AH101">
        <v>19317</v>
      </c>
      <c r="AI101">
        <v>70176</v>
      </c>
      <c r="AJ101">
        <v>813318</v>
      </c>
      <c r="AK101">
        <v>472949</v>
      </c>
      <c r="AL101">
        <v>12234</v>
      </c>
      <c r="AM101">
        <v>460715</v>
      </c>
      <c r="AN101">
        <v>82</v>
      </c>
      <c r="AO101">
        <v>285172</v>
      </c>
      <c r="AP101">
        <v>980</v>
      </c>
      <c r="AQ101">
        <v>54135</v>
      </c>
    </row>
    <row r="102" spans="1:43" x14ac:dyDescent="0.25">
      <c r="A102" t="s">
        <v>3527</v>
      </c>
      <c r="B102">
        <v>2281919</v>
      </c>
      <c r="C102">
        <v>9642</v>
      </c>
      <c r="D102">
        <v>5971</v>
      </c>
      <c r="E102">
        <v>217</v>
      </c>
      <c r="F102">
        <v>1980</v>
      </c>
      <c r="G102">
        <v>5</v>
      </c>
      <c r="H102">
        <v>1471</v>
      </c>
      <c r="I102">
        <v>187838</v>
      </c>
      <c r="J102">
        <v>13732</v>
      </c>
      <c r="K102">
        <v>2208</v>
      </c>
      <c r="L102">
        <v>35541</v>
      </c>
      <c r="M102">
        <v>2921</v>
      </c>
      <c r="N102">
        <v>8994</v>
      </c>
      <c r="O102">
        <v>93</v>
      </c>
      <c r="P102">
        <v>3174</v>
      </c>
      <c r="Q102">
        <v>35562</v>
      </c>
      <c r="R102">
        <v>6541</v>
      </c>
      <c r="S102">
        <v>77578</v>
      </c>
      <c r="T102">
        <v>1206</v>
      </c>
      <c r="U102">
        <v>287</v>
      </c>
      <c r="V102">
        <v>1202022</v>
      </c>
      <c r="W102">
        <v>12398</v>
      </c>
      <c r="X102">
        <v>7998</v>
      </c>
      <c r="Y102">
        <v>134220</v>
      </c>
      <c r="Z102">
        <v>22031</v>
      </c>
      <c r="AA102">
        <v>72328</v>
      </c>
      <c r="AB102">
        <v>504662</v>
      </c>
      <c r="AC102">
        <v>448388</v>
      </c>
      <c r="AD102">
        <v>122828</v>
      </c>
      <c r="AE102">
        <v>22364</v>
      </c>
      <c r="AG102">
        <v>16483</v>
      </c>
      <c r="AH102">
        <v>19199</v>
      </c>
      <c r="AI102">
        <v>64782</v>
      </c>
      <c r="AJ102">
        <v>759587</v>
      </c>
      <c r="AK102">
        <v>428850</v>
      </c>
      <c r="AL102">
        <v>11802</v>
      </c>
      <c r="AM102">
        <v>417050</v>
      </c>
      <c r="AN102">
        <v>78</v>
      </c>
      <c r="AO102">
        <v>283627</v>
      </c>
      <c r="AP102">
        <v>799</v>
      </c>
      <c r="AQ102">
        <v>46233</v>
      </c>
    </row>
    <row r="103" spans="1:43" x14ac:dyDescent="0.25">
      <c r="A103" t="s">
        <v>3528</v>
      </c>
      <c r="B103">
        <v>2146732</v>
      </c>
      <c r="C103">
        <v>8048</v>
      </c>
      <c r="D103">
        <v>4895</v>
      </c>
      <c r="E103">
        <v>206</v>
      </c>
      <c r="F103">
        <v>1471</v>
      </c>
      <c r="G103">
        <v>8</v>
      </c>
      <c r="H103">
        <v>1471</v>
      </c>
      <c r="I103">
        <v>167295</v>
      </c>
      <c r="J103">
        <v>12065</v>
      </c>
      <c r="K103">
        <v>1964</v>
      </c>
      <c r="L103">
        <v>29046</v>
      </c>
      <c r="M103">
        <v>2777</v>
      </c>
      <c r="N103">
        <v>7836</v>
      </c>
      <c r="O103">
        <v>92</v>
      </c>
      <c r="P103">
        <v>2663</v>
      </c>
      <c r="Q103">
        <v>32882</v>
      </c>
      <c r="R103">
        <v>5970</v>
      </c>
      <c r="S103">
        <v>70556</v>
      </c>
      <c r="T103">
        <v>1100</v>
      </c>
      <c r="U103">
        <v>344</v>
      </c>
      <c r="V103">
        <v>1163910</v>
      </c>
      <c r="W103">
        <v>11123</v>
      </c>
      <c r="X103">
        <v>7150</v>
      </c>
      <c r="Y103">
        <v>120008</v>
      </c>
      <c r="Z103">
        <v>17951</v>
      </c>
      <c r="AA103">
        <v>64376</v>
      </c>
      <c r="AB103">
        <v>449233</v>
      </c>
      <c r="AC103">
        <v>494064</v>
      </c>
      <c r="AD103">
        <v>110786</v>
      </c>
      <c r="AE103">
        <v>18469</v>
      </c>
      <c r="AG103">
        <v>14937</v>
      </c>
      <c r="AH103">
        <v>16253</v>
      </c>
      <c r="AI103">
        <v>61126</v>
      </c>
      <c r="AJ103">
        <v>696692</v>
      </c>
      <c r="AK103">
        <v>383199</v>
      </c>
      <c r="AL103">
        <v>10917</v>
      </c>
      <c r="AM103">
        <v>372281</v>
      </c>
      <c r="AN103">
        <v>66</v>
      </c>
      <c r="AO103">
        <v>273017</v>
      </c>
      <c r="AP103">
        <v>706</v>
      </c>
      <c r="AQ103">
        <v>39702</v>
      </c>
    </row>
    <row r="104" spans="1:43" x14ac:dyDescent="0.25">
      <c r="A104" t="s">
        <v>3529</v>
      </c>
      <c r="B104">
        <v>2130707</v>
      </c>
      <c r="C104">
        <v>7744</v>
      </c>
      <c r="D104">
        <v>4626</v>
      </c>
      <c r="E104">
        <v>210</v>
      </c>
      <c r="F104">
        <v>1500</v>
      </c>
      <c r="G104">
        <v>9</v>
      </c>
      <c r="H104">
        <v>1400</v>
      </c>
      <c r="I104">
        <v>173975</v>
      </c>
      <c r="J104">
        <v>12206</v>
      </c>
      <c r="K104">
        <v>2098</v>
      </c>
      <c r="L104">
        <v>34463</v>
      </c>
      <c r="M104">
        <v>3465</v>
      </c>
      <c r="N104">
        <v>7907</v>
      </c>
      <c r="O104">
        <v>94</v>
      </c>
      <c r="P104">
        <v>2957</v>
      </c>
      <c r="Q104">
        <v>32719</v>
      </c>
      <c r="R104">
        <v>6575</v>
      </c>
      <c r="S104">
        <v>69976</v>
      </c>
      <c r="T104">
        <v>1170</v>
      </c>
      <c r="U104">
        <v>346</v>
      </c>
      <c r="V104">
        <v>1176723</v>
      </c>
      <c r="W104">
        <v>10457</v>
      </c>
      <c r="X104">
        <v>7154</v>
      </c>
      <c r="Y104">
        <v>105425</v>
      </c>
      <c r="Z104">
        <v>19844</v>
      </c>
      <c r="AA104">
        <v>67198</v>
      </c>
      <c r="AB104">
        <v>443397</v>
      </c>
      <c r="AC104">
        <v>523250</v>
      </c>
      <c r="AD104">
        <v>110266</v>
      </c>
      <c r="AE104">
        <v>18481</v>
      </c>
      <c r="AG104">
        <v>15428</v>
      </c>
      <c r="AH104">
        <v>15636</v>
      </c>
      <c r="AI104">
        <v>60726</v>
      </c>
      <c r="AJ104">
        <v>661998</v>
      </c>
      <c r="AK104">
        <v>355199</v>
      </c>
      <c r="AL104">
        <v>10590</v>
      </c>
      <c r="AM104">
        <v>344605</v>
      </c>
      <c r="AN104">
        <v>59</v>
      </c>
      <c r="AO104">
        <v>271132</v>
      </c>
      <c r="AP104">
        <v>621</v>
      </c>
      <c r="AQ104">
        <v>34992</v>
      </c>
    </row>
    <row r="105" spans="1:43" x14ac:dyDescent="0.25">
      <c r="A105" t="s">
        <v>3530</v>
      </c>
      <c r="B105">
        <v>2117511</v>
      </c>
      <c r="C105">
        <v>7449</v>
      </c>
      <c r="D105">
        <v>4426</v>
      </c>
      <c r="E105">
        <v>166</v>
      </c>
      <c r="F105">
        <v>1620</v>
      </c>
      <c r="G105">
        <v>11</v>
      </c>
      <c r="H105">
        <v>1226</v>
      </c>
      <c r="I105">
        <v>167288</v>
      </c>
      <c r="J105">
        <v>10092</v>
      </c>
      <c r="K105">
        <v>2022</v>
      </c>
      <c r="L105">
        <v>33942</v>
      </c>
      <c r="M105">
        <v>2969</v>
      </c>
      <c r="N105">
        <v>7375</v>
      </c>
      <c r="O105">
        <v>91</v>
      </c>
      <c r="P105">
        <v>2922</v>
      </c>
      <c r="Q105">
        <v>31691</v>
      </c>
      <c r="R105">
        <v>6051</v>
      </c>
      <c r="S105">
        <v>68531</v>
      </c>
      <c r="T105">
        <v>1255</v>
      </c>
      <c r="U105">
        <v>351</v>
      </c>
      <c r="V105">
        <v>1193844</v>
      </c>
      <c r="W105">
        <v>9334</v>
      </c>
      <c r="X105">
        <v>7592</v>
      </c>
      <c r="Y105">
        <v>104610</v>
      </c>
      <c r="Z105">
        <v>19528</v>
      </c>
      <c r="AA105">
        <v>68001</v>
      </c>
      <c r="AB105">
        <v>424297</v>
      </c>
      <c r="AC105">
        <v>560485</v>
      </c>
      <c r="AD105">
        <v>105119</v>
      </c>
      <c r="AE105">
        <v>16520</v>
      </c>
      <c r="AG105">
        <v>15920</v>
      </c>
      <c r="AH105">
        <v>15252</v>
      </c>
      <c r="AI105">
        <v>57433</v>
      </c>
      <c r="AJ105">
        <v>643809</v>
      </c>
      <c r="AK105">
        <v>351411</v>
      </c>
      <c r="AL105">
        <v>11500</v>
      </c>
      <c r="AM105">
        <v>339914</v>
      </c>
      <c r="AN105">
        <v>59</v>
      </c>
      <c r="AO105">
        <v>260663</v>
      </c>
      <c r="AP105">
        <v>572</v>
      </c>
      <c r="AQ105">
        <v>31103</v>
      </c>
    </row>
    <row r="106" spans="1:43" x14ac:dyDescent="0.25">
      <c r="A106" t="s">
        <v>3531</v>
      </c>
      <c r="B106">
        <v>2096588</v>
      </c>
      <c r="C106">
        <v>7603</v>
      </c>
      <c r="D106">
        <v>3634</v>
      </c>
      <c r="E106">
        <v>164</v>
      </c>
      <c r="F106">
        <v>2324</v>
      </c>
      <c r="G106">
        <v>25</v>
      </c>
      <c r="H106">
        <v>1456</v>
      </c>
      <c r="I106">
        <v>163602</v>
      </c>
      <c r="J106">
        <v>11100</v>
      </c>
      <c r="K106">
        <v>1962</v>
      </c>
      <c r="L106">
        <v>33380</v>
      </c>
      <c r="M106">
        <v>2721</v>
      </c>
      <c r="N106">
        <v>7218</v>
      </c>
      <c r="O106">
        <v>95</v>
      </c>
      <c r="P106">
        <v>2782</v>
      </c>
      <c r="Q106">
        <v>30803</v>
      </c>
      <c r="R106">
        <v>5631</v>
      </c>
      <c r="S106">
        <v>66421</v>
      </c>
      <c r="T106">
        <v>1214</v>
      </c>
      <c r="U106">
        <v>275</v>
      </c>
      <c r="V106">
        <v>1169338</v>
      </c>
      <c r="W106">
        <v>8636</v>
      </c>
      <c r="X106">
        <v>7252</v>
      </c>
      <c r="Y106">
        <v>93321</v>
      </c>
      <c r="Z106">
        <v>19371</v>
      </c>
      <c r="AA106">
        <v>67562</v>
      </c>
      <c r="AB106">
        <v>405776</v>
      </c>
      <c r="AC106">
        <v>567420</v>
      </c>
      <c r="AD106">
        <v>106084</v>
      </c>
      <c r="AE106">
        <v>20522</v>
      </c>
      <c r="AG106">
        <v>16990</v>
      </c>
      <c r="AH106">
        <v>13771</v>
      </c>
      <c r="AI106">
        <v>54801</v>
      </c>
      <c r="AJ106">
        <v>649961</v>
      </c>
      <c r="AK106">
        <v>359382</v>
      </c>
      <c r="AL106">
        <v>11303</v>
      </c>
      <c r="AM106">
        <v>348079</v>
      </c>
      <c r="AN106">
        <v>63</v>
      </c>
      <c r="AO106">
        <v>257898</v>
      </c>
      <c r="AP106">
        <v>553</v>
      </c>
      <c r="AQ106">
        <v>32064</v>
      </c>
    </row>
    <row r="107" spans="1:43" x14ac:dyDescent="0.25">
      <c r="A107" t="s">
        <v>3532</v>
      </c>
      <c r="B107">
        <v>2061995</v>
      </c>
      <c r="C107">
        <v>7371</v>
      </c>
      <c r="D107">
        <v>3263</v>
      </c>
      <c r="E107">
        <v>143</v>
      </c>
      <c r="F107">
        <v>2466</v>
      </c>
      <c r="G107">
        <v>18</v>
      </c>
      <c r="H107">
        <v>1481</v>
      </c>
      <c r="I107">
        <v>160913</v>
      </c>
      <c r="J107">
        <v>11697</v>
      </c>
      <c r="K107">
        <v>1865</v>
      </c>
      <c r="L107">
        <v>33973</v>
      </c>
      <c r="M107">
        <v>2538</v>
      </c>
      <c r="N107">
        <v>6468</v>
      </c>
      <c r="O107">
        <v>87</v>
      </c>
      <c r="P107">
        <v>2753</v>
      </c>
      <c r="Q107">
        <v>29411</v>
      </c>
      <c r="R107">
        <v>5658</v>
      </c>
      <c r="S107">
        <v>64916</v>
      </c>
      <c r="T107">
        <v>1237</v>
      </c>
      <c r="U107">
        <v>311</v>
      </c>
      <c r="V107">
        <v>1152741</v>
      </c>
      <c r="W107">
        <v>7894</v>
      </c>
      <c r="X107">
        <v>7209</v>
      </c>
      <c r="Y107">
        <v>90018</v>
      </c>
      <c r="Z107">
        <v>19301</v>
      </c>
      <c r="AA107">
        <v>66589</v>
      </c>
      <c r="AB107">
        <v>400664</v>
      </c>
      <c r="AC107">
        <v>561065</v>
      </c>
      <c r="AD107">
        <v>106995</v>
      </c>
      <c r="AE107">
        <v>21508</v>
      </c>
      <c r="AG107">
        <v>19420</v>
      </c>
      <c r="AH107">
        <v>13097</v>
      </c>
      <c r="AI107">
        <v>52970</v>
      </c>
      <c r="AJ107">
        <v>633974</v>
      </c>
      <c r="AK107">
        <v>355603</v>
      </c>
      <c r="AL107">
        <v>10036</v>
      </c>
      <c r="AM107">
        <v>345566</v>
      </c>
      <c r="AN107">
        <v>47</v>
      </c>
      <c r="AO107">
        <v>248093</v>
      </c>
      <c r="AP107">
        <v>493</v>
      </c>
      <c r="AQ107">
        <v>29738</v>
      </c>
    </row>
    <row r="108" spans="1:43" x14ac:dyDescent="0.25">
      <c r="A108" t="s">
        <v>3533</v>
      </c>
      <c r="B108">
        <v>1991394</v>
      </c>
      <c r="C108">
        <v>7225</v>
      </c>
      <c r="D108">
        <v>2904</v>
      </c>
      <c r="E108">
        <v>170</v>
      </c>
      <c r="F108">
        <v>2396</v>
      </c>
      <c r="G108">
        <v>19</v>
      </c>
      <c r="H108">
        <v>1735</v>
      </c>
      <c r="I108">
        <v>160340</v>
      </c>
      <c r="J108">
        <v>10984</v>
      </c>
      <c r="K108">
        <v>1755</v>
      </c>
      <c r="L108">
        <v>33879</v>
      </c>
      <c r="M108">
        <v>2548</v>
      </c>
      <c r="N108">
        <v>5951</v>
      </c>
      <c r="O108">
        <v>88</v>
      </c>
      <c r="P108">
        <v>2506</v>
      </c>
      <c r="Q108">
        <v>31152</v>
      </c>
      <c r="R108">
        <v>5783</v>
      </c>
      <c r="S108">
        <v>63977</v>
      </c>
      <c r="T108">
        <v>1357</v>
      </c>
      <c r="U108">
        <v>361</v>
      </c>
      <c r="V108">
        <v>1109290</v>
      </c>
      <c r="W108">
        <v>7443</v>
      </c>
      <c r="X108">
        <v>6747</v>
      </c>
      <c r="Y108">
        <v>83272</v>
      </c>
      <c r="Z108">
        <v>19242</v>
      </c>
      <c r="AA108">
        <v>64517</v>
      </c>
      <c r="AB108">
        <v>392714</v>
      </c>
      <c r="AC108">
        <v>535355</v>
      </c>
      <c r="AD108">
        <v>113934</v>
      </c>
      <c r="AE108">
        <v>22532</v>
      </c>
      <c r="AG108">
        <v>24718</v>
      </c>
      <c r="AH108">
        <v>14744</v>
      </c>
      <c r="AI108">
        <v>51940</v>
      </c>
      <c r="AJ108">
        <v>600605</v>
      </c>
      <c r="AK108">
        <v>332441</v>
      </c>
      <c r="AL108">
        <v>8225</v>
      </c>
      <c r="AM108">
        <v>324216</v>
      </c>
      <c r="AN108">
        <v>54</v>
      </c>
      <c r="AO108">
        <v>240138</v>
      </c>
      <c r="AP108">
        <v>463</v>
      </c>
      <c r="AQ108">
        <v>27509</v>
      </c>
    </row>
    <row r="109" spans="1:43" x14ac:dyDescent="0.25">
      <c r="A109" t="s">
        <v>3534</v>
      </c>
      <c r="B109">
        <v>1892095</v>
      </c>
      <c r="C109">
        <v>6970</v>
      </c>
      <c r="D109">
        <v>2585</v>
      </c>
      <c r="E109">
        <v>202</v>
      </c>
      <c r="F109">
        <v>2460</v>
      </c>
      <c r="G109">
        <v>26</v>
      </c>
      <c r="H109">
        <v>1696</v>
      </c>
      <c r="I109">
        <v>160628</v>
      </c>
      <c r="J109">
        <v>10207</v>
      </c>
      <c r="K109">
        <v>1727</v>
      </c>
      <c r="L109">
        <v>33620</v>
      </c>
      <c r="M109">
        <v>2535</v>
      </c>
      <c r="N109">
        <v>5734</v>
      </c>
      <c r="O109">
        <v>86</v>
      </c>
      <c r="P109">
        <v>2408</v>
      </c>
      <c r="Q109">
        <v>35675</v>
      </c>
      <c r="R109">
        <v>5658</v>
      </c>
      <c r="S109">
        <v>61262</v>
      </c>
      <c r="T109">
        <v>1394</v>
      </c>
      <c r="U109">
        <v>324</v>
      </c>
      <c r="V109">
        <v>1027420</v>
      </c>
      <c r="W109">
        <v>7861</v>
      </c>
      <c r="X109">
        <v>6175</v>
      </c>
      <c r="Y109">
        <v>75199</v>
      </c>
      <c r="Z109">
        <v>17695</v>
      </c>
      <c r="AA109">
        <v>60963</v>
      </c>
      <c r="AB109">
        <v>392601</v>
      </c>
      <c r="AC109">
        <v>466926</v>
      </c>
      <c r="AD109">
        <v>124457</v>
      </c>
      <c r="AE109">
        <v>23227</v>
      </c>
      <c r="AG109">
        <v>32787</v>
      </c>
      <c r="AH109">
        <v>16673</v>
      </c>
      <c r="AI109">
        <v>51770</v>
      </c>
      <c r="AJ109">
        <v>572620</v>
      </c>
      <c r="AK109">
        <v>315387</v>
      </c>
      <c r="AL109">
        <v>7110</v>
      </c>
      <c r="AM109">
        <v>308277</v>
      </c>
      <c r="AN109">
        <v>50</v>
      </c>
      <c r="AO109">
        <v>230230</v>
      </c>
      <c r="AP109">
        <v>447</v>
      </c>
      <c r="AQ109">
        <v>26507</v>
      </c>
    </row>
    <row r="110" spans="1:43" x14ac:dyDescent="0.25">
      <c r="A110" t="s">
        <v>3535</v>
      </c>
      <c r="B110">
        <v>1856340</v>
      </c>
      <c r="C110">
        <v>7004</v>
      </c>
      <c r="D110">
        <v>2360</v>
      </c>
      <c r="E110">
        <v>312</v>
      </c>
      <c r="F110">
        <v>2589</v>
      </c>
      <c r="G110">
        <v>17</v>
      </c>
      <c r="H110">
        <v>1726</v>
      </c>
      <c r="I110">
        <v>169203</v>
      </c>
      <c r="J110">
        <v>10324</v>
      </c>
      <c r="K110">
        <v>1773</v>
      </c>
      <c r="L110">
        <v>35668</v>
      </c>
      <c r="M110">
        <v>2340</v>
      </c>
      <c r="N110">
        <v>5849</v>
      </c>
      <c r="O110">
        <v>87</v>
      </c>
      <c r="P110">
        <v>2313</v>
      </c>
      <c r="Q110">
        <v>39591</v>
      </c>
      <c r="R110">
        <v>5439</v>
      </c>
      <c r="S110">
        <v>64236</v>
      </c>
      <c r="T110">
        <v>1390</v>
      </c>
      <c r="U110">
        <v>192</v>
      </c>
      <c r="V110">
        <v>1028473</v>
      </c>
      <c r="W110">
        <v>7539</v>
      </c>
      <c r="X110">
        <v>5948</v>
      </c>
      <c r="Y110">
        <v>73619</v>
      </c>
      <c r="Z110">
        <v>17356</v>
      </c>
      <c r="AA110">
        <v>59452</v>
      </c>
      <c r="AB110">
        <v>392481</v>
      </c>
      <c r="AC110">
        <v>472078</v>
      </c>
      <c r="AD110">
        <v>131696</v>
      </c>
      <c r="AE110">
        <v>24501</v>
      </c>
      <c r="AG110">
        <v>36294</v>
      </c>
      <c r="AH110">
        <v>17927</v>
      </c>
      <c r="AI110">
        <v>52974</v>
      </c>
      <c r="AJ110">
        <v>519964</v>
      </c>
      <c r="AK110">
        <v>270481</v>
      </c>
      <c r="AL110">
        <v>6237</v>
      </c>
      <c r="AM110">
        <v>264244</v>
      </c>
      <c r="AN110">
        <v>55</v>
      </c>
      <c r="AO110">
        <v>223015</v>
      </c>
      <c r="AP110">
        <v>426</v>
      </c>
      <c r="AQ110">
        <v>25987</v>
      </c>
    </row>
    <row r="111" spans="1:43" x14ac:dyDescent="0.25">
      <c r="A111" t="s">
        <v>3536</v>
      </c>
      <c r="B111">
        <v>1851974</v>
      </c>
      <c r="C111">
        <v>7256</v>
      </c>
      <c r="D111">
        <v>2078</v>
      </c>
      <c r="E111">
        <v>379</v>
      </c>
      <c r="F111">
        <v>2788</v>
      </c>
      <c r="G111">
        <v>19</v>
      </c>
      <c r="H111">
        <v>1992</v>
      </c>
      <c r="I111">
        <v>173525</v>
      </c>
      <c r="J111">
        <v>9609</v>
      </c>
      <c r="K111">
        <v>1727</v>
      </c>
      <c r="L111">
        <v>36590</v>
      </c>
      <c r="M111">
        <v>2666</v>
      </c>
      <c r="N111">
        <v>5726</v>
      </c>
      <c r="O111">
        <v>80</v>
      </c>
      <c r="P111">
        <v>2335</v>
      </c>
      <c r="Q111">
        <v>44788</v>
      </c>
      <c r="R111">
        <v>5155</v>
      </c>
      <c r="S111">
        <v>62901</v>
      </c>
      <c r="T111">
        <v>1664</v>
      </c>
      <c r="U111">
        <v>284</v>
      </c>
      <c r="V111">
        <v>1029263</v>
      </c>
      <c r="W111">
        <v>7171</v>
      </c>
      <c r="X111">
        <v>6031</v>
      </c>
      <c r="Y111">
        <v>76978</v>
      </c>
      <c r="Z111">
        <v>20672</v>
      </c>
      <c r="AA111">
        <v>59179</v>
      </c>
      <c r="AB111">
        <v>391261</v>
      </c>
      <c r="AC111">
        <v>467971</v>
      </c>
      <c r="AD111">
        <v>134741</v>
      </c>
      <c r="AE111">
        <v>26183</v>
      </c>
      <c r="AF111">
        <v>0</v>
      </c>
      <c r="AG111">
        <v>34907</v>
      </c>
      <c r="AH111">
        <v>19535</v>
      </c>
      <c r="AI111">
        <v>54116</v>
      </c>
      <c r="AJ111">
        <v>507189</v>
      </c>
      <c r="AK111">
        <v>263595</v>
      </c>
      <c r="AL111">
        <v>5488</v>
      </c>
      <c r="AM111">
        <v>258107</v>
      </c>
      <c r="AN111">
        <v>43</v>
      </c>
      <c r="AO111">
        <v>218518</v>
      </c>
      <c r="AP111">
        <v>408</v>
      </c>
      <c r="AQ111">
        <v>24624</v>
      </c>
    </row>
    <row r="112" spans="1:43" x14ac:dyDescent="0.25">
      <c r="A112" t="s">
        <v>3537</v>
      </c>
      <c r="B112">
        <v>1829880</v>
      </c>
      <c r="C112">
        <v>7481</v>
      </c>
      <c r="D112">
        <v>1953</v>
      </c>
      <c r="E112">
        <v>387</v>
      </c>
      <c r="F112">
        <v>2999</v>
      </c>
      <c r="G112">
        <v>16</v>
      </c>
      <c r="H112">
        <v>2126</v>
      </c>
      <c r="I112">
        <v>199206</v>
      </c>
      <c r="J112">
        <v>9430</v>
      </c>
      <c r="K112">
        <v>1859</v>
      </c>
      <c r="L112">
        <v>39663</v>
      </c>
      <c r="M112">
        <v>2645</v>
      </c>
      <c r="N112">
        <v>6370</v>
      </c>
      <c r="O112">
        <v>99</v>
      </c>
      <c r="P112">
        <v>2394</v>
      </c>
      <c r="Q112">
        <v>62322</v>
      </c>
      <c r="R112">
        <v>5088</v>
      </c>
      <c r="S112">
        <v>67299</v>
      </c>
      <c r="T112">
        <v>1700</v>
      </c>
      <c r="U112">
        <v>338</v>
      </c>
      <c r="V112">
        <v>997620</v>
      </c>
      <c r="W112">
        <v>7696</v>
      </c>
      <c r="X112">
        <v>6079</v>
      </c>
      <c r="Y112">
        <v>72346</v>
      </c>
      <c r="Z112">
        <v>22104</v>
      </c>
      <c r="AA112">
        <v>60155</v>
      </c>
      <c r="AB112">
        <v>405938</v>
      </c>
      <c r="AC112">
        <v>423301</v>
      </c>
      <c r="AD112">
        <v>136627</v>
      </c>
      <c r="AE112">
        <v>29946</v>
      </c>
      <c r="AF112">
        <v>0</v>
      </c>
      <c r="AG112">
        <v>31596</v>
      </c>
      <c r="AH112">
        <v>22039</v>
      </c>
      <c r="AI112">
        <v>53045</v>
      </c>
      <c r="AJ112">
        <v>488946</v>
      </c>
      <c r="AK112">
        <v>249893</v>
      </c>
      <c r="AL112">
        <v>4770</v>
      </c>
      <c r="AM112">
        <v>245124</v>
      </c>
      <c r="AN112">
        <v>54</v>
      </c>
      <c r="AO112">
        <v>214533</v>
      </c>
      <c r="AP112">
        <v>436</v>
      </c>
      <c r="AQ112">
        <v>24029</v>
      </c>
    </row>
    <row r="113" spans="1:43" x14ac:dyDescent="0.25">
      <c r="A113" t="s">
        <v>3538</v>
      </c>
      <c r="B113">
        <v>1955194</v>
      </c>
      <c r="C113">
        <v>5509</v>
      </c>
      <c r="D113">
        <v>696</v>
      </c>
      <c r="E113">
        <v>333</v>
      </c>
      <c r="F113">
        <v>2967</v>
      </c>
      <c r="G113">
        <v>12</v>
      </c>
      <c r="H113">
        <v>1501</v>
      </c>
      <c r="I113">
        <v>215367</v>
      </c>
      <c r="J113">
        <v>9099</v>
      </c>
      <c r="K113">
        <v>1803</v>
      </c>
      <c r="L113">
        <v>39466</v>
      </c>
      <c r="M113">
        <v>2609</v>
      </c>
      <c r="N113">
        <v>6258</v>
      </c>
      <c r="O113">
        <v>106</v>
      </c>
      <c r="P113">
        <v>2239</v>
      </c>
      <c r="Q113">
        <v>79792</v>
      </c>
      <c r="R113">
        <v>4890</v>
      </c>
      <c r="S113">
        <v>67174</v>
      </c>
      <c r="T113">
        <v>1664</v>
      </c>
      <c r="U113">
        <v>268</v>
      </c>
      <c r="V113">
        <v>1136054</v>
      </c>
      <c r="W113">
        <v>7189</v>
      </c>
      <c r="X113">
        <v>5755</v>
      </c>
      <c r="Y113">
        <v>68967</v>
      </c>
      <c r="Z113">
        <v>23328</v>
      </c>
      <c r="AA113">
        <v>61178</v>
      </c>
      <c r="AB113">
        <v>399327</v>
      </c>
      <c r="AC113">
        <v>570309</v>
      </c>
      <c r="AD113">
        <v>132702</v>
      </c>
      <c r="AE113">
        <v>30394</v>
      </c>
      <c r="AF113">
        <v>0</v>
      </c>
      <c r="AG113">
        <v>27835</v>
      </c>
      <c r="AH113">
        <v>22942</v>
      </c>
      <c r="AI113">
        <v>51531</v>
      </c>
      <c r="AJ113">
        <v>465562</v>
      </c>
      <c r="AK113">
        <v>235510</v>
      </c>
      <c r="AL113">
        <v>2751</v>
      </c>
      <c r="AM113">
        <v>232759</v>
      </c>
      <c r="AN113">
        <v>46</v>
      </c>
      <c r="AO113">
        <v>207262</v>
      </c>
      <c r="AP113">
        <v>438</v>
      </c>
      <c r="AQ113">
        <v>22306</v>
      </c>
    </row>
    <row r="114" spans="1:43" x14ac:dyDescent="0.25">
      <c r="A114" t="s">
        <v>3539</v>
      </c>
      <c r="B114">
        <v>2001805</v>
      </c>
      <c r="C114">
        <v>7251</v>
      </c>
      <c r="D114">
        <v>1777</v>
      </c>
      <c r="E114">
        <v>381</v>
      </c>
      <c r="F114">
        <v>3238</v>
      </c>
      <c r="G114">
        <v>12</v>
      </c>
      <c r="H114">
        <v>1842</v>
      </c>
      <c r="I114">
        <v>252735</v>
      </c>
      <c r="J114">
        <v>9067</v>
      </c>
      <c r="K114">
        <v>1835</v>
      </c>
      <c r="L114">
        <v>40470</v>
      </c>
      <c r="M114">
        <v>2519</v>
      </c>
      <c r="N114">
        <v>6980</v>
      </c>
      <c r="O114">
        <v>146</v>
      </c>
      <c r="P114">
        <v>2331</v>
      </c>
      <c r="Q114">
        <v>112555</v>
      </c>
      <c r="R114">
        <v>4772</v>
      </c>
      <c r="S114">
        <v>70196</v>
      </c>
      <c r="T114">
        <v>1607</v>
      </c>
      <c r="U114">
        <v>257</v>
      </c>
      <c r="V114">
        <v>1163423</v>
      </c>
      <c r="W114">
        <v>7155</v>
      </c>
      <c r="X114">
        <v>5733</v>
      </c>
      <c r="Y114">
        <v>67590</v>
      </c>
      <c r="Z114">
        <v>23981</v>
      </c>
      <c r="AA114">
        <v>65569</v>
      </c>
      <c r="AB114">
        <v>426767</v>
      </c>
      <c r="AC114">
        <v>566628</v>
      </c>
      <c r="AD114">
        <v>136953</v>
      </c>
      <c r="AE114">
        <v>33068</v>
      </c>
      <c r="AF114">
        <v>0</v>
      </c>
      <c r="AG114">
        <v>25332</v>
      </c>
      <c r="AH114">
        <v>24663</v>
      </c>
      <c r="AI114">
        <v>53890</v>
      </c>
      <c r="AJ114">
        <v>441444</v>
      </c>
      <c r="AK114">
        <v>218904</v>
      </c>
      <c r="AL114">
        <v>3766</v>
      </c>
      <c r="AM114">
        <v>215138</v>
      </c>
      <c r="AN114">
        <v>37</v>
      </c>
      <c r="AO114">
        <v>200370</v>
      </c>
      <c r="AP114">
        <v>426</v>
      </c>
      <c r="AQ114">
        <v>21707</v>
      </c>
    </row>
    <row r="115" spans="1:43" x14ac:dyDescent="0.25">
      <c r="A115" t="s">
        <v>3540</v>
      </c>
      <c r="B115">
        <v>2071085</v>
      </c>
      <c r="C115">
        <v>7986</v>
      </c>
      <c r="D115">
        <v>2023</v>
      </c>
      <c r="E115">
        <v>375</v>
      </c>
      <c r="F115">
        <v>3431</v>
      </c>
      <c r="G115">
        <v>11</v>
      </c>
      <c r="H115">
        <v>2146</v>
      </c>
      <c r="I115">
        <v>305716</v>
      </c>
      <c r="J115">
        <v>9158</v>
      </c>
      <c r="K115">
        <v>1987</v>
      </c>
      <c r="L115">
        <v>41500</v>
      </c>
      <c r="M115">
        <v>2326</v>
      </c>
      <c r="N115">
        <v>7038</v>
      </c>
      <c r="O115">
        <v>118</v>
      </c>
      <c r="P115">
        <v>2544</v>
      </c>
      <c r="Q115">
        <v>152436</v>
      </c>
      <c r="R115">
        <v>4657</v>
      </c>
      <c r="S115">
        <v>82022</v>
      </c>
      <c r="T115">
        <v>1634</v>
      </c>
      <c r="U115">
        <v>296</v>
      </c>
      <c r="V115">
        <v>1191654</v>
      </c>
      <c r="W115">
        <v>8373</v>
      </c>
      <c r="X115">
        <v>7938</v>
      </c>
      <c r="Y115">
        <v>69278</v>
      </c>
      <c r="Z115">
        <v>24043</v>
      </c>
      <c r="AA115">
        <v>71518</v>
      </c>
      <c r="AB115">
        <v>529813</v>
      </c>
      <c r="AC115">
        <v>480692</v>
      </c>
      <c r="AD115">
        <v>144463</v>
      </c>
      <c r="AE115">
        <v>39517</v>
      </c>
      <c r="AF115">
        <v>0</v>
      </c>
      <c r="AG115">
        <v>24155</v>
      </c>
      <c r="AH115">
        <v>26276</v>
      </c>
      <c r="AI115">
        <v>54515</v>
      </c>
      <c r="AJ115">
        <v>421266</v>
      </c>
      <c r="AK115">
        <v>204829</v>
      </c>
      <c r="AL115">
        <v>3737</v>
      </c>
      <c r="AM115">
        <v>201092</v>
      </c>
      <c r="AN115">
        <v>37</v>
      </c>
      <c r="AO115">
        <v>196172</v>
      </c>
      <c r="AP115">
        <v>408</v>
      </c>
      <c r="AQ115">
        <v>19820</v>
      </c>
    </row>
    <row r="116" spans="1:43" x14ac:dyDescent="0.25">
      <c r="A116" t="s">
        <v>3541</v>
      </c>
      <c r="B116">
        <v>2387700</v>
      </c>
      <c r="C116">
        <v>9398</v>
      </c>
      <c r="D116">
        <v>2135</v>
      </c>
      <c r="E116">
        <v>362</v>
      </c>
      <c r="F116">
        <v>4319</v>
      </c>
      <c r="G116">
        <v>9</v>
      </c>
      <c r="H116">
        <v>2573</v>
      </c>
      <c r="I116">
        <v>420281</v>
      </c>
      <c r="J116">
        <v>9733</v>
      </c>
      <c r="K116">
        <v>2350</v>
      </c>
      <c r="L116">
        <v>43751</v>
      </c>
      <c r="M116">
        <v>3198</v>
      </c>
      <c r="N116">
        <v>7449</v>
      </c>
      <c r="O116">
        <v>175</v>
      </c>
      <c r="P116">
        <v>3025</v>
      </c>
      <c r="Q116">
        <v>242354</v>
      </c>
      <c r="R116">
        <v>5123</v>
      </c>
      <c r="S116">
        <v>100999</v>
      </c>
      <c r="T116">
        <v>1754</v>
      </c>
      <c r="U116">
        <v>371</v>
      </c>
      <c r="V116">
        <v>1386037</v>
      </c>
      <c r="W116">
        <v>9525</v>
      </c>
      <c r="X116">
        <v>6604</v>
      </c>
      <c r="Y116">
        <v>71007</v>
      </c>
      <c r="Z116">
        <v>24137</v>
      </c>
      <c r="AA116">
        <v>85551</v>
      </c>
      <c r="AB116">
        <v>725940</v>
      </c>
      <c r="AC116">
        <v>463272</v>
      </c>
      <c r="AD116">
        <v>164273</v>
      </c>
      <c r="AE116">
        <v>49760</v>
      </c>
      <c r="AF116">
        <v>0</v>
      </c>
      <c r="AG116">
        <v>26494</v>
      </c>
      <c r="AH116">
        <v>30210</v>
      </c>
      <c r="AI116">
        <v>57808</v>
      </c>
      <c r="AJ116">
        <v>407710</v>
      </c>
      <c r="AK116">
        <v>192401</v>
      </c>
      <c r="AL116">
        <v>4080</v>
      </c>
      <c r="AM116">
        <v>188322</v>
      </c>
      <c r="AN116">
        <v>52</v>
      </c>
      <c r="AO116">
        <v>197211</v>
      </c>
      <c r="AP116">
        <v>368</v>
      </c>
      <c r="AQ116">
        <v>17678</v>
      </c>
    </row>
    <row r="117" spans="1:43" x14ac:dyDescent="0.25">
      <c r="A117" t="s">
        <v>3542</v>
      </c>
      <c r="B117">
        <v>2735821</v>
      </c>
      <c r="C117">
        <v>15092</v>
      </c>
      <c r="D117">
        <v>2174</v>
      </c>
      <c r="E117">
        <v>366</v>
      </c>
      <c r="F117">
        <v>5303</v>
      </c>
      <c r="G117">
        <v>10</v>
      </c>
      <c r="H117">
        <v>7239</v>
      </c>
      <c r="I117">
        <v>518394</v>
      </c>
      <c r="J117">
        <v>9539</v>
      </c>
      <c r="K117">
        <v>2399</v>
      </c>
      <c r="L117">
        <v>46846</v>
      </c>
      <c r="M117">
        <v>2305</v>
      </c>
      <c r="N117">
        <v>7790</v>
      </c>
      <c r="O117">
        <v>199</v>
      </c>
      <c r="P117">
        <v>2366</v>
      </c>
      <c r="Q117">
        <v>312357</v>
      </c>
      <c r="R117">
        <v>8038</v>
      </c>
      <c r="S117">
        <v>124371</v>
      </c>
      <c r="T117">
        <v>1850</v>
      </c>
      <c r="U117">
        <v>334</v>
      </c>
      <c r="V117">
        <v>1602524</v>
      </c>
      <c r="W117">
        <v>10408</v>
      </c>
      <c r="X117">
        <v>6669</v>
      </c>
      <c r="Y117">
        <v>72215</v>
      </c>
      <c r="Z117">
        <v>24057</v>
      </c>
      <c r="AA117">
        <v>102789</v>
      </c>
      <c r="AB117">
        <v>928358</v>
      </c>
      <c r="AC117">
        <v>458027</v>
      </c>
      <c r="AD117">
        <v>194001</v>
      </c>
      <c r="AE117">
        <v>66219</v>
      </c>
      <c r="AF117">
        <v>0</v>
      </c>
      <c r="AG117">
        <v>29288</v>
      </c>
      <c r="AH117">
        <v>35016</v>
      </c>
      <c r="AI117">
        <v>63478</v>
      </c>
      <c r="AJ117">
        <v>405810</v>
      </c>
      <c r="AK117">
        <v>187923</v>
      </c>
      <c r="AL117">
        <v>5424</v>
      </c>
      <c r="AM117">
        <v>182499</v>
      </c>
      <c r="AN117">
        <v>60</v>
      </c>
      <c r="AO117">
        <v>198928</v>
      </c>
      <c r="AP117">
        <v>334</v>
      </c>
      <c r="AQ117">
        <v>18566</v>
      </c>
    </row>
    <row r="118" spans="1:43" x14ac:dyDescent="0.25">
      <c r="A118" t="s">
        <v>3543</v>
      </c>
      <c r="B118">
        <v>3205229</v>
      </c>
      <c r="C118">
        <v>17021</v>
      </c>
      <c r="D118">
        <v>2233</v>
      </c>
      <c r="E118">
        <v>356</v>
      </c>
      <c r="F118">
        <v>6850</v>
      </c>
      <c r="G118">
        <v>14</v>
      </c>
      <c r="H118">
        <v>7569</v>
      </c>
      <c r="I118">
        <v>635662</v>
      </c>
      <c r="J118">
        <v>9546</v>
      </c>
      <c r="K118">
        <v>2474</v>
      </c>
      <c r="L118">
        <v>49518</v>
      </c>
      <c r="M118">
        <v>2626</v>
      </c>
      <c r="N118">
        <v>7429</v>
      </c>
      <c r="O118">
        <v>196</v>
      </c>
      <c r="P118">
        <v>2487</v>
      </c>
      <c r="Q118">
        <v>393562</v>
      </c>
      <c r="R118">
        <v>15224</v>
      </c>
      <c r="S118">
        <v>150473</v>
      </c>
      <c r="T118">
        <v>1798</v>
      </c>
      <c r="U118">
        <v>330</v>
      </c>
      <c r="V118">
        <v>1905193</v>
      </c>
      <c r="W118">
        <v>9831</v>
      </c>
      <c r="X118">
        <v>6775</v>
      </c>
      <c r="Y118">
        <v>69173</v>
      </c>
      <c r="Z118">
        <v>24395</v>
      </c>
      <c r="AA118">
        <v>125061</v>
      </c>
      <c r="AB118">
        <v>1160018</v>
      </c>
      <c r="AC118">
        <v>509941</v>
      </c>
      <c r="AD118">
        <v>242575</v>
      </c>
      <c r="AE118">
        <v>95669</v>
      </c>
      <c r="AF118">
        <v>0</v>
      </c>
      <c r="AG118">
        <v>29900</v>
      </c>
      <c r="AH118">
        <v>40914</v>
      </c>
      <c r="AI118">
        <v>76091</v>
      </c>
      <c r="AJ118">
        <v>404778</v>
      </c>
      <c r="AK118">
        <v>181130</v>
      </c>
      <c r="AL118">
        <v>6601</v>
      </c>
      <c r="AM118">
        <v>174529</v>
      </c>
      <c r="AN118">
        <v>56</v>
      </c>
      <c r="AO118">
        <v>204766</v>
      </c>
      <c r="AP118">
        <v>316</v>
      </c>
      <c r="AQ118">
        <v>18509</v>
      </c>
    </row>
    <row r="119" spans="1:43" x14ac:dyDescent="0.25">
      <c r="A119" t="s">
        <v>3544</v>
      </c>
      <c r="B119">
        <v>3443220</v>
      </c>
      <c r="C119">
        <v>17899</v>
      </c>
      <c r="D119">
        <v>2208</v>
      </c>
      <c r="E119">
        <v>286</v>
      </c>
      <c r="F119">
        <v>7091</v>
      </c>
      <c r="G119">
        <v>11</v>
      </c>
      <c r="H119">
        <v>8303</v>
      </c>
      <c r="I119">
        <v>693400</v>
      </c>
      <c r="J119">
        <v>9517</v>
      </c>
      <c r="K119">
        <v>2219</v>
      </c>
      <c r="L119">
        <v>45481</v>
      </c>
      <c r="M119">
        <v>2862</v>
      </c>
      <c r="N119">
        <v>6565</v>
      </c>
      <c r="O119">
        <v>149</v>
      </c>
      <c r="P119">
        <v>2400</v>
      </c>
      <c r="Q119">
        <v>429596</v>
      </c>
      <c r="R119">
        <v>27104</v>
      </c>
      <c r="S119">
        <v>165548</v>
      </c>
      <c r="T119">
        <v>1663</v>
      </c>
      <c r="U119">
        <v>296</v>
      </c>
      <c r="V119">
        <v>2068333</v>
      </c>
      <c r="W119">
        <v>9694</v>
      </c>
      <c r="X119">
        <v>6225</v>
      </c>
      <c r="Y119">
        <v>63729</v>
      </c>
      <c r="Z119">
        <v>24923</v>
      </c>
      <c r="AA119">
        <v>148094</v>
      </c>
      <c r="AB119">
        <v>1262738</v>
      </c>
      <c r="AC119">
        <v>552929</v>
      </c>
      <c r="AD119">
        <v>274307</v>
      </c>
      <c r="AE119">
        <v>122132</v>
      </c>
      <c r="AF119">
        <v>30</v>
      </c>
      <c r="AG119">
        <v>28552</v>
      </c>
      <c r="AH119">
        <v>37136</v>
      </c>
      <c r="AI119">
        <v>86456</v>
      </c>
      <c r="AJ119">
        <v>389282</v>
      </c>
      <c r="AK119">
        <v>176229</v>
      </c>
      <c r="AL119">
        <v>6686</v>
      </c>
      <c r="AM119">
        <v>169542</v>
      </c>
      <c r="AN119">
        <v>37</v>
      </c>
      <c r="AO119">
        <v>201284</v>
      </c>
      <c r="AP119">
        <v>281</v>
      </c>
      <c r="AQ119">
        <v>11451</v>
      </c>
    </row>
    <row r="120" spans="1:43" x14ac:dyDescent="0.25">
      <c r="A120" t="s">
        <v>3545</v>
      </c>
      <c r="B120">
        <v>3239945</v>
      </c>
      <c r="C120">
        <v>15986</v>
      </c>
      <c r="D120">
        <v>1934</v>
      </c>
      <c r="E120">
        <v>225</v>
      </c>
      <c r="F120">
        <v>6183</v>
      </c>
      <c r="G120">
        <v>8</v>
      </c>
      <c r="H120">
        <v>7636</v>
      </c>
      <c r="I120">
        <v>615174</v>
      </c>
      <c r="J120">
        <v>8636</v>
      </c>
      <c r="K120">
        <v>1818</v>
      </c>
      <c r="L120">
        <v>37944</v>
      </c>
      <c r="M120">
        <v>2595</v>
      </c>
      <c r="N120">
        <v>5652</v>
      </c>
      <c r="O120">
        <v>123</v>
      </c>
      <c r="P120">
        <v>1983</v>
      </c>
      <c r="Q120">
        <v>377801</v>
      </c>
      <c r="R120">
        <v>21926</v>
      </c>
      <c r="S120">
        <v>155031</v>
      </c>
      <c r="T120">
        <v>1406</v>
      </c>
      <c r="U120">
        <v>257</v>
      </c>
      <c r="V120">
        <v>1994347</v>
      </c>
      <c r="W120">
        <v>8112</v>
      </c>
      <c r="X120">
        <v>5516</v>
      </c>
      <c r="Y120">
        <v>57414</v>
      </c>
      <c r="Z120">
        <v>20386</v>
      </c>
      <c r="AA120">
        <v>146634</v>
      </c>
      <c r="AB120">
        <v>1170702</v>
      </c>
      <c r="AC120">
        <v>585583</v>
      </c>
      <c r="AD120">
        <v>242547</v>
      </c>
      <c r="AE120">
        <v>115968</v>
      </c>
      <c r="AF120">
        <v>215</v>
      </c>
      <c r="AG120">
        <v>23176</v>
      </c>
      <c r="AH120">
        <v>30528</v>
      </c>
      <c r="AI120">
        <v>72659</v>
      </c>
      <c r="AJ120">
        <v>371892</v>
      </c>
      <c r="AK120">
        <v>179378</v>
      </c>
      <c r="AL120">
        <v>5643</v>
      </c>
      <c r="AM120">
        <v>173735</v>
      </c>
      <c r="AN120">
        <v>8</v>
      </c>
      <c r="AO120">
        <v>186079</v>
      </c>
      <c r="AP120">
        <v>284</v>
      </c>
      <c r="AQ120">
        <v>6144</v>
      </c>
    </row>
    <row r="121" spans="1:43" x14ac:dyDescent="0.25">
      <c r="A121" t="s">
        <v>3546</v>
      </c>
      <c r="B121">
        <v>3416863</v>
      </c>
      <c r="C121">
        <v>17033</v>
      </c>
      <c r="D121">
        <v>1923</v>
      </c>
      <c r="E121">
        <v>194</v>
      </c>
      <c r="F121">
        <v>6461</v>
      </c>
      <c r="G121">
        <v>7</v>
      </c>
      <c r="H121">
        <v>8448</v>
      </c>
      <c r="I121">
        <v>633615</v>
      </c>
      <c r="J121">
        <v>8311</v>
      </c>
      <c r="K121">
        <v>1780</v>
      </c>
      <c r="L121">
        <v>35825</v>
      </c>
      <c r="M121">
        <v>2477</v>
      </c>
      <c r="N121">
        <v>5574</v>
      </c>
      <c r="O121">
        <v>116</v>
      </c>
      <c r="P121">
        <v>1936</v>
      </c>
      <c r="Q121">
        <v>390585</v>
      </c>
      <c r="R121">
        <v>19960</v>
      </c>
      <c r="S121">
        <v>165477</v>
      </c>
      <c r="T121">
        <v>1304</v>
      </c>
      <c r="U121">
        <v>271</v>
      </c>
      <c r="V121">
        <v>2144768</v>
      </c>
      <c r="W121">
        <v>6832</v>
      </c>
      <c r="X121">
        <v>5285</v>
      </c>
      <c r="Y121">
        <v>51521</v>
      </c>
      <c r="Z121">
        <v>17783</v>
      </c>
      <c r="AA121">
        <v>172330</v>
      </c>
      <c r="AB121">
        <v>1277309</v>
      </c>
      <c r="AC121">
        <v>613707</v>
      </c>
      <c r="AD121">
        <v>260937</v>
      </c>
      <c r="AE121">
        <v>129944</v>
      </c>
      <c r="AF121">
        <v>91</v>
      </c>
      <c r="AG121">
        <v>20718</v>
      </c>
      <c r="AH121">
        <v>34438</v>
      </c>
      <c r="AI121">
        <v>75746</v>
      </c>
      <c r="AJ121">
        <v>360509</v>
      </c>
      <c r="AK121">
        <v>180547</v>
      </c>
      <c r="AL121">
        <v>5272</v>
      </c>
      <c r="AM121">
        <v>175275</v>
      </c>
      <c r="AN121">
        <v>13</v>
      </c>
      <c r="AO121">
        <v>173948</v>
      </c>
      <c r="AP121">
        <v>287</v>
      </c>
      <c r="AQ121">
        <v>5714</v>
      </c>
    </row>
    <row r="122" spans="1:43" x14ac:dyDescent="0.25">
      <c r="A122" t="s">
        <v>3547</v>
      </c>
      <c r="B122">
        <v>3997827</v>
      </c>
      <c r="C122">
        <v>21194</v>
      </c>
      <c r="D122">
        <v>1839</v>
      </c>
      <c r="E122">
        <v>223</v>
      </c>
      <c r="F122">
        <v>6389</v>
      </c>
      <c r="G122">
        <v>5</v>
      </c>
      <c r="H122">
        <v>12739</v>
      </c>
      <c r="I122">
        <v>740262</v>
      </c>
      <c r="J122">
        <v>8418</v>
      </c>
      <c r="K122">
        <v>1684</v>
      </c>
      <c r="L122">
        <v>34715</v>
      </c>
      <c r="M122">
        <v>2265</v>
      </c>
      <c r="N122">
        <v>5529</v>
      </c>
      <c r="O122">
        <v>96</v>
      </c>
      <c r="P122">
        <v>1962</v>
      </c>
      <c r="Q122">
        <v>460413</v>
      </c>
      <c r="R122">
        <v>22988</v>
      </c>
      <c r="S122">
        <v>200709</v>
      </c>
      <c r="T122">
        <v>1273</v>
      </c>
      <c r="U122">
        <v>210</v>
      </c>
      <c r="V122">
        <v>2579910</v>
      </c>
      <c r="W122">
        <v>5887</v>
      </c>
      <c r="X122">
        <v>5000</v>
      </c>
      <c r="Y122">
        <v>48081</v>
      </c>
      <c r="Z122">
        <v>16946</v>
      </c>
      <c r="AA122">
        <v>249301</v>
      </c>
      <c r="AB122">
        <v>1612723</v>
      </c>
      <c r="AC122">
        <v>641973</v>
      </c>
      <c r="AD122">
        <v>315864</v>
      </c>
      <c r="AE122">
        <v>169143</v>
      </c>
      <c r="AF122">
        <v>88</v>
      </c>
      <c r="AG122">
        <v>21556</v>
      </c>
      <c r="AH122">
        <v>37117</v>
      </c>
      <c r="AI122">
        <v>87960</v>
      </c>
      <c r="AJ122">
        <v>340598</v>
      </c>
      <c r="AK122">
        <v>174801</v>
      </c>
      <c r="AL122">
        <v>5563</v>
      </c>
      <c r="AM122">
        <v>169238</v>
      </c>
      <c r="AN122">
        <v>10</v>
      </c>
      <c r="AO122">
        <v>160658</v>
      </c>
      <c r="AP122">
        <v>255</v>
      </c>
      <c r="AQ122">
        <v>4874</v>
      </c>
    </row>
    <row r="123" spans="1:43" x14ac:dyDescent="0.25">
      <c r="A123" t="s">
        <v>3548</v>
      </c>
      <c r="B123">
        <v>4494885</v>
      </c>
      <c r="C123">
        <v>25594</v>
      </c>
      <c r="D123">
        <v>1937</v>
      </c>
      <c r="E123">
        <v>277</v>
      </c>
      <c r="F123">
        <v>6117</v>
      </c>
      <c r="G123">
        <v>6</v>
      </c>
      <c r="H123">
        <v>17256</v>
      </c>
      <c r="I123">
        <v>816640</v>
      </c>
      <c r="J123">
        <v>8241</v>
      </c>
      <c r="K123">
        <v>1579</v>
      </c>
      <c r="L123">
        <v>33193</v>
      </c>
      <c r="M123">
        <v>2505</v>
      </c>
      <c r="N123">
        <v>5227</v>
      </c>
      <c r="O123">
        <v>85</v>
      </c>
      <c r="P123">
        <v>1866</v>
      </c>
      <c r="Q123">
        <v>517672</v>
      </c>
      <c r="R123">
        <v>27965</v>
      </c>
      <c r="S123">
        <v>216929</v>
      </c>
      <c r="T123">
        <v>1166</v>
      </c>
      <c r="U123">
        <v>211</v>
      </c>
      <c r="V123">
        <v>2967196</v>
      </c>
      <c r="W123">
        <v>4859</v>
      </c>
      <c r="X123">
        <v>4825</v>
      </c>
      <c r="Y123">
        <v>45815</v>
      </c>
      <c r="Z123">
        <v>16878</v>
      </c>
      <c r="AA123">
        <v>336999</v>
      </c>
      <c r="AB123">
        <v>1864989</v>
      </c>
      <c r="AC123">
        <v>692831</v>
      </c>
      <c r="AD123">
        <v>354345</v>
      </c>
      <c r="AE123">
        <v>192233</v>
      </c>
      <c r="AF123">
        <v>22</v>
      </c>
      <c r="AG123">
        <v>22998</v>
      </c>
      <c r="AH123">
        <v>36933</v>
      </c>
      <c r="AI123">
        <v>102160</v>
      </c>
      <c r="AJ123">
        <v>331111</v>
      </c>
      <c r="AK123">
        <v>170037</v>
      </c>
      <c r="AL123">
        <v>5211</v>
      </c>
      <c r="AM123">
        <v>164826</v>
      </c>
      <c r="AN123">
        <v>7</v>
      </c>
      <c r="AO123">
        <v>156350</v>
      </c>
      <c r="AP123">
        <v>268</v>
      </c>
      <c r="AQ123">
        <v>4449</v>
      </c>
    </row>
    <row r="124" spans="1:43" x14ac:dyDescent="0.25">
      <c r="A124" t="s">
        <v>3549</v>
      </c>
      <c r="B124">
        <v>4149016</v>
      </c>
      <c r="C124">
        <v>26513</v>
      </c>
      <c r="D124">
        <v>1488</v>
      </c>
      <c r="E124">
        <v>238</v>
      </c>
      <c r="F124">
        <v>5298</v>
      </c>
      <c r="G124">
        <v>5</v>
      </c>
      <c r="H124">
        <v>19484</v>
      </c>
      <c r="I124">
        <v>676665</v>
      </c>
      <c r="J124">
        <v>7148</v>
      </c>
      <c r="K124">
        <v>1323</v>
      </c>
      <c r="L124">
        <v>28258</v>
      </c>
      <c r="M124">
        <v>2265</v>
      </c>
      <c r="N124">
        <v>4187</v>
      </c>
      <c r="O124">
        <v>62</v>
      </c>
      <c r="P124">
        <v>1673</v>
      </c>
      <c r="Q124">
        <v>433555</v>
      </c>
      <c r="R124">
        <v>24149</v>
      </c>
      <c r="S124">
        <v>172868</v>
      </c>
      <c r="T124">
        <v>1024</v>
      </c>
      <c r="U124">
        <v>151</v>
      </c>
      <c r="V124">
        <v>2822048</v>
      </c>
      <c r="W124">
        <v>4295</v>
      </c>
      <c r="X124">
        <v>4138</v>
      </c>
      <c r="Y124">
        <v>36401</v>
      </c>
      <c r="Z124">
        <v>14166</v>
      </c>
      <c r="AA124">
        <v>377811</v>
      </c>
      <c r="AB124">
        <v>1775173</v>
      </c>
      <c r="AC124">
        <v>610064</v>
      </c>
      <c r="AD124">
        <v>310595</v>
      </c>
      <c r="AE124">
        <v>171513</v>
      </c>
      <c r="AF124">
        <v>1</v>
      </c>
      <c r="AG124">
        <v>19083</v>
      </c>
      <c r="AH124">
        <v>31001</v>
      </c>
      <c r="AI124">
        <v>88997</v>
      </c>
      <c r="AJ124">
        <v>313195</v>
      </c>
      <c r="AK124">
        <v>163880</v>
      </c>
      <c r="AL124">
        <v>4419</v>
      </c>
      <c r="AM124">
        <v>159461</v>
      </c>
      <c r="AN124">
        <v>5</v>
      </c>
      <c r="AO124">
        <v>144521</v>
      </c>
      <c r="AP124">
        <v>221</v>
      </c>
      <c r="AQ124">
        <v>4569</v>
      </c>
    </row>
    <row r="125" spans="1:43" x14ac:dyDescent="0.25">
      <c r="A125" t="s">
        <v>3550</v>
      </c>
      <c r="B125">
        <v>4128623</v>
      </c>
      <c r="C125">
        <v>26060</v>
      </c>
      <c r="D125">
        <v>1490</v>
      </c>
      <c r="E125">
        <v>266</v>
      </c>
      <c r="F125">
        <v>6334</v>
      </c>
      <c r="G125">
        <v>5</v>
      </c>
      <c r="H125">
        <v>17964</v>
      </c>
      <c r="I125">
        <v>618654</v>
      </c>
      <c r="J125">
        <v>7056</v>
      </c>
      <c r="K125">
        <v>1521</v>
      </c>
      <c r="L125">
        <v>27905</v>
      </c>
      <c r="M125">
        <v>2464</v>
      </c>
      <c r="N125">
        <v>4683</v>
      </c>
      <c r="O125">
        <v>60</v>
      </c>
      <c r="P125">
        <v>1592</v>
      </c>
      <c r="Q125">
        <v>405180</v>
      </c>
      <c r="R125">
        <v>19092</v>
      </c>
      <c r="S125">
        <v>147943</v>
      </c>
      <c r="T125">
        <v>1017</v>
      </c>
      <c r="U125">
        <v>141</v>
      </c>
      <c r="V125">
        <v>2889354</v>
      </c>
      <c r="W125">
        <v>4291</v>
      </c>
      <c r="X125">
        <v>4207</v>
      </c>
      <c r="Y125">
        <v>34284</v>
      </c>
      <c r="Z125">
        <v>13434</v>
      </c>
      <c r="AA125">
        <v>463501</v>
      </c>
      <c r="AB125">
        <v>1746470</v>
      </c>
      <c r="AC125">
        <v>623167</v>
      </c>
      <c r="AD125">
        <v>293541</v>
      </c>
      <c r="AE125">
        <v>153526</v>
      </c>
      <c r="AF125">
        <v>26</v>
      </c>
      <c r="AG125">
        <v>18968</v>
      </c>
      <c r="AH125">
        <v>35771</v>
      </c>
      <c r="AI125">
        <v>85250</v>
      </c>
      <c r="AJ125">
        <v>301015</v>
      </c>
      <c r="AK125">
        <v>159650</v>
      </c>
      <c r="AL125">
        <v>3462</v>
      </c>
      <c r="AM125">
        <v>156188</v>
      </c>
      <c r="AN125">
        <v>6</v>
      </c>
      <c r="AO125">
        <v>137144</v>
      </c>
      <c r="AP125">
        <v>223</v>
      </c>
      <c r="AQ125">
        <v>3992</v>
      </c>
    </row>
    <row r="126" spans="1:43" x14ac:dyDescent="0.25">
      <c r="A126" t="s">
        <v>3551</v>
      </c>
      <c r="B126">
        <v>4381539</v>
      </c>
      <c r="C126">
        <v>21872</v>
      </c>
      <c r="D126">
        <v>1210</v>
      </c>
      <c r="E126">
        <v>266</v>
      </c>
      <c r="F126">
        <v>5195</v>
      </c>
      <c r="G126">
        <v>7</v>
      </c>
      <c r="H126">
        <v>15194</v>
      </c>
      <c r="I126">
        <v>606626</v>
      </c>
      <c r="J126">
        <v>6924</v>
      </c>
      <c r="K126">
        <v>1711</v>
      </c>
      <c r="L126">
        <v>28003</v>
      </c>
      <c r="M126">
        <v>2252</v>
      </c>
      <c r="N126">
        <v>4795</v>
      </c>
      <c r="O126">
        <v>69</v>
      </c>
      <c r="P126">
        <v>1706</v>
      </c>
      <c r="Q126">
        <v>386273</v>
      </c>
      <c r="R126">
        <v>22459</v>
      </c>
      <c r="S126">
        <v>151300</v>
      </c>
      <c r="T126">
        <v>961</v>
      </c>
      <c r="U126">
        <v>173</v>
      </c>
      <c r="V126">
        <v>3149996</v>
      </c>
      <c r="W126">
        <v>3821</v>
      </c>
      <c r="X126">
        <v>4442</v>
      </c>
      <c r="Y126">
        <v>36484</v>
      </c>
      <c r="Z126">
        <v>12667</v>
      </c>
      <c r="AA126">
        <v>590105</v>
      </c>
      <c r="AB126">
        <v>1870578</v>
      </c>
      <c r="AC126">
        <v>631900</v>
      </c>
      <c r="AD126">
        <v>317372</v>
      </c>
      <c r="AE126">
        <v>160314</v>
      </c>
      <c r="AF126">
        <v>42</v>
      </c>
      <c r="AG126">
        <v>20591</v>
      </c>
      <c r="AH126">
        <v>45773</v>
      </c>
      <c r="AI126">
        <v>90651</v>
      </c>
      <c r="AJ126">
        <v>285673</v>
      </c>
      <c r="AK126">
        <v>159627</v>
      </c>
      <c r="AL126">
        <v>3443</v>
      </c>
      <c r="AM126">
        <v>156185</v>
      </c>
      <c r="AN126">
        <v>6</v>
      </c>
      <c r="AO126">
        <v>123120</v>
      </c>
      <c r="AP126">
        <v>238</v>
      </c>
      <c r="AQ126">
        <v>2682</v>
      </c>
    </row>
    <row r="127" spans="1:43" x14ac:dyDescent="0.25">
      <c r="A127" t="s">
        <v>3552</v>
      </c>
      <c r="B127">
        <v>4724335</v>
      </c>
      <c r="C127">
        <v>24270</v>
      </c>
      <c r="D127">
        <v>1022</v>
      </c>
      <c r="E127">
        <v>251</v>
      </c>
      <c r="F127">
        <v>4832</v>
      </c>
      <c r="G127">
        <v>6</v>
      </c>
      <c r="H127">
        <v>18159</v>
      </c>
      <c r="I127">
        <v>664374</v>
      </c>
      <c r="J127">
        <v>6890</v>
      </c>
      <c r="K127">
        <v>1532</v>
      </c>
      <c r="L127">
        <v>27698</v>
      </c>
      <c r="M127">
        <v>1876</v>
      </c>
      <c r="N127">
        <v>4902</v>
      </c>
      <c r="O127">
        <v>63</v>
      </c>
      <c r="P127">
        <v>1543</v>
      </c>
      <c r="Q127">
        <v>431752</v>
      </c>
      <c r="R127">
        <v>30339</v>
      </c>
      <c r="S127">
        <v>156691</v>
      </c>
      <c r="T127">
        <v>923</v>
      </c>
      <c r="U127">
        <v>165</v>
      </c>
      <c r="V127">
        <v>3409394</v>
      </c>
      <c r="W127">
        <v>3591</v>
      </c>
      <c r="X127">
        <v>4452</v>
      </c>
      <c r="Y127">
        <v>34216</v>
      </c>
      <c r="Z127">
        <v>12576</v>
      </c>
      <c r="AA127">
        <v>672271</v>
      </c>
      <c r="AB127">
        <v>2001888</v>
      </c>
      <c r="AC127">
        <v>680400</v>
      </c>
      <c r="AD127">
        <v>344404</v>
      </c>
      <c r="AE127">
        <v>166905</v>
      </c>
      <c r="AF127">
        <v>36</v>
      </c>
      <c r="AG127">
        <v>22650</v>
      </c>
      <c r="AH127">
        <v>58074</v>
      </c>
      <c r="AI127">
        <v>96740</v>
      </c>
      <c r="AJ127">
        <v>281893</v>
      </c>
      <c r="AK127">
        <v>155475</v>
      </c>
      <c r="AL127">
        <v>3123</v>
      </c>
      <c r="AM127">
        <v>152351</v>
      </c>
      <c r="AN127">
        <v>7</v>
      </c>
      <c r="AO127">
        <v>123186</v>
      </c>
      <c r="AP127">
        <v>207</v>
      </c>
      <c r="AQ127">
        <v>3019</v>
      </c>
    </row>
    <row r="128" spans="1:43" x14ac:dyDescent="0.25">
      <c r="A128" t="s">
        <v>3553</v>
      </c>
      <c r="B128">
        <v>4843858</v>
      </c>
      <c r="C128">
        <v>19191</v>
      </c>
      <c r="D128">
        <v>878</v>
      </c>
      <c r="E128">
        <v>206</v>
      </c>
      <c r="F128">
        <v>4450</v>
      </c>
      <c r="G128">
        <v>5</v>
      </c>
      <c r="H128">
        <v>13651</v>
      </c>
      <c r="I128">
        <v>664158</v>
      </c>
      <c r="J128">
        <v>6971</v>
      </c>
      <c r="K128">
        <v>1628</v>
      </c>
      <c r="L128">
        <v>26829</v>
      </c>
      <c r="M128">
        <v>2040</v>
      </c>
      <c r="N128">
        <v>4546</v>
      </c>
      <c r="O128">
        <v>57</v>
      </c>
      <c r="P128">
        <v>1287</v>
      </c>
      <c r="Q128">
        <v>437008</v>
      </c>
      <c r="R128">
        <v>36593</v>
      </c>
      <c r="S128">
        <v>146167</v>
      </c>
      <c r="T128">
        <v>868</v>
      </c>
      <c r="U128">
        <v>165</v>
      </c>
      <c r="V128">
        <v>3521674</v>
      </c>
      <c r="W128">
        <v>3357</v>
      </c>
      <c r="X128">
        <v>4066</v>
      </c>
      <c r="Y128">
        <v>30359</v>
      </c>
      <c r="Z128">
        <v>12135</v>
      </c>
      <c r="AA128">
        <v>740402</v>
      </c>
      <c r="AB128">
        <v>2077133</v>
      </c>
      <c r="AC128">
        <v>654223</v>
      </c>
      <c r="AD128">
        <v>370826</v>
      </c>
      <c r="AE128">
        <v>170289</v>
      </c>
      <c r="AF128">
        <v>19</v>
      </c>
      <c r="AG128">
        <v>26655</v>
      </c>
      <c r="AH128">
        <v>67106</v>
      </c>
      <c r="AI128">
        <v>106757</v>
      </c>
      <c r="AJ128">
        <v>268008</v>
      </c>
      <c r="AK128">
        <v>154174</v>
      </c>
      <c r="AL128">
        <v>3053</v>
      </c>
      <c r="AM128">
        <v>151121</v>
      </c>
      <c r="AN128">
        <v>6</v>
      </c>
      <c r="AO128">
        <v>109828</v>
      </c>
      <c r="AP128">
        <v>177</v>
      </c>
      <c r="AQ128">
        <v>3823</v>
      </c>
    </row>
    <row r="129" spans="1:43" x14ac:dyDescent="0.25">
      <c r="A129" t="s">
        <v>3554</v>
      </c>
      <c r="B129">
        <v>4958922</v>
      </c>
      <c r="C129">
        <v>20017</v>
      </c>
      <c r="D129">
        <v>783</v>
      </c>
      <c r="E129">
        <v>206</v>
      </c>
      <c r="F129">
        <v>3994</v>
      </c>
      <c r="G129">
        <v>8</v>
      </c>
      <c r="H129">
        <v>15027</v>
      </c>
      <c r="I129">
        <v>660870</v>
      </c>
      <c r="J129">
        <v>6698</v>
      </c>
      <c r="K129">
        <v>1315</v>
      </c>
      <c r="L129">
        <v>25270</v>
      </c>
      <c r="M129">
        <v>1734</v>
      </c>
      <c r="N129">
        <v>3768</v>
      </c>
      <c r="O129">
        <v>48</v>
      </c>
      <c r="P129">
        <v>1312</v>
      </c>
      <c r="Q129">
        <v>421101</v>
      </c>
      <c r="R129">
        <v>50751</v>
      </c>
      <c r="S129">
        <v>147890</v>
      </c>
      <c r="T129">
        <v>817</v>
      </c>
      <c r="U129">
        <v>165</v>
      </c>
      <c r="V129">
        <v>3653769</v>
      </c>
      <c r="W129">
        <v>2979</v>
      </c>
      <c r="X129">
        <v>3865</v>
      </c>
      <c r="Y129">
        <v>25829</v>
      </c>
      <c r="Z129">
        <v>10024</v>
      </c>
      <c r="AA129">
        <v>819225</v>
      </c>
      <c r="AB129">
        <v>2099212</v>
      </c>
      <c r="AC129">
        <v>692634</v>
      </c>
      <c r="AD129">
        <v>372330</v>
      </c>
      <c r="AE129">
        <v>170515</v>
      </c>
      <c r="AF129">
        <v>27</v>
      </c>
      <c r="AG129">
        <v>28483</v>
      </c>
      <c r="AH129">
        <v>67675</v>
      </c>
      <c r="AI129">
        <v>105631</v>
      </c>
      <c r="AJ129">
        <v>251936</v>
      </c>
      <c r="AK129">
        <v>153607</v>
      </c>
      <c r="AL129">
        <v>2795</v>
      </c>
      <c r="AM129">
        <v>150811</v>
      </c>
      <c r="AN129">
        <v>4</v>
      </c>
      <c r="AO129">
        <v>93858</v>
      </c>
      <c r="AP129">
        <v>80</v>
      </c>
      <c r="AQ129">
        <v>4386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0"/>
  <sheetViews>
    <sheetView workbookViewId="0"/>
  </sheetViews>
  <sheetFormatPr defaultRowHeight="15" x14ac:dyDescent="0.25"/>
  <cols>
    <col min="1" max="1" width="50" customWidth="1"/>
    <col min="2" max="2" width="18" customWidth="1"/>
  </cols>
  <sheetData>
    <row r="1" spans="1:2" x14ac:dyDescent="0.25">
      <c r="A1" s="4" t="s">
        <v>3833</v>
      </c>
    </row>
    <row r="3" spans="1:2" x14ac:dyDescent="0.25">
      <c r="A3" s="4" t="s">
        <v>3834</v>
      </c>
      <c r="B3" s="16">
        <f>IFERROR(INDEX(Crude_production_raw!$B$4:$AQ$129, IFERROR(MATCH(VLOOKUP("anchor_year_datewild", Keys!$B:$C, 2, FALSE), Crude_production_raw!$A$4:$A$129, 0), MATCH(VLOOKUP("anchor_year", Keys!$B:$C, 2, FALSE), Crude_production_raw!$A$4:$A$129, 0)), MATCH(About!$B$1 &amp; VLOOKUP("wildcard", Keys!$B:$C, 2, FALSE), Crude_production_raw!$B$3:$AQ$3, 0)), VLOOKUP("zero_test", Keys!$B:$C, 2, FALSE))</f>
        <v>868</v>
      </c>
    </row>
    <row r="5" spans="1:2" x14ac:dyDescent="0.25">
      <c r="A5" t="s">
        <v>3835</v>
      </c>
      <c r="B5" s="17">
        <f>(B3+B10)*VLOOKUP("thousand_to_unit", Keys!$B:$C, 2, FALSE)*VLOOKUP("crude_mmbtu_per_bbl", Keys!$B:$C, 2, FALSE)*VLOOKUP("mmbtu_to_btu", Keys!$B:$C, 2, FALSE)</f>
        <v>5034400000000</v>
      </c>
    </row>
    <row r="6" spans="1:2" x14ac:dyDescent="0.25">
      <c r="A6" t="s">
        <v>3836</v>
      </c>
      <c r="B6" s="17">
        <v>0</v>
      </c>
    </row>
    <row r="7" spans="1:2" x14ac:dyDescent="0.25">
      <c r="A7" t="s">
        <v>3837</v>
      </c>
      <c r="B7" s="17">
        <f>IFERROR(INDEX(US_pet_exports_raw!$E:$E, MATCH(VLOOKUP("crude_oil_label", Keys!$B:$C, 2, FALSE), US_pet_exports_raw!$A:$A, 0)), VLOOKUP("zero_test", Keys!$B:$C, 2, FALSE))*VLOOKUP("days_per_year", Keys!$B:$C, 2, FALSE)*VLOOKUP("thousand_to_unit", Keys!$B:$C, 2, FALSE)*VLOOKUP("crude_mmbtu_per_bbl", Keys!$B:$C, 2, FALSE)*VLOOKUP("mmbtu_to_btu", Keys!$B:$C, 2, FALSE)*IFERROR(SUMIFS(Census_exports_raw!$H:$H, Census_exports_raw!$A:$A, About!$B$1, Census_exports_raw!$C:$C, VLOOKUP("hs_crude", Keys!$B:$C, 2, FALSE))/SUMIFS(Census_exports_raw!$H:$H, Census_exports_raw!$C:$C, VLOOKUP("hs_crude", Keys!$B:$C, 2, FALSE)), VLOOKUP("zero_test", Keys!$B:$C, 2, FALSE))+B10*VLOOKUP("thousand_to_unit", Keys!$B:$C, 2, FALSE)*VLOOKUP("crude_mmbtu_per_bbl", Keys!$B:$C, 2, FALSE)*VLOOKUP("mmbtu_to_btu", Keys!$B:$C, 2, FALSE)</f>
        <v>0</v>
      </c>
    </row>
    <row r="8" spans="1:2" x14ac:dyDescent="0.25">
      <c r="A8" t="s">
        <v>3838</v>
      </c>
      <c r="B8" s="16">
        <f>IFERROR(INDEX(Crude_production_raw!$B$4:$AQ$129, IFERROR(MATCH(VLOOKUP("anchor_year_datewild", Keys!$B:$C, 2, FALSE), Crude_production_raw!$A$4:$A$129, 0), MATCH(VLOOKUP("anchor_year", Keys!$B:$C, 2, FALSE), Crude_production_raw!$A$4:$A$129, 0)), MATCH(VLOOKUP("fed_offshore_gulf_hdr", Keys!$B:$C, 2, FALSE) &amp; VLOOKUP("wildcard", Keys!$B:$C, 2, FALSE), Crude_production_raw!$B$3:$AQ$3, 0)), VLOOKUP("zero_test", Keys!$B:$C, 2, FALSE))</f>
        <v>654223</v>
      </c>
    </row>
    <row r="9" spans="1:2" x14ac:dyDescent="0.25">
      <c r="A9" t="s">
        <v>3839</v>
      </c>
      <c r="B9" s="18">
        <f>GOM_offshore_shares!$B$4</f>
        <v>0</v>
      </c>
    </row>
    <row r="10" spans="1:2" x14ac:dyDescent="0.25">
      <c r="A10" t="s">
        <v>3840</v>
      </c>
      <c r="B10" s="16">
        <f>B8*B9</f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380"/>
  <sheetViews>
    <sheetView workbookViewId="0"/>
  </sheetViews>
  <sheetFormatPr defaultRowHeight="15" x14ac:dyDescent="0.25"/>
  <cols>
    <col min="1" max="1" width="43.28515625" customWidth="1"/>
    <col min="2" max="2" width="8.140625" customWidth="1"/>
    <col min="3" max="3" width="7.85546875" customWidth="1"/>
    <col min="4" max="4" width="38.85546875" customWidth="1"/>
    <col min="5" max="5" width="42" customWidth="1"/>
    <col min="6" max="6" width="13.28515625" customWidth="1"/>
    <col min="7" max="7" width="28" customWidth="1"/>
    <col min="8" max="8" width="6.28515625" customWidth="1"/>
    <col min="9" max="9" width="42.85546875" customWidth="1"/>
    <col min="10" max="10" width="76.140625" customWidth="1"/>
    <col min="11" max="11" width="10.5703125" customWidth="1"/>
  </cols>
  <sheetData>
    <row r="1" spans="1:11" x14ac:dyDescent="0.25">
      <c r="A1" s="19" t="s">
        <v>3841</v>
      </c>
      <c r="B1" s="19" t="s">
        <v>3842</v>
      </c>
      <c r="C1" s="19" t="s">
        <v>3843</v>
      </c>
      <c r="D1" s="19" t="s">
        <v>3844</v>
      </c>
      <c r="E1" s="19" t="s">
        <v>3845</v>
      </c>
      <c r="F1" s="19" t="s">
        <v>3846</v>
      </c>
      <c r="G1" s="19" t="s">
        <v>3847</v>
      </c>
      <c r="H1" s="19" t="s">
        <v>3848</v>
      </c>
      <c r="I1" s="19" t="s">
        <v>3849</v>
      </c>
      <c r="J1" s="19" t="s">
        <v>3850</v>
      </c>
      <c r="K1" s="19" t="s">
        <v>3851</v>
      </c>
    </row>
    <row r="2" spans="1:11" x14ac:dyDescent="0.25">
      <c r="A2" t="s">
        <v>3852</v>
      </c>
      <c r="B2" t="s">
        <v>3853</v>
      </c>
      <c r="C2" t="s">
        <v>354</v>
      </c>
      <c r="D2" t="s">
        <v>3854</v>
      </c>
      <c r="E2" t="s">
        <v>3855</v>
      </c>
      <c r="F2" t="s">
        <v>423</v>
      </c>
      <c r="G2" t="s">
        <v>3856</v>
      </c>
      <c r="H2" t="s">
        <v>3857</v>
      </c>
      <c r="I2" t="s">
        <v>3858</v>
      </c>
      <c r="J2" t="s">
        <v>3859</v>
      </c>
      <c r="K2">
        <v>22370</v>
      </c>
    </row>
    <row r="3" spans="1:11" x14ac:dyDescent="0.25">
      <c r="A3" t="s">
        <v>3852</v>
      </c>
      <c r="B3" t="s">
        <v>3853</v>
      </c>
      <c r="C3" t="s">
        <v>354</v>
      </c>
      <c r="D3" t="s">
        <v>3854</v>
      </c>
      <c r="E3" t="s">
        <v>3855</v>
      </c>
      <c r="F3" t="s">
        <v>423</v>
      </c>
      <c r="G3" t="s">
        <v>3856</v>
      </c>
      <c r="H3" t="s">
        <v>3857</v>
      </c>
      <c r="I3" t="s">
        <v>3858</v>
      </c>
      <c r="J3" t="s">
        <v>3860</v>
      </c>
      <c r="K3">
        <v>22370</v>
      </c>
    </row>
    <row r="4" spans="1:11" x14ac:dyDescent="0.25">
      <c r="A4" t="s">
        <v>3852</v>
      </c>
      <c r="B4" t="s">
        <v>3853</v>
      </c>
      <c r="C4" t="s">
        <v>354</v>
      </c>
      <c r="D4" t="s">
        <v>3861</v>
      </c>
      <c r="E4" t="s">
        <v>3855</v>
      </c>
      <c r="F4" t="s">
        <v>423</v>
      </c>
      <c r="G4" t="s">
        <v>3862</v>
      </c>
      <c r="H4" t="s">
        <v>3857</v>
      </c>
      <c r="I4" t="s">
        <v>3858</v>
      </c>
      <c r="J4" t="s">
        <v>3859</v>
      </c>
      <c r="K4">
        <v>11250</v>
      </c>
    </row>
    <row r="5" spans="1:11" x14ac:dyDescent="0.25">
      <c r="A5" t="s">
        <v>3852</v>
      </c>
      <c r="B5" t="s">
        <v>3853</v>
      </c>
      <c r="C5" t="s">
        <v>354</v>
      </c>
      <c r="D5" t="s">
        <v>3861</v>
      </c>
      <c r="E5" t="s">
        <v>3855</v>
      </c>
      <c r="F5" t="s">
        <v>423</v>
      </c>
      <c r="G5" t="s">
        <v>3862</v>
      </c>
      <c r="H5" t="s">
        <v>3857</v>
      </c>
      <c r="I5" t="s">
        <v>3863</v>
      </c>
      <c r="J5" t="s">
        <v>3864</v>
      </c>
      <c r="K5">
        <v>87152</v>
      </c>
    </row>
    <row r="6" spans="1:11" x14ac:dyDescent="0.25">
      <c r="A6" t="s">
        <v>3852</v>
      </c>
      <c r="B6" t="s">
        <v>3853</v>
      </c>
      <c r="C6" t="s">
        <v>354</v>
      </c>
      <c r="D6" t="s">
        <v>3861</v>
      </c>
      <c r="E6" t="s">
        <v>3855</v>
      </c>
      <c r="F6" t="s">
        <v>423</v>
      </c>
      <c r="G6" t="s">
        <v>3862</v>
      </c>
      <c r="H6" t="s">
        <v>3857</v>
      </c>
      <c r="I6" t="s">
        <v>3863</v>
      </c>
      <c r="J6" t="s">
        <v>3865</v>
      </c>
      <c r="K6">
        <v>110000</v>
      </c>
    </row>
    <row r="7" spans="1:11" x14ac:dyDescent="0.25">
      <c r="A7" t="s">
        <v>3852</v>
      </c>
      <c r="B7" t="s">
        <v>3853</v>
      </c>
      <c r="C7" t="s">
        <v>354</v>
      </c>
      <c r="D7" t="s">
        <v>3861</v>
      </c>
      <c r="E7" t="s">
        <v>3855</v>
      </c>
      <c r="F7" t="s">
        <v>423</v>
      </c>
      <c r="G7" t="s">
        <v>3862</v>
      </c>
      <c r="H7" t="s">
        <v>3857</v>
      </c>
      <c r="I7" t="s">
        <v>3866</v>
      </c>
      <c r="J7" t="s">
        <v>3865</v>
      </c>
      <c r="K7">
        <v>92600</v>
      </c>
    </row>
    <row r="8" spans="1:11" x14ac:dyDescent="0.25">
      <c r="A8" t="s">
        <v>3852</v>
      </c>
      <c r="B8" t="s">
        <v>3853</v>
      </c>
      <c r="C8" t="s">
        <v>354</v>
      </c>
      <c r="D8" t="s">
        <v>3861</v>
      </c>
      <c r="E8" t="s">
        <v>3855</v>
      </c>
      <c r="F8" t="s">
        <v>423</v>
      </c>
      <c r="G8" t="s">
        <v>3862</v>
      </c>
      <c r="H8" t="s">
        <v>3857</v>
      </c>
      <c r="I8" t="s">
        <v>3867</v>
      </c>
      <c r="J8" t="s">
        <v>3865</v>
      </c>
      <c r="K8">
        <v>89000</v>
      </c>
    </row>
    <row r="9" spans="1:11" x14ac:dyDescent="0.25">
      <c r="A9" t="s">
        <v>3852</v>
      </c>
      <c r="B9" t="s">
        <v>3853</v>
      </c>
      <c r="C9" t="s">
        <v>354</v>
      </c>
      <c r="D9" t="s">
        <v>3861</v>
      </c>
      <c r="E9" t="s">
        <v>3855</v>
      </c>
      <c r="F9" t="s">
        <v>423</v>
      </c>
      <c r="G9" t="s">
        <v>3862</v>
      </c>
      <c r="H9" t="s">
        <v>3857</v>
      </c>
      <c r="I9" t="s">
        <v>3868</v>
      </c>
      <c r="J9" t="s">
        <v>3865</v>
      </c>
      <c r="K9">
        <v>117000</v>
      </c>
    </row>
    <row r="10" spans="1:11" x14ac:dyDescent="0.25">
      <c r="A10" t="s">
        <v>3852</v>
      </c>
      <c r="B10" t="s">
        <v>3853</v>
      </c>
      <c r="C10" t="s">
        <v>354</v>
      </c>
      <c r="D10" t="s">
        <v>3861</v>
      </c>
      <c r="E10" t="s">
        <v>3855</v>
      </c>
      <c r="F10" t="s">
        <v>423</v>
      </c>
      <c r="G10" t="s">
        <v>3862</v>
      </c>
      <c r="H10" t="s">
        <v>3857</v>
      </c>
      <c r="I10" t="s">
        <v>3869</v>
      </c>
      <c r="J10" t="s">
        <v>3865</v>
      </c>
      <c r="K10">
        <v>41000</v>
      </c>
    </row>
    <row r="11" spans="1:11" x14ac:dyDescent="0.25">
      <c r="A11" t="s">
        <v>3852</v>
      </c>
      <c r="B11" t="s">
        <v>3853</v>
      </c>
      <c r="C11" t="s">
        <v>354</v>
      </c>
      <c r="D11" t="s">
        <v>3861</v>
      </c>
      <c r="E11" t="s">
        <v>3855</v>
      </c>
      <c r="F11" t="s">
        <v>423</v>
      </c>
      <c r="G11" t="s">
        <v>3862</v>
      </c>
      <c r="H11" t="s">
        <v>3857</v>
      </c>
      <c r="I11" t="s">
        <v>3870</v>
      </c>
      <c r="J11" t="s">
        <v>3865</v>
      </c>
      <c r="K11">
        <v>61000</v>
      </c>
    </row>
    <row r="12" spans="1:11" x14ac:dyDescent="0.25">
      <c r="A12" t="s">
        <v>3852</v>
      </c>
      <c r="B12" t="s">
        <v>3853</v>
      </c>
      <c r="C12" t="s">
        <v>354</v>
      </c>
      <c r="D12" t="s">
        <v>3861</v>
      </c>
      <c r="E12" t="s">
        <v>3855</v>
      </c>
      <c r="F12" t="s">
        <v>423</v>
      </c>
      <c r="G12" t="s">
        <v>3862</v>
      </c>
      <c r="H12" t="s">
        <v>3857</v>
      </c>
      <c r="I12" t="s">
        <v>530</v>
      </c>
      <c r="J12" t="s">
        <v>533</v>
      </c>
      <c r="K12">
        <v>263776</v>
      </c>
    </row>
    <row r="13" spans="1:11" x14ac:dyDescent="0.25">
      <c r="A13" t="s">
        <v>3852</v>
      </c>
      <c r="B13" t="s">
        <v>3853</v>
      </c>
      <c r="C13" t="s">
        <v>354</v>
      </c>
      <c r="D13" t="s">
        <v>3861</v>
      </c>
      <c r="E13" t="s">
        <v>3855</v>
      </c>
      <c r="F13" t="s">
        <v>423</v>
      </c>
      <c r="G13" t="s">
        <v>3862</v>
      </c>
      <c r="H13" t="s">
        <v>3857</v>
      </c>
      <c r="I13" t="s">
        <v>530</v>
      </c>
      <c r="J13" t="s">
        <v>3871</v>
      </c>
      <c r="K13">
        <v>289000</v>
      </c>
    </row>
    <row r="14" spans="1:11" x14ac:dyDescent="0.25">
      <c r="A14" t="s">
        <v>3852</v>
      </c>
      <c r="B14" t="s">
        <v>3853</v>
      </c>
      <c r="C14" t="s">
        <v>354</v>
      </c>
      <c r="D14" t="s">
        <v>3861</v>
      </c>
      <c r="E14" t="s">
        <v>3855</v>
      </c>
      <c r="F14" t="s">
        <v>423</v>
      </c>
      <c r="G14" t="s">
        <v>3862</v>
      </c>
      <c r="H14" t="s">
        <v>3857</v>
      </c>
      <c r="I14" t="s">
        <v>3872</v>
      </c>
      <c r="J14" t="s">
        <v>3859</v>
      </c>
      <c r="K14">
        <v>30150</v>
      </c>
    </row>
    <row r="15" spans="1:11" x14ac:dyDescent="0.25">
      <c r="A15" t="s">
        <v>3852</v>
      </c>
      <c r="B15" t="s">
        <v>3853</v>
      </c>
      <c r="C15" t="s">
        <v>354</v>
      </c>
      <c r="D15" t="s">
        <v>3861</v>
      </c>
      <c r="E15" t="s">
        <v>3855</v>
      </c>
      <c r="F15" t="s">
        <v>423</v>
      </c>
      <c r="G15" t="s">
        <v>3862</v>
      </c>
      <c r="H15" t="s">
        <v>3857</v>
      </c>
      <c r="I15" t="s">
        <v>3873</v>
      </c>
      <c r="J15" t="s">
        <v>3859</v>
      </c>
      <c r="K15">
        <v>1123</v>
      </c>
    </row>
    <row r="16" spans="1:11" x14ac:dyDescent="0.25">
      <c r="A16" t="s">
        <v>3852</v>
      </c>
      <c r="B16" t="s">
        <v>3853</v>
      </c>
      <c r="C16" t="s">
        <v>354</v>
      </c>
      <c r="D16" t="s">
        <v>3861</v>
      </c>
      <c r="E16" t="s">
        <v>3855</v>
      </c>
      <c r="F16" t="s">
        <v>423</v>
      </c>
      <c r="G16" t="s">
        <v>3862</v>
      </c>
      <c r="H16" t="s">
        <v>3857</v>
      </c>
      <c r="I16" t="s">
        <v>3874</v>
      </c>
      <c r="J16" t="s">
        <v>3864</v>
      </c>
      <c r="K16">
        <v>84420</v>
      </c>
    </row>
    <row r="17" spans="1:11" x14ac:dyDescent="0.25">
      <c r="A17" t="s">
        <v>3852</v>
      </c>
      <c r="B17" t="s">
        <v>3853</v>
      </c>
      <c r="C17" t="s">
        <v>354</v>
      </c>
      <c r="D17" t="s">
        <v>3861</v>
      </c>
      <c r="E17" t="s">
        <v>3855</v>
      </c>
      <c r="F17" t="s">
        <v>423</v>
      </c>
      <c r="G17" t="s">
        <v>3862</v>
      </c>
      <c r="H17" t="s">
        <v>3857</v>
      </c>
      <c r="I17" t="s">
        <v>3874</v>
      </c>
      <c r="J17" t="s">
        <v>3865</v>
      </c>
      <c r="K17">
        <v>100500</v>
      </c>
    </row>
    <row r="18" spans="1:11" x14ac:dyDescent="0.25">
      <c r="A18" t="s">
        <v>3852</v>
      </c>
      <c r="B18" t="s">
        <v>3853</v>
      </c>
      <c r="C18" t="s">
        <v>354</v>
      </c>
      <c r="D18" t="s">
        <v>3861</v>
      </c>
      <c r="E18" t="s">
        <v>3855</v>
      </c>
      <c r="F18" t="s">
        <v>423</v>
      </c>
      <c r="G18" t="s">
        <v>3862</v>
      </c>
      <c r="H18" t="s">
        <v>3857</v>
      </c>
      <c r="I18" t="s">
        <v>3875</v>
      </c>
      <c r="J18" t="s">
        <v>533</v>
      </c>
      <c r="K18">
        <v>263776</v>
      </c>
    </row>
    <row r="19" spans="1:11" x14ac:dyDescent="0.25">
      <c r="A19" t="s">
        <v>3852</v>
      </c>
      <c r="B19" t="s">
        <v>3853</v>
      </c>
      <c r="C19" t="s">
        <v>354</v>
      </c>
      <c r="D19" t="s">
        <v>3861</v>
      </c>
      <c r="E19" t="s">
        <v>3855</v>
      </c>
      <c r="F19" t="s">
        <v>423</v>
      </c>
      <c r="G19" t="s">
        <v>3862</v>
      </c>
      <c r="H19" t="s">
        <v>3857</v>
      </c>
      <c r="I19" t="s">
        <v>3875</v>
      </c>
      <c r="J19" t="s">
        <v>3871</v>
      </c>
      <c r="K19">
        <v>289000</v>
      </c>
    </row>
    <row r="20" spans="1:11" x14ac:dyDescent="0.25">
      <c r="A20" t="s">
        <v>3852</v>
      </c>
      <c r="B20" t="s">
        <v>3853</v>
      </c>
      <c r="C20" t="s">
        <v>354</v>
      </c>
      <c r="D20" t="s">
        <v>3861</v>
      </c>
      <c r="E20" t="s">
        <v>3855</v>
      </c>
      <c r="F20" t="s">
        <v>423</v>
      </c>
      <c r="G20" t="s">
        <v>3862</v>
      </c>
      <c r="H20" t="s">
        <v>3857</v>
      </c>
      <c r="I20" t="s">
        <v>3876</v>
      </c>
      <c r="J20" t="s">
        <v>3865</v>
      </c>
      <c r="K20">
        <v>196500</v>
      </c>
    </row>
    <row r="21" spans="1:11" x14ac:dyDescent="0.25">
      <c r="A21" t="s">
        <v>3877</v>
      </c>
      <c r="B21" t="s">
        <v>3853</v>
      </c>
      <c r="C21" t="s">
        <v>354</v>
      </c>
      <c r="D21" t="s">
        <v>3877</v>
      </c>
      <c r="E21" t="s">
        <v>3878</v>
      </c>
      <c r="F21" t="s">
        <v>408</v>
      </c>
      <c r="G21" t="s">
        <v>3879</v>
      </c>
      <c r="H21" t="s">
        <v>3880</v>
      </c>
      <c r="I21" t="s">
        <v>3881</v>
      </c>
      <c r="J21" t="s">
        <v>3859</v>
      </c>
      <c r="K21">
        <v>560</v>
      </c>
    </row>
    <row r="22" spans="1:11" x14ac:dyDescent="0.25">
      <c r="A22" t="s">
        <v>3877</v>
      </c>
      <c r="B22" t="s">
        <v>3853</v>
      </c>
      <c r="C22" t="s">
        <v>354</v>
      </c>
      <c r="D22" t="s">
        <v>3877</v>
      </c>
      <c r="E22" t="s">
        <v>3878</v>
      </c>
      <c r="F22" t="s">
        <v>408</v>
      </c>
      <c r="G22" t="s">
        <v>3879</v>
      </c>
      <c r="H22" t="s">
        <v>3880</v>
      </c>
      <c r="I22" t="s">
        <v>3881</v>
      </c>
      <c r="J22" t="s">
        <v>3860</v>
      </c>
      <c r="K22">
        <v>560</v>
      </c>
    </row>
    <row r="23" spans="1:11" x14ac:dyDescent="0.25">
      <c r="A23" t="s">
        <v>3877</v>
      </c>
      <c r="B23" t="s">
        <v>3853</v>
      </c>
      <c r="C23" t="s">
        <v>354</v>
      </c>
      <c r="D23" t="s">
        <v>3877</v>
      </c>
      <c r="E23" t="s">
        <v>3878</v>
      </c>
      <c r="F23" t="s">
        <v>408</v>
      </c>
      <c r="G23" t="s">
        <v>3879</v>
      </c>
      <c r="H23" t="s">
        <v>3880</v>
      </c>
      <c r="I23" t="s">
        <v>3882</v>
      </c>
      <c r="J23" t="s">
        <v>3864</v>
      </c>
      <c r="K23">
        <v>2050</v>
      </c>
    </row>
    <row r="24" spans="1:11" x14ac:dyDescent="0.25">
      <c r="A24" t="s">
        <v>3877</v>
      </c>
      <c r="B24" t="s">
        <v>3853</v>
      </c>
      <c r="C24" t="s">
        <v>354</v>
      </c>
      <c r="D24" t="s">
        <v>3877</v>
      </c>
      <c r="E24" t="s">
        <v>3878</v>
      </c>
      <c r="F24" t="s">
        <v>408</v>
      </c>
      <c r="G24" t="s">
        <v>3879</v>
      </c>
      <c r="H24" t="s">
        <v>3880</v>
      </c>
      <c r="I24" t="s">
        <v>3882</v>
      </c>
      <c r="J24" t="s">
        <v>3865</v>
      </c>
      <c r="K24">
        <v>2200</v>
      </c>
    </row>
    <row r="25" spans="1:11" x14ac:dyDescent="0.25">
      <c r="A25" t="s">
        <v>3877</v>
      </c>
      <c r="B25" t="s">
        <v>3853</v>
      </c>
      <c r="C25" t="s">
        <v>354</v>
      </c>
      <c r="D25" t="s">
        <v>3877</v>
      </c>
      <c r="E25" t="s">
        <v>3878</v>
      </c>
      <c r="F25" t="s">
        <v>408</v>
      </c>
      <c r="G25" t="s">
        <v>3879</v>
      </c>
      <c r="H25" t="s">
        <v>3880</v>
      </c>
      <c r="I25" t="s">
        <v>3882</v>
      </c>
      <c r="J25" t="s">
        <v>3883</v>
      </c>
      <c r="K25">
        <v>2200</v>
      </c>
    </row>
    <row r="26" spans="1:11" x14ac:dyDescent="0.25">
      <c r="A26" t="s">
        <v>3877</v>
      </c>
      <c r="B26" t="s">
        <v>3853</v>
      </c>
      <c r="C26" t="s">
        <v>354</v>
      </c>
      <c r="D26" t="s">
        <v>3877</v>
      </c>
      <c r="E26" t="s">
        <v>3878</v>
      </c>
      <c r="F26" t="s">
        <v>408</v>
      </c>
      <c r="G26" t="s">
        <v>3879</v>
      </c>
      <c r="H26" t="s">
        <v>3880</v>
      </c>
      <c r="I26" t="s">
        <v>3866</v>
      </c>
      <c r="J26" t="s">
        <v>3865</v>
      </c>
      <c r="K26">
        <v>4800</v>
      </c>
    </row>
    <row r="27" spans="1:11" x14ac:dyDescent="0.25">
      <c r="A27" t="s">
        <v>3877</v>
      </c>
      <c r="B27" t="s">
        <v>3853</v>
      </c>
      <c r="C27" t="s">
        <v>354</v>
      </c>
      <c r="D27" t="s">
        <v>3877</v>
      </c>
      <c r="E27" t="s">
        <v>3878</v>
      </c>
      <c r="F27" t="s">
        <v>408</v>
      </c>
      <c r="G27" t="s">
        <v>3879</v>
      </c>
      <c r="H27" t="s">
        <v>3880</v>
      </c>
      <c r="I27" t="s">
        <v>3866</v>
      </c>
      <c r="J27" t="s">
        <v>3883</v>
      </c>
      <c r="K27">
        <v>4800</v>
      </c>
    </row>
    <row r="28" spans="1:11" x14ac:dyDescent="0.25">
      <c r="A28" t="s">
        <v>3877</v>
      </c>
      <c r="B28" t="s">
        <v>3853</v>
      </c>
      <c r="C28" t="s">
        <v>354</v>
      </c>
      <c r="D28" t="s">
        <v>3877</v>
      </c>
      <c r="E28" t="s">
        <v>3878</v>
      </c>
      <c r="F28" t="s">
        <v>408</v>
      </c>
      <c r="G28" t="s">
        <v>3879</v>
      </c>
      <c r="H28" t="s">
        <v>3880</v>
      </c>
      <c r="I28" t="s">
        <v>3870</v>
      </c>
      <c r="J28" t="s">
        <v>3865</v>
      </c>
      <c r="K28">
        <v>3900</v>
      </c>
    </row>
    <row r="29" spans="1:11" x14ac:dyDescent="0.25">
      <c r="A29" t="s">
        <v>3877</v>
      </c>
      <c r="B29" t="s">
        <v>3853</v>
      </c>
      <c r="C29" t="s">
        <v>354</v>
      </c>
      <c r="D29" t="s">
        <v>3877</v>
      </c>
      <c r="E29" t="s">
        <v>3878</v>
      </c>
      <c r="F29" t="s">
        <v>408</v>
      </c>
      <c r="G29" t="s">
        <v>3879</v>
      </c>
      <c r="H29" t="s">
        <v>3880</v>
      </c>
      <c r="I29" t="s">
        <v>3870</v>
      </c>
      <c r="J29" t="s">
        <v>3883</v>
      </c>
      <c r="K29">
        <v>3900</v>
      </c>
    </row>
    <row r="30" spans="1:11" x14ac:dyDescent="0.25">
      <c r="A30" t="s">
        <v>3877</v>
      </c>
      <c r="B30" t="s">
        <v>3853</v>
      </c>
      <c r="C30" t="s">
        <v>354</v>
      </c>
      <c r="D30" t="s">
        <v>3877</v>
      </c>
      <c r="E30" t="s">
        <v>3878</v>
      </c>
      <c r="F30" t="s">
        <v>408</v>
      </c>
      <c r="G30" t="s">
        <v>3879</v>
      </c>
      <c r="H30" t="s">
        <v>3880</v>
      </c>
      <c r="I30" t="s">
        <v>3884</v>
      </c>
      <c r="J30" t="s">
        <v>3859</v>
      </c>
      <c r="K30">
        <v>780</v>
      </c>
    </row>
    <row r="31" spans="1:11" x14ac:dyDescent="0.25">
      <c r="A31" t="s">
        <v>3877</v>
      </c>
      <c r="B31" t="s">
        <v>3853</v>
      </c>
      <c r="C31" t="s">
        <v>354</v>
      </c>
      <c r="D31" t="s">
        <v>3877</v>
      </c>
      <c r="E31" t="s">
        <v>3878</v>
      </c>
      <c r="F31" t="s">
        <v>408</v>
      </c>
      <c r="G31" t="s">
        <v>3879</v>
      </c>
      <c r="H31" t="s">
        <v>3880</v>
      </c>
      <c r="I31" t="s">
        <v>3884</v>
      </c>
      <c r="J31" t="s">
        <v>3860</v>
      </c>
      <c r="K31">
        <v>780</v>
      </c>
    </row>
    <row r="32" spans="1:11" x14ac:dyDescent="0.25">
      <c r="A32" t="s">
        <v>3877</v>
      </c>
      <c r="B32" t="s">
        <v>3853</v>
      </c>
      <c r="C32" t="s">
        <v>354</v>
      </c>
      <c r="D32" t="s">
        <v>3877</v>
      </c>
      <c r="E32" t="s">
        <v>3878</v>
      </c>
      <c r="F32" t="s">
        <v>408</v>
      </c>
      <c r="G32" t="s">
        <v>3879</v>
      </c>
      <c r="H32" t="s">
        <v>3880</v>
      </c>
      <c r="I32" t="s">
        <v>3885</v>
      </c>
      <c r="J32" t="s">
        <v>3859</v>
      </c>
      <c r="K32">
        <v>2945</v>
      </c>
    </row>
    <row r="33" spans="1:11" x14ac:dyDescent="0.25">
      <c r="A33" t="s">
        <v>3877</v>
      </c>
      <c r="B33" t="s">
        <v>3853</v>
      </c>
      <c r="C33" t="s">
        <v>354</v>
      </c>
      <c r="D33" t="s">
        <v>3877</v>
      </c>
      <c r="E33" t="s">
        <v>3878</v>
      </c>
      <c r="F33" t="s">
        <v>408</v>
      </c>
      <c r="G33" t="s">
        <v>3879</v>
      </c>
      <c r="H33" t="s">
        <v>3880</v>
      </c>
      <c r="I33" t="s">
        <v>3885</v>
      </c>
      <c r="J33" t="s">
        <v>3860</v>
      </c>
      <c r="K33">
        <v>2945</v>
      </c>
    </row>
    <row r="34" spans="1:11" x14ac:dyDescent="0.25">
      <c r="A34" t="s">
        <v>3877</v>
      </c>
      <c r="B34" t="s">
        <v>3853</v>
      </c>
      <c r="C34" t="s">
        <v>354</v>
      </c>
      <c r="D34" t="s">
        <v>3877</v>
      </c>
      <c r="E34" t="s">
        <v>3878</v>
      </c>
      <c r="F34" t="s">
        <v>408</v>
      </c>
      <c r="G34" t="s">
        <v>3879</v>
      </c>
      <c r="H34" t="s">
        <v>3880</v>
      </c>
      <c r="I34" t="s">
        <v>530</v>
      </c>
      <c r="J34" t="s">
        <v>533</v>
      </c>
      <c r="K34">
        <v>11000</v>
      </c>
    </row>
    <row r="35" spans="1:11" x14ac:dyDescent="0.25">
      <c r="A35" t="s">
        <v>3877</v>
      </c>
      <c r="B35" t="s">
        <v>3853</v>
      </c>
      <c r="C35" t="s">
        <v>354</v>
      </c>
      <c r="D35" t="s">
        <v>3877</v>
      </c>
      <c r="E35" t="s">
        <v>3878</v>
      </c>
      <c r="F35" t="s">
        <v>408</v>
      </c>
      <c r="G35" t="s">
        <v>3879</v>
      </c>
      <c r="H35" t="s">
        <v>3880</v>
      </c>
      <c r="I35" t="s">
        <v>530</v>
      </c>
      <c r="J35" t="s">
        <v>3871</v>
      </c>
      <c r="K35">
        <v>11800</v>
      </c>
    </row>
    <row r="36" spans="1:11" x14ac:dyDescent="0.25">
      <c r="A36" t="s">
        <v>3877</v>
      </c>
      <c r="B36" t="s">
        <v>3853</v>
      </c>
      <c r="C36" t="s">
        <v>354</v>
      </c>
      <c r="D36" t="s">
        <v>3877</v>
      </c>
      <c r="E36" t="s">
        <v>3878</v>
      </c>
      <c r="F36" t="s">
        <v>408</v>
      </c>
      <c r="G36" t="s">
        <v>3879</v>
      </c>
      <c r="H36" t="s">
        <v>3880</v>
      </c>
      <c r="I36" t="s">
        <v>3886</v>
      </c>
      <c r="J36" t="s">
        <v>3871</v>
      </c>
      <c r="K36">
        <v>11800</v>
      </c>
    </row>
    <row r="37" spans="1:11" x14ac:dyDescent="0.25">
      <c r="A37" t="s">
        <v>3877</v>
      </c>
      <c r="B37" t="s">
        <v>3853</v>
      </c>
      <c r="C37" t="s">
        <v>354</v>
      </c>
      <c r="D37" t="s">
        <v>3877</v>
      </c>
      <c r="E37" t="s">
        <v>3878</v>
      </c>
      <c r="F37" t="s">
        <v>408</v>
      </c>
      <c r="G37" t="s">
        <v>3879</v>
      </c>
      <c r="H37" t="s">
        <v>3880</v>
      </c>
      <c r="I37" t="s">
        <v>3875</v>
      </c>
      <c r="J37" t="s">
        <v>533</v>
      </c>
      <c r="K37">
        <v>11000</v>
      </c>
    </row>
    <row r="38" spans="1:11" x14ac:dyDescent="0.25">
      <c r="A38" t="s">
        <v>3877</v>
      </c>
      <c r="B38" t="s">
        <v>3853</v>
      </c>
      <c r="C38" t="s">
        <v>354</v>
      </c>
      <c r="D38" t="s">
        <v>3877</v>
      </c>
      <c r="E38" t="s">
        <v>3878</v>
      </c>
      <c r="F38" t="s">
        <v>408</v>
      </c>
      <c r="G38" t="s">
        <v>3879</v>
      </c>
      <c r="H38" t="s">
        <v>3880</v>
      </c>
      <c r="I38" t="s">
        <v>3875</v>
      </c>
      <c r="J38" t="s">
        <v>3871</v>
      </c>
      <c r="K38">
        <v>11800</v>
      </c>
    </row>
    <row r="39" spans="1:11" x14ac:dyDescent="0.25">
      <c r="A39" t="s">
        <v>3887</v>
      </c>
      <c r="B39" t="s">
        <v>3853</v>
      </c>
      <c r="C39" t="s">
        <v>354</v>
      </c>
      <c r="D39" t="s">
        <v>3888</v>
      </c>
      <c r="E39" t="s">
        <v>770</v>
      </c>
      <c r="F39" t="s">
        <v>893</v>
      </c>
      <c r="G39" t="s">
        <v>3889</v>
      </c>
      <c r="H39" t="s">
        <v>3890</v>
      </c>
      <c r="I39" t="s">
        <v>3881</v>
      </c>
      <c r="J39" t="s">
        <v>3859</v>
      </c>
      <c r="K39">
        <v>3000</v>
      </c>
    </row>
    <row r="40" spans="1:11" x14ac:dyDescent="0.25">
      <c r="A40" t="s">
        <v>3887</v>
      </c>
      <c r="B40" t="s">
        <v>3853</v>
      </c>
      <c r="C40" t="s">
        <v>354</v>
      </c>
      <c r="D40" t="s">
        <v>3888</v>
      </c>
      <c r="E40" t="s">
        <v>770</v>
      </c>
      <c r="F40" t="s">
        <v>893</v>
      </c>
      <c r="G40" t="s">
        <v>3889</v>
      </c>
      <c r="H40" t="s">
        <v>3890</v>
      </c>
      <c r="I40" t="s">
        <v>3881</v>
      </c>
      <c r="J40" t="s">
        <v>3860</v>
      </c>
      <c r="K40">
        <v>3000</v>
      </c>
    </row>
    <row r="41" spans="1:11" x14ac:dyDescent="0.25">
      <c r="A41" t="s">
        <v>3887</v>
      </c>
      <c r="B41" t="s">
        <v>3853</v>
      </c>
      <c r="C41" t="s">
        <v>354</v>
      </c>
      <c r="D41" t="s">
        <v>3888</v>
      </c>
      <c r="E41" t="s">
        <v>770</v>
      </c>
      <c r="F41" t="s">
        <v>893</v>
      </c>
      <c r="G41" t="s">
        <v>3889</v>
      </c>
      <c r="H41" t="s">
        <v>3890</v>
      </c>
      <c r="I41" t="s">
        <v>530</v>
      </c>
      <c r="J41" t="s">
        <v>533</v>
      </c>
      <c r="K41">
        <v>24000</v>
      </c>
    </row>
    <row r="42" spans="1:11" x14ac:dyDescent="0.25">
      <c r="A42" t="s">
        <v>3887</v>
      </c>
      <c r="B42" t="s">
        <v>3853</v>
      </c>
      <c r="C42" t="s">
        <v>354</v>
      </c>
      <c r="D42" t="s">
        <v>3888</v>
      </c>
      <c r="E42" t="s">
        <v>770</v>
      </c>
      <c r="F42" t="s">
        <v>893</v>
      </c>
      <c r="G42" t="s">
        <v>3889</v>
      </c>
      <c r="H42" t="s">
        <v>3890</v>
      </c>
      <c r="I42" t="s">
        <v>530</v>
      </c>
      <c r="J42" t="s">
        <v>3871</v>
      </c>
      <c r="K42">
        <v>25000</v>
      </c>
    </row>
    <row r="43" spans="1:11" x14ac:dyDescent="0.25">
      <c r="A43" t="s">
        <v>3887</v>
      </c>
      <c r="B43" t="s">
        <v>3853</v>
      </c>
      <c r="C43" t="s">
        <v>354</v>
      </c>
      <c r="D43" t="s">
        <v>3888</v>
      </c>
      <c r="E43" t="s">
        <v>770</v>
      </c>
      <c r="F43" t="s">
        <v>893</v>
      </c>
      <c r="G43" t="s">
        <v>3889</v>
      </c>
      <c r="H43" t="s">
        <v>3890</v>
      </c>
      <c r="I43" t="s">
        <v>3886</v>
      </c>
      <c r="J43" t="s">
        <v>3871</v>
      </c>
      <c r="K43">
        <v>25000</v>
      </c>
    </row>
    <row r="44" spans="1:11" x14ac:dyDescent="0.25">
      <c r="A44" t="s">
        <v>3887</v>
      </c>
      <c r="B44" t="s">
        <v>3853</v>
      </c>
      <c r="C44" t="s">
        <v>354</v>
      </c>
      <c r="D44" t="s">
        <v>3888</v>
      </c>
      <c r="E44" t="s">
        <v>770</v>
      </c>
      <c r="F44" t="s">
        <v>893</v>
      </c>
      <c r="G44" t="s">
        <v>3889</v>
      </c>
      <c r="H44" t="s">
        <v>3890</v>
      </c>
      <c r="I44" t="s">
        <v>3875</v>
      </c>
      <c r="J44" t="s">
        <v>533</v>
      </c>
      <c r="K44">
        <v>24000</v>
      </c>
    </row>
    <row r="45" spans="1:11" x14ac:dyDescent="0.25">
      <c r="A45" t="s">
        <v>3887</v>
      </c>
      <c r="B45" t="s">
        <v>3853</v>
      </c>
      <c r="C45" t="s">
        <v>354</v>
      </c>
      <c r="D45" t="s">
        <v>3888</v>
      </c>
      <c r="E45" t="s">
        <v>770</v>
      </c>
      <c r="F45" t="s">
        <v>893</v>
      </c>
      <c r="G45" t="s">
        <v>3889</v>
      </c>
      <c r="H45" t="s">
        <v>3890</v>
      </c>
      <c r="I45" t="s">
        <v>3875</v>
      </c>
      <c r="J45" t="s">
        <v>3871</v>
      </c>
      <c r="K45">
        <v>25000</v>
      </c>
    </row>
    <row r="46" spans="1:11" x14ac:dyDescent="0.25">
      <c r="A46" t="s">
        <v>3887</v>
      </c>
      <c r="B46" t="s">
        <v>3853</v>
      </c>
      <c r="C46" t="s">
        <v>354</v>
      </c>
      <c r="D46" t="s">
        <v>3888</v>
      </c>
      <c r="E46" t="s">
        <v>770</v>
      </c>
      <c r="F46" t="s">
        <v>893</v>
      </c>
      <c r="G46" t="s">
        <v>3891</v>
      </c>
      <c r="H46" t="s">
        <v>3890</v>
      </c>
      <c r="I46" t="s">
        <v>530</v>
      </c>
      <c r="J46" t="s">
        <v>533</v>
      </c>
      <c r="K46">
        <v>62500</v>
      </c>
    </row>
    <row r="47" spans="1:11" x14ac:dyDescent="0.25">
      <c r="A47" t="s">
        <v>3887</v>
      </c>
      <c r="B47" t="s">
        <v>3853</v>
      </c>
      <c r="C47" t="s">
        <v>354</v>
      </c>
      <c r="D47" t="s">
        <v>3888</v>
      </c>
      <c r="E47" t="s">
        <v>770</v>
      </c>
      <c r="F47" t="s">
        <v>893</v>
      </c>
      <c r="G47" t="s">
        <v>3891</v>
      </c>
      <c r="H47" t="s">
        <v>3890</v>
      </c>
      <c r="I47" t="s">
        <v>530</v>
      </c>
      <c r="J47" t="s">
        <v>3871</v>
      </c>
      <c r="K47">
        <v>65000</v>
      </c>
    </row>
    <row r="48" spans="1:11" x14ac:dyDescent="0.25">
      <c r="A48" t="s">
        <v>3887</v>
      </c>
      <c r="B48" t="s">
        <v>3853</v>
      </c>
      <c r="C48" t="s">
        <v>354</v>
      </c>
      <c r="D48" t="s">
        <v>3888</v>
      </c>
      <c r="E48" t="s">
        <v>770</v>
      </c>
      <c r="F48" t="s">
        <v>893</v>
      </c>
      <c r="G48" t="s">
        <v>3891</v>
      </c>
      <c r="H48" t="s">
        <v>3890</v>
      </c>
      <c r="I48" t="s">
        <v>3886</v>
      </c>
      <c r="J48" t="s">
        <v>3871</v>
      </c>
      <c r="K48">
        <v>65000</v>
      </c>
    </row>
    <row r="49" spans="1:11" x14ac:dyDescent="0.25">
      <c r="A49" t="s">
        <v>3887</v>
      </c>
      <c r="B49" t="s">
        <v>3853</v>
      </c>
      <c r="C49" t="s">
        <v>354</v>
      </c>
      <c r="D49" t="s">
        <v>3888</v>
      </c>
      <c r="E49" t="s">
        <v>770</v>
      </c>
      <c r="F49" t="s">
        <v>893</v>
      </c>
      <c r="G49" t="s">
        <v>3891</v>
      </c>
      <c r="H49" t="s">
        <v>3890</v>
      </c>
      <c r="I49" t="s">
        <v>3875</v>
      </c>
      <c r="J49" t="s">
        <v>533</v>
      </c>
      <c r="K49">
        <v>62500</v>
      </c>
    </row>
    <row r="50" spans="1:11" x14ac:dyDescent="0.25">
      <c r="A50" t="s">
        <v>3887</v>
      </c>
      <c r="B50" t="s">
        <v>3853</v>
      </c>
      <c r="C50" t="s">
        <v>354</v>
      </c>
      <c r="D50" t="s">
        <v>3888</v>
      </c>
      <c r="E50" t="s">
        <v>770</v>
      </c>
      <c r="F50" t="s">
        <v>893</v>
      </c>
      <c r="G50" t="s">
        <v>3891</v>
      </c>
      <c r="H50" t="s">
        <v>3890</v>
      </c>
      <c r="I50" t="s">
        <v>3875</v>
      </c>
      <c r="J50" t="s">
        <v>3871</v>
      </c>
      <c r="K50">
        <v>65000</v>
      </c>
    </row>
    <row r="51" spans="1:11" x14ac:dyDescent="0.25">
      <c r="A51" t="s">
        <v>3892</v>
      </c>
      <c r="B51" t="s">
        <v>3853</v>
      </c>
      <c r="C51" t="s">
        <v>354</v>
      </c>
      <c r="D51" t="s">
        <v>3893</v>
      </c>
      <c r="E51" t="s">
        <v>3894</v>
      </c>
      <c r="F51" t="s">
        <v>423</v>
      </c>
      <c r="G51" t="s">
        <v>3895</v>
      </c>
      <c r="H51" t="s">
        <v>3857</v>
      </c>
      <c r="I51" t="s">
        <v>530</v>
      </c>
      <c r="J51" t="s">
        <v>533</v>
      </c>
      <c r="K51">
        <v>14000</v>
      </c>
    </row>
    <row r="52" spans="1:11" x14ac:dyDescent="0.25">
      <c r="A52" t="s">
        <v>3892</v>
      </c>
      <c r="B52" t="s">
        <v>3853</v>
      </c>
      <c r="C52" t="s">
        <v>354</v>
      </c>
      <c r="D52" t="s">
        <v>3893</v>
      </c>
      <c r="E52" t="s">
        <v>3894</v>
      </c>
      <c r="F52" t="s">
        <v>423</v>
      </c>
      <c r="G52" t="s">
        <v>3895</v>
      </c>
      <c r="H52" t="s">
        <v>3857</v>
      </c>
      <c r="I52" t="s">
        <v>530</v>
      </c>
      <c r="J52" t="s">
        <v>3871</v>
      </c>
      <c r="K52">
        <v>15000</v>
      </c>
    </row>
    <row r="53" spans="1:11" x14ac:dyDescent="0.25">
      <c r="A53" t="s">
        <v>3892</v>
      </c>
      <c r="B53" t="s">
        <v>3853</v>
      </c>
      <c r="C53" t="s">
        <v>354</v>
      </c>
      <c r="D53" t="s">
        <v>3893</v>
      </c>
      <c r="E53" t="s">
        <v>3894</v>
      </c>
      <c r="F53" t="s">
        <v>423</v>
      </c>
      <c r="G53" t="s">
        <v>3895</v>
      </c>
      <c r="H53" t="s">
        <v>3857</v>
      </c>
      <c r="I53" t="s">
        <v>3886</v>
      </c>
      <c r="J53" t="s">
        <v>3871</v>
      </c>
      <c r="K53">
        <v>15000</v>
      </c>
    </row>
    <row r="54" spans="1:11" x14ac:dyDescent="0.25">
      <c r="A54" t="s">
        <v>3892</v>
      </c>
      <c r="B54" t="s">
        <v>3853</v>
      </c>
      <c r="C54" t="s">
        <v>354</v>
      </c>
      <c r="D54" t="s">
        <v>3893</v>
      </c>
      <c r="E54" t="s">
        <v>3894</v>
      </c>
      <c r="F54" t="s">
        <v>423</v>
      </c>
      <c r="G54" t="s">
        <v>3895</v>
      </c>
      <c r="H54" t="s">
        <v>3857</v>
      </c>
      <c r="I54" t="s">
        <v>3875</v>
      </c>
      <c r="J54" t="s">
        <v>533</v>
      </c>
      <c r="K54">
        <v>14000</v>
      </c>
    </row>
    <row r="55" spans="1:11" x14ac:dyDescent="0.25">
      <c r="A55" t="s">
        <v>3892</v>
      </c>
      <c r="B55" t="s">
        <v>3853</v>
      </c>
      <c r="C55" t="s">
        <v>354</v>
      </c>
      <c r="D55" t="s">
        <v>3893</v>
      </c>
      <c r="E55" t="s">
        <v>3894</v>
      </c>
      <c r="F55" t="s">
        <v>423</v>
      </c>
      <c r="G55" t="s">
        <v>3895</v>
      </c>
      <c r="H55" t="s">
        <v>3857</v>
      </c>
      <c r="I55" t="s">
        <v>3875</v>
      </c>
      <c r="J55" t="s">
        <v>3871</v>
      </c>
      <c r="K55">
        <v>15000</v>
      </c>
    </row>
    <row r="56" spans="1:11" x14ac:dyDescent="0.25">
      <c r="A56" t="s">
        <v>3896</v>
      </c>
      <c r="B56" t="s">
        <v>3853</v>
      </c>
      <c r="C56" t="s">
        <v>354</v>
      </c>
      <c r="D56" t="s">
        <v>3897</v>
      </c>
      <c r="E56" t="s">
        <v>3898</v>
      </c>
      <c r="F56" t="s">
        <v>334</v>
      </c>
      <c r="G56" t="s">
        <v>3899</v>
      </c>
      <c r="H56" t="s">
        <v>3900</v>
      </c>
      <c r="I56" t="s">
        <v>3858</v>
      </c>
      <c r="J56" t="s">
        <v>3859</v>
      </c>
      <c r="K56">
        <v>32000</v>
      </c>
    </row>
    <row r="57" spans="1:11" x14ac:dyDescent="0.25">
      <c r="A57" t="s">
        <v>3896</v>
      </c>
      <c r="B57" t="s">
        <v>3853</v>
      </c>
      <c r="C57" t="s">
        <v>354</v>
      </c>
      <c r="D57" t="s">
        <v>3897</v>
      </c>
      <c r="E57" t="s">
        <v>3898</v>
      </c>
      <c r="F57" t="s">
        <v>334</v>
      </c>
      <c r="G57" t="s">
        <v>3899</v>
      </c>
      <c r="H57" t="s">
        <v>3900</v>
      </c>
      <c r="I57" t="s">
        <v>3858</v>
      </c>
      <c r="J57" t="s">
        <v>3860</v>
      </c>
      <c r="K57">
        <v>32000</v>
      </c>
    </row>
    <row r="58" spans="1:11" x14ac:dyDescent="0.25">
      <c r="A58" t="s">
        <v>3896</v>
      </c>
      <c r="B58" t="s">
        <v>3853</v>
      </c>
      <c r="C58" t="s">
        <v>354</v>
      </c>
      <c r="D58" t="s">
        <v>3897</v>
      </c>
      <c r="E58" t="s">
        <v>3898</v>
      </c>
      <c r="F58" t="s">
        <v>334</v>
      </c>
      <c r="G58" t="s">
        <v>3899</v>
      </c>
      <c r="H58" t="s">
        <v>3900</v>
      </c>
      <c r="I58" t="s">
        <v>3901</v>
      </c>
      <c r="J58" t="s">
        <v>3859</v>
      </c>
      <c r="K58">
        <v>16800</v>
      </c>
    </row>
    <row r="59" spans="1:11" x14ac:dyDescent="0.25">
      <c r="A59" t="s">
        <v>3896</v>
      </c>
      <c r="B59" t="s">
        <v>3853</v>
      </c>
      <c r="C59" t="s">
        <v>354</v>
      </c>
      <c r="D59" t="s">
        <v>3897</v>
      </c>
      <c r="E59" t="s">
        <v>3898</v>
      </c>
      <c r="F59" t="s">
        <v>334</v>
      </c>
      <c r="G59" t="s">
        <v>3899</v>
      </c>
      <c r="H59" t="s">
        <v>3900</v>
      </c>
      <c r="I59" t="s">
        <v>3901</v>
      </c>
      <c r="J59" t="s">
        <v>3860</v>
      </c>
      <c r="K59">
        <v>16800</v>
      </c>
    </row>
    <row r="60" spans="1:11" x14ac:dyDescent="0.25">
      <c r="A60" t="s">
        <v>3896</v>
      </c>
      <c r="B60" t="s">
        <v>3853</v>
      </c>
      <c r="C60" t="s">
        <v>354</v>
      </c>
      <c r="D60" t="s">
        <v>3897</v>
      </c>
      <c r="E60" t="s">
        <v>3898</v>
      </c>
      <c r="F60" t="s">
        <v>334</v>
      </c>
      <c r="G60" t="s">
        <v>3899</v>
      </c>
      <c r="H60" t="s">
        <v>3900</v>
      </c>
      <c r="I60" t="s">
        <v>3881</v>
      </c>
      <c r="J60" t="s">
        <v>3859</v>
      </c>
      <c r="K60">
        <v>29500</v>
      </c>
    </row>
    <row r="61" spans="1:11" x14ac:dyDescent="0.25">
      <c r="A61" t="s">
        <v>3896</v>
      </c>
      <c r="B61" t="s">
        <v>3853</v>
      </c>
      <c r="C61" t="s">
        <v>354</v>
      </c>
      <c r="D61" t="s">
        <v>3897</v>
      </c>
      <c r="E61" t="s">
        <v>3898</v>
      </c>
      <c r="F61" t="s">
        <v>334</v>
      </c>
      <c r="G61" t="s">
        <v>3899</v>
      </c>
      <c r="H61" t="s">
        <v>3900</v>
      </c>
      <c r="I61" t="s">
        <v>3881</v>
      </c>
      <c r="J61" t="s">
        <v>3860</v>
      </c>
      <c r="K61">
        <v>29500</v>
      </c>
    </row>
    <row r="62" spans="1:11" x14ac:dyDescent="0.25">
      <c r="A62" t="s">
        <v>3896</v>
      </c>
      <c r="B62" t="s">
        <v>3853</v>
      </c>
      <c r="C62" t="s">
        <v>354</v>
      </c>
      <c r="D62" t="s">
        <v>3897</v>
      </c>
      <c r="E62" t="s">
        <v>3898</v>
      </c>
      <c r="F62" t="s">
        <v>334</v>
      </c>
      <c r="G62" t="s">
        <v>3899</v>
      </c>
      <c r="H62" t="s">
        <v>3900</v>
      </c>
      <c r="I62" t="s">
        <v>3863</v>
      </c>
      <c r="J62" t="s">
        <v>3864</v>
      </c>
      <c r="K62">
        <v>169500</v>
      </c>
    </row>
    <row r="63" spans="1:11" x14ac:dyDescent="0.25">
      <c r="A63" t="s">
        <v>3896</v>
      </c>
      <c r="B63" t="s">
        <v>3853</v>
      </c>
      <c r="C63" t="s">
        <v>354</v>
      </c>
      <c r="D63" t="s">
        <v>3897</v>
      </c>
      <c r="E63" t="s">
        <v>3898</v>
      </c>
      <c r="F63" t="s">
        <v>334</v>
      </c>
      <c r="G63" t="s">
        <v>3899</v>
      </c>
      <c r="H63" t="s">
        <v>3900</v>
      </c>
      <c r="I63" t="s">
        <v>3863</v>
      </c>
      <c r="J63" t="s">
        <v>3865</v>
      </c>
      <c r="K63">
        <v>177000</v>
      </c>
    </row>
    <row r="64" spans="1:11" x14ac:dyDescent="0.25">
      <c r="A64" t="s">
        <v>3896</v>
      </c>
      <c r="B64" t="s">
        <v>3853</v>
      </c>
      <c r="C64" t="s">
        <v>354</v>
      </c>
      <c r="D64" t="s">
        <v>3897</v>
      </c>
      <c r="E64" t="s">
        <v>3898</v>
      </c>
      <c r="F64" t="s">
        <v>334</v>
      </c>
      <c r="G64" t="s">
        <v>3899</v>
      </c>
      <c r="H64" t="s">
        <v>3900</v>
      </c>
      <c r="I64" t="s">
        <v>3863</v>
      </c>
      <c r="J64" t="s">
        <v>3883</v>
      </c>
      <c r="K64">
        <v>177000</v>
      </c>
    </row>
    <row r="65" spans="1:11" x14ac:dyDescent="0.25">
      <c r="A65" t="s">
        <v>3896</v>
      </c>
      <c r="B65" t="s">
        <v>3853</v>
      </c>
      <c r="C65" t="s">
        <v>354</v>
      </c>
      <c r="D65" t="s">
        <v>3897</v>
      </c>
      <c r="E65" t="s">
        <v>3898</v>
      </c>
      <c r="F65" t="s">
        <v>334</v>
      </c>
      <c r="G65" t="s">
        <v>3899</v>
      </c>
      <c r="H65" t="s">
        <v>3900</v>
      </c>
      <c r="I65" t="s">
        <v>3882</v>
      </c>
      <c r="J65" t="s">
        <v>3864</v>
      </c>
      <c r="K65">
        <v>62200</v>
      </c>
    </row>
    <row r="66" spans="1:11" x14ac:dyDescent="0.25">
      <c r="A66" t="s">
        <v>3896</v>
      </c>
      <c r="B66" t="s">
        <v>3853</v>
      </c>
      <c r="C66" t="s">
        <v>354</v>
      </c>
      <c r="D66" t="s">
        <v>3897</v>
      </c>
      <c r="E66" t="s">
        <v>3898</v>
      </c>
      <c r="F66" t="s">
        <v>334</v>
      </c>
      <c r="G66" t="s">
        <v>3899</v>
      </c>
      <c r="H66" t="s">
        <v>3900</v>
      </c>
      <c r="I66" t="s">
        <v>3882</v>
      </c>
      <c r="J66" t="s">
        <v>3865</v>
      </c>
      <c r="K66">
        <v>67000</v>
      </c>
    </row>
    <row r="67" spans="1:11" x14ac:dyDescent="0.25">
      <c r="A67" t="s">
        <v>3896</v>
      </c>
      <c r="B67" t="s">
        <v>3853</v>
      </c>
      <c r="C67" t="s">
        <v>354</v>
      </c>
      <c r="D67" t="s">
        <v>3897</v>
      </c>
      <c r="E67" t="s">
        <v>3898</v>
      </c>
      <c r="F67" t="s">
        <v>334</v>
      </c>
      <c r="G67" t="s">
        <v>3899</v>
      </c>
      <c r="H67" t="s">
        <v>3900</v>
      </c>
      <c r="I67" t="s">
        <v>3882</v>
      </c>
      <c r="J67" t="s">
        <v>3883</v>
      </c>
      <c r="K67">
        <v>67000</v>
      </c>
    </row>
    <row r="68" spans="1:11" x14ac:dyDescent="0.25">
      <c r="A68" t="s">
        <v>3896</v>
      </c>
      <c r="B68" t="s">
        <v>3853</v>
      </c>
      <c r="C68" t="s">
        <v>354</v>
      </c>
      <c r="D68" t="s">
        <v>3897</v>
      </c>
      <c r="E68" t="s">
        <v>3898</v>
      </c>
      <c r="F68" t="s">
        <v>334</v>
      </c>
      <c r="G68" t="s">
        <v>3899</v>
      </c>
      <c r="H68" t="s">
        <v>3900</v>
      </c>
      <c r="I68" t="s">
        <v>3866</v>
      </c>
      <c r="J68" t="s">
        <v>3865</v>
      </c>
      <c r="K68">
        <v>121500</v>
      </c>
    </row>
    <row r="69" spans="1:11" x14ac:dyDescent="0.25">
      <c r="A69" t="s">
        <v>3896</v>
      </c>
      <c r="B69" t="s">
        <v>3853</v>
      </c>
      <c r="C69" t="s">
        <v>354</v>
      </c>
      <c r="D69" t="s">
        <v>3897</v>
      </c>
      <c r="E69" t="s">
        <v>3898</v>
      </c>
      <c r="F69" t="s">
        <v>334</v>
      </c>
      <c r="G69" t="s">
        <v>3899</v>
      </c>
      <c r="H69" t="s">
        <v>3900</v>
      </c>
      <c r="I69" t="s">
        <v>3866</v>
      </c>
      <c r="J69" t="s">
        <v>3883</v>
      </c>
      <c r="K69">
        <v>121500</v>
      </c>
    </row>
    <row r="70" spans="1:11" x14ac:dyDescent="0.25">
      <c r="A70" t="s">
        <v>3896</v>
      </c>
      <c r="B70" t="s">
        <v>3853</v>
      </c>
      <c r="C70" t="s">
        <v>354</v>
      </c>
      <c r="D70" t="s">
        <v>3897</v>
      </c>
      <c r="E70" t="s">
        <v>3898</v>
      </c>
      <c r="F70" t="s">
        <v>334</v>
      </c>
      <c r="G70" t="s">
        <v>3899</v>
      </c>
      <c r="H70" t="s">
        <v>3900</v>
      </c>
      <c r="I70" t="s">
        <v>3867</v>
      </c>
      <c r="J70" t="s">
        <v>3865</v>
      </c>
      <c r="K70">
        <v>97000</v>
      </c>
    </row>
    <row r="71" spans="1:11" x14ac:dyDescent="0.25">
      <c r="A71" t="s">
        <v>3896</v>
      </c>
      <c r="B71" t="s">
        <v>3853</v>
      </c>
      <c r="C71" t="s">
        <v>354</v>
      </c>
      <c r="D71" t="s">
        <v>3897</v>
      </c>
      <c r="E71" t="s">
        <v>3898</v>
      </c>
      <c r="F71" t="s">
        <v>334</v>
      </c>
      <c r="G71" t="s">
        <v>3899</v>
      </c>
      <c r="H71" t="s">
        <v>3900</v>
      </c>
      <c r="I71" t="s">
        <v>3867</v>
      </c>
      <c r="J71" t="s">
        <v>3883</v>
      </c>
      <c r="K71">
        <v>97000</v>
      </c>
    </row>
    <row r="72" spans="1:11" x14ac:dyDescent="0.25">
      <c r="A72" t="s">
        <v>3896</v>
      </c>
      <c r="B72" t="s">
        <v>3853</v>
      </c>
      <c r="C72" t="s">
        <v>354</v>
      </c>
      <c r="D72" t="s">
        <v>3897</v>
      </c>
      <c r="E72" t="s">
        <v>3898</v>
      </c>
      <c r="F72" t="s">
        <v>334</v>
      </c>
      <c r="G72" t="s">
        <v>3899</v>
      </c>
      <c r="H72" t="s">
        <v>3900</v>
      </c>
      <c r="I72" t="s">
        <v>3868</v>
      </c>
      <c r="J72" t="s">
        <v>3865</v>
      </c>
      <c r="K72">
        <v>192000</v>
      </c>
    </row>
    <row r="73" spans="1:11" x14ac:dyDescent="0.25">
      <c r="A73" t="s">
        <v>3896</v>
      </c>
      <c r="B73" t="s">
        <v>3853</v>
      </c>
      <c r="C73" t="s">
        <v>354</v>
      </c>
      <c r="D73" t="s">
        <v>3897</v>
      </c>
      <c r="E73" t="s">
        <v>3898</v>
      </c>
      <c r="F73" t="s">
        <v>334</v>
      </c>
      <c r="G73" t="s">
        <v>3899</v>
      </c>
      <c r="H73" t="s">
        <v>3900</v>
      </c>
      <c r="I73" t="s">
        <v>3868</v>
      </c>
      <c r="J73" t="s">
        <v>3883</v>
      </c>
      <c r="K73">
        <v>192000</v>
      </c>
    </row>
    <row r="74" spans="1:11" x14ac:dyDescent="0.25">
      <c r="A74" t="s">
        <v>3896</v>
      </c>
      <c r="B74" t="s">
        <v>3853</v>
      </c>
      <c r="C74" t="s">
        <v>354</v>
      </c>
      <c r="D74" t="s">
        <v>3897</v>
      </c>
      <c r="E74" t="s">
        <v>3898</v>
      </c>
      <c r="F74" t="s">
        <v>334</v>
      </c>
      <c r="G74" t="s">
        <v>3899</v>
      </c>
      <c r="H74" t="s">
        <v>3900</v>
      </c>
      <c r="I74" t="s">
        <v>3869</v>
      </c>
      <c r="J74" t="s">
        <v>3865</v>
      </c>
      <c r="K74">
        <v>51400</v>
      </c>
    </row>
    <row r="75" spans="1:11" x14ac:dyDescent="0.25">
      <c r="A75" t="s">
        <v>3896</v>
      </c>
      <c r="B75" t="s">
        <v>3853</v>
      </c>
      <c r="C75" t="s">
        <v>354</v>
      </c>
      <c r="D75" t="s">
        <v>3897</v>
      </c>
      <c r="E75" t="s">
        <v>3898</v>
      </c>
      <c r="F75" t="s">
        <v>334</v>
      </c>
      <c r="G75" t="s">
        <v>3899</v>
      </c>
      <c r="H75" t="s">
        <v>3900</v>
      </c>
      <c r="I75" t="s">
        <v>3869</v>
      </c>
      <c r="J75" t="s">
        <v>3883</v>
      </c>
      <c r="K75">
        <v>51400</v>
      </c>
    </row>
    <row r="76" spans="1:11" x14ac:dyDescent="0.25">
      <c r="A76" t="s">
        <v>3896</v>
      </c>
      <c r="B76" t="s">
        <v>3853</v>
      </c>
      <c r="C76" t="s">
        <v>354</v>
      </c>
      <c r="D76" t="s">
        <v>3897</v>
      </c>
      <c r="E76" t="s">
        <v>3898</v>
      </c>
      <c r="F76" t="s">
        <v>334</v>
      </c>
      <c r="G76" t="s">
        <v>3899</v>
      </c>
      <c r="H76" t="s">
        <v>3900</v>
      </c>
      <c r="I76" t="s">
        <v>3870</v>
      </c>
      <c r="J76" t="s">
        <v>3865</v>
      </c>
      <c r="K76">
        <v>122700</v>
      </c>
    </row>
    <row r="77" spans="1:11" x14ac:dyDescent="0.25">
      <c r="A77" t="s">
        <v>3896</v>
      </c>
      <c r="B77" t="s">
        <v>3853</v>
      </c>
      <c r="C77" t="s">
        <v>354</v>
      </c>
      <c r="D77" t="s">
        <v>3897</v>
      </c>
      <c r="E77" t="s">
        <v>3898</v>
      </c>
      <c r="F77" t="s">
        <v>334</v>
      </c>
      <c r="G77" t="s">
        <v>3899</v>
      </c>
      <c r="H77" t="s">
        <v>3900</v>
      </c>
      <c r="I77" t="s">
        <v>3870</v>
      </c>
      <c r="J77" t="s">
        <v>3883</v>
      </c>
      <c r="K77">
        <v>122700</v>
      </c>
    </row>
    <row r="78" spans="1:11" x14ac:dyDescent="0.25">
      <c r="A78" t="s">
        <v>3896</v>
      </c>
      <c r="B78" t="s">
        <v>3853</v>
      </c>
      <c r="C78" t="s">
        <v>354</v>
      </c>
      <c r="D78" t="s">
        <v>3897</v>
      </c>
      <c r="E78" t="s">
        <v>3898</v>
      </c>
      <c r="F78" t="s">
        <v>334</v>
      </c>
      <c r="G78" t="s">
        <v>3899</v>
      </c>
      <c r="H78" t="s">
        <v>3900</v>
      </c>
      <c r="I78" t="s">
        <v>3884</v>
      </c>
      <c r="J78" t="s">
        <v>3859</v>
      </c>
      <c r="K78">
        <v>27900</v>
      </c>
    </row>
    <row r="79" spans="1:11" x14ac:dyDescent="0.25">
      <c r="A79" t="s">
        <v>3896</v>
      </c>
      <c r="B79" t="s">
        <v>3853</v>
      </c>
      <c r="C79" t="s">
        <v>354</v>
      </c>
      <c r="D79" t="s">
        <v>3897</v>
      </c>
      <c r="E79" t="s">
        <v>3898</v>
      </c>
      <c r="F79" t="s">
        <v>334</v>
      </c>
      <c r="G79" t="s">
        <v>3899</v>
      </c>
      <c r="H79" t="s">
        <v>3900</v>
      </c>
      <c r="I79" t="s">
        <v>3884</v>
      </c>
      <c r="J79" t="s">
        <v>3860</v>
      </c>
      <c r="K79">
        <v>27900</v>
      </c>
    </row>
    <row r="80" spans="1:11" x14ac:dyDescent="0.25">
      <c r="A80" t="s">
        <v>3896</v>
      </c>
      <c r="B80" t="s">
        <v>3853</v>
      </c>
      <c r="C80" t="s">
        <v>354</v>
      </c>
      <c r="D80" t="s">
        <v>3897</v>
      </c>
      <c r="E80" t="s">
        <v>3898</v>
      </c>
      <c r="F80" t="s">
        <v>334</v>
      </c>
      <c r="G80" t="s">
        <v>3899</v>
      </c>
      <c r="H80" t="s">
        <v>3900</v>
      </c>
      <c r="I80" t="s">
        <v>530</v>
      </c>
      <c r="J80" t="s">
        <v>533</v>
      </c>
      <c r="K80">
        <v>435000</v>
      </c>
    </row>
    <row r="81" spans="1:11" x14ac:dyDescent="0.25">
      <c r="A81" t="s">
        <v>3896</v>
      </c>
      <c r="B81" t="s">
        <v>3853</v>
      </c>
      <c r="C81" t="s">
        <v>354</v>
      </c>
      <c r="D81" t="s">
        <v>3897</v>
      </c>
      <c r="E81" t="s">
        <v>3898</v>
      </c>
      <c r="F81" t="s">
        <v>334</v>
      </c>
      <c r="G81" t="s">
        <v>3899</v>
      </c>
      <c r="H81" t="s">
        <v>3900</v>
      </c>
      <c r="I81" t="s">
        <v>530</v>
      </c>
      <c r="J81" t="s">
        <v>3871</v>
      </c>
      <c r="K81">
        <v>440000</v>
      </c>
    </row>
    <row r="82" spans="1:11" x14ac:dyDescent="0.25">
      <c r="A82" t="s">
        <v>3896</v>
      </c>
      <c r="B82" t="s">
        <v>3853</v>
      </c>
      <c r="C82" t="s">
        <v>354</v>
      </c>
      <c r="D82" t="s">
        <v>3897</v>
      </c>
      <c r="E82" t="s">
        <v>3898</v>
      </c>
      <c r="F82" t="s">
        <v>334</v>
      </c>
      <c r="G82" t="s">
        <v>3899</v>
      </c>
      <c r="H82" t="s">
        <v>3900</v>
      </c>
      <c r="I82" t="s">
        <v>3872</v>
      </c>
      <c r="J82" t="s">
        <v>3859</v>
      </c>
      <c r="K82">
        <v>30000</v>
      </c>
    </row>
    <row r="83" spans="1:11" x14ac:dyDescent="0.25">
      <c r="A83" t="s">
        <v>3896</v>
      </c>
      <c r="B83" t="s">
        <v>3853</v>
      </c>
      <c r="C83" t="s">
        <v>354</v>
      </c>
      <c r="D83" t="s">
        <v>3897</v>
      </c>
      <c r="E83" t="s">
        <v>3898</v>
      </c>
      <c r="F83" t="s">
        <v>334</v>
      </c>
      <c r="G83" t="s">
        <v>3899</v>
      </c>
      <c r="H83" t="s">
        <v>3900</v>
      </c>
      <c r="I83" t="s">
        <v>3872</v>
      </c>
      <c r="J83" t="s">
        <v>3860</v>
      </c>
      <c r="K83">
        <v>30000</v>
      </c>
    </row>
    <row r="84" spans="1:11" x14ac:dyDescent="0.25">
      <c r="A84" t="s">
        <v>3896</v>
      </c>
      <c r="B84" t="s">
        <v>3853</v>
      </c>
      <c r="C84" t="s">
        <v>354</v>
      </c>
      <c r="D84" t="s">
        <v>3897</v>
      </c>
      <c r="E84" t="s">
        <v>3898</v>
      </c>
      <c r="F84" t="s">
        <v>334</v>
      </c>
      <c r="G84" t="s">
        <v>3899</v>
      </c>
      <c r="H84" t="s">
        <v>3900</v>
      </c>
      <c r="I84" t="s">
        <v>3873</v>
      </c>
      <c r="J84" t="s">
        <v>3859</v>
      </c>
      <c r="K84">
        <v>1904</v>
      </c>
    </row>
    <row r="85" spans="1:11" x14ac:dyDescent="0.25">
      <c r="A85" t="s">
        <v>3896</v>
      </c>
      <c r="B85" t="s">
        <v>3853</v>
      </c>
      <c r="C85" t="s">
        <v>354</v>
      </c>
      <c r="D85" t="s">
        <v>3897</v>
      </c>
      <c r="E85" t="s">
        <v>3898</v>
      </c>
      <c r="F85" t="s">
        <v>334</v>
      </c>
      <c r="G85" t="s">
        <v>3899</v>
      </c>
      <c r="H85" t="s">
        <v>3900</v>
      </c>
      <c r="I85" t="s">
        <v>3873</v>
      </c>
      <c r="J85" t="s">
        <v>3860</v>
      </c>
      <c r="K85">
        <v>1904</v>
      </c>
    </row>
    <row r="86" spans="1:11" x14ac:dyDescent="0.25">
      <c r="A86" t="s">
        <v>3896</v>
      </c>
      <c r="B86" t="s">
        <v>3853</v>
      </c>
      <c r="C86" t="s">
        <v>354</v>
      </c>
      <c r="D86" t="s">
        <v>3897</v>
      </c>
      <c r="E86" t="s">
        <v>3898</v>
      </c>
      <c r="F86" t="s">
        <v>334</v>
      </c>
      <c r="G86" t="s">
        <v>3899</v>
      </c>
      <c r="H86" t="s">
        <v>3900</v>
      </c>
      <c r="I86" t="s">
        <v>3874</v>
      </c>
      <c r="J86" t="s">
        <v>3864</v>
      </c>
      <c r="K86">
        <v>95500</v>
      </c>
    </row>
    <row r="87" spans="1:11" x14ac:dyDescent="0.25">
      <c r="A87" t="s">
        <v>3896</v>
      </c>
      <c r="B87" t="s">
        <v>3853</v>
      </c>
      <c r="C87" t="s">
        <v>354</v>
      </c>
      <c r="D87" t="s">
        <v>3897</v>
      </c>
      <c r="E87" t="s">
        <v>3898</v>
      </c>
      <c r="F87" t="s">
        <v>334</v>
      </c>
      <c r="G87" t="s">
        <v>3899</v>
      </c>
      <c r="H87" t="s">
        <v>3900</v>
      </c>
      <c r="I87" t="s">
        <v>3874</v>
      </c>
      <c r="J87" t="s">
        <v>3865</v>
      </c>
      <c r="K87">
        <v>102000</v>
      </c>
    </row>
    <row r="88" spans="1:11" x14ac:dyDescent="0.25">
      <c r="A88" t="s">
        <v>3896</v>
      </c>
      <c r="B88" t="s">
        <v>3853</v>
      </c>
      <c r="C88" t="s">
        <v>354</v>
      </c>
      <c r="D88" t="s">
        <v>3897</v>
      </c>
      <c r="E88" t="s">
        <v>3898</v>
      </c>
      <c r="F88" t="s">
        <v>334</v>
      </c>
      <c r="G88" t="s">
        <v>3899</v>
      </c>
      <c r="H88" t="s">
        <v>3900</v>
      </c>
      <c r="I88" t="s">
        <v>3874</v>
      </c>
      <c r="J88" t="s">
        <v>3883</v>
      </c>
      <c r="K88">
        <v>102000</v>
      </c>
    </row>
    <row r="89" spans="1:11" x14ac:dyDescent="0.25">
      <c r="A89" t="s">
        <v>3896</v>
      </c>
      <c r="B89" t="s">
        <v>3853</v>
      </c>
      <c r="C89" t="s">
        <v>354</v>
      </c>
      <c r="D89" t="s">
        <v>3897</v>
      </c>
      <c r="E89" t="s">
        <v>3898</v>
      </c>
      <c r="F89" t="s">
        <v>334</v>
      </c>
      <c r="G89" t="s">
        <v>3899</v>
      </c>
      <c r="H89" t="s">
        <v>3900</v>
      </c>
      <c r="I89" t="s">
        <v>3886</v>
      </c>
      <c r="J89" t="s">
        <v>3871</v>
      </c>
      <c r="K89">
        <v>440000</v>
      </c>
    </row>
    <row r="90" spans="1:11" x14ac:dyDescent="0.25">
      <c r="A90" t="s">
        <v>3896</v>
      </c>
      <c r="B90" t="s">
        <v>3853</v>
      </c>
      <c r="C90" t="s">
        <v>354</v>
      </c>
      <c r="D90" t="s">
        <v>3897</v>
      </c>
      <c r="E90" t="s">
        <v>3898</v>
      </c>
      <c r="F90" t="s">
        <v>334</v>
      </c>
      <c r="G90" t="s">
        <v>3899</v>
      </c>
      <c r="H90" t="s">
        <v>3900</v>
      </c>
      <c r="I90" t="s">
        <v>3875</v>
      </c>
      <c r="J90" t="s">
        <v>533</v>
      </c>
      <c r="K90">
        <v>435000</v>
      </c>
    </row>
    <row r="91" spans="1:11" x14ac:dyDescent="0.25">
      <c r="A91" t="s">
        <v>3896</v>
      </c>
      <c r="B91" t="s">
        <v>3853</v>
      </c>
      <c r="C91" t="s">
        <v>354</v>
      </c>
      <c r="D91" t="s">
        <v>3897</v>
      </c>
      <c r="E91" t="s">
        <v>3898</v>
      </c>
      <c r="F91" t="s">
        <v>334</v>
      </c>
      <c r="G91" t="s">
        <v>3899</v>
      </c>
      <c r="H91" t="s">
        <v>3900</v>
      </c>
      <c r="I91" t="s">
        <v>3875</v>
      </c>
      <c r="J91" t="s">
        <v>3871</v>
      </c>
      <c r="K91">
        <v>440000</v>
      </c>
    </row>
    <row r="92" spans="1:11" x14ac:dyDescent="0.25">
      <c r="A92" t="s">
        <v>3896</v>
      </c>
      <c r="B92" t="s">
        <v>3853</v>
      </c>
      <c r="C92" t="s">
        <v>354</v>
      </c>
      <c r="D92" t="s">
        <v>3897</v>
      </c>
      <c r="E92" t="s">
        <v>3898</v>
      </c>
      <c r="F92" t="s">
        <v>334</v>
      </c>
      <c r="G92" t="s">
        <v>3899</v>
      </c>
      <c r="H92" t="s">
        <v>3900</v>
      </c>
      <c r="I92" t="s">
        <v>3876</v>
      </c>
      <c r="J92" t="s">
        <v>3865</v>
      </c>
      <c r="K92">
        <v>276200</v>
      </c>
    </row>
    <row r="93" spans="1:11" x14ac:dyDescent="0.25">
      <c r="A93" t="s">
        <v>3896</v>
      </c>
      <c r="B93" t="s">
        <v>3853</v>
      </c>
      <c r="C93" t="s">
        <v>354</v>
      </c>
      <c r="D93" t="s">
        <v>3897</v>
      </c>
      <c r="E93" t="s">
        <v>3898</v>
      </c>
      <c r="F93" t="s">
        <v>334</v>
      </c>
      <c r="G93" t="s">
        <v>3899</v>
      </c>
      <c r="H93" t="s">
        <v>3900</v>
      </c>
      <c r="I93" t="s">
        <v>3876</v>
      </c>
      <c r="J93" t="s">
        <v>3883</v>
      </c>
      <c r="K93">
        <v>276200</v>
      </c>
    </row>
    <row r="94" spans="1:11" x14ac:dyDescent="0.25">
      <c r="A94" t="s">
        <v>3896</v>
      </c>
      <c r="B94" t="s">
        <v>3853</v>
      </c>
      <c r="C94" t="s">
        <v>354</v>
      </c>
      <c r="D94" t="s">
        <v>3897</v>
      </c>
      <c r="E94" t="s">
        <v>770</v>
      </c>
      <c r="F94" t="s">
        <v>435</v>
      </c>
      <c r="G94" t="s">
        <v>3902</v>
      </c>
      <c r="H94" t="s">
        <v>3890</v>
      </c>
      <c r="I94" t="s">
        <v>3903</v>
      </c>
      <c r="J94" t="s">
        <v>3864</v>
      </c>
      <c r="K94">
        <v>58500</v>
      </c>
    </row>
    <row r="95" spans="1:11" x14ac:dyDescent="0.25">
      <c r="A95" t="s">
        <v>3896</v>
      </c>
      <c r="B95" t="s">
        <v>3853</v>
      </c>
      <c r="C95" t="s">
        <v>354</v>
      </c>
      <c r="D95" t="s">
        <v>3897</v>
      </c>
      <c r="E95" t="s">
        <v>770</v>
      </c>
      <c r="F95" t="s">
        <v>435</v>
      </c>
      <c r="G95" t="s">
        <v>3902</v>
      </c>
      <c r="H95" t="s">
        <v>3890</v>
      </c>
      <c r="I95" t="s">
        <v>3903</v>
      </c>
      <c r="J95" t="s">
        <v>3865</v>
      </c>
      <c r="K95">
        <v>65000</v>
      </c>
    </row>
    <row r="96" spans="1:11" x14ac:dyDescent="0.25">
      <c r="A96" t="s">
        <v>3896</v>
      </c>
      <c r="B96" t="s">
        <v>3853</v>
      </c>
      <c r="C96" t="s">
        <v>354</v>
      </c>
      <c r="D96" t="s">
        <v>3897</v>
      </c>
      <c r="E96" t="s">
        <v>770</v>
      </c>
      <c r="F96" t="s">
        <v>435</v>
      </c>
      <c r="G96" t="s">
        <v>3902</v>
      </c>
      <c r="H96" t="s">
        <v>3890</v>
      </c>
      <c r="I96" t="s">
        <v>3903</v>
      </c>
      <c r="J96" t="s">
        <v>3883</v>
      </c>
      <c r="K96">
        <v>65000</v>
      </c>
    </row>
    <row r="97" spans="1:11" x14ac:dyDescent="0.25">
      <c r="A97" t="s">
        <v>3896</v>
      </c>
      <c r="B97" t="s">
        <v>3853</v>
      </c>
      <c r="C97" t="s">
        <v>354</v>
      </c>
      <c r="D97" t="s">
        <v>3897</v>
      </c>
      <c r="E97" t="s">
        <v>770</v>
      </c>
      <c r="F97" t="s">
        <v>435</v>
      </c>
      <c r="G97" t="s">
        <v>3902</v>
      </c>
      <c r="H97" t="s">
        <v>3890</v>
      </c>
      <c r="I97" t="s">
        <v>3904</v>
      </c>
      <c r="J97" t="s">
        <v>3864</v>
      </c>
      <c r="K97">
        <v>58900</v>
      </c>
    </row>
    <row r="98" spans="1:11" x14ac:dyDescent="0.25">
      <c r="A98" t="s">
        <v>3896</v>
      </c>
      <c r="B98" t="s">
        <v>3853</v>
      </c>
      <c r="C98" t="s">
        <v>354</v>
      </c>
      <c r="D98" t="s">
        <v>3897</v>
      </c>
      <c r="E98" t="s">
        <v>770</v>
      </c>
      <c r="F98" t="s">
        <v>435</v>
      </c>
      <c r="G98" t="s">
        <v>3902</v>
      </c>
      <c r="H98" t="s">
        <v>3890</v>
      </c>
      <c r="I98" t="s">
        <v>3904</v>
      </c>
      <c r="J98" t="s">
        <v>3865</v>
      </c>
      <c r="K98">
        <v>65400</v>
      </c>
    </row>
    <row r="99" spans="1:11" x14ac:dyDescent="0.25">
      <c r="A99" t="s">
        <v>3896</v>
      </c>
      <c r="B99" t="s">
        <v>3853</v>
      </c>
      <c r="C99" t="s">
        <v>354</v>
      </c>
      <c r="D99" t="s">
        <v>3897</v>
      </c>
      <c r="E99" t="s">
        <v>770</v>
      </c>
      <c r="F99" t="s">
        <v>435</v>
      </c>
      <c r="G99" t="s">
        <v>3902</v>
      </c>
      <c r="H99" t="s">
        <v>3890</v>
      </c>
      <c r="I99" t="s">
        <v>3904</v>
      </c>
      <c r="J99" t="s">
        <v>3883</v>
      </c>
      <c r="K99">
        <v>65400</v>
      </c>
    </row>
    <row r="100" spans="1:11" x14ac:dyDescent="0.25">
      <c r="A100" t="s">
        <v>3896</v>
      </c>
      <c r="B100" t="s">
        <v>3853</v>
      </c>
      <c r="C100" t="s">
        <v>354</v>
      </c>
      <c r="D100" t="s">
        <v>3897</v>
      </c>
      <c r="E100" t="s">
        <v>770</v>
      </c>
      <c r="F100" t="s">
        <v>435</v>
      </c>
      <c r="G100" t="s">
        <v>3902</v>
      </c>
      <c r="H100" t="s">
        <v>3890</v>
      </c>
      <c r="I100" t="s">
        <v>3866</v>
      </c>
      <c r="J100" t="s">
        <v>3865</v>
      </c>
      <c r="K100">
        <v>59400</v>
      </c>
    </row>
    <row r="101" spans="1:11" x14ac:dyDescent="0.25">
      <c r="A101" t="s">
        <v>3896</v>
      </c>
      <c r="B101" t="s">
        <v>3853</v>
      </c>
      <c r="C101" t="s">
        <v>354</v>
      </c>
      <c r="D101" t="s">
        <v>3897</v>
      </c>
      <c r="E101" t="s">
        <v>770</v>
      </c>
      <c r="F101" t="s">
        <v>435</v>
      </c>
      <c r="G101" t="s">
        <v>3902</v>
      </c>
      <c r="H101" t="s">
        <v>3890</v>
      </c>
      <c r="I101" t="s">
        <v>3866</v>
      </c>
      <c r="J101" t="s">
        <v>3883</v>
      </c>
      <c r="K101">
        <v>59400</v>
      </c>
    </row>
    <row r="102" spans="1:11" x14ac:dyDescent="0.25">
      <c r="A102" t="s">
        <v>3896</v>
      </c>
      <c r="B102" t="s">
        <v>3853</v>
      </c>
      <c r="C102" t="s">
        <v>354</v>
      </c>
      <c r="D102" t="s">
        <v>3897</v>
      </c>
      <c r="E102" t="s">
        <v>770</v>
      </c>
      <c r="F102" t="s">
        <v>435</v>
      </c>
      <c r="G102" t="s">
        <v>3902</v>
      </c>
      <c r="H102" t="s">
        <v>3890</v>
      </c>
      <c r="I102" t="s">
        <v>3869</v>
      </c>
      <c r="J102" t="s">
        <v>3865</v>
      </c>
      <c r="K102">
        <v>20000</v>
      </c>
    </row>
    <row r="103" spans="1:11" x14ac:dyDescent="0.25">
      <c r="A103" t="s">
        <v>3896</v>
      </c>
      <c r="B103" t="s">
        <v>3853</v>
      </c>
      <c r="C103" t="s">
        <v>354</v>
      </c>
      <c r="D103" t="s">
        <v>3897</v>
      </c>
      <c r="E103" t="s">
        <v>770</v>
      </c>
      <c r="F103" t="s">
        <v>435</v>
      </c>
      <c r="G103" t="s">
        <v>3902</v>
      </c>
      <c r="H103" t="s">
        <v>3890</v>
      </c>
      <c r="I103" t="s">
        <v>3869</v>
      </c>
      <c r="J103" t="s">
        <v>3883</v>
      </c>
      <c r="K103">
        <v>20000</v>
      </c>
    </row>
    <row r="104" spans="1:11" x14ac:dyDescent="0.25">
      <c r="A104" t="s">
        <v>3896</v>
      </c>
      <c r="B104" t="s">
        <v>3853</v>
      </c>
      <c r="C104" t="s">
        <v>354</v>
      </c>
      <c r="D104" t="s">
        <v>3897</v>
      </c>
      <c r="E104" t="s">
        <v>770</v>
      </c>
      <c r="F104" t="s">
        <v>435</v>
      </c>
      <c r="G104" t="s">
        <v>3902</v>
      </c>
      <c r="H104" t="s">
        <v>3890</v>
      </c>
      <c r="I104" t="s">
        <v>3870</v>
      </c>
      <c r="J104" t="s">
        <v>3865</v>
      </c>
      <c r="K104">
        <v>100500</v>
      </c>
    </row>
    <row r="105" spans="1:11" x14ac:dyDescent="0.25">
      <c r="A105" t="s">
        <v>3896</v>
      </c>
      <c r="B105" t="s">
        <v>3853</v>
      </c>
      <c r="C105" t="s">
        <v>354</v>
      </c>
      <c r="D105" t="s">
        <v>3897</v>
      </c>
      <c r="E105" t="s">
        <v>770</v>
      </c>
      <c r="F105" t="s">
        <v>435</v>
      </c>
      <c r="G105" t="s">
        <v>3902</v>
      </c>
      <c r="H105" t="s">
        <v>3890</v>
      </c>
      <c r="I105" t="s">
        <v>3870</v>
      </c>
      <c r="J105" t="s">
        <v>3883</v>
      </c>
      <c r="K105">
        <v>100500</v>
      </c>
    </row>
    <row r="106" spans="1:11" x14ac:dyDescent="0.25">
      <c r="A106" t="s">
        <v>3896</v>
      </c>
      <c r="B106" t="s">
        <v>3853</v>
      </c>
      <c r="C106" t="s">
        <v>354</v>
      </c>
      <c r="D106" t="s">
        <v>3897</v>
      </c>
      <c r="E106" t="s">
        <v>770</v>
      </c>
      <c r="F106" t="s">
        <v>435</v>
      </c>
      <c r="G106" t="s">
        <v>3902</v>
      </c>
      <c r="H106" t="s">
        <v>3890</v>
      </c>
      <c r="I106" t="s">
        <v>3905</v>
      </c>
      <c r="J106" t="s">
        <v>3859</v>
      </c>
      <c r="K106">
        <v>188</v>
      </c>
    </row>
    <row r="107" spans="1:11" x14ac:dyDescent="0.25">
      <c r="A107" t="s">
        <v>3896</v>
      </c>
      <c r="B107" t="s">
        <v>3853</v>
      </c>
      <c r="C107" t="s">
        <v>354</v>
      </c>
      <c r="D107" t="s">
        <v>3897</v>
      </c>
      <c r="E107" t="s">
        <v>770</v>
      </c>
      <c r="F107" t="s">
        <v>435</v>
      </c>
      <c r="G107" t="s">
        <v>3902</v>
      </c>
      <c r="H107" t="s">
        <v>3890</v>
      </c>
      <c r="I107" t="s">
        <v>3905</v>
      </c>
      <c r="J107" t="s">
        <v>3860</v>
      </c>
      <c r="K107">
        <v>188</v>
      </c>
    </row>
    <row r="108" spans="1:11" x14ac:dyDescent="0.25">
      <c r="A108" t="s">
        <v>3896</v>
      </c>
      <c r="B108" t="s">
        <v>3853</v>
      </c>
      <c r="C108" t="s">
        <v>354</v>
      </c>
      <c r="D108" t="s">
        <v>3897</v>
      </c>
      <c r="E108" t="s">
        <v>770</v>
      </c>
      <c r="F108" t="s">
        <v>435</v>
      </c>
      <c r="G108" t="s">
        <v>3902</v>
      </c>
      <c r="H108" t="s">
        <v>3890</v>
      </c>
      <c r="I108" t="s">
        <v>3884</v>
      </c>
      <c r="J108" t="s">
        <v>3859</v>
      </c>
      <c r="K108">
        <v>26000</v>
      </c>
    </row>
    <row r="109" spans="1:11" x14ac:dyDescent="0.25">
      <c r="A109" t="s">
        <v>3896</v>
      </c>
      <c r="B109" t="s">
        <v>3853</v>
      </c>
      <c r="C109" t="s">
        <v>354</v>
      </c>
      <c r="D109" t="s">
        <v>3897</v>
      </c>
      <c r="E109" t="s">
        <v>770</v>
      </c>
      <c r="F109" t="s">
        <v>435</v>
      </c>
      <c r="G109" t="s">
        <v>3902</v>
      </c>
      <c r="H109" t="s">
        <v>3890</v>
      </c>
      <c r="I109" t="s">
        <v>3884</v>
      </c>
      <c r="J109" t="s">
        <v>3860</v>
      </c>
      <c r="K109">
        <v>26000</v>
      </c>
    </row>
    <row r="110" spans="1:11" x14ac:dyDescent="0.25">
      <c r="A110" t="s">
        <v>3896</v>
      </c>
      <c r="B110" t="s">
        <v>3853</v>
      </c>
      <c r="C110" t="s">
        <v>354</v>
      </c>
      <c r="D110" t="s">
        <v>3897</v>
      </c>
      <c r="E110" t="s">
        <v>770</v>
      </c>
      <c r="F110" t="s">
        <v>435</v>
      </c>
      <c r="G110" t="s">
        <v>3902</v>
      </c>
      <c r="H110" t="s">
        <v>3890</v>
      </c>
      <c r="I110" t="s">
        <v>530</v>
      </c>
      <c r="J110" t="s">
        <v>533</v>
      </c>
      <c r="K110">
        <v>238500</v>
      </c>
    </row>
    <row r="111" spans="1:11" x14ac:dyDescent="0.25">
      <c r="A111" t="s">
        <v>3896</v>
      </c>
      <c r="B111" t="s">
        <v>3853</v>
      </c>
      <c r="C111" t="s">
        <v>354</v>
      </c>
      <c r="D111" t="s">
        <v>3897</v>
      </c>
      <c r="E111" t="s">
        <v>770</v>
      </c>
      <c r="F111" t="s">
        <v>435</v>
      </c>
      <c r="G111" t="s">
        <v>3902</v>
      </c>
      <c r="H111" t="s">
        <v>3890</v>
      </c>
      <c r="I111" t="s">
        <v>530</v>
      </c>
      <c r="J111" t="s">
        <v>3871</v>
      </c>
      <c r="K111">
        <v>251000</v>
      </c>
    </row>
    <row r="112" spans="1:11" x14ac:dyDescent="0.25">
      <c r="A112" t="s">
        <v>3896</v>
      </c>
      <c r="B112" t="s">
        <v>3853</v>
      </c>
      <c r="C112" t="s">
        <v>354</v>
      </c>
      <c r="D112" t="s">
        <v>3897</v>
      </c>
      <c r="E112" t="s">
        <v>770</v>
      </c>
      <c r="F112" t="s">
        <v>435</v>
      </c>
      <c r="G112" t="s">
        <v>3902</v>
      </c>
      <c r="H112" t="s">
        <v>3890</v>
      </c>
      <c r="I112" t="s">
        <v>3872</v>
      </c>
      <c r="J112" t="s">
        <v>3859</v>
      </c>
      <c r="K112">
        <v>15250</v>
      </c>
    </row>
    <row r="113" spans="1:11" x14ac:dyDescent="0.25">
      <c r="A113" t="s">
        <v>3896</v>
      </c>
      <c r="B113" t="s">
        <v>3853</v>
      </c>
      <c r="C113" t="s">
        <v>354</v>
      </c>
      <c r="D113" t="s">
        <v>3897</v>
      </c>
      <c r="E113" t="s">
        <v>770</v>
      </c>
      <c r="F113" t="s">
        <v>435</v>
      </c>
      <c r="G113" t="s">
        <v>3902</v>
      </c>
      <c r="H113" t="s">
        <v>3890</v>
      </c>
      <c r="I113" t="s">
        <v>3872</v>
      </c>
      <c r="J113" t="s">
        <v>3860</v>
      </c>
      <c r="K113">
        <v>15250</v>
      </c>
    </row>
    <row r="114" spans="1:11" x14ac:dyDescent="0.25">
      <c r="A114" t="s">
        <v>3896</v>
      </c>
      <c r="B114" t="s">
        <v>3853</v>
      </c>
      <c r="C114" t="s">
        <v>354</v>
      </c>
      <c r="D114" t="s">
        <v>3897</v>
      </c>
      <c r="E114" t="s">
        <v>770</v>
      </c>
      <c r="F114" t="s">
        <v>435</v>
      </c>
      <c r="G114" t="s">
        <v>3902</v>
      </c>
      <c r="H114" t="s">
        <v>3890</v>
      </c>
      <c r="I114" t="s">
        <v>3873</v>
      </c>
      <c r="J114" t="s">
        <v>3859</v>
      </c>
      <c r="K114">
        <v>328</v>
      </c>
    </row>
    <row r="115" spans="1:11" x14ac:dyDescent="0.25">
      <c r="A115" t="s">
        <v>3896</v>
      </c>
      <c r="B115" t="s">
        <v>3853</v>
      </c>
      <c r="C115" t="s">
        <v>354</v>
      </c>
      <c r="D115" t="s">
        <v>3897</v>
      </c>
      <c r="E115" t="s">
        <v>770</v>
      </c>
      <c r="F115" t="s">
        <v>435</v>
      </c>
      <c r="G115" t="s">
        <v>3902</v>
      </c>
      <c r="H115" t="s">
        <v>3890</v>
      </c>
      <c r="I115" t="s">
        <v>3873</v>
      </c>
      <c r="J115" t="s">
        <v>3860</v>
      </c>
      <c r="K115">
        <v>328</v>
      </c>
    </row>
    <row r="116" spans="1:11" x14ac:dyDescent="0.25">
      <c r="A116" t="s">
        <v>3896</v>
      </c>
      <c r="B116" t="s">
        <v>3853</v>
      </c>
      <c r="C116" t="s">
        <v>354</v>
      </c>
      <c r="D116" t="s">
        <v>3897</v>
      </c>
      <c r="E116" t="s">
        <v>770</v>
      </c>
      <c r="F116" t="s">
        <v>435</v>
      </c>
      <c r="G116" t="s">
        <v>3902</v>
      </c>
      <c r="H116" t="s">
        <v>3890</v>
      </c>
      <c r="I116" t="s">
        <v>3874</v>
      </c>
      <c r="J116" t="s">
        <v>3864</v>
      </c>
      <c r="K116">
        <v>55350</v>
      </c>
    </row>
    <row r="117" spans="1:11" x14ac:dyDescent="0.25">
      <c r="A117" t="s">
        <v>3896</v>
      </c>
      <c r="B117" t="s">
        <v>3853</v>
      </c>
      <c r="C117" t="s">
        <v>354</v>
      </c>
      <c r="D117" t="s">
        <v>3897</v>
      </c>
      <c r="E117" t="s">
        <v>770</v>
      </c>
      <c r="F117" t="s">
        <v>435</v>
      </c>
      <c r="G117" t="s">
        <v>3902</v>
      </c>
      <c r="H117" t="s">
        <v>3890</v>
      </c>
      <c r="I117" t="s">
        <v>3874</v>
      </c>
      <c r="J117" t="s">
        <v>3865</v>
      </c>
      <c r="K117">
        <v>61500</v>
      </c>
    </row>
    <row r="118" spans="1:11" x14ac:dyDescent="0.25">
      <c r="A118" t="s">
        <v>3896</v>
      </c>
      <c r="B118" t="s">
        <v>3853</v>
      </c>
      <c r="C118" t="s">
        <v>354</v>
      </c>
      <c r="D118" t="s">
        <v>3897</v>
      </c>
      <c r="E118" t="s">
        <v>770</v>
      </c>
      <c r="F118" t="s">
        <v>435</v>
      </c>
      <c r="G118" t="s">
        <v>3902</v>
      </c>
      <c r="H118" t="s">
        <v>3890</v>
      </c>
      <c r="I118" t="s">
        <v>3874</v>
      </c>
      <c r="J118" t="s">
        <v>3883</v>
      </c>
      <c r="K118">
        <v>61500</v>
      </c>
    </row>
    <row r="119" spans="1:11" x14ac:dyDescent="0.25">
      <c r="A119" t="s">
        <v>3896</v>
      </c>
      <c r="B119" t="s">
        <v>3853</v>
      </c>
      <c r="C119" t="s">
        <v>354</v>
      </c>
      <c r="D119" t="s">
        <v>3897</v>
      </c>
      <c r="E119" t="s">
        <v>770</v>
      </c>
      <c r="F119" t="s">
        <v>435</v>
      </c>
      <c r="G119" t="s">
        <v>3902</v>
      </c>
      <c r="H119" t="s">
        <v>3890</v>
      </c>
      <c r="I119" t="s">
        <v>3886</v>
      </c>
      <c r="J119" t="s">
        <v>3871</v>
      </c>
      <c r="K119">
        <v>251000</v>
      </c>
    </row>
    <row r="120" spans="1:11" x14ac:dyDescent="0.25">
      <c r="A120" t="s">
        <v>3896</v>
      </c>
      <c r="B120" t="s">
        <v>3853</v>
      </c>
      <c r="C120" t="s">
        <v>354</v>
      </c>
      <c r="D120" t="s">
        <v>3897</v>
      </c>
      <c r="E120" t="s">
        <v>770</v>
      </c>
      <c r="F120" t="s">
        <v>435</v>
      </c>
      <c r="G120" t="s">
        <v>3902</v>
      </c>
      <c r="H120" t="s">
        <v>3890</v>
      </c>
      <c r="I120" t="s">
        <v>3875</v>
      </c>
      <c r="J120" t="s">
        <v>533</v>
      </c>
      <c r="K120">
        <v>238500</v>
      </c>
    </row>
    <row r="121" spans="1:11" x14ac:dyDescent="0.25">
      <c r="A121" t="s">
        <v>3896</v>
      </c>
      <c r="B121" t="s">
        <v>3853</v>
      </c>
      <c r="C121" t="s">
        <v>354</v>
      </c>
      <c r="D121" t="s">
        <v>3897</v>
      </c>
      <c r="E121" t="s">
        <v>770</v>
      </c>
      <c r="F121" t="s">
        <v>435</v>
      </c>
      <c r="G121" t="s">
        <v>3902</v>
      </c>
      <c r="H121" t="s">
        <v>3890</v>
      </c>
      <c r="I121" t="s">
        <v>3875</v>
      </c>
      <c r="J121" t="s">
        <v>3871</v>
      </c>
      <c r="K121">
        <v>251000</v>
      </c>
    </row>
    <row r="122" spans="1:11" x14ac:dyDescent="0.25">
      <c r="A122" t="s">
        <v>3896</v>
      </c>
      <c r="B122" t="s">
        <v>3853</v>
      </c>
      <c r="C122" t="s">
        <v>354</v>
      </c>
      <c r="D122" t="s">
        <v>3897</v>
      </c>
      <c r="E122" t="s">
        <v>770</v>
      </c>
      <c r="F122" t="s">
        <v>435</v>
      </c>
      <c r="G122" t="s">
        <v>3902</v>
      </c>
      <c r="H122" t="s">
        <v>3890</v>
      </c>
      <c r="I122" t="s">
        <v>3876</v>
      </c>
      <c r="J122" t="s">
        <v>3865</v>
      </c>
      <c r="K122">
        <v>139000</v>
      </c>
    </row>
    <row r="123" spans="1:11" x14ac:dyDescent="0.25">
      <c r="A123" t="s">
        <v>3896</v>
      </c>
      <c r="B123" t="s">
        <v>3853</v>
      </c>
      <c r="C123" t="s">
        <v>354</v>
      </c>
      <c r="D123" t="s">
        <v>3897</v>
      </c>
      <c r="E123" t="s">
        <v>770</v>
      </c>
      <c r="F123" t="s">
        <v>435</v>
      </c>
      <c r="G123" t="s">
        <v>3902</v>
      </c>
      <c r="H123" t="s">
        <v>3890</v>
      </c>
      <c r="I123" t="s">
        <v>3876</v>
      </c>
      <c r="J123" t="s">
        <v>3883</v>
      </c>
      <c r="K123">
        <v>139000</v>
      </c>
    </row>
    <row r="124" spans="1:11" x14ac:dyDescent="0.25">
      <c r="A124" t="s">
        <v>3906</v>
      </c>
      <c r="B124" t="s">
        <v>3853</v>
      </c>
      <c r="C124" t="s">
        <v>354</v>
      </c>
      <c r="D124" t="s">
        <v>3907</v>
      </c>
      <c r="E124" t="s">
        <v>3855</v>
      </c>
      <c r="F124" t="s">
        <v>423</v>
      </c>
      <c r="G124" t="s">
        <v>3908</v>
      </c>
      <c r="H124" t="s">
        <v>3857</v>
      </c>
      <c r="I124" t="s">
        <v>530</v>
      </c>
      <c r="J124" t="s">
        <v>533</v>
      </c>
      <c r="K124">
        <v>60000</v>
      </c>
    </row>
    <row r="125" spans="1:11" x14ac:dyDescent="0.25">
      <c r="A125" t="s">
        <v>3906</v>
      </c>
      <c r="B125" t="s">
        <v>3853</v>
      </c>
      <c r="C125" t="s">
        <v>354</v>
      </c>
      <c r="D125" t="s">
        <v>3907</v>
      </c>
      <c r="E125" t="s">
        <v>3855</v>
      </c>
      <c r="F125" t="s">
        <v>423</v>
      </c>
      <c r="G125" t="s">
        <v>3908</v>
      </c>
      <c r="H125" t="s">
        <v>3857</v>
      </c>
      <c r="I125" t="s">
        <v>530</v>
      </c>
      <c r="J125" t="s">
        <v>3871</v>
      </c>
      <c r="K125">
        <v>65000</v>
      </c>
    </row>
    <row r="126" spans="1:11" x14ac:dyDescent="0.25">
      <c r="A126" t="s">
        <v>3906</v>
      </c>
      <c r="B126" t="s">
        <v>3853</v>
      </c>
      <c r="C126" t="s">
        <v>354</v>
      </c>
      <c r="D126" t="s">
        <v>3907</v>
      </c>
      <c r="E126" t="s">
        <v>3855</v>
      </c>
      <c r="F126" t="s">
        <v>423</v>
      </c>
      <c r="G126" t="s">
        <v>3908</v>
      </c>
      <c r="H126" t="s">
        <v>3857</v>
      </c>
      <c r="I126" t="s">
        <v>3886</v>
      </c>
      <c r="J126" t="s">
        <v>3871</v>
      </c>
      <c r="K126">
        <v>65000</v>
      </c>
    </row>
    <row r="127" spans="1:11" x14ac:dyDescent="0.25">
      <c r="A127" t="s">
        <v>3906</v>
      </c>
      <c r="B127" t="s">
        <v>3853</v>
      </c>
      <c r="C127" t="s">
        <v>354</v>
      </c>
      <c r="D127" t="s">
        <v>3907</v>
      </c>
      <c r="E127" t="s">
        <v>3855</v>
      </c>
      <c r="F127" t="s">
        <v>423</v>
      </c>
      <c r="G127" t="s">
        <v>3908</v>
      </c>
      <c r="H127" t="s">
        <v>3857</v>
      </c>
      <c r="I127" t="s">
        <v>3875</v>
      </c>
      <c r="J127" t="s">
        <v>533</v>
      </c>
      <c r="K127">
        <v>60000</v>
      </c>
    </row>
    <row r="128" spans="1:11" x14ac:dyDescent="0.25">
      <c r="A128" t="s">
        <v>3906</v>
      </c>
      <c r="B128" t="s">
        <v>3853</v>
      </c>
      <c r="C128" t="s">
        <v>354</v>
      </c>
      <c r="D128" t="s">
        <v>3907</v>
      </c>
      <c r="E128" t="s">
        <v>3855</v>
      </c>
      <c r="F128" t="s">
        <v>423</v>
      </c>
      <c r="G128" t="s">
        <v>3908</v>
      </c>
      <c r="H128" t="s">
        <v>3857</v>
      </c>
      <c r="I128" t="s">
        <v>3875</v>
      </c>
      <c r="J128" t="s">
        <v>3871</v>
      </c>
      <c r="K128">
        <v>65000</v>
      </c>
    </row>
    <row r="129" spans="1:11" x14ac:dyDescent="0.25">
      <c r="A129" t="s">
        <v>3909</v>
      </c>
      <c r="B129" t="s">
        <v>3853</v>
      </c>
      <c r="C129" t="s">
        <v>354</v>
      </c>
      <c r="D129" t="s">
        <v>3910</v>
      </c>
      <c r="E129" t="s">
        <v>3911</v>
      </c>
      <c r="F129" t="s">
        <v>347</v>
      </c>
      <c r="G129" t="s">
        <v>3912</v>
      </c>
      <c r="H129" t="s">
        <v>3857</v>
      </c>
      <c r="I129" t="s">
        <v>3870</v>
      </c>
      <c r="J129" t="s">
        <v>3865</v>
      </c>
      <c r="K129">
        <v>6500</v>
      </c>
    </row>
    <row r="130" spans="1:11" x14ac:dyDescent="0.25">
      <c r="A130" t="s">
        <v>3909</v>
      </c>
      <c r="B130" t="s">
        <v>3853</v>
      </c>
      <c r="C130" t="s">
        <v>354</v>
      </c>
      <c r="D130" t="s">
        <v>3910</v>
      </c>
      <c r="E130" t="s">
        <v>3911</v>
      </c>
      <c r="F130" t="s">
        <v>347</v>
      </c>
      <c r="G130" t="s">
        <v>3912</v>
      </c>
      <c r="H130" t="s">
        <v>3857</v>
      </c>
      <c r="I130" t="s">
        <v>3870</v>
      </c>
      <c r="J130" t="s">
        <v>3883</v>
      </c>
      <c r="K130">
        <v>6500</v>
      </c>
    </row>
    <row r="131" spans="1:11" x14ac:dyDescent="0.25">
      <c r="A131" t="s">
        <v>3909</v>
      </c>
      <c r="B131" t="s">
        <v>3853</v>
      </c>
      <c r="C131" t="s">
        <v>354</v>
      </c>
      <c r="D131" t="s">
        <v>3910</v>
      </c>
      <c r="E131" t="s">
        <v>3911</v>
      </c>
      <c r="F131" t="s">
        <v>347</v>
      </c>
      <c r="G131" t="s">
        <v>3912</v>
      </c>
      <c r="H131" t="s">
        <v>3857</v>
      </c>
      <c r="I131" t="s">
        <v>3905</v>
      </c>
      <c r="J131" t="s">
        <v>3859</v>
      </c>
      <c r="K131">
        <v>2</v>
      </c>
    </row>
    <row r="132" spans="1:11" x14ac:dyDescent="0.25">
      <c r="A132" t="s">
        <v>3909</v>
      </c>
      <c r="B132" t="s">
        <v>3853</v>
      </c>
      <c r="C132" t="s">
        <v>354</v>
      </c>
      <c r="D132" t="s">
        <v>3910</v>
      </c>
      <c r="E132" t="s">
        <v>3911</v>
      </c>
      <c r="F132" t="s">
        <v>347</v>
      </c>
      <c r="G132" t="s">
        <v>3912</v>
      </c>
      <c r="H132" t="s">
        <v>3857</v>
      </c>
      <c r="I132" t="s">
        <v>3905</v>
      </c>
      <c r="J132" t="s">
        <v>3860</v>
      </c>
      <c r="K132">
        <v>2</v>
      </c>
    </row>
    <row r="133" spans="1:11" x14ac:dyDescent="0.25">
      <c r="A133" t="s">
        <v>3909</v>
      </c>
      <c r="B133" t="s">
        <v>3853</v>
      </c>
      <c r="C133" t="s">
        <v>354</v>
      </c>
      <c r="D133" t="s">
        <v>3910</v>
      </c>
      <c r="E133" t="s">
        <v>3911</v>
      </c>
      <c r="F133" t="s">
        <v>347</v>
      </c>
      <c r="G133" t="s">
        <v>3912</v>
      </c>
      <c r="H133" t="s">
        <v>3857</v>
      </c>
      <c r="I133" t="s">
        <v>3884</v>
      </c>
      <c r="J133" t="s">
        <v>3859</v>
      </c>
      <c r="K133">
        <v>500</v>
      </c>
    </row>
    <row r="134" spans="1:11" x14ac:dyDescent="0.25">
      <c r="A134" t="s">
        <v>3909</v>
      </c>
      <c r="B134" t="s">
        <v>3853</v>
      </c>
      <c r="C134" t="s">
        <v>354</v>
      </c>
      <c r="D134" t="s">
        <v>3910</v>
      </c>
      <c r="E134" t="s">
        <v>3911</v>
      </c>
      <c r="F134" t="s">
        <v>347</v>
      </c>
      <c r="G134" t="s">
        <v>3912</v>
      </c>
      <c r="H134" t="s">
        <v>3857</v>
      </c>
      <c r="I134" t="s">
        <v>3884</v>
      </c>
      <c r="J134" t="s">
        <v>3860</v>
      </c>
      <c r="K134">
        <v>500</v>
      </c>
    </row>
    <row r="135" spans="1:11" x14ac:dyDescent="0.25">
      <c r="A135" t="s">
        <v>3909</v>
      </c>
      <c r="B135" t="s">
        <v>3853</v>
      </c>
      <c r="C135" t="s">
        <v>354</v>
      </c>
      <c r="D135" t="s">
        <v>3910</v>
      </c>
      <c r="E135" t="s">
        <v>3911</v>
      </c>
      <c r="F135" t="s">
        <v>347</v>
      </c>
      <c r="G135" t="s">
        <v>3912</v>
      </c>
      <c r="H135" t="s">
        <v>3857</v>
      </c>
      <c r="I135" t="s">
        <v>530</v>
      </c>
      <c r="J135" t="s">
        <v>533</v>
      </c>
      <c r="K135">
        <v>13020</v>
      </c>
    </row>
    <row r="136" spans="1:11" x14ac:dyDescent="0.25">
      <c r="A136" t="s">
        <v>3909</v>
      </c>
      <c r="B136" t="s">
        <v>3853</v>
      </c>
      <c r="C136" t="s">
        <v>354</v>
      </c>
      <c r="D136" t="s">
        <v>3910</v>
      </c>
      <c r="E136" t="s">
        <v>3911</v>
      </c>
      <c r="F136" t="s">
        <v>347</v>
      </c>
      <c r="G136" t="s">
        <v>3912</v>
      </c>
      <c r="H136" t="s">
        <v>3857</v>
      </c>
      <c r="I136" t="s">
        <v>530</v>
      </c>
      <c r="J136" t="s">
        <v>3871</v>
      </c>
      <c r="K136">
        <v>14000</v>
      </c>
    </row>
    <row r="137" spans="1:11" x14ac:dyDescent="0.25">
      <c r="A137" t="s">
        <v>3909</v>
      </c>
      <c r="B137" t="s">
        <v>3853</v>
      </c>
      <c r="C137" t="s">
        <v>354</v>
      </c>
      <c r="D137" t="s">
        <v>3910</v>
      </c>
      <c r="E137" t="s">
        <v>3911</v>
      </c>
      <c r="F137" t="s">
        <v>347</v>
      </c>
      <c r="G137" t="s">
        <v>3912</v>
      </c>
      <c r="H137" t="s">
        <v>3857</v>
      </c>
      <c r="I137" t="s">
        <v>3886</v>
      </c>
      <c r="J137" t="s">
        <v>3871</v>
      </c>
      <c r="K137">
        <v>14000</v>
      </c>
    </row>
    <row r="138" spans="1:11" x14ac:dyDescent="0.25">
      <c r="A138" t="s">
        <v>3909</v>
      </c>
      <c r="B138" t="s">
        <v>3853</v>
      </c>
      <c r="C138" t="s">
        <v>354</v>
      </c>
      <c r="D138" t="s">
        <v>3910</v>
      </c>
      <c r="E138" t="s">
        <v>3911</v>
      </c>
      <c r="F138" t="s">
        <v>347</v>
      </c>
      <c r="G138" t="s">
        <v>3912</v>
      </c>
      <c r="H138" t="s">
        <v>3857</v>
      </c>
      <c r="I138" t="s">
        <v>3875</v>
      </c>
      <c r="J138" t="s">
        <v>533</v>
      </c>
      <c r="K138">
        <v>13020</v>
      </c>
    </row>
    <row r="139" spans="1:11" x14ac:dyDescent="0.25">
      <c r="A139" t="s">
        <v>3909</v>
      </c>
      <c r="B139" t="s">
        <v>3853</v>
      </c>
      <c r="C139" t="s">
        <v>354</v>
      </c>
      <c r="D139" t="s">
        <v>3910</v>
      </c>
      <c r="E139" t="s">
        <v>3911</v>
      </c>
      <c r="F139" t="s">
        <v>347</v>
      </c>
      <c r="G139" t="s">
        <v>3912</v>
      </c>
      <c r="H139" t="s">
        <v>3857</v>
      </c>
      <c r="I139" t="s">
        <v>3875</v>
      </c>
      <c r="J139" t="s">
        <v>3871</v>
      </c>
      <c r="K139">
        <v>14000</v>
      </c>
    </row>
    <row r="140" spans="1:11" x14ac:dyDescent="0.25">
      <c r="A140" t="s">
        <v>3909</v>
      </c>
      <c r="B140" t="s">
        <v>3853</v>
      </c>
      <c r="C140" t="s">
        <v>354</v>
      </c>
      <c r="D140" t="s">
        <v>3913</v>
      </c>
      <c r="E140" t="s">
        <v>767</v>
      </c>
      <c r="F140" t="s">
        <v>371</v>
      </c>
      <c r="G140" t="s">
        <v>3914</v>
      </c>
      <c r="H140" t="s">
        <v>3915</v>
      </c>
      <c r="I140" t="s">
        <v>3858</v>
      </c>
      <c r="J140" t="s">
        <v>3859</v>
      </c>
      <c r="K140">
        <v>750</v>
      </c>
    </row>
    <row r="141" spans="1:11" x14ac:dyDescent="0.25">
      <c r="A141" t="s">
        <v>3909</v>
      </c>
      <c r="B141" t="s">
        <v>3853</v>
      </c>
      <c r="C141" t="s">
        <v>354</v>
      </c>
      <c r="D141" t="s">
        <v>3913</v>
      </c>
      <c r="E141" t="s">
        <v>767</v>
      </c>
      <c r="F141" t="s">
        <v>371</v>
      </c>
      <c r="G141" t="s">
        <v>3914</v>
      </c>
      <c r="H141" t="s">
        <v>3915</v>
      </c>
      <c r="I141" t="s">
        <v>3858</v>
      </c>
      <c r="J141" t="s">
        <v>3860</v>
      </c>
      <c r="K141">
        <v>750</v>
      </c>
    </row>
    <row r="142" spans="1:11" x14ac:dyDescent="0.25">
      <c r="A142" t="s">
        <v>3909</v>
      </c>
      <c r="B142" t="s">
        <v>3853</v>
      </c>
      <c r="C142" t="s">
        <v>354</v>
      </c>
      <c r="D142" t="s">
        <v>3913</v>
      </c>
      <c r="E142" t="s">
        <v>767</v>
      </c>
      <c r="F142" t="s">
        <v>371</v>
      </c>
      <c r="G142" t="s">
        <v>3914</v>
      </c>
      <c r="H142" t="s">
        <v>3915</v>
      </c>
      <c r="I142" t="s">
        <v>3881</v>
      </c>
      <c r="J142" t="s">
        <v>3859</v>
      </c>
      <c r="K142">
        <v>4700</v>
      </c>
    </row>
    <row r="143" spans="1:11" x14ac:dyDescent="0.25">
      <c r="A143" t="s">
        <v>3909</v>
      </c>
      <c r="B143" t="s">
        <v>3853</v>
      </c>
      <c r="C143" t="s">
        <v>354</v>
      </c>
      <c r="D143" t="s">
        <v>3913</v>
      </c>
      <c r="E143" t="s">
        <v>767</v>
      </c>
      <c r="F143" t="s">
        <v>371</v>
      </c>
      <c r="G143" t="s">
        <v>3914</v>
      </c>
      <c r="H143" t="s">
        <v>3915</v>
      </c>
      <c r="I143" t="s">
        <v>3881</v>
      </c>
      <c r="J143" t="s">
        <v>3860</v>
      </c>
      <c r="K143">
        <v>4700</v>
      </c>
    </row>
    <row r="144" spans="1:11" x14ac:dyDescent="0.25">
      <c r="A144" t="s">
        <v>3909</v>
      </c>
      <c r="B144" t="s">
        <v>3853</v>
      </c>
      <c r="C144" t="s">
        <v>354</v>
      </c>
      <c r="D144" t="s">
        <v>3913</v>
      </c>
      <c r="E144" t="s">
        <v>767</v>
      </c>
      <c r="F144" t="s">
        <v>371</v>
      </c>
      <c r="G144" t="s">
        <v>3914</v>
      </c>
      <c r="H144" t="s">
        <v>3915</v>
      </c>
      <c r="I144" t="s">
        <v>3863</v>
      </c>
      <c r="J144" t="s">
        <v>3864</v>
      </c>
      <c r="K144">
        <v>2750</v>
      </c>
    </row>
    <row r="145" spans="1:11" x14ac:dyDescent="0.25">
      <c r="A145" t="s">
        <v>3909</v>
      </c>
      <c r="B145" t="s">
        <v>3853</v>
      </c>
      <c r="C145" t="s">
        <v>354</v>
      </c>
      <c r="D145" t="s">
        <v>3913</v>
      </c>
      <c r="E145" t="s">
        <v>767</v>
      </c>
      <c r="F145" t="s">
        <v>371</v>
      </c>
      <c r="G145" t="s">
        <v>3914</v>
      </c>
      <c r="H145" t="s">
        <v>3915</v>
      </c>
      <c r="I145" t="s">
        <v>3863</v>
      </c>
      <c r="J145" t="s">
        <v>3865</v>
      </c>
      <c r="K145">
        <v>3000</v>
      </c>
    </row>
    <row r="146" spans="1:11" x14ac:dyDescent="0.25">
      <c r="A146" t="s">
        <v>3909</v>
      </c>
      <c r="B146" t="s">
        <v>3853</v>
      </c>
      <c r="C146" t="s">
        <v>354</v>
      </c>
      <c r="D146" t="s">
        <v>3913</v>
      </c>
      <c r="E146" t="s">
        <v>767</v>
      </c>
      <c r="F146" t="s">
        <v>371</v>
      </c>
      <c r="G146" t="s">
        <v>3914</v>
      </c>
      <c r="H146" t="s">
        <v>3915</v>
      </c>
      <c r="I146" t="s">
        <v>3863</v>
      </c>
      <c r="J146" t="s">
        <v>3883</v>
      </c>
      <c r="K146">
        <v>3000</v>
      </c>
    </row>
    <row r="147" spans="1:11" x14ac:dyDescent="0.25">
      <c r="A147" t="s">
        <v>3909</v>
      </c>
      <c r="B147" t="s">
        <v>3853</v>
      </c>
      <c r="C147" t="s">
        <v>354</v>
      </c>
      <c r="D147" t="s">
        <v>3913</v>
      </c>
      <c r="E147" t="s">
        <v>767</v>
      </c>
      <c r="F147" t="s">
        <v>371</v>
      </c>
      <c r="G147" t="s">
        <v>3914</v>
      </c>
      <c r="H147" t="s">
        <v>3915</v>
      </c>
      <c r="I147" t="s">
        <v>3882</v>
      </c>
      <c r="J147" t="s">
        <v>3864</v>
      </c>
      <c r="K147">
        <v>1250</v>
      </c>
    </row>
    <row r="148" spans="1:11" x14ac:dyDescent="0.25">
      <c r="A148" t="s">
        <v>3909</v>
      </c>
      <c r="B148" t="s">
        <v>3853</v>
      </c>
      <c r="C148" t="s">
        <v>354</v>
      </c>
      <c r="D148" t="s">
        <v>3913</v>
      </c>
      <c r="E148" t="s">
        <v>767</v>
      </c>
      <c r="F148" t="s">
        <v>371</v>
      </c>
      <c r="G148" t="s">
        <v>3914</v>
      </c>
      <c r="H148" t="s">
        <v>3915</v>
      </c>
      <c r="I148" t="s">
        <v>3882</v>
      </c>
      <c r="J148" t="s">
        <v>3865</v>
      </c>
      <c r="K148">
        <v>1400</v>
      </c>
    </row>
    <row r="149" spans="1:11" x14ac:dyDescent="0.25">
      <c r="A149" t="s">
        <v>3909</v>
      </c>
      <c r="B149" t="s">
        <v>3853</v>
      </c>
      <c r="C149" t="s">
        <v>354</v>
      </c>
      <c r="D149" t="s">
        <v>3913</v>
      </c>
      <c r="E149" t="s">
        <v>767</v>
      </c>
      <c r="F149" t="s">
        <v>371</v>
      </c>
      <c r="G149" t="s">
        <v>3914</v>
      </c>
      <c r="H149" t="s">
        <v>3915</v>
      </c>
      <c r="I149" t="s">
        <v>3882</v>
      </c>
      <c r="J149" t="s">
        <v>3883</v>
      </c>
      <c r="K149">
        <v>1400</v>
      </c>
    </row>
    <row r="150" spans="1:11" x14ac:dyDescent="0.25">
      <c r="A150" t="s">
        <v>3909</v>
      </c>
      <c r="B150" t="s">
        <v>3853</v>
      </c>
      <c r="C150" t="s">
        <v>354</v>
      </c>
      <c r="D150" t="s">
        <v>3913</v>
      </c>
      <c r="E150" t="s">
        <v>767</v>
      </c>
      <c r="F150" t="s">
        <v>371</v>
      </c>
      <c r="G150" t="s">
        <v>3914</v>
      </c>
      <c r="H150" t="s">
        <v>3915</v>
      </c>
      <c r="I150" t="s">
        <v>3866</v>
      </c>
      <c r="J150" t="s">
        <v>3865</v>
      </c>
      <c r="K150">
        <v>7000</v>
      </c>
    </row>
    <row r="151" spans="1:11" x14ac:dyDescent="0.25">
      <c r="A151" t="s">
        <v>3909</v>
      </c>
      <c r="B151" t="s">
        <v>3853</v>
      </c>
      <c r="C151" t="s">
        <v>354</v>
      </c>
      <c r="D151" t="s">
        <v>3913</v>
      </c>
      <c r="E151" t="s">
        <v>767</v>
      </c>
      <c r="F151" t="s">
        <v>371</v>
      </c>
      <c r="G151" t="s">
        <v>3914</v>
      </c>
      <c r="H151" t="s">
        <v>3915</v>
      </c>
      <c r="I151" t="s">
        <v>3866</v>
      </c>
      <c r="J151" t="s">
        <v>3883</v>
      </c>
      <c r="K151">
        <v>7000</v>
      </c>
    </row>
    <row r="152" spans="1:11" x14ac:dyDescent="0.25">
      <c r="A152" t="s">
        <v>3909</v>
      </c>
      <c r="B152" t="s">
        <v>3853</v>
      </c>
      <c r="C152" t="s">
        <v>354</v>
      </c>
      <c r="D152" t="s">
        <v>3913</v>
      </c>
      <c r="E152" t="s">
        <v>767</v>
      </c>
      <c r="F152" t="s">
        <v>371</v>
      </c>
      <c r="G152" t="s">
        <v>3914</v>
      </c>
      <c r="H152" t="s">
        <v>3915</v>
      </c>
      <c r="I152" t="s">
        <v>3870</v>
      </c>
      <c r="J152" t="s">
        <v>3865</v>
      </c>
      <c r="K152">
        <v>2750</v>
      </c>
    </row>
    <row r="153" spans="1:11" x14ac:dyDescent="0.25">
      <c r="A153" t="s">
        <v>3909</v>
      </c>
      <c r="B153" t="s">
        <v>3853</v>
      </c>
      <c r="C153" t="s">
        <v>354</v>
      </c>
      <c r="D153" t="s">
        <v>3913</v>
      </c>
      <c r="E153" t="s">
        <v>767</v>
      </c>
      <c r="F153" t="s">
        <v>371</v>
      </c>
      <c r="G153" t="s">
        <v>3914</v>
      </c>
      <c r="H153" t="s">
        <v>3915</v>
      </c>
      <c r="I153" t="s">
        <v>3870</v>
      </c>
      <c r="J153" t="s">
        <v>3883</v>
      </c>
      <c r="K153">
        <v>2750</v>
      </c>
    </row>
    <row r="154" spans="1:11" x14ac:dyDescent="0.25">
      <c r="A154" t="s">
        <v>3909</v>
      </c>
      <c r="B154" t="s">
        <v>3853</v>
      </c>
      <c r="C154" t="s">
        <v>354</v>
      </c>
      <c r="D154" t="s">
        <v>3913</v>
      </c>
      <c r="E154" t="s">
        <v>767</v>
      </c>
      <c r="F154" t="s">
        <v>371</v>
      </c>
      <c r="G154" t="s">
        <v>3914</v>
      </c>
      <c r="H154" t="s">
        <v>3915</v>
      </c>
      <c r="I154" t="s">
        <v>3905</v>
      </c>
      <c r="J154" t="s">
        <v>3859</v>
      </c>
      <c r="K154">
        <v>5</v>
      </c>
    </row>
    <row r="155" spans="1:11" x14ac:dyDescent="0.25">
      <c r="A155" t="s">
        <v>3909</v>
      </c>
      <c r="B155" t="s">
        <v>3853</v>
      </c>
      <c r="C155" t="s">
        <v>354</v>
      </c>
      <c r="D155" t="s">
        <v>3913</v>
      </c>
      <c r="E155" t="s">
        <v>767</v>
      </c>
      <c r="F155" t="s">
        <v>371</v>
      </c>
      <c r="G155" t="s">
        <v>3914</v>
      </c>
      <c r="H155" t="s">
        <v>3915</v>
      </c>
      <c r="I155" t="s">
        <v>3905</v>
      </c>
      <c r="J155" t="s">
        <v>3860</v>
      </c>
      <c r="K155">
        <v>5</v>
      </c>
    </row>
    <row r="156" spans="1:11" x14ac:dyDescent="0.25">
      <c r="A156" t="s">
        <v>3909</v>
      </c>
      <c r="B156" t="s">
        <v>3853</v>
      </c>
      <c r="C156" t="s">
        <v>354</v>
      </c>
      <c r="D156" t="s">
        <v>3913</v>
      </c>
      <c r="E156" t="s">
        <v>767</v>
      </c>
      <c r="F156" t="s">
        <v>371</v>
      </c>
      <c r="G156" t="s">
        <v>3914</v>
      </c>
      <c r="H156" t="s">
        <v>3915</v>
      </c>
      <c r="I156" t="s">
        <v>3884</v>
      </c>
      <c r="J156" t="s">
        <v>3859</v>
      </c>
      <c r="K156">
        <v>1500</v>
      </c>
    </row>
    <row r="157" spans="1:11" x14ac:dyDescent="0.25">
      <c r="A157" t="s">
        <v>3909</v>
      </c>
      <c r="B157" t="s">
        <v>3853</v>
      </c>
      <c r="C157" t="s">
        <v>354</v>
      </c>
      <c r="D157" t="s">
        <v>3913</v>
      </c>
      <c r="E157" t="s">
        <v>767</v>
      </c>
      <c r="F157" t="s">
        <v>371</v>
      </c>
      <c r="G157" t="s">
        <v>3914</v>
      </c>
      <c r="H157" t="s">
        <v>3915</v>
      </c>
      <c r="I157" t="s">
        <v>3884</v>
      </c>
      <c r="J157" t="s">
        <v>3860</v>
      </c>
      <c r="K157">
        <v>1500</v>
      </c>
    </row>
    <row r="158" spans="1:11" x14ac:dyDescent="0.25">
      <c r="A158" t="s">
        <v>3909</v>
      </c>
      <c r="B158" t="s">
        <v>3853</v>
      </c>
      <c r="C158" t="s">
        <v>354</v>
      </c>
      <c r="D158" t="s">
        <v>3913</v>
      </c>
      <c r="E158" t="s">
        <v>767</v>
      </c>
      <c r="F158" t="s">
        <v>371</v>
      </c>
      <c r="G158" t="s">
        <v>3914</v>
      </c>
      <c r="H158" t="s">
        <v>3915</v>
      </c>
      <c r="I158" t="s">
        <v>530</v>
      </c>
      <c r="J158" t="s">
        <v>533</v>
      </c>
      <c r="K158">
        <v>15000</v>
      </c>
    </row>
    <row r="159" spans="1:11" x14ac:dyDescent="0.25">
      <c r="A159" t="s">
        <v>3909</v>
      </c>
      <c r="B159" t="s">
        <v>3853</v>
      </c>
      <c r="C159" t="s">
        <v>354</v>
      </c>
      <c r="D159" t="s">
        <v>3913</v>
      </c>
      <c r="E159" t="s">
        <v>767</v>
      </c>
      <c r="F159" t="s">
        <v>371</v>
      </c>
      <c r="G159" t="s">
        <v>3914</v>
      </c>
      <c r="H159" t="s">
        <v>3915</v>
      </c>
      <c r="I159" t="s">
        <v>530</v>
      </c>
      <c r="J159" t="s">
        <v>3871</v>
      </c>
      <c r="K159">
        <v>17000</v>
      </c>
    </row>
    <row r="160" spans="1:11" x14ac:dyDescent="0.25">
      <c r="A160" t="s">
        <v>3909</v>
      </c>
      <c r="B160" t="s">
        <v>3853</v>
      </c>
      <c r="C160" t="s">
        <v>354</v>
      </c>
      <c r="D160" t="s">
        <v>3913</v>
      </c>
      <c r="E160" t="s">
        <v>767</v>
      </c>
      <c r="F160" t="s">
        <v>371</v>
      </c>
      <c r="G160" t="s">
        <v>3914</v>
      </c>
      <c r="H160" t="s">
        <v>3915</v>
      </c>
      <c r="I160" t="s">
        <v>3886</v>
      </c>
      <c r="J160" t="s">
        <v>3871</v>
      </c>
      <c r="K160">
        <v>17000</v>
      </c>
    </row>
    <row r="161" spans="1:11" x14ac:dyDescent="0.25">
      <c r="A161" t="s">
        <v>3909</v>
      </c>
      <c r="B161" t="s">
        <v>3853</v>
      </c>
      <c r="C161" t="s">
        <v>354</v>
      </c>
      <c r="D161" t="s">
        <v>3913</v>
      </c>
      <c r="E161" t="s">
        <v>767</v>
      </c>
      <c r="F161" t="s">
        <v>371</v>
      </c>
      <c r="G161" t="s">
        <v>3914</v>
      </c>
      <c r="H161" t="s">
        <v>3915</v>
      </c>
      <c r="I161" t="s">
        <v>3875</v>
      </c>
      <c r="J161" t="s">
        <v>533</v>
      </c>
      <c r="K161">
        <v>15000</v>
      </c>
    </row>
    <row r="162" spans="1:11" x14ac:dyDescent="0.25">
      <c r="A162" t="s">
        <v>3909</v>
      </c>
      <c r="B162" t="s">
        <v>3853</v>
      </c>
      <c r="C162" t="s">
        <v>354</v>
      </c>
      <c r="D162" t="s">
        <v>3913</v>
      </c>
      <c r="E162" t="s">
        <v>767</v>
      </c>
      <c r="F162" t="s">
        <v>371</v>
      </c>
      <c r="G162" t="s">
        <v>3914</v>
      </c>
      <c r="H162" t="s">
        <v>3915</v>
      </c>
      <c r="I162" t="s">
        <v>3875</v>
      </c>
      <c r="J162" t="s">
        <v>3871</v>
      </c>
      <c r="K162">
        <v>17000</v>
      </c>
    </row>
    <row r="163" spans="1:11" x14ac:dyDescent="0.25">
      <c r="A163" t="s">
        <v>3909</v>
      </c>
      <c r="B163" t="s">
        <v>3853</v>
      </c>
      <c r="C163" t="s">
        <v>354</v>
      </c>
      <c r="D163" t="s">
        <v>3913</v>
      </c>
      <c r="E163" t="s">
        <v>767</v>
      </c>
      <c r="F163" t="s">
        <v>371</v>
      </c>
      <c r="G163" t="s">
        <v>3914</v>
      </c>
      <c r="H163" t="s">
        <v>3915</v>
      </c>
      <c r="I163" t="s">
        <v>3876</v>
      </c>
      <c r="J163" t="s">
        <v>3865</v>
      </c>
      <c r="K163">
        <v>10000</v>
      </c>
    </row>
    <row r="164" spans="1:11" x14ac:dyDescent="0.25">
      <c r="A164" t="s">
        <v>3909</v>
      </c>
      <c r="B164" t="s">
        <v>3853</v>
      </c>
      <c r="C164" t="s">
        <v>354</v>
      </c>
      <c r="D164" t="s">
        <v>3913</v>
      </c>
      <c r="E164" t="s">
        <v>767</v>
      </c>
      <c r="F164" t="s">
        <v>371</v>
      </c>
      <c r="G164" t="s">
        <v>3914</v>
      </c>
      <c r="H164" t="s">
        <v>3915</v>
      </c>
      <c r="I164" t="s">
        <v>3876</v>
      </c>
      <c r="J164" t="s">
        <v>3883</v>
      </c>
      <c r="K164">
        <v>10000</v>
      </c>
    </row>
    <row r="165" spans="1:11" x14ac:dyDescent="0.25">
      <c r="A165" t="s">
        <v>3909</v>
      </c>
      <c r="B165" t="s">
        <v>3853</v>
      </c>
      <c r="C165" t="s">
        <v>354</v>
      </c>
      <c r="D165" t="s">
        <v>3916</v>
      </c>
      <c r="E165" t="s">
        <v>3911</v>
      </c>
      <c r="F165" t="s">
        <v>347</v>
      </c>
      <c r="G165" t="s">
        <v>3917</v>
      </c>
      <c r="H165" t="s">
        <v>3857</v>
      </c>
      <c r="I165" t="s">
        <v>3881</v>
      </c>
      <c r="J165" t="s">
        <v>3859</v>
      </c>
      <c r="K165">
        <v>2000</v>
      </c>
    </row>
    <row r="166" spans="1:11" x14ac:dyDescent="0.25">
      <c r="A166" t="s">
        <v>3909</v>
      </c>
      <c r="B166" t="s">
        <v>3853</v>
      </c>
      <c r="C166" t="s">
        <v>354</v>
      </c>
      <c r="D166" t="s">
        <v>3916</v>
      </c>
      <c r="E166" t="s">
        <v>3911</v>
      </c>
      <c r="F166" t="s">
        <v>347</v>
      </c>
      <c r="G166" t="s">
        <v>3917</v>
      </c>
      <c r="H166" t="s">
        <v>3857</v>
      </c>
      <c r="I166" t="s">
        <v>3881</v>
      </c>
      <c r="J166" t="s">
        <v>3860</v>
      </c>
      <c r="K166">
        <v>2000</v>
      </c>
    </row>
    <row r="167" spans="1:11" x14ac:dyDescent="0.25">
      <c r="A167" t="s">
        <v>3909</v>
      </c>
      <c r="B167" t="s">
        <v>3853</v>
      </c>
      <c r="C167" t="s">
        <v>354</v>
      </c>
      <c r="D167" t="s">
        <v>3916</v>
      </c>
      <c r="E167" t="s">
        <v>3911</v>
      </c>
      <c r="F167" t="s">
        <v>347</v>
      </c>
      <c r="G167" t="s">
        <v>3917</v>
      </c>
      <c r="H167" t="s">
        <v>3857</v>
      </c>
      <c r="I167" t="s">
        <v>3918</v>
      </c>
      <c r="J167" t="s">
        <v>3865</v>
      </c>
      <c r="K167">
        <v>9500</v>
      </c>
    </row>
    <row r="168" spans="1:11" x14ac:dyDescent="0.25">
      <c r="A168" t="s">
        <v>3909</v>
      </c>
      <c r="B168" t="s">
        <v>3853</v>
      </c>
      <c r="C168" t="s">
        <v>354</v>
      </c>
      <c r="D168" t="s">
        <v>3916</v>
      </c>
      <c r="E168" t="s">
        <v>3911</v>
      </c>
      <c r="F168" t="s">
        <v>347</v>
      </c>
      <c r="G168" t="s">
        <v>3917</v>
      </c>
      <c r="H168" t="s">
        <v>3857</v>
      </c>
      <c r="I168" t="s">
        <v>3918</v>
      </c>
      <c r="J168" t="s">
        <v>3883</v>
      </c>
      <c r="K168">
        <v>9500</v>
      </c>
    </row>
    <row r="169" spans="1:11" x14ac:dyDescent="0.25">
      <c r="A169" t="s">
        <v>3909</v>
      </c>
      <c r="B169" t="s">
        <v>3853</v>
      </c>
      <c r="C169" t="s">
        <v>354</v>
      </c>
      <c r="D169" t="s">
        <v>3916</v>
      </c>
      <c r="E169" t="s">
        <v>3911</v>
      </c>
      <c r="F169" t="s">
        <v>347</v>
      </c>
      <c r="G169" t="s">
        <v>3917</v>
      </c>
      <c r="H169" t="s">
        <v>3857</v>
      </c>
      <c r="I169" t="s">
        <v>3905</v>
      </c>
      <c r="J169" t="s">
        <v>3859</v>
      </c>
      <c r="K169">
        <v>4</v>
      </c>
    </row>
    <row r="170" spans="1:11" x14ac:dyDescent="0.25">
      <c r="A170" t="s">
        <v>3909</v>
      </c>
      <c r="B170" t="s">
        <v>3853</v>
      </c>
      <c r="C170" t="s">
        <v>354</v>
      </c>
      <c r="D170" t="s">
        <v>3916</v>
      </c>
      <c r="E170" t="s">
        <v>3911</v>
      </c>
      <c r="F170" t="s">
        <v>347</v>
      </c>
      <c r="G170" t="s">
        <v>3917</v>
      </c>
      <c r="H170" t="s">
        <v>3857</v>
      </c>
      <c r="I170" t="s">
        <v>3905</v>
      </c>
      <c r="J170" t="s">
        <v>3860</v>
      </c>
      <c r="K170">
        <v>4</v>
      </c>
    </row>
    <row r="171" spans="1:11" x14ac:dyDescent="0.25">
      <c r="A171" t="s">
        <v>3909</v>
      </c>
      <c r="B171" t="s">
        <v>3853</v>
      </c>
      <c r="C171" t="s">
        <v>354</v>
      </c>
      <c r="D171" t="s">
        <v>3916</v>
      </c>
      <c r="E171" t="s">
        <v>3911</v>
      </c>
      <c r="F171" t="s">
        <v>347</v>
      </c>
      <c r="G171" t="s">
        <v>3917</v>
      </c>
      <c r="H171" t="s">
        <v>3857</v>
      </c>
      <c r="I171" t="s">
        <v>3885</v>
      </c>
      <c r="J171" t="s">
        <v>3859</v>
      </c>
      <c r="K171">
        <v>7000</v>
      </c>
    </row>
    <row r="172" spans="1:11" x14ac:dyDescent="0.25">
      <c r="A172" t="s">
        <v>3909</v>
      </c>
      <c r="B172" t="s">
        <v>3853</v>
      </c>
      <c r="C172" t="s">
        <v>354</v>
      </c>
      <c r="D172" t="s">
        <v>3916</v>
      </c>
      <c r="E172" t="s">
        <v>3911</v>
      </c>
      <c r="F172" t="s">
        <v>347</v>
      </c>
      <c r="G172" t="s">
        <v>3917</v>
      </c>
      <c r="H172" t="s">
        <v>3857</v>
      </c>
      <c r="I172" t="s">
        <v>3885</v>
      </c>
      <c r="J172" t="s">
        <v>3860</v>
      </c>
      <c r="K172">
        <v>7000</v>
      </c>
    </row>
    <row r="173" spans="1:11" x14ac:dyDescent="0.25">
      <c r="A173" t="s">
        <v>3909</v>
      </c>
      <c r="B173" t="s">
        <v>3853</v>
      </c>
      <c r="C173" t="s">
        <v>354</v>
      </c>
      <c r="D173" t="s">
        <v>3916</v>
      </c>
      <c r="E173" t="s">
        <v>3911</v>
      </c>
      <c r="F173" t="s">
        <v>347</v>
      </c>
      <c r="G173" t="s">
        <v>3917</v>
      </c>
      <c r="H173" t="s">
        <v>3857</v>
      </c>
      <c r="I173" t="s">
        <v>530</v>
      </c>
      <c r="J173" t="s">
        <v>533</v>
      </c>
      <c r="K173">
        <v>8300</v>
      </c>
    </row>
    <row r="174" spans="1:11" x14ac:dyDescent="0.25">
      <c r="A174" t="s">
        <v>3909</v>
      </c>
      <c r="B174" t="s">
        <v>3853</v>
      </c>
      <c r="C174" t="s">
        <v>354</v>
      </c>
      <c r="D174" t="s">
        <v>3916</v>
      </c>
      <c r="E174" t="s">
        <v>3911</v>
      </c>
      <c r="F174" t="s">
        <v>347</v>
      </c>
      <c r="G174" t="s">
        <v>3917</v>
      </c>
      <c r="H174" t="s">
        <v>3857</v>
      </c>
      <c r="I174" t="s">
        <v>530</v>
      </c>
      <c r="J174" t="s">
        <v>3871</v>
      </c>
      <c r="K174">
        <v>8655</v>
      </c>
    </row>
    <row r="175" spans="1:11" x14ac:dyDescent="0.25">
      <c r="A175" t="s">
        <v>3909</v>
      </c>
      <c r="B175" t="s">
        <v>3853</v>
      </c>
      <c r="C175" t="s">
        <v>354</v>
      </c>
      <c r="D175" t="s">
        <v>3916</v>
      </c>
      <c r="E175" t="s">
        <v>3911</v>
      </c>
      <c r="F175" t="s">
        <v>347</v>
      </c>
      <c r="G175" t="s">
        <v>3917</v>
      </c>
      <c r="H175" t="s">
        <v>3857</v>
      </c>
      <c r="I175" t="s">
        <v>3873</v>
      </c>
      <c r="J175" t="s">
        <v>3859</v>
      </c>
      <c r="K175">
        <v>3</v>
      </c>
    </row>
    <row r="176" spans="1:11" x14ac:dyDescent="0.25">
      <c r="A176" t="s">
        <v>3909</v>
      </c>
      <c r="B176" t="s">
        <v>3853</v>
      </c>
      <c r="C176" t="s">
        <v>354</v>
      </c>
      <c r="D176" t="s">
        <v>3916</v>
      </c>
      <c r="E176" t="s">
        <v>3911</v>
      </c>
      <c r="F176" t="s">
        <v>347</v>
      </c>
      <c r="G176" t="s">
        <v>3917</v>
      </c>
      <c r="H176" t="s">
        <v>3857</v>
      </c>
      <c r="I176" t="s">
        <v>3873</v>
      </c>
      <c r="J176" t="s">
        <v>3860</v>
      </c>
      <c r="K176">
        <v>3</v>
      </c>
    </row>
    <row r="177" spans="1:11" x14ac:dyDescent="0.25">
      <c r="A177" t="s">
        <v>3909</v>
      </c>
      <c r="B177" t="s">
        <v>3853</v>
      </c>
      <c r="C177" t="s">
        <v>354</v>
      </c>
      <c r="D177" t="s">
        <v>3916</v>
      </c>
      <c r="E177" t="s">
        <v>3911</v>
      </c>
      <c r="F177" t="s">
        <v>347</v>
      </c>
      <c r="G177" t="s">
        <v>3917</v>
      </c>
      <c r="H177" t="s">
        <v>3857</v>
      </c>
      <c r="I177" t="s">
        <v>3886</v>
      </c>
      <c r="J177" t="s">
        <v>3871</v>
      </c>
      <c r="K177">
        <v>8655</v>
      </c>
    </row>
    <row r="178" spans="1:11" x14ac:dyDescent="0.25">
      <c r="A178" t="s">
        <v>3909</v>
      </c>
      <c r="B178" t="s">
        <v>3853</v>
      </c>
      <c r="C178" t="s">
        <v>354</v>
      </c>
      <c r="D178" t="s">
        <v>3916</v>
      </c>
      <c r="E178" t="s">
        <v>3911</v>
      </c>
      <c r="F178" t="s">
        <v>347</v>
      </c>
      <c r="G178" t="s">
        <v>3917</v>
      </c>
      <c r="H178" t="s">
        <v>3857</v>
      </c>
      <c r="I178" t="s">
        <v>3875</v>
      </c>
      <c r="J178" t="s">
        <v>533</v>
      </c>
      <c r="K178">
        <v>8300</v>
      </c>
    </row>
    <row r="179" spans="1:11" x14ac:dyDescent="0.25">
      <c r="A179" t="s">
        <v>3909</v>
      </c>
      <c r="B179" t="s">
        <v>3853</v>
      </c>
      <c r="C179" t="s">
        <v>354</v>
      </c>
      <c r="D179" t="s">
        <v>3916</v>
      </c>
      <c r="E179" t="s">
        <v>3911</v>
      </c>
      <c r="F179" t="s">
        <v>347</v>
      </c>
      <c r="G179" t="s">
        <v>3917</v>
      </c>
      <c r="H179" t="s">
        <v>3857</v>
      </c>
      <c r="I179" t="s">
        <v>3875</v>
      </c>
      <c r="J179" t="s">
        <v>3871</v>
      </c>
      <c r="K179">
        <v>8655</v>
      </c>
    </row>
    <row r="180" spans="1:11" x14ac:dyDescent="0.25">
      <c r="A180" t="s">
        <v>3909</v>
      </c>
      <c r="B180" t="s">
        <v>3853</v>
      </c>
      <c r="C180" t="s">
        <v>354</v>
      </c>
      <c r="D180" t="s">
        <v>3916</v>
      </c>
      <c r="E180" t="s">
        <v>3911</v>
      </c>
      <c r="F180" t="s">
        <v>347</v>
      </c>
      <c r="G180" t="s">
        <v>3917</v>
      </c>
      <c r="H180" t="s">
        <v>3857</v>
      </c>
      <c r="I180" t="s">
        <v>3876</v>
      </c>
      <c r="J180" t="s">
        <v>3865</v>
      </c>
      <c r="K180">
        <v>7000</v>
      </c>
    </row>
    <row r="181" spans="1:11" x14ac:dyDescent="0.25">
      <c r="A181" t="s">
        <v>3909</v>
      </c>
      <c r="B181" t="s">
        <v>3853</v>
      </c>
      <c r="C181" t="s">
        <v>354</v>
      </c>
      <c r="D181" t="s">
        <v>3916</v>
      </c>
      <c r="E181" t="s">
        <v>3911</v>
      </c>
      <c r="F181" t="s">
        <v>347</v>
      </c>
      <c r="G181" t="s">
        <v>3917</v>
      </c>
      <c r="H181" t="s">
        <v>3857</v>
      </c>
      <c r="I181" t="s">
        <v>3876</v>
      </c>
      <c r="J181" t="s">
        <v>3883</v>
      </c>
      <c r="K181">
        <v>7000</v>
      </c>
    </row>
    <row r="182" spans="1:11" x14ac:dyDescent="0.25">
      <c r="A182" t="s">
        <v>3909</v>
      </c>
      <c r="B182" t="s">
        <v>3853</v>
      </c>
      <c r="C182" t="s">
        <v>354</v>
      </c>
      <c r="D182" t="s">
        <v>3919</v>
      </c>
      <c r="E182" t="s">
        <v>3911</v>
      </c>
      <c r="F182" t="s">
        <v>347</v>
      </c>
      <c r="G182" t="s">
        <v>3920</v>
      </c>
      <c r="H182" t="s">
        <v>3857</v>
      </c>
      <c r="I182" t="s">
        <v>3881</v>
      </c>
      <c r="J182" t="s">
        <v>3859</v>
      </c>
      <c r="K182">
        <v>6500</v>
      </c>
    </row>
    <row r="183" spans="1:11" x14ac:dyDescent="0.25">
      <c r="A183" t="s">
        <v>3909</v>
      </c>
      <c r="B183" t="s">
        <v>3853</v>
      </c>
      <c r="C183" t="s">
        <v>354</v>
      </c>
      <c r="D183" t="s">
        <v>3919</v>
      </c>
      <c r="E183" t="s">
        <v>3911</v>
      </c>
      <c r="F183" t="s">
        <v>347</v>
      </c>
      <c r="G183" t="s">
        <v>3920</v>
      </c>
      <c r="H183" t="s">
        <v>3857</v>
      </c>
      <c r="I183" t="s">
        <v>3881</v>
      </c>
      <c r="J183" t="s">
        <v>3860</v>
      </c>
      <c r="K183">
        <v>6500</v>
      </c>
    </row>
    <row r="184" spans="1:11" x14ac:dyDescent="0.25">
      <c r="A184" t="s">
        <v>3909</v>
      </c>
      <c r="B184" t="s">
        <v>3853</v>
      </c>
      <c r="C184" t="s">
        <v>354</v>
      </c>
      <c r="D184" t="s">
        <v>3919</v>
      </c>
      <c r="E184" t="s">
        <v>3911</v>
      </c>
      <c r="F184" t="s">
        <v>347</v>
      </c>
      <c r="G184" t="s">
        <v>3920</v>
      </c>
      <c r="H184" t="s">
        <v>3857</v>
      </c>
      <c r="I184" t="s">
        <v>3904</v>
      </c>
      <c r="J184" t="s">
        <v>3864</v>
      </c>
      <c r="K184">
        <v>11900</v>
      </c>
    </row>
    <row r="185" spans="1:11" x14ac:dyDescent="0.25">
      <c r="A185" t="s">
        <v>3909</v>
      </c>
      <c r="B185" t="s">
        <v>3853</v>
      </c>
      <c r="C185" t="s">
        <v>354</v>
      </c>
      <c r="D185" t="s">
        <v>3919</v>
      </c>
      <c r="E185" t="s">
        <v>3911</v>
      </c>
      <c r="F185" t="s">
        <v>347</v>
      </c>
      <c r="G185" t="s">
        <v>3920</v>
      </c>
      <c r="H185" t="s">
        <v>3857</v>
      </c>
      <c r="I185" t="s">
        <v>3904</v>
      </c>
      <c r="J185" t="s">
        <v>3865</v>
      </c>
      <c r="K185">
        <v>12000</v>
      </c>
    </row>
    <row r="186" spans="1:11" x14ac:dyDescent="0.25">
      <c r="A186" t="s">
        <v>3909</v>
      </c>
      <c r="B186" t="s">
        <v>3853</v>
      </c>
      <c r="C186" t="s">
        <v>354</v>
      </c>
      <c r="D186" t="s">
        <v>3919</v>
      </c>
      <c r="E186" t="s">
        <v>3911</v>
      </c>
      <c r="F186" t="s">
        <v>347</v>
      </c>
      <c r="G186" t="s">
        <v>3920</v>
      </c>
      <c r="H186" t="s">
        <v>3857</v>
      </c>
      <c r="I186" t="s">
        <v>3904</v>
      </c>
      <c r="J186" t="s">
        <v>3883</v>
      </c>
      <c r="K186">
        <v>12000</v>
      </c>
    </row>
    <row r="187" spans="1:11" x14ac:dyDescent="0.25">
      <c r="A187" t="s">
        <v>3909</v>
      </c>
      <c r="B187" t="s">
        <v>3853</v>
      </c>
      <c r="C187" t="s">
        <v>354</v>
      </c>
      <c r="D187" t="s">
        <v>3919</v>
      </c>
      <c r="E187" t="s">
        <v>3911</v>
      </c>
      <c r="F187" t="s">
        <v>347</v>
      </c>
      <c r="G187" t="s">
        <v>3920</v>
      </c>
      <c r="H187" t="s">
        <v>3857</v>
      </c>
      <c r="I187" t="s">
        <v>3866</v>
      </c>
      <c r="J187" t="s">
        <v>3865</v>
      </c>
      <c r="K187">
        <v>14000</v>
      </c>
    </row>
    <row r="188" spans="1:11" x14ac:dyDescent="0.25">
      <c r="A188" t="s">
        <v>3909</v>
      </c>
      <c r="B188" t="s">
        <v>3853</v>
      </c>
      <c r="C188" t="s">
        <v>354</v>
      </c>
      <c r="D188" t="s">
        <v>3919</v>
      </c>
      <c r="E188" t="s">
        <v>3911</v>
      </c>
      <c r="F188" t="s">
        <v>347</v>
      </c>
      <c r="G188" t="s">
        <v>3920</v>
      </c>
      <c r="H188" t="s">
        <v>3857</v>
      </c>
      <c r="I188" t="s">
        <v>3866</v>
      </c>
      <c r="J188" t="s">
        <v>3883</v>
      </c>
      <c r="K188">
        <v>14000</v>
      </c>
    </row>
    <row r="189" spans="1:11" x14ac:dyDescent="0.25">
      <c r="A189" t="s">
        <v>3909</v>
      </c>
      <c r="B189" t="s">
        <v>3853</v>
      </c>
      <c r="C189" t="s">
        <v>354</v>
      </c>
      <c r="D189" t="s">
        <v>3919</v>
      </c>
      <c r="E189" t="s">
        <v>3911</v>
      </c>
      <c r="F189" t="s">
        <v>347</v>
      </c>
      <c r="G189" t="s">
        <v>3920</v>
      </c>
      <c r="H189" t="s">
        <v>3857</v>
      </c>
      <c r="I189" t="s">
        <v>3868</v>
      </c>
      <c r="J189" t="s">
        <v>3865</v>
      </c>
      <c r="K189">
        <v>21100</v>
      </c>
    </row>
    <row r="190" spans="1:11" x14ac:dyDescent="0.25">
      <c r="A190" t="s">
        <v>3909</v>
      </c>
      <c r="B190" t="s">
        <v>3853</v>
      </c>
      <c r="C190" t="s">
        <v>354</v>
      </c>
      <c r="D190" t="s">
        <v>3919</v>
      </c>
      <c r="E190" t="s">
        <v>3911</v>
      </c>
      <c r="F190" t="s">
        <v>347</v>
      </c>
      <c r="G190" t="s">
        <v>3920</v>
      </c>
      <c r="H190" t="s">
        <v>3857</v>
      </c>
      <c r="I190" t="s">
        <v>3868</v>
      </c>
      <c r="J190" t="s">
        <v>3883</v>
      </c>
      <c r="K190">
        <v>21100</v>
      </c>
    </row>
    <row r="191" spans="1:11" x14ac:dyDescent="0.25">
      <c r="A191" t="s">
        <v>3909</v>
      </c>
      <c r="B191" t="s">
        <v>3853</v>
      </c>
      <c r="C191" t="s">
        <v>354</v>
      </c>
      <c r="D191" t="s">
        <v>3919</v>
      </c>
      <c r="E191" t="s">
        <v>3911</v>
      </c>
      <c r="F191" t="s">
        <v>347</v>
      </c>
      <c r="G191" t="s">
        <v>3920</v>
      </c>
      <c r="H191" t="s">
        <v>3857</v>
      </c>
      <c r="I191" t="s">
        <v>3870</v>
      </c>
      <c r="J191" t="s">
        <v>3865</v>
      </c>
      <c r="K191">
        <v>16000</v>
      </c>
    </row>
    <row r="192" spans="1:11" x14ac:dyDescent="0.25">
      <c r="A192" t="s">
        <v>3909</v>
      </c>
      <c r="B192" t="s">
        <v>3853</v>
      </c>
      <c r="C192" t="s">
        <v>354</v>
      </c>
      <c r="D192" t="s">
        <v>3919</v>
      </c>
      <c r="E192" t="s">
        <v>3911</v>
      </c>
      <c r="F192" t="s">
        <v>347</v>
      </c>
      <c r="G192" t="s">
        <v>3920</v>
      </c>
      <c r="H192" t="s">
        <v>3857</v>
      </c>
      <c r="I192" t="s">
        <v>3870</v>
      </c>
      <c r="J192" t="s">
        <v>3883</v>
      </c>
      <c r="K192">
        <v>16000</v>
      </c>
    </row>
    <row r="193" spans="1:11" x14ac:dyDescent="0.25">
      <c r="A193" t="s">
        <v>3909</v>
      </c>
      <c r="B193" t="s">
        <v>3853</v>
      </c>
      <c r="C193" t="s">
        <v>354</v>
      </c>
      <c r="D193" t="s">
        <v>3919</v>
      </c>
      <c r="E193" t="s">
        <v>3911</v>
      </c>
      <c r="F193" t="s">
        <v>347</v>
      </c>
      <c r="G193" t="s">
        <v>3920</v>
      </c>
      <c r="H193" t="s">
        <v>3857</v>
      </c>
      <c r="I193" t="s">
        <v>3921</v>
      </c>
      <c r="J193" t="s">
        <v>3865</v>
      </c>
      <c r="K193">
        <v>1200</v>
      </c>
    </row>
    <row r="194" spans="1:11" x14ac:dyDescent="0.25">
      <c r="A194" t="s">
        <v>3909</v>
      </c>
      <c r="B194" t="s">
        <v>3853</v>
      </c>
      <c r="C194" t="s">
        <v>354</v>
      </c>
      <c r="D194" t="s">
        <v>3919</v>
      </c>
      <c r="E194" t="s">
        <v>3911</v>
      </c>
      <c r="F194" t="s">
        <v>347</v>
      </c>
      <c r="G194" t="s">
        <v>3920</v>
      </c>
      <c r="H194" t="s">
        <v>3857</v>
      </c>
      <c r="I194" t="s">
        <v>3921</v>
      </c>
      <c r="J194" t="s">
        <v>3883</v>
      </c>
      <c r="K194">
        <v>1200</v>
      </c>
    </row>
    <row r="195" spans="1:11" x14ac:dyDescent="0.25">
      <c r="A195" t="s">
        <v>3909</v>
      </c>
      <c r="B195" t="s">
        <v>3853</v>
      </c>
      <c r="C195" t="s">
        <v>354</v>
      </c>
      <c r="D195" t="s">
        <v>3919</v>
      </c>
      <c r="E195" t="s">
        <v>3911</v>
      </c>
      <c r="F195" t="s">
        <v>347</v>
      </c>
      <c r="G195" t="s">
        <v>3920</v>
      </c>
      <c r="H195" t="s">
        <v>3857</v>
      </c>
      <c r="I195" t="s">
        <v>3905</v>
      </c>
      <c r="J195" t="s">
        <v>3859</v>
      </c>
      <c r="K195">
        <v>12</v>
      </c>
    </row>
    <row r="196" spans="1:11" x14ac:dyDescent="0.25">
      <c r="A196" t="s">
        <v>3909</v>
      </c>
      <c r="B196" t="s">
        <v>3853</v>
      </c>
      <c r="C196" t="s">
        <v>354</v>
      </c>
      <c r="D196" t="s">
        <v>3919</v>
      </c>
      <c r="E196" t="s">
        <v>3911</v>
      </c>
      <c r="F196" t="s">
        <v>347</v>
      </c>
      <c r="G196" t="s">
        <v>3920</v>
      </c>
      <c r="H196" t="s">
        <v>3857</v>
      </c>
      <c r="I196" t="s">
        <v>3905</v>
      </c>
      <c r="J196" t="s">
        <v>3860</v>
      </c>
      <c r="K196">
        <v>12</v>
      </c>
    </row>
    <row r="197" spans="1:11" x14ac:dyDescent="0.25">
      <c r="A197" t="s">
        <v>3909</v>
      </c>
      <c r="B197" t="s">
        <v>3853</v>
      </c>
      <c r="C197" t="s">
        <v>354</v>
      </c>
      <c r="D197" t="s">
        <v>3919</v>
      </c>
      <c r="E197" t="s">
        <v>3911</v>
      </c>
      <c r="F197" t="s">
        <v>347</v>
      </c>
      <c r="G197" t="s">
        <v>3920</v>
      </c>
      <c r="H197" t="s">
        <v>3857</v>
      </c>
      <c r="I197" t="s">
        <v>3885</v>
      </c>
      <c r="J197" t="s">
        <v>3859</v>
      </c>
      <c r="K197">
        <v>12500</v>
      </c>
    </row>
    <row r="198" spans="1:11" x14ac:dyDescent="0.25">
      <c r="A198" t="s">
        <v>3909</v>
      </c>
      <c r="B198" t="s">
        <v>3853</v>
      </c>
      <c r="C198" t="s">
        <v>354</v>
      </c>
      <c r="D198" t="s">
        <v>3919</v>
      </c>
      <c r="E198" t="s">
        <v>3911</v>
      </c>
      <c r="F198" t="s">
        <v>347</v>
      </c>
      <c r="G198" t="s">
        <v>3920</v>
      </c>
      <c r="H198" t="s">
        <v>3857</v>
      </c>
      <c r="I198" t="s">
        <v>3885</v>
      </c>
      <c r="J198" t="s">
        <v>3860</v>
      </c>
      <c r="K198">
        <v>12500</v>
      </c>
    </row>
    <row r="199" spans="1:11" x14ac:dyDescent="0.25">
      <c r="A199" t="s">
        <v>3909</v>
      </c>
      <c r="B199" t="s">
        <v>3853</v>
      </c>
      <c r="C199" t="s">
        <v>354</v>
      </c>
      <c r="D199" t="s">
        <v>3919</v>
      </c>
      <c r="E199" t="s">
        <v>3911</v>
      </c>
      <c r="F199" t="s">
        <v>347</v>
      </c>
      <c r="G199" t="s">
        <v>3920</v>
      </c>
      <c r="H199" t="s">
        <v>3857</v>
      </c>
      <c r="I199" t="s">
        <v>530</v>
      </c>
      <c r="J199" t="s">
        <v>533</v>
      </c>
      <c r="K199">
        <v>57000</v>
      </c>
    </row>
    <row r="200" spans="1:11" x14ac:dyDescent="0.25">
      <c r="A200" t="s">
        <v>3909</v>
      </c>
      <c r="B200" t="s">
        <v>3853</v>
      </c>
      <c r="C200" t="s">
        <v>354</v>
      </c>
      <c r="D200" t="s">
        <v>3919</v>
      </c>
      <c r="E200" t="s">
        <v>3911</v>
      </c>
      <c r="F200" t="s">
        <v>347</v>
      </c>
      <c r="G200" t="s">
        <v>3920</v>
      </c>
      <c r="H200" t="s">
        <v>3857</v>
      </c>
      <c r="I200" t="s">
        <v>530</v>
      </c>
      <c r="J200" t="s">
        <v>3871</v>
      </c>
      <c r="K200">
        <v>60000</v>
      </c>
    </row>
    <row r="201" spans="1:11" x14ac:dyDescent="0.25">
      <c r="A201" t="s">
        <v>3909</v>
      </c>
      <c r="B201" t="s">
        <v>3853</v>
      </c>
      <c r="C201" t="s">
        <v>354</v>
      </c>
      <c r="D201" t="s">
        <v>3919</v>
      </c>
      <c r="E201" t="s">
        <v>3911</v>
      </c>
      <c r="F201" t="s">
        <v>347</v>
      </c>
      <c r="G201" t="s">
        <v>3920</v>
      </c>
      <c r="H201" t="s">
        <v>3857</v>
      </c>
      <c r="I201" t="s">
        <v>3873</v>
      </c>
      <c r="J201" t="s">
        <v>3859</v>
      </c>
      <c r="K201">
        <v>40</v>
      </c>
    </row>
    <row r="202" spans="1:11" x14ac:dyDescent="0.25">
      <c r="A202" t="s">
        <v>3909</v>
      </c>
      <c r="B202" t="s">
        <v>3853</v>
      </c>
      <c r="C202" t="s">
        <v>354</v>
      </c>
      <c r="D202" t="s">
        <v>3919</v>
      </c>
      <c r="E202" t="s">
        <v>3911</v>
      </c>
      <c r="F202" t="s">
        <v>347</v>
      </c>
      <c r="G202" t="s">
        <v>3920</v>
      </c>
      <c r="H202" t="s">
        <v>3857</v>
      </c>
      <c r="I202" t="s">
        <v>3873</v>
      </c>
      <c r="J202" t="s">
        <v>3860</v>
      </c>
      <c r="K202">
        <v>40</v>
      </c>
    </row>
    <row r="203" spans="1:11" x14ac:dyDescent="0.25">
      <c r="A203" t="s">
        <v>3909</v>
      </c>
      <c r="B203" t="s">
        <v>3853</v>
      </c>
      <c r="C203" t="s">
        <v>354</v>
      </c>
      <c r="D203" t="s">
        <v>3919</v>
      </c>
      <c r="E203" t="s">
        <v>3911</v>
      </c>
      <c r="F203" t="s">
        <v>347</v>
      </c>
      <c r="G203" t="s">
        <v>3920</v>
      </c>
      <c r="H203" t="s">
        <v>3857</v>
      </c>
      <c r="I203" t="s">
        <v>3886</v>
      </c>
      <c r="J203" t="s">
        <v>3871</v>
      </c>
      <c r="K203">
        <v>60000</v>
      </c>
    </row>
    <row r="204" spans="1:11" x14ac:dyDescent="0.25">
      <c r="A204" t="s">
        <v>3909</v>
      </c>
      <c r="B204" t="s">
        <v>3853</v>
      </c>
      <c r="C204" t="s">
        <v>354</v>
      </c>
      <c r="D204" t="s">
        <v>3919</v>
      </c>
      <c r="E204" t="s">
        <v>3911</v>
      </c>
      <c r="F204" t="s">
        <v>347</v>
      </c>
      <c r="G204" t="s">
        <v>3920</v>
      </c>
      <c r="H204" t="s">
        <v>3857</v>
      </c>
      <c r="I204" t="s">
        <v>3875</v>
      </c>
      <c r="J204" t="s">
        <v>533</v>
      </c>
      <c r="K204">
        <v>57000</v>
      </c>
    </row>
    <row r="205" spans="1:11" x14ac:dyDescent="0.25">
      <c r="A205" t="s">
        <v>3909</v>
      </c>
      <c r="B205" t="s">
        <v>3853</v>
      </c>
      <c r="C205" t="s">
        <v>354</v>
      </c>
      <c r="D205" t="s">
        <v>3919</v>
      </c>
      <c r="E205" t="s">
        <v>3911</v>
      </c>
      <c r="F205" t="s">
        <v>347</v>
      </c>
      <c r="G205" t="s">
        <v>3920</v>
      </c>
      <c r="H205" t="s">
        <v>3857</v>
      </c>
      <c r="I205" t="s">
        <v>3875</v>
      </c>
      <c r="J205" t="s">
        <v>3871</v>
      </c>
      <c r="K205">
        <v>60000</v>
      </c>
    </row>
    <row r="206" spans="1:11" x14ac:dyDescent="0.25">
      <c r="A206" t="s">
        <v>3909</v>
      </c>
      <c r="B206" t="s">
        <v>3853</v>
      </c>
      <c r="C206" t="s">
        <v>354</v>
      </c>
      <c r="D206" t="s">
        <v>3919</v>
      </c>
      <c r="E206" t="s">
        <v>3911</v>
      </c>
      <c r="F206" t="s">
        <v>347</v>
      </c>
      <c r="G206" t="s">
        <v>3920</v>
      </c>
      <c r="H206" t="s">
        <v>3857</v>
      </c>
      <c r="I206" t="s">
        <v>3876</v>
      </c>
      <c r="J206" t="s">
        <v>3865</v>
      </c>
      <c r="K206">
        <v>28000</v>
      </c>
    </row>
    <row r="207" spans="1:11" x14ac:dyDescent="0.25">
      <c r="A207" t="s">
        <v>3909</v>
      </c>
      <c r="B207" t="s">
        <v>3853</v>
      </c>
      <c r="C207" t="s">
        <v>354</v>
      </c>
      <c r="D207" t="s">
        <v>3919</v>
      </c>
      <c r="E207" t="s">
        <v>3911</v>
      </c>
      <c r="F207" t="s">
        <v>347</v>
      </c>
      <c r="G207" t="s">
        <v>3920</v>
      </c>
      <c r="H207" t="s">
        <v>3857</v>
      </c>
      <c r="I207" t="s">
        <v>3876</v>
      </c>
      <c r="J207" t="s">
        <v>3883</v>
      </c>
      <c r="K207">
        <v>28000</v>
      </c>
    </row>
    <row r="208" spans="1:11" x14ac:dyDescent="0.25">
      <c r="A208" t="s">
        <v>3922</v>
      </c>
      <c r="B208" t="s">
        <v>3853</v>
      </c>
      <c r="C208" t="s">
        <v>354</v>
      </c>
      <c r="D208" t="s">
        <v>3923</v>
      </c>
      <c r="E208" t="s">
        <v>3898</v>
      </c>
      <c r="F208" t="s">
        <v>399</v>
      </c>
      <c r="G208" t="s">
        <v>3924</v>
      </c>
      <c r="H208" t="s">
        <v>3900</v>
      </c>
      <c r="I208" t="s">
        <v>3901</v>
      </c>
      <c r="J208" t="s">
        <v>3859</v>
      </c>
      <c r="K208">
        <v>9200</v>
      </c>
    </row>
    <row r="209" spans="1:11" x14ac:dyDescent="0.25">
      <c r="A209" t="s">
        <v>3922</v>
      </c>
      <c r="B209" t="s">
        <v>3853</v>
      </c>
      <c r="C209" t="s">
        <v>354</v>
      </c>
      <c r="D209" t="s">
        <v>3923</v>
      </c>
      <c r="E209" t="s">
        <v>3898</v>
      </c>
      <c r="F209" t="s">
        <v>399</v>
      </c>
      <c r="G209" t="s">
        <v>3924</v>
      </c>
      <c r="H209" t="s">
        <v>3900</v>
      </c>
      <c r="I209" t="s">
        <v>3901</v>
      </c>
      <c r="J209" t="s">
        <v>3860</v>
      </c>
      <c r="K209">
        <v>9200</v>
      </c>
    </row>
    <row r="210" spans="1:11" x14ac:dyDescent="0.25">
      <c r="A210" t="s">
        <v>3922</v>
      </c>
      <c r="B210" t="s">
        <v>3853</v>
      </c>
      <c r="C210" t="s">
        <v>354</v>
      </c>
      <c r="D210" t="s">
        <v>3923</v>
      </c>
      <c r="E210" t="s">
        <v>3898</v>
      </c>
      <c r="F210" t="s">
        <v>399</v>
      </c>
      <c r="G210" t="s">
        <v>3924</v>
      </c>
      <c r="H210" t="s">
        <v>3900</v>
      </c>
      <c r="I210" t="s">
        <v>3863</v>
      </c>
      <c r="J210" t="s">
        <v>3864</v>
      </c>
      <c r="K210">
        <v>44394</v>
      </c>
    </row>
    <row r="211" spans="1:11" x14ac:dyDescent="0.25">
      <c r="A211" t="s">
        <v>3922</v>
      </c>
      <c r="B211" t="s">
        <v>3853</v>
      </c>
      <c r="C211" t="s">
        <v>354</v>
      </c>
      <c r="D211" t="s">
        <v>3923</v>
      </c>
      <c r="E211" t="s">
        <v>3898</v>
      </c>
      <c r="F211" t="s">
        <v>399</v>
      </c>
      <c r="G211" t="s">
        <v>3924</v>
      </c>
      <c r="H211" t="s">
        <v>3900</v>
      </c>
      <c r="I211" t="s">
        <v>3863</v>
      </c>
      <c r="J211" t="s">
        <v>3865</v>
      </c>
      <c r="K211">
        <v>45300</v>
      </c>
    </row>
    <row r="212" spans="1:11" x14ac:dyDescent="0.25">
      <c r="A212" t="s">
        <v>3922</v>
      </c>
      <c r="B212" t="s">
        <v>3853</v>
      </c>
      <c r="C212" t="s">
        <v>354</v>
      </c>
      <c r="D212" t="s">
        <v>3923</v>
      </c>
      <c r="E212" t="s">
        <v>3898</v>
      </c>
      <c r="F212" t="s">
        <v>399</v>
      </c>
      <c r="G212" t="s">
        <v>3924</v>
      </c>
      <c r="H212" t="s">
        <v>3900</v>
      </c>
      <c r="I212" t="s">
        <v>3863</v>
      </c>
      <c r="J212" t="s">
        <v>3883</v>
      </c>
      <c r="K212">
        <v>45300</v>
      </c>
    </row>
    <row r="213" spans="1:11" x14ac:dyDescent="0.25">
      <c r="A213" t="s">
        <v>3922</v>
      </c>
      <c r="B213" t="s">
        <v>3853</v>
      </c>
      <c r="C213" t="s">
        <v>354</v>
      </c>
      <c r="D213" t="s">
        <v>3923</v>
      </c>
      <c r="E213" t="s">
        <v>3898</v>
      </c>
      <c r="F213" t="s">
        <v>399</v>
      </c>
      <c r="G213" t="s">
        <v>3924</v>
      </c>
      <c r="H213" t="s">
        <v>3900</v>
      </c>
      <c r="I213" t="s">
        <v>3903</v>
      </c>
      <c r="J213" t="s">
        <v>3864</v>
      </c>
      <c r="K213">
        <v>25480</v>
      </c>
    </row>
    <row r="214" spans="1:11" x14ac:dyDescent="0.25">
      <c r="A214" t="s">
        <v>3922</v>
      </c>
      <c r="B214" t="s">
        <v>3853</v>
      </c>
      <c r="C214" t="s">
        <v>354</v>
      </c>
      <c r="D214" t="s">
        <v>3923</v>
      </c>
      <c r="E214" t="s">
        <v>3898</v>
      </c>
      <c r="F214" t="s">
        <v>399</v>
      </c>
      <c r="G214" t="s">
        <v>3924</v>
      </c>
      <c r="H214" t="s">
        <v>3900</v>
      </c>
      <c r="I214" t="s">
        <v>3903</v>
      </c>
      <c r="J214" t="s">
        <v>3865</v>
      </c>
      <c r="K214">
        <v>26000</v>
      </c>
    </row>
    <row r="215" spans="1:11" x14ac:dyDescent="0.25">
      <c r="A215" t="s">
        <v>3922</v>
      </c>
      <c r="B215" t="s">
        <v>3853</v>
      </c>
      <c r="C215" t="s">
        <v>354</v>
      </c>
      <c r="D215" t="s">
        <v>3923</v>
      </c>
      <c r="E215" t="s">
        <v>3898</v>
      </c>
      <c r="F215" t="s">
        <v>399</v>
      </c>
      <c r="G215" t="s">
        <v>3924</v>
      </c>
      <c r="H215" t="s">
        <v>3900</v>
      </c>
      <c r="I215" t="s">
        <v>3903</v>
      </c>
      <c r="J215" t="s">
        <v>3883</v>
      </c>
      <c r="K215">
        <v>26000</v>
      </c>
    </row>
    <row r="216" spans="1:11" x14ac:dyDescent="0.25">
      <c r="A216" t="s">
        <v>3922</v>
      </c>
      <c r="B216" t="s">
        <v>3853</v>
      </c>
      <c r="C216" t="s">
        <v>354</v>
      </c>
      <c r="D216" t="s">
        <v>3923</v>
      </c>
      <c r="E216" t="s">
        <v>3898</v>
      </c>
      <c r="F216" t="s">
        <v>399</v>
      </c>
      <c r="G216" t="s">
        <v>3924</v>
      </c>
      <c r="H216" t="s">
        <v>3900</v>
      </c>
      <c r="I216" t="s">
        <v>3882</v>
      </c>
      <c r="J216" t="s">
        <v>3864</v>
      </c>
      <c r="K216">
        <v>53900</v>
      </c>
    </row>
    <row r="217" spans="1:11" x14ac:dyDescent="0.25">
      <c r="A217" t="s">
        <v>3922</v>
      </c>
      <c r="B217" t="s">
        <v>3853</v>
      </c>
      <c r="C217" t="s">
        <v>354</v>
      </c>
      <c r="D217" t="s">
        <v>3923</v>
      </c>
      <c r="E217" t="s">
        <v>3898</v>
      </c>
      <c r="F217" t="s">
        <v>399</v>
      </c>
      <c r="G217" t="s">
        <v>3924</v>
      </c>
      <c r="H217" t="s">
        <v>3900</v>
      </c>
      <c r="I217" t="s">
        <v>3882</v>
      </c>
      <c r="J217" t="s">
        <v>3865</v>
      </c>
      <c r="K217">
        <v>55000</v>
      </c>
    </row>
    <row r="218" spans="1:11" x14ac:dyDescent="0.25">
      <c r="A218" t="s">
        <v>3922</v>
      </c>
      <c r="B218" t="s">
        <v>3853</v>
      </c>
      <c r="C218" t="s">
        <v>354</v>
      </c>
      <c r="D218" t="s">
        <v>3923</v>
      </c>
      <c r="E218" t="s">
        <v>3898</v>
      </c>
      <c r="F218" t="s">
        <v>399</v>
      </c>
      <c r="G218" t="s">
        <v>3924</v>
      </c>
      <c r="H218" t="s">
        <v>3900</v>
      </c>
      <c r="I218" t="s">
        <v>3882</v>
      </c>
      <c r="J218" t="s">
        <v>3883</v>
      </c>
      <c r="K218">
        <v>55000</v>
      </c>
    </row>
    <row r="219" spans="1:11" x14ac:dyDescent="0.25">
      <c r="A219" t="s">
        <v>3922</v>
      </c>
      <c r="B219" t="s">
        <v>3853</v>
      </c>
      <c r="C219" t="s">
        <v>354</v>
      </c>
      <c r="D219" t="s">
        <v>3923</v>
      </c>
      <c r="E219" t="s">
        <v>3898</v>
      </c>
      <c r="F219" t="s">
        <v>399</v>
      </c>
      <c r="G219" t="s">
        <v>3924</v>
      </c>
      <c r="H219" t="s">
        <v>3900</v>
      </c>
      <c r="I219" t="s">
        <v>3866</v>
      </c>
      <c r="J219" t="s">
        <v>3865</v>
      </c>
      <c r="K219">
        <v>36000</v>
      </c>
    </row>
    <row r="220" spans="1:11" x14ac:dyDescent="0.25">
      <c r="A220" t="s">
        <v>3922</v>
      </c>
      <c r="B220" t="s">
        <v>3853</v>
      </c>
      <c r="C220" t="s">
        <v>354</v>
      </c>
      <c r="D220" t="s">
        <v>3923</v>
      </c>
      <c r="E220" t="s">
        <v>3898</v>
      </c>
      <c r="F220" t="s">
        <v>399</v>
      </c>
      <c r="G220" t="s">
        <v>3924</v>
      </c>
      <c r="H220" t="s">
        <v>3900</v>
      </c>
      <c r="I220" t="s">
        <v>3866</v>
      </c>
      <c r="J220" t="s">
        <v>3883</v>
      </c>
      <c r="K220">
        <v>36000</v>
      </c>
    </row>
    <row r="221" spans="1:11" x14ac:dyDescent="0.25">
      <c r="A221" t="s">
        <v>3922</v>
      </c>
      <c r="B221" t="s">
        <v>3853</v>
      </c>
      <c r="C221" t="s">
        <v>354</v>
      </c>
      <c r="D221" t="s">
        <v>3923</v>
      </c>
      <c r="E221" t="s">
        <v>3898</v>
      </c>
      <c r="F221" t="s">
        <v>399</v>
      </c>
      <c r="G221" t="s">
        <v>3924</v>
      </c>
      <c r="H221" t="s">
        <v>3900</v>
      </c>
      <c r="I221" t="s">
        <v>3867</v>
      </c>
      <c r="J221" t="s">
        <v>3865</v>
      </c>
      <c r="K221">
        <v>35000</v>
      </c>
    </row>
    <row r="222" spans="1:11" x14ac:dyDescent="0.25">
      <c r="A222" t="s">
        <v>3922</v>
      </c>
      <c r="B222" t="s">
        <v>3853</v>
      </c>
      <c r="C222" t="s">
        <v>354</v>
      </c>
      <c r="D222" t="s">
        <v>3923</v>
      </c>
      <c r="E222" t="s">
        <v>3898</v>
      </c>
      <c r="F222" t="s">
        <v>399</v>
      </c>
      <c r="G222" t="s">
        <v>3924</v>
      </c>
      <c r="H222" t="s">
        <v>3900</v>
      </c>
      <c r="I222" t="s">
        <v>3867</v>
      </c>
      <c r="J222" t="s">
        <v>3883</v>
      </c>
      <c r="K222">
        <v>35000</v>
      </c>
    </row>
    <row r="223" spans="1:11" x14ac:dyDescent="0.25">
      <c r="A223" t="s">
        <v>3922</v>
      </c>
      <c r="B223" t="s">
        <v>3853</v>
      </c>
      <c r="C223" t="s">
        <v>354</v>
      </c>
      <c r="D223" t="s">
        <v>3923</v>
      </c>
      <c r="E223" t="s">
        <v>3898</v>
      </c>
      <c r="F223" t="s">
        <v>399</v>
      </c>
      <c r="G223" t="s">
        <v>3924</v>
      </c>
      <c r="H223" t="s">
        <v>3900</v>
      </c>
      <c r="I223" t="s">
        <v>3869</v>
      </c>
      <c r="J223" t="s">
        <v>3865</v>
      </c>
      <c r="K223">
        <v>27000</v>
      </c>
    </row>
    <row r="224" spans="1:11" x14ac:dyDescent="0.25">
      <c r="A224" t="s">
        <v>3922</v>
      </c>
      <c r="B224" t="s">
        <v>3853</v>
      </c>
      <c r="C224" t="s">
        <v>354</v>
      </c>
      <c r="D224" t="s">
        <v>3923</v>
      </c>
      <c r="E224" t="s">
        <v>3898</v>
      </c>
      <c r="F224" t="s">
        <v>399</v>
      </c>
      <c r="G224" t="s">
        <v>3924</v>
      </c>
      <c r="H224" t="s">
        <v>3900</v>
      </c>
      <c r="I224" t="s">
        <v>3869</v>
      </c>
      <c r="J224" t="s">
        <v>3883</v>
      </c>
      <c r="K224">
        <v>27000</v>
      </c>
    </row>
    <row r="225" spans="1:11" x14ac:dyDescent="0.25">
      <c r="A225" t="s">
        <v>3922</v>
      </c>
      <c r="B225" t="s">
        <v>3853</v>
      </c>
      <c r="C225" t="s">
        <v>354</v>
      </c>
      <c r="D225" t="s">
        <v>3923</v>
      </c>
      <c r="E225" t="s">
        <v>3898</v>
      </c>
      <c r="F225" t="s">
        <v>399</v>
      </c>
      <c r="G225" t="s">
        <v>3924</v>
      </c>
      <c r="H225" t="s">
        <v>3900</v>
      </c>
      <c r="I225" t="s">
        <v>3870</v>
      </c>
      <c r="J225" t="s">
        <v>3865</v>
      </c>
      <c r="K225">
        <v>63000</v>
      </c>
    </row>
    <row r="226" spans="1:11" x14ac:dyDescent="0.25">
      <c r="A226" t="s">
        <v>3922</v>
      </c>
      <c r="B226" t="s">
        <v>3853</v>
      </c>
      <c r="C226" t="s">
        <v>354</v>
      </c>
      <c r="D226" t="s">
        <v>3923</v>
      </c>
      <c r="E226" t="s">
        <v>3898</v>
      </c>
      <c r="F226" t="s">
        <v>399</v>
      </c>
      <c r="G226" t="s">
        <v>3924</v>
      </c>
      <c r="H226" t="s">
        <v>3900</v>
      </c>
      <c r="I226" t="s">
        <v>3870</v>
      </c>
      <c r="J226" t="s">
        <v>3883</v>
      </c>
      <c r="K226">
        <v>63000</v>
      </c>
    </row>
    <row r="227" spans="1:11" x14ac:dyDescent="0.25">
      <c r="A227" t="s">
        <v>3922</v>
      </c>
      <c r="B227" t="s">
        <v>3853</v>
      </c>
      <c r="C227" t="s">
        <v>354</v>
      </c>
      <c r="D227" t="s">
        <v>3923</v>
      </c>
      <c r="E227" t="s">
        <v>3898</v>
      </c>
      <c r="F227" t="s">
        <v>399</v>
      </c>
      <c r="G227" t="s">
        <v>3924</v>
      </c>
      <c r="H227" t="s">
        <v>3900</v>
      </c>
      <c r="I227" t="s">
        <v>3925</v>
      </c>
      <c r="J227" t="s">
        <v>3859</v>
      </c>
      <c r="K227">
        <v>4500</v>
      </c>
    </row>
    <row r="228" spans="1:11" x14ac:dyDescent="0.25">
      <c r="A228" t="s">
        <v>3922</v>
      </c>
      <c r="B228" t="s">
        <v>3853</v>
      </c>
      <c r="C228" t="s">
        <v>354</v>
      </c>
      <c r="D228" t="s">
        <v>3923</v>
      </c>
      <c r="E228" t="s">
        <v>3898</v>
      </c>
      <c r="F228" t="s">
        <v>399</v>
      </c>
      <c r="G228" t="s">
        <v>3924</v>
      </c>
      <c r="H228" t="s">
        <v>3900</v>
      </c>
      <c r="I228" t="s">
        <v>3925</v>
      </c>
      <c r="J228" t="s">
        <v>3860</v>
      </c>
      <c r="K228">
        <v>4500</v>
      </c>
    </row>
    <row r="229" spans="1:11" x14ac:dyDescent="0.25">
      <c r="A229" t="s">
        <v>3922</v>
      </c>
      <c r="B229" t="s">
        <v>3853</v>
      </c>
      <c r="C229" t="s">
        <v>354</v>
      </c>
      <c r="D229" t="s">
        <v>3923</v>
      </c>
      <c r="E229" t="s">
        <v>3898</v>
      </c>
      <c r="F229" t="s">
        <v>399</v>
      </c>
      <c r="G229" t="s">
        <v>3924</v>
      </c>
      <c r="H229" t="s">
        <v>3900</v>
      </c>
      <c r="I229" t="s">
        <v>3884</v>
      </c>
      <c r="J229" t="s">
        <v>3859</v>
      </c>
      <c r="K229">
        <v>18700</v>
      </c>
    </row>
    <row r="230" spans="1:11" x14ac:dyDescent="0.25">
      <c r="A230" t="s">
        <v>3922</v>
      </c>
      <c r="B230" t="s">
        <v>3853</v>
      </c>
      <c r="C230" t="s">
        <v>354</v>
      </c>
      <c r="D230" t="s">
        <v>3923</v>
      </c>
      <c r="E230" t="s">
        <v>3898</v>
      </c>
      <c r="F230" t="s">
        <v>399</v>
      </c>
      <c r="G230" t="s">
        <v>3924</v>
      </c>
      <c r="H230" t="s">
        <v>3900</v>
      </c>
      <c r="I230" t="s">
        <v>3884</v>
      </c>
      <c r="J230" t="s">
        <v>3860</v>
      </c>
      <c r="K230">
        <v>18700</v>
      </c>
    </row>
    <row r="231" spans="1:11" x14ac:dyDescent="0.25">
      <c r="A231" t="s">
        <v>3922</v>
      </c>
      <c r="B231" t="s">
        <v>3853</v>
      </c>
      <c r="C231" t="s">
        <v>354</v>
      </c>
      <c r="D231" t="s">
        <v>3923</v>
      </c>
      <c r="E231" t="s">
        <v>3898</v>
      </c>
      <c r="F231" t="s">
        <v>399</v>
      </c>
      <c r="G231" t="s">
        <v>3924</v>
      </c>
      <c r="H231" t="s">
        <v>3900</v>
      </c>
      <c r="I231" t="s">
        <v>530</v>
      </c>
      <c r="J231" t="s">
        <v>533</v>
      </c>
      <c r="K231">
        <v>183000</v>
      </c>
    </row>
    <row r="232" spans="1:11" x14ac:dyDescent="0.25">
      <c r="A232" t="s">
        <v>3922</v>
      </c>
      <c r="B232" t="s">
        <v>3853</v>
      </c>
      <c r="C232" t="s">
        <v>354</v>
      </c>
      <c r="D232" t="s">
        <v>3923</v>
      </c>
      <c r="E232" t="s">
        <v>3898</v>
      </c>
      <c r="F232" t="s">
        <v>399</v>
      </c>
      <c r="G232" t="s">
        <v>3924</v>
      </c>
      <c r="H232" t="s">
        <v>3900</v>
      </c>
      <c r="I232" t="s">
        <v>530</v>
      </c>
      <c r="J232" t="s">
        <v>3871</v>
      </c>
      <c r="K232">
        <v>185000</v>
      </c>
    </row>
    <row r="233" spans="1:11" x14ac:dyDescent="0.25">
      <c r="A233" t="s">
        <v>3922</v>
      </c>
      <c r="B233" t="s">
        <v>3853</v>
      </c>
      <c r="C233" t="s">
        <v>354</v>
      </c>
      <c r="D233" t="s">
        <v>3923</v>
      </c>
      <c r="E233" t="s">
        <v>3898</v>
      </c>
      <c r="F233" t="s">
        <v>399</v>
      </c>
      <c r="G233" t="s">
        <v>3924</v>
      </c>
      <c r="H233" t="s">
        <v>3900</v>
      </c>
      <c r="I233" t="s">
        <v>3872</v>
      </c>
      <c r="J233" t="s">
        <v>3859</v>
      </c>
      <c r="K233">
        <v>6300</v>
      </c>
    </row>
    <row r="234" spans="1:11" x14ac:dyDescent="0.25">
      <c r="A234" t="s">
        <v>3922</v>
      </c>
      <c r="B234" t="s">
        <v>3853</v>
      </c>
      <c r="C234" t="s">
        <v>354</v>
      </c>
      <c r="D234" t="s">
        <v>3923</v>
      </c>
      <c r="E234" t="s">
        <v>3898</v>
      </c>
      <c r="F234" t="s">
        <v>399</v>
      </c>
      <c r="G234" t="s">
        <v>3924</v>
      </c>
      <c r="H234" t="s">
        <v>3900</v>
      </c>
      <c r="I234" t="s">
        <v>3872</v>
      </c>
      <c r="J234" t="s">
        <v>3860</v>
      </c>
      <c r="K234">
        <v>6300</v>
      </c>
    </row>
    <row r="235" spans="1:11" x14ac:dyDescent="0.25">
      <c r="A235" t="s">
        <v>3922</v>
      </c>
      <c r="B235" t="s">
        <v>3853</v>
      </c>
      <c r="C235" t="s">
        <v>354</v>
      </c>
      <c r="D235" t="s">
        <v>3923</v>
      </c>
      <c r="E235" t="s">
        <v>3898</v>
      </c>
      <c r="F235" t="s">
        <v>399</v>
      </c>
      <c r="G235" t="s">
        <v>3924</v>
      </c>
      <c r="H235" t="s">
        <v>3900</v>
      </c>
      <c r="I235" t="s">
        <v>3873</v>
      </c>
      <c r="J235" t="s">
        <v>3859</v>
      </c>
      <c r="K235">
        <v>269</v>
      </c>
    </row>
    <row r="236" spans="1:11" x14ac:dyDescent="0.25">
      <c r="A236" t="s">
        <v>3922</v>
      </c>
      <c r="B236" t="s">
        <v>3853</v>
      </c>
      <c r="C236" t="s">
        <v>354</v>
      </c>
      <c r="D236" t="s">
        <v>3923</v>
      </c>
      <c r="E236" t="s">
        <v>3898</v>
      </c>
      <c r="F236" t="s">
        <v>399</v>
      </c>
      <c r="G236" t="s">
        <v>3924</v>
      </c>
      <c r="H236" t="s">
        <v>3900</v>
      </c>
      <c r="I236" t="s">
        <v>3873</v>
      </c>
      <c r="J236" t="s">
        <v>3860</v>
      </c>
      <c r="K236">
        <v>269</v>
      </c>
    </row>
    <row r="237" spans="1:11" x14ac:dyDescent="0.25">
      <c r="A237" t="s">
        <v>3922</v>
      </c>
      <c r="B237" t="s">
        <v>3853</v>
      </c>
      <c r="C237" t="s">
        <v>354</v>
      </c>
      <c r="D237" t="s">
        <v>3923</v>
      </c>
      <c r="E237" t="s">
        <v>3898</v>
      </c>
      <c r="F237" t="s">
        <v>399</v>
      </c>
      <c r="G237" t="s">
        <v>3924</v>
      </c>
      <c r="H237" t="s">
        <v>3900</v>
      </c>
      <c r="I237" t="s">
        <v>3874</v>
      </c>
      <c r="J237" t="s">
        <v>3864</v>
      </c>
      <c r="K237">
        <v>22150</v>
      </c>
    </row>
    <row r="238" spans="1:11" x14ac:dyDescent="0.25">
      <c r="A238" t="s">
        <v>3922</v>
      </c>
      <c r="B238" t="s">
        <v>3853</v>
      </c>
      <c r="C238" t="s">
        <v>354</v>
      </c>
      <c r="D238" t="s">
        <v>3923</v>
      </c>
      <c r="E238" t="s">
        <v>3898</v>
      </c>
      <c r="F238" t="s">
        <v>399</v>
      </c>
      <c r="G238" t="s">
        <v>3924</v>
      </c>
      <c r="H238" t="s">
        <v>3900</v>
      </c>
      <c r="I238" t="s">
        <v>3874</v>
      </c>
      <c r="J238" t="s">
        <v>3865</v>
      </c>
      <c r="K238">
        <v>23000</v>
      </c>
    </row>
    <row r="239" spans="1:11" x14ac:dyDescent="0.25">
      <c r="A239" t="s">
        <v>3922</v>
      </c>
      <c r="B239" t="s">
        <v>3853</v>
      </c>
      <c r="C239" t="s">
        <v>354</v>
      </c>
      <c r="D239" t="s">
        <v>3923</v>
      </c>
      <c r="E239" t="s">
        <v>3898</v>
      </c>
      <c r="F239" t="s">
        <v>399</v>
      </c>
      <c r="G239" t="s">
        <v>3924</v>
      </c>
      <c r="H239" t="s">
        <v>3900</v>
      </c>
      <c r="I239" t="s">
        <v>3874</v>
      </c>
      <c r="J239" t="s">
        <v>3883</v>
      </c>
      <c r="K239">
        <v>23000</v>
      </c>
    </row>
    <row r="240" spans="1:11" x14ac:dyDescent="0.25">
      <c r="A240" t="s">
        <v>3922</v>
      </c>
      <c r="B240" t="s">
        <v>3853</v>
      </c>
      <c r="C240" t="s">
        <v>354</v>
      </c>
      <c r="D240" t="s">
        <v>3923</v>
      </c>
      <c r="E240" t="s">
        <v>3898</v>
      </c>
      <c r="F240" t="s">
        <v>399</v>
      </c>
      <c r="G240" t="s">
        <v>3924</v>
      </c>
      <c r="H240" t="s">
        <v>3900</v>
      </c>
      <c r="I240" t="s">
        <v>3886</v>
      </c>
      <c r="J240" t="s">
        <v>3871</v>
      </c>
      <c r="K240">
        <v>185000</v>
      </c>
    </row>
    <row r="241" spans="1:11" x14ac:dyDescent="0.25">
      <c r="A241" t="s">
        <v>3922</v>
      </c>
      <c r="B241" t="s">
        <v>3853</v>
      </c>
      <c r="C241" t="s">
        <v>354</v>
      </c>
      <c r="D241" t="s">
        <v>3923</v>
      </c>
      <c r="E241" t="s">
        <v>3898</v>
      </c>
      <c r="F241" t="s">
        <v>399</v>
      </c>
      <c r="G241" t="s">
        <v>3924</v>
      </c>
      <c r="H241" t="s">
        <v>3900</v>
      </c>
      <c r="I241" t="s">
        <v>3875</v>
      </c>
      <c r="J241" t="s">
        <v>533</v>
      </c>
      <c r="K241">
        <v>183000</v>
      </c>
    </row>
    <row r="242" spans="1:11" x14ac:dyDescent="0.25">
      <c r="A242" t="s">
        <v>3922</v>
      </c>
      <c r="B242" t="s">
        <v>3853</v>
      </c>
      <c r="C242" t="s">
        <v>354</v>
      </c>
      <c r="D242" t="s">
        <v>3923</v>
      </c>
      <c r="E242" t="s">
        <v>3898</v>
      </c>
      <c r="F242" t="s">
        <v>399</v>
      </c>
      <c r="G242" t="s">
        <v>3924</v>
      </c>
      <c r="H242" t="s">
        <v>3900</v>
      </c>
      <c r="I242" t="s">
        <v>3875</v>
      </c>
      <c r="J242" t="s">
        <v>3871</v>
      </c>
      <c r="K242">
        <v>185000</v>
      </c>
    </row>
    <row r="243" spans="1:11" x14ac:dyDescent="0.25">
      <c r="A243" t="s">
        <v>3922</v>
      </c>
      <c r="B243" t="s">
        <v>3853</v>
      </c>
      <c r="C243" t="s">
        <v>354</v>
      </c>
      <c r="D243" t="s">
        <v>3923</v>
      </c>
      <c r="E243" t="s">
        <v>3898</v>
      </c>
      <c r="F243" t="s">
        <v>399</v>
      </c>
      <c r="G243" t="s">
        <v>3924</v>
      </c>
      <c r="H243" t="s">
        <v>3900</v>
      </c>
      <c r="I243" t="s">
        <v>3876</v>
      </c>
      <c r="J243" t="s">
        <v>3865</v>
      </c>
      <c r="K243">
        <v>57000</v>
      </c>
    </row>
    <row r="244" spans="1:11" x14ac:dyDescent="0.25">
      <c r="A244" t="s">
        <v>3922</v>
      </c>
      <c r="B244" t="s">
        <v>3853</v>
      </c>
      <c r="C244" t="s">
        <v>354</v>
      </c>
      <c r="D244" t="s">
        <v>3923</v>
      </c>
      <c r="E244" t="s">
        <v>3898</v>
      </c>
      <c r="F244" t="s">
        <v>399</v>
      </c>
      <c r="G244" t="s">
        <v>3924</v>
      </c>
      <c r="H244" t="s">
        <v>3900</v>
      </c>
      <c r="I244" t="s">
        <v>3876</v>
      </c>
      <c r="J244" t="s">
        <v>3883</v>
      </c>
      <c r="K244">
        <v>57000</v>
      </c>
    </row>
    <row r="245" spans="1:11" x14ac:dyDescent="0.25">
      <c r="A245" t="s">
        <v>3922</v>
      </c>
      <c r="B245" t="s">
        <v>3853</v>
      </c>
      <c r="C245" t="s">
        <v>354</v>
      </c>
      <c r="D245" t="s">
        <v>3926</v>
      </c>
      <c r="E245" t="s">
        <v>3898</v>
      </c>
      <c r="F245" t="s">
        <v>399</v>
      </c>
      <c r="G245" t="s">
        <v>3927</v>
      </c>
      <c r="H245" t="s">
        <v>3900</v>
      </c>
      <c r="I245" t="s">
        <v>3858</v>
      </c>
      <c r="J245" t="s">
        <v>3859</v>
      </c>
      <c r="K245">
        <v>11500</v>
      </c>
    </row>
    <row r="246" spans="1:11" x14ac:dyDescent="0.25">
      <c r="A246" t="s">
        <v>3922</v>
      </c>
      <c r="B246" t="s">
        <v>3853</v>
      </c>
      <c r="C246" t="s">
        <v>354</v>
      </c>
      <c r="D246" t="s">
        <v>3926</v>
      </c>
      <c r="E246" t="s">
        <v>3898</v>
      </c>
      <c r="F246" t="s">
        <v>399</v>
      </c>
      <c r="G246" t="s">
        <v>3927</v>
      </c>
      <c r="H246" t="s">
        <v>3900</v>
      </c>
      <c r="I246" t="s">
        <v>3858</v>
      </c>
      <c r="J246" t="s">
        <v>3860</v>
      </c>
      <c r="K246">
        <v>11500</v>
      </c>
    </row>
    <row r="247" spans="1:11" x14ac:dyDescent="0.25">
      <c r="A247" t="s">
        <v>3922</v>
      </c>
      <c r="B247" t="s">
        <v>3853</v>
      </c>
      <c r="C247" t="s">
        <v>354</v>
      </c>
      <c r="D247" t="s">
        <v>3926</v>
      </c>
      <c r="E247" t="s">
        <v>3898</v>
      </c>
      <c r="F247" t="s">
        <v>399</v>
      </c>
      <c r="G247" t="s">
        <v>3927</v>
      </c>
      <c r="H247" t="s">
        <v>3900</v>
      </c>
      <c r="I247" t="s">
        <v>3881</v>
      </c>
      <c r="J247" t="s">
        <v>3859</v>
      </c>
      <c r="K247">
        <v>9000</v>
      </c>
    </row>
    <row r="248" spans="1:11" x14ac:dyDescent="0.25">
      <c r="A248" t="s">
        <v>3922</v>
      </c>
      <c r="B248" t="s">
        <v>3853</v>
      </c>
      <c r="C248" t="s">
        <v>354</v>
      </c>
      <c r="D248" t="s">
        <v>3926</v>
      </c>
      <c r="E248" t="s">
        <v>3898</v>
      </c>
      <c r="F248" t="s">
        <v>399</v>
      </c>
      <c r="G248" t="s">
        <v>3927</v>
      </c>
      <c r="H248" t="s">
        <v>3900</v>
      </c>
      <c r="I248" t="s">
        <v>3881</v>
      </c>
      <c r="J248" t="s">
        <v>3860</v>
      </c>
      <c r="K248">
        <v>9000</v>
      </c>
    </row>
    <row r="249" spans="1:11" x14ac:dyDescent="0.25">
      <c r="A249" t="s">
        <v>3922</v>
      </c>
      <c r="B249" t="s">
        <v>3853</v>
      </c>
      <c r="C249" t="s">
        <v>354</v>
      </c>
      <c r="D249" t="s">
        <v>3926</v>
      </c>
      <c r="E249" t="s">
        <v>3898</v>
      </c>
      <c r="F249" t="s">
        <v>399</v>
      </c>
      <c r="G249" t="s">
        <v>3927</v>
      </c>
      <c r="H249" t="s">
        <v>3900</v>
      </c>
      <c r="I249" t="s">
        <v>3863</v>
      </c>
      <c r="J249" t="s">
        <v>3864</v>
      </c>
      <c r="K249">
        <v>51803</v>
      </c>
    </row>
    <row r="250" spans="1:11" x14ac:dyDescent="0.25">
      <c r="A250" t="s">
        <v>3922</v>
      </c>
      <c r="B250" t="s">
        <v>3853</v>
      </c>
      <c r="C250" t="s">
        <v>354</v>
      </c>
      <c r="D250" t="s">
        <v>3926</v>
      </c>
      <c r="E250" t="s">
        <v>3898</v>
      </c>
      <c r="F250" t="s">
        <v>399</v>
      </c>
      <c r="G250" t="s">
        <v>3927</v>
      </c>
      <c r="H250" t="s">
        <v>3900</v>
      </c>
      <c r="I250" t="s">
        <v>3863</v>
      </c>
      <c r="J250" t="s">
        <v>3865</v>
      </c>
      <c r="K250">
        <v>55000</v>
      </c>
    </row>
    <row r="251" spans="1:11" x14ac:dyDescent="0.25">
      <c r="A251" t="s">
        <v>3922</v>
      </c>
      <c r="B251" t="s">
        <v>3853</v>
      </c>
      <c r="C251" t="s">
        <v>354</v>
      </c>
      <c r="D251" t="s">
        <v>3926</v>
      </c>
      <c r="E251" t="s">
        <v>3898</v>
      </c>
      <c r="F251" t="s">
        <v>399</v>
      </c>
      <c r="G251" t="s">
        <v>3927</v>
      </c>
      <c r="H251" t="s">
        <v>3900</v>
      </c>
      <c r="I251" t="s">
        <v>3863</v>
      </c>
      <c r="J251" t="s">
        <v>3883</v>
      </c>
      <c r="K251">
        <v>55000</v>
      </c>
    </row>
    <row r="252" spans="1:11" x14ac:dyDescent="0.25">
      <c r="A252" t="s">
        <v>3922</v>
      </c>
      <c r="B252" t="s">
        <v>3853</v>
      </c>
      <c r="C252" t="s">
        <v>354</v>
      </c>
      <c r="D252" t="s">
        <v>3926</v>
      </c>
      <c r="E252" t="s">
        <v>3898</v>
      </c>
      <c r="F252" t="s">
        <v>399</v>
      </c>
      <c r="G252" t="s">
        <v>3927</v>
      </c>
      <c r="H252" t="s">
        <v>3900</v>
      </c>
      <c r="I252" t="s">
        <v>3903</v>
      </c>
      <c r="J252" t="s">
        <v>3864</v>
      </c>
      <c r="K252">
        <v>30661</v>
      </c>
    </row>
    <row r="253" spans="1:11" x14ac:dyDescent="0.25">
      <c r="A253" t="s">
        <v>3922</v>
      </c>
      <c r="B253" t="s">
        <v>3853</v>
      </c>
      <c r="C253" t="s">
        <v>354</v>
      </c>
      <c r="D253" t="s">
        <v>3926</v>
      </c>
      <c r="E253" t="s">
        <v>3898</v>
      </c>
      <c r="F253" t="s">
        <v>399</v>
      </c>
      <c r="G253" t="s">
        <v>3927</v>
      </c>
      <c r="H253" t="s">
        <v>3900</v>
      </c>
      <c r="I253" t="s">
        <v>3903</v>
      </c>
      <c r="J253" t="s">
        <v>3865</v>
      </c>
      <c r="K253">
        <v>32500</v>
      </c>
    </row>
    <row r="254" spans="1:11" x14ac:dyDescent="0.25">
      <c r="A254" t="s">
        <v>3922</v>
      </c>
      <c r="B254" t="s">
        <v>3853</v>
      </c>
      <c r="C254" t="s">
        <v>354</v>
      </c>
      <c r="D254" t="s">
        <v>3926</v>
      </c>
      <c r="E254" t="s">
        <v>3898</v>
      </c>
      <c r="F254" t="s">
        <v>399</v>
      </c>
      <c r="G254" t="s">
        <v>3927</v>
      </c>
      <c r="H254" t="s">
        <v>3900</v>
      </c>
      <c r="I254" t="s">
        <v>3903</v>
      </c>
      <c r="J254" t="s">
        <v>3883</v>
      </c>
      <c r="K254">
        <v>32500</v>
      </c>
    </row>
    <row r="255" spans="1:11" x14ac:dyDescent="0.25">
      <c r="A255" t="s">
        <v>3922</v>
      </c>
      <c r="B255" t="s">
        <v>3853</v>
      </c>
      <c r="C255" t="s">
        <v>354</v>
      </c>
      <c r="D255" t="s">
        <v>3926</v>
      </c>
      <c r="E255" t="s">
        <v>3898</v>
      </c>
      <c r="F255" t="s">
        <v>399</v>
      </c>
      <c r="G255" t="s">
        <v>3927</v>
      </c>
      <c r="H255" t="s">
        <v>3900</v>
      </c>
      <c r="I255" t="s">
        <v>3904</v>
      </c>
      <c r="J255" t="s">
        <v>3864</v>
      </c>
      <c r="K255">
        <v>39624</v>
      </c>
    </row>
    <row r="256" spans="1:11" x14ac:dyDescent="0.25">
      <c r="A256" t="s">
        <v>3922</v>
      </c>
      <c r="B256" t="s">
        <v>3853</v>
      </c>
      <c r="C256" t="s">
        <v>354</v>
      </c>
      <c r="D256" t="s">
        <v>3926</v>
      </c>
      <c r="E256" t="s">
        <v>3898</v>
      </c>
      <c r="F256" t="s">
        <v>399</v>
      </c>
      <c r="G256" t="s">
        <v>3927</v>
      </c>
      <c r="H256" t="s">
        <v>3900</v>
      </c>
      <c r="I256" t="s">
        <v>3904</v>
      </c>
      <c r="J256" t="s">
        <v>3865</v>
      </c>
      <c r="K256">
        <v>42000</v>
      </c>
    </row>
    <row r="257" spans="1:11" x14ac:dyDescent="0.25">
      <c r="A257" t="s">
        <v>3922</v>
      </c>
      <c r="B257" t="s">
        <v>3853</v>
      </c>
      <c r="C257" t="s">
        <v>354</v>
      </c>
      <c r="D257" t="s">
        <v>3926</v>
      </c>
      <c r="E257" t="s">
        <v>3898</v>
      </c>
      <c r="F257" t="s">
        <v>399</v>
      </c>
      <c r="G257" t="s">
        <v>3927</v>
      </c>
      <c r="H257" t="s">
        <v>3900</v>
      </c>
      <c r="I257" t="s">
        <v>3904</v>
      </c>
      <c r="J257" t="s">
        <v>3883</v>
      </c>
      <c r="K257">
        <v>42000</v>
      </c>
    </row>
    <row r="258" spans="1:11" x14ac:dyDescent="0.25">
      <c r="A258" t="s">
        <v>3922</v>
      </c>
      <c r="B258" t="s">
        <v>3853</v>
      </c>
      <c r="C258" t="s">
        <v>354</v>
      </c>
      <c r="D258" t="s">
        <v>3926</v>
      </c>
      <c r="E258" t="s">
        <v>3898</v>
      </c>
      <c r="F258" t="s">
        <v>399</v>
      </c>
      <c r="G258" t="s">
        <v>3927</v>
      </c>
      <c r="H258" t="s">
        <v>3900</v>
      </c>
      <c r="I258" t="s">
        <v>3866</v>
      </c>
      <c r="J258" t="s">
        <v>3865</v>
      </c>
      <c r="K258">
        <v>22500</v>
      </c>
    </row>
    <row r="259" spans="1:11" x14ac:dyDescent="0.25">
      <c r="A259" t="s">
        <v>3922</v>
      </c>
      <c r="B259" t="s">
        <v>3853</v>
      </c>
      <c r="C259" t="s">
        <v>354</v>
      </c>
      <c r="D259" t="s">
        <v>3926</v>
      </c>
      <c r="E259" t="s">
        <v>3898</v>
      </c>
      <c r="F259" t="s">
        <v>399</v>
      </c>
      <c r="G259" t="s">
        <v>3927</v>
      </c>
      <c r="H259" t="s">
        <v>3900</v>
      </c>
      <c r="I259" t="s">
        <v>3866</v>
      </c>
      <c r="J259" t="s">
        <v>3883</v>
      </c>
      <c r="K259">
        <v>22500</v>
      </c>
    </row>
    <row r="260" spans="1:11" x14ac:dyDescent="0.25">
      <c r="A260" t="s">
        <v>3922</v>
      </c>
      <c r="B260" t="s">
        <v>3853</v>
      </c>
      <c r="C260" t="s">
        <v>354</v>
      </c>
      <c r="D260" t="s">
        <v>3926</v>
      </c>
      <c r="E260" t="s">
        <v>3898</v>
      </c>
      <c r="F260" t="s">
        <v>399</v>
      </c>
      <c r="G260" t="s">
        <v>3927</v>
      </c>
      <c r="H260" t="s">
        <v>3900</v>
      </c>
      <c r="I260" t="s">
        <v>3868</v>
      </c>
      <c r="J260" t="s">
        <v>3865</v>
      </c>
      <c r="K260">
        <v>53000</v>
      </c>
    </row>
    <row r="261" spans="1:11" x14ac:dyDescent="0.25">
      <c r="A261" t="s">
        <v>3922</v>
      </c>
      <c r="B261" t="s">
        <v>3853</v>
      </c>
      <c r="C261" t="s">
        <v>354</v>
      </c>
      <c r="D261" t="s">
        <v>3926</v>
      </c>
      <c r="E261" t="s">
        <v>3898</v>
      </c>
      <c r="F261" t="s">
        <v>399</v>
      </c>
      <c r="G261" t="s">
        <v>3927</v>
      </c>
      <c r="H261" t="s">
        <v>3900</v>
      </c>
      <c r="I261" t="s">
        <v>3868</v>
      </c>
      <c r="J261" t="s">
        <v>3883</v>
      </c>
      <c r="K261">
        <v>53000</v>
      </c>
    </row>
    <row r="262" spans="1:11" x14ac:dyDescent="0.25">
      <c r="A262" t="s">
        <v>3922</v>
      </c>
      <c r="B262" t="s">
        <v>3853</v>
      </c>
      <c r="C262" t="s">
        <v>354</v>
      </c>
      <c r="D262" t="s">
        <v>3926</v>
      </c>
      <c r="E262" t="s">
        <v>3898</v>
      </c>
      <c r="F262" t="s">
        <v>399</v>
      </c>
      <c r="G262" t="s">
        <v>3927</v>
      </c>
      <c r="H262" t="s">
        <v>3900</v>
      </c>
      <c r="I262" t="s">
        <v>3870</v>
      </c>
      <c r="J262" t="s">
        <v>3865</v>
      </c>
      <c r="K262">
        <v>42000</v>
      </c>
    </row>
    <row r="263" spans="1:11" x14ac:dyDescent="0.25">
      <c r="A263" t="s">
        <v>3922</v>
      </c>
      <c r="B263" t="s">
        <v>3853</v>
      </c>
      <c r="C263" t="s">
        <v>354</v>
      </c>
      <c r="D263" t="s">
        <v>3926</v>
      </c>
      <c r="E263" t="s">
        <v>3898</v>
      </c>
      <c r="F263" t="s">
        <v>399</v>
      </c>
      <c r="G263" t="s">
        <v>3927</v>
      </c>
      <c r="H263" t="s">
        <v>3900</v>
      </c>
      <c r="I263" t="s">
        <v>3870</v>
      </c>
      <c r="J263" t="s">
        <v>3883</v>
      </c>
      <c r="K263">
        <v>42000</v>
      </c>
    </row>
    <row r="264" spans="1:11" x14ac:dyDescent="0.25">
      <c r="A264" t="s">
        <v>3922</v>
      </c>
      <c r="B264" t="s">
        <v>3853</v>
      </c>
      <c r="C264" t="s">
        <v>354</v>
      </c>
      <c r="D264" t="s">
        <v>3926</v>
      </c>
      <c r="E264" t="s">
        <v>3898</v>
      </c>
      <c r="F264" t="s">
        <v>399</v>
      </c>
      <c r="G264" t="s">
        <v>3927</v>
      </c>
      <c r="H264" t="s">
        <v>3900</v>
      </c>
      <c r="I264" t="s">
        <v>530</v>
      </c>
      <c r="J264" t="s">
        <v>533</v>
      </c>
      <c r="K264">
        <v>150800</v>
      </c>
    </row>
    <row r="265" spans="1:11" x14ac:dyDescent="0.25">
      <c r="A265" t="s">
        <v>3922</v>
      </c>
      <c r="B265" t="s">
        <v>3853</v>
      </c>
      <c r="C265" t="s">
        <v>354</v>
      </c>
      <c r="D265" t="s">
        <v>3926</v>
      </c>
      <c r="E265" t="s">
        <v>3898</v>
      </c>
      <c r="F265" t="s">
        <v>399</v>
      </c>
      <c r="G265" t="s">
        <v>3927</v>
      </c>
      <c r="H265" t="s">
        <v>3900</v>
      </c>
      <c r="I265" t="s">
        <v>530</v>
      </c>
      <c r="J265" t="s">
        <v>3871</v>
      </c>
      <c r="K265">
        <v>160000</v>
      </c>
    </row>
    <row r="266" spans="1:11" x14ac:dyDescent="0.25">
      <c r="A266" t="s">
        <v>3922</v>
      </c>
      <c r="B266" t="s">
        <v>3853</v>
      </c>
      <c r="C266" t="s">
        <v>354</v>
      </c>
      <c r="D266" t="s">
        <v>3926</v>
      </c>
      <c r="E266" t="s">
        <v>3898</v>
      </c>
      <c r="F266" t="s">
        <v>399</v>
      </c>
      <c r="G266" t="s">
        <v>3927</v>
      </c>
      <c r="H266" t="s">
        <v>3900</v>
      </c>
      <c r="I266" t="s">
        <v>3872</v>
      </c>
      <c r="J266" t="s">
        <v>3859</v>
      </c>
      <c r="K266">
        <v>10000</v>
      </c>
    </row>
    <row r="267" spans="1:11" x14ac:dyDescent="0.25">
      <c r="A267" t="s">
        <v>3922</v>
      </c>
      <c r="B267" t="s">
        <v>3853</v>
      </c>
      <c r="C267" t="s">
        <v>354</v>
      </c>
      <c r="D267" t="s">
        <v>3926</v>
      </c>
      <c r="E267" t="s">
        <v>3898</v>
      </c>
      <c r="F267" t="s">
        <v>399</v>
      </c>
      <c r="G267" t="s">
        <v>3927</v>
      </c>
      <c r="H267" t="s">
        <v>3900</v>
      </c>
      <c r="I267" t="s">
        <v>3872</v>
      </c>
      <c r="J267" t="s">
        <v>3860</v>
      </c>
      <c r="K267">
        <v>10000</v>
      </c>
    </row>
    <row r="268" spans="1:11" x14ac:dyDescent="0.25">
      <c r="A268" t="s">
        <v>3922</v>
      </c>
      <c r="B268" t="s">
        <v>3853</v>
      </c>
      <c r="C268" t="s">
        <v>354</v>
      </c>
      <c r="D268" t="s">
        <v>3926</v>
      </c>
      <c r="E268" t="s">
        <v>3898</v>
      </c>
      <c r="F268" t="s">
        <v>399</v>
      </c>
      <c r="G268" t="s">
        <v>3927</v>
      </c>
      <c r="H268" t="s">
        <v>3900</v>
      </c>
      <c r="I268" t="s">
        <v>3873</v>
      </c>
      <c r="J268" t="s">
        <v>3859</v>
      </c>
      <c r="K268">
        <v>462</v>
      </c>
    </row>
    <row r="269" spans="1:11" x14ac:dyDescent="0.25">
      <c r="A269" t="s">
        <v>3922</v>
      </c>
      <c r="B269" t="s">
        <v>3853</v>
      </c>
      <c r="C269" t="s">
        <v>354</v>
      </c>
      <c r="D269" t="s">
        <v>3926</v>
      </c>
      <c r="E269" t="s">
        <v>3898</v>
      </c>
      <c r="F269" t="s">
        <v>399</v>
      </c>
      <c r="G269" t="s">
        <v>3927</v>
      </c>
      <c r="H269" t="s">
        <v>3900</v>
      </c>
      <c r="I269" t="s">
        <v>3873</v>
      </c>
      <c r="J269" t="s">
        <v>3860</v>
      </c>
      <c r="K269">
        <v>462</v>
      </c>
    </row>
    <row r="270" spans="1:11" x14ac:dyDescent="0.25">
      <c r="A270" t="s">
        <v>3922</v>
      </c>
      <c r="B270" t="s">
        <v>3853</v>
      </c>
      <c r="C270" t="s">
        <v>354</v>
      </c>
      <c r="D270" t="s">
        <v>3926</v>
      </c>
      <c r="E270" t="s">
        <v>3898</v>
      </c>
      <c r="F270" t="s">
        <v>399</v>
      </c>
      <c r="G270" t="s">
        <v>3927</v>
      </c>
      <c r="H270" t="s">
        <v>3900</v>
      </c>
      <c r="I270" t="s">
        <v>3874</v>
      </c>
      <c r="J270" t="s">
        <v>3864</v>
      </c>
      <c r="K270">
        <v>30193</v>
      </c>
    </row>
    <row r="271" spans="1:11" x14ac:dyDescent="0.25">
      <c r="A271" t="s">
        <v>3922</v>
      </c>
      <c r="B271" t="s">
        <v>3853</v>
      </c>
      <c r="C271" t="s">
        <v>354</v>
      </c>
      <c r="D271" t="s">
        <v>3926</v>
      </c>
      <c r="E271" t="s">
        <v>3898</v>
      </c>
      <c r="F271" t="s">
        <v>399</v>
      </c>
      <c r="G271" t="s">
        <v>3927</v>
      </c>
      <c r="H271" t="s">
        <v>3900</v>
      </c>
      <c r="I271" t="s">
        <v>3874</v>
      </c>
      <c r="J271" t="s">
        <v>3865</v>
      </c>
      <c r="K271">
        <v>36000</v>
      </c>
    </row>
    <row r="272" spans="1:11" x14ac:dyDescent="0.25">
      <c r="A272" t="s">
        <v>3922</v>
      </c>
      <c r="B272" t="s">
        <v>3853</v>
      </c>
      <c r="C272" t="s">
        <v>354</v>
      </c>
      <c r="D272" t="s">
        <v>3926</v>
      </c>
      <c r="E272" t="s">
        <v>3898</v>
      </c>
      <c r="F272" t="s">
        <v>399</v>
      </c>
      <c r="G272" t="s">
        <v>3927</v>
      </c>
      <c r="H272" t="s">
        <v>3900</v>
      </c>
      <c r="I272" t="s">
        <v>3874</v>
      </c>
      <c r="J272" t="s">
        <v>3883</v>
      </c>
      <c r="K272">
        <v>36000</v>
      </c>
    </row>
    <row r="273" spans="1:11" x14ac:dyDescent="0.25">
      <c r="A273" t="s">
        <v>3922</v>
      </c>
      <c r="B273" t="s">
        <v>3853</v>
      </c>
      <c r="C273" t="s">
        <v>354</v>
      </c>
      <c r="D273" t="s">
        <v>3926</v>
      </c>
      <c r="E273" t="s">
        <v>3898</v>
      </c>
      <c r="F273" t="s">
        <v>399</v>
      </c>
      <c r="G273" t="s">
        <v>3927</v>
      </c>
      <c r="H273" t="s">
        <v>3900</v>
      </c>
      <c r="I273" t="s">
        <v>3886</v>
      </c>
      <c r="J273" t="s">
        <v>3871</v>
      </c>
      <c r="K273">
        <v>160000</v>
      </c>
    </row>
    <row r="274" spans="1:11" x14ac:dyDescent="0.25">
      <c r="A274" t="s">
        <v>3922</v>
      </c>
      <c r="B274" t="s">
        <v>3853</v>
      </c>
      <c r="C274" t="s">
        <v>354</v>
      </c>
      <c r="D274" t="s">
        <v>3926</v>
      </c>
      <c r="E274" t="s">
        <v>3898</v>
      </c>
      <c r="F274" t="s">
        <v>399</v>
      </c>
      <c r="G274" t="s">
        <v>3927</v>
      </c>
      <c r="H274" t="s">
        <v>3900</v>
      </c>
      <c r="I274" t="s">
        <v>3875</v>
      </c>
      <c r="J274" t="s">
        <v>533</v>
      </c>
      <c r="K274">
        <v>150800</v>
      </c>
    </row>
    <row r="275" spans="1:11" x14ac:dyDescent="0.25">
      <c r="A275" t="s">
        <v>3922</v>
      </c>
      <c r="B275" t="s">
        <v>3853</v>
      </c>
      <c r="C275" t="s">
        <v>354</v>
      </c>
      <c r="D275" t="s">
        <v>3926</v>
      </c>
      <c r="E275" t="s">
        <v>3898</v>
      </c>
      <c r="F275" t="s">
        <v>399</v>
      </c>
      <c r="G275" t="s">
        <v>3927</v>
      </c>
      <c r="H275" t="s">
        <v>3900</v>
      </c>
      <c r="I275" t="s">
        <v>3875</v>
      </c>
      <c r="J275" t="s">
        <v>3871</v>
      </c>
      <c r="K275">
        <v>160000</v>
      </c>
    </row>
    <row r="276" spans="1:11" x14ac:dyDescent="0.25">
      <c r="A276" t="s">
        <v>3922</v>
      </c>
      <c r="B276" t="s">
        <v>3853</v>
      </c>
      <c r="C276" t="s">
        <v>354</v>
      </c>
      <c r="D276" t="s">
        <v>3926</v>
      </c>
      <c r="E276" t="s">
        <v>3898</v>
      </c>
      <c r="F276" t="s">
        <v>399</v>
      </c>
      <c r="G276" t="s">
        <v>3927</v>
      </c>
      <c r="H276" t="s">
        <v>3900</v>
      </c>
      <c r="I276" t="s">
        <v>3876</v>
      </c>
      <c r="J276" t="s">
        <v>3865</v>
      </c>
      <c r="K276">
        <v>72500</v>
      </c>
    </row>
    <row r="277" spans="1:11" x14ac:dyDescent="0.25">
      <c r="A277" t="s">
        <v>3922</v>
      </c>
      <c r="B277" t="s">
        <v>3853</v>
      </c>
      <c r="C277" t="s">
        <v>354</v>
      </c>
      <c r="D277" t="s">
        <v>3926</v>
      </c>
      <c r="E277" t="s">
        <v>3898</v>
      </c>
      <c r="F277" t="s">
        <v>399</v>
      </c>
      <c r="G277" t="s">
        <v>3927</v>
      </c>
      <c r="H277" t="s">
        <v>3900</v>
      </c>
      <c r="I277" t="s">
        <v>3876</v>
      </c>
      <c r="J277" t="s">
        <v>3883</v>
      </c>
      <c r="K277">
        <v>72500</v>
      </c>
    </row>
    <row r="278" spans="1:11" x14ac:dyDescent="0.25">
      <c r="A278" t="s">
        <v>3922</v>
      </c>
      <c r="B278" t="s">
        <v>3853</v>
      </c>
      <c r="C278" t="s">
        <v>354</v>
      </c>
      <c r="D278" t="s">
        <v>3928</v>
      </c>
      <c r="E278" t="s">
        <v>3929</v>
      </c>
      <c r="F278" t="s">
        <v>441</v>
      </c>
      <c r="G278" t="s">
        <v>3930</v>
      </c>
      <c r="H278" t="s">
        <v>3900</v>
      </c>
      <c r="I278" t="s">
        <v>3858</v>
      </c>
      <c r="J278" t="s">
        <v>3859</v>
      </c>
      <c r="K278">
        <v>1700</v>
      </c>
    </row>
    <row r="279" spans="1:11" x14ac:dyDescent="0.25">
      <c r="A279" t="s">
        <v>3922</v>
      </c>
      <c r="B279" t="s">
        <v>3853</v>
      </c>
      <c r="C279" t="s">
        <v>354</v>
      </c>
      <c r="D279" t="s">
        <v>3928</v>
      </c>
      <c r="E279" t="s">
        <v>3929</v>
      </c>
      <c r="F279" t="s">
        <v>441</v>
      </c>
      <c r="G279" t="s">
        <v>3930</v>
      </c>
      <c r="H279" t="s">
        <v>3900</v>
      </c>
      <c r="I279" t="s">
        <v>3858</v>
      </c>
      <c r="J279" t="s">
        <v>3860</v>
      </c>
      <c r="K279">
        <v>1700</v>
      </c>
    </row>
    <row r="280" spans="1:11" x14ac:dyDescent="0.25">
      <c r="A280" t="s">
        <v>3922</v>
      </c>
      <c r="B280" t="s">
        <v>3853</v>
      </c>
      <c r="C280" t="s">
        <v>354</v>
      </c>
      <c r="D280" t="s">
        <v>3928</v>
      </c>
      <c r="E280" t="s">
        <v>3929</v>
      </c>
      <c r="F280" t="s">
        <v>441</v>
      </c>
      <c r="G280" t="s">
        <v>3930</v>
      </c>
      <c r="H280" t="s">
        <v>3900</v>
      </c>
      <c r="I280" t="s">
        <v>3901</v>
      </c>
      <c r="J280" t="s">
        <v>3859</v>
      </c>
      <c r="K280">
        <v>6100</v>
      </c>
    </row>
    <row r="281" spans="1:11" x14ac:dyDescent="0.25">
      <c r="A281" t="s">
        <v>3922</v>
      </c>
      <c r="B281" t="s">
        <v>3853</v>
      </c>
      <c r="C281" t="s">
        <v>354</v>
      </c>
      <c r="D281" t="s">
        <v>3928</v>
      </c>
      <c r="E281" t="s">
        <v>3929</v>
      </c>
      <c r="F281" t="s">
        <v>441</v>
      </c>
      <c r="G281" t="s">
        <v>3930</v>
      </c>
      <c r="H281" t="s">
        <v>3900</v>
      </c>
      <c r="I281" t="s">
        <v>3901</v>
      </c>
      <c r="J281" t="s">
        <v>3860</v>
      </c>
      <c r="K281">
        <v>6100</v>
      </c>
    </row>
    <row r="282" spans="1:11" x14ac:dyDescent="0.25">
      <c r="A282" t="s">
        <v>3922</v>
      </c>
      <c r="B282" t="s">
        <v>3853</v>
      </c>
      <c r="C282" t="s">
        <v>354</v>
      </c>
      <c r="D282" t="s">
        <v>3928</v>
      </c>
      <c r="E282" t="s">
        <v>3929</v>
      </c>
      <c r="F282" t="s">
        <v>441</v>
      </c>
      <c r="G282" t="s">
        <v>3930</v>
      </c>
      <c r="H282" t="s">
        <v>3900</v>
      </c>
      <c r="I282" t="s">
        <v>3881</v>
      </c>
      <c r="J282" t="s">
        <v>3859</v>
      </c>
      <c r="K282">
        <v>20000</v>
      </c>
    </row>
    <row r="283" spans="1:11" x14ac:dyDescent="0.25">
      <c r="A283" t="s">
        <v>3922</v>
      </c>
      <c r="B283" t="s">
        <v>3853</v>
      </c>
      <c r="C283" t="s">
        <v>354</v>
      </c>
      <c r="D283" t="s">
        <v>3928</v>
      </c>
      <c r="E283" t="s">
        <v>3929</v>
      </c>
      <c r="F283" t="s">
        <v>441</v>
      </c>
      <c r="G283" t="s">
        <v>3930</v>
      </c>
      <c r="H283" t="s">
        <v>3900</v>
      </c>
      <c r="I283" t="s">
        <v>3881</v>
      </c>
      <c r="J283" t="s">
        <v>3860</v>
      </c>
      <c r="K283">
        <v>20000</v>
      </c>
    </row>
    <row r="284" spans="1:11" x14ac:dyDescent="0.25">
      <c r="A284" t="s">
        <v>3922</v>
      </c>
      <c r="B284" t="s">
        <v>3853</v>
      </c>
      <c r="C284" t="s">
        <v>354</v>
      </c>
      <c r="D284" t="s">
        <v>3928</v>
      </c>
      <c r="E284" t="s">
        <v>3929</v>
      </c>
      <c r="F284" t="s">
        <v>441</v>
      </c>
      <c r="G284" t="s">
        <v>3930</v>
      </c>
      <c r="H284" t="s">
        <v>3900</v>
      </c>
      <c r="I284" t="s">
        <v>3863</v>
      </c>
      <c r="J284" t="s">
        <v>3864</v>
      </c>
      <c r="K284">
        <v>10050</v>
      </c>
    </row>
    <row r="285" spans="1:11" x14ac:dyDescent="0.25">
      <c r="A285" t="s">
        <v>3922</v>
      </c>
      <c r="B285" t="s">
        <v>3853</v>
      </c>
      <c r="C285" t="s">
        <v>354</v>
      </c>
      <c r="D285" t="s">
        <v>3928</v>
      </c>
      <c r="E285" t="s">
        <v>3929</v>
      </c>
      <c r="F285" t="s">
        <v>441</v>
      </c>
      <c r="G285" t="s">
        <v>3930</v>
      </c>
      <c r="H285" t="s">
        <v>3900</v>
      </c>
      <c r="I285" t="s">
        <v>3863</v>
      </c>
      <c r="J285" t="s">
        <v>3865</v>
      </c>
      <c r="K285">
        <v>11323</v>
      </c>
    </row>
    <row r="286" spans="1:11" x14ac:dyDescent="0.25">
      <c r="A286" t="s">
        <v>3922</v>
      </c>
      <c r="B286" t="s">
        <v>3853</v>
      </c>
      <c r="C286" t="s">
        <v>354</v>
      </c>
      <c r="D286" t="s">
        <v>3928</v>
      </c>
      <c r="E286" t="s">
        <v>3929</v>
      </c>
      <c r="F286" t="s">
        <v>441</v>
      </c>
      <c r="G286" t="s">
        <v>3930</v>
      </c>
      <c r="H286" t="s">
        <v>3900</v>
      </c>
      <c r="I286" t="s">
        <v>3863</v>
      </c>
      <c r="J286" t="s">
        <v>3883</v>
      </c>
      <c r="K286">
        <v>11323</v>
      </c>
    </row>
    <row r="287" spans="1:11" x14ac:dyDescent="0.25">
      <c r="A287" t="s">
        <v>3922</v>
      </c>
      <c r="B287" t="s">
        <v>3853</v>
      </c>
      <c r="C287" t="s">
        <v>354</v>
      </c>
      <c r="D287" t="s">
        <v>3928</v>
      </c>
      <c r="E287" t="s">
        <v>3929</v>
      </c>
      <c r="F287" t="s">
        <v>441</v>
      </c>
      <c r="G287" t="s">
        <v>3930</v>
      </c>
      <c r="H287" t="s">
        <v>3900</v>
      </c>
      <c r="I287" t="s">
        <v>3904</v>
      </c>
      <c r="J287" t="s">
        <v>3864</v>
      </c>
      <c r="K287">
        <v>7450</v>
      </c>
    </row>
    <row r="288" spans="1:11" x14ac:dyDescent="0.25">
      <c r="A288" t="s">
        <v>3922</v>
      </c>
      <c r="B288" t="s">
        <v>3853</v>
      </c>
      <c r="C288" t="s">
        <v>354</v>
      </c>
      <c r="D288" t="s">
        <v>3928</v>
      </c>
      <c r="E288" t="s">
        <v>3929</v>
      </c>
      <c r="F288" t="s">
        <v>441</v>
      </c>
      <c r="G288" t="s">
        <v>3930</v>
      </c>
      <c r="H288" t="s">
        <v>3900</v>
      </c>
      <c r="I288" t="s">
        <v>3904</v>
      </c>
      <c r="J288" t="s">
        <v>3865</v>
      </c>
      <c r="K288">
        <v>9300</v>
      </c>
    </row>
    <row r="289" spans="1:11" x14ac:dyDescent="0.25">
      <c r="A289" t="s">
        <v>3922</v>
      </c>
      <c r="B289" t="s">
        <v>3853</v>
      </c>
      <c r="C289" t="s">
        <v>354</v>
      </c>
      <c r="D289" t="s">
        <v>3928</v>
      </c>
      <c r="E289" t="s">
        <v>3929</v>
      </c>
      <c r="F289" t="s">
        <v>441</v>
      </c>
      <c r="G289" t="s">
        <v>3930</v>
      </c>
      <c r="H289" t="s">
        <v>3900</v>
      </c>
      <c r="I289" t="s">
        <v>3904</v>
      </c>
      <c r="J289" t="s">
        <v>3883</v>
      </c>
      <c r="K289">
        <v>9300</v>
      </c>
    </row>
    <row r="290" spans="1:11" x14ac:dyDescent="0.25">
      <c r="A290" t="s">
        <v>3922</v>
      </c>
      <c r="B290" t="s">
        <v>3853</v>
      </c>
      <c r="C290" t="s">
        <v>354</v>
      </c>
      <c r="D290" t="s">
        <v>3928</v>
      </c>
      <c r="E290" t="s">
        <v>3929</v>
      </c>
      <c r="F290" t="s">
        <v>441</v>
      </c>
      <c r="G290" t="s">
        <v>3930</v>
      </c>
      <c r="H290" t="s">
        <v>3900</v>
      </c>
      <c r="I290" t="s">
        <v>3866</v>
      </c>
      <c r="J290" t="s">
        <v>3865</v>
      </c>
      <c r="K290">
        <v>7500</v>
      </c>
    </row>
    <row r="291" spans="1:11" x14ac:dyDescent="0.25">
      <c r="A291" t="s">
        <v>3922</v>
      </c>
      <c r="B291" t="s">
        <v>3853</v>
      </c>
      <c r="C291" t="s">
        <v>354</v>
      </c>
      <c r="D291" t="s">
        <v>3928</v>
      </c>
      <c r="E291" t="s">
        <v>3929</v>
      </c>
      <c r="F291" t="s">
        <v>441</v>
      </c>
      <c r="G291" t="s">
        <v>3930</v>
      </c>
      <c r="H291" t="s">
        <v>3900</v>
      </c>
      <c r="I291" t="s">
        <v>3866</v>
      </c>
      <c r="J291" t="s">
        <v>3883</v>
      </c>
      <c r="K291">
        <v>7500</v>
      </c>
    </row>
    <row r="292" spans="1:11" x14ac:dyDescent="0.25">
      <c r="A292" t="s">
        <v>3922</v>
      </c>
      <c r="B292" t="s">
        <v>3853</v>
      </c>
      <c r="C292" t="s">
        <v>354</v>
      </c>
      <c r="D292" t="s">
        <v>3928</v>
      </c>
      <c r="E292" t="s">
        <v>3929</v>
      </c>
      <c r="F292" t="s">
        <v>441</v>
      </c>
      <c r="G292" t="s">
        <v>3930</v>
      </c>
      <c r="H292" t="s">
        <v>3900</v>
      </c>
      <c r="I292" t="s">
        <v>3867</v>
      </c>
      <c r="J292" t="s">
        <v>3865</v>
      </c>
      <c r="K292">
        <v>12500</v>
      </c>
    </row>
    <row r="293" spans="1:11" x14ac:dyDescent="0.25">
      <c r="A293" t="s">
        <v>3922</v>
      </c>
      <c r="B293" t="s">
        <v>3853</v>
      </c>
      <c r="C293" t="s">
        <v>354</v>
      </c>
      <c r="D293" t="s">
        <v>3928</v>
      </c>
      <c r="E293" t="s">
        <v>3929</v>
      </c>
      <c r="F293" t="s">
        <v>441</v>
      </c>
      <c r="G293" t="s">
        <v>3930</v>
      </c>
      <c r="H293" t="s">
        <v>3900</v>
      </c>
      <c r="I293" t="s">
        <v>3867</v>
      </c>
      <c r="J293" t="s">
        <v>3883</v>
      </c>
      <c r="K293">
        <v>12500</v>
      </c>
    </row>
    <row r="294" spans="1:11" x14ac:dyDescent="0.25">
      <c r="A294" t="s">
        <v>3922</v>
      </c>
      <c r="B294" t="s">
        <v>3853</v>
      </c>
      <c r="C294" t="s">
        <v>354</v>
      </c>
      <c r="D294" t="s">
        <v>3928</v>
      </c>
      <c r="E294" t="s">
        <v>3929</v>
      </c>
      <c r="F294" t="s">
        <v>441</v>
      </c>
      <c r="G294" t="s">
        <v>3930</v>
      </c>
      <c r="H294" t="s">
        <v>3900</v>
      </c>
      <c r="I294" t="s">
        <v>3869</v>
      </c>
      <c r="J294" t="s">
        <v>3865</v>
      </c>
      <c r="K294">
        <v>8000</v>
      </c>
    </row>
    <row r="295" spans="1:11" x14ac:dyDescent="0.25">
      <c r="A295" t="s">
        <v>3922</v>
      </c>
      <c r="B295" t="s">
        <v>3853</v>
      </c>
      <c r="C295" t="s">
        <v>354</v>
      </c>
      <c r="D295" t="s">
        <v>3928</v>
      </c>
      <c r="E295" t="s">
        <v>3929</v>
      </c>
      <c r="F295" t="s">
        <v>441</v>
      </c>
      <c r="G295" t="s">
        <v>3930</v>
      </c>
      <c r="H295" t="s">
        <v>3900</v>
      </c>
      <c r="I295" t="s">
        <v>3869</v>
      </c>
      <c r="J295" t="s">
        <v>3883</v>
      </c>
      <c r="K295">
        <v>8000</v>
      </c>
    </row>
    <row r="296" spans="1:11" x14ac:dyDescent="0.25">
      <c r="A296" t="s">
        <v>3922</v>
      </c>
      <c r="B296" t="s">
        <v>3853</v>
      </c>
      <c r="C296" t="s">
        <v>354</v>
      </c>
      <c r="D296" t="s">
        <v>3928</v>
      </c>
      <c r="E296" t="s">
        <v>3929</v>
      </c>
      <c r="F296" t="s">
        <v>441</v>
      </c>
      <c r="G296" t="s">
        <v>3930</v>
      </c>
      <c r="H296" t="s">
        <v>3900</v>
      </c>
      <c r="I296" t="s">
        <v>3870</v>
      </c>
      <c r="J296" t="s">
        <v>3865</v>
      </c>
      <c r="K296">
        <v>12500</v>
      </c>
    </row>
    <row r="297" spans="1:11" x14ac:dyDescent="0.25">
      <c r="A297" t="s">
        <v>3922</v>
      </c>
      <c r="B297" t="s">
        <v>3853</v>
      </c>
      <c r="C297" t="s">
        <v>354</v>
      </c>
      <c r="D297" t="s">
        <v>3928</v>
      </c>
      <c r="E297" t="s">
        <v>3929</v>
      </c>
      <c r="F297" t="s">
        <v>441</v>
      </c>
      <c r="G297" t="s">
        <v>3930</v>
      </c>
      <c r="H297" t="s">
        <v>3900</v>
      </c>
      <c r="I297" t="s">
        <v>3870</v>
      </c>
      <c r="J297" t="s">
        <v>3883</v>
      </c>
      <c r="K297">
        <v>12500</v>
      </c>
    </row>
    <row r="298" spans="1:11" x14ac:dyDescent="0.25">
      <c r="A298" t="s">
        <v>3922</v>
      </c>
      <c r="B298" t="s">
        <v>3853</v>
      </c>
      <c r="C298" t="s">
        <v>354</v>
      </c>
      <c r="D298" t="s">
        <v>3928</v>
      </c>
      <c r="E298" t="s">
        <v>3929</v>
      </c>
      <c r="F298" t="s">
        <v>441</v>
      </c>
      <c r="G298" t="s">
        <v>3930</v>
      </c>
      <c r="H298" t="s">
        <v>3900</v>
      </c>
      <c r="I298" t="s">
        <v>530</v>
      </c>
      <c r="J298" t="s">
        <v>533</v>
      </c>
      <c r="K298">
        <v>45932</v>
      </c>
    </row>
    <row r="299" spans="1:11" x14ac:dyDescent="0.25">
      <c r="A299" t="s">
        <v>3922</v>
      </c>
      <c r="B299" t="s">
        <v>3853</v>
      </c>
      <c r="C299" t="s">
        <v>354</v>
      </c>
      <c r="D299" t="s">
        <v>3928</v>
      </c>
      <c r="E299" t="s">
        <v>3929</v>
      </c>
      <c r="F299" t="s">
        <v>441</v>
      </c>
      <c r="G299" t="s">
        <v>3930</v>
      </c>
      <c r="H299" t="s">
        <v>3900</v>
      </c>
      <c r="I299" t="s">
        <v>530</v>
      </c>
      <c r="J299" t="s">
        <v>3871</v>
      </c>
      <c r="K299">
        <v>50000</v>
      </c>
    </row>
    <row r="300" spans="1:11" x14ac:dyDescent="0.25">
      <c r="A300" t="s">
        <v>3922</v>
      </c>
      <c r="B300" t="s">
        <v>3853</v>
      </c>
      <c r="C300" t="s">
        <v>354</v>
      </c>
      <c r="D300" t="s">
        <v>3928</v>
      </c>
      <c r="E300" t="s">
        <v>3929</v>
      </c>
      <c r="F300" t="s">
        <v>441</v>
      </c>
      <c r="G300" t="s">
        <v>3930</v>
      </c>
      <c r="H300" t="s">
        <v>3900</v>
      </c>
      <c r="I300" t="s">
        <v>3873</v>
      </c>
      <c r="J300" t="s">
        <v>3859</v>
      </c>
      <c r="K300">
        <v>37</v>
      </c>
    </row>
    <row r="301" spans="1:11" x14ac:dyDescent="0.25">
      <c r="A301" t="s">
        <v>3922</v>
      </c>
      <c r="B301" t="s">
        <v>3853</v>
      </c>
      <c r="C301" t="s">
        <v>354</v>
      </c>
      <c r="D301" t="s">
        <v>3928</v>
      </c>
      <c r="E301" t="s">
        <v>3929</v>
      </c>
      <c r="F301" t="s">
        <v>441</v>
      </c>
      <c r="G301" t="s">
        <v>3930</v>
      </c>
      <c r="H301" t="s">
        <v>3900</v>
      </c>
      <c r="I301" t="s">
        <v>3873</v>
      </c>
      <c r="J301" t="s">
        <v>3860</v>
      </c>
      <c r="K301">
        <v>37</v>
      </c>
    </row>
    <row r="302" spans="1:11" x14ac:dyDescent="0.25">
      <c r="A302" t="s">
        <v>3922</v>
      </c>
      <c r="B302" t="s">
        <v>3853</v>
      </c>
      <c r="C302" t="s">
        <v>354</v>
      </c>
      <c r="D302" t="s">
        <v>3928</v>
      </c>
      <c r="E302" t="s">
        <v>3929</v>
      </c>
      <c r="F302" t="s">
        <v>441</v>
      </c>
      <c r="G302" t="s">
        <v>3930</v>
      </c>
      <c r="H302" t="s">
        <v>3900</v>
      </c>
      <c r="I302" t="s">
        <v>3886</v>
      </c>
      <c r="J302" t="s">
        <v>3871</v>
      </c>
      <c r="K302">
        <v>50000</v>
      </c>
    </row>
    <row r="303" spans="1:11" x14ac:dyDescent="0.25">
      <c r="A303" t="s">
        <v>3922</v>
      </c>
      <c r="B303" t="s">
        <v>3853</v>
      </c>
      <c r="C303" t="s">
        <v>354</v>
      </c>
      <c r="D303" t="s">
        <v>3928</v>
      </c>
      <c r="E303" t="s">
        <v>3929</v>
      </c>
      <c r="F303" t="s">
        <v>441</v>
      </c>
      <c r="G303" t="s">
        <v>3930</v>
      </c>
      <c r="H303" t="s">
        <v>3900</v>
      </c>
      <c r="I303" t="s">
        <v>3875</v>
      </c>
      <c r="J303" t="s">
        <v>533</v>
      </c>
      <c r="K303">
        <v>45932</v>
      </c>
    </row>
    <row r="304" spans="1:11" x14ac:dyDescent="0.25">
      <c r="A304" t="s">
        <v>3922</v>
      </c>
      <c r="B304" t="s">
        <v>3853</v>
      </c>
      <c r="C304" t="s">
        <v>354</v>
      </c>
      <c r="D304" t="s">
        <v>3928</v>
      </c>
      <c r="E304" t="s">
        <v>3929</v>
      </c>
      <c r="F304" t="s">
        <v>441</v>
      </c>
      <c r="G304" t="s">
        <v>3930</v>
      </c>
      <c r="H304" t="s">
        <v>3900</v>
      </c>
      <c r="I304" t="s">
        <v>3875</v>
      </c>
      <c r="J304" t="s">
        <v>3871</v>
      </c>
      <c r="K304">
        <v>50000</v>
      </c>
    </row>
    <row r="305" spans="1:11" x14ac:dyDescent="0.25">
      <c r="A305" t="s">
        <v>3922</v>
      </c>
      <c r="B305" t="s">
        <v>3853</v>
      </c>
      <c r="C305" t="s">
        <v>354</v>
      </c>
      <c r="D305" t="s">
        <v>3928</v>
      </c>
      <c r="E305" t="s">
        <v>3929</v>
      </c>
      <c r="F305" t="s">
        <v>441</v>
      </c>
      <c r="G305" t="s">
        <v>3930</v>
      </c>
      <c r="H305" t="s">
        <v>3900</v>
      </c>
      <c r="I305" t="s">
        <v>3876</v>
      </c>
      <c r="J305" t="s">
        <v>3865</v>
      </c>
      <c r="K305">
        <v>29100</v>
      </c>
    </row>
    <row r="306" spans="1:11" x14ac:dyDescent="0.25">
      <c r="A306" t="s">
        <v>3922</v>
      </c>
      <c r="B306" t="s">
        <v>3853</v>
      </c>
      <c r="C306" t="s">
        <v>354</v>
      </c>
      <c r="D306" t="s">
        <v>3928</v>
      </c>
      <c r="E306" t="s">
        <v>3929</v>
      </c>
      <c r="F306" t="s">
        <v>441</v>
      </c>
      <c r="G306" t="s">
        <v>3930</v>
      </c>
      <c r="H306" t="s">
        <v>3900</v>
      </c>
      <c r="I306" t="s">
        <v>3876</v>
      </c>
      <c r="J306" t="s">
        <v>3883</v>
      </c>
      <c r="K306">
        <v>29100</v>
      </c>
    </row>
    <row r="307" spans="1:11" x14ac:dyDescent="0.25">
      <c r="A307" t="s">
        <v>3931</v>
      </c>
      <c r="B307" t="s">
        <v>3853</v>
      </c>
      <c r="C307" t="s">
        <v>354</v>
      </c>
      <c r="D307" t="s">
        <v>3932</v>
      </c>
      <c r="E307" t="s">
        <v>770</v>
      </c>
      <c r="F307" t="s">
        <v>305</v>
      </c>
      <c r="G307" t="s">
        <v>3933</v>
      </c>
      <c r="H307" t="s">
        <v>3890</v>
      </c>
      <c r="I307" t="s">
        <v>3858</v>
      </c>
      <c r="J307" t="s">
        <v>3859</v>
      </c>
      <c r="K307">
        <v>33300</v>
      </c>
    </row>
    <row r="308" spans="1:11" x14ac:dyDescent="0.25">
      <c r="A308" t="s">
        <v>3931</v>
      </c>
      <c r="B308" t="s">
        <v>3853</v>
      </c>
      <c r="C308" t="s">
        <v>354</v>
      </c>
      <c r="D308" t="s">
        <v>3932</v>
      </c>
      <c r="E308" t="s">
        <v>770</v>
      </c>
      <c r="F308" t="s">
        <v>305</v>
      </c>
      <c r="G308" t="s">
        <v>3933</v>
      </c>
      <c r="H308" t="s">
        <v>3890</v>
      </c>
      <c r="I308" t="s">
        <v>3858</v>
      </c>
      <c r="J308" t="s">
        <v>3860</v>
      </c>
      <c r="K308">
        <v>33300</v>
      </c>
    </row>
    <row r="309" spans="1:11" x14ac:dyDescent="0.25">
      <c r="A309" t="s">
        <v>3931</v>
      </c>
      <c r="B309" t="s">
        <v>3853</v>
      </c>
      <c r="C309" t="s">
        <v>354</v>
      </c>
      <c r="D309" t="s">
        <v>3932</v>
      </c>
      <c r="E309" t="s">
        <v>770</v>
      </c>
      <c r="F309" t="s">
        <v>305</v>
      </c>
      <c r="G309" t="s">
        <v>3933</v>
      </c>
      <c r="H309" t="s">
        <v>3890</v>
      </c>
      <c r="I309" t="s">
        <v>3863</v>
      </c>
      <c r="J309" t="s">
        <v>3864</v>
      </c>
      <c r="K309">
        <v>72000</v>
      </c>
    </row>
    <row r="310" spans="1:11" x14ac:dyDescent="0.25">
      <c r="A310" t="s">
        <v>3931</v>
      </c>
      <c r="B310" t="s">
        <v>3853</v>
      </c>
      <c r="C310" t="s">
        <v>354</v>
      </c>
      <c r="D310" t="s">
        <v>3932</v>
      </c>
      <c r="E310" t="s">
        <v>770</v>
      </c>
      <c r="F310" t="s">
        <v>305</v>
      </c>
      <c r="G310" t="s">
        <v>3933</v>
      </c>
      <c r="H310" t="s">
        <v>3890</v>
      </c>
      <c r="I310" t="s">
        <v>3863</v>
      </c>
      <c r="J310" t="s">
        <v>3865</v>
      </c>
      <c r="K310">
        <v>73800</v>
      </c>
    </row>
    <row r="311" spans="1:11" x14ac:dyDescent="0.25">
      <c r="A311" t="s">
        <v>3931</v>
      </c>
      <c r="B311" t="s">
        <v>3853</v>
      </c>
      <c r="C311" t="s">
        <v>354</v>
      </c>
      <c r="D311" t="s">
        <v>3932</v>
      </c>
      <c r="E311" t="s">
        <v>770</v>
      </c>
      <c r="F311" t="s">
        <v>305</v>
      </c>
      <c r="G311" t="s">
        <v>3933</v>
      </c>
      <c r="H311" t="s">
        <v>3890</v>
      </c>
      <c r="I311" t="s">
        <v>3863</v>
      </c>
      <c r="J311" t="s">
        <v>3883</v>
      </c>
      <c r="K311">
        <v>73800</v>
      </c>
    </row>
    <row r="312" spans="1:11" x14ac:dyDescent="0.25">
      <c r="A312" t="s">
        <v>3931</v>
      </c>
      <c r="B312" t="s">
        <v>3853</v>
      </c>
      <c r="C312" t="s">
        <v>354</v>
      </c>
      <c r="D312" t="s">
        <v>3932</v>
      </c>
      <c r="E312" t="s">
        <v>770</v>
      </c>
      <c r="F312" t="s">
        <v>305</v>
      </c>
      <c r="G312" t="s">
        <v>3933</v>
      </c>
      <c r="H312" t="s">
        <v>3890</v>
      </c>
      <c r="I312" t="s">
        <v>3903</v>
      </c>
      <c r="J312" t="s">
        <v>3864</v>
      </c>
      <c r="K312">
        <v>52000</v>
      </c>
    </row>
    <row r="313" spans="1:11" x14ac:dyDescent="0.25">
      <c r="A313" t="s">
        <v>3931</v>
      </c>
      <c r="B313" t="s">
        <v>3853</v>
      </c>
      <c r="C313" t="s">
        <v>354</v>
      </c>
      <c r="D313" t="s">
        <v>3932</v>
      </c>
      <c r="E313" t="s">
        <v>770</v>
      </c>
      <c r="F313" t="s">
        <v>305</v>
      </c>
      <c r="G313" t="s">
        <v>3933</v>
      </c>
      <c r="H313" t="s">
        <v>3890</v>
      </c>
      <c r="I313" t="s">
        <v>3903</v>
      </c>
      <c r="J313" t="s">
        <v>3865</v>
      </c>
      <c r="K313">
        <v>55000</v>
      </c>
    </row>
    <row r="314" spans="1:11" x14ac:dyDescent="0.25">
      <c r="A314" t="s">
        <v>3931</v>
      </c>
      <c r="B314" t="s">
        <v>3853</v>
      </c>
      <c r="C314" t="s">
        <v>354</v>
      </c>
      <c r="D314" t="s">
        <v>3932</v>
      </c>
      <c r="E314" t="s">
        <v>770</v>
      </c>
      <c r="F314" t="s">
        <v>305</v>
      </c>
      <c r="G314" t="s">
        <v>3933</v>
      </c>
      <c r="H314" t="s">
        <v>3890</v>
      </c>
      <c r="I314" t="s">
        <v>3903</v>
      </c>
      <c r="J314" t="s">
        <v>3883</v>
      </c>
      <c r="K314">
        <v>55000</v>
      </c>
    </row>
    <row r="315" spans="1:11" x14ac:dyDescent="0.25">
      <c r="A315" t="s">
        <v>3931</v>
      </c>
      <c r="B315" t="s">
        <v>3853</v>
      </c>
      <c r="C315" t="s">
        <v>354</v>
      </c>
      <c r="D315" t="s">
        <v>3932</v>
      </c>
      <c r="E315" t="s">
        <v>770</v>
      </c>
      <c r="F315" t="s">
        <v>305</v>
      </c>
      <c r="G315" t="s">
        <v>3933</v>
      </c>
      <c r="H315" t="s">
        <v>3890</v>
      </c>
      <c r="I315" t="s">
        <v>3904</v>
      </c>
      <c r="J315" t="s">
        <v>3864</v>
      </c>
      <c r="K315">
        <v>48000</v>
      </c>
    </row>
    <row r="316" spans="1:11" x14ac:dyDescent="0.25">
      <c r="A316" t="s">
        <v>3931</v>
      </c>
      <c r="B316" t="s">
        <v>3853</v>
      </c>
      <c r="C316" t="s">
        <v>354</v>
      </c>
      <c r="D316" t="s">
        <v>3932</v>
      </c>
      <c r="E316" t="s">
        <v>770</v>
      </c>
      <c r="F316" t="s">
        <v>305</v>
      </c>
      <c r="G316" t="s">
        <v>3933</v>
      </c>
      <c r="H316" t="s">
        <v>3890</v>
      </c>
      <c r="I316" t="s">
        <v>3904</v>
      </c>
      <c r="J316" t="s">
        <v>3865</v>
      </c>
      <c r="K316">
        <v>49000</v>
      </c>
    </row>
    <row r="317" spans="1:11" x14ac:dyDescent="0.25">
      <c r="A317" t="s">
        <v>3931</v>
      </c>
      <c r="B317" t="s">
        <v>3853</v>
      </c>
      <c r="C317" t="s">
        <v>354</v>
      </c>
      <c r="D317" t="s">
        <v>3932</v>
      </c>
      <c r="E317" t="s">
        <v>770</v>
      </c>
      <c r="F317" t="s">
        <v>305</v>
      </c>
      <c r="G317" t="s">
        <v>3933</v>
      </c>
      <c r="H317" t="s">
        <v>3890</v>
      </c>
      <c r="I317" t="s">
        <v>3904</v>
      </c>
      <c r="J317" t="s">
        <v>3883</v>
      </c>
      <c r="K317">
        <v>49000</v>
      </c>
    </row>
    <row r="318" spans="1:11" x14ac:dyDescent="0.25">
      <c r="A318" t="s">
        <v>3931</v>
      </c>
      <c r="B318" t="s">
        <v>3853</v>
      </c>
      <c r="C318" t="s">
        <v>354</v>
      </c>
      <c r="D318" t="s">
        <v>3932</v>
      </c>
      <c r="E318" t="s">
        <v>770</v>
      </c>
      <c r="F318" t="s">
        <v>305</v>
      </c>
      <c r="G318" t="s">
        <v>3933</v>
      </c>
      <c r="H318" t="s">
        <v>3890</v>
      </c>
      <c r="I318" t="s">
        <v>3866</v>
      </c>
      <c r="J318" t="s">
        <v>3865</v>
      </c>
      <c r="K318">
        <v>51500</v>
      </c>
    </row>
    <row r="319" spans="1:11" x14ac:dyDescent="0.25">
      <c r="A319" t="s">
        <v>3931</v>
      </c>
      <c r="B319" t="s">
        <v>3853</v>
      </c>
      <c r="C319" t="s">
        <v>354</v>
      </c>
      <c r="D319" t="s">
        <v>3932</v>
      </c>
      <c r="E319" t="s">
        <v>770</v>
      </c>
      <c r="F319" t="s">
        <v>305</v>
      </c>
      <c r="G319" t="s">
        <v>3933</v>
      </c>
      <c r="H319" t="s">
        <v>3890</v>
      </c>
      <c r="I319" t="s">
        <v>3866</v>
      </c>
      <c r="J319" t="s">
        <v>3883</v>
      </c>
      <c r="K319">
        <v>51500</v>
      </c>
    </row>
    <row r="320" spans="1:11" x14ac:dyDescent="0.25">
      <c r="A320" t="s">
        <v>3931</v>
      </c>
      <c r="B320" t="s">
        <v>3853</v>
      </c>
      <c r="C320" t="s">
        <v>354</v>
      </c>
      <c r="D320" t="s">
        <v>3932</v>
      </c>
      <c r="E320" t="s">
        <v>770</v>
      </c>
      <c r="F320" t="s">
        <v>305</v>
      </c>
      <c r="G320" t="s">
        <v>3933</v>
      </c>
      <c r="H320" t="s">
        <v>3890</v>
      </c>
      <c r="I320" t="s">
        <v>3868</v>
      </c>
      <c r="J320" t="s">
        <v>3865</v>
      </c>
      <c r="K320">
        <v>74000</v>
      </c>
    </row>
    <row r="321" spans="1:11" x14ac:dyDescent="0.25">
      <c r="A321" t="s">
        <v>3931</v>
      </c>
      <c r="B321" t="s">
        <v>3853</v>
      </c>
      <c r="C321" t="s">
        <v>354</v>
      </c>
      <c r="D321" t="s">
        <v>3932</v>
      </c>
      <c r="E321" t="s">
        <v>770</v>
      </c>
      <c r="F321" t="s">
        <v>305</v>
      </c>
      <c r="G321" t="s">
        <v>3933</v>
      </c>
      <c r="H321" t="s">
        <v>3890</v>
      </c>
      <c r="I321" t="s">
        <v>3868</v>
      </c>
      <c r="J321" t="s">
        <v>3883</v>
      </c>
      <c r="K321">
        <v>74000</v>
      </c>
    </row>
    <row r="322" spans="1:11" x14ac:dyDescent="0.25">
      <c r="A322" t="s">
        <v>3931</v>
      </c>
      <c r="B322" t="s">
        <v>3853</v>
      </c>
      <c r="C322" t="s">
        <v>354</v>
      </c>
      <c r="D322" t="s">
        <v>3932</v>
      </c>
      <c r="E322" t="s">
        <v>770</v>
      </c>
      <c r="F322" t="s">
        <v>305</v>
      </c>
      <c r="G322" t="s">
        <v>3933</v>
      </c>
      <c r="H322" t="s">
        <v>3890</v>
      </c>
      <c r="I322" t="s">
        <v>3869</v>
      </c>
      <c r="J322" t="s">
        <v>3865</v>
      </c>
      <c r="K322">
        <v>41500</v>
      </c>
    </row>
    <row r="323" spans="1:11" x14ac:dyDescent="0.25">
      <c r="A323" t="s">
        <v>3931</v>
      </c>
      <c r="B323" t="s">
        <v>3853</v>
      </c>
      <c r="C323" t="s">
        <v>354</v>
      </c>
      <c r="D323" t="s">
        <v>3932</v>
      </c>
      <c r="E323" t="s">
        <v>770</v>
      </c>
      <c r="F323" t="s">
        <v>305</v>
      </c>
      <c r="G323" t="s">
        <v>3933</v>
      </c>
      <c r="H323" t="s">
        <v>3890</v>
      </c>
      <c r="I323" t="s">
        <v>3869</v>
      </c>
      <c r="J323" t="s">
        <v>3883</v>
      </c>
      <c r="K323">
        <v>41500</v>
      </c>
    </row>
    <row r="324" spans="1:11" x14ac:dyDescent="0.25">
      <c r="A324" t="s">
        <v>3931</v>
      </c>
      <c r="B324" t="s">
        <v>3853</v>
      </c>
      <c r="C324" t="s">
        <v>354</v>
      </c>
      <c r="D324" t="s">
        <v>3932</v>
      </c>
      <c r="E324" t="s">
        <v>770</v>
      </c>
      <c r="F324" t="s">
        <v>305</v>
      </c>
      <c r="G324" t="s">
        <v>3933</v>
      </c>
      <c r="H324" t="s">
        <v>3890</v>
      </c>
      <c r="I324" t="s">
        <v>3870</v>
      </c>
      <c r="J324" t="s">
        <v>3865</v>
      </c>
      <c r="K324">
        <v>62500</v>
      </c>
    </row>
    <row r="325" spans="1:11" x14ac:dyDescent="0.25">
      <c r="A325" t="s">
        <v>3931</v>
      </c>
      <c r="B325" t="s">
        <v>3853</v>
      </c>
      <c r="C325" t="s">
        <v>354</v>
      </c>
      <c r="D325" t="s">
        <v>3932</v>
      </c>
      <c r="E325" t="s">
        <v>770</v>
      </c>
      <c r="F325" t="s">
        <v>305</v>
      </c>
      <c r="G325" t="s">
        <v>3933</v>
      </c>
      <c r="H325" t="s">
        <v>3890</v>
      </c>
      <c r="I325" t="s">
        <v>3870</v>
      </c>
      <c r="J325" t="s">
        <v>3883</v>
      </c>
      <c r="K325">
        <v>62500</v>
      </c>
    </row>
    <row r="326" spans="1:11" x14ac:dyDescent="0.25">
      <c r="A326" t="s">
        <v>3931</v>
      </c>
      <c r="B326" t="s">
        <v>3853</v>
      </c>
      <c r="C326" t="s">
        <v>354</v>
      </c>
      <c r="D326" t="s">
        <v>3932</v>
      </c>
      <c r="E326" t="s">
        <v>770</v>
      </c>
      <c r="F326" t="s">
        <v>305</v>
      </c>
      <c r="G326" t="s">
        <v>3933</v>
      </c>
      <c r="H326" t="s">
        <v>3890</v>
      </c>
      <c r="I326" t="s">
        <v>3918</v>
      </c>
      <c r="J326" t="s">
        <v>3865</v>
      </c>
      <c r="K326">
        <v>14000</v>
      </c>
    </row>
    <row r="327" spans="1:11" x14ac:dyDescent="0.25">
      <c r="A327" t="s">
        <v>3931</v>
      </c>
      <c r="B327" t="s">
        <v>3853</v>
      </c>
      <c r="C327" t="s">
        <v>354</v>
      </c>
      <c r="D327" t="s">
        <v>3932</v>
      </c>
      <c r="E327" t="s">
        <v>770</v>
      </c>
      <c r="F327" t="s">
        <v>305</v>
      </c>
      <c r="G327" t="s">
        <v>3933</v>
      </c>
      <c r="H327" t="s">
        <v>3890</v>
      </c>
      <c r="I327" t="s">
        <v>3918</v>
      </c>
      <c r="J327" t="s">
        <v>3883</v>
      </c>
      <c r="K327">
        <v>14000</v>
      </c>
    </row>
    <row r="328" spans="1:11" x14ac:dyDescent="0.25">
      <c r="A328" t="s">
        <v>3931</v>
      </c>
      <c r="B328" t="s">
        <v>3853</v>
      </c>
      <c r="C328" t="s">
        <v>354</v>
      </c>
      <c r="D328" t="s">
        <v>3932</v>
      </c>
      <c r="E328" t="s">
        <v>770</v>
      </c>
      <c r="F328" t="s">
        <v>305</v>
      </c>
      <c r="G328" t="s">
        <v>3933</v>
      </c>
      <c r="H328" t="s">
        <v>3890</v>
      </c>
      <c r="I328" t="s">
        <v>3905</v>
      </c>
      <c r="J328" t="s">
        <v>3859</v>
      </c>
      <c r="K328">
        <v>74</v>
      </c>
    </row>
    <row r="329" spans="1:11" x14ac:dyDescent="0.25">
      <c r="A329" t="s">
        <v>3931</v>
      </c>
      <c r="B329" t="s">
        <v>3853</v>
      </c>
      <c r="C329" t="s">
        <v>354</v>
      </c>
      <c r="D329" t="s">
        <v>3932</v>
      </c>
      <c r="E329" t="s">
        <v>770</v>
      </c>
      <c r="F329" t="s">
        <v>305</v>
      </c>
      <c r="G329" t="s">
        <v>3933</v>
      </c>
      <c r="H329" t="s">
        <v>3890</v>
      </c>
      <c r="I329" t="s">
        <v>3905</v>
      </c>
      <c r="J329" t="s">
        <v>3860</v>
      </c>
      <c r="K329">
        <v>74</v>
      </c>
    </row>
    <row r="330" spans="1:11" x14ac:dyDescent="0.25">
      <c r="A330" t="s">
        <v>3931</v>
      </c>
      <c r="B330" t="s">
        <v>3853</v>
      </c>
      <c r="C330" t="s">
        <v>354</v>
      </c>
      <c r="D330" t="s">
        <v>3932</v>
      </c>
      <c r="E330" t="s">
        <v>770</v>
      </c>
      <c r="F330" t="s">
        <v>305</v>
      </c>
      <c r="G330" t="s">
        <v>3933</v>
      </c>
      <c r="H330" t="s">
        <v>3890</v>
      </c>
      <c r="I330" t="s">
        <v>3925</v>
      </c>
      <c r="J330" t="s">
        <v>3859</v>
      </c>
      <c r="K330">
        <v>10500</v>
      </c>
    </row>
    <row r="331" spans="1:11" x14ac:dyDescent="0.25">
      <c r="A331" t="s">
        <v>3931</v>
      </c>
      <c r="B331" t="s">
        <v>3853</v>
      </c>
      <c r="C331" t="s">
        <v>354</v>
      </c>
      <c r="D331" t="s">
        <v>3932</v>
      </c>
      <c r="E331" t="s">
        <v>770</v>
      </c>
      <c r="F331" t="s">
        <v>305</v>
      </c>
      <c r="G331" t="s">
        <v>3933</v>
      </c>
      <c r="H331" t="s">
        <v>3890</v>
      </c>
      <c r="I331" t="s">
        <v>3925</v>
      </c>
      <c r="J331" t="s">
        <v>3860</v>
      </c>
      <c r="K331">
        <v>10500</v>
      </c>
    </row>
    <row r="332" spans="1:11" x14ac:dyDescent="0.25">
      <c r="A332" t="s">
        <v>3931</v>
      </c>
      <c r="B332" t="s">
        <v>3853</v>
      </c>
      <c r="C332" t="s">
        <v>354</v>
      </c>
      <c r="D332" t="s">
        <v>3932</v>
      </c>
      <c r="E332" t="s">
        <v>770</v>
      </c>
      <c r="F332" t="s">
        <v>305</v>
      </c>
      <c r="G332" t="s">
        <v>3933</v>
      </c>
      <c r="H332" t="s">
        <v>3890</v>
      </c>
      <c r="I332" t="s">
        <v>3884</v>
      </c>
      <c r="J332" t="s">
        <v>3859</v>
      </c>
      <c r="K332">
        <v>22300</v>
      </c>
    </row>
    <row r="333" spans="1:11" x14ac:dyDescent="0.25">
      <c r="A333" t="s">
        <v>3931</v>
      </c>
      <c r="B333" t="s">
        <v>3853</v>
      </c>
      <c r="C333" t="s">
        <v>354</v>
      </c>
      <c r="D333" t="s">
        <v>3932</v>
      </c>
      <c r="E333" t="s">
        <v>770</v>
      </c>
      <c r="F333" t="s">
        <v>305</v>
      </c>
      <c r="G333" t="s">
        <v>3933</v>
      </c>
      <c r="H333" t="s">
        <v>3890</v>
      </c>
      <c r="I333" t="s">
        <v>3884</v>
      </c>
      <c r="J333" t="s">
        <v>3860</v>
      </c>
      <c r="K333">
        <v>22300</v>
      </c>
    </row>
    <row r="334" spans="1:11" x14ac:dyDescent="0.25">
      <c r="A334" t="s">
        <v>3931</v>
      </c>
      <c r="B334" t="s">
        <v>3853</v>
      </c>
      <c r="C334" t="s">
        <v>354</v>
      </c>
      <c r="D334" t="s">
        <v>3932</v>
      </c>
      <c r="E334" t="s">
        <v>770</v>
      </c>
      <c r="F334" t="s">
        <v>305</v>
      </c>
      <c r="G334" t="s">
        <v>3933</v>
      </c>
      <c r="H334" t="s">
        <v>3890</v>
      </c>
      <c r="I334" t="s">
        <v>530</v>
      </c>
      <c r="J334" t="s">
        <v>533</v>
      </c>
      <c r="K334">
        <v>285000</v>
      </c>
    </row>
    <row r="335" spans="1:11" x14ac:dyDescent="0.25">
      <c r="A335" t="s">
        <v>3931</v>
      </c>
      <c r="B335" t="s">
        <v>3853</v>
      </c>
      <c r="C335" t="s">
        <v>354</v>
      </c>
      <c r="D335" t="s">
        <v>3932</v>
      </c>
      <c r="E335" t="s">
        <v>770</v>
      </c>
      <c r="F335" t="s">
        <v>305</v>
      </c>
      <c r="G335" t="s">
        <v>3933</v>
      </c>
      <c r="H335" t="s">
        <v>3890</v>
      </c>
      <c r="I335" t="s">
        <v>530</v>
      </c>
      <c r="J335" t="s">
        <v>3871</v>
      </c>
      <c r="K335">
        <v>290500</v>
      </c>
    </row>
    <row r="336" spans="1:11" x14ac:dyDescent="0.25">
      <c r="A336" t="s">
        <v>3931</v>
      </c>
      <c r="B336" t="s">
        <v>3853</v>
      </c>
      <c r="C336" t="s">
        <v>354</v>
      </c>
      <c r="D336" t="s">
        <v>3932</v>
      </c>
      <c r="E336" t="s">
        <v>770</v>
      </c>
      <c r="F336" t="s">
        <v>305</v>
      </c>
      <c r="G336" t="s">
        <v>3933</v>
      </c>
      <c r="H336" t="s">
        <v>3890</v>
      </c>
      <c r="I336" t="s">
        <v>3872</v>
      </c>
      <c r="J336" t="s">
        <v>3859</v>
      </c>
      <c r="K336">
        <v>30000</v>
      </c>
    </row>
    <row r="337" spans="1:11" x14ac:dyDescent="0.25">
      <c r="A337" t="s">
        <v>3931</v>
      </c>
      <c r="B337" t="s">
        <v>3853</v>
      </c>
      <c r="C337" t="s">
        <v>354</v>
      </c>
      <c r="D337" t="s">
        <v>3932</v>
      </c>
      <c r="E337" t="s">
        <v>770</v>
      </c>
      <c r="F337" t="s">
        <v>305</v>
      </c>
      <c r="G337" t="s">
        <v>3933</v>
      </c>
      <c r="H337" t="s">
        <v>3890</v>
      </c>
      <c r="I337" t="s">
        <v>3872</v>
      </c>
      <c r="J337" t="s">
        <v>3860</v>
      </c>
      <c r="K337">
        <v>30000</v>
      </c>
    </row>
    <row r="338" spans="1:11" x14ac:dyDescent="0.25">
      <c r="A338" t="s">
        <v>3931</v>
      </c>
      <c r="B338" t="s">
        <v>3853</v>
      </c>
      <c r="C338" t="s">
        <v>354</v>
      </c>
      <c r="D338" t="s">
        <v>3932</v>
      </c>
      <c r="E338" t="s">
        <v>770</v>
      </c>
      <c r="F338" t="s">
        <v>305</v>
      </c>
      <c r="G338" t="s">
        <v>3933</v>
      </c>
      <c r="H338" t="s">
        <v>3890</v>
      </c>
      <c r="I338" t="s">
        <v>3873</v>
      </c>
      <c r="J338" t="s">
        <v>3859</v>
      </c>
      <c r="K338">
        <v>628</v>
      </c>
    </row>
    <row r="339" spans="1:11" x14ac:dyDescent="0.25">
      <c r="A339" t="s">
        <v>3931</v>
      </c>
      <c r="B339" t="s">
        <v>3853</v>
      </c>
      <c r="C339" t="s">
        <v>354</v>
      </c>
      <c r="D339" t="s">
        <v>3932</v>
      </c>
      <c r="E339" t="s">
        <v>770</v>
      </c>
      <c r="F339" t="s">
        <v>305</v>
      </c>
      <c r="G339" t="s">
        <v>3933</v>
      </c>
      <c r="H339" t="s">
        <v>3890</v>
      </c>
      <c r="I339" t="s">
        <v>3873</v>
      </c>
      <c r="J339" t="s">
        <v>3860</v>
      </c>
      <c r="K339">
        <v>628</v>
      </c>
    </row>
    <row r="340" spans="1:11" x14ac:dyDescent="0.25">
      <c r="A340" t="s">
        <v>3931</v>
      </c>
      <c r="B340" t="s">
        <v>3853</v>
      </c>
      <c r="C340" t="s">
        <v>354</v>
      </c>
      <c r="D340" t="s">
        <v>3932</v>
      </c>
      <c r="E340" t="s">
        <v>770</v>
      </c>
      <c r="F340" t="s">
        <v>305</v>
      </c>
      <c r="G340" t="s">
        <v>3933</v>
      </c>
      <c r="H340" t="s">
        <v>3890</v>
      </c>
      <c r="I340" t="s">
        <v>3874</v>
      </c>
      <c r="J340" t="s">
        <v>3864</v>
      </c>
      <c r="K340">
        <v>72000</v>
      </c>
    </row>
    <row r="341" spans="1:11" x14ac:dyDescent="0.25">
      <c r="A341" t="s">
        <v>3931</v>
      </c>
      <c r="B341" t="s">
        <v>3853</v>
      </c>
      <c r="C341" t="s">
        <v>354</v>
      </c>
      <c r="D341" t="s">
        <v>3932</v>
      </c>
      <c r="E341" t="s">
        <v>770</v>
      </c>
      <c r="F341" t="s">
        <v>305</v>
      </c>
      <c r="G341" t="s">
        <v>3933</v>
      </c>
      <c r="H341" t="s">
        <v>3890</v>
      </c>
      <c r="I341" t="s">
        <v>3874</v>
      </c>
      <c r="J341" t="s">
        <v>3865</v>
      </c>
      <c r="K341">
        <v>76700</v>
      </c>
    </row>
    <row r="342" spans="1:11" x14ac:dyDescent="0.25">
      <c r="A342" t="s">
        <v>3931</v>
      </c>
      <c r="B342" t="s">
        <v>3853</v>
      </c>
      <c r="C342" t="s">
        <v>354</v>
      </c>
      <c r="D342" t="s">
        <v>3932</v>
      </c>
      <c r="E342" t="s">
        <v>770</v>
      </c>
      <c r="F342" t="s">
        <v>305</v>
      </c>
      <c r="G342" t="s">
        <v>3933</v>
      </c>
      <c r="H342" t="s">
        <v>3890</v>
      </c>
      <c r="I342" t="s">
        <v>3874</v>
      </c>
      <c r="J342" t="s">
        <v>3883</v>
      </c>
      <c r="K342">
        <v>76700</v>
      </c>
    </row>
    <row r="343" spans="1:11" x14ac:dyDescent="0.25">
      <c r="A343" t="s">
        <v>3931</v>
      </c>
      <c r="B343" t="s">
        <v>3853</v>
      </c>
      <c r="C343" t="s">
        <v>354</v>
      </c>
      <c r="D343" t="s">
        <v>3932</v>
      </c>
      <c r="E343" t="s">
        <v>770</v>
      </c>
      <c r="F343" t="s">
        <v>305</v>
      </c>
      <c r="G343" t="s">
        <v>3933</v>
      </c>
      <c r="H343" t="s">
        <v>3890</v>
      </c>
      <c r="I343" t="s">
        <v>3886</v>
      </c>
      <c r="J343" t="s">
        <v>3871</v>
      </c>
      <c r="K343">
        <v>290500</v>
      </c>
    </row>
    <row r="344" spans="1:11" x14ac:dyDescent="0.25">
      <c r="A344" t="s">
        <v>3931</v>
      </c>
      <c r="B344" t="s">
        <v>3853</v>
      </c>
      <c r="C344" t="s">
        <v>354</v>
      </c>
      <c r="D344" t="s">
        <v>3932</v>
      </c>
      <c r="E344" t="s">
        <v>770</v>
      </c>
      <c r="F344" t="s">
        <v>305</v>
      </c>
      <c r="G344" t="s">
        <v>3933</v>
      </c>
      <c r="H344" t="s">
        <v>3890</v>
      </c>
      <c r="I344" t="s">
        <v>3875</v>
      </c>
      <c r="J344" t="s">
        <v>533</v>
      </c>
      <c r="K344">
        <v>285000</v>
      </c>
    </row>
    <row r="345" spans="1:11" x14ac:dyDescent="0.25">
      <c r="A345" t="s">
        <v>3931</v>
      </c>
      <c r="B345" t="s">
        <v>3853</v>
      </c>
      <c r="C345" t="s">
        <v>354</v>
      </c>
      <c r="D345" t="s">
        <v>3932</v>
      </c>
      <c r="E345" t="s">
        <v>770</v>
      </c>
      <c r="F345" t="s">
        <v>305</v>
      </c>
      <c r="G345" t="s">
        <v>3933</v>
      </c>
      <c r="H345" t="s">
        <v>3890</v>
      </c>
      <c r="I345" t="s">
        <v>3875</v>
      </c>
      <c r="J345" t="s">
        <v>3871</v>
      </c>
      <c r="K345">
        <v>290500</v>
      </c>
    </row>
    <row r="346" spans="1:11" x14ac:dyDescent="0.25">
      <c r="A346" t="s">
        <v>3931</v>
      </c>
      <c r="B346" t="s">
        <v>3853</v>
      </c>
      <c r="C346" t="s">
        <v>354</v>
      </c>
      <c r="D346" t="s">
        <v>3932</v>
      </c>
      <c r="E346" t="s">
        <v>770</v>
      </c>
      <c r="F346" t="s">
        <v>305</v>
      </c>
      <c r="G346" t="s">
        <v>3933</v>
      </c>
      <c r="H346" t="s">
        <v>3890</v>
      </c>
      <c r="I346" t="s">
        <v>3876</v>
      </c>
      <c r="J346" t="s">
        <v>3865</v>
      </c>
      <c r="K346">
        <v>169100</v>
      </c>
    </row>
    <row r="347" spans="1:11" x14ac:dyDescent="0.25">
      <c r="A347" t="s">
        <v>3931</v>
      </c>
      <c r="B347" t="s">
        <v>3853</v>
      </c>
      <c r="C347" t="s">
        <v>354</v>
      </c>
      <c r="D347" t="s">
        <v>3932</v>
      </c>
      <c r="E347" t="s">
        <v>770</v>
      </c>
      <c r="F347" t="s">
        <v>305</v>
      </c>
      <c r="G347" t="s">
        <v>3933</v>
      </c>
      <c r="H347" t="s">
        <v>3890</v>
      </c>
      <c r="I347" t="s">
        <v>3876</v>
      </c>
      <c r="J347" t="s">
        <v>3883</v>
      </c>
      <c r="K347">
        <v>169100</v>
      </c>
    </row>
    <row r="348" spans="1:11" x14ac:dyDescent="0.25">
      <c r="A348" t="s">
        <v>3931</v>
      </c>
      <c r="B348" t="s">
        <v>3853</v>
      </c>
      <c r="C348" t="s">
        <v>354</v>
      </c>
      <c r="D348" t="s">
        <v>3932</v>
      </c>
      <c r="E348" t="s">
        <v>770</v>
      </c>
      <c r="F348" t="s">
        <v>305</v>
      </c>
      <c r="G348" t="s">
        <v>3934</v>
      </c>
      <c r="H348" t="s">
        <v>3890</v>
      </c>
      <c r="I348" t="s">
        <v>3858</v>
      </c>
      <c r="J348" t="s">
        <v>3859</v>
      </c>
      <c r="K348">
        <v>32662</v>
      </c>
    </row>
    <row r="349" spans="1:11" x14ac:dyDescent="0.25">
      <c r="A349" t="s">
        <v>3931</v>
      </c>
      <c r="B349" t="s">
        <v>3853</v>
      </c>
      <c r="C349" t="s">
        <v>354</v>
      </c>
      <c r="D349" t="s">
        <v>3932</v>
      </c>
      <c r="E349" t="s">
        <v>770</v>
      </c>
      <c r="F349" t="s">
        <v>305</v>
      </c>
      <c r="G349" t="s">
        <v>3934</v>
      </c>
      <c r="H349" t="s">
        <v>3890</v>
      </c>
      <c r="I349" t="s">
        <v>3858</v>
      </c>
      <c r="J349" t="s">
        <v>3860</v>
      </c>
      <c r="K349">
        <v>32662</v>
      </c>
    </row>
    <row r="350" spans="1:11" x14ac:dyDescent="0.25">
      <c r="A350" t="s">
        <v>3931</v>
      </c>
      <c r="B350" t="s">
        <v>3853</v>
      </c>
      <c r="C350" t="s">
        <v>354</v>
      </c>
      <c r="D350" t="s">
        <v>3932</v>
      </c>
      <c r="E350" t="s">
        <v>770</v>
      </c>
      <c r="F350" t="s">
        <v>305</v>
      </c>
      <c r="G350" t="s">
        <v>3934</v>
      </c>
      <c r="H350" t="s">
        <v>3890</v>
      </c>
      <c r="I350" t="s">
        <v>3863</v>
      </c>
      <c r="J350" t="s">
        <v>3864</v>
      </c>
      <c r="K350">
        <v>80000</v>
      </c>
    </row>
    <row r="351" spans="1:11" x14ac:dyDescent="0.25">
      <c r="A351" t="s">
        <v>3931</v>
      </c>
      <c r="B351" t="s">
        <v>3853</v>
      </c>
      <c r="C351" t="s">
        <v>354</v>
      </c>
      <c r="D351" t="s">
        <v>3932</v>
      </c>
      <c r="E351" t="s">
        <v>770</v>
      </c>
      <c r="F351" t="s">
        <v>305</v>
      </c>
      <c r="G351" t="s">
        <v>3934</v>
      </c>
      <c r="H351" t="s">
        <v>3890</v>
      </c>
      <c r="I351" t="s">
        <v>3863</v>
      </c>
      <c r="J351" t="s">
        <v>3865</v>
      </c>
      <c r="K351">
        <v>90000</v>
      </c>
    </row>
    <row r="352" spans="1:11" x14ac:dyDescent="0.25">
      <c r="A352" t="s">
        <v>3931</v>
      </c>
      <c r="B352" t="s">
        <v>3853</v>
      </c>
      <c r="C352" t="s">
        <v>354</v>
      </c>
      <c r="D352" t="s">
        <v>3932</v>
      </c>
      <c r="E352" t="s">
        <v>770</v>
      </c>
      <c r="F352" t="s">
        <v>305</v>
      </c>
      <c r="G352" t="s">
        <v>3934</v>
      </c>
      <c r="H352" t="s">
        <v>3890</v>
      </c>
      <c r="I352" t="s">
        <v>3863</v>
      </c>
      <c r="J352" t="s">
        <v>3883</v>
      </c>
      <c r="K352">
        <v>90000</v>
      </c>
    </row>
    <row r="353" spans="1:11" x14ac:dyDescent="0.25">
      <c r="A353" t="s">
        <v>3931</v>
      </c>
      <c r="B353" t="s">
        <v>3853</v>
      </c>
      <c r="C353" t="s">
        <v>354</v>
      </c>
      <c r="D353" t="s">
        <v>3932</v>
      </c>
      <c r="E353" t="s">
        <v>770</v>
      </c>
      <c r="F353" t="s">
        <v>305</v>
      </c>
      <c r="G353" t="s">
        <v>3934</v>
      </c>
      <c r="H353" t="s">
        <v>3890</v>
      </c>
      <c r="I353" t="s">
        <v>3903</v>
      </c>
      <c r="J353" t="s">
        <v>3864</v>
      </c>
      <c r="K353">
        <v>87260</v>
      </c>
    </row>
    <row r="354" spans="1:11" x14ac:dyDescent="0.25">
      <c r="A354" t="s">
        <v>3931</v>
      </c>
      <c r="B354" t="s">
        <v>3853</v>
      </c>
      <c r="C354" t="s">
        <v>354</v>
      </c>
      <c r="D354" t="s">
        <v>3932</v>
      </c>
      <c r="E354" t="s">
        <v>770</v>
      </c>
      <c r="F354" t="s">
        <v>305</v>
      </c>
      <c r="G354" t="s">
        <v>3934</v>
      </c>
      <c r="H354" t="s">
        <v>3890</v>
      </c>
      <c r="I354" t="s">
        <v>3903</v>
      </c>
      <c r="J354" t="s">
        <v>3865</v>
      </c>
      <c r="K354">
        <v>103400</v>
      </c>
    </row>
    <row r="355" spans="1:11" x14ac:dyDescent="0.25">
      <c r="A355" t="s">
        <v>3931</v>
      </c>
      <c r="B355" t="s">
        <v>3853</v>
      </c>
      <c r="C355" t="s">
        <v>354</v>
      </c>
      <c r="D355" t="s">
        <v>3932</v>
      </c>
      <c r="E355" t="s">
        <v>770</v>
      </c>
      <c r="F355" t="s">
        <v>305</v>
      </c>
      <c r="G355" t="s">
        <v>3934</v>
      </c>
      <c r="H355" t="s">
        <v>3890</v>
      </c>
      <c r="I355" t="s">
        <v>3903</v>
      </c>
      <c r="J355" t="s">
        <v>3883</v>
      </c>
      <c r="K355">
        <v>103400</v>
      </c>
    </row>
    <row r="356" spans="1:11" x14ac:dyDescent="0.25">
      <c r="A356" t="s">
        <v>3931</v>
      </c>
      <c r="B356" t="s">
        <v>3853</v>
      </c>
      <c r="C356" t="s">
        <v>354</v>
      </c>
      <c r="D356" t="s">
        <v>3932</v>
      </c>
      <c r="E356" t="s">
        <v>770</v>
      </c>
      <c r="F356" t="s">
        <v>305</v>
      </c>
      <c r="G356" t="s">
        <v>3934</v>
      </c>
      <c r="H356" t="s">
        <v>3890</v>
      </c>
      <c r="I356" t="s">
        <v>3904</v>
      </c>
      <c r="J356" t="s">
        <v>3864</v>
      </c>
      <c r="K356">
        <v>59000</v>
      </c>
    </row>
    <row r="357" spans="1:11" x14ac:dyDescent="0.25">
      <c r="A357" t="s">
        <v>3931</v>
      </c>
      <c r="B357" t="s">
        <v>3853</v>
      </c>
      <c r="C357" t="s">
        <v>354</v>
      </c>
      <c r="D357" t="s">
        <v>3932</v>
      </c>
      <c r="E357" t="s">
        <v>770</v>
      </c>
      <c r="F357" t="s">
        <v>305</v>
      </c>
      <c r="G357" t="s">
        <v>3934</v>
      </c>
      <c r="H357" t="s">
        <v>3890</v>
      </c>
      <c r="I357" t="s">
        <v>3904</v>
      </c>
      <c r="J357" t="s">
        <v>3865</v>
      </c>
      <c r="K357">
        <v>71300</v>
      </c>
    </row>
    <row r="358" spans="1:11" x14ac:dyDescent="0.25">
      <c r="A358" t="s">
        <v>3931</v>
      </c>
      <c r="B358" t="s">
        <v>3853</v>
      </c>
      <c r="C358" t="s">
        <v>354</v>
      </c>
      <c r="D358" t="s">
        <v>3932</v>
      </c>
      <c r="E358" t="s">
        <v>770</v>
      </c>
      <c r="F358" t="s">
        <v>305</v>
      </c>
      <c r="G358" t="s">
        <v>3934</v>
      </c>
      <c r="H358" t="s">
        <v>3890</v>
      </c>
      <c r="I358" t="s">
        <v>3904</v>
      </c>
      <c r="J358" t="s">
        <v>3883</v>
      </c>
      <c r="K358">
        <v>71300</v>
      </c>
    </row>
    <row r="359" spans="1:11" x14ac:dyDescent="0.25">
      <c r="A359" t="s">
        <v>3931</v>
      </c>
      <c r="B359" t="s">
        <v>3853</v>
      </c>
      <c r="C359" t="s">
        <v>354</v>
      </c>
      <c r="D359" t="s">
        <v>3932</v>
      </c>
      <c r="E359" t="s">
        <v>770</v>
      </c>
      <c r="F359" t="s">
        <v>305</v>
      </c>
      <c r="G359" t="s">
        <v>3934</v>
      </c>
      <c r="H359" t="s">
        <v>3890</v>
      </c>
      <c r="I359" t="s">
        <v>3866</v>
      </c>
      <c r="J359" t="s">
        <v>3865</v>
      </c>
      <c r="K359">
        <v>64800</v>
      </c>
    </row>
    <row r="360" spans="1:11" x14ac:dyDescent="0.25">
      <c r="A360" t="s">
        <v>3931</v>
      </c>
      <c r="B360" t="s">
        <v>3853</v>
      </c>
      <c r="C360" t="s">
        <v>354</v>
      </c>
      <c r="D360" t="s">
        <v>3932</v>
      </c>
      <c r="E360" t="s">
        <v>770</v>
      </c>
      <c r="F360" t="s">
        <v>305</v>
      </c>
      <c r="G360" t="s">
        <v>3934</v>
      </c>
      <c r="H360" t="s">
        <v>3890</v>
      </c>
      <c r="I360" t="s">
        <v>3866</v>
      </c>
      <c r="J360" t="s">
        <v>3883</v>
      </c>
      <c r="K360">
        <v>64800</v>
      </c>
    </row>
    <row r="361" spans="1:11" x14ac:dyDescent="0.25">
      <c r="A361" t="s">
        <v>3931</v>
      </c>
      <c r="B361" t="s">
        <v>3853</v>
      </c>
      <c r="C361" t="s">
        <v>354</v>
      </c>
      <c r="D361" t="s">
        <v>3932</v>
      </c>
      <c r="E361" t="s">
        <v>770</v>
      </c>
      <c r="F361" t="s">
        <v>305</v>
      </c>
      <c r="G361" t="s">
        <v>3934</v>
      </c>
      <c r="H361" t="s">
        <v>3890</v>
      </c>
      <c r="I361" t="s">
        <v>3867</v>
      </c>
      <c r="J361" t="s">
        <v>3865</v>
      </c>
      <c r="K361">
        <v>64800</v>
      </c>
    </row>
    <row r="362" spans="1:11" x14ac:dyDescent="0.25">
      <c r="A362" t="s">
        <v>3931</v>
      </c>
      <c r="B362" t="s">
        <v>3853</v>
      </c>
      <c r="C362" t="s">
        <v>354</v>
      </c>
      <c r="D362" t="s">
        <v>3932</v>
      </c>
      <c r="E362" t="s">
        <v>770</v>
      </c>
      <c r="F362" t="s">
        <v>305</v>
      </c>
      <c r="G362" t="s">
        <v>3934</v>
      </c>
      <c r="H362" t="s">
        <v>3890</v>
      </c>
      <c r="I362" t="s">
        <v>3867</v>
      </c>
      <c r="J362" t="s">
        <v>3883</v>
      </c>
      <c r="K362">
        <v>64800</v>
      </c>
    </row>
    <row r="363" spans="1:11" x14ac:dyDescent="0.25">
      <c r="A363" t="s">
        <v>3931</v>
      </c>
      <c r="B363" t="s">
        <v>3853</v>
      </c>
      <c r="C363" t="s">
        <v>354</v>
      </c>
      <c r="D363" t="s">
        <v>3932</v>
      </c>
      <c r="E363" t="s">
        <v>770</v>
      </c>
      <c r="F363" t="s">
        <v>305</v>
      </c>
      <c r="G363" t="s">
        <v>3934</v>
      </c>
      <c r="H363" t="s">
        <v>3890</v>
      </c>
      <c r="I363" t="s">
        <v>3868</v>
      </c>
      <c r="J363" t="s">
        <v>3865</v>
      </c>
      <c r="K363">
        <v>65000</v>
      </c>
    </row>
    <row r="364" spans="1:11" x14ac:dyDescent="0.25">
      <c r="A364" t="s">
        <v>3931</v>
      </c>
      <c r="B364" t="s">
        <v>3853</v>
      </c>
      <c r="C364" t="s">
        <v>354</v>
      </c>
      <c r="D364" t="s">
        <v>3932</v>
      </c>
      <c r="E364" t="s">
        <v>770</v>
      </c>
      <c r="F364" t="s">
        <v>305</v>
      </c>
      <c r="G364" t="s">
        <v>3934</v>
      </c>
      <c r="H364" t="s">
        <v>3890</v>
      </c>
      <c r="I364" t="s">
        <v>3868</v>
      </c>
      <c r="J364" t="s">
        <v>3883</v>
      </c>
      <c r="K364">
        <v>65000</v>
      </c>
    </row>
    <row r="365" spans="1:11" x14ac:dyDescent="0.25">
      <c r="A365" t="s">
        <v>3931</v>
      </c>
      <c r="B365" t="s">
        <v>3853</v>
      </c>
      <c r="C365" t="s">
        <v>354</v>
      </c>
      <c r="D365" t="s">
        <v>3932</v>
      </c>
      <c r="E365" t="s">
        <v>770</v>
      </c>
      <c r="F365" t="s">
        <v>305</v>
      </c>
      <c r="G365" t="s">
        <v>3934</v>
      </c>
      <c r="H365" t="s">
        <v>3890</v>
      </c>
      <c r="I365" t="s">
        <v>3869</v>
      </c>
      <c r="J365" t="s">
        <v>3865</v>
      </c>
      <c r="K365">
        <v>96000</v>
      </c>
    </row>
    <row r="366" spans="1:11" x14ac:dyDescent="0.25">
      <c r="A366" t="s">
        <v>3931</v>
      </c>
      <c r="B366" t="s">
        <v>3853</v>
      </c>
      <c r="C366" t="s">
        <v>354</v>
      </c>
      <c r="D366" t="s">
        <v>3932</v>
      </c>
      <c r="E366" t="s">
        <v>770</v>
      </c>
      <c r="F366" t="s">
        <v>305</v>
      </c>
      <c r="G366" t="s">
        <v>3934</v>
      </c>
      <c r="H366" t="s">
        <v>3890</v>
      </c>
      <c r="I366" t="s">
        <v>3869</v>
      </c>
      <c r="J366" t="s">
        <v>3883</v>
      </c>
      <c r="K366">
        <v>96000</v>
      </c>
    </row>
    <row r="367" spans="1:11" x14ac:dyDescent="0.25">
      <c r="A367" t="s">
        <v>3931</v>
      </c>
      <c r="B367" t="s">
        <v>3853</v>
      </c>
      <c r="C367" t="s">
        <v>354</v>
      </c>
      <c r="D367" t="s">
        <v>3932</v>
      </c>
      <c r="E367" t="s">
        <v>770</v>
      </c>
      <c r="F367" t="s">
        <v>305</v>
      </c>
      <c r="G367" t="s">
        <v>3934</v>
      </c>
      <c r="H367" t="s">
        <v>3890</v>
      </c>
      <c r="I367" t="s">
        <v>3870</v>
      </c>
      <c r="J367" t="s">
        <v>3865</v>
      </c>
      <c r="K367">
        <v>57600</v>
      </c>
    </row>
    <row r="368" spans="1:11" x14ac:dyDescent="0.25">
      <c r="A368" t="s">
        <v>3931</v>
      </c>
      <c r="B368" t="s">
        <v>3853</v>
      </c>
      <c r="C368" t="s">
        <v>354</v>
      </c>
      <c r="D368" t="s">
        <v>3932</v>
      </c>
      <c r="E368" t="s">
        <v>770</v>
      </c>
      <c r="F368" t="s">
        <v>305</v>
      </c>
      <c r="G368" t="s">
        <v>3934</v>
      </c>
      <c r="H368" t="s">
        <v>3890</v>
      </c>
      <c r="I368" t="s">
        <v>3870</v>
      </c>
      <c r="J368" t="s">
        <v>3883</v>
      </c>
      <c r="K368">
        <v>57600</v>
      </c>
    </row>
    <row r="369" spans="1:11" x14ac:dyDescent="0.25">
      <c r="A369" t="s">
        <v>3931</v>
      </c>
      <c r="B369" t="s">
        <v>3853</v>
      </c>
      <c r="C369" t="s">
        <v>354</v>
      </c>
      <c r="D369" t="s">
        <v>3932</v>
      </c>
      <c r="E369" t="s">
        <v>770</v>
      </c>
      <c r="F369" t="s">
        <v>305</v>
      </c>
      <c r="G369" t="s">
        <v>3934</v>
      </c>
      <c r="H369" t="s">
        <v>3890</v>
      </c>
      <c r="I369" t="s">
        <v>3921</v>
      </c>
      <c r="J369" t="s">
        <v>3865</v>
      </c>
      <c r="K369">
        <v>34000</v>
      </c>
    </row>
    <row r="370" spans="1:11" x14ac:dyDescent="0.25">
      <c r="A370" t="s">
        <v>3931</v>
      </c>
      <c r="B370" t="s">
        <v>3853</v>
      </c>
      <c r="C370" t="s">
        <v>354</v>
      </c>
      <c r="D370" t="s">
        <v>3932</v>
      </c>
      <c r="E370" t="s">
        <v>770</v>
      </c>
      <c r="F370" t="s">
        <v>305</v>
      </c>
      <c r="G370" t="s">
        <v>3934</v>
      </c>
      <c r="H370" t="s">
        <v>3890</v>
      </c>
      <c r="I370" t="s">
        <v>3921</v>
      </c>
      <c r="J370" t="s">
        <v>3883</v>
      </c>
      <c r="K370">
        <v>34000</v>
      </c>
    </row>
    <row r="371" spans="1:11" x14ac:dyDescent="0.25">
      <c r="A371" t="s">
        <v>3931</v>
      </c>
      <c r="B371" t="s">
        <v>3853</v>
      </c>
      <c r="C371" t="s">
        <v>354</v>
      </c>
      <c r="D371" t="s">
        <v>3932</v>
      </c>
      <c r="E371" t="s">
        <v>770</v>
      </c>
      <c r="F371" t="s">
        <v>305</v>
      </c>
      <c r="G371" t="s">
        <v>3934</v>
      </c>
      <c r="H371" t="s">
        <v>3890</v>
      </c>
      <c r="I371" t="s">
        <v>3935</v>
      </c>
      <c r="J371" t="s">
        <v>3865</v>
      </c>
      <c r="K371">
        <v>56000</v>
      </c>
    </row>
    <row r="372" spans="1:11" x14ac:dyDescent="0.25">
      <c r="A372" t="s">
        <v>3931</v>
      </c>
      <c r="B372" t="s">
        <v>3853</v>
      </c>
      <c r="C372" t="s">
        <v>354</v>
      </c>
      <c r="D372" t="s">
        <v>3932</v>
      </c>
      <c r="E372" t="s">
        <v>770</v>
      </c>
      <c r="F372" t="s">
        <v>305</v>
      </c>
      <c r="G372" t="s">
        <v>3934</v>
      </c>
      <c r="H372" t="s">
        <v>3890</v>
      </c>
      <c r="I372" t="s">
        <v>3935</v>
      </c>
      <c r="J372" t="s">
        <v>3883</v>
      </c>
      <c r="K372">
        <v>56000</v>
      </c>
    </row>
    <row r="373" spans="1:11" x14ac:dyDescent="0.25">
      <c r="A373" t="s">
        <v>3931</v>
      </c>
      <c r="B373" t="s">
        <v>3853</v>
      </c>
      <c r="C373" t="s">
        <v>354</v>
      </c>
      <c r="D373" t="s">
        <v>3932</v>
      </c>
      <c r="E373" t="s">
        <v>770</v>
      </c>
      <c r="F373" t="s">
        <v>305</v>
      </c>
      <c r="G373" t="s">
        <v>3934</v>
      </c>
      <c r="H373" t="s">
        <v>3890</v>
      </c>
      <c r="I373" t="s">
        <v>3905</v>
      </c>
      <c r="J373" t="s">
        <v>3859</v>
      </c>
      <c r="K373">
        <v>330</v>
      </c>
    </row>
    <row r="374" spans="1:11" x14ac:dyDescent="0.25">
      <c r="A374" t="s">
        <v>3931</v>
      </c>
      <c r="B374" t="s">
        <v>3853</v>
      </c>
      <c r="C374" t="s">
        <v>354</v>
      </c>
      <c r="D374" t="s">
        <v>3932</v>
      </c>
      <c r="E374" t="s">
        <v>770</v>
      </c>
      <c r="F374" t="s">
        <v>305</v>
      </c>
      <c r="G374" t="s">
        <v>3934</v>
      </c>
      <c r="H374" t="s">
        <v>3890</v>
      </c>
      <c r="I374" t="s">
        <v>3905</v>
      </c>
      <c r="J374" t="s">
        <v>3860</v>
      </c>
      <c r="K374">
        <v>330</v>
      </c>
    </row>
    <row r="375" spans="1:11" x14ac:dyDescent="0.25">
      <c r="A375" t="s">
        <v>3931</v>
      </c>
      <c r="B375" t="s">
        <v>3853</v>
      </c>
      <c r="C375" t="s">
        <v>354</v>
      </c>
      <c r="D375" t="s">
        <v>3932</v>
      </c>
      <c r="E375" t="s">
        <v>770</v>
      </c>
      <c r="F375" t="s">
        <v>305</v>
      </c>
      <c r="G375" t="s">
        <v>3934</v>
      </c>
      <c r="H375" t="s">
        <v>3890</v>
      </c>
      <c r="I375" t="s">
        <v>3925</v>
      </c>
      <c r="J375" t="s">
        <v>3859</v>
      </c>
      <c r="K375">
        <v>7200</v>
      </c>
    </row>
    <row r="376" spans="1:11" x14ac:dyDescent="0.25">
      <c r="A376" t="s">
        <v>3931</v>
      </c>
      <c r="B376" t="s">
        <v>3853</v>
      </c>
      <c r="C376" t="s">
        <v>354</v>
      </c>
      <c r="D376" t="s">
        <v>3932</v>
      </c>
      <c r="E376" t="s">
        <v>770</v>
      </c>
      <c r="F376" t="s">
        <v>305</v>
      </c>
      <c r="G376" t="s">
        <v>3934</v>
      </c>
      <c r="H376" t="s">
        <v>3890</v>
      </c>
      <c r="I376" t="s">
        <v>3925</v>
      </c>
      <c r="J376" t="s">
        <v>3860</v>
      </c>
      <c r="K376">
        <v>7200</v>
      </c>
    </row>
    <row r="377" spans="1:11" x14ac:dyDescent="0.25">
      <c r="A377" t="s">
        <v>3931</v>
      </c>
      <c r="B377" t="s">
        <v>3853</v>
      </c>
      <c r="C377" t="s">
        <v>354</v>
      </c>
      <c r="D377" t="s">
        <v>3932</v>
      </c>
      <c r="E377" t="s">
        <v>770</v>
      </c>
      <c r="F377" t="s">
        <v>305</v>
      </c>
      <c r="G377" t="s">
        <v>3934</v>
      </c>
      <c r="H377" t="s">
        <v>3890</v>
      </c>
      <c r="I377" t="s">
        <v>3884</v>
      </c>
      <c r="J377" t="s">
        <v>3859</v>
      </c>
      <c r="K377">
        <v>46000</v>
      </c>
    </row>
    <row r="378" spans="1:11" x14ac:dyDescent="0.25">
      <c r="A378" t="s">
        <v>3931</v>
      </c>
      <c r="B378" t="s">
        <v>3853</v>
      </c>
      <c r="C378" t="s">
        <v>354</v>
      </c>
      <c r="D378" t="s">
        <v>3932</v>
      </c>
      <c r="E378" t="s">
        <v>770</v>
      </c>
      <c r="F378" t="s">
        <v>305</v>
      </c>
      <c r="G378" t="s">
        <v>3934</v>
      </c>
      <c r="H378" t="s">
        <v>3890</v>
      </c>
      <c r="I378" t="s">
        <v>3884</v>
      </c>
      <c r="J378" t="s">
        <v>3860</v>
      </c>
      <c r="K378">
        <v>46000</v>
      </c>
    </row>
    <row r="379" spans="1:11" x14ac:dyDescent="0.25">
      <c r="A379" t="s">
        <v>3931</v>
      </c>
      <c r="B379" t="s">
        <v>3853</v>
      </c>
      <c r="C379" t="s">
        <v>354</v>
      </c>
      <c r="D379" t="s">
        <v>3932</v>
      </c>
      <c r="E379" t="s">
        <v>770</v>
      </c>
      <c r="F379" t="s">
        <v>305</v>
      </c>
      <c r="G379" t="s">
        <v>3934</v>
      </c>
      <c r="H379" t="s">
        <v>3890</v>
      </c>
      <c r="I379" t="s">
        <v>3885</v>
      </c>
      <c r="J379" t="s">
        <v>3859</v>
      </c>
      <c r="K379">
        <v>34000</v>
      </c>
    </row>
    <row r="380" spans="1:11" x14ac:dyDescent="0.25">
      <c r="A380" t="s">
        <v>3931</v>
      </c>
      <c r="B380" t="s">
        <v>3853</v>
      </c>
      <c r="C380" t="s">
        <v>354</v>
      </c>
      <c r="D380" t="s">
        <v>3932</v>
      </c>
      <c r="E380" t="s">
        <v>770</v>
      </c>
      <c r="F380" t="s">
        <v>305</v>
      </c>
      <c r="G380" t="s">
        <v>3934</v>
      </c>
      <c r="H380" t="s">
        <v>3890</v>
      </c>
      <c r="I380" t="s">
        <v>3885</v>
      </c>
      <c r="J380" t="s">
        <v>3860</v>
      </c>
      <c r="K380">
        <v>34000</v>
      </c>
    </row>
    <row r="381" spans="1:11" x14ac:dyDescent="0.25">
      <c r="A381" t="s">
        <v>3931</v>
      </c>
      <c r="B381" t="s">
        <v>3853</v>
      </c>
      <c r="C381" t="s">
        <v>354</v>
      </c>
      <c r="D381" t="s">
        <v>3932</v>
      </c>
      <c r="E381" t="s">
        <v>770</v>
      </c>
      <c r="F381" t="s">
        <v>305</v>
      </c>
      <c r="G381" t="s">
        <v>3934</v>
      </c>
      <c r="H381" t="s">
        <v>3890</v>
      </c>
      <c r="I381" t="s">
        <v>530</v>
      </c>
      <c r="J381" t="s">
        <v>533</v>
      </c>
      <c r="K381">
        <v>245271</v>
      </c>
    </row>
    <row r="382" spans="1:11" x14ac:dyDescent="0.25">
      <c r="A382" t="s">
        <v>3931</v>
      </c>
      <c r="B382" t="s">
        <v>3853</v>
      </c>
      <c r="C382" t="s">
        <v>354</v>
      </c>
      <c r="D382" t="s">
        <v>3932</v>
      </c>
      <c r="E382" t="s">
        <v>770</v>
      </c>
      <c r="F382" t="s">
        <v>305</v>
      </c>
      <c r="G382" t="s">
        <v>3934</v>
      </c>
      <c r="H382" t="s">
        <v>3890</v>
      </c>
      <c r="I382" t="s">
        <v>530</v>
      </c>
      <c r="J382" t="s">
        <v>3871</v>
      </c>
      <c r="K382">
        <v>257200</v>
      </c>
    </row>
    <row r="383" spans="1:11" x14ac:dyDescent="0.25">
      <c r="A383" t="s">
        <v>3931</v>
      </c>
      <c r="B383" t="s">
        <v>3853</v>
      </c>
      <c r="C383" t="s">
        <v>354</v>
      </c>
      <c r="D383" t="s">
        <v>3932</v>
      </c>
      <c r="E383" t="s">
        <v>770</v>
      </c>
      <c r="F383" t="s">
        <v>305</v>
      </c>
      <c r="G383" t="s">
        <v>3934</v>
      </c>
      <c r="H383" t="s">
        <v>3890</v>
      </c>
      <c r="I383" t="s">
        <v>3873</v>
      </c>
      <c r="J383" t="s">
        <v>3859</v>
      </c>
      <c r="K383">
        <v>1008</v>
      </c>
    </row>
    <row r="384" spans="1:11" x14ac:dyDescent="0.25">
      <c r="A384" t="s">
        <v>3931</v>
      </c>
      <c r="B384" t="s">
        <v>3853</v>
      </c>
      <c r="C384" t="s">
        <v>354</v>
      </c>
      <c r="D384" t="s">
        <v>3932</v>
      </c>
      <c r="E384" t="s">
        <v>770</v>
      </c>
      <c r="F384" t="s">
        <v>305</v>
      </c>
      <c r="G384" t="s">
        <v>3934</v>
      </c>
      <c r="H384" t="s">
        <v>3890</v>
      </c>
      <c r="I384" t="s">
        <v>3873</v>
      </c>
      <c r="J384" t="s">
        <v>3860</v>
      </c>
      <c r="K384">
        <v>1008</v>
      </c>
    </row>
    <row r="385" spans="1:11" x14ac:dyDescent="0.25">
      <c r="A385" t="s">
        <v>3931</v>
      </c>
      <c r="B385" t="s">
        <v>3853</v>
      </c>
      <c r="C385" t="s">
        <v>354</v>
      </c>
      <c r="D385" t="s">
        <v>3932</v>
      </c>
      <c r="E385" t="s">
        <v>770</v>
      </c>
      <c r="F385" t="s">
        <v>305</v>
      </c>
      <c r="G385" t="s">
        <v>3934</v>
      </c>
      <c r="H385" t="s">
        <v>3890</v>
      </c>
      <c r="I385" t="s">
        <v>3886</v>
      </c>
      <c r="J385" t="s">
        <v>3871</v>
      </c>
      <c r="K385">
        <v>257200</v>
      </c>
    </row>
    <row r="386" spans="1:11" x14ac:dyDescent="0.25">
      <c r="A386" t="s">
        <v>3931</v>
      </c>
      <c r="B386" t="s">
        <v>3853</v>
      </c>
      <c r="C386" t="s">
        <v>354</v>
      </c>
      <c r="D386" t="s">
        <v>3932</v>
      </c>
      <c r="E386" t="s">
        <v>770</v>
      </c>
      <c r="F386" t="s">
        <v>305</v>
      </c>
      <c r="G386" t="s">
        <v>3934</v>
      </c>
      <c r="H386" t="s">
        <v>3890</v>
      </c>
      <c r="I386" t="s">
        <v>3875</v>
      </c>
      <c r="J386" t="s">
        <v>533</v>
      </c>
      <c r="K386">
        <v>245271</v>
      </c>
    </row>
    <row r="387" spans="1:11" x14ac:dyDescent="0.25">
      <c r="A387" t="s">
        <v>3931</v>
      </c>
      <c r="B387" t="s">
        <v>3853</v>
      </c>
      <c r="C387" t="s">
        <v>354</v>
      </c>
      <c r="D387" t="s">
        <v>3932</v>
      </c>
      <c r="E387" t="s">
        <v>770</v>
      </c>
      <c r="F387" t="s">
        <v>305</v>
      </c>
      <c r="G387" t="s">
        <v>3934</v>
      </c>
      <c r="H387" t="s">
        <v>3890</v>
      </c>
      <c r="I387" t="s">
        <v>3875</v>
      </c>
      <c r="J387" t="s">
        <v>3871</v>
      </c>
      <c r="K387">
        <v>257200</v>
      </c>
    </row>
    <row r="388" spans="1:11" x14ac:dyDescent="0.25">
      <c r="A388" t="s">
        <v>3931</v>
      </c>
      <c r="B388" t="s">
        <v>3853</v>
      </c>
      <c r="C388" t="s">
        <v>354</v>
      </c>
      <c r="D388" t="s">
        <v>3932</v>
      </c>
      <c r="E388" t="s">
        <v>770</v>
      </c>
      <c r="F388" t="s">
        <v>305</v>
      </c>
      <c r="G388" t="s">
        <v>3934</v>
      </c>
      <c r="H388" t="s">
        <v>3890</v>
      </c>
      <c r="I388" t="s">
        <v>3876</v>
      </c>
      <c r="J388" t="s">
        <v>3865</v>
      </c>
      <c r="K388">
        <v>123456</v>
      </c>
    </row>
    <row r="389" spans="1:11" x14ac:dyDescent="0.25">
      <c r="A389" t="s">
        <v>3931</v>
      </c>
      <c r="B389" t="s">
        <v>3853</v>
      </c>
      <c r="C389" t="s">
        <v>354</v>
      </c>
      <c r="D389" t="s">
        <v>3932</v>
      </c>
      <c r="E389" t="s">
        <v>770</v>
      </c>
      <c r="F389" t="s">
        <v>305</v>
      </c>
      <c r="G389" t="s">
        <v>3934</v>
      </c>
      <c r="H389" t="s">
        <v>3890</v>
      </c>
      <c r="I389" t="s">
        <v>3876</v>
      </c>
      <c r="J389" t="s">
        <v>3883</v>
      </c>
      <c r="K389">
        <v>123456</v>
      </c>
    </row>
    <row r="390" spans="1:11" x14ac:dyDescent="0.25">
      <c r="A390" t="s">
        <v>3931</v>
      </c>
      <c r="B390" t="s">
        <v>3853</v>
      </c>
      <c r="C390" t="s">
        <v>354</v>
      </c>
      <c r="D390" t="s">
        <v>3932</v>
      </c>
      <c r="E390" t="s">
        <v>3936</v>
      </c>
      <c r="F390" t="s">
        <v>365</v>
      </c>
      <c r="G390" t="s">
        <v>3937</v>
      </c>
      <c r="H390" t="s">
        <v>3857</v>
      </c>
      <c r="I390" t="s">
        <v>3858</v>
      </c>
      <c r="J390" t="s">
        <v>3859</v>
      </c>
      <c r="K390">
        <v>22600</v>
      </c>
    </row>
    <row r="391" spans="1:11" x14ac:dyDescent="0.25">
      <c r="A391" t="s">
        <v>3931</v>
      </c>
      <c r="B391" t="s">
        <v>3853</v>
      </c>
      <c r="C391" t="s">
        <v>354</v>
      </c>
      <c r="D391" t="s">
        <v>3932</v>
      </c>
      <c r="E391" t="s">
        <v>3936</v>
      </c>
      <c r="F391" t="s">
        <v>365</v>
      </c>
      <c r="G391" t="s">
        <v>3937</v>
      </c>
      <c r="H391" t="s">
        <v>3857</v>
      </c>
      <c r="I391" t="s">
        <v>3858</v>
      </c>
      <c r="J391" t="s">
        <v>3860</v>
      </c>
      <c r="K391">
        <v>22600</v>
      </c>
    </row>
    <row r="392" spans="1:11" x14ac:dyDescent="0.25">
      <c r="A392" t="s">
        <v>3931</v>
      </c>
      <c r="B392" t="s">
        <v>3853</v>
      </c>
      <c r="C392" t="s">
        <v>354</v>
      </c>
      <c r="D392" t="s">
        <v>3932</v>
      </c>
      <c r="E392" t="s">
        <v>3936</v>
      </c>
      <c r="F392" t="s">
        <v>365</v>
      </c>
      <c r="G392" t="s">
        <v>3937</v>
      </c>
      <c r="H392" t="s">
        <v>3857</v>
      </c>
      <c r="I392" t="s">
        <v>3901</v>
      </c>
      <c r="J392" t="s">
        <v>3859</v>
      </c>
      <c r="K392">
        <v>15600</v>
      </c>
    </row>
    <row r="393" spans="1:11" x14ac:dyDescent="0.25">
      <c r="A393" t="s">
        <v>3931</v>
      </c>
      <c r="B393" t="s">
        <v>3853</v>
      </c>
      <c r="C393" t="s">
        <v>354</v>
      </c>
      <c r="D393" t="s">
        <v>3932</v>
      </c>
      <c r="E393" t="s">
        <v>3936</v>
      </c>
      <c r="F393" t="s">
        <v>365</v>
      </c>
      <c r="G393" t="s">
        <v>3937</v>
      </c>
      <c r="H393" t="s">
        <v>3857</v>
      </c>
      <c r="I393" t="s">
        <v>3901</v>
      </c>
      <c r="J393" t="s">
        <v>3860</v>
      </c>
      <c r="K393">
        <v>15600</v>
      </c>
    </row>
    <row r="394" spans="1:11" x14ac:dyDescent="0.25">
      <c r="A394" t="s">
        <v>3931</v>
      </c>
      <c r="B394" t="s">
        <v>3853</v>
      </c>
      <c r="C394" t="s">
        <v>354</v>
      </c>
      <c r="D394" t="s">
        <v>3932</v>
      </c>
      <c r="E394" t="s">
        <v>3936</v>
      </c>
      <c r="F394" t="s">
        <v>365</v>
      </c>
      <c r="G394" t="s">
        <v>3937</v>
      </c>
      <c r="H394" t="s">
        <v>3857</v>
      </c>
      <c r="I394" t="s">
        <v>3863</v>
      </c>
      <c r="J394" t="s">
        <v>3864</v>
      </c>
      <c r="K394">
        <v>79200</v>
      </c>
    </row>
    <row r="395" spans="1:11" x14ac:dyDescent="0.25">
      <c r="A395" t="s">
        <v>3931</v>
      </c>
      <c r="B395" t="s">
        <v>3853</v>
      </c>
      <c r="C395" t="s">
        <v>354</v>
      </c>
      <c r="D395" t="s">
        <v>3932</v>
      </c>
      <c r="E395" t="s">
        <v>3936</v>
      </c>
      <c r="F395" t="s">
        <v>365</v>
      </c>
      <c r="G395" t="s">
        <v>3937</v>
      </c>
      <c r="H395" t="s">
        <v>3857</v>
      </c>
      <c r="I395" t="s">
        <v>3863</v>
      </c>
      <c r="J395" t="s">
        <v>3865</v>
      </c>
      <c r="K395">
        <v>88000</v>
      </c>
    </row>
    <row r="396" spans="1:11" x14ac:dyDescent="0.25">
      <c r="A396" t="s">
        <v>3931</v>
      </c>
      <c r="B396" t="s">
        <v>3853</v>
      </c>
      <c r="C396" t="s">
        <v>354</v>
      </c>
      <c r="D396" t="s">
        <v>3932</v>
      </c>
      <c r="E396" t="s">
        <v>3936</v>
      </c>
      <c r="F396" t="s">
        <v>365</v>
      </c>
      <c r="G396" t="s">
        <v>3937</v>
      </c>
      <c r="H396" t="s">
        <v>3857</v>
      </c>
      <c r="I396" t="s">
        <v>3863</v>
      </c>
      <c r="J396" t="s">
        <v>3883</v>
      </c>
      <c r="K396">
        <v>88000</v>
      </c>
    </row>
    <row r="397" spans="1:11" x14ac:dyDescent="0.25">
      <c r="A397" t="s">
        <v>3931</v>
      </c>
      <c r="B397" t="s">
        <v>3853</v>
      </c>
      <c r="C397" t="s">
        <v>354</v>
      </c>
      <c r="D397" t="s">
        <v>3932</v>
      </c>
      <c r="E397" t="s">
        <v>3936</v>
      </c>
      <c r="F397" t="s">
        <v>365</v>
      </c>
      <c r="G397" t="s">
        <v>3937</v>
      </c>
      <c r="H397" t="s">
        <v>3857</v>
      </c>
      <c r="I397" t="s">
        <v>3903</v>
      </c>
      <c r="J397" t="s">
        <v>3864</v>
      </c>
      <c r="K397">
        <v>107100</v>
      </c>
    </row>
    <row r="398" spans="1:11" x14ac:dyDescent="0.25">
      <c r="A398" t="s">
        <v>3931</v>
      </c>
      <c r="B398" t="s">
        <v>3853</v>
      </c>
      <c r="C398" t="s">
        <v>354</v>
      </c>
      <c r="D398" t="s">
        <v>3932</v>
      </c>
      <c r="E398" t="s">
        <v>3936</v>
      </c>
      <c r="F398" t="s">
        <v>365</v>
      </c>
      <c r="G398" t="s">
        <v>3937</v>
      </c>
      <c r="H398" t="s">
        <v>3857</v>
      </c>
      <c r="I398" t="s">
        <v>3903</v>
      </c>
      <c r="J398" t="s">
        <v>3865</v>
      </c>
      <c r="K398">
        <v>119000</v>
      </c>
    </row>
    <row r="399" spans="1:11" x14ac:dyDescent="0.25">
      <c r="A399" t="s">
        <v>3931</v>
      </c>
      <c r="B399" t="s">
        <v>3853</v>
      </c>
      <c r="C399" t="s">
        <v>354</v>
      </c>
      <c r="D399" t="s">
        <v>3932</v>
      </c>
      <c r="E399" t="s">
        <v>3936</v>
      </c>
      <c r="F399" t="s">
        <v>365</v>
      </c>
      <c r="G399" t="s">
        <v>3937</v>
      </c>
      <c r="H399" t="s">
        <v>3857</v>
      </c>
      <c r="I399" t="s">
        <v>3903</v>
      </c>
      <c r="J399" t="s">
        <v>3883</v>
      </c>
      <c r="K399">
        <v>119000</v>
      </c>
    </row>
    <row r="400" spans="1:11" x14ac:dyDescent="0.25">
      <c r="A400" t="s">
        <v>3931</v>
      </c>
      <c r="B400" t="s">
        <v>3853</v>
      </c>
      <c r="C400" t="s">
        <v>354</v>
      </c>
      <c r="D400" t="s">
        <v>3932</v>
      </c>
      <c r="E400" t="s">
        <v>3936</v>
      </c>
      <c r="F400" t="s">
        <v>365</v>
      </c>
      <c r="G400" t="s">
        <v>3937</v>
      </c>
      <c r="H400" t="s">
        <v>3857</v>
      </c>
      <c r="I400" t="s">
        <v>3882</v>
      </c>
      <c r="J400" t="s">
        <v>3864</v>
      </c>
      <c r="K400">
        <v>36000</v>
      </c>
    </row>
    <row r="401" spans="1:11" x14ac:dyDescent="0.25">
      <c r="A401" t="s">
        <v>3931</v>
      </c>
      <c r="B401" t="s">
        <v>3853</v>
      </c>
      <c r="C401" t="s">
        <v>354</v>
      </c>
      <c r="D401" t="s">
        <v>3932</v>
      </c>
      <c r="E401" t="s">
        <v>3936</v>
      </c>
      <c r="F401" t="s">
        <v>365</v>
      </c>
      <c r="G401" t="s">
        <v>3937</v>
      </c>
      <c r="H401" t="s">
        <v>3857</v>
      </c>
      <c r="I401" t="s">
        <v>3882</v>
      </c>
      <c r="J401" t="s">
        <v>3865</v>
      </c>
      <c r="K401">
        <v>40000</v>
      </c>
    </row>
    <row r="402" spans="1:11" x14ac:dyDescent="0.25">
      <c r="A402" t="s">
        <v>3931</v>
      </c>
      <c r="B402" t="s">
        <v>3853</v>
      </c>
      <c r="C402" t="s">
        <v>354</v>
      </c>
      <c r="D402" t="s">
        <v>3932</v>
      </c>
      <c r="E402" t="s">
        <v>3936</v>
      </c>
      <c r="F402" t="s">
        <v>365</v>
      </c>
      <c r="G402" t="s">
        <v>3937</v>
      </c>
      <c r="H402" t="s">
        <v>3857</v>
      </c>
      <c r="I402" t="s">
        <v>3882</v>
      </c>
      <c r="J402" t="s">
        <v>3883</v>
      </c>
      <c r="K402">
        <v>40000</v>
      </c>
    </row>
    <row r="403" spans="1:11" x14ac:dyDescent="0.25">
      <c r="A403" t="s">
        <v>3931</v>
      </c>
      <c r="B403" t="s">
        <v>3853</v>
      </c>
      <c r="C403" t="s">
        <v>354</v>
      </c>
      <c r="D403" t="s">
        <v>3932</v>
      </c>
      <c r="E403" t="s">
        <v>3936</v>
      </c>
      <c r="F403" t="s">
        <v>365</v>
      </c>
      <c r="G403" t="s">
        <v>3937</v>
      </c>
      <c r="H403" t="s">
        <v>3857</v>
      </c>
      <c r="I403" t="s">
        <v>3904</v>
      </c>
      <c r="J403" t="s">
        <v>3864</v>
      </c>
      <c r="K403">
        <v>55440</v>
      </c>
    </row>
    <row r="404" spans="1:11" x14ac:dyDescent="0.25">
      <c r="A404" t="s">
        <v>3931</v>
      </c>
      <c r="B404" t="s">
        <v>3853</v>
      </c>
      <c r="C404" t="s">
        <v>354</v>
      </c>
      <c r="D404" t="s">
        <v>3932</v>
      </c>
      <c r="E404" t="s">
        <v>3936</v>
      </c>
      <c r="F404" t="s">
        <v>365</v>
      </c>
      <c r="G404" t="s">
        <v>3937</v>
      </c>
      <c r="H404" t="s">
        <v>3857</v>
      </c>
      <c r="I404" t="s">
        <v>3904</v>
      </c>
      <c r="J404" t="s">
        <v>3865</v>
      </c>
      <c r="K404">
        <v>61600</v>
      </c>
    </row>
    <row r="405" spans="1:11" x14ac:dyDescent="0.25">
      <c r="A405" t="s">
        <v>3931</v>
      </c>
      <c r="B405" t="s">
        <v>3853</v>
      </c>
      <c r="C405" t="s">
        <v>354</v>
      </c>
      <c r="D405" t="s">
        <v>3932</v>
      </c>
      <c r="E405" t="s">
        <v>3936</v>
      </c>
      <c r="F405" t="s">
        <v>365</v>
      </c>
      <c r="G405" t="s">
        <v>3937</v>
      </c>
      <c r="H405" t="s">
        <v>3857</v>
      </c>
      <c r="I405" t="s">
        <v>3904</v>
      </c>
      <c r="J405" t="s">
        <v>3883</v>
      </c>
      <c r="K405">
        <v>61600</v>
      </c>
    </row>
    <row r="406" spans="1:11" x14ac:dyDescent="0.25">
      <c r="A406" t="s">
        <v>3931</v>
      </c>
      <c r="B406" t="s">
        <v>3853</v>
      </c>
      <c r="C406" t="s">
        <v>354</v>
      </c>
      <c r="D406" t="s">
        <v>3932</v>
      </c>
      <c r="E406" t="s">
        <v>3936</v>
      </c>
      <c r="F406" t="s">
        <v>365</v>
      </c>
      <c r="G406" t="s">
        <v>3937</v>
      </c>
      <c r="H406" t="s">
        <v>3857</v>
      </c>
      <c r="I406" t="s">
        <v>3866</v>
      </c>
      <c r="J406" t="s">
        <v>3865</v>
      </c>
      <c r="K406">
        <v>35500</v>
      </c>
    </row>
    <row r="407" spans="1:11" x14ac:dyDescent="0.25">
      <c r="A407" t="s">
        <v>3931</v>
      </c>
      <c r="B407" t="s">
        <v>3853</v>
      </c>
      <c r="C407" t="s">
        <v>354</v>
      </c>
      <c r="D407" t="s">
        <v>3932</v>
      </c>
      <c r="E407" t="s">
        <v>3936</v>
      </c>
      <c r="F407" t="s">
        <v>365</v>
      </c>
      <c r="G407" t="s">
        <v>3937</v>
      </c>
      <c r="H407" t="s">
        <v>3857</v>
      </c>
      <c r="I407" t="s">
        <v>3866</v>
      </c>
      <c r="J407" t="s">
        <v>3883</v>
      </c>
      <c r="K407">
        <v>35500</v>
      </c>
    </row>
    <row r="408" spans="1:11" x14ac:dyDescent="0.25">
      <c r="A408" t="s">
        <v>3931</v>
      </c>
      <c r="B408" t="s">
        <v>3853</v>
      </c>
      <c r="C408" t="s">
        <v>354</v>
      </c>
      <c r="D408" t="s">
        <v>3932</v>
      </c>
      <c r="E408" t="s">
        <v>3936</v>
      </c>
      <c r="F408" t="s">
        <v>365</v>
      </c>
      <c r="G408" t="s">
        <v>3937</v>
      </c>
      <c r="H408" t="s">
        <v>3857</v>
      </c>
      <c r="I408" t="s">
        <v>3868</v>
      </c>
      <c r="J408" t="s">
        <v>3865</v>
      </c>
      <c r="K408">
        <v>104000</v>
      </c>
    </row>
    <row r="409" spans="1:11" x14ac:dyDescent="0.25">
      <c r="A409" t="s">
        <v>3931</v>
      </c>
      <c r="B409" t="s">
        <v>3853</v>
      </c>
      <c r="C409" t="s">
        <v>354</v>
      </c>
      <c r="D409" t="s">
        <v>3932</v>
      </c>
      <c r="E409" t="s">
        <v>3936</v>
      </c>
      <c r="F409" t="s">
        <v>365</v>
      </c>
      <c r="G409" t="s">
        <v>3937</v>
      </c>
      <c r="H409" t="s">
        <v>3857</v>
      </c>
      <c r="I409" t="s">
        <v>3868</v>
      </c>
      <c r="J409" t="s">
        <v>3883</v>
      </c>
      <c r="K409">
        <v>104000</v>
      </c>
    </row>
    <row r="410" spans="1:11" x14ac:dyDescent="0.25">
      <c r="A410" t="s">
        <v>3931</v>
      </c>
      <c r="B410" t="s">
        <v>3853</v>
      </c>
      <c r="C410" t="s">
        <v>354</v>
      </c>
      <c r="D410" t="s">
        <v>3932</v>
      </c>
      <c r="E410" t="s">
        <v>3936</v>
      </c>
      <c r="F410" t="s">
        <v>365</v>
      </c>
      <c r="G410" t="s">
        <v>3937</v>
      </c>
      <c r="H410" t="s">
        <v>3857</v>
      </c>
      <c r="I410" t="s">
        <v>3869</v>
      </c>
      <c r="J410" t="s">
        <v>3865</v>
      </c>
      <c r="K410">
        <v>34000</v>
      </c>
    </row>
    <row r="411" spans="1:11" x14ac:dyDescent="0.25">
      <c r="A411" t="s">
        <v>3931</v>
      </c>
      <c r="B411" t="s">
        <v>3853</v>
      </c>
      <c r="C411" t="s">
        <v>354</v>
      </c>
      <c r="D411" t="s">
        <v>3932</v>
      </c>
      <c r="E411" t="s">
        <v>3936</v>
      </c>
      <c r="F411" t="s">
        <v>365</v>
      </c>
      <c r="G411" t="s">
        <v>3937</v>
      </c>
      <c r="H411" t="s">
        <v>3857</v>
      </c>
      <c r="I411" t="s">
        <v>3869</v>
      </c>
      <c r="J411" t="s">
        <v>3883</v>
      </c>
      <c r="K411">
        <v>34000</v>
      </c>
    </row>
    <row r="412" spans="1:11" x14ac:dyDescent="0.25">
      <c r="A412" t="s">
        <v>3931</v>
      </c>
      <c r="B412" t="s">
        <v>3853</v>
      </c>
      <c r="C412" t="s">
        <v>354</v>
      </c>
      <c r="D412" t="s">
        <v>3932</v>
      </c>
      <c r="E412" t="s">
        <v>3936</v>
      </c>
      <c r="F412" t="s">
        <v>365</v>
      </c>
      <c r="G412" t="s">
        <v>3937</v>
      </c>
      <c r="H412" t="s">
        <v>3857</v>
      </c>
      <c r="I412" t="s">
        <v>3870</v>
      </c>
      <c r="J412" t="s">
        <v>3865</v>
      </c>
      <c r="K412">
        <v>62000</v>
      </c>
    </row>
    <row r="413" spans="1:11" x14ac:dyDescent="0.25">
      <c r="A413" t="s">
        <v>3931</v>
      </c>
      <c r="B413" t="s">
        <v>3853</v>
      </c>
      <c r="C413" t="s">
        <v>354</v>
      </c>
      <c r="D413" t="s">
        <v>3932</v>
      </c>
      <c r="E413" t="s">
        <v>3936</v>
      </c>
      <c r="F413" t="s">
        <v>365</v>
      </c>
      <c r="G413" t="s">
        <v>3937</v>
      </c>
      <c r="H413" t="s">
        <v>3857</v>
      </c>
      <c r="I413" t="s">
        <v>3870</v>
      </c>
      <c r="J413" t="s">
        <v>3883</v>
      </c>
      <c r="K413">
        <v>62000</v>
      </c>
    </row>
    <row r="414" spans="1:11" x14ac:dyDescent="0.25">
      <c r="A414" t="s">
        <v>3931</v>
      </c>
      <c r="B414" t="s">
        <v>3853</v>
      </c>
      <c r="C414" t="s">
        <v>354</v>
      </c>
      <c r="D414" t="s">
        <v>3932</v>
      </c>
      <c r="E414" t="s">
        <v>3936</v>
      </c>
      <c r="F414" t="s">
        <v>365</v>
      </c>
      <c r="G414" t="s">
        <v>3937</v>
      </c>
      <c r="H414" t="s">
        <v>3857</v>
      </c>
      <c r="I414" t="s">
        <v>3921</v>
      </c>
      <c r="J414" t="s">
        <v>3865</v>
      </c>
      <c r="K414">
        <v>50000</v>
      </c>
    </row>
    <row r="415" spans="1:11" x14ac:dyDescent="0.25">
      <c r="A415" t="s">
        <v>3931</v>
      </c>
      <c r="B415" t="s">
        <v>3853</v>
      </c>
      <c r="C415" t="s">
        <v>354</v>
      </c>
      <c r="D415" t="s">
        <v>3932</v>
      </c>
      <c r="E415" t="s">
        <v>3936</v>
      </c>
      <c r="F415" t="s">
        <v>365</v>
      </c>
      <c r="G415" t="s">
        <v>3937</v>
      </c>
      <c r="H415" t="s">
        <v>3857</v>
      </c>
      <c r="I415" t="s">
        <v>3921</v>
      </c>
      <c r="J415" t="s">
        <v>3883</v>
      </c>
      <c r="K415">
        <v>50000</v>
      </c>
    </row>
    <row r="416" spans="1:11" x14ac:dyDescent="0.25">
      <c r="A416" t="s">
        <v>3931</v>
      </c>
      <c r="B416" t="s">
        <v>3853</v>
      </c>
      <c r="C416" t="s">
        <v>354</v>
      </c>
      <c r="D416" t="s">
        <v>3932</v>
      </c>
      <c r="E416" t="s">
        <v>3936</v>
      </c>
      <c r="F416" t="s">
        <v>365</v>
      </c>
      <c r="G416" t="s">
        <v>3937</v>
      </c>
      <c r="H416" t="s">
        <v>3857</v>
      </c>
      <c r="I416" t="s">
        <v>3905</v>
      </c>
      <c r="J416" t="s">
        <v>3859</v>
      </c>
      <c r="K416">
        <v>229</v>
      </c>
    </row>
    <row r="417" spans="1:11" x14ac:dyDescent="0.25">
      <c r="A417" t="s">
        <v>3931</v>
      </c>
      <c r="B417" t="s">
        <v>3853</v>
      </c>
      <c r="C417" t="s">
        <v>354</v>
      </c>
      <c r="D417" t="s">
        <v>3932</v>
      </c>
      <c r="E417" t="s">
        <v>3936</v>
      </c>
      <c r="F417" t="s">
        <v>365</v>
      </c>
      <c r="G417" t="s">
        <v>3937</v>
      </c>
      <c r="H417" t="s">
        <v>3857</v>
      </c>
      <c r="I417" t="s">
        <v>3905</v>
      </c>
      <c r="J417" t="s">
        <v>3860</v>
      </c>
      <c r="K417">
        <v>229</v>
      </c>
    </row>
    <row r="418" spans="1:11" x14ac:dyDescent="0.25">
      <c r="A418" t="s">
        <v>3931</v>
      </c>
      <c r="B418" t="s">
        <v>3853</v>
      </c>
      <c r="C418" t="s">
        <v>354</v>
      </c>
      <c r="D418" t="s">
        <v>3932</v>
      </c>
      <c r="E418" t="s">
        <v>3936</v>
      </c>
      <c r="F418" t="s">
        <v>365</v>
      </c>
      <c r="G418" t="s">
        <v>3937</v>
      </c>
      <c r="H418" t="s">
        <v>3857</v>
      </c>
      <c r="I418" t="s">
        <v>3885</v>
      </c>
      <c r="J418" t="s">
        <v>3859</v>
      </c>
      <c r="K418">
        <v>25000</v>
      </c>
    </row>
    <row r="419" spans="1:11" x14ac:dyDescent="0.25">
      <c r="A419" t="s">
        <v>3931</v>
      </c>
      <c r="B419" t="s">
        <v>3853</v>
      </c>
      <c r="C419" t="s">
        <v>354</v>
      </c>
      <c r="D419" t="s">
        <v>3932</v>
      </c>
      <c r="E419" t="s">
        <v>3936</v>
      </c>
      <c r="F419" t="s">
        <v>365</v>
      </c>
      <c r="G419" t="s">
        <v>3937</v>
      </c>
      <c r="H419" t="s">
        <v>3857</v>
      </c>
      <c r="I419" t="s">
        <v>3885</v>
      </c>
      <c r="J419" t="s">
        <v>3860</v>
      </c>
      <c r="K419">
        <v>25000</v>
      </c>
    </row>
    <row r="420" spans="1:11" x14ac:dyDescent="0.25">
      <c r="A420" t="s">
        <v>3931</v>
      </c>
      <c r="B420" t="s">
        <v>3853</v>
      </c>
      <c r="C420" t="s">
        <v>354</v>
      </c>
      <c r="D420" t="s">
        <v>3932</v>
      </c>
      <c r="E420" t="s">
        <v>3936</v>
      </c>
      <c r="F420" t="s">
        <v>365</v>
      </c>
      <c r="G420" t="s">
        <v>3937</v>
      </c>
      <c r="H420" t="s">
        <v>3857</v>
      </c>
      <c r="I420" t="s">
        <v>530</v>
      </c>
      <c r="J420" t="s">
        <v>533</v>
      </c>
      <c r="K420">
        <v>356440</v>
      </c>
    </row>
    <row r="421" spans="1:11" x14ac:dyDescent="0.25">
      <c r="A421" t="s">
        <v>3931</v>
      </c>
      <c r="B421" t="s">
        <v>3853</v>
      </c>
      <c r="C421" t="s">
        <v>354</v>
      </c>
      <c r="D421" t="s">
        <v>3932</v>
      </c>
      <c r="E421" t="s">
        <v>3936</v>
      </c>
      <c r="F421" t="s">
        <v>365</v>
      </c>
      <c r="G421" t="s">
        <v>3937</v>
      </c>
      <c r="H421" t="s">
        <v>3857</v>
      </c>
      <c r="I421" t="s">
        <v>530</v>
      </c>
      <c r="J421" t="s">
        <v>3871</v>
      </c>
      <c r="K421">
        <v>375200</v>
      </c>
    </row>
    <row r="422" spans="1:11" x14ac:dyDescent="0.25">
      <c r="A422" t="s">
        <v>3931</v>
      </c>
      <c r="B422" t="s">
        <v>3853</v>
      </c>
      <c r="C422" t="s">
        <v>354</v>
      </c>
      <c r="D422" t="s">
        <v>3932</v>
      </c>
      <c r="E422" t="s">
        <v>3936</v>
      </c>
      <c r="F422" t="s">
        <v>365</v>
      </c>
      <c r="G422" t="s">
        <v>3937</v>
      </c>
      <c r="H422" t="s">
        <v>3857</v>
      </c>
      <c r="I422" t="s">
        <v>3872</v>
      </c>
      <c r="J422" t="s">
        <v>3859</v>
      </c>
      <c r="K422">
        <v>35500</v>
      </c>
    </row>
    <row r="423" spans="1:11" x14ac:dyDescent="0.25">
      <c r="A423" t="s">
        <v>3931</v>
      </c>
      <c r="B423" t="s">
        <v>3853</v>
      </c>
      <c r="C423" t="s">
        <v>354</v>
      </c>
      <c r="D423" t="s">
        <v>3932</v>
      </c>
      <c r="E423" t="s">
        <v>3936</v>
      </c>
      <c r="F423" t="s">
        <v>365</v>
      </c>
      <c r="G423" t="s">
        <v>3937</v>
      </c>
      <c r="H423" t="s">
        <v>3857</v>
      </c>
      <c r="I423" t="s">
        <v>3872</v>
      </c>
      <c r="J423" t="s">
        <v>3860</v>
      </c>
      <c r="K423">
        <v>35500</v>
      </c>
    </row>
    <row r="424" spans="1:11" x14ac:dyDescent="0.25">
      <c r="A424" t="s">
        <v>3931</v>
      </c>
      <c r="B424" t="s">
        <v>3853</v>
      </c>
      <c r="C424" t="s">
        <v>354</v>
      </c>
      <c r="D424" t="s">
        <v>3932</v>
      </c>
      <c r="E424" t="s">
        <v>3936</v>
      </c>
      <c r="F424" t="s">
        <v>365</v>
      </c>
      <c r="G424" t="s">
        <v>3937</v>
      </c>
      <c r="H424" t="s">
        <v>3857</v>
      </c>
      <c r="I424" t="s">
        <v>3873</v>
      </c>
      <c r="J424" t="s">
        <v>3859</v>
      </c>
      <c r="K424">
        <v>1264</v>
      </c>
    </row>
    <row r="425" spans="1:11" x14ac:dyDescent="0.25">
      <c r="A425" t="s">
        <v>3931</v>
      </c>
      <c r="B425" t="s">
        <v>3853</v>
      </c>
      <c r="C425" t="s">
        <v>354</v>
      </c>
      <c r="D425" t="s">
        <v>3932</v>
      </c>
      <c r="E425" t="s">
        <v>3936</v>
      </c>
      <c r="F425" t="s">
        <v>365</v>
      </c>
      <c r="G425" t="s">
        <v>3937</v>
      </c>
      <c r="H425" t="s">
        <v>3857</v>
      </c>
      <c r="I425" t="s">
        <v>3873</v>
      </c>
      <c r="J425" t="s">
        <v>3860</v>
      </c>
      <c r="K425">
        <v>1264</v>
      </c>
    </row>
    <row r="426" spans="1:11" x14ac:dyDescent="0.25">
      <c r="A426" t="s">
        <v>3931</v>
      </c>
      <c r="B426" t="s">
        <v>3853</v>
      </c>
      <c r="C426" t="s">
        <v>354</v>
      </c>
      <c r="D426" t="s">
        <v>3932</v>
      </c>
      <c r="E426" t="s">
        <v>3936</v>
      </c>
      <c r="F426" t="s">
        <v>365</v>
      </c>
      <c r="G426" t="s">
        <v>3937</v>
      </c>
      <c r="H426" t="s">
        <v>3857</v>
      </c>
      <c r="I426" t="s">
        <v>3874</v>
      </c>
      <c r="J426" t="s">
        <v>3864</v>
      </c>
      <c r="K426">
        <v>93600</v>
      </c>
    </row>
    <row r="427" spans="1:11" x14ac:dyDescent="0.25">
      <c r="A427" t="s">
        <v>3931</v>
      </c>
      <c r="B427" t="s">
        <v>3853</v>
      </c>
      <c r="C427" t="s">
        <v>354</v>
      </c>
      <c r="D427" t="s">
        <v>3932</v>
      </c>
      <c r="E427" t="s">
        <v>3936</v>
      </c>
      <c r="F427" t="s">
        <v>365</v>
      </c>
      <c r="G427" t="s">
        <v>3937</v>
      </c>
      <c r="H427" t="s">
        <v>3857</v>
      </c>
      <c r="I427" t="s">
        <v>3874</v>
      </c>
      <c r="J427" t="s">
        <v>3865</v>
      </c>
      <c r="K427">
        <v>104000</v>
      </c>
    </row>
    <row r="428" spans="1:11" x14ac:dyDescent="0.25">
      <c r="A428" t="s">
        <v>3931</v>
      </c>
      <c r="B428" t="s">
        <v>3853</v>
      </c>
      <c r="C428" t="s">
        <v>354</v>
      </c>
      <c r="D428" t="s">
        <v>3932</v>
      </c>
      <c r="E428" t="s">
        <v>3936</v>
      </c>
      <c r="F428" t="s">
        <v>365</v>
      </c>
      <c r="G428" t="s">
        <v>3937</v>
      </c>
      <c r="H428" t="s">
        <v>3857</v>
      </c>
      <c r="I428" t="s">
        <v>3874</v>
      </c>
      <c r="J428" t="s">
        <v>3883</v>
      </c>
      <c r="K428">
        <v>104000</v>
      </c>
    </row>
    <row r="429" spans="1:11" x14ac:dyDescent="0.25">
      <c r="A429" t="s">
        <v>3931</v>
      </c>
      <c r="B429" t="s">
        <v>3853</v>
      </c>
      <c r="C429" t="s">
        <v>354</v>
      </c>
      <c r="D429" t="s">
        <v>3932</v>
      </c>
      <c r="E429" t="s">
        <v>3936</v>
      </c>
      <c r="F429" t="s">
        <v>365</v>
      </c>
      <c r="G429" t="s">
        <v>3937</v>
      </c>
      <c r="H429" t="s">
        <v>3857</v>
      </c>
      <c r="I429" t="s">
        <v>3886</v>
      </c>
      <c r="J429" t="s">
        <v>3871</v>
      </c>
      <c r="K429">
        <v>375200</v>
      </c>
    </row>
    <row r="430" spans="1:11" x14ac:dyDescent="0.25">
      <c r="A430" t="s">
        <v>3931</v>
      </c>
      <c r="B430" t="s">
        <v>3853</v>
      </c>
      <c r="C430" t="s">
        <v>354</v>
      </c>
      <c r="D430" t="s">
        <v>3932</v>
      </c>
      <c r="E430" t="s">
        <v>3936</v>
      </c>
      <c r="F430" t="s">
        <v>365</v>
      </c>
      <c r="G430" t="s">
        <v>3937</v>
      </c>
      <c r="H430" t="s">
        <v>3857</v>
      </c>
      <c r="I430" t="s">
        <v>3875</v>
      </c>
      <c r="J430" t="s">
        <v>533</v>
      </c>
      <c r="K430">
        <v>356440</v>
      </c>
    </row>
    <row r="431" spans="1:11" x14ac:dyDescent="0.25">
      <c r="A431" t="s">
        <v>3931</v>
      </c>
      <c r="B431" t="s">
        <v>3853</v>
      </c>
      <c r="C431" t="s">
        <v>354</v>
      </c>
      <c r="D431" t="s">
        <v>3932</v>
      </c>
      <c r="E431" t="s">
        <v>3936</v>
      </c>
      <c r="F431" t="s">
        <v>365</v>
      </c>
      <c r="G431" t="s">
        <v>3937</v>
      </c>
      <c r="H431" t="s">
        <v>3857</v>
      </c>
      <c r="I431" t="s">
        <v>3875</v>
      </c>
      <c r="J431" t="s">
        <v>3871</v>
      </c>
      <c r="K431">
        <v>375200</v>
      </c>
    </row>
    <row r="432" spans="1:11" x14ac:dyDescent="0.25">
      <c r="A432" t="s">
        <v>3931</v>
      </c>
      <c r="B432" t="s">
        <v>3853</v>
      </c>
      <c r="C432" t="s">
        <v>354</v>
      </c>
      <c r="D432" t="s">
        <v>3932</v>
      </c>
      <c r="E432" t="s">
        <v>3936</v>
      </c>
      <c r="F432" t="s">
        <v>365</v>
      </c>
      <c r="G432" t="s">
        <v>3937</v>
      </c>
      <c r="H432" t="s">
        <v>3857</v>
      </c>
      <c r="I432" t="s">
        <v>3876</v>
      </c>
      <c r="J432" t="s">
        <v>3865</v>
      </c>
      <c r="K432">
        <v>334000</v>
      </c>
    </row>
    <row r="433" spans="1:11" x14ac:dyDescent="0.25">
      <c r="A433" t="s">
        <v>3931</v>
      </c>
      <c r="B433" t="s">
        <v>3853</v>
      </c>
      <c r="C433" t="s">
        <v>354</v>
      </c>
      <c r="D433" t="s">
        <v>3932</v>
      </c>
      <c r="E433" t="s">
        <v>3936</v>
      </c>
      <c r="F433" t="s">
        <v>365</v>
      </c>
      <c r="G433" t="s">
        <v>3937</v>
      </c>
      <c r="H433" t="s">
        <v>3857</v>
      </c>
      <c r="I433" t="s">
        <v>3876</v>
      </c>
      <c r="J433" t="s">
        <v>3883</v>
      </c>
      <c r="K433">
        <v>334000</v>
      </c>
    </row>
    <row r="434" spans="1:11" x14ac:dyDescent="0.25">
      <c r="A434" t="s">
        <v>3931</v>
      </c>
      <c r="B434" t="s">
        <v>3853</v>
      </c>
      <c r="C434" t="s">
        <v>354</v>
      </c>
      <c r="D434" t="s">
        <v>3932</v>
      </c>
      <c r="E434" t="s">
        <v>767</v>
      </c>
      <c r="F434" t="s">
        <v>426</v>
      </c>
      <c r="G434" t="s">
        <v>3938</v>
      </c>
      <c r="H434" t="s">
        <v>3915</v>
      </c>
      <c r="I434" t="s">
        <v>3858</v>
      </c>
      <c r="J434" t="s">
        <v>3859</v>
      </c>
      <c r="K434">
        <v>5200</v>
      </c>
    </row>
    <row r="435" spans="1:11" x14ac:dyDescent="0.25">
      <c r="A435" t="s">
        <v>3931</v>
      </c>
      <c r="B435" t="s">
        <v>3853</v>
      </c>
      <c r="C435" t="s">
        <v>354</v>
      </c>
      <c r="D435" t="s">
        <v>3932</v>
      </c>
      <c r="E435" t="s">
        <v>767</v>
      </c>
      <c r="F435" t="s">
        <v>426</v>
      </c>
      <c r="G435" t="s">
        <v>3938</v>
      </c>
      <c r="H435" t="s">
        <v>3915</v>
      </c>
      <c r="I435" t="s">
        <v>3858</v>
      </c>
      <c r="J435" t="s">
        <v>3860</v>
      </c>
      <c r="K435">
        <v>5200</v>
      </c>
    </row>
    <row r="436" spans="1:11" x14ac:dyDescent="0.25">
      <c r="A436" t="s">
        <v>3931</v>
      </c>
      <c r="B436" t="s">
        <v>3853</v>
      </c>
      <c r="C436" t="s">
        <v>354</v>
      </c>
      <c r="D436" t="s">
        <v>3932</v>
      </c>
      <c r="E436" t="s">
        <v>767</v>
      </c>
      <c r="F436" t="s">
        <v>426</v>
      </c>
      <c r="G436" t="s">
        <v>3938</v>
      </c>
      <c r="H436" t="s">
        <v>3915</v>
      </c>
      <c r="I436" t="s">
        <v>3863</v>
      </c>
      <c r="J436" t="s">
        <v>3864</v>
      </c>
      <c r="K436">
        <v>13950</v>
      </c>
    </row>
    <row r="437" spans="1:11" x14ac:dyDescent="0.25">
      <c r="A437" t="s">
        <v>3931</v>
      </c>
      <c r="B437" t="s">
        <v>3853</v>
      </c>
      <c r="C437" t="s">
        <v>354</v>
      </c>
      <c r="D437" t="s">
        <v>3932</v>
      </c>
      <c r="E437" t="s">
        <v>767</v>
      </c>
      <c r="F437" t="s">
        <v>426</v>
      </c>
      <c r="G437" t="s">
        <v>3938</v>
      </c>
      <c r="H437" t="s">
        <v>3915</v>
      </c>
      <c r="I437" t="s">
        <v>3863</v>
      </c>
      <c r="J437" t="s">
        <v>3865</v>
      </c>
      <c r="K437">
        <v>15500</v>
      </c>
    </row>
    <row r="438" spans="1:11" x14ac:dyDescent="0.25">
      <c r="A438" t="s">
        <v>3931</v>
      </c>
      <c r="B438" t="s">
        <v>3853</v>
      </c>
      <c r="C438" t="s">
        <v>354</v>
      </c>
      <c r="D438" t="s">
        <v>3932</v>
      </c>
      <c r="E438" t="s">
        <v>767</v>
      </c>
      <c r="F438" t="s">
        <v>426</v>
      </c>
      <c r="G438" t="s">
        <v>3938</v>
      </c>
      <c r="H438" t="s">
        <v>3915</v>
      </c>
      <c r="I438" t="s">
        <v>3863</v>
      </c>
      <c r="J438" t="s">
        <v>3883</v>
      </c>
      <c r="K438">
        <v>15500</v>
      </c>
    </row>
    <row r="439" spans="1:11" x14ac:dyDescent="0.25">
      <c r="A439" t="s">
        <v>3931</v>
      </c>
      <c r="B439" t="s">
        <v>3853</v>
      </c>
      <c r="C439" t="s">
        <v>354</v>
      </c>
      <c r="D439" t="s">
        <v>3932</v>
      </c>
      <c r="E439" t="s">
        <v>767</v>
      </c>
      <c r="F439" t="s">
        <v>426</v>
      </c>
      <c r="G439" t="s">
        <v>3938</v>
      </c>
      <c r="H439" t="s">
        <v>3915</v>
      </c>
      <c r="I439" t="s">
        <v>3882</v>
      </c>
      <c r="J439" t="s">
        <v>3864</v>
      </c>
      <c r="K439">
        <v>8190</v>
      </c>
    </row>
    <row r="440" spans="1:11" x14ac:dyDescent="0.25">
      <c r="A440" t="s">
        <v>3931</v>
      </c>
      <c r="B440" t="s">
        <v>3853</v>
      </c>
      <c r="C440" t="s">
        <v>354</v>
      </c>
      <c r="D440" t="s">
        <v>3932</v>
      </c>
      <c r="E440" t="s">
        <v>767</v>
      </c>
      <c r="F440" t="s">
        <v>426</v>
      </c>
      <c r="G440" t="s">
        <v>3938</v>
      </c>
      <c r="H440" t="s">
        <v>3915</v>
      </c>
      <c r="I440" t="s">
        <v>3882</v>
      </c>
      <c r="J440" t="s">
        <v>3865</v>
      </c>
      <c r="K440">
        <v>9100</v>
      </c>
    </row>
    <row r="441" spans="1:11" x14ac:dyDescent="0.25">
      <c r="A441" t="s">
        <v>3931</v>
      </c>
      <c r="B441" t="s">
        <v>3853</v>
      </c>
      <c r="C441" t="s">
        <v>354</v>
      </c>
      <c r="D441" t="s">
        <v>3932</v>
      </c>
      <c r="E441" t="s">
        <v>767</v>
      </c>
      <c r="F441" t="s">
        <v>426</v>
      </c>
      <c r="G441" t="s">
        <v>3938</v>
      </c>
      <c r="H441" t="s">
        <v>3915</v>
      </c>
      <c r="I441" t="s">
        <v>3882</v>
      </c>
      <c r="J441" t="s">
        <v>3883</v>
      </c>
      <c r="K441">
        <v>9100</v>
      </c>
    </row>
    <row r="442" spans="1:11" x14ac:dyDescent="0.25">
      <c r="A442" t="s">
        <v>3931</v>
      </c>
      <c r="B442" t="s">
        <v>3853</v>
      </c>
      <c r="C442" t="s">
        <v>354</v>
      </c>
      <c r="D442" t="s">
        <v>3932</v>
      </c>
      <c r="E442" t="s">
        <v>767</v>
      </c>
      <c r="F442" t="s">
        <v>426</v>
      </c>
      <c r="G442" t="s">
        <v>3938</v>
      </c>
      <c r="H442" t="s">
        <v>3915</v>
      </c>
      <c r="I442" t="s">
        <v>3866</v>
      </c>
      <c r="J442" t="s">
        <v>3865</v>
      </c>
      <c r="K442">
        <v>13300</v>
      </c>
    </row>
    <row r="443" spans="1:11" x14ac:dyDescent="0.25">
      <c r="A443" t="s">
        <v>3931</v>
      </c>
      <c r="B443" t="s">
        <v>3853</v>
      </c>
      <c r="C443" t="s">
        <v>354</v>
      </c>
      <c r="D443" t="s">
        <v>3932</v>
      </c>
      <c r="E443" t="s">
        <v>767</v>
      </c>
      <c r="F443" t="s">
        <v>426</v>
      </c>
      <c r="G443" t="s">
        <v>3938</v>
      </c>
      <c r="H443" t="s">
        <v>3915</v>
      </c>
      <c r="I443" t="s">
        <v>3866</v>
      </c>
      <c r="J443" t="s">
        <v>3883</v>
      </c>
      <c r="K443">
        <v>13300</v>
      </c>
    </row>
    <row r="444" spans="1:11" x14ac:dyDescent="0.25">
      <c r="A444" t="s">
        <v>3931</v>
      </c>
      <c r="B444" t="s">
        <v>3853</v>
      </c>
      <c r="C444" t="s">
        <v>354</v>
      </c>
      <c r="D444" t="s">
        <v>3932</v>
      </c>
      <c r="E444" t="s">
        <v>767</v>
      </c>
      <c r="F444" t="s">
        <v>426</v>
      </c>
      <c r="G444" t="s">
        <v>3938</v>
      </c>
      <c r="H444" t="s">
        <v>3915</v>
      </c>
      <c r="I444" t="s">
        <v>3870</v>
      </c>
      <c r="J444" t="s">
        <v>3865</v>
      </c>
      <c r="K444">
        <v>9100</v>
      </c>
    </row>
    <row r="445" spans="1:11" x14ac:dyDescent="0.25">
      <c r="A445" t="s">
        <v>3931</v>
      </c>
      <c r="B445" t="s">
        <v>3853</v>
      </c>
      <c r="C445" t="s">
        <v>354</v>
      </c>
      <c r="D445" t="s">
        <v>3932</v>
      </c>
      <c r="E445" t="s">
        <v>767</v>
      </c>
      <c r="F445" t="s">
        <v>426</v>
      </c>
      <c r="G445" t="s">
        <v>3938</v>
      </c>
      <c r="H445" t="s">
        <v>3915</v>
      </c>
      <c r="I445" t="s">
        <v>3870</v>
      </c>
      <c r="J445" t="s">
        <v>3883</v>
      </c>
      <c r="K445">
        <v>9100</v>
      </c>
    </row>
    <row r="446" spans="1:11" x14ac:dyDescent="0.25">
      <c r="A446" t="s">
        <v>3931</v>
      </c>
      <c r="B446" t="s">
        <v>3853</v>
      </c>
      <c r="C446" t="s">
        <v>354</v>
      </c>
      <c r="D446" t="s">
        <v>3932</v>
      </c>
      <c r="E446" t="s">
        <v>767</v>
      </c>
      <c r="F446" t="s">
        <v>426</v>
      </c>
      <c r="G446" t="s">
        <v>3938</v>
      </c>
      <c r="H446" t="s">
        <v>3915</v>
      </c>
      <c r="I446" t="s">
        <v>3921</v>
      </c>
      <c r="J446" t="s">
        <v>3865</v>
      </c>
      <c r="K446">
        <v>7200</v>
      </c>
    </row>
    <row r="447" spans="1:11" x14ac:dyDescent="0.25">
      <c r="A447" t="s">
        <v>3931</v>
      </c>
      <c r="B447" t="s">
        <v>3853</v>
      </c>
      <c r="C447" t="s">
        <v>354</v>
      </c>
      <c r="D447" t="s">
        <v>3932</v>
      </c>
      <c r="E447" t="s">
        <v>767</v>
      </c>
      <c r="F447" t="s">
        <v>426</v>
      </c>
      <c r="G447" t="s">
        <v>3938</v>
      </c>
      <c r="H447" t="s">
        <v>3915</v>
      </c>
      <c r="I447" t="s">
        <v>3921</v>
      </c>
      <c r="J447" t="s">
        <v>3883</v>
      </c>
      <c r="K447">
        <v>7200</v>
      </c>
    </row>
    <row r="448" spans="1:11" x14ac:dyDescent="0.25">
      <c r="A448" t="s">
        <v>3931</v>
      </c>
      <c r="B448" t="s">
        <v>3853</v>
      </c>
      <c r="C448" t="s">
        <v>354</v>
      </c>
      <c r="D448" t="s">
        <v>3932</v>
      </c>
      <c r="E448" t="s">
        <v>767</v>
      </c>
      <c r="F448" t="s">
        <v>426</v>
      </c>
      <c r="G448" t="s">
        <v>3938</v>
      </c>
      <c r="H448" t="s">
        <v>3915</v>
      </c>
      <c r="I448" t="s">
        <v>3918</v>
      </c>
      <c r="J448" t="s">
        <v>3865</v>
      </c>
      <c r="K448">
        <v>20700</v>
      </c>
    </row>
    <row r="449" spans="1:11" x14ac:dyDescent="0.25">
      <c r="A449" t="s">
        <v>3931</v>
      </c>
      <c r="B449" t="s">
        <v>3853</v>
      </c>
      <c r="C449" t="s">
        <v>354</v>
      </c>
      <c r="D449" t="s">
        <v>3932</v>
      </c>
      <c r="E449" t="s">
        <v>767</v>
      </c>
      <c r="F449" t="s">
        <v>426</v>
      </c>
      <c r="G449" t="s">
        <v>3938</v>
      </c>
      <c r="H449" t="s">
        <v>3915</v>
      </c>
      <c r="I449" t="s">
        <v>3918</v>
      </c>
      <c r="J449" t="s">
        <v>3883</v>
      </c>
      <c r="K449">
        <v>20700</v>
      </c>
    </row>
    <row r="450" spans="1:11" x14ac:dyDescent="0.25">
      <c r="A450" t="s">
        <v>3931</v>
      </c>
      <c r="B450" t="s">
        <v>3853</v>
      </c>
      <c r="C450" t="s">
        <v>354</v>
      </c>
      <c r="D450" t="s">
        <v>3932</v>
      </c>
      <c r="E450" t="s">
        <v>767</v>
      </c>
      <c r="F450" t="s">
        <v>426</v>
      </c>
      <c r="G450" t="s">
        <v>3938</v>
      </c>
      <c r="H450" t="s">
        <v>3915</v>
      </c>
      <c r="I450" t="s">
        <v>3925</v>
      </c>
      <c r="J450" t="s">
        <v>3859</v>
      </c>
      <c r="K450">
        <v>1418</v>
      </c>
    </row>
    <row r="451" spans="1:11" x14ac:dyDescent="0.25">
      <c r="A451" t="s">
        <v>3931</v>
      </c>
      <c r="B451" t="s">
        <v>3853</v>
      </c>
      <c r="C451" t="s">
        <v>354</v>
      </c>
      <c r="D451" t="s">
        <v>3932</v>
      </c>
      <c r="E451" t="s">
        <v>767</v>
      </c>
      <c r="F451" t="s">
        <v>426</v>
      </c>
      <c r="G451" t="s">
        <v>3938</v>
      </c>
      <c r="H451" t="s">
        <v>3915</v>
      </c>
      <c r="I451" t="s">
        <v>3925</v>
      </c>
      <c r="J451" t="s">
        <v>3860</v>
      </c>
      <c r="K451">
        <v>1418</v>
      </c>
    </row>
    <row r="452" spans="1:11" x14ac:dyDescent="0.25">
      <c r="A452" t="s">
        <v>3931</v>
      </c>
      <c r="B452" t="s">
        <v>3853</v>
      </c>
      <c r="C452" t="s">
        <v>354</v>
      </c>
      <c r="D452" t="s">
        <v>3932</v>
      </c>
      <c r="E452" t="s">
        <v>767</v>
      </c>
      <c r="F452" t="s">
        <v>426</v>
      </c>
      <c r="G452" t="s">
        <v>3938</v>
      </c>
      <c r="H452" t="s">
        <v>3915</v>
      </c>
      <c r="I452" t="s">
        <v>530</v>
      </c>
      <c r="J452" t="s">
        <v>533</v>
      </c>
      <c r="K452">
        <v>54720</v>
      </c>
    </row>
    <row r="453" spans="1:11" x14ac:dyDescent="0.25">
      <c r="A453" t="s">
        <v>3931</v>
      </c>
      <c r="B453" t="s">
        <v>3853</v>
      </c>
      <c r="C453" t="s">
        <v>354</v>
      </c>
      <c r="D453" t="s">
        <v>3932</v>
      </c>
      <c r="E453" t="s">
        <v>767</v>
      </c>
      <c r="F453" t="s">
        <v>426</v>
      </c>
      <c r="G453" t="s">
        <v>3938</v>
      </c>
      <c r="H453" t="s">
        <v>3915</v>
      </c>
      <c r="I453" t="s">
        <v>530</v>
      </c>
      <c r="J453" t="s">
        <v>3871</v>
      </c>
      <c r="K453">
        <v>57600</v>
      </c>
    </row>
    <row r="454" spans="1:11" x14ac:dyDescent="0.25">
      <c r="A454" t="s">
        <v>3931</v>
      </c>
      <c r="B454" t="s">
        <v>3853</v>
      </c>
      <c r="C454" t="s">
        <v>354</v>
      </c>
      <c r="D454" t="s">
        <v>3932</v>
      </c>
      <c r="E454" t="s">
        <v>767</v>
      </c>
      <c r="F454" t="s">
        <v>426</v>
      </c>
      <c r="G454" t="s">
        <v>3938</v>
      </c>
      <c r="H454" t="s">
        <v>3915</v>
      </c>
      <c r="I454" t="s">
        <v>3872</v>
      </c>
      <c r="J454" t="s">
        <v>3859</v>
      </c>
      <c r="K454">
        <v>2500</v>
      </c>
    </row>
    <row r="455" spans="1:11" x14ac:dyDescent="0.25">
      <c r="A455" t="s">
        <v>3931</v>
      </c>
      <c r="B455" t="s">
        <v>3853</v>
      </c>
      <c r="C455" t="s">
        <v>354</v>
      </c>
      <c r="D455" t="s">
        <v>3932</v>
      </c>
      <c r="E455" t="s">
        <v>767</v>
      </c>
      <c r="F455" t="s">
        <v>426</v>
      </c>
      <c r="G455" t="s">
        <v>3938</v>
      </c>
      <c r="H455" t="s">
        <v>3915</v>
      </c>
      <c r="I455" t="s">
        <v>3872</v>
      </c>
      <c r="J455" t="s">
        <v>3860</v>
      </c>
      <c r="K455">
        <v>2500</v>
      </c>
    </row>
    <row r="456" spans="1:11" x14ac:dyDescent="0.25">
      <c r="A456" t="s">
        <v>3931</v>
      </c>
      <c r="B456" t="s">
        <v>3853</v>
      </c>
      <c r="C456" t="s">
        <v>354</v>
      </c>
      <c r="D456" t="s">
        <v>3932</v>
      </c>
      <c r="E456" t="s">
        <v>767</v>
      </c>
      <c r="F456" t="s">
        <v>426</v>
      </c>
      <c r="G456" t="s">
        <v>3938</v>
      </c>
      <c r="H456" t="s">
        <v>3915</v>
      </c>
      <c r="I456" t="s">
        <v>3873</v>
      </c>
      <c r="J456" t="s">
        <v>3859</v>
      </c>
      <c r="K456">
        <v>63</v>
      </c>
    </row>
    <row r="457" spans="1:11" x14ac:dyDescent="0.25">
      <c r="A457" t="s">
        <v>3931</v>
      </c>
      <c r="B457" t="s">
        <v>3853</v>
      </c>
      <c r="C457" t="s">
        <v>354</v>
      </c>
      <c r="D457" t="s">
        <v>3932</v>
      </c>
      <c r="E457" t="s">
        <v>767</v>
      </c>
      <c r="F457" t="s">
        <v>426</v>
      </c>
      <c r="G457" t="s">
        <v>3938</v>
      </c>
      <c r="H457" t="s">
        <v>3915</v>
      </c>
      <c r="I457" t="s">
        <v>3873</v>
      </c>
      <c r="J457" t="s">
        <v>3860</v>
      </c>
      <c r="K457">
        <v>63</v>
      </c>
    </row>
    <row r="458" spans="1:11" x14ac:dyDescent="0.25">
      <c r="A458" t="s">
        <v>3931</v>
      </c>
      <c r="B458" t="s">
        <v>3853</v>
      </c>
      <c r="C458" t="s">
        <v>354</v>
      </c>
      <c r="D458" t="s">
        <v>3932</v>
      </c>
      <c r="E458" t="s">
        <v>767</v>
      </c>
      <c r="F458" t="s">
        <v>426</v>
      </c>
      <c r="G458" t="s">
        <v>3938</v>
      </c>
      <c r="H458" t="s">
        <v>3915</v>
      </c>
      <c r="I458" t="s">
        <v>3874</v>
      </c>
      <c r="J458" t="s">
        <v>3864</v>
      </c>
      <c r="K458">
        <v>9000</v>
      </c>
    </row>
    <row r="459" spans="1:11" x14ac:dyDescent="0.25">
      <c r="A459" t="s">
        <v>3931</v>
      </c>
      <c r="B459" t="s">
        <v>3853</v>
      </c>
      <c r="C459" t="s">
        <v>354</v>
      </c>
      <c r="D459" t="s">
        <v>3932</v>
      </c>
      <c r="E459" t="s">
        <v>767</v>
      </c>
      <c r="F459" t="s">
        <v>426</v>
      </c>
      <c r="G459" t="s">
        <v>3938</v>
      </c>
      <c r="H459" t="s">
        <v>3915</v>
      </c>
      <c r="I459" t="s">
        <v>3874</v>
      </c>
      <c r="J459" t="s">
        <v>3865</v>
      </c>
      <c r="K459">
        <v>10000</v>
      </c>
    </row>
    <row r="460" spans="1:11" x14ac:dyDescent="0.25">
      <c r="A460" t="s">
        <v>3931</v>
      </c>
      <c r="B460" t="s">
        <v>3853</v>
      </c>
      <c r="C460" t="s">
        <v>354</v>
      </c>
      <c r="D460" t="s">
        <v>3932</v>
      </c>
      <c r="E460" t="s">
        <v>767</v>
      </c>
      <c r="F460" t="s">
        <v>426</v>
      </c>
      <c r="G460" t="s">
        <v>3938</v>
      </c>
      <c r="H460" t="s">
        <v>3915</v>
      </c>
      <c r="I460" t="s">
        <v>3874</v>
      </c>
      <c r="J460" t="s">
        <v>3883</v>
      </c>
      <c r="K460">
        <v>10000</v>
      </c>
    </row>
    <row r="461" spans="1:11" x14ac:dyDescent="0.25">
      <c r="A461" t="s">
        <v>3931</v>
      </c>
      <c r="B461" t="s">
        <v>3853</v>
      </c>
      <c r="C461" t="s">
        <v>354</v>
      </c>
      <c r="D461" t="s">
        <v>3932</v>
      </c>
      <c r="E461" t="s">
        <v>767</v>
      </c>
      <c r="F461" t="s">
        <v>426</v>
      </c>
      <c r="G461" t="s">
        <v>3938</v>
      </c>
      <c r="H461" t="s">
        <v>3915</v>
      </c>
      <c r="I461" t="s">
        <v>3886</v>
      </c>
      <c r="J461" t="s">
        <v>3871</v>
      </c>
      <c r="K461">
        <v>57600</v>
      </c>
    </row>
    <row r="462" spans="1:11" x14ac:dyDescent="0.25">
      <c r="A462" t="s">
        <v>3931</v>
      </c>
      <c r="B462" t="s">
        <v>3853</v>
      </c>
      <c r="C462" t="s">
        <v>354</v>
      </c>
      <c r="D462" t="s">
        <v>3932</v>
      </c>
      <c r="E462" t="s">
        <v>767</v>
      </c>
      <c r="F462" t="s">
        <v>426</v>
      </c>
      <c r="G462" t="s">
        <v>3938</v>
      </c>
      <c r="H462" t="s">
        <v>3915</v>
      </c>
      <c r="I462" t="s">
        <v>3875</v>
      </c>
      <c r="J462" t="s">
        <v>533</v>
      </c>
      <c r="K462">
        <v>54720</v>
      </c>
    </row>
    <row r="463" spans="1:11" x14ac:dyDescent="0.25">
      <c r="A463" t="s">
        <v>3931</v>
      </c>
      <c r="B463" t="s">
        <v>3853</v>
      </c>
      <c r="C463" t="s">
        <v>354</v>
      </c>
      <c r="D463" t="s">
        <v>3932</v>
      </c>
      <c r="E463" t="s">
        <v>767</v>
      </c>
      <c r="F463" t="s">
        <v>426</v>
      </c>
      <c r="G463" t="s">
        <v>3938</v>
      </c>
      <c r="H463" t="s">
        <v>3915</v>
      </c>
      <c r="I463" t="s">
        <v>3875</v>
      </c>
      <c r="J463" t="s">
        <v>3871</v>
      </c>
      <c r="K463">
        <v>57600</v>
      </c>
    </row>
    <row r="464" spans="1:11" x14ac:dyDescent="0.25">
      <c r="A464" t="s">
        <v>3931</v>
      </c>
      <c r="B464" t="s">
        <v>3853</v>
      </c>
      <c r="C464" t="s">
        <v>354</v>
      </c>
      <c r="D464" t="s">
        <v>3932</v>
      </c>
      <c r="E464" t="s">
        <v>767</v>
      </c>
      <c r="F464" t="s">
        <v>426</v>
      </c>
      <c r="G464" t="s">
        <v>3938</v>
      </c>
      <c r="H464" t="s">
        <v>3915</v>
      </c>
      <c r="I464" t="s">
        <v>3876</v>
      </c>
      <c r="J464" t="s">
        <v>3865</v>
      </c>
      <c r="K464">
        <v>27900</v>
      </c>
    </row>
    <row r="465" spans="1:11" x14ac:dyDescent="0.25">
      <c r="A465" t="s">
        <v>3931</v>
      </c>
      <c r="B465" t="s">
        <v>3853</v>
      </c>
      <c r="C465" t="s">
        <v>354</v>
      </c>
      <c r="D465" t="s">
        <v>3932</v>
      </c>
      <c r="E465" t="s">
        <v>767</v>
      </c>
      <c r="F465" t="s">
        <v>426</v>
      </c>
      <c r="G465" t="s">
        <v>3938</v>
      </c>
      <c r="H465" t="s">
        <v>3915</v>
      </c>
      <c r="I465" t="s">
        <v>3876</v>
      </c>
      <c r="J465" t="s">
        <v>3883</v>
      </c>
      <c r="K465">
        <v>27900</v>
      </c>
    </row>
    <row r="466" spans="1:11" x14ac:dyDescent="0.25">
      <c r="A466" t="s">
        <v>3931</v>
      </c>
      <c r="B466" t="s">
        <v>3853</v>
      </c>
      <c r="C466" t="s">
        <v>354</v>
      </c>
      <c r="D466" t="s">
        <v>3939</v>
      </c>
      <c r="E466" t="s">
        <v>3855</v>
      </c>
      <c r="F466" t="s">
        <v>423</v>
      </c>
      <c r="G466" t="s">
        <v>3940</v>
      </c>
      <c r="H466" t="s">
        <v>3857</v>
      </c>
      <c r="I466" t="s">
        <v>3904</v>
      </c>
      <c r="J466" t="s">
        <v>3864</v>
      </c>
      <c r="K466">
        <v>21340</v>
      </c>
    </row>
    <row r="467" spans="1:11" x14ac:dyDescent="0.25">
      <c r="A467" t="s">
        <v>3931</v>
      </c>
      <c r="B467" t="s">
        <v>3853</v>
      </c>
      <c r="C467" t="s">
        <v>354</v>
      </c>
      <c r="D467" t="s">
        <v>3939</v>
      </c>
      <c r="E467" t="s">
        <v>3855</v>
      </c>
      <c r="F467" t="s">
        <v>423</v>
      </c>
      <c r="G467" t="s">
        <v>3940</v>
      </c>
      <c r="H467" t="s">
        <v>3857</v>
      </c>
      <c r="I467" t="s">
        <v>3904</v>
      </c>
      <c r="J467" t="s">
        <v>3865</v>
      </c>
      <c r="K467">
        <v>24000</v>
      </c>
    </row>
    <row r="468" spans="1:11" x14ac:dyDescent="0.25">
      <c r="A468" t="s">
        <v>3931</v>
      </c>
      <c r="B468" t="s">
        <v>3853</v>
      </c>
      <c r="C468" t="s">
        <v>354</v>
      </c>
      <c r="D468" t="s">
        <v>3939</v>
      </c>
      <c r="E468" t="s">
        <v>3855</v>
      </c>
      <c r="F468" t="s">
        <v>423</v>
      </c>
      <c r="G468" t="s">
        <v>3940</v>
      </c>
      <c r="H468" t="s">
        <v>3857</v>
      </c>
      <c r="I468" t="s">
        <v>3904</v>
      </c>
      <c r="J468" t="s">
        <v>3883</v>
      </c>
      <c r="K468">
        <v>24000</v>
      </c>
    </row>
    <row r="469" spans="1:11" x14ac:dyDescent="0.25">
      <c r="A469" t="s">
        <v>3931</v>
      </c>
      <c r="B469" t="s">
        <v>3853</v>
      </c>
      <c r="C469" t="s">
        <v>354</v>
      </c>
      <c r="D469" t="s">
        <v>3939</v>
      </c>
      <c r="E469" t="s">
        <v>3855</v>
      </c>
      <c r="F469" t="s">
        <v>423</v>
      </c>
      <c r="G469" t="s">
        <v>3940</v>
      </c>
      <c r="H469" t="s">
        <v>3857</v>
      </c>
      <c r="I469" t="s">
        <v>3869</v>
      </c>
      <c r="J469" t="s">
        <v>3865</v>
      </c>
      <c r="K469">
        <v>12400</v>
      </c>
    </row>
    <row r="470" spans="1:11" x14ac:dyDescent="0.25">
      <c r="A470" t="s">
        <v>3931</v>
      </c>
      <c r="B470" t="s">
        <v>3853</v>
      </c>
      <c r="C470" t="s">
        <v>354</v>
      </c>
      <c r="D470" t="s">
        <v>3939</v>
      </c>
      <c r="E470" t="s">
        <v>3855</v>
      </c>
      <c r="F470" t="s">
        <v>423</v>
      </c>
      <c r="G470" t="s">
        <v>3940</v>
      </c>
      <c r="H470" t="s">
        <v>3857</v>
      </c>
      <c r="I470" t="s">
        <v>3869</v>
      </c>
      <c r="J470" t="s">
        <v>3883</v>
      </c>
      <c r="K470">
        <v>12400</v>
      </c>
    </row>
    <row r="471" spans="1:11" x14ac:dyDescent="0.25">
      <c r="A471" t="s">
        <v>3931</v>
      </c>
      <c r="B471" t="s">
        <v>3853</v>
      </c>
      <c r="C471" t="s">
        <v>354</v>
      </c>
      <c r="D471" t="s">
        <v>3939</v>
      </c>
      <c r="E471" t="s">
        <v>3855</v>
      </c>
      <c r="F471" t="s">
        <v>423</v>
      </c>
      <c r="G471" t="s">
        <v>3940</v>
      </c>
      <c r="H471" t="s">
        <v>3857</v>
      </c>
      <c r="I471" t="s">
        <v>3870</v>
      </c>
      <c r="J471" t="s">
        <v>3865</v>
      </c>
      <c r="K471">
        <v>24000</v>
      </c>
    </row>
    <row r="472" spans="1:11" x14ac:dyDescent="0.25">
      <c r="A472" t="s">
        <v>3931</v>
      </c>
      <c r="B472" t="s">
        <v>3853</v>
      </c>
      <c r="C472" t="s">
        <v>354</v>
      </c>
      <c r="D472" t="s">
        <v>3939</v>
      </c>
      <c r="E472" t="s">
        <v>3855</v>
      </c>
      <c r="F472" t="s">
        <v>423</v>
      </c>
      <c r="G472" t="s">
        <v>3940</v>
      </c>
      <c r="H472" t="s">
        <v>3857</v>
      </c>
      <c r="I472" t="s">
        <v>3870</v>
      </c>
      <c r="J472" t="s">
        <v>3883</v>
      </c>
      <c r="K472">
        <v>24000</v>
      </c>
    </row>
    <row r="473" spans="1:11" x14ac:dyDescent="0.25">
      <c r="A473" t="s">
        <v>3931</v>
      </c>
      <c r="B473" t="s">
        <v>3853</v>
      </c>
      <c r="C473" t="s">
        <v>354</v>
      </c>
      <c r="D473" t="s">
        <v>3939</v>
      </c>
      <c r="E473" t="s">
        <v>3855</v>
      </c>
      <c r="F473" t="s">
        <v>423</v>
      </c>
      <c r="G473" t="s">
        <v>3940</v>
      </c>
      <c r="H473" t="s">
        <v>3857</v>
      </c>
      <c r="I473" t="s">
        <v>530</v>
      </c>
      <c r="J473" t="s">
        <v>533</v>
      </c>
      <c r="K473">
        <v>118750</v>
      </c>
    </row>
    <row r="474" spans="1:11" x14ac:dyDescent="0.25">
      <c r="A474" t="s">
        <v>3931</v>
      </c>
      <c r="B474" t="s">
        <v>3853</v>
      </c>
      <c r="C474" t="s">
        <v>354</v>
      </c>
      <c r="D474" t="s">
        <v>3939</v>
      </c>
      <c r="E474" t="s">
        <v>3855</v>
      </c>
      <c r="F474" t="s">
        <v>423</v>
      </c>
      <c r="G474" t="s">
        <v>3940</v>
      </c>
      <c r="H474" t="s">
        <v>3857</v>
      </c>
      <c r="I474" t="s">
        <v>530</v>
      </c>
      <c r="J474" t="s">
        <v>3871</v>
      </c>
      <c r="K474">
        <v>125000</v>
      </c>
    </row>
    <row r="475" spans="1:11" x14ac:dyDescent="0.25">
      <c r="A475" t="s">
        <v>3931</v>
      </c>
      <c r="B475" t="s">
        <v>3853</v>
      </c>
      <c r="C475" t="s">
        <v>354</v>
      </c>
      <c r="D475" t="s">
        <v>3939</v>
      </c>
      <c r="E475" t="s">
        <v>3855</v>
      </c>
      <c r="F475" t="s">
        <v>423</v>
      </c>
      <c r="G475" t="s">
        <v>3940</v>
      </c>
      <c r="H475" t="s">
        <v>3857</v>
      </c>
      <c r="I475" t="s">
        <v>3886</v>
      </c>
      <c r="J475" t="s">
        <v>3871</v>
      </c>
      <c r="K475">
        <v>125000</v>
      </c>
    </row>
    <row r="476" spans="1:11" x14ac:dyDescent="0.25">
      <c r="A476" t="s">
        <v>3931</v>
      </c>
      <c r="B476" t="s">
        <v>3853</v>
      </c>
      <c r="C476" t="s">
        <v>354</v>
      </c>
      <c r="D476" t="s">
        <v>3939</v>
      </c>
      <c r="E476" t="s">
        <v>3855</v>
      </c>
      <c r="F476" t="s">
        <v>423</v>
      </c>
      <c r="G476" t="s">
        <v>3940</v>
      </c>
      <c r="H476" t="s">
        <v>3857</v>
      </c>
      <c r="I476" t="s">
        <v>3875</v>
      </c>
      <c r="J476" t="s">
        <v>533</v>
      </c>
      <c r="K476">
        <v>118750</v>
      </c>
    </row>
    <row r="477" spans="1:11" x14ac:dyDescent="0.25">
      <c r="A477" t="s">
        <v>3931</v>
      </c>
      <c r="B477" t="s">
        <v>3853</v>
      </c>
      <c r="C477" t="s">
        <v>354</v>
      </c>
      <c r="D477" t="s">
        <v>3939</v>
      </c>
      <c r="E477" t="s">
        <v>3855</v>
      </c>
      <c r="F477" t="s">
        <v>423</v>
      </c>
      <c r="G477" t="s">
        <v>3940</v>
      </c>
      <c r="H477" t="s">
        <v>3857</v>
      </c>
      <c r="I477" t="s">
        <v>3875</v>
      </c>
      <c r="J477" t="s">
        <v>3871</v>
      </c>
      <c r="K477">
        <v>125000</v>
      </c>
    </row>
    <row r="478" spans="1:11" x14ac:dyDescent="0.25">
      <c r="A478" t="s">
        <v>3931</v>
      </c>
      <c r="B478" t="s">
        <v>3853</v>
      </c>
      <c r="C478" t="s">
        <v>354</v>
      </c>
      <c r="D478" t="s">
        <v>3939</v>
      </c>
      <c r="E478" t="s">
        <v>3855</v>
      </c>
      <c r="F478" t="s">
        <v>423</v>
      </c>
      <c r="G478" t="s">
        <v>3940</v>
      </c>
      <c r="H478" t="s">
        <v>3857</v>
      </c>
      <c r="I478" t="s">
        <v>3876</v>
      </c>
      <c r="J478" t="s">
        <v>3865</v>
      </c>
      <c r="K478">
        <v>38000</v>
      </c>
    </row>
    <row r="479" spans="1:11" x14ac:dyDescent="0.25">
      <c r="A479" t="s">
        <v>3931</v>
      </c>
      <c r="B479" t="s">
        <v>3853</v>
      </c>
      <c r="C479" t="s">
        <v>354</v>
      </c>
      <c r="D479" t="s">
        <v>3939</v>
      </c>
      <c r="E479" t="s">
        <v>3855</v>
      </c>
      <c r="F479" t="s">
        <v>423</v>
      </c>
      <c r="G479" t="s">
        <v>3940</v>
      </c>
      <c r="H479" t="s">
        <v>3857</v>
      </c>
      <c r="I479" t="s">
        <v>3876</v>
      </c>
      <c r="J479" t="s">
        <v>3883</v>
      </c>
      <c r="K479">
        <v>38000</v>
      </c>
    </row>
    <row r="480" spans="1:11" x14ac:dyDescent="0.25">
      <c r="A480" t="s">
        <v>3941</v>
      </c>
      <c r="B480" t="s">
        <v>3853</v>
      </c>
      <c r="C480" t="s">
        <v>354</v>
      </c>
      <c r="D480" t="s">
        <v>3942</v>
      </c>
      <c r="E480" t="s">
        <v>767</v>
      </c>
      <c r="F480" t="s">
        <v>371</v>
      </c>
      <c r="G480" t="s">
        <v>3943</v>
      </c>
      <c r="H480" t="s">
        <v>3915</v>
      </c>
      <c r="I480" t="s">
        <v>3858</v>
      </c>
      <c r="J480" t="s">
        <v>3859</v>
      </c>
      <c r="K480">
        <v>4000</v>
      </c>
    </row>
    <row r="481" spans="1:11" x14ac:dyDescent="0.25">
      <c r="A481" t="s">
        <v>3941</v>
      </c>
      <c r="B481" t="s">
        <v>3853</v>
      </c>
      <c r="C481" t="s">
        <v>354</v>
      </c>
      <c r="D481" t="s">
        <v>3942</v>
      </c>
      <c r="E481" t="s">
        <v>767</v>
      </c>
      <c r="F481" t="s">
        <v>371</v>
      </c>
      <c r="G481" t="s">
        <v>3943</v>
      </c>
      <c r="H481" t="s">
        <v>3915</v>
      </c>
      <c r="I481" t="s">
        <v>3858</v>
      </c>
      <c r="J481" t="s">
        <v>3860</v>
      </c>
      <c r="K481">
        <v>4000</v>
      </c>
    </row>
    <row r="482" spans="1:11" x14ac:dyDescent="0.25">
      <c r="A482" t="s">
        <v>3941</v>
      </c>
      <c r="B482" t="s">
        <v>3853</v>
      </c>
      <c r="C482" t="s">
        <v>354</v>
      </c>
      <c r="D482" t="s">
        <v>3942</v>
      </c>
      <c r="E482" t="s">
        <v>767</v>
      </c>
      <c r="F482" t="s">
        <v>371</v>
      </c>
      <c r="G482" t="s">
        <v>3943</v>
      </c>
      <c r="H482" t="s">
        <v>3915</v>
      </c>
      <c r="I482" t="s">
        <v>3881</v>
      </c>
      <c r="J482" t="s">
        <v>3859</v>
      </c>
      <c r="K482">
        <v>19800</v>
      </c>
    </row>
    <row r="483" spans="1:11" x14ac:dyDescent="0.25">
      <c r="A483" t="s">
        <v>3941</v>
      </c>
      <c r="B483" t="s">
        <v>3853</v>
      </c>
      <c r="C483" t="s">
        <v>354</v>
      </c>
      <c r="D483" t="s">
        <v>3942</v>
      </c>
      <c r="E483" t="s">
        <v>767</v>
      </c>
      <c r="F483" t="s">
        <v>371</v>
      </c>
      <c r="G483" t="s">
        <v>3943</v>
      </c>
      <c r="H483" t="s">
        <v>3915</v>
      </c>
      <c r="I483" t="s">
        <v>3881</v>
      </c>
      <c r="J483" t="s">
        <v>3860</v>
      </c>
      <c r="K483">
        <v>19800</v>
      </c>
    </row>
    <row r="484" spans="1:11" x14ac:dyDescent="0.25">
      <c r="A484" t="s">
        <v>3941</v>
      </c>
      <c r="B484" t="s">
        <v>3853</v>
      </c>
      <c r="C484" t="s">
        <v>354</v>
      </c>
      <c r="D484" t="s">
        <v>3942</v>
      </c>
      <c r="E484" t="s">
        <v>767</v>
      </c>
      <c r="F484" t="s">
        <v>371</v>
      </c>
      <c r="G484" t="s">
        <v>3943</v>
      </c>
      <c r="H484" t="s">
        <v>3915</v>
      </c>
      <c r="I484" t="s">
        <v>3863</v>
      </c>
      <c r="J484" t="s">
        <v>3864</v>
      </c>
      <c r="K484">
        <v>15000</v>
      </c>
    </row>
    <row r="485" spans="1:11" x14ac:dyDescent="0.25">
      <c r="A485" t="s">
        <v>3941</v>
      </c>
      <c r="B485" t="s">
        <v>3853</v>
      </c>
      <c r="C485" t="s">
        <v>354</v>
      </c>
      <c r="D485" t="s">
        <v>3942</v>
      </c>
      <c r="E485" t="s">
        <v>767</v>
      </c>
      <c r="F485" t="s">
        <v>371</v>
      </c>
      <c r="G485" t="s">
        <v>3943</v>
      </c>
      <c r="H485" t="s">
        <v>3915</v>
      </c>
      <c r="I485" t="s">
        <v>3863</v>
      </c>
      <c r="J485" t="s">
        <v>3865</v>
      </c>
      <c r="K485">
        <v>16500</v>
      </c>
    </row>
    <row r="486" spans="1:11" x14ac:dyDescent="0.25">
      <c r="A486" t="s">
        <v>3941</v>
      </c>
      <c r="B486" t="s">
        <v>3853</v>
      </c>
      <c r="C486" t="s">
        <v>354</v>
      </c>
      <c r="D486" t="s">
        <v>3942</v>
      </c>
      <c r="E486" t="s">
        <v>767</v>
      </c>
      <c r="F486" t="s">
        <v>371</v>
      </c>
      <c r="G486" t="s">
        <v>3943</v>
      </c>
      <c r="H486" t="s">
        <v>3915</v>
      </c>
      <c r="I486" t="s">
        <v>3863</v>
      </c>
      <c r="J486" t="s">
        <v>3883</v>
      </c>
      <c r="K486">
        <v>16500</v>
      </c>
    </row>
    <row r="487" spans="1:11" x14ac:dyDescent="0.25">
      <c r="A487" t="s">
        <v>3941</v>
      </c>
      <c r="B487" t="s">
        <v>3853</v>
      </c>
      <c r="C487" t="s">
        <v>354</v>
      </c>
      <c r="D487" t="s">
        <v>3942</v>
      </c>
      <c r="E487" t="s">
        <v>767</v>
      </c>
      <c r="F487" t="s">
        <v>371</v>
      </c>
      <c r="G487" t="s">
        <v>3943</v>
      </c>
      <c r="H487" t="s">
        <v>3915</v>
      </c>
      <c r="I487" t="s">
        <v>3904</v>
      </c>
      <c r="J487" t="s">
        <v>3864</v>
      </c>
      <c r="K487">
        <v>11700</v>
      </c>
    </row>
    <row r="488" spans="1:11" x14ac:dyDescent="0.25">
      <c r="A488" t="s">
        <v>3941</v>
      </c>
      <c r="B488" t="s">
        <v>3853</v>
      </c>
      <c r="C488" t="s">
        <v>354</v>
      </c>
      <c r="D488" t="s">
        <v>3942</v>
      </c>
      <c r="E488" t="s">
        <v>767</v>
      </c>
      <c r="F488" t="s">
        <v>371</v>
      </c>
      <c r="G488" t="s">
        <v>3943</v>
      </c>
      <c r="H488" t="s">
        <v>3915</v>
      </c>
      <c r="I488" t="s">
        <v>3904</v>
      </c>
      <c r="J488" t="s">
        <v>3865</v>
      </c>
      <c r="K488">
        <v>12500</v>
      </c>
    </row>
    <row r="489" spans="1:11" x14ac:dyDescent="0.25">
      <c r="A489" t="s">
        <v>3941</v>
      </c>
      <c r="B489" t="s">
        <v>3853</v>
      </c>
      <c r="C489" t="s">
        <v>354</v>
      </c>
      <c r="D489" t="s">
        <v>3942</v>
      </c>
      <c r="E489" t="s">
        <v>767</v>
      </c>
      <c r="F489" t="s">
        <v>371</v>
      </c>
      <c r="G489" t="s">
        <v>3943</v>
      </c>
      <c r="H489" t="s">
        <v>3915</v>
      </c>
      <c r="I489" t="s">
        <v>3904</v>
      </c>
      <c r="J489" t="s">
        <v>3883</v>
      </c>
      <c r="K489">
        <v>12500</v>
      </c>
    </row>
    <row r="490" spans="1:11" x14ac:dyDescent="0.25">
      <c r="A490" t="s">
        <v>3941</v>
      </c>
      <c r="B490" t="s">
        <v>3853</v>
      </c>
      <c r="C490" t="s">
        <v>354</v>
      </c>
      <c r="D490" t="s">
        <v>3942</v>
      </c>
      <c r="E490" t="s">
        <v>767</v>
      </c>
      <c r="F490" t="s">
        <v>371</v>
      </c>
      <c r="G490" t="s">
        <v>3943</v>
      </c>
      <c r="H490" t="s">
        <v>3915</v>
      </c>
      <c r="I490" t="s">
        <v>3868</v>
      </c>
      <c r="J490" t="s">
        <v>3865</v>
      </c>
      <c r="K490">
        <v>20000</v>
      </c>
    </row>
    <row r="491" spans="1:11" x14ac:dyDescent="0.25">
      <c r="A491" t="s">
        <v>3941</v>
      </c>
      <c r="B491" t="s">
        <v>3853</v>
      </c>
      <c r="C491" t="s">
        <v>354</v>
      </c>
      <c r="D491" t="s">
        <v>3942</v>
      </c>
      <c r="E491" t="s">
        <v>767</v>
      </c>
      <c r="F491" t="s">
        <v>371</v>
      </c>
      <c r="G491" t="s">
        <v>3943</v>
      </c>
      <c r="H491" t="s">
        <v>3915</v>
      </c>
      <c r="I491" t="s">
        <v>3868</v>
      </c>
      <c r="J491" t="s">
        <v>3883</v>
      </c>
      <c r="K491">
        <v>20000</v>
      </c>
    </row>
    <row r="492" spans="1:11" x14ac:dyDescent="0.25">
      <c r="A492" t="s">
        <v>3941</v>
      </c>
      <c r="B492" t="s">
        <v>3853</v>
      </c>
      <c r="C492" t="s">
        <v>354</v>
      </c>
      <c r="D492" t="s">
        <v>3942</v>
      </c>
      <c r="E492" t="s">
        <v>767</v>
      </c>
      <c r="F492" t="s">
        <v>371</v>
      </c>
      <c r="G492" t="s">
        <v>3943</v>
      </c>
      <c r="H492" t="s">
        <v>3915</v>
      </c>
      <c r="I492" t="s">
        <v>3870</v>
      </c>
      <c r="J492" t="s">
        <v>3865</v>
      </c>
      <c r="K492">
        <v>17000</v>
      </c>
    </row>
    <row r="493" spans="1:11" x14ac:dyDescent="0.25">
      <c r="A493" t="s">
        <v>3941</v>
      </c>
      <c r="B493" t="s">
        <v>3853</v>
      </c>
      <c r="C493" t="s">
        <v>354</v>
      </c>
      <c r="D493" t="s">
        <v>3942</v>
      </c>
      <c r="E493" t="s">
        <v>767</v>
      </c>
      <c r="F493" t="s">
        <v>371</v>
      </c>
      <c r="G493" t="s">
        <v>3943</v>
      </c>
      <c r="H493" t="s">
        <v>3915</v>
      </c>
      <c r="I493" t="s">
        <v>3870</v>
      </c>
      <c r="J493" t="s">
        <v>3883</v>
      </c>
      <c r="K493">
        <v>17000</v>
      </c>
    </row>
    <row r="494" spans="1:11" x14ac:dyDescent="0.25">
      <c r="A494" t="s">
        <v>3941</v>
      </c>
      <c r="B494" t="s">
        <v>3853</v>
      </c>
      <c r="C494" t="s">
        <v>354</v>
      </c>
      <c r="D494" t="s">
        <v>3942</v>
      </c>
      <c r="E494" t="s">
        <v>767</v>
      </c>
      <c r="F494" t="s">
        <v>371</v>
      </c>
      <c r="G494" t="s">
        <v>3943</v>
      </c>
      <c r="H494" t="s">
        <v>3915</v>
      </c>
      <c r="I494" t="s">
        <v>3918</v>
      </c>
      <c r="J494" t="s">
        <v>3865</v>
      </c>
      <c r="K494">
        <v>25000</v>
      </c>
    </row>
    <row r="495" spans="1:11" x14ac:dyDescent="0.25">
      <c r="A495" t="s">
        <v>3941</v>
      </c>
      <c r="B495" t="s">
        <v>3853</v>
      </c>
      <c r="C495" t="s">
        <v>354</v>
      </c>
      <c r="D495" t="s">
        <v>3942</v>
      </c>
      <c r="E495" t="s">
        <v>767</v>
      </c>
      <c r="F495" t="s">
        <v>371</v>
      </c>
      <c r="G495" t="s">
        <v>3943</v>
      </c>
      <c r="H495" t="s">
        <v>3915</v>
      </c>
      <c r="I495" t="s">
        <v>3918</v>
      </c>
      <c r="J495" t="s">
        <v>3883</v>
      </c>
      <c r="K495">
        <v>25000</v>
      </c>
    </row>
    <row r="496" spans="1:11" x14ac:dyDescent="0.25">
      <c r="A496" t="s">
        <v>3941</v>
      </c>
      <c r="B496" t="s">
        <v>3853</v>
      </c>
      <c r="C496" t="s">
        <v>354</v>
      </c>
      <c r="D496" t="s">
        <v>3942</v>
      </c>
      <c r="E496" t="s">
        <v>767</v>
      </c>
      <c r="F496" t="s">
        <v>371</v>
      </c>
      <c r="G496" t="s">
        <v>3943</v>
      </c>
      <c r="H496" t="s">
        <v>3915</v>
      </c>
      <c r="I496" t="s">
        <v>3905</v>
      </c>
      <c r="J496" t="s">
        <v>3859</v>
      </c>
      <c r="K496">
        <v>70</v>
      </c>
    </row>
    <row r="497" spans="1:11" x14ac:dyDescent="0.25">
      <c r="A497" t="s">
        <v>3941</v>
      </c>
      <c r="B497" t="s">
        <v>3853</v>
      </c>
      <c r="C497" t="s">
        <v>354</v>
      </c>
      <c r="D497" t="s">
        <v>3942</v>
      </c>
      <c r="E497" t="s">
        <v>767</v>
      </c>
      <c r="F497" t="s">
        <v>371</v>
      </c>
      <c r="G497" t="s">
        <v>3943</v>
      </c>
      <c r="H497" t="s">
        <v>3915</v>
      </c>
      <c r="I497" t="s">
        <v>3905</v>
      </c>
      <c r="J497" t="s">
        <v>3860</v>
      </c>
      <c r="K497">
        <v>70</v>
      </c>
    </row>
    <row r="498" spans="1:11" x14ac:dyDescent="0.25">
      <c r="A498" t="s">
        <v>3941</v>
      </c>
      <c r="B498" t="s">
        <v>3853</v>
      </c>
      <c r="C498" t="s">
        <v>354</v>
      </c>
      <c r="D498" t="s">
        <v>3942</v>
      </c>
      <c r="E498" t="s">
        <v>767</v>
      </c>
      <c r="F498" t="s">
        <v>371</v>
      </c>
      <c r="G498" t="s">
        <v>3943</v>
      </c>
      <c r="H498" t="s">
        <v>3915</v>
      </c>
      <c r="I498" t="s">
        <v>3925</v>
      </c>
      <c r="J498" t="s">
        <v>3859</v>
      </c>
      <c r="K498">
        <v>1250</v>
      </c>
    </row>
    <row r="499" spans="1:11" x14ac:dyDescent="0.25">
      <c r="A499" t="s">
        <v>3941</v>
      </c>
      <c r="B499" t="s">
        <v>3853</v>
      </c>
      <c r="C499" t="s">
        <v>354</v>
      </c>
      <c r="D499" t="s">
        <v>3942</v>
      </c>
      <c r="E499" t="s">
        <v>767</v>
      </c>
      <c r="F499" t="s">
        <v>371</v>
      </c>
      <c r="G499" t="s">
        <v>3943</v>
      </c>
      <c r="H499" t="s">
        <v>3915</v>
      </c>
      <c r="I499" t="s">
        <v>3925</v>
      </c>
      <c r="J499" t="s">
        <v>3860</v>
      </c>
      <c r="K499">
        <v>1250</v>
      </c>
    </row>
    <row r="500" spans="1:11" x14ac:dyDescent="0.25">
      <c r="A500" t="s">
        <v>3941</v>
      </c>
      <c r="B500" t="s">
        <v>3853</v>
      </c>
      <c r="C500" t="s">
        <v>354</v>
      </c>
      <c r="D500" t="s">
        <v>3942</v>
      </c>
      <c r="E500" t="s">
        <v>767</v>
      </c>
      <c r="F500" t="s">
        <v>371</v>
      </c>
      <c r="G500" t="s">
        <v>3943</v>
      </c>
      <c r="H500" t="s">
        <v>3915</v>
      </c>
      <c r="I500" t="s">
        <v>530</v>
      </c>
      <c r="J500" t="s">
        <v>533</v>
      </c>
      <c r="K500">
        <v>62500</v>
      </c>
    </row>
    <row r="501" spans="1:11" x14ac:dyDescent="0.25">
      <c r="A501" t="s">
        <v>3941</v>
      </c>
      <c r="B501" t="s">
        <v>3853</v>
      </c>
      <c r="C501" t="s">
        <v>354</v>
      </c>
      <c r="D501" t="s">
        <v>3942</v>
      </c>
      <c r="E501" t="s">
        <v>767</v>
      </c>
      <c r="F501" t="s">
        <v>371</v>
      </c>
      <c r="G501" t="s">
        <v>3943</v>
      </c>
      <c r="H501" t="s">
        <v>3915</v>
      </c>
      <c r="I501" t="s">
        <v>530</v>
      </c>
      <c r="J501" t="s">
        <v>3871</v>
      </c>
      <c r="K501">
        <v>64000</v>
      </c>
    </row>
    <row r="502" spans="1:11" x14ac:dyDescent="0.25">
      <c r="A502" t="s">
        <v>3941</v>
      </c>
      <c r="B502" t="s">
        <v>3853</v>
      </c>
      <c r="C502" t="s">
        <v>354</v>
      </c>
      <c r="D502" t="s">
        <v>3942</v>
      </c>
      <c r="E502" t="s">
        <v>767</v>
      </c>
      <c r="F502" t="s">
        <v>371</v>
      </c>
      <c r="G502" t="s">
        <v>3943</v>
      </c>
      <c r="H502" t="s">
        <v>3915</v>
      </c>
      <c r="I502" t="s">
        <v>3872</v>
      </c>
      <c r="J502" t="s">
        <v>3859</v>
      </c>
      <c r="K502">
        <v>4800</v>
      </c>
    </row>
    <row r="503" spans="1:11" x14ac:dyDescent="0.25">
      <c r="A503" t="s">
        <v>3941</v>
      </c>
      <c r="B503" t="s">
        <v>3853</v>
      </c>
      <c r="C503" t="s">
        <v>354</v>
      </c>
      <c r="D503" t="s">
        <v>3942</v>
      </c>
      <c r="E503" t="s">
        <v>767</v>
      </c>
      <c r="F503" t="s">
        <v>371</v>
      </c>
      <c r="G503" t="s">
        <v>3943</v>
      </c>
      <c r="H503" t="s">
        <v>3915</v>
      </c>
      <c r="I503" t="s">
        <v>3872</v>
      </c>
      <c r="J503" t="s">
        <v>3860</v>
      </c>
      <c r="K503">
        <v>4800</v>
      </c>
    </row>
    <row r="504" spans="1:11" x14ac:dyDescent="0.25">
      <c r="A504" t="s">
        <v>3941</v>
      </c>
      <c r="B504" t="s">
        <v>3853</v>
      </c>
      <c r="C504" t="s">
        <v>354</v>
      </c>
      <c r="D504" t="s">
        <v>3942</v>
      </c>
      <c r="E504" t="s">
        <v>767</v>
      </c>
      <c r="F504" t="s">
        <v>371</v>
      </c>
      <c r="G504" t="s">
        <v>3943</v>
      </c>
      <c r="H504" t="s">
        <v>3915</v>
      </c>
      <c r="I504" t="s">
        <v>3873</v>
      </c>
      <c r="J504" t="s">
        <v>3859</v>
      </c>
      <c r="K504">
        <v>243</v>
      </c>
    </row>
    <row r="505" spans="1:11" x14ac:dyDescent="0.25">
      <c r="A505" t="s">
        <v>3941</v>
      </c>
      <c r="B505" t="s">
        <v>3853</v>
      </c>
      <c r="C505" t="s">
        <v>354</v>
      </c>
      <c r="D505" t="s">
        <v>3942</v>
      </c>
      <c r="E505" t="s">
        <v>767</v>
      </c>
      <c r="F505" t="s">
        <v>371</v>
      </c>
      <c r="G505" t="s">
        <v>3943</v>
      </c>
      <c r="H505" t="s">
        <v>3915</v>
      </c>
      <c r="I505" t="s">
        <v>3873</v>
      </c>
      <c r="J505" t="s">
        <v>3860</v>
      </c>
      <c r="K505">
        <v>243</v>
      </c>
    </row>
    <row r="506" spans="1:11" x14ac:dyDescent="0.25">
      <c r="A506" t="s">
        <v>3941</v>
      </c>
      <c r="B506" t="s">
        <v>3853</v>
      </c>
      <c r="C506" t="s">
        <v>354</v>
      </c>
      <c r="D506" t="s">
        <v>3942</v>
      </c>
      <c r="E506" t="s">
        <v>767</v>
      </c>
      <c r="F506" t="s">
        <v>371</v>
      </c>
      <c r="G506" t="s">
        <v>3943</v>
      </c>
      <c r="H506" t="s">
        <v>3915</v>
      </c>
      <c r="I506" t="s">
        <v>3874</v>
      </c>
      <c r="J506" t="s">
        <v>3864</v>
      </c>
      <c r="K506">
        <v>15000</v>
      </c>
    </row>
    <row r="507" spans="1:11" x14ac:dyDescent="0.25">
      <c r="A507" t="s">
        <v>3941</v>
      </c>
      <c r="B507" t="s">
        <v>3853</v>
      </c>
      <c r="C507" t="s">
        <v>354</v>
      </c>
      <c r="D507" t="s">
        <v>3942</v>
      </c>
      <c r="E507" t="s">
        <v>767</v>
      </c>
      <c r="F507" t="s">
        <v>371</v>
      </c>
      <c r="G507" t="s">
        <v>3943</v>
      </c>
      <c r="H507" t="s">
        <v>3915</v>
      </c>
      <c r="I507" t="s">
        <v>3874</v>
      </c>
      <c r="J507" t="s">
        <v>3865</v>
      </c>
      <c r="K507">
        <v>16000</v>
      </c>
    </row>
    <row r="508" spans="1:11" x14ac:dyDescent="0.25">
      <c r="A508" t="s">
        <v>3941</v>
      </c>
      <c r="B508" t="s">
        <v>3853</v>
      </c>
      <c r="C508" t="s">
        <v>354</v>
      </c>
      <c r="D508" t="s">
        <v>3942</v>
      </c>
      <c r="E508" t="s">
        <v>767</v>
      </c>
      <c r="F508" t="s">
        <v>371</v>
      </c>
      <c r="G508" t="s">
        <v>3943</v>
      </c>
      <c r="H508" t="s">
        <v>3915</v>
      </c>
      <c r="I508" t="s">
        <v>3874</v>
      </c>
      <c r="J508" t="s">
        <v>3883</v>
      </c>
      <c r="K508">
        <v>16000</v>
      </c>
    </row>
    <row r="509" spans="1:11" x14ac:dyDescent="0.25">
      <c r="A509" t="s">
        <v>3941</v>
      </c>
      <c r="B509" t="s">
        <v>3853</v>
      </c>
      <c r="C509" t="s">
        <v>354</v>
      </c>
      <c r="D509" t="s">
        <v>3942</v>
      </c>
      <c r="E509" t="s">
        <v>767</v>
      </c>
      <c r="F509" t="s">
        <v>371</v>
      </c>
      <c r="G509" t="s">
        <v>3943</v>
      </c>
      <c r="H509" t="s">
        <v>3915</v>
      </c>
      <c r="I509" t="s">
        <v>3886</v>
      </c>
      <c r="J509" t="s">
        <v>3871</v>
      </c>
      <c r="K509">
        <v>64000</v>
      </c>
    </row>
    <row r="510" spans="1:11" x14ac:dyDescent="0.25">
      <c r="A510" t="s">
        <v>3941</v>
      </c>
      <c r="B510" t="s">
        <v>3853</v>
      </c>
      <c r="C510" t="s">
        <v>354</v>
      </c>
      <c r="D510" t="s">
        <v>3942</v>
      </c>
      <c r="E510" t="s">
        <v>767</v>
      </c>
      <c r="F510" t="s">
        <v>371</v>
      </c>
      <c r="G510" t="s">
        <v>3943</v>
      </c>
      <c r="H510" t="s">
        <v>3915</v>
      </c>
      <c r="I510" t="s">
        <v>3875</v>
      </c>
      <c r="J510" t="s">
        <v>533</v>
      </c>
      <c r="K510">
        <v>62500</v>
      </c>
    </row>
    <row r="511" spans="1:11" x14ac:dyDescent="0.25">
      <c r="A511" t="s">
        <v>3941</v>
      </c>
      <c r="B511" t="s">
        <v>3853</v>
      </c>
      <c r="C511" t="s">
        <v>354</v>
      </c>
      <c r="D511" t="s">
        <v>3942</v>
      </c>
      <c r="E511" t="s">
        <v>767</v>
      </c>
      <c r="F511" t="s">
        <v>371</v>
      </c>
      <c r="G511" t="s">
        <v>3943</v>
      </c>
      <c r="H511" t="s">
        <v>3915</v>
      </c>
      <c r="I511" t="s">
        <v>3875</v>
      </c>
      <c r="J511" t="s">
        <v>3871</v>
      </c>
      <c r="K511">
        <v>64000</v>
      </c>
    </row>
    <row r="512" spans="1:11" x14ac:dyDescent="0.25">
      <c r="A512" t="s">
        <v>3941</v>
      </c>
      <c r="B512" t="s">
        <v>3853</v>
      </c>
      <c r="C512" t="s">
        <v>354</v>
      </c>
      <c r="D512" t="s">
        <v>3942</v>
      </c>
      <c r="E512" t="s">
        <v>767</v>
      </c>
      <c r="F512" t="s">
        <v>371</v>
      </c>
      <c r="G512" t="s">
        <v>3943</v>
      </c>
      <c r="H512" t="s">
        <v>3915</v>
      </c>
      <c r="I512" t="s">
        <v>3876</v>
      </c>
      <c r="J512" t="s">
        <v>3865</v>
      </c>
      <c r="K512">
        <v>32200</v>
      </c>
    </row>
    <row r="513" spans="1:11" x14ac:dyDescent="0.25">
      <c r="A513" t="s">
        <v>3941</v>
      </c>
      <c r="B513" t="s">
        <v>3853</v>
      </c>
      <c r="C513" t="s">
        <v>354</v>
      </c>
      <c r="D513" t="s">
        <v>3942</v>
      </c>
      <c r="E513" t="s">
        <v>767</v>
      </c>
      <c r="F513" t="s">
        <v>371</v>
      </c>
      <c r="G513" t="s">
        <v>3943</v>
      </c>
      <c r="H513" t="s">
        <v>3915</v>
      </c>
      <c r="I513" t="s">
        <v>3876</v>
      </c>
      <c r="J513" t="s">
        <v>3883</v>
      </c>
      <c r="K513">
        <v>32200</v>
      </c>
    </row>
    <row r="514" spans="1:11" x14ac:dyDescent="0.25">
      <c r="A514" t="s">
        <v>3941</v>
      </c>
      <c r="B514" t="s">
        <v>3853</v>
      </c>
      <c r="C514" t="s">
        <v>354</v>
      </c>
      <c r="D514" t="s">
        <v>3944</v>
      </c>
      <c r="E514" t="s">
        <v>3945</v>
      </c>
      <c r="F514" t="s">
        <v>341</v>
      </c>
      <c r="G514" t="s">
        <v>3946</v>
      </c>
      <c r="H514" t="s">
        <v>3900</v>
      </c>
      <c r="I514" t="s">
        <v>3858</v>
      </c>
      <c r="J514" t="s">
        <v>3859</v>
      </c>
      <c r="K514">
        <v>10500</v>
      </c>
    </row>
    <row r="515" spans="1:11" x14ac:dyDescent="0.25">
      <c r="A515" t="s">
        <v>3941</v>
      </c>
      <c r="B515" t="s">
        <v>3853</v>
      </c>
      <c r="C515" t="s">
        <v>354</v>
      </c>
      <c r="D515" t="s">
        <v>3944</v>
      </c>
      <c r="E515" t="s">
        <v>3945</v>
      </c>
      <c r="F515" t="s">
        <v>341</v>
      </c>
      <c r="G515" t="s">
        <v>3946</v>
      </c>
      <c r="H515" t="s">
        <v>3900</v>
      </c>
      <c r="I515" t="s">
        <v>3858</v>
      </c>
      <c r="J515" t="s">
        <v>3860</v>
      </c>
      <c r="K515">
        <v>10500</v>
      </c>
    </row>
    <row r="516" spans="1:11" x14ac:dyDescent="0.25">
      <c r="A516" t="s">
        <v>3941</v>
      </c>
      <c r="B516" t="s">
        <v>3853</v>
      </c>
      <c r="C516" t="s">
        <v>354</v>
      </c>
      <c r="D516" t="s">
        <v>3944</v>
      </c>
      <c r="E516" t="s">
        <v>3945</v>
      </c>
      <c r="F516" t="s">
        <v>341</v>
      </c>
      <c r="G516" t="s">
        <v>3946</v>
      </c>
      <c r="H516" t="s">
        <v>3900</v>
      </c>
      <c r="I516" t="s">
        <v>3863</v>
      </c>
      <c r="J516" t="s">
        <v>3864</v>
      </c>
      <c r="K516">
        <v>24000</v>
      </c>
    </row>
    <row r="517" spans="1:11" x14ac:dyDescent="0.25">
      <c r="A517" t="s">
        <v>3941</v>
      </c>
      <c r="B517" t="s">
        <v>3853</v>
      </c>
      <c r="C517" t="s">
        <v>354</v>
      </c>
      <c r="D517" t="s">
        <v>3944</v>
      </c>
      <c r="E517" t="s">
        <v>3945</v>
      </c>
      <c r="F517" t="s">
        <v>341</v>
      </c>
      <c r="G517" t="s">
        <v>3946</v>
      </c>
      <c r="H517" t="s">
        <v>3900</v>
      </c>
      <c r="I517" t="s">
        <v>3863</v>
      </c>
      <c r="J517" t="s">
        <v>3865</v>
      </c>
      <c r="K517">
        <v>24800</v>
      </c>
    </row>
    <row r="518" spans="1:11" x14ac:dyDescent="0.25">
      <c r="A518" t="s">
        <v>3941</v>
      </c>
      <c r="B518" t="s">
        <v>3853</v>
      </c>
      <c r="C518" t="s">
        <v>354</v>
      </c>
      <c r="D518" t="s">
        <v>3944</v>
      </c>
      <c r="E518" t="s">
        <v>3945</v>
      </c>
      <c r="F518" t="s">
        <v>341</v>
      </c>
      <c r="G518" t="s">
        <v>3946</v>
      </c>
      <c r="H518" t="s">
        <v>3900</v>
      </c>
      <c r="I518" t="s">
        <v>3863</v>
      </c>
      <c r="J518" t="s">
        <v>3883</v>
      </c>
      <c r="K518">
        <v>24800</v>
      </c>
    </row>
    <row r="519" spans="1:11" x14ac:dyDescent="0.25">
      <c r="A519" t="s">
        <v>3941</v>
      </c>
      <c r="B519" t="s">
        <v>3853</v>
      </c>
      <c r="C519" t="s">
        <v>354</v>
      </c>
      <c r="D519" t="s">
        <v>3944</v>
      </c>
      <c r="E519" t="s">
        <v>3945</v>
      </c>
      <c r="F519" t="s">
        <v>341</v>
      </c>
      <c r="G519" t="s">
        <v>3946</v>
      </c>
      <c r="H519" t="s">
        <v>3900</v>
      </c>
      <c r="I519" t="s">
        <v>3947</v>
      </c>
      <c r="J519" t="s">
        <v>3865</v>
      </c>
      <c r="K519">
        <v>500</v>
      </c>
    </row>
    <row r="520" spans="1:11" x14ac:dyDescent="0.25">
      <c r="A520" t="s">
        <v>3941</v>
      </c>
      <c r="B520" t="s">
        <v>3853</v>
      </c>
      <c r="C520" t="s">
        <v>354</v>
      </c>
      <c r="D520" t="s">
        <v>3944</v>
      </c>
      <c r="E520" t="s">
        <v>3945</v>
      </c>
      <c r="F520" t="s">
        <v>341</v>
      </c>
      <c r="G520" t="s">
        <v>3946</v>
      </c>
      <c r="H520" t="s">
        <v>3900</v>
      </c>
      <c r="I520" t="s">
        <v>3947</v>
      </c>
      <c r="J520" t="s">
        <v>3883</v>
      </c>
      <c r="K520">
        <v>500</v>
      </c>
    </row>
    <row r="521" spans="1:11" x14ac:dyDescent="0.25">
      <c r="A521" t="s">
        <v>3941</v>
      </c>
      <c r="B521" t="s">
        <v>3853</v>
      </c>
      <c r="C521" t="s">
        <v>354</v>
      </c>
      <c r="D521" t="s">
        <v>3944</v>
      </c>
      <c r="E521" t="s">
        <v>3945</v>
      </c>
      <c r="F521" t="s">
        <v>341</v>
      </c>
      <c r="G521" t="s">
        <v>3946</v>
      </c>
      <c r="H521" t="s">
        <v>3900</v>
      </c>
      <c r="I521" t="s">
        <v>3903</v>
      </c>
      <c r="J521" t="s">
        <v>3864</v>
      </c>
      <c r="K521">
        <v>41400</v>
      </c>
    </row>
    <row r="522" spans="1:11" x14ac:dyDescent="0.25">
      <c r="A522" t="s">
        <v>3941</v>
      </c>
      <c r="B522" t="s">
        <v>3853</v>
      </c>
      <c r="C522" t="s">
        <v>354</v>
      </c>
      <c r="D522" t="s">
        <v>3944</v>
      </c>
      <c r="E522" t="s">
        <v>3945</v>
      </c>
      <c r="F522" t="s">
        <v>341</v>
      </c>
      <c r="G522" t="s">
        <v>3946</v>
      </c>
      <c r="H522" t="s">
        <v>3900</v>
      </c>
      <c r="I522" t="s">
        <v>3903</v>
      </c>
      <c r="J522" t="s">
        <v>3865</v>
      </c>
      <c r="K522">
        <v>43000</v>
      </c>
    </row>
    <row r="523" spans="1:11" x14ac:dyDescent="0.25">
      <c r="A523" t="s">
        <v>3941</v>
      </c>
      <c r="B523" t="s">
        <v>3853</v>
      </c>
      <c r="C523" t="s">
        <v>354</v>
      </c>
      <c r="D523" t="s">
        <v>3944</v>
      </c>
      <c r="E523" t="s">
        <v>3945</v>
      </c>
      <c r="F523" t="s">
        <v>341</v>
      </c>
      <c r="G523" t="s">
        <v>3946</v>
      </c>
      <c r="H523" t="s">
        <v>3900</v>
      </c>
      <c r="I523" t="s">
        <v>3903</v>
      </c>
      <c r="J523" t="s">
        <v>3883</v>
      </c>
      <c r="K523">
        <v>43000</v>
      </c>
    </row>
    <row r="524" spans="1:11" x14ac:dyDescent="0.25">
      <c r="A524" t="s">
        <v>3941</v>
      </c>
      <c r="B524" t="s">
        <v>3853</v>
      </c>
      <c r="C524" t="s">
        <v>354</v>
      </c>
      <c r="D524" t="s">
        <v>3944</v>
      </c>
      <c r="E524" t="s">
        <v>3945</v>
      </c>
      <c r="F524" t="s">
        <v>341</v>
      </c>
      <c r="G524" t="s">
        <v>3946</v>
      </c>
      <c r="H524" t="s">
        <v>3900</v>
      </c>
      <c r="I524" t="s">
        <v>3904</v>
      </c>
      <c r="J524" t="s">
        <v>3864</v>
      </c>
      <c r="K524">
        <v>27800</v>
      </c>
    </row>
    <row r="525" spans="1:11" x14ac:dyDescent="0.25">
      <c r="A525" t="s">
        <v>3941</v>
      </c>
      <c r="B525" t="s">
        <v>3853</v>
      </c>
      <c r="C525" t="s">
        <v>354</v>
      </c>
      <c r="D525" t="s">
        <v>3944</v>
      </c>
      <c r="E525" t="s">
        <v>3945</v>
      </c>
      <c r="F525" t="s">
        <v>341</v>
      </c>
      <c r="G525" t="s">
        <v>3946</v>
      </c>
      <c r="H525" t="s">
        <v>3900</v>
      </c>
      <c r="I525" t="s">
        <v>3904</v>
      </c>
      <c r="J525" t="s">
        <v>3865</v>
      </c>
      <c r="K525">
        <v>28500</v>
      </c>
    </row>
    <row r="526" spans="1:11" x14ac:dyDescent="0.25">
      <c r="A526" t="s">
        <v>3941</v>
      </c>
      <c r="B526" t="s">
        <v>3853</v>
      </c>
      <c r="C526" t="s">
        <v>354</v>
      </c>
      <c r="D526" t="s">
        <v>3944</v>
      </c>
      <c r="E526" t="s">
        <v>3945</v>
      </c>
      <c r="F526" t="s">
        <v>341</v>
      </c>
      <c r="G526" t="s">
        <v>3946</v>
      </c>
      <c r="H526" t="s">
        <v>3900</v>
      </c>
      <c r="I526" t="s">
        <v>3904</v>
      </c>
      <c r="J526" t="s">
        <v>3883</v>
      </c>
      <c r="K526">
        <v>28500</v>
      </c>
    </row>
    <row r="527" spans="1:11" x14ac:dyDescent="0.25">
      <c r="A527" t="s">
        <v>3941</v>
      </c>
      <c r="B527" t="s">
        <v>3853</v>
      </c>
      <c r="C527" t="s">
        <v>354</v>
      </c>
      <c r="D527" t="s">
        <v>3944</v>
      </c>
      <c r="E527" t="s">
        <v>3945</v>
      </c>
      <c r="F527" t="s">
        <v>341</v>
      </c>
      <c r="G527" t="s">
        <v>3946</v>
      </c>
      <c r="H527" t="s">
        <v>3900</v>
      </c>
      <c r="I527" t="s">
        <v>3866</v>
      </c>
      <c r="J527" t="s">
        <v>3865</v>
      </c>
      <c r="K527">
        <v>47000</v>
      </c>
    </row>
    <row r="528" spans="1:11" x14ac:dyDescent="0.25">
      <c r="A528" t="s">
        <v>3941</v>
      </c>
      <c r="B528" t="s">
        <v>3853</v>
      </c>
      <c r="C528" t="s">
        <v>354</v>
      </c>
      <c r="D528" t="s">
        <v>3944</v>
      </c>
      <c r="E528" t="s">
        <v>3945</v>
      </c>
      <c r="F528" t="s">
        <v>341</v>
      </c>
      <c r="G528" t="s">
        <v>3946</v>
      </c>
      <c r="H528" t="s">
        <v>3900</v>
      </c>
      <c r="I528" t="s">
        <v>3866</v>
      </c>
      <c r="J528" t="s">
        <v>3883</v>
      </c>
      <c r="K528">
        <v>47000</v>
      </c>
    </row>
    <row r="529" spans="1:11" x14ac:dyDescent="0.25">
      <c r="A529" t="s">
        <v>3941</v>
      </c>
      <c r="B529" t="s">
        <v>3853</v>
      </c>
      <c r="C529" t="s">
        <v>354</v>
      </c>
      <c r="D529" t="s">
        <v>3944</v>
      </c>
      <c r="E529" t="s">
        <v>3945</v>
      </c>
      <c r="F529" t="s">
        <v>341</v>
      </c>
      <c r="G529" t="s">
        <v>3946</v>
      </c>
      <c r="H529" t="s">
        <v>3900</v>
      </c>
      <c r="I529" t="s">
        <v>3870</v>
      </c>
      <c r="J529" t="s">
        <v>3865</v>
      </c>
      <c r="K529">
        <v>42400</v>
      </c>
    </row>
    <row r="530" spans="1:11" x14ac:dyDescent="0.25">
      <c r="A530" t="s">
        <v>3941</v>
      </c>
      <c r="B530" t="s">
        <v>3853</v>
      </c>
      <c r="C530" t="s">
        <v>354</v>
      </c>
      <c r="D530" t="s">
        <v>3944</v>
      </c>
      <c r="E530" t="s">
        <v>3945</v>
      </c>
      <c r="F530" t="s">
        <v>341</v>
      </c>
      <c r="G530" t="s">
        <v>3946</v>
      </c>
      <c r="H530" t="s">
        <v>3900</v>
      </c>
      <c r="I530" t="s">
        <v>3870</v>
      </c>
      <c r="J530" t="s">
        <v>3883</v>
      </c>
      <c r="K530">
        <v>42400</v>
      </c>
    </row>
    <row r="531" spans="1:11" x14ac:dyDescent="0.25">
      <c r="A531" t="s">
        <v>3941</v>
      </c>
      <c r="B531" t="s">
        <v>3853</v>
      </c>
      <c r="C531" t="s">
        <v>354</v>
      </c>
      <c r="D531" t="s">
        <v>3944</v>
      </c>
      <c r="E531" t="s">
        <v>3945</v>
      </c>
      <c r="F531" t="s">
        <v>341</v>
      </c>
      <c r="G531" t="s">
        <v>3946</v>
      </c>
      <c r="H531" t="s">
        <v>3900</v>
      </c>
      <c r="I531" t="s">
        <v>3905</v>
      </c>
      <c r="J531" t="s">
        <v>3859</v>
      </c>
      <c r="K531">
        <v>78</v>
      </c>
    </row>
    <row r="532" spans="1:11" x14ac:dyDescent="0.25">
      <c r="A532" t="s">
        <v>3941</v>
      </c>
      <c r="B532" t="s">
        <v>3853</v>
      </c>
      <c r="C532" t="s">
        <v>354</v>
      </c>
      <c r="D532" t="s">
        <v>3944</v>
      </c>
      <c r="E532" t="s">
        <v>3945</v>
      </c>
      <c r="F532" t="s">
        <v>341</v>
      </c>
      <c r="G532" t="s">
        <v>3946</v>
      </c>
      <c r="H532" t="s">
        <v>3900</v>
      </c>
      <c r="I532" t="s">
        <v>3905</v>
      </c>
      <c r="J532" t="s">
        <v>3860</v>
      </c>
      <c r="K532">
        <v>78</v>
      </c>
    </row>
    <row r="533" spans="1:11" x14ac:dyDescent="0.25">
      <c r="A533" t="s">
        <v>3941</v>
      </c>
      <c r="B533" t="s">
        <v>3853</v>
      </c>
      <c r="C533" t="s">
        <v>354</v>
      </c>
      <c r="D533" t="s">
        <v>3944</v>
      </c>
      <c r="E533" t="s">
        <v>3945</v>
      </c>
      <c r="F533" t="s">
        <v>341</v>
      </c>
      <c r="G533" t="s">
        <v>3946</v>
      </c>
      <c r="H533" t="s">
        <v>3900</v>
      </c>
      <c r="I533" t="s">
        <v>3925</v>
      </c>
      <c r="J533" t="s">
        <v>3859</v>
      </c>
      <c r="K533">
        <v>2500</v>
      </c>
    </row>
    <row r="534" spans="1:11" x14ac:dyDescent="0.25">
      <c r="A534" t="s">
        <v>3941</v>
      </c>
      <c r="B534" t="s">
        <v>3853</v>
      </c>
      <c r="C534" t="s">
        <v>354</v>
      </c>
      <c r="D534" t="s">
        <v>3944</v>
      </c>
      <c r="E534" t="s">
        <v>3945</v>
      </c>
      <c r="F534" t="s">
        <v>341</v>
      </c>
      <c r="G534" t="s">
        <v>3946</v>
      </c>
      <c r="H534" t="s">
        <v>3900</v>
      </c>
      <c r="I534" t="s">
        <v>3925</v>
      </c>
      <c r="J534" t="s">
        <v>3860</v>
      </c>
      <c r="K534">
        <v>2500</v>
      </c>
    </row>
    <row r="535" spans="1:11" x14ac:dyDescent="0.25">
      <c r="A535" t="s">
        <v>3941</v>
      </c>
      <c r="B535" t="s">
        <v>3853</v>
      </c>
      <c r="C535" t="s">
        <v>354</v>
      </c>
      <c r="D535" t="s">
        <v>3944</v>
      </c>
      <c r="E535" t="s">
        <v>3945</v>
      </c>
      <c r="F535" t="s">
        <v>341</v>
      </c>
      <c r="G535" t="s">
        <v>3946</v>
      </c>
      <c r="H535" t="s">
        <v>3900</v>
      </c>
      <c r="I535" t="s">
        <v>3884</v>
      </c>
      <c r="J535" t="s">
        <v>3859</v>
      </c>
      <c r="K535">
        <v>12000</v>
      </c>
    </row>
    <row r="536" spans="1:11" x14ac:dyDescent="0.25">
      <c r="A536" t="s">
        <v>3941</v>
      </c>
      <c r="B536" t="s">
        <v>3853</v>
      </c>
      <c r="C536" t="s">
        <v>354</v>
      </c>
      <c r="D536" t="s">
        <v>3944</v>
      </c>
      <c r="E536" t="s">
        <v>3945</v>
      </c>
      <c r="F536" t="s">
        <v>341</v>
      </c>
      <c r="G536" t="s">
        <v>3946</v>
      </c>
      <c r="H536" t="s">
        <v>3900</v>
      </c>
      <c r="I536" t="s">
        <v>3884</v>
      </c>
      <c r="J536" t="s">
        <v>3860</v>
      </c>
      <c r="K536">
        <v>12000</v>
      </c>
    </row>
    <row r="537" spans="1:11" x14ac:dyDescent="0.25">
      <c r="A537" t="s">
        <v>3941</v>
      </c>
      <c r="B537" t="s">
        <v>3853</v>
      </c>
      <c r="C537" t="s">
        <v>354</v>
      </c>
      <c r="D537" t="s">
        <v>3944</v>
      </c>
      <c r="E537" t="s">
        <v>3945</v>
      </c>
      <c r="F537" t="s">
        <v>341</v>
      </c>
      <c r="G537" t="s">
        <v>3946</v>
      </c>
      <c r="H537" t="s">
        <v>3900</v>
      </c>
      <c r="I537" t="s">
        <v>530</v>
      </c>
      <c r="J537" t="s">
        <v>533</v>
      </c>
      <c r="K537">
        <v>114200</v>
      </c>
    </row>
    <row r="538" spans="1:11" x14ac:dyDescent="0.25">
      <c r="A538" t="s">
        <v>3941</v>
      </c>
      <c r="B538" t="s">
        <v>3853</v>
      </c>
      <c r="C538" t="s">
        <v>354</v>
      </c>
      <c r="D538" t="s">
        <v>3944</v>
      </c>
      <c r="E538" t="s">
        <v>3945</v>
      </c>
      <c r="F538" t="s">
        <v>341</v>
      </c>
      <c r="G538" t="s">
        <v>3946</v>
      </c>
      <c r="H538" t="s">
        <v>3900</v>
      </c>
      <c r="I538" t="s">
        <v>530</v>
      </c>
      <c r="J538" t="s">
        <v>3871</v>
      </c>
      <c r="K538">
        <v>117100</v>
      </c>
    </row>
    <row r="539" spans="1:11" x14ac:dyDescent="0.25">
      <c r="A539" t="s">
        <v>3941</v>
      </c>
      <c r="B539" t="s">
        <v>3853</v>
      </c>
      <c r="C539" t="s">
        <v>354</v>
      </c>
      <c r="D539" t="s">
        <v>3944</v>
      </c>
      <c r="E539" t="s">
        <v>3945</v>
      </c>
      <c r="F539" t="s">
        <v>341</v>
      </c>
      <c r="G539" t="s">
        <v>3946</v>
      </c>
      <c r="H539" t="s">
        <v>3900</v>
      </c>
      <c r="I539" t="s">
        <v>3872</v>
      </c>
      <c r="J539" t="s">
        <v>3859</v>
      </c>
      <c r="K539">
        <v>8490</v>
      </c>
    </row>
    <row r="540" spans="1:11" x14ac:dyDescent="0.25">
      <c r="A540" t="s">
        <v>3941</v>
      </c>
      <c r="B540" t="s">
        <v>3853</v>
      </c>
      <c r="C540" t="s">
        <v>354</v>
      </c>
      <c r="D540" t="s">
        <v>3944</v>
      </c>
      <c r="E540" t="s">
        <v>3945</v>
      </c>
      <c r="F540" t="s">
        <v>341</v>
      </c>
      <c r="G540" t="s">
        <v>3946</v>
      </c>
      <c r="H540" t="s">
        <v>3900</v>
      </c>
      <c r="I540" t="s">
        <v>3872</v>
      </c>
      <c r="J540" t="s">
        <v>3860</v>
      </c>
      <c r="K540">
        <v>8490</v>
      </c>
    </row>
    <row r="541" spans="1:11" x14ac:dyDescent="0.25">
      <c r="A541" t="s">
        <v>3941</v>
      </c>
      <c r="B541" t="s">
        <v>3853</v>
      </c>
      <c r="C541" t="s">
        <v>354</v>
      </c>
      <c r="D541" t="s">
        <v>3944</v>
      </c>
      <c r="E541" t="s">
        <v>3945</v>
      </c>
      <c r="F541" t="s">
        <v>341</v>
      </c>
      <c r="G541" t="s">
        <v>3946</v>
      </c>
      <c r="H541" t="s">
        <v>3900</v>
      </c>
      <c r="I541" t="s">
        <v>3873</v>
      </c>
      <c r="J541" t="s">
        <v>3859</v>
      </c>
      <c r="K541">
        <v>287</v>
      </c>
    </row>
    <row r="542" spans="1:11" x14ac:dyDescent="0.25">
      <c r="A542" t="s">
        <v>3941</v>
      </c>
      <c r="B542" t="s">
        <v>3853</v>
      </c>
      <c r="C542" t="s">
        <v>354</v>
      </c>
      <c r="D542" t="s">
        <v>3944</v>
      </c>
      <c r="E542" t="s">
        <v>3945</v>
      </c>
      <c r="F542" t="s">
        <v>341</v>
      </c>
      <c r="G542" t="s">
        <v>3946</v>
      </c>
      <c r="H542" t="s">
        <v>3900</v>
      </c>
      <c r="I542" t="s">
        <v>3873</v>
      </c>
      <c r="J542" t="s">
        <v>3860</v>
      </c>
      <c r="K542">
        <v>287</v>
      </c>
    </row>
    <row r="543" spans="1:11" x14ac:dyDescent="0.25">
      <c r="A543" t="s">
        <v>3941</v>
      </c>
      <c r="B543" t="s">
        <v>3853</v>
      </c>
      <c r="C543" t="s">
        <v>354</v>
      </c>
      <c r="D543" t="s">
        <v>3944</v>
      </c>
      <c r="E543" t="s">
        <v>3945</v>
      </c>
      <c r="F543" t="s">
        <v>341</v>
      </c>
      <c r="G543" t="s">
        <v>3946</v>
      </c>
      <c r="H543" t="s">
        <v>3900</v>
      </c>
      <c r="I543" t="s">
        <v>3874</v>
      </c>
      <c r="J543" t="s">
        <v>3864</v>
      </c>
      <c r="K543">
        <v>26200</v>
      </c>
    </row>
    <row r="544" spans="1:11" x14ac:dyDescent="0.25">
      <c r="A544" t="s">
        <v>3941</v>
      </c>
      <c r="B544" t="s">
        <v>3853</v>
      </c>
      <c r="C544" t="s">
        <v>354</v>
      </c>
      <c r="D544" t="s">
        <v>3944</v>
      </c>
      <c r="E544" t="s">
        <v>3945</v>
      </c>
      <c r="F544" t="s">
        <v>341</v>
      </c>
      <c r="G544" t="s">
        <v>3946</v>
      </c>
      <c r="H544" t="s">
        <v>3900</v>
      </c>
      <c r="I544" t="s">
        <v>3874</v>
      </c>
      <c r="J544" t="s">
        <v>3865</v>
      </c>
      <c r="K544">
        <v>27500</v>
      </c>
    </row>
    <row r="545" spans="1:11" x14ac:dyDescent="0.25">
      <c r="A545" t="s">
        <v>3941</v>
      </c>
      <c r="B545" t="s">
        <v>3853</v>
      </c>
      <c r="C545" t="s">
        <v>354</v>
      </c>
      <c r="D545" t="s">
        <v>3944</v>
      </c>
      <c r="E545" t="s">
        <v>3945</v>
      </c>
      <c r="F545" t="s">
        <v>341</v>
      </c>
      <c r="G545" t="s">
        <v>3946</v>
      </c>
      <c r="H545" t="s">
        <v>3900</v>
      </c>
      <c r="I545" t="s">
        <v>3874</v>
      </c>
      <c r="J545" t="s">
        <v>3883</v>
      </c>
      <c r="K545">
        <v>27500</v>
      </c>
    </row>
    <row r="546" spans="1:11" x14ac:dyDescent="0.25">
      <c r="A546" t="s">
        <v>3941</v>
      </c>
      <c r="B546" t="s">
        <v>3853</v>
      </c>
      <c r="C546" t="s">
        <v>354</v>
      </c>
      <c r="D546" t="s">
        <v>3944</v>
      </c>
      <c r="E546" t="s">
        <v>3945</v>
      </c>
      <c r="F546" t="s">
        <v>341</v>
      </c>
      <c r="G546" t="s">
        <v>3946</v>
      </c>
      <c r="H546" t="s">
        <v>3900</v>
      </c>
      <c r="I546" t="s">
        <v>3886</v>
      </c>
      <c r="J546" t="s">
        <v>3871</v>
      </c>
      <c r="K546">
        <v>117100</v>
      </c>
    </row>
    <row r="547" spans="1:11" x14ac:dyDescent="0.25">
      <c r="A547" t="s">
        <v>3941</v>
      </c>
      <c r="B547" t="s">
        <v>3853</v>
      </c>
      <c r="C547" t="s">
        <v>354</v>
      </c>
      <c r="D547" t="s">
        <v>3944</v>
      </c>
      <c r="E547" t="s">
        <v>3945</v>
      </c>
      <c r="F547" t="s">
        <v>341</v>
      </c>
      <c r="G547" t="s">
        <v>3946</v>
      </c>
      <c r="H547" t="s">
        <v>3900</v>
      </c>
      <c r="I547" t="s">
        <v>3875</v>
      </c>
      <c r="J547" t="s">
        <v>533</v>
      </c>
      <c r="K547">
        <v>114200</v>
      </c>
    </row>
    <row r="548" spans="1:11" x14ac:dyDescent="0.25">
      <c r="A548" t="s">
        <v>3941</v>
      </c>
      <c r="B548" t="s">
        <v>3853</v>
      </c>
      <c r="C548" t="s">
        <v>354</v>
      </c>
      <c r="D548" t="s">
        <v>3944</v>
      </c>
      <c r="E548" t="s">
        <v>3945</v>
      </c>
      <c r="F548" t="s">
        <v>341</v>
      </c>
      <c r="G548" t="s">
        <v>3946</v>
      </c>
      <c r="H548" t="s">
        <v>3900</v>
      </c>
      <c r="I548" t="s">
        <v>3875</v>
      </c>
      <c r="J548" t="s">
        <v>3871</v>
      </c>
      <c r="K548">
        <v>117100</v>
      </c>
    </row>
    <row r="549" spans="1:11" x14ac:dyDescent="0.25">
      <c r="A549" t="s">
        <v>3941</v>
      </c>
      <c r="B549" t="s">
        <v>3853</v>
      </c>
      <c r="C549" t="s">
        <v>354</v>
      </c>
      <c r="D549" t="s">
        <v>3944</v>
      </c>
      <c r="E549" t="s">
        <v>3945</v>
      </c>
      <c r="F549" t="s">
        <v>341</v>
      </c>
      <c r="G549" t="s">
        <v>3946</v>
      </c>
      <c r="H549" t="s">
        <v>3900</v>
      </c>
      <c r="I549" t="s">
        <v>3876</v>
      </c>
      <c r="J549" t="s">
        <v>3865</v>
      </c>
      <c r="K549">
        <v>52500</v>
      </c>
    </row>
    <row r="550" spans="1:11" x14ac:dyDescent="0.25">
      <c r="A550" t="s">
        <v>3941</v>
      </c>
      <c r="B550" t="s">
        <v>3853</v>
      </c>
      <c r="C550" t="s">
        <v>354</v>
      </c>
      <c r="D550" t="s">
        <v>3944</v>
      </c>
      <c r="E550" t="s">
        <v>3945</v>
      </c>
      <c r="F550" t="s">
        <v>341</v>
      </c>
      <c r="G550" t="s">
        <v>3946</v>
      </c>
      <c r="H550" t="s">
        <v>3900</v>
      </c>
      <c r="I550" t="s">
        <v>3876</v>
      </c>
      <c r="J550" t="s">
        <v>3883</v>
      </c>
      <c r="K550">
        <v>52500</v>
      </c>
    </row>
    <row r="551" spans="1:11" x14ac:dyDescent="0.25">
      <c r="A551" t="s">
        <v>3948</v>
      </c>
      <c r="B551" t="s">
        <v>3853</v>
      </c>
      <c r="C551" t="s">
        <v>354</v>
      </c>
      <c r="D551" t="s">
        <v>3949</v>
      </c>
      <c r="E551" t="s">
        <v>770</v>
      </c>
      <c r="F551" t="s">
        <v>893</v>
      </c>
      <c r="G551" t="s">
        <v>3950</v>
      </c>
      <c r="H551" t="s">
        <v>3890</v>
      </c>
      <c r="I551" t="s">
        <v>530</v>
      </c>
      <c r="J551" t="s">
        <v>533</v>
      </c>
      <c r="K551">
        <v>15000</v>
      </c>
    </row>
    <row r="552" spans="1:11" x14ac:dyDescent="0.25">
      <c r="A552" t="s">
        <v>3948</v>
      </c>
      <c r="B552" t="s">
        <v>3853</v>
      </c>
      <c r="C552" t="s">
        <v>354</v>
      </c>
      <c r="D552" t="s">
        <v>3949</v>
      </c>
      <c r="E552" t="s">
        <v>770</v>
      </c>
      <c r="F552" t="s">
        <v>893</v>
      </c>
      <c r="G552" t="s">
        <v>3950</v>
      </c>
      <c r="H552" t="s">
        <v>3890</v>
      </c>
      <c r="I552" t="s">
        <v>530</v>
      </c>
      <c r="J552" t="s">
        <v>3871</v>
      </c>
      <c r="K552">
        <v>16000</v>
      </c>
    </row>
    <row r="553" spans="1:11" x14ac:dyDescent="0.25">
      <c r="A553" t="s">
        <v>3948</v>
      </c>
      <c r="B553" t="s">
        <v>3853</v>
      </c>
      <c r="C553" t="s">
        <v>354</v>
      </c>
      <c r="D553" t="s">
        <v>3949</v>
      </c>
      <c r="E553" t="s">
        <v>770</v>
      </c>
      <c r="F553" t="s">
        <v>893</v>
      </c>
      <c r="G553" t="s">
        <v>3950</v>
      </c>
      <c r="H553" t="s">
        <v>3890</v>
      </c>
      <c r="I553" t="s">
        <v>3886</v>
      </c>
      <c r="J553" t="s">
        <v>3871</v>
      </c>
      <c r="K553">
        <v>16000</v>
      </c>
    </row>
    <row r="554" spans="1:11" x14ac:dyDescent="0.25">
      <c r="A554" t="s">
        <v>3948</v>
      </c>
      <c r="B554" t="s">
        <v>3853</v>
      </c>
      <c r="C554" t="s">
        <v>354</v>
      </c>
      <c r="D554" t="s">
        <v>3949</v>
      </c>
      <c r="E554" t="s">
        <v>770</v>
      </c>
      <c r="F554" t="s">
        <v>893</v>
      </c>
      <c r="G554" t="s">
        <v>3950</v>
      </c>
      <c r="H554" t="s">
        <v>3890</v>
      </c>
      <c r="I554" t="s">
        <v>3875</v>
      </c>
      <c r="J554" t="s">
        <v>533</v>
      </c>
      <c r="K554">
        <v>15000</v>
      </c>
    </row>
    <row r="555" spans="1:11" x14ac:dyDescent="0.25">
      <c r="A555" t="s">
        <v>3948</v>
      </c>
      <c r="B555" t="s">
        <v>3853</v>
      </c>
      <c r="C555" t="s">
        <v>354</v>
      </c>
      <c r="D555" t="s">
        <v>3949</v>
      </c>
      <c r="E555" t="s">
        <v>770</v>
      </c>
      <c r="F555" t="s">
        <v>893</v>
      </c>
      <c r="G555" t="s">
        <v>3950</v>
      </c>
      <c r="H555" t="s">
        <v>3890</v>
      </c>
      <c r="I555" t="s">
        <v>3875</v>
      </c>
      <c r="J555" t="s">
        <v>3871</v>
      </c>
      <c r="K555">
        <v>16000</v>
      </c>
    </row>
    <row r="556" spans="1:11" x14ac:dyDescent="0.25">
      <c r="A556" t="s">
        <v>3951</v>
      </c>
      <c r="B556" t="s">
        <v>3853</v>
      </c>
      <c r="C556" t="s">
        <v>354</v>
      </c>
      <c r="D556" t="s">
        <v>3952</v>
      </c>
      <c r="E556" t="s">
        <v>3898</v>
      </c>
      <c r="F556" t="s">
        <v>334</v>
      </c>
      <c r="G556" t="s">
        <v>3953</v>
      </c>
      <c r="H556" t="s">
        <v>3900</v>
      </c>
      <c r="I556" t="s">
        <v>3858</v>
      </c>
      <c r="J556" t="s">
        <v>3859</v>
      </c>
      <c r="K556">
        <v>2400</v>
      </c>
    </row>
    <row r="557" spans="1:11" x14ac:dyDescent="0.25">
      <c r="A557" t="s">
        <v>3951</v>
      </c>
      <c r="B557" t="s">
        <v>3853</v>
      </c>
      <c r="C557" t="s">
        <v>354</v>
      </c>
      <c r="D557" t="s">
        <v>3952</v>
      </c>
      <c r="E557" t="s">
        <v>3898</v>
      </c>
      <c r="F557" t="s">
        <v>334</v>
      </c>
      <c r="G557" t="s">
        <v>3953</v>
      </c>
      <c r="H557" t="s">
        <v>3900</v>
      </c>
      <c r="I557" t="s">
        <v>3858</v>
      </c>
      <c r="J557" t="s">
        <v>3860</v>
      </c>
      <c r="K557">
        <v>2400</v>
      </c>
    </row>
    <row r="558" spans="1:11" x14ac:dyDescent="0.25">
      <c r="A558" t="s">
        <v>3951</v>
      </c>
      <c r="B558" t="s">
        <v>3853</v>
      </c>
      <c r="C558" t="s">
        <v>354</v>
      </c>
      <c r="D558" t="s">
        <v>3952</v>
      </c>
      <c r="E558" t="s">
        <v>3898</v>
      </c>
      <c r="F558" t="s">
        <v>334</v>
      </c>
      <c r="G558" t="s">
        <v>3953</v>
      </c>
      <c r="H558" t="s">
        <v>3900</v>
      </c>
      <c r="I558" t="s">
        <v>3881</v>
      </c>
      <c r="J558" t="s">
        <v>3859</v>
      </c>
      <c r="K558">
        <v>3700</v>
      </c>
    </row>
    <row r="559" spans="1:11" x14ac:dyDescent="0.25">
      <c r="A559" t="s">
        <v>3951</v>
      </c>
      <c r="B559" t="s">
        <v>3853</v>
      </c>
      <c r="C559" t="s">
        <v>354</v>
      </c>
      <c r="D559" t="s">
        <v>3952</v>
      </c>
      <c r="E559" t="s">
        <v>3898</v>
      </c>
      <c r="F559" t="s">
        <v>334</v>
      </c>
      <c r="G559" t="s">
        <v>3953</v>
      </c>
      <c r="H559" t="s">
        <v>3900</v>
      </c>
      <c r="I559" t="s">
        <v>3881</v>
      </c>
      <c r="J559" t="s">
        <v>3860</v>
      </c>
      <c r="K559">
        <v>3700</v>
      </c>
    </row>
    <row r="560" spans="1:11" x14ac:dyDescent="0.25">
      <c r="A560" t="s">
        <v>3951</v>
      </c>
      <c r="B560" t="s">
        <v>3853</v>
      </c>
      <c r="C560" t="s">
        <v>354</v>
      </c>
      <c r="D560" t="s">
        <v>3952</v>
      </c>
      <c r="E560" t="s">
        <v>3898</v>
      </c>
      <c r="F560" t="s">
        <v>334</v>
      </c>
      <c r="G560" t="s">
        <v>3953</v>
      </c>
      <c r="H560" t="s">
        <v>3900</v>
      </c>
      <c r="I560" t="s">
        <v>3863</v>
      </c>
      <c r="J560" t="s">
        <v>3864</v>
      </c>
      <c r="K560">
        <v>8300</v>
      </c>
    </row>
    <row r="561" spans="1:11" x14ac:dyDescent="0.25">
      <c r="A561" t="s">
        <v>3951</v>
      </c>
      <c r="B561" t="s">
        <v>3853</v>
      </c>
      <c r="C561" t="s">
        <v>354</v>
      </c>
      <c r="D561" t="s">
        <v>3952</v>
      </c>
      <c r="E561" t="s">
        <v>3898</v>
      </c>
      <c r="F561" t="s">
        <v>334</v>
      </c>
      <c r="G561" t="s">
        <v>3953</v>
      </c>
      <c r="H561" t="s">
        <v>3900</v>
      </c>
      <c r="I561" t="s">
        <v>3863</v>
      </c>
      <c r="J561" t="s">
        <v>3865</v>
      </c>
      <c r="K561">
        <v>9000</v>
      </c>
    </row>
    <row r="562" spans="1:11" x14ac:dyDescent="0.25">
      <c r="A562" t="s">
        <v>3951</v>
      </c>
      <c r="B562" t="s">
        <v>3853</v>
      </c>
      <c r="C562" t="s">
        <v>354</v>
      </c>
      <c r="D562" t="s">
        <v>3952</v>
      </c>
      <c r="E562" t="s">
        <v>3898</v>
      </c>
      <c r="F562" t="s">
        <v>334</v>
      </c>
      <c r="G562" t="s">
        <v>3953</v>
      </c>
      <c r="H562" t="s">
        <v>3900</v>
      </c>
      <c r="I562" t="s">
        <v>3863</v>
      </c>
      <c r="J562" t="s">
        <v>3883</v>
      </c>
      <c r="K562">
        <v>9000</v>
      </c>
    </row>
    <row r="563" spans="1:11" x14ac:dyDescent="0.25">
      <c r="A563" t="s">
        <v>3951</v>
      </c>
      <c r="B563" t="s">
        <v>3853</v>
      </c>
      <c r="C563" t="s">
        <v>354</v>
      </c>
      <c r="D563" t="s">
        <v>3952</v>
      </c>
      <c r="E563" t="s">
        <v>3898</v>
      </c>
      <c r="F563" t="s">
        <v>334</v>
      </c>
      <c r="G563" t="s">
        <v>3953</v>
      </c>
      <c r="H563" t="s">
        <v>3900</v>
      </c>
      <c r="I563" t="s">
        <v>3947</v>
      </c>
      <c r="J563" t="s">
        <v>3865</v>
      </c>
      <c r="K563">
        <v>200</v>
      </c>
    </row>
    <row r="564" spans="1:11" x14ac:dyDescent="0.25">
      <c r="A564" t="s">
        <v>3951</v>
      </c>
      <c r="B564" t="s">
        <v>3853</v>
      </c>
      <c r="C564" t="s">
        <v>354</v>
      </c>
      <c r="D564" t="s">
        <v>3952</v>
      </c>
      <c r="E564" t="s">
        <v>3898</v>
      </c>
      <c r="F564" t="s">
        <v>334</v>
      </c>
      <c r="G564" t="s">
        <v>3953</v>
      </c>
      <c r="H564" t="s">
        <v>3900</v>
      </c>
      <c r="I564" t="s">
        <v>3947</v>
      </c>
      <c r="J564" t="s">
        <v>3883</v>
      </c>
      <c r="K564">
        <v>200</v>
      </c>
    </row>
    <row r="565" spans="1:11" x14ac:dyDescent="0.25">
      <c r="A565" t="s">
        <v>3951</v>
      </c>
      <c r="B565" t="s">
        <v>3853</v>
      </c>
      <c r="C565" t="s">
        <v>354</v>
      </c>
      <c r="D565" t="s">
        <v>3952</v>
      </c>
      <c r="E565" t="s">
        <v>3898</v>
      </c>
      <c r="F565" t="s">
        <v>334</v>
      </c>
      <c r="G565" t="s">
        <v>3953</v>
      </c>
      <c r="H565" t="s">
        <v>3900</v>
      </c>
      <c r="I565" t="s">
        <v>3904</v>
      </c>
      <c r="J565" t="s">
        <v>3864</v>
      </c>
      <c r="K565">
        <v>6500</v>
      </c>
    </row>
    <row r="566" spans="1:11" x14ac:dyDescent="0.25">
      <c r="A566" t="s">
        <v>3951</v>
      </c>
      <c r="B566" t="s">
        <v>3853</v>
      </c>
      <c r="C566" t="s">
        <v>354</v>
      </c>
      <c r="D566" t="s">
        <v>3952</v>
      </c>
      <c r="E566" t="s">
        <v>3898</v>
      </c>
      <c r="F566" t="s">
        <v>334</v>
      </c>
      <c r="G566" t="s">
        <v>3953</v>
      </c>
      <c r="H566" t="s">
        <v>3900</v>
      </c>
      <c r="I566" t="s">
        <v>3904</v>
      </c>
      <c r="J566" t="s">
        <v>3865</v>
      </c>
      <c r="K566">
        <v>6850</v>
      </c>
    </row>
    <row r="567" spans="1:11" x14ac:dyDescent="0.25">
      <c r="A567" t="s">
        <v>3951</v>
      </c>
      <c r="B567" t="s">
        <v>3853</v>
      </c>
      <c r="C567" t="s">
        <v>354</v>
      </c>
      <c r="D567" t="s">
        <v>3952</v>
      </c>
      <c r="E567" t="s">
        <v>3898</v>
      </c>
      <c r="F567" t="s">
        <v>334</v>
      </c>
      <c r="G567" t="s">
        <v>3953</v>
      </c>
      <c r="H567" t="s">
        <v>3900</v>
      </c>
      <c r="I567" t="s">
        <v>3904</v>
      </c>
      <c r="J567" t="s">
        <v>3883</v>
      </c>
      <c r="K567">
        <v>6850</v>
      </c>
    </row>
    <row r="568" spans="1:11" x14ac:dyDescent="0.25">
      <c r="A568" t="s">
        <v>3951</v>
      </c>
      <c r="B568" t="s">
        <v>3853</v>
      </c>
      <c r="C568" t="s">
        <v>354</v>
      </c>
      <c r="D568" t="s">
        <v>3952</v>
      </c>
      <c r="E568" t="s">
        <v>3898</v>
      </c>
      <c r="F568" t="s">
        <v>334</v>
      </c>
      <c r="G568" t="s">
        <v>3953</v>
      </c>
      <c r="H568" t="s">
        <v>3900</v>
      </c>
      <c r="I568" t="s">
        <v>3866</v>
      </c>
      <c r="J568" t="s">
        <v>3865</v>
      </c>
      <c r="K568">
        <v>16300</v>
      </c>
    </row>
    <row r="569" spans="1:11" x14ac:dyDescent="0.25">
      <c r="A569" t="s">
        <v>3951</v>
      </c>
      <c r="B569" t="s">
        <v>3853</v>
      </c>
      <c r="C569" t="s">
        <v>354</v>
      </c>
      <c r="D569" t="s">
        <v>3952</v>
      </c>
      <c r="E569" t="s">
        <v>3898</v>
      </c>
      <c r="F569" t="s">
        <v>334</v>
      </c>
      <c r="G569" t="s">
        <v>3953</v>
      </c>
      <c r="H569" t="s">
        <v>3900</v>
      </c>
      <c r="I569" t="s">
        <v>3866</v>
      </c>
      <c r="J569" t="s">
        <v>3883</v>
      </c>
      <c r="K569">
        <v>18000</v>
      </c>
    </row>
    <row r="570" spans="1:11" x14ac:dyDescent="0.25">
      <c r="A570" t="s">
        <v>3951</v>
      </c>
      <c r="B570" t="s">
        <v>3853</v>
      </c>
      <c r="C570" t="s">
        <v>354</v>
      </c>
      <c r="D570" t="s">
        <v>3952</v>
      </c>
      <c r="E570" t="s">
        <v>3898</v>
      </c>
      <c r="F570" t="s">
        <v>334</v>
      </c>
      <c r="G570" t="s">
        <v>3953</v>
      </c>
      <c r="H570" t="s">
        <v>3900</v>
      </c>
      <c r="I570" t="s">
        <v>3867</v>
      </c>
      <c r="J570" t="s">
        <v>3865</v>
      </c>
      <c r="K570">
        <v>6700</v>
      </c>
    </row>
    <row r="571" spans="1:11" x14ac:dyDescent="0.25">
      <c r="A571" t="s">
        <v>3951</v>
      </c>
      <c r="B571" t="s">
        <v>3853</v>
      </c>
      <c r="C571" t="s">
        <v>354</v>
      </c>
      <c r="D571" t="s">
        <v>3952</v>
      </c>
      <c r="E571" t="s">
        <v>3898</v>
      </c>
      <c r="F571" t="s">
        <v>334</v>
      </c>
      <c r="G571" t="s">
        <v>3953</v>
      </c>
      <c r="H571" t="s">
        <v>3900</v>
      </c>
      <c r="I571" t="s">
        <v>3867</v>
      </c>
      <c r="J571" t="s">
        <v>3883</v>
      </c>
      <c r="K571">
        <v>6700</v>
      </c>
    </row>
    <row r="572" spans="1:11" x14ac:dyDescent="0.25">
      <c r="A572" t="s">
        <v>3951</v>
      </c>
      <c r="B572" t="s">
        <v>3853</v>
      </c>
      <c r="C572" t="s">
        <v>354</v>
      </c>
      <c r="D572" t="s">
        <v>3952</v>
      </c>
      <c r="E572" t="s">
        <v>3898</v>
      </c>
      <c r="F572" t="s">
        <v>334</v>
      </c>
      <c r="G572" t="s">
        <v>3953</v>
      </c>
      <c r="H572" t="s">
        <v>3900</v>
      </c>
      <c r="I572" t="s">
        <v>3870</v>
      </c>
      <c r="J572" t="s">
        <v>3865</v>
      </c>
      <c r="K572">
        <v>11700</v>
      </c>
    </row>
    <row r="573" spans="1:11" x14ac:dyDescent="0.25">
      <c r="A573" t="s">
        <v>3951</v>
      </c>
      <c r="B573" t="s">
        <v>3853</v>
      </c>
      <c r="C573" t="s">
        <v>354</v>
      </c>
      <c r="D573" t="s">
        <v>3952</v>
      </c>
      <c r="E573" t="s">
        <v>3898</v>
      </c>
      <c r="F573" t="s">
        <v>334</v>
      </c>
      <c r="G573" t="s">
        <v>3953</v>
      </c>
      <c r="H573" t="s">
        <v>3900</v>
      </c>
      <c r="I573" t="s">
        <v>3870</v>
      </c>
      <c r="J573" t="s">
        <v>3883</v>
      </c>
      <c r="K573">
        <v>11700</v>
      </c>
    </row>
    <row r="574" spans="1:11" x14ac:dyDescent="0.25">
      <c r="A574" t="s">
        <v>3951</v>
      </c>
      <c r="B574" t="s">
        <v>3853</v>
      </c>
      <c r="C574" t="s">
        <v>354</v>
      </c>
      <c r="D574" t="s">
        <v>3952</v>
      </c>
      <c r="E574" t="s">
        <v>3898</v>
      </c>
      <c r="F574" t="s">
        <v>334</v>
      </c>
      <c r="G574" t="s">
        <v>3953</v>
      </c>
      <c r="H574" t="s">
        <v>3900</v>
      </c>
      <c r="I574" t="s">
        <v>3884</v>
      </c>
      <c r="J574" t="s">
        <v>3859</v>
      </c>
      <c r="K574">
        <v>3850</v>
      </c>
    </row>
    <row r="575" spans="1:11" x14ac:dyDescent="0.25">
      <c r="A575" t="s">
        <v>3951</v>
      </c>
      <c r="B575" t="s">
        <v>3853</v>
      </c>
      <c r="C575" t="s">
        <v>354</v>
      </c>
      <c r="D575" t="s">
        <v>3952</v>
      </c>
      <c r="E575" t="s">
        <v>3898</v>
      </c>
      <c r="F575" t="s">
        <v>334</v>
      </c>
      <c r="G575" t="s">
        <v>3953</v>
      </c>
      <c r="H575" t="s">
        <v>3900</v>
      </c>
      <c r="I575" t="s">
        <v>3884</v>
      </c>
      <c r="J575" t="s">
        <v>3860</v>
      </c>
      <c r="K575">
        <v>3850</v>
      </c>
    </row>
    <row r="576" spans="1:11" x14ac:dyDescent="0.25">
      <c r="A576" t="s">
        <v>3951</v>
      </c>
      <c r="B576" t="s">
        <v>3853</v>
      </c>
      <c r="C576" t="s">
        <v>354</v>
      </c>
      <c r="D576" t="s">
        <v>3952</v>
      </c>
      <c r="E576" t="s">
        <v>3898</v>
      </c>
      <c r="F576" t="s">
        <v>334</v>
      </c>
      <c r="G576" t="s">
        <v>3953</v>
      </c>
      <c r="H576" t="s">
        <v>3900</v>
      </c>
      <c r="I576" t="s">
        <v>530</v>
      </c>
      <c r="J576" t="s">
        <v>533</v>
      </c>
      <c r="K576">
        <v>34500</v>
      </c>
    </row>
    <row r="577" spans="1:11" x14ac:dyDescent="0.25">
      <c r="A577" t="s">
        <v>3951</v>
      </c>
      <c r="B577" t="s">
        <v>3853</v>
      </c>
      <c r="C577" t="s">
        <v>354</v>
      </c>
      <c r="D577" t="s">
        <v>3952</v>
      </c>
      <c r="E577" t="s">
        <v>3898</v>
      </c>
      <c r="F577" t="s">
        <v>334</v>
      </c>
      <c r="G577" t="s">
        <v>3953</v>
      </c>
      <c r="H577" t="s">
        <v>3900</v>
      </c>
      <c r="I577" t="s">
        <v>530</v>
      </c>
      <c r="J577" t="s">
        <v>3871</v>
      </c>
      <c r="K577">
        <v>35800</v>
      </c>
    </row>
    <row r="578" spans="1:11" x14ac:dyDescent="0.25">
      <c r="A578" t="s">
        <v>3951</v>
      </c>
      <c r="B578" t="s">
        <v>3853</v>
      </c>
      <c r="C578" t="s">
        <v>354</v>
      </c>
      <c r="D578" t="s">
        <v>3952</v>
      </c>
      <c r="E578" t="s">
        <v>3898</v>
      </c>
      <c r="F578" t="s">
        <v>334</v>
      </c>
      <c r="G578" t="s">
        <v>3953</v>
      </c>
      <c r="H578" t="s">
        <v>3900</v>
      </c>
      <c r="I578" t="s">
        <v>3873</v>
      </c>
      <c r="J578" t="s">
        <v>3859</v>
      </c>
      <c r="K578">
        <v>9</v>
      </c>
    </row>
    <row r="579" spans="1:11" x14ac:dyDescent="0.25">
      <c r="A579" t="s">
        <v>3951</v>
      </c>
      <c r="B579" t="s">
        <v>3853</v>
      </c>
      <c r="C579" t="s">
        <v>354</v>
      </c>
      <c r="D579" t="s">
        <v>3952</v>
      </c>
      <c r="E579" t="s">
        <v>3898</v>
      </c>
      <c r="F579" t="s">
        <v>334</v>
      </c>
      <c r="G579" t="s">
        <v>3953</v>
      </c>
      <c r="H579" t="s">
        <v>3900</v>
      </c>
      <c r="I579" t="s">
        <v>3873</v>
      </c>
      <c r="J579" t="s">
        <v>3860</v>
      </c>
      <c r="K579">
        <v>9</v>
      </c>
    </row>
    <row r="580" spans="1:11" x14ac:dyDescent="0.25">
      <c r="A580" t="s">
        <v>3951</v>
      </c>
      <c r="B580" t="s">
        <v>3853</v>
      </c>
      <c r="C580" t="s">
        <v>354</v>
      </c>
      <c r="D580" t="s">
        <v>3952</v>
      </c>
      <c r="E580" t="s">
        <v>3898</v>
      </c>
      <c r="F580" t="s">
        <v>334</v>
      </c>
      <c r="G580" t="s">
        <v>3953</v>
      </c>
      <c r="H580" t="s">
        <v>3900</v>
      </c>
      <c r="I580" t="s">
        <v>3886</v>
      </c>
      <c r="J580" t="s">
        <v>3871</v>
      </c>
      <c r="K580">
        <v>36500</v>
      </c>
    </row>
    <row r="581" spans="1:11" x14ac:dyDescent="0.25">
      <c r="A581" t="s">
        <v>3951</v>
      </c>
      <c r="B581" t="s">
        <v>3853</v>
      </c>
      <c r="C581" t="s">
        <v>354</v>
      </c>
      <c r="D581" t="s">
        <v>3952</v>
      </c>
      <c r="E581" t="s">
        <v>3898</v>
      </c>
      <c r="F581" t="s">
        <v>334</v>
      </c>
      <c r="G581" t="s">
        <v>3953</v>
      </c>
      <c r="H581" t="s">
        <v>3900</v>
      </c>
      <c r="I581" t="s">
        <v>3875</v>
      </c>
      <c r="J581" t="s">
        <v>533</v>
      </c>
      <c r="K581">
        <v>34500</v>
      </c>
    </row>
    <row r="582" spans="1:11" x14ac:dyDescent="0.25">
      <c r="A582" t="s">
        <v>3951</v>
      </c>
      <c r="B582" t="s">
        <v>3853</v>
      </c>
      <c r="C582" t="s">
        <v>354</v>
      </c>
      <c r="D582" t="s">
        <v>3952</v>
      </c>
      <c r="E582" t="s">
        <v>3898</v>
      </c>
      <c r="F582" t="s">
        <v>334</v>
      </c>
      <c r="G582" t="s">
        <v>3953</v>
      </c>
      <c r="H582" t="s">
        <v>3900</v>
      </c>
      <c r="I582" t="s">
        <v>3875</v>
      </c>
      <c r="J582" t="s">
        <v>3871</v>
      </c>
      <c r="K582">
        <v>35800</v>
      </c>
    </row>
    <row r="583" spans="1:11" x14ac:dyDescent="0.25">
      <c r="A583" t="s">
        <v>3951</v>
      </c>
      <c r="B583" t="s">
        <v>3853</v>
      </c>
      <c r="C583" t="s">
        <v>354</v>
      </c>
      <c r="D583" t="s">
        <v>3952</v>
      </c>
      <c r="E583" t="s">
        <v>3898</v>
      </c>
      <c r="F583" t="s">
        <v>334</v>
      </c>
      <c r="G583" t="s">
        <v>3953</v>
      </c>
      <c r="H583" t="s">
        <v>3900</v>
      </c>
      <c r="I583" t="s">
        <v>3876</v>
      </c>
      <c r="J583" t="s">
        <v>3865</v>
      </c>
      <c r="K583">
        <v>14500</v>
      </c>
    </row>
    <row r="584" spans="1:11" x14ac:dyDescent="0.25">
      <c r="A584" t="s">
        <v>3951</v>
      </c>
      <c r="B584" t="s">
        <v>3853</v>
      </c>
      <c r="C584" t="s">
        <v>354</v>
      </c>
      <c r="D584" t="s">
        <v>3952</v>
      </c>
      <c r="E584" t="s">
        <v>3898</v>
      </c>
      <c r="F584" t="s">
        <v>334</v>
      </c>
      <c r="G584" t="s">
        <v>3953</v>
      </c>
      <c r="H584" t="s">
        <v>3900</v>
      </c>
      <c r="I584" t="s">
        <v>3876</v>
      </c>
      <c r="J584" t="s">
        <v>3883</v>
      </c>
      <c r="K584">
        <v>14500</v>
      </c>
    </row>
    <row r="585" spans="1:11" x14ac:dyDescent="0.25">
      <c r="A585" t="s">
        <v>3954</v>
      </c>
      <c r="B585" t="s">
        <v>3853</v>
      </c>
      <c r="C585" t="s">
        <v>354</v>
      </c>
      <c r="D585" t="s">
        <v>3955</v>
      </c>
      <c r="E585" t="s">
        <v>3945</v>
      </c>
      <c r="F585" t="s">
        <v>341</v>
      </c>
      <c r="G585" t="s">
        <v>3956</v>
      </c>
      <c r="H585" t="s">
        <v>3900</v>
      </c>
      <c r="I585" t="s">
        <v>3858</v>
      </c>
      <c r="J585" t="s">
        <v>3859</v>
      </c>
      <c r="K585">
        <v>9000</v>
      </c>
    </row>
    <row r="586" spans="1:11" x14ac:dyDescent="0.25">
      <c r="A586" t="s">
        <v>3954</v>
      </c>
      <c r="B586" t="s">
        <v>3853</v>
      </c>
      <c r="C586" t="s">
        <v>354</v>
      </c>
      <c r="D586" t="s">
        <v>3955</v>
      </c>
      <c r="E586" t="s">
        <v>3945</v>
      </c>
      <c r="F586" t="s">
        <v>341</v>
      </c>
      <c r="G586" t="s">
        <v>3956</v>
      </c>
      <c r="H586" t="s">
        <v>3900</v>
      </c>
      <c r="I586" t="s">
        <v>3858</v>
      </c>
      <c r="J586" t="s">
        <v>3860</v>
      </c>
      <c r="K586">
        <v>9000</v>
      </c>
    </row>
    <row r="587" spans="1:11" x14ac:dyDescent="0.25">
      <c r="A587" t="s">
        <v>3954</v>
      </c>
      <c r="B587" t="s">
        <v>3853</v>
      </c>
      <c r="C587" t="s">
        <v>354</v>
      </c>
      <c r="D587" t="s">
        <v>3955</v>
      </c>
      <c r="E587" t="s">
        <v>3945</v>
      </c>
      <c r="F587" t="s">
        <v>341</v>
      </c>
      <c r="G587" t="s">
        <v>3956</v>
      </c>
      <c r="H587" t="s">
        <v>3900</v>
      </c>
      <c r="I587" t="s">
        <v>3863</v>
      </c>
      <c r="J587" t="s">
        <v>3864</v>
      </c>
      <c r="K587">
        <v>33900</v>
      </c>
    </row>
    <row r="588" spans="1:11" x14ac:dyDescent="0.25">
      <c r="A588" t="s">
        <v>3954</v>
      </c>
      <c r="B588" t="s">
        <v>3853</v>
      </c>
      <c r="C588" t="s">
        <v>354</v>
      </c>
      <c r="D588" t="s">
        <v>3955</v>
      </c>
      <c r="E588" t="s">
        <v>3945</v>
      </c>
      <c r="F588" t="s">
        <v>341</v>
      </c>
      <c r="G588" t="s">
        <v>3956</v>
      </c>
      <c r="H588" t="s">
        <v>3900</v>
      </c>
      <c r="I588" t="s">
        <v>3863</v>
      </c>
      <c r="J588" t="s">
        <v>3865</v>
      </c>
      <c r="K588">
        <v>36900</v>
      </c>
    </row>
    <row r="589" spans="1:11" x14ac:dyDescent="0.25">
      <c r="A589" t="s">
        <v>3954</v>
      </c>
      <c r="B589" t="s">
        <v>3853</v>
      </c>
      <c r="C589" t="s">
        <v>354</v>
      </c>
      <c r="D589" t="s">
        <v>3955</v>
      </c>
      <c r="E589" t="s">
        <v>3945</v>
      </c>
      <c r="F589" t="s">
        <v>341</v>
      </c>
      <c r="G589" t="s">
        <v>3956</v>
      </c>
      <c r="H589" t="s">
        <v>3900</v>
      </c>
      <c r="I589" t="s">
        <v>3863</v>
      </c>
      <c r="J589" t="s">
        <v>3883</v>
      </c>
      <c r="K589">
        <v>36900</v>
      </c>
    </row>
    <row r="590" spans="1:11" x14ac:dyDescent="0.25">
      <c r="A590" t="s">
        <v>3954</v>
      </c>
      <c r="B590" t="s">
        <v>3853</v>
      </c>
      <c r="C590" t="s">
        <v>354</v>
      </c>
      <c r="D590" t="s">
        <v>3955</v>
      </c>
      <c r="E590" t="s">
        <v>3945</v>
      </c>
      <c r="F590" t="s">
        <v>341</v>
      </c>
      <c r="G590" t="s">
        <v>3956</v>
      </c>
      <c r="H590" t="s">
        <v>3900</v>
      </c>
      <c r="I590" t="s">
        <v>3904</v>
      </c>
      <c r="J590" t="s">
        <v>3864</v>
      </c>
      <c r="K590">
        <v>24000</v>
      </c>
    </row>
    <row r="591" spans="1:11" x14ac:dyDescent="0.25">
      <c r="A591" t="s">
        <v>3954</v>
      </c>
      <c r="B591" t="s">
        <v>3853</v>
      </c>
      <c r="C591" t="s">
        <v>354</v>
      </c>
      <c r="D591" t="s">
        <v>3955</v>
      </c>
      <c r="E591" t="s">
        <v>3945</v>
      </c>
      <c r="F591" t="s">
        <v>341</v>
      </c>
      <c r="G591" t="s">
        <v>3956</v>
      </c>
      <c r="H591" t="s">
        <v>3900</v>
      </c>
      <c r="I591" t="s">
        <v>3904</v>
      </c>
      <c r="J591" t="s">
        <v>3865</v>
      </c>
      <c r="K591">
        <v>26500</v>
      </c>
    </row>
    <row r="592" spans="1:11" x14ac:dyDescent="0.25">
      <c r="A592" t="s">
        <v>3954</v>
      </c>
      <c r="B592" t="s">
        <v>3853</v>
      </c>
      <c r="C592" t="s">
        <v>354</v>
      </c>
      <c r="D592" t="s">
        <v>3955</v>
      </c>
      <c r="E592" t="s">
        <v>3945</v>
      </c>
      <c r="F592" t="s">
        <v>341</v>
      </c>
      <c r="G592" t="s">
        <v>3956</v>
      </c>
      <c r="H592" t="s">
        <v>3900</v>
      </c>
      <c r="I592" t="s">
        <v>3904</v>
      </c>
      <c r="J592" t="s">
        <v>3883</v>
      </c>
      <c r="K592">
        <v>26500</v>
      </c>
    </row>
    <row r="593" spans="1:11" x14ac:dyDescent="0.25">
      <c r="A593" t="s">
        <v>3954</v>
      </c>
      <c r="B593" t="s">
        <v>3853</v>
      </c>
      <c r="C593" t="s">
        <v>354</v>
      </c>
      <c r="D593" t="s">
        <v>3955</v>
      </c>
      <c r="E593" t="s">
        <v>3945</v>
      </c>
      <c r="F593" t="s">
        <v>341</v>
      </c>
      <c r="G593" t="s">
        <v>3956</v>
      </c>
      <c r="H593" t="s">
        <v>3900</v>
      </c>
      <c r="I593" t="s">
        <v>3866</v>
      </c>
      <c r="J593" t="s">
        <v>3865</v>
      </c>
      <c r="K593">
        <v>34000</v>
      </c>
    </row>
    <row r="594" spans="1:11" x14ac:dyDescent="0.25">
      <c r="A594" t="s">
        <v>3954</v>
      </c>
      <c r="B594" t="s">
        <v>3853</v>
      </c>
      <c r="C594" t="s">
        <v>354</v>
      </c>
      <c r="D594" t="s">
        <v>3955</v>
      </c>
      <c r="E594" t="s">
        <v>3945</v>
      </c>
      <c r="F594" t="s">
        <v>341</v>
      </c>
      <c r="G594" t="s">
        <v>3956</v>
      </c>
      <c r="H594" t="s">
        <v>3900</v>
      </c>
      <c r="I594" t="s">
        <v>3866</v>
      </c>
      <c r="J594" t="s">
        <v>3883</v>
      </c>
      <c r="K594">
        <v>34000</v>
      </c>
    </row>
    <row r="595" spans="1:11" x14ac:dyDescent="0.25">
      <c r="A595" t="s">
        <v>3954</v>
      </c>
      <c r="B595" t="s">
        <v>3853</v>
      </c>
      <c r="C595" t="s">
        <v>354</v>
      </c>
      <c r="D595" t="s">
        <v>3955</v>
      </c>
      <c r="E595" t="s">
        <v>3945</v>
      </c>
      <c r="F595" t="s">
        <v>341</v>
      </c>
      <c r="G595" t="s">
        <v>3956</v>
      </c>
      <c r="H595" t="s">
        <v>3900</v>
      </c>
      <c r="I595" t="s">
        <v>3867</v>
      </c>
      <c r="J595" t="s">
        <v>3865</v>
      </c>
      <c r="K595">
        <v>22000</v>
      </c>
    </row>
    <row r="596" spans="1:11" x14ac:dyDescent="0.25">
      <c r="A596" t="s">
        <v>3954</v>
      </c>
      <c r="B596" t="s">
        <v>3853</v>
      </c>
      <c r="C596" t="s">
        <v>354</v>
      </c>
      <c r="D596" t="s">
        <v>3955</v>
      </c>
      <c r="E596" t="s">
        <v>3945</v>
      </c>
      <c r="F596" t="s">
        <v>341</v>
      </c>
      <c r="G596" t="s">
        <v>3956</v>
      </c>
      <c r="H596" t="s">
        <v>3900</v>
      </c>
      <c r="I596" t="s">
        <v>3867</v>
      </c>
      <c r="J596" t="s">
        <v>3883</v>
      </c>
      <c r="K596">
        <v>22000</v>
      </c>
    </row>
    <row r="597" spans="1:11" x14ac:dyDescent="0.25">
      <c r="A597" t="s">
        <v>3954</v>
      </c>
      <c r="B597" t="s">
        <v>3853</v>
      </c>
      <c r="C597" t="s">
        <v>354</v>
      </c>
      <c r="D597" t="s">
        <v>3955</v>
      </c>
      <c r="E597" t="s">
        <v>3945</v>
      </c>
      <c r="F597" t="s">
        <v>341</v>
      </c>
      <c r="G597" t="s">
        <v>3956</v>
      </c>
      <c r="H597" t="s">
        <v>3900</v>
      </c>
      <c r="I597" t="s">
        <v>3869</v>
      </c>
      <c r="J597" t="s">
        <v>3865</v>
      </c>
      <c r="K597">
        <v>9000</v>
      </c>
    </row>
    <row r="598" spans="1:11" x14ac:dyDescent="0.25">
      <c r="A598" t="s">
        <v>3954</v>
      </c>
      <c r="B598" t="s">
        <v>3853</v>
      </c>
      <c r="C598" t="s">
        <v>354</v>
      </c>
      <c r="D598" t="s">
        <v>3955</v>
      </c>
      <c r="E598" t="s">
        <v>3945</v>
      </c>
      <c r="F598" t="s">
        <v>341</v>
      </c>
      <c r="G598" t="s">
        <v>3956</v>
      </c>
      <c r="H598" t="s">
        <v>3900</v>
      </c>
      <c r="I598" t="s">
        <v>3869</v>
      </c>
      <c r="J598" t="s">
        <v>3883</v>
      </c>
      <c r="K598">
        <v>9000</v>
      </c>
    </row>
    <row r="599" spans="1:11" x14ac:dyDescent="0.25">
      <c r="A599" t="s">
        <v>3954</v>
      </c>
      <c r="B599" t="s">
        <v>3853</v>
      </c>
      <c r="C599" t="s">
        <v>354</v>
      </c>
      <c r="D599" t="s">
        <v>3955</v>
      </c>
      <c r="E599" t="s">
        <v>3945</v>
      </c>
      <c r="F599" t="s">
        <v>341</v>
      </c>
      <c r="G599" t="s">
        <v>3956</v>
      </c>
      <c r="H599" t="s">
        <v>3900</v>
      </c>
      <c r="I599" t="s">
        <v>3870</v>
      </c>
      <c r="J599" t="s">
        <v>3865</v>
      </c>
      <c r="K599">
        <v>38000</v>
      </c>
    </row>
    <row r="600" spans="1:11" x14ac:dyDescent="0.25">
      <c r="A600" t="s">
        <v>3954</v>
      </c>
      <c r="B600" t="s">
        <v>3853</v>
      </c>
      <c r="C600" t="s">
        <v>354</v>
      </c>
      <c r="D600" t="s">
        <v>3955</v>
      </c>
      <c r="E600" t="s">
        <v>3945</v>
      </c>
      <c r="F600" t="s">
        <v>341</v>
      </c>
      <c r="G600" t="s">
        <v>3956</v>
      </c>
      <c r="H600" t="s">
        <v>3900</v>
      </c>
      <c r="I600" t="s">
        <v>3870</v>
      </c>
      <c r="J600" t="s">
        <v>3883</v>
      </c>
      <c r="K600">
        <v>38000</v>
      </c>
    </row>
    <row r="601" spans="1:11" x14ac:dyDescent="0.25">
      <c r="A601" t="s">
        <v>3954</v>
      </c>
      <c r="B601" t="s">
        <v>3853</v>
      </c>
      <c r="C601" t="s">
        <v>354</v>
      </c>
      <c r="D601" t="s">
        <v>3955</v>
      </c>
      <c r="E601" t="s">
        <v>3945</v>
      </c>
      <c r="F601" t="s">
        <v>341</v>
      </c>
      <c r="G601" t="s">
        <v>3956</v>
      </c>
      <c r="H601" t="s">
        <v>3900</v>
      </c>
      <c r="I601" t="s">
        <v>3918</v>
      </c>
      <c r="J601" t="s">
        <v>3865</v>
      </c>
      <c r="K601">
        <v>27800</v>
      </c>
    </row>
    <row r="602" spans="1:11" x14ac:dyDescent="0.25">
      <c r="A602" t="s">
        <v>3954</v>
      </c>
      <c r="B602" t="s">
        <v>3853</v>
      </c>
      <c r="C602" t="s">
        <v>354</v>
      </c>
      <c r="D602" t="s">
        <v>3955</v>
      </c>
      <c r="E602" t="s">
        <v>3945</v>
      </c>
      <c r="F602" t="s">
        <v>341</v>
      </c>
      <c r="G602" t="s">
        <v>3956</v>
      </c>
      <c r="H602" t="s">
        <v>3900</v>
      </c>
      <c r="I602" t="s">
        <v>3918</v>
      </c>
      <c r="J602" t="s">
        <v>3883</v>
      </c>
      <c r="K602">
        <v>27800</v>
      </c>
    </row>
    <row r="603" spans="1:11" x14ac:dyDescent="0.25">
      <c r="A603" t="s">
        <v>3954</v>
      </c>
      <c r="B603" t="s">
        <v>3853</v>
      </c>
      <c r="C603" t="s">
        <v>354</v>
      </c>
      <c r="D603" t="s">
        <v>3955</v>
      </c>
      <c r="E603" t="s">
        <v>3945</v>
      </c>
      <c r="F603" t="s">
        <v>341</v>
      </c>
      <c r="G603" t="s">
        <v>3956</v>
      </c>
      <c r="H603" t="s">
        <v>3900</v>
      </c>
      <c r="I603" t="s">
        <v>3905</v>
      </c>
      <c r="J603" t="s">
        <v>3859</v>
      </c>
      <c r="K603">
        <v>22</v>
      </c>
    </row>
    <row r="604" spans="1:11" x14ac:dyDescent="0.25">
      <c r="A604" t="s">
        <v>3954</v>
      </c>
      <c r="B604" t="s">
        <v>3853</v>
      </c>
      <c r="C604" t="s">
        <v>354</v>
      </c>
      <c r="D604" t="s">
        <v>3955</v>
      </c>
      <c r="E604" t="s">
        <v>3945</v>
      </c>
      <c r="F604" t="s">
        <v>341</v>
      </c>
      <c r="G604" t="s">
        <v>3956</v>
      </c>
      <c r="H604" t="s">
        <v>3900</v>
      </c>
      <c r="I604" t="s">
        <v>3905</v>
      </c>
      <c r="J604" t="s">
        <v>3860</v>
      </c>
      <c r="K604">
        <v>22</v>
      </c>
    </row>
    <row r="605" spans="1:11" x14ac:dyDescent="0.25">
      <c r="A605" t="s">
        <v>3954</v>
      </c>
      <c r="B605" t="s">
        <v>3853</v>
      </c>
      <c r="C605" t="s">
        <v>354</v>
      </c>
      <c r="D605" t="s">
        <v>3955</v>
      </c>
      <c r="E605" t="s">
        <v>3945</v>
      </c>
      <c r="F605" t="s">
        <v>341</v>
      </c>
      <c r="G605" t="s">
        <v>3956</v>
      </c>
      <c r="H605" t="s">
        <v>3900</v>
      </c>
      <c r="I605" t="s">
        <v>530</v>
      </c>
      <c r="J605" t="s">
        <v>533</v>
      </c>
      <c r="K605">
        <v>132000</v>
      </c>
    </row>
    <row r="606" spans="1:11" x14ac:dyDescent="0.25">
      <c r="A606" t="s">
        <v>3954</v>
      </c>
      <c r="B606" t="s">
        <v>3853</v>
      </c>
      <c r="C606" t="s">
        <v>354</v>
      </c>
      <c r="D606" t="s">
        <v>3955</v>
      </c>
      <c r="E606" t="s">
        <v>3945</v>
      </c>
      <c r="F606" t="s">
        <v>341</v>
      </c>
      <c r="G606" t="s">
        <v>3956</v>
      </c>
      <c r="H606" t="s">
        <v>3900</v>
      </c>
      <c r="I606" t="s">
        <v>530</v>
      </c>
      <c r="J606" t="s">
        <v>3871</v>
      </c>
      <c r="K606">
        <v>136000</v>
      </c>
    </row>
    <row r="607" spans="1:11" x14ac:dyDescent="0.25">
      <c r="A607" t="s">
        <v>3954</v>
      </c>
      <c r="B607" t="s">
        <v>3853</v>
      </c>
      <c r="C607" t="s">
        <v>354</v>
      </c>
      <c r="D607" t="s">
        <v>3955</v>
      </c>
      <c r="E607" t="s">
        <v>3945</v>
      </c>
      <c r="F607" t="s">
        <v>341</v>
      </c>
      <c r="G607" t="s">
        <v>3956</v>
      </c>
      <c r="H607" t="s">
        <v>3900</v>
      </c>
      <c r="I607" t="s">
        <v>3872</v>
      </c>
      <c r="J607" t="s">
        <v>3859</v>
      </c>
      <c r="K607">
        <v>8700</v>
      </c>
    </row>
    <row r="608" spans="1:11" x14ac:dyDescent="0.25">
      <c r="A608" t="s">
        <v>3954</v>
      </c>
      <c r="B608" t="s">
        <v>3853</v>
      </c>
      <c r="C608" t="s">
        <v>354</v>
      </c>
      <c r="D608" t="s">
        <v>3955</v>
      </c>
      <c r="E608" t="s">
        <v>3945</v>
      </c>
      <c r="F608" t="s">
        <v>341</v>
      </c>
      <c r="G608" t="s">
        <v>3956</v>
      </c>
      <c r="H608" t="s">
        <v>3900</v>
      </c>
      <c r="I608" t="s">
        <v>3872</v>
      </c>
      <c r="J608" t="s">
        <v>3860</v>
      </c>
      <c r="K608">
        <v>8700</v>
      </c>
    </row>
    <row r="609" spans="1:11" x14ac:dyDescent="0.25">
      <c r="A609" t="s">
        <v>3954</v>
      </c>
      <c r="B609" t="s">
        <v>3853</v>
      </c>
      <c r="C609" t="s">
        <v>354</v>
      </c>
      <c r="D609" t="s">
        <v>3955</v>
      </c>
      <c r="E609" t="s">
        <v>3945</v>
      </c>
      <c r="F609" t="s">
        <v>341</v>
      </c>
      <c r="G609" t="s">
        <v>3956</v>
      </c>
      <c r="H609" t="s">
        <v>3900</v>
      </c>
      <c r="I609" t="s">
        <v>3873</v>
      </c>
      <c r="J609" t="s">
        <v>3859</v>
      </c>
      <c r="K609">
        <v>193</v>
      </c>
    </row>
    <row r="610" spans="1:11" x14ac:dyDescent="0.25">
      <c r="A610" t="s">
        <v>3954</v>
      </c>
      <c r="B610" t="s">
        <v>3853</v>
      </c>
      <c r="C610" t="s">
        <v>354</v>
      </c>
      <c r="D610" t="s">
        <v>3955</v>
      </c>
      <c r="E610" t="s">
        <v>3945</v>
      </c>
      <c r="F610" t="s">
        <v>341</v>
      </c>
      <c r="G610" t="s">
        <v>3956</v>
      </c>
      <c r="H610" t="s">
        <v>3900</v>
      </c>
      <c r="I610" t="s">
        <v>3873</v>
      </c>
      <c r="J610" t="s">
        <v>3860</v>
      </c>
      <c r="K610">
        <v>193</v>
      </c>
    </row>
    <row r="611" spans="1:11" x14ac:dyDescent="0.25">
      <c r="A611" t="s">
        <v>3954</v>
      </c>
      <c r="B611" t="s">
        <v>3853</v>
      </c>
      <c r="C611" t="s">
        <v>354</v>
      </c>
      <c r="D611" t="s">
        <v>3955</v>
      </c>
      <c r="E611" t="s">
        <v>3945</v>
      </c>
      <c r="F611" t="s">
        <v>341</v>
      </c>
      <c r="G611" t="s">
        <v>3956</v>
      </c>
      <c r="H611" t="s">
        <v>3900</v>
      </c>
      <c r="I611" t="s">
        <v>3874</v>
      </c>
      <c r="J611" t="s">
        <v>3864</v>
      </c>
      <c r="K611">
        <v>18000</v>
      </c>
    </row>
    <row r="612" spans="1:11" x14ac:dyDescent="0.25">
      <c r="A612" t="s">
        <v>3954</v>
      </c>
      <c r="B612" t="s">
        <v>3853</v>
      </c>
      <c r="C612" t="s">
        <v>354</v>
      </c>
      <c r="D612" t="s">
        <v>3955</v>
      </c>
      <c r="E612" t="s">
        <v>3945</v>
      </c>
      <c r="F612" t="s">
        <v>341</v>
      </c>
      <c r="G612" t="s">
        <v>3956</v>
      </c>
      <c r="H612" t="s">
        <v>3900</v>
      </c>
      <c r="I612" t="s">
        <v>3874</v>
      </c>
      <c r="J612" t="s">
        <v>3865</v>
      </c>
      <c r="K612">
        <v>25000</v>
      </c>
    </row>
    <row r="613" spans="1:11" x14ac:dyDescent="0.25">
      <c r="A613" t="s">
        <v>3954</v>
      </c>
      <c r="B613" t="s">
        <v>3853</v>
      </c>
      <c r="C613" t="s">
        <v>354</v>
      </c>
      <c r="D613" t="s">
        <v>3955</v>
      </c>
      <c r="E613" t="s">
        <v>3945</v>
      </c>
      <c r="F613" t="s">
        <v>341</v>
      </c>
      <c r="G613" t="s">
        <v>3956</v>
      </c>
      <c r="H613" t="s">
        <v>3900</v>
      </c>
      <c r="I613" t="s">
        <v>3874</v>
      </c>
      <c r="J613" t="s">
        <v>3883</v>
      </c>
      <c r="K613">
        <v>25000</v>
      </c>
    </row>
    <row r="614" spans="1:11" x14ac:dyDescent="0.25">
      <c r="A614" t="s">
        <v>3954</v>
      </c>
      <c r="B614" t="s">
        <v>3853</v>
      </c>
      <c r="C614" t="s">
        <v>354</v>
      </c>
      <c r="D614" t="s">
        <v>3955</v>
      </c>
      <c r="E614" t="s">
        <v>3945</v>
      </c>
      <c r="F614" t="s">
        <v>341</v>
      </c>
      <c r="G614" t="s">
        <v>3956</v>
      </c>
      <c r="H614" t="s">
        <v>3900</v>
      </c>
      <c r="I614" t="s">
        <v>3886</v>
      </c>
      <c r="J614" t="s">
        <v>3871</v>
      </c>
      <c r="K614">
        <v>136000</v>
      </c>
    </row>
    <row r="615" spans="1:11" x14ac:dyDescent="0.25">
      <c r="A615" t="s">
        <v>3954</v>
      </c>
      <c r="B615" t="s">
        <v>3853</v>
      </c>
      <c r="C615" t="s">
        <v>354</v>
      </c>
      <c r="D615" t="s">
        <v>3955</v>
      </c>
      <c r="E615" t="s">
        <v>3945</v>
      </c>
      <c r="F615" t="s">
        <v>341</v>
      </c>
      <c r="G615" t="s">
        <v>3956</v>
      </c>
      <c r="H615" t="s">
        <v>3900</v>
      </c>
      <c r="I615" t="s">
        <v>3875</v>
      </c>
      <c r="J615" t="s">
        <v>533</v>
      </c>
      <c r="K615">
        <v>132000</v>
      </c>
    </row>
    <row r="616" spans="1:11" x14ac:dyDescent="0.25">
      <c r="A616" t="s">
        <v>3954</v>
      </c>
      <c r="B616" t="s">
        <v>3853</v>
      </c>
      <c r="C616" t="s">
        <v>354</v>
      </c>
      <c r="D616" t="s">
        <v>3955</v>
      </c>
      <c r="E616" t="s">
        <v>3945</v>
      </c>
      <c r="F616" t="s">
        <v>341</v>
      </c>
      <c r="G616" t="s">
        <v>3956</v>
      </c>
      <c r="H616" t="s">
        <v>3900</v>
      </c>
      <c r="I616" t="s">
        <v>3875</v>
      </c>
      <c r="J616" t="s">
        <v>3871</v>
      </c>
      <c r="K616">
        <v>136000</v>
      </c>
    </row>
    <row r="617" spans="1:11" x14ac:dyDescent="0.25">
      <c r="A617" t="s">
        <v>3954</v>
      </c>
      <c r="B617" t="s">
        <v>3853</v>
      </c>
      <c r="C617" t="s">
        <v>354</v>
      </c>
      <c r="D617" t="s">
        <v>3955</v>
      </c>
      <c r="E617" t="s">
        <v>3945</v>
      </c>
      <c r="F617" t="s">
        <v>341</v>
      </c>
      <c r="G617" t="s">
        <v>3956</v>
      </c>
      <c r="H617" t="s">
        <v>3900</v>
      </c>
      <c r="I617" t="s">
        <v>3876</v>
      </c>
      <c r="J617" t="s">
        <v>3865</v>
      </c>
      <c r="K617">
        <v>46000</v>
      </c>
    </row>
    <row r="618" spans="1:11" x14ac:dyDescent="0.25">
      <c r="A618" t="s">
        <v>3954</v>
      </c>
      <c r="B618" t="s">
        <v>3853</v>
      </c>
      <c r="C618" t="s">
        <v>354</v>
      </c>
      <c r="D618" t="s">
        <v>3955</v>
      </c>
      <c r="E618" t="s">
        <v>3945</v>
      </c>
      <c r="F618" t="s">
        <v>341</v>
      </c>
      <c r="G618" t="s">
        <v>3956</v>
      </c>
      <c r="H618" t="s">
        <v>3900</v>
      </c>
      <c r="I618" t="s">
        <v>3876</v>
      </c>
      <c r="J618" t="s">
        <v>3883</v>
      </c>
      <c r="K618">
        <v>46000</v>
      </c>
    </row>
    <row r="619" spans="1:11" x14ac:dyDescent="0.25">
      <c r="A619" t="s">
        <v>3954</v>
      </c>
      <c r="B619" t="s">
        <v>3853</v>
      </c>
      <c r="C619" t="s">
        <v>354</v>
      </c>
      <c r="D619" t="s">
        <v>3957</v>
      </c>
      <c r="E619" t="s">
        <v>3945</v>
      </c>
      <c r="F619" t="s">
        <v>402</v>
      </c>
      <c r="G619" t="s">
        <v>3958</v>
      </c>
      <c r="H619" t="s">
        <v>3900</v>
      </c>
      <c r="I619" t="s">
        <v>3858</v>
      </c>
      <c r="J619" t="s">
        <v>3859</v>
      </c>
      <c r="K619">
        <v>5500</v>
      </c>
    </row>
    <row r="620" spans="1:11" x14ac:dyDescent="0.25">
      <c r="A620" t="s">
        <v>3954</v>
      </c>
      <c r="B620" t="s">
        <v>3853</v>
      </c>
      <c r="C620" t="s">
        <v>354</v>
      </c>
      <c r="D620" t="s">
        <v>3957</v>
      </c>
      <c r="E620" t="s">
        <v>3945</v>
      </c>
      <c r="F620" t="s">
        <v>402</v>
      </c>
      <c r="G620" t="s">
        <v>3958</v>
      </c>
      <c r="H620" t="s">
        <v>3900</v>
      </c>
      <c r="I620" t="s">
        <v>3858</v>
      </c>
      <c r="J620" t="s">
        <v>3860</v>
      </c>
      <c r="K620">
        <v>5500</v>
      </c>
    </row>
    <row r="621" spans="1:11" x14ac:dyDescent="0.25">
      <c r="A621" t="s">
        <v>3954</v>
      </c>
      <c r="B621" t="s">
        <v>3853</v>
      </c>
      <c r="C621" t="s">
        <v>354</v>
      </c>
      <c r="D621" t="s">
        <v>3957</v>
      </c>
      <c r="E621" t="s">
        <v>3945</v>
      </c>
      <c r="F621" t="s">
        <v>402</v>
      </c>
      <c r="G621" t="s">
        <v>3958</v>
      </c>
      <c r="H621" t="s">
        <v>3900</v>
      </c>
      <c r="I621" t="s">
        <v>3901</v>
      </c>
      <c r="J621" t="s">
        <v>3859</v>
      </c>
      <c r="K621">
        <v>21000</v>
      </c>
    </row>
    <row r="622" spans="1:11" x14ac:dyDescent="0.25">
      <c r="A622" t="s">
        <v>3954</v>
      </c>
      <c r="B622" t="s">
        <v>3853</v>
      </c>
      <c r="C622" t="s">
        <v>354</v>
      </c>
      <c r="D622" t="s">
        <v>3957</v>
      </c>
      <c r="E622" t="s">
        <v>3945</v>
      </c>
      <c r="F622" t="s">
        <v>402</v>
      </c>
      <c r="G622" t="s">
        <v>3958</v>
      </c>
      <c r="H622" t="s">
        <v>3900</v>
      </c>
      <c r="I622" t="s">
        <v>3901</v>
      </c>
      <c r="J622" t="s">
        <v>3860</v>
      </c>
      <c r="K622">
        <v>21000</v>
      </c>
    </row>
    <row r="623" spans="1:11" x14ac:dyDescent="0.25">
      <c r="A623" t="s">
        <v>3954</v>
      </c>
      <c r="B623" t="s">
        <v>3853</v>
      </c>
      <c r="C623" t="s">
        <v>354</v>
      </c>
      <c r="D623" t="s">
        <v>3957</v>
      </c>
      <c r="E623" t="s">
        <v>3945</v>
      </c>
      <c r="F623" t="s">
        <v>402</v>
      </c>
      <c r="G623" t="s">
        <v>3958</v>
      </c>
      <c r="H623" t="s">
        <v>3900</v>
      </c>
      <c r="I623" t="s">
        <v>3863</v>
      </c>
      <c r="J623" t="s">
        <v>3864</v>
      </c>
      <c r="K623">
        <v>18000</v>
      </c>
    </row>
    <row r="624" spans="1:11" x14ac:dyDescent="0.25">
      <c r="A624" t="s">
        <v>3954</v>
      </c>
      <c r="B624" t="s">
        <v>3853</v>
      </c>
      <c r="C624" t="s">
        <v>354</v>
      </c>
      <c r="D624" t="s">
        <v>3957</v>
      </c>
      <c r="E624" t="s">
        <v>3945</v>
      </c>
      <c r="F624" t="s">
        <v>402</v>
      </c>
      <c r="G624" t="s">
        <v>3958</v>
      </c>
      <c r="H624" t="s">
        <v>3900</v>
      </c>
      <c r="I624" t="s">
        <v>3863</v>
      </c>
      <c r="J624" t="s">
        <v>3865</v>
      </c>
      <c r="K624">
        <v>21200</v>
      </c>
    </row>
    <row r="625" spans="1:11" x14ac:dyDescent="0.25">
      <c r="A625" t="s">
        <v>3954</v>
      </c>
      <c r="B625" t="s">
        <v>3853</v>
      </c>
      <c r="C625" t="s">
        <v>354</v>
      </c>
      <c r="D625" t="s">
        <v>3957</v>
      </c>
      <c r="E625" t="s">
        <v>3945</v>
      </c>
      <c r="F625" t="s">
        <v>402</v>
      </c>
      <c r="G625" t="s">
        <v>3958</v>
      </c>
      <c r="H625" t="s">
        <v>3900</v>
      </c>
      <c r="I625" t="s">
        <v>3863</v>
      </c>
      <c r="J625" t="s">
        <v>3883</v>
      </c>
      <c r="K625">
        <v>21200</v>
      </c>
    </row>
    <row r="626" spans="1:11" x14ac:dyDescent="0.25">
      <c r="A626" t="s">
        <v>3954</v>
      </c>
      <c r="B626" t="s">
        <v>3853</v>
      </c>
      <c r="C626" t="s">
        <v>354</v>
      </c>
      <c r="D626" t="s">
        <v>3957</v>
      </c>
      <c r="E626" t="s">
        <v>3945</v>
      </c>
      <c r="F626" t="s">
        <v>402</v>
      </c>
      <c r="G626" t="s">
        <v>3958</v>
      </c>
      <c r="H626" t="s">
        <v>3900</v>
      </c>
      <c r="I626" t="s">
        <v>3904</v>
      </c>
      <c r="J626" t="s">
        <v>3864</v>
      </c>
      <c r="K626">
        <v>13800</v>
      </c>
    </row>
    <row r="627" spans="1:11" x14ac:dyDescent="0.25">
      <c r="A627" t="s">
        <v>3954</v>
      </c>
      <c r="B627" t="s">
        <v>3853</v>
      </c>
      <c r="C627" t="s">
        <v>354</v>
      </c>
      <c r="D627" t="s">
        <v>3957</v>
      </c>
      <c r="E627" t="s">
        <v>3945</v>
      </c>
      <c r="F627" t="s">
        <v>402</v>
      </c>
      <c r="G627" t="s">
        <v>3958</v>
      </c>
      <c r="H627" t="s">
        <v>3900</v>
      </c>
      <c r="I627" t="s">
        <v>3904</v>
      </c>
      <c r="J627" t="s">
        <v>3865</v>
      </c>
      <c r="K627">
        <v>18700</v>
      </c>
    </row>
    <row r="628" spans="1:11" x14ac:dyDescent="0.25">
      <c r="A628" t="s">
        <v>3954</v>
      </c>
      <c r="B628" t="s">
        <v>3853</v>
      </c>
      <c r="C628" t="s">
        <v>354</v>
      </c>
      <c r="D628" t="s">
        <v>3957</v>
      </c>
      <c r="E628" t="s">
        <v>3945</v>
      </c>
      <c r="F628" t="s">
        <v>402</v>
      </c>
      <c r="G628" t="s">
        <v>3958</v>
      </c>
      <c r="H628" t="s">
        <v>3900</v>
      </c>
      <c r="I628" t="s">
        <v>3904</v>
      </c>
      <c r="J628" t="s">
        <v>3883</v>
      </c>
      <c r="K628">
        <v>18700</v>
      </c>
    </row>
    <row r="629" spans="1:11" x14ac:dyDescent="0.25">
      <c r="A629" t="s">
        <v>3954</v>
      </c>
      <c r="B629" t="s">
        <v>3853</v>
      </c>
      <c r="C629" t="s">
        <v>354</v>
      </c>
      <c r="D629" t="s">
        <v>3957</v>
      </c>
      <c r="E629" t="s">
        <v>3945</v>
      </c>
      <c r="F629" t="s">
        <v>402</v>
      </c>
      <c r="G629" t="s">
        <v>3958</v>
      </c>
      <c r="H629" t="s">
        <v>3900</v>
      </c>
      <c r="I629" t="s">
        <v>3866</v>
      </c>
      <c r="J629" t="s">
        <v>3865</v>
      </c>
      <c r="K629">
        <v>28200</v>
      </c>
    </row>
    <row r="630" spans="1:11" x14ac:dyDescent="0.25">
      <c r="A630" t="s">
        <v>3954</v>
      </c>
      <c r="B630" t="s">
        <v>3853</v>
      </c>
      <c r="C630" t="s">
        <v>354</v>
      </c>
      <c r="D630" t="s">
        <v>3957</v>
      </c>
      <c r="E630" t="s">
        <v>3945</v>
      </c>
      <c r="F630" t="s">
        <v>402</v>
      </c>
      <c r="G630" t="s">
        <v>3958</v>
      </c>
      <c r="H630" t="s">
        <v>3900</v>
      </c>
      <c r="I630" t="s">
        <v>3866</v>
      </c>
      <c r="J630" t="s">
        <v>3883</v>
      </c>
      <c r="K630">
        <v>28200</v>
      </c>
    </row>
    <row r="631" spans="1:11" x14ac:dyDescent="0.25">
      <c r="A631" t="s">
        <v>3954</v>
      </c>
      <c r="B631" t="s">
        <v>3853</v>
      </c>
      <c r="C631" t="s">
        <v>354</v>
      </c>
      <c r="D631" t="s">
        <v>3957</v>
      </c>
      <c r="E631" t="s">
        <v>3945</v>
      </c>
      <c r="F631" t="s">
        <v>402</v>
      </c>
      <c r="G631" t="s">
        <v>3958</v>
      </c>
      <c r="H631" t="s">
        <v>3900</v>
      </c>
      <c r="I631" t="s">
        <v>3867</v>
      </c>
      <c r="J631" t="s">
        <v>3865</v>
      </c>
      <c r="K631">
        <v>14900</v>
      </c>
    </row>
    <row r="632" spans="1:11" x14ac:dyDescent="0.25">
      <c r="A632" t="s">
        <v>3954</v>
      </c>
      <c r="B632" t="s">
        <v>3853</v>
      </c>
      <c r="C632" t="s">
        <v>354</v>
      </c>
      <c r="D632" t="s">
        <v>3957</v>
      </c>
      <c r="E632" t="s">
        <v>3945</v>
      </c>
      <c r="F632" t="s">
        <v>402</v>
      </c>
      <c r="G632" t="s">
        <v>3958</v>
      </c>
      <c r="H632" t="s">
        <v>3900</v>
      </c>
      <c r="I632" t="s">
        <v>3867</v>
      </c>
      <c r="J632" t="s">
        <v>3883</v>
      </c>
      <c r="K632">
        <v>14900</v>
      </c>
    </row>
    <row r="633" spans="1:11" x14ac:dyDescent="0.25">
      <c r="A633" t="s">
        <v>3954</v>
      </c>
      <c r="B633" t="s">
        <v>3853</v>
      </c>
      <c r="C633" t="s">
        <v>354</v>
      </c>
      <c r="D633" t="s">
        <v>3957</v>
      </c>
      <c r="E633" t="s">
        <v>3945</v>
      </c>
      <c r="F633" t="s">
        <v>402</v>
      </c>
      <c r="G633" t="s">
        <v>3958</v>
      </c>
      <c r="H633" t="s">
        <v>3900</v>
      </c>
      <c r="I633" t="s">
        <v>3870</v>
      </c>
      <c r="J633" t="s">
        <v>3865</v>
      </c>
      <c r="K633">
        <v>29300</v>
      </c>
    </row>
    <row r="634" spans="1:11" x14ac:dyDescent="0.25">
      <c r="A634" t="s">
        <v>3954</v>
      </c>
      <c r="B634" t="s">
        <v>3853</v>
      </c>
      <c r="C634" t="s">
        <v>354</v>
      </c>
      <c r="D634" t="s">
        <v>3957</v>
      </c>
      <c r="E634" t="s">
        <v>3945</v>
      </c>
      <c r="F634" t="s">
        <v>402</v>
      </c>
      <c r="G634" t="s">
        <v>3958</v>
      </c>
      <c r="H634" t="s">
        <v>3900</v>
      </c>
      <c r="I634" t="s">
        <v>3870</v>
      </c>
      <c r="J634" t="s">
        <v>3883</v>
      </c>
      <c r="K634">
        <v>29300</v>
      </c>
    </row>
    <row r="635" spans="1:11" x14ac:dyDescent="0.25">
      <c r="A635" t="s">
        <v>3954</v>
      </c>
      <c r="B635" t="s">
        <v>3853</v>
      </c>
      <c r="C635" t="s">
        <v>354</v>
      </c>
      <c r="D635" t="s">
        <v>3957</v>
      </c>
      <c r="E635" t="s">
        <v>3945</v>
      </c>
      <c r="F635" t="s">
        <v>402</v>
      </c>
      <c r="G635" t="s">
        <v>3958</v>
      </c>
      <c r="H635" t="s">
        <v>3900</v>
      </c>
      <c r="I635" t="s">
        <v>530</v>
      </c>
      <c r="J635" t="s">
        <v>533</v>
      </c>
      <c r="K635">
        <v>74500</v>
      </c>
    </row>
    <row r="636" spans="1:11" x14ac:dyDescent="0.25">
      <c r="A636" t="s">
        <v>3954</v>
      </c>
      <c r="B636" t="s">
        <v>3853</v>
      </c>
      <c r="C636" t="s">
        <v>354</v>
      </c>
      <c r="D636" t="s">
        <v>3957</v>
      </c>
      <c r="E636" t="s">
        <v>3945</v>
      </c>
      <c r="F636" t="s">
        <v>402</v>
      </c>
      <c r="G636" t="s">
        <v>3958</v>
      </c>
      <c r="H636" t="s">
        <v>3900</v>
      </c>
      <c r="I636" t="s">
        <v>530</v>
      </c>
      <c r="J636" t="s">
        <v>3871</v>
      </c>
      <c r="K636">
        <v>78000</v>
      </c>
    </row>
    <row r="637" spans="1:11" x14ac:dyDescent="0.25">
      <c r="A637" t="s">
        <v>3954</v>
      </c>
      <c r="B637" t="s">
        <v>3853</v>
      </c>
      <c r="C637" t="s">
        <v>354</v>
      </c>
      <c r="D637" t="s">
        <v>3957</v>
      </c>
      <c r="E637" t="s">
        <v>3945</v>
      </c>
      <c r="F637" t="s">
        <v>402</v>
      </c>
      <c r="G637" t="s">
        <v>3958</v>
      </c>
      <c r="H637" t="s">
        <v>3900</v>
      </c>
      <c r="I637" t="s">
        <v>3886</v>
      </c>
      <c r="J637" t="s">
        <v>3871</v>
      </c>
      <c r="K637">
        <v>78000</v>
      </c>
    </row>
    <row r="638" spans="1:11" x14ac:dyDescent="0.25">
      <c r="A638" t="s">
        <v>3954</v>
      </c>
      <c r="B638" t="s">
        <v>3853</v>
      </c>
      <c r="C638" t="s">
        <v>354</v>
      </c>
      <c r="D638" t="s">
        <v>3957</v>
      </c>
      <c r="E638" t="s">
        <v>3945</v>
      </c>
      <c r="F638" t="s">
        <v>402</v>
      </c>
      <c r="G638" t="s">
        <v>3958</v>
      </c>
      <c r="H638" t="s">
        <v>3900</v>
      </c>
      <c r="I638" t="s">
        <v>3875</v>
      </c>
      <c r="J638" t="s">
        <v>533</v>
      </c>
      <c r="K638">
        <v>74500</v>
      </c>
    </row>
    <row r="639" spans="1:11" x14ac:dyDescent="0.25">
      <c r="A639" t="s">
        <v>3954</v>
      </c>
      <c r="B639" t="s">
        <v>3853</v>
      </c>
      <c r="C639" t="s">
        <v>354</v>
      </c>
      <c r="D639" t="s">
        <v>3957</v>
      </c>
      <c r="E639" t="s">
        <v>3945</v>
      </c>
      <c r="F639" t="s">
        <v>402</v>
      </c>
      <c r="G639" t="s">
        <v>3958</v>
      </c>
      <c r="H639" t="s">
        <v>3900</v>
      </c>
      <c r="I639" t="s">
        <v>3875</v>
      </c>
      <c r="J639" t="s">
        <v>3871</v>
      </c>
      <c r="K639">
        <v>78000</v>
      </c>
    </row>
    <row r="640" spans="1:11" x14ac:dyDescent="0.25">
      <c r="A640" t="s">
        <v>3954</v>
      </c>
      <c r="B640" t="s">
        <v>3853</v>
      </c>
      <c r="C640" t="s">
        <v>354</v>
      </c>
      <c r="D640" t="s">
        <v>3957</v>
      </c>
      <c r="E640" t="s">
        <v>3945</v>
      </c>
      <c r="F640" t="s">
        <v>402</v>
      </c>
      <c r="G640" t="s">
        <v>3958</v>
      </c>
      <c r="H640" t="s">
        <v>3900</v>
      </c>
      <c r="I640" t="s">
        <v>3876</v>
      </c>
      <c r="J640" t="s">
        <v>3865</v>
      </c>
      <c r="K640">
        <v>34000</v>
      </c>
    </row>
    <row r="641" spans="1:11" x14ac:dyDescent="0.25">
      <c r="A641" t="s">
        <v>3954</v>
      </c>
      <c r="B641" t="s">
        <v>3853</v>
      </c>
      <c r="C641" t="s">
        <v>354</v>
      </c>
      <c r="D641" t="s">
        <v>3957</v>
      </c>
      <c r="E641" t="s">
        <v>3945</v>
      </c>
      <c r="F641" t="s">
        <v>402</v>
      </c>
      <c r="G641" t="s">
        <v>3958</v>
      </c>
      <c r="H641" t="s">
        <v>3900</v>
      </c>
      <c r="I641" t="s">
        <v>3876</v>
      </c>
      <c r="J641" t="s">
        <v>3883</v>
      </c>
      <c r="K641">
        <v>34000</v>
      </c>
    </row>
    <row r="642" spans="1:11" x14ac:dyDescent="0.25">
      <c r="A642" t="s">
        <v>3959</v>
      </c>
      <c r="B642" t="s">
        <v>3853</v>
      </c>
      <c r="C642" t="s">
        <v>354</v>
      </c>
      <c r="D642" t="s">
        <v>3960</v>
      </c>
      <c r="E642" t="s">
        <v>3936</v>
      </c>
      <c r="F642" t="s">
        <v>347</v>
      </c>
      <c r="G642" t="s">
        <v>3961</v>
      </c>
      <c r="H642" t="s">
        <v>3857</v>
      </c>
      <c r="I642" t="s">
        <v>3858</v>
      </c>
      <c r="J642" t="s">
        <v>3859</v>
      </c>
      <c r="K642">
        <v>6000</v>
      </c>
    </row>
    <row r="643" spans="1:11" x14ac:dyDescent="0.25">
      <c r="A643" t="s">
        <v>3959</v>
      </c>
      <c r="B643" t="s">
        <v>3853</v>
      </c>
      <c r="C643" t="s">
        <v>354</v>
      </c>
      <c r="D643" t="s">
        <v>3960</v>
      </c>
      <c r="E643" t="s">
        <v>3936</v>
      </c>
      <c r="F643" t="s">
        <v>347</v>
      </c>
      <c r="G643" t="s">
        <v>3961</v>
      </c>
      <c r="H643" t="s">
        <v>3857</v>
      </c>
      <c r="I643" t="s">
        <v>3858</v>
      </c>
      <c r="J643" t="s">
        <v>3860</v>
      </c>
      <c r="K643">
        <v>6000</v>
      </c>
    </row>
    <row r="644" spans="1:11" x14ac:dyDescent="0.25">
      <c r="A644" t="s">
        <v>3959</v>
      </c>
      <c r="B644" t="s">
        <v>3853</v>
      </c>
      <c r="C644" t="s">
        <v>354</v>
      </c>
      <c r="D644" t="s">
        <v>3960</v>
      </c>
      <c r="E644" t="s">
        <v>3936</v>
      </c>
      <c r="F644" t="s">
        <v>347</v>
      </c>
      <c r="G644" t="s">
        <v>3961</v>
      </c>
      <c r="H644" t="s">
        <v>3857</v>
      </c>
      <c r="I644" t="s">
        <v>3863</v>
      </c>
      <c r="J644" t="s">
        <v>3864</v>
      </c>
      <c r="K644">
        <v>32000</v>
      </c>
    </row>
    <row r="645" spans="1:11" x14ac:dyDescent="0.25">
      <c r="A645" t="s">
        <v>3959</v>
      </c>
      <c r="B645" t="s">
        <v>3853</v>
      </c>
      <c r="C645" t="s">
        <v>354</v>
      </c>
      <c r="D645" t="s">
        <v>3960</v>
      </c>
      <c r="E645" t="s">
        <v>3936</v>
      </c>
      <c r="F645" t="s">
        <v>347</v>
      </c>
      <c r="G645" t="s">
        <v>3961</v>
      </c>
      <c r="H645" t="s">
        <v>3857</v>
      </c>
      <c r="I645" t="s">
        <v>3863</v>
      </c>
      <c r="J645" t="s">
        <v>3865</v>
      </c>
      <c r="K645">
        <v>34000</v>
      </c>
    </row>
    <row r="646" spans="1:11" x14ac:dyDescent="0.25">
      <c r="A646" t="s">
        <v>3959</v>
      </c>
      <c r="B646" t="s">
        <v>3853</v>
      </c>
      <c r="C646" t="s">
        <v>354</v>
      </c>
      <c r="D646" t="s">
        <v>3960</v>
      </c>
      <c r="E646" t="s">
        <v>3936</v>
      </c>
      <c r="F646" t="s">
        <v>347</v>
      </c>
      <c r="G646" t="s">
        <v>3961</v>
      </c>
      <c r="H646" t="s">
        <v>3857</v>
      </c>
      <c r="I646" t="s">
        <v>3863</v>
      </c>
      <c r="J646" t="s">
        <v>3883</v>
      </c>
      <c r="K646">
        <v>34000</v>
      </c>
    </row>
    <row r="647" spans="1:11" x14ac:dyDescent="0.25">
      <c r="A647" t="s">
        <v>3959</v>
      </c>
      <c r="B647" t="s">
        <v>3853</v>
      </c>
      <c r="C647" t="s">
        <v>354</v>
      </c>
      <c r="D647" t="s">
        <v>3960</v>
      </c>
      <c r="E647" t="s">
        <v>3936</v>
      </c>
      <c r="F647" t="s">
        <v>347</v>
      </c>
      <c r="G647" t="s">
        <v>3961</v>
      </c>
      <c r="H647" t="s">
        <v>3857</v>
      </c>
      <c r="I647" t="s">
        <v>3882</v>
      </c>
      <c r="J647" t="s">
        <v>3864</v>
      </c>
      <c r="K647">
        <v>12000</v>
      </c>
    </row>
    <row r="648" spans="1:11" x14ac:dyDescent="0.25">
      <c r="A648" t="s">
        <v>3959</v>
      </c>
      <c r="B648" t="s">
        <v>3853</v>
      </c>
      <c r="C648" t="s">
        <v>354</v>
      </c>
      <c r="D648" t="s">
        <v>3960</v>
      </c>
      <c r="E648" t="s">
        <v>3936</v>
      </c>
      <c r="F648" t="s">
        <v>347</v>
      </c>
      <c r="G648" t="s">
        <v>3961</v>
      </c>
      <c r="H648" t="s">
        <v>3857</v>
      </c>
      <c r="I648" t="s">
        <v>3882</v>
      </c>
      <c r="J648" t="s">
        <v>3865</v>
      </c>
      <c r="K648">
        <v>13000</v>
      </c>
    </row>
    <row r="649" spans="1:11" x14ac:dyDescent="0.25">
      <c r="A649" t="s">
        <v>3959</v>
      </c>
      <c r="B649" t="s">
        <v>3853</v>
      </c>
      <c r="C649" t="s">
        <v>354</v>
      </c>
      <c r="D649" t="s">
        <v>3960</v>
      </c>
      <c r="E649" t="s">
        <v>3936</v>
      </c>
      <c r="F649" t="s">
        <v>347</v>
      </c>
      <c r="G649" t="s">
        <v>3961</v>
      </c>
      <c r="H649" t="s">
        <v>3857</v>
      </c>
      <c r="I649" t="s">
        <v>3882</v>
      </c>
      <c r="J649" t="s">
        <v>3883</v>
      </c>
      <c r="K649">
        <v>13000</v>
      </c>
    </row>
    <row r="650" spans="1:11" x14ac:dyDescent="0.25">
      <c r="A650" t="s">
        <v>3959</v>
      </c>
      <c r="B650" t="s">
        <v>3853</v>
      </c>
      <c r="C650" t="s">
        <v>354</v>
      </c>
      <c r="D650" t="s">
        <v>3960</v>
      </c>
      <c r="E650" t="s">
        <v>3936</v>
      </c>
      <c r="F650" t="s">
        <v>347</v>
      </c>
      <c r="G650" t="s">
        <v>3961</v>
      </c>
      <c r="H650" t="s">
        <v>3857</v>
      </c>
      <c r="I650" t="s">
        <v>3867</v>
      </c>
      <c r="J650" t="s">
        <v>3865</v>
      </c>
      <c r="K650">
        <v>18000</v>
      </c>
    </row>
    <row r="651" spans="1:11" x14ac:dyDescent="0.25">
      <c r="A651" t="s">
        <v>3959</v>
      </c>
      <c r="B651" t="s">
        <v>3853</v>
      </c>
      <c r="C651" t="s">
        <v>354</v>
      </c>
      <c r="D651" t="s">
        <v>3960</v>
      </c>
      <c r="E651" t="s">
        <v>3936</v>
      </c>
      <c r="F651" t="s">
        <v>347</v>
      </c>
      <c r="G651" t="s">
        <v>3961</v>
      </c>
      <c r="H651" t="s">
        <v>3857</v>
      </c>
      <c r="I651" t="s">
        <v>3867</v>
      </c>
      <c r="J651" t="s">
        <v>3883</v>
      </c>
      <c r="K651">
        <v>18000</v>
      </c>
    </row>
    <row r="652" spans="1:11" x14ac:dyDescent="0.25">
      <c r="A652" t="s">
        <v>3959</v>
      </c>
      <c r="B652" t="s">
        <v>3853</v>
      </c>
      <c r="C652" t="s">
        <v>354</v>
      </c>
      <c r="D652" t="s">
        <v>3960</v>
      </c>
      <c r="E652" t="s">
        <v>3936</v>
      </c>
      <c r="F652" t="s">
        <v>347</v>
      </c>
      <c r="G652" t="s">
        <v>3961</v>
      </c>
      <c r="H652" t="s">
        <v>3857</v>
      </c>
      <c r="I652" t="s">
        <v>3870</v>
      </c>
      <c r="J652" t="s">
        <v>3865</v>
      </c>
      <c r="K652">
        <v>14000</v>
      </c>
    </row>
    <row r="653" spans="1:11" x14ac:dyDescent="0.25">
      <c r="A653" t="s">
        <v>3959</v>
      </c>
      <c r="B653" t="s">
        <v>3853</v>
      </c>
      <c r="C653" t="s">
        <v>354</v>
      </c>
      <c r="D653" t="s">
        <v>3960</v>
      </c>
      <c r="E653" t="s">
        <v>3936</v>
      </c>
      <c r="F653" t="s">
        <v>347</v>
      </c>
      <c r="G653" t="s">
        <v>3961</v>
      </c>
      <c r="H653" t="s">
        <v>3857</v>
      </c>
      <c r="I653" t="s">
        <v>3870</v>
      </c>
      <c r="J653" t="s">
        <v>3883</v>
      </c>
      <c r="K653">
        <v>14000</v>
      </c>
    </row>
    <row r="654" spans="1:11" x14ac:dyDescent="0.25">
      <c r="A654" t="s">
        <v>3959</v>
      </c>
      <c r="B654" t="s">
        <v>3853</v>
      </c>
      <c r="C654" t="s">
        <v>354</v>
      </c>
      <c r="D654" t="s">
        <v>3960</v>
      </c>
      <c r="E654" t="s">
        <v>3936</v>
      </c>
      <c r="F654" t="s">
        <v>347</v>
      </c>
      <c r="G654" t="s">
        <v>3961</v>
      </c>
      <c r="H654" t="s">
        <v>3857</v>
      </c>
      <c r="I654" t="s">
        <v>3884</v>
      </c>
      <c r="J654" t="s">
        <v>3859</v>
      </c>
      <c r="K654">
        <v>6220</v>
      </c>
    </row>
    <row r="655" spans="1:11" x14ac:dyDescent="0.25">
      <c r="A655" t="s">
        <v>3959</v>
      </c>
      <c r="B655" t="s">
        <v>3853</v>
      </c>
      <c r="C655" t="s">
        <v>354</v>
      </c>
      <c r="D655" t="s">
        <v>3960</v>
      </c>
      <c r="E655" t="s">
        <v>3936</v>
      </c>
      <c r="F655" t="s">
        <v>347</v>
      </c>
      <c r="G655" t="s">
        <v>3961</v>
      </c>
      <c r="H655" t="s">
        <v>3857</v>
      </c>
      <c r="I655" t="s">
        <v>3884</v>
      </c>
      <c r="J655" t="s">
        <v>3860</v>
      </c>
      <c r="K655">
        <v>6220</v>
      </c>
    </row>
    <row r="656" spans="1:11" x14ac:dyDescent="0.25">
      <c r="A656" t="s">
        <v>3959</v>
      </c>
      <c r="B656" t="s">
        <v>3853</v>
      </c>
      <c r="C656" t="s">
        <v>354</v>
      </c>
      <c r="D656" t="s">
        <v>3960</v>
      </c>
      <c r="E656" t="s">
        <v>3936</v>
      </c>
      <c r="F656" t="s">
        <v>347</v>
      </c>
      <c r="G656" t="s">
        <v>3961</v>
      </c>
      <c r="H656" t="s">
        <v>3857</v>
      </c>
      <c r="I656" t="s">
        <v>530</v>
      </c>
      <c r="J656" t="s">
        <v>533</v>
      </c>
      <c r="K656">
        <v>80000</v>
      </c>
    </row>
    <row r="657" spans="1:11" x14ac:dyDescent="0.25">
      <c r="A657" t="s">
        <v>3959</v>
      </c>
      <c r="B657" t="s">
        <v>3853</v>
      </c>
      <c r="C657" t="s">
        <v>354</v>
      </c>
      <c r="D657" t="s">
        <v>3960</v>
      </c>
      <c r="E657" t="s">
        <v>3936</v>
      </c>
      <c r="F657" t="s">
        <v>347</v>
      </c>
      <c r="G657" t="s">
        <v>3961</v>
      </c>
      <c r="H657" t="s">
        <v>3857</v>
      </c>
      <c r="I657" t="s">
        <v>530</v>
      </c>
      <c r="J657" t="s">
        <v>3871</v>
      </c>
      <c r="K657">
        <v>83000</v>
      </c>
    </row>
    <row r="658" spans="1:11" x14ac:dyDescent="0.25">
      <c r="A658" t="s">
        <v>3959</v>
      </c>
      <c r="B658" t="s">
        <v>3853</v>
      </c>
      <c r="C658" t="s">
        <v>354</v>
      </c>
      <c r="D658" t="s">
        <v>3960</v>
      </c>
      <c r="E658" t="s">
        <v>3936</v>
      </c>
      <c r="F658" t="s">
        <v>347</v>
      </c>
      <c r="G658" t="s">
        <v>3961</v>
      </c>
      <c r="H658" t="s">
        <v>3857</v>
      </c>
      <c r="I658" t="s">
        <v>3886</v>
      </c>
      <c r="J658" t="s">
        <v>3871</v>
      </c>
      <c r="K658">
        <v>83000</v>
      </c>
    </row>
    <row r="659" spans="1:11" x14ac:dyDescent="0.25">
      <c r="A659" t="s">
        <v>3959</v>
      </c>
      <c r="B659" t="s">
        <v>3853</v>
      </c>
      <c r="C659" t="s">
        <v>354</v>
      </c>
      <c r="D659" t="s">
        <v>3960</v>
      </c>
      <c r="E659" t="s">
        <v>3936</v>
      </c>
      <c r="F659" t="s">
        <v>347</v>
      </c>
      <c r="G659" t="s">
        <v>3961</v>
      </c>
      <c r="H659" t="s">
        <v>3857</v>
      </c>
      <c r="I659" t="s">
        <v>3875</v>
      </c>
      <c r="J659" t="s">
        <v>533</v>
      </c>
      <c r="K659">
        <v>80000</v>
      </c>
    </row>
    <row r="660" spans="1:11" x14ac:dyDescent="0.25">
      <c r="A660" t="s">
        <v>3959</v>
      </c>
      <c r="B660" t="s">
        <v>3853</v>
      </c>
      <c r="C660" t="s">
        <v>354</v>
      </c>
      <c r="D660" t="s">
        <v>3960</v>
      </c>
      <c r="E660" t="s">
        <v>3936</v>
      </c>
      <c r="F660" t="s">
        <v>347</v>
      </c>
      <c r="G660" t="s">
        <v>3961</v>
      </c>
      <c r="H660" t="s">
        <v>3857</v>
      </c>
      <c r="I660" t="s">
        <v>3875</v>
      </c>
      <c r="J660" t="s">
        <v>3871</v>
      </c>
      <c r="K660">
        <v>83000</v>
      </c>
    </row>
    <row r="661" spans="1:11" x14ac:dyDescent="0.25">
      <c r="A661" t="s">
        <v>3959</v>
      </c>
      <c r="B661" t="s">
        <v>3853</v>
      </c>
      <c r="C661" t="s">
        <v>354</v>
      </c>
      <c r="D661" t="s">
        <v>3960</v>
      </c>
      <c r="E661" t="s">
        <v>3936</v>
      </c>
      <c r="F661" t="s">
        <v>347</v>
      </c>
      <c r="G661" t="s">
        <v>3961</v>
      </c>
      <c r="H661" t="s">
        <v>3857</v>
      </c>
      <c r="I661" t="s">
        <v>3876</v>
      </c>
      <c r="J661" t="s">
        <v>3865</v>
      </c>
      <c r="K661">
        <v>36200</v>
      </c>
    </row>
    <row r="662" spans="1:11" x14ac:dyDescent="0.25">
      <c r="A662" t="s">
        <v>3959</v>
      </c>
      <c r="B662" t="s">
        <v>3853</v>
      </c>
      <c r="C662" t="s">
        <v>354</v>
      </c>
      <c r="D662" t="s">
        <v>3960</v>
      </c>
      <c r="E662" t="s">
        <v>3936</v>
      </c>
      <c r="F662" t="s">
        <v>347</v>
      </c>
      <c r="G662" t="s">
        <v>3961</v>
      </c>
      <c r="H662" t="s">
        <v>3857</v>
      </c>
      <c r="I662" t="s">
        <v>3876</v>
      </c>
      <c r="J662" t="s">
        <v>3883</v>
      </c>
      <c r="K662">
        <v>36200</v>
      </c>
    </row>
    <row r="663" spans="1:11" x14ac:dyDescent="0.25">
      <c r="A663" t="s">
        <v>3959</v>
      </c>
      <c r="B663" t="s">
        <v>3853</v>
      </c>
      <c r="C663" t="s">
        <v>354</v>
      </c>
      <c r="D663" t="s">
        <v>3962</v>
      </c>
      <c r="E663" t="s">
        <v>3894</v>
      </c>
      <c r="F663" t="s">
        <v>423</v>
      </c>
      <c r="G663" t="s">
        <v>3963</v>
      </c>
      <c r="H663" t="s">
        <v>3857</v>
      </c>
      <c r="I663" t="s">
        <v>3858</v>
      </c>
      <c r="J663" t="s">
        <v>3859</v>
      </c>
      <c r="K663">
        <v>5000</v>
      </c>
    </row>
    <row r="664" spans="1:11" x14ac:dyDescent="0.25">
      <c r="A664" t="s">
        <v>3959</v>
      </c>
      <c r="B664" t="s">
        <v>3853</v>
      </c>
      <c r="C664" t="s">
        <v>354</v>
      </c>
      <c r="D664" t="s">
        <v>3962</v>
      </c>
      <c r="E664" t="s">
        <v>3894</v>
      </c>
      <c r="F664" t="s">
        <v>423</v>
      </c>
      <c r="G664" t="s">
        <v>3963</v>
      </c>
      <c r="H664" t="s">
        <v>3857</v>
      </c>
      <c r="I664" t="s">
        <v>3858</v>
      </c>
      <c r="J664" t="s">
        <v>3860</v>
      </c>
      <c r="K664">
        <v>5000</v>
      </c>
    </row>
    <row r="665" spans="1:11" x14ac:dyDescent="0.25">
      <c r="A665" t="s">
        <v>3959</v>
      </c>
      <c r="B665" t="s">
        <v>3853</v>
      </c>
      <c r="C665" t="s">
        <v>354</v>
      </c>
      <c r="D665" t="s">
        <v>3962</v>
      </c>
      <c r="E665" t="s">
        <v>3894</v>
      </c>
      <c r="F665" t="s">
        <v>423</v>
      </c>
      <c r="G665" t="s">
        <v>3963</v>
      </c>
      <c r="H665" t="s">
        <v>3857</v>
      </c>
      <c r="I665" t="s">
        <v>3901</v>
      </c>
      <c r="J665" t="s">
        <v>3859</v>
      </c>
      <c r="K665">
        <v>1000</v>
      </c>
    </row>
    <row r="666" spans="1:11" x14ac:dyDescent="0.25">
      <c r="A666" t="s">
        <v>3959</v>
      </c>
      <c r="B666" t="s">
        <v>3853</v>
      </c>
      <c r="C666" t="s">
        <v>354</v>
      </c>
      <c r="D666" t="s">
        <v>3962</v>
      </c>
      <c r="E666" t="s">
        <v>3894</v>
      </c>
      <c r="F666" t="s">
        <v>423</v>
      </c>
      <c r="G666" t="s">
        <v>3963</v>
      </c>
      <c r="H666" t="s">
        <v>3857</v>
      </c>
      <c r="I666" t="s">
        <v>3901</v>
      </c>
      <c r="J666" t="s">
        <v>3860</v>
      </c>
      <c r="K666">
        <v>1000</v>
      </c>
    </row>
    <row r="667" spans="1:11" x14ac:dyDescent="0.25">
      <c r="A667" t="s">
        <v>3959</v>
      </c>
      <c r="B667" t="s">
        <v>3853</v>
      </c>
      <c r="C667" t="s">
        <v>354</v>
      </c>
      <c r="D667" t="s">
        <v>3962</v>
      </c>
      <c r="E667" t="s">
        <v>3894</v>
      </c>
      <c r="F667" t="s">
        <v>423</v>
      </c>
      <c r="G667" t="s">
        <v>3963</v>
      </c>
      <c r="H667" t="s">
        <v>3857</v>
      </c>
      <c r="I667" t="s">
        <v>3881</v>
      </c>
      <c r="J667" t="s">
        <v>3859</v>
      </c>
      <c r="K667">
        <v>7600</v>
      </c>
    </row>
    <row r="668" spans="1:11" x14ac:dyDescent="0.25">
      <c r="A668" t="s">
        <v>3959</v>
      </c>
      <c r="B668" t="s">
        <v>3853</v>
      </c>
      <c r="C668" t="s">
        <v>354</v>
      </c>
      <c r="D668" t="s">
        <v>3962</v>
      </c>
      <c r="E668" t="s">
        <v>3894</v>
      </c>
      <c r="F668" t="s">
        <v>423</v>
      </c>
      <c r="G668" t="s">
        <v>3963</v>
      </c>
      <c r="H668" t="s">
        <v>3857</v>
      </c>
      <c r="I668" t="s">
        <v>3881</v>
      </c>
      <c r="J668" t="s">
        <v>3860</v>
      </c>
      <c r="K668">
        <v>7600</v>
      </c>
    </row>
    <row r="669" spans="1:11" x14ac:dyDescent="0.25">
      <c r="A669" t="s">
        <v>3959</v>
      </c>
      <c r="B669" t="s">
        <v>3853</v>
      </c>
      <c r="C669" t="s">
        <v>354</v>
      </c>
      <c r="D669" t="s">
        <v>3962</v>
      </c>
      <c r="E669" t="s">
        <v>3894</v>
      </c>
      <c r="F669" t="s">
        <v>423</v>
      </c>
      <c r="G669" t="s">
        <v>3963</v>
      </c>
      <c r="H669" t="s">
        <v>3857</v>
      </c>
      <c r="I669" t="s">
        <v>3863</v>
      </c>
      <c r="J669" t="s">
        <v>3864</v>
      </c>
      <c r="K669">
        <v>22000</v>
      </c>
    </row>
    <row r="670" spans="1:11" x14ac:dyDescent="0.25">
      <c r="A670" t="s">
        <v>3959</v>
      </c>
      <c r="B670" t="s">
        <v>3853</v>
      </c>
      <c r="C670" t="s">
        <v>354</v>
      </c>
      <c r="D670" t="s">
        <v>3962</v>
      </c>
      <c r="E670" t="s">
        <v>3894</v>
      </c>
      <c r="F670" t="s">
        <v>423</v>
      </c>
      <c r="G670" t="s">
        <v>3963</v>
      </c>
      <c r="H670" t="s">
        <v>3857</v>
      </c>
      <c r="I670" t="s">
        <v>3863</v>
      </c>
      <c r="J670" t="s">
        <v>3865</v>
      </c>
      <c r="K670">
        <v>23500</v>
      </c>
    </row>
    <row r="671" spans="1:11" x14ac:dyDescent="0.25">
      <c r="A671" t="s">
        <v>3959</v>
      </c>
      <c r="B671" t="s">
        <v>3853</v>
      </c>
      <c r="C671" t="s">
        <v>354</v>
      </c>
      <c r="D671" t="s">
        <v>3962</v>
      </c>
      <c r="E671" t="s">
        <v>3894</v>
      </c>
      <c r="F671" t="s">
        <v>423</v>
      </c>
      <c r="G671" t="s">
        <v>3963</v>
      </c>
      <c r="H671" t="s">
        <v>3857</v>
      </c>
      <c r="I671" t="s">
        <v>3863</v>
      </c>
      <c r="J671" t="s">
        <v>3883</v>
      </c>
      <c r="K671">
        <v>23500</v>
      </c>
    </row>
    <row r="672" spans="1:11" x14ac:dyDescent="0.25">
      <c r="A672" t="s">
        <v>3959</v>
      </c>
      <c r="B672" t="s">
        <v>3853</v>
      </c>
      <c r="C672" t="s">
        <v>354</v>
      </c>
      <c r="D672" t="s">
        <v>3962</v>
      </c>
      <c r="E672" t="s">
        <v>3894</v>
      </c>
      <c r="F672" t="s">
        <v>423</v>
      </c>
      <c r="G672" t="s">
        <v>3963</v>
      </c>
      <c r="H672" t="s">
        <v>3857</v>
      </c>
      <c r="I672" t="s">
        <v>3904</v>
      </c>
      <c r="J672" t="s">
        <v>3864</v>
      </c>
      <c r="K672">
        <v>20000</v>
      </c>
    </row>
    <row r="673" spans="1:11" x14ac:dyDescent="0.25">
      <c r="A673" t="s">
        <v>3959</v>
      </c>
      <c r="B673" t="s">
        <v>3853</v>
      </c>
      <c r="C673" t="s">
        <v>354</v>
      </c>
      <c r="D673" t="s">
        <v>3962</v>
      </c>
      <c r="E673" t="s">
        <v>3894</v>
      </c>
      <c r="F673" t="s">
        <v>423</v>
      </c>
      <c r="G673" t="s">
        <v>3963</v>
      </c>
      <c r="H673" t="s">
        <v>3857</v>
      </c>
      <c r="I673" t="s">
        <v>3904</v>
      </c>
      <c r="J673" t="s">
        <v>3865</v>
      </c>
      <c r="K673">
        <v>21500</v>
      </c>
    </row>
    <row r="674" spans="1:11" x14ac:dyDescent="0.25">
      <c r="A674" t="s">
        <v>3959</v>
      </c>
      <c r="B674" t="s">
        <v>3853</v>
      </c>
      <c r="C674" t="s">
        <v>354</v>
      </c>
      <c r="D674" t="s">
        <v>3962</v>
      </c>
      <c r="E674" t="s">
        <v>3894</v>
      </c>
      <c r="F674" t="s">
        <v>423</v>
      </c>
      <c r="G674" t="s">
        <v>3963</v>
      </c>
      <c r="H674" t="s">
        <v>3857</v>
      </c>
      <c r="I674" t="s">
        <v>3904</v>
      </c>
      <c r="J674" t="s">
        <v>3883</v>
      </c>
      <c r="K674">
        <v>21500</v>
      </c>
    </row>
    <row r="675" spans="1:11" x14ac:dyDescent="0.25">
      <c r="A675" t="s">
        <v>3959</v>
      </c>
      <c r="B675" t="s">
        <v>3853</v>
      </c>
      <c r="C675" t="s">
        <v>354</v>
      </c>
      <c r="D675" t="s">
        <v>3962</v>
      </c>
      <c r="E675" t="s">
        <v>3894</v>
      </c>
      <c r="F675" t="s">
        <v>423</v>
      </c>
      <c r="G675" t="s">
        <v>3963</v>
      </c>
      <c r="H675" t="s">
        <v>3857</v>
      </c>
      <c r="I675" t="s">
        <v>3866</v>
      </c>
      <c r="J675" t="s">
        <v>3865</v>
      </c>
      <c r="K675">
        <v>24000</v>
      </c>
    </row>
    <row r="676" spans="1:11" x14ac:dyDescent="0.25">
      <c r="A676" t="s">
        <v>3959</v>
      </c>
      <c r="B676" t="s">
        <v>3853</v>
      </c>
      <c r="C676" t="s">
        <v>354</v>
      </c>
      <c r="D676" t="s">
        <v>3962</v>
      </c>
      <c r="E676" t="s">
        <v>3894</v>
      </c>
      <c r="F676" t="s">
        <v>423</v>
      </c>
      <c r="G676" t="s">
        <v>3963</v>
      </c>
      <c r="H676" t="s">
        <v>3857</v>
      </c>
      <c r="I676" t="s">
        <v>3866</v>
      </c>
      <c r="J676" t="s">
        <v>3883</v>
      </c>
      <c r="K676">
        <v>24000</v>
      </c>
    </row>
    <row r="677" spans="1:11" x14ac:dyDescent="0.25">
      <c r="A677" t="s">
        <v>3959</v>
      </c>
      <c r="B677" t="s">
        <v>3853</v>
      </c>
      <c r="C677" t="s">
        <v>354</v>
      </c>
      <c r="D677" t="s">
        <v>3962</v>
      </c>
      <c r="E677" t="s">
        <v>3894</v>
      </c>
      <c r="F677" t="s">
        <v>423</v>
      </c>
      <c r="G677" t="s">
        <v>3963</v>
      </c>
      <c r="H677" t="s">
        <v>3857</v>
      </c>
      <c r="I677" t="s">
        <v>3868</v>
      </c>
      <c r="J677" t="s">
        <v>3865</v>
      </c>
      <c r="K677">
        <v>6300</v>
      </c>
    </row>
    <row r="678" spans="1:11" x14ac:dyDescent="0.25">
      <c r="A678" t="s">
        <v>3959</v>
      </c>
      <c r="B678" t="s">
        <v>3853</v>
      </c>
      <c r="C678" t="s">
        <v>354</v>
      </c>
      <c r="D678" t="s">
        <v>3962</v>
      </c>
      <c r="E678" t="s">
        <v>3894</v>
      </c>
      <c r="F678" t="s">
        <v>423</v>
      </c>
      <c r="G678" t="s">
        <v>3963</v>
      </c>
      <c r="H678" t="s">
        <v>3857</v>
      </c>
      <c r="I678" t="s">
        <v>3868</v>
      </c>
      <c r="J678" t="s">
        <v>3883</v>
      </c>
      <c r="K678">
        <v>6300</v>
      </c>
    </row>
    <row r="679" spans="1:11" x14ac:dyDescent="0.25">
      <c r="A679" t="s">
        <v>3959</v>
      </c>
      <c r="B679" t="s">
        <v>3853</v>
      </c>
      <c r="C679" t="s">
        <v>354</v>
      </c>
      <c r="D679" t="s">
        <v>3962</v>
      </c>
      <c r="E679" t="s">
        <v>3894</v>
      </c>
      <c r="F679" t="s">
        <v>423</v>
      </c>
      <c r="G679" t="s">
        <v>3963</v>
      </c>
      <c r="H679" t="s">
        <v>3857</v>
      </c>
      <c r="I679" t="s">
        <v>3869</v>
      </c>
      <c r="J679" t="s">
        <v>3865</v>
      </c>
      <c r="K679">
        <v>5000</v>
      </c>
    </row>
    <row r="680" spans="1:11" x14ac:dyDescent="0.25">
      <c r="A680" t="s">
        <v>3959</v>
      </c>
      <c r="B680" t="s">
        <v>3853</v>
      </c>
      <c r="C680" t="s">
        <v>354</v>
      </c>
      <c r="D680" t="s">
        <v>3962</v>
      </c>
      <c r="E680" t="s">
        <v>3894</v>
      </c>
      <c r="F680" t="s">
        <v>423</v>
      </c>
      <c r="G680" t="s">
        <v>3963</v>
      </c>
      <c r="H680" t="s">
        <v>3857</v>
      </c>
      <c r="I680" t="s">
        <v>3869</v>
      </c>
      <c r="J680" t="s">
        <v>3883</v>
      </c>
      <c r="K680">
        <v>5000</v>
      </c>
    </row>
    <row r="681" spans="1:11" x14ac:dyDescent="0.25">
      <c r="A681" t="s">
        <v>3959</v>
      </c>
      <c r="B681" t="s">
        <v>3853</v>
      </c>
      <c r="C681" t="s">
        <v>354</v>
      </c>
      <c r="D681" t="s">
        <v>3962</v>
      </c>
      <c r="E681" t="s">
        <v>3894</v>
      </c>
      <c r="F681" t="s">
        <v>423</v>
      </c>
      <c r="G681" t="s">
        <v>3963</v>
      </c>
      <c r="H681" t="s">
        <v>3857</v>
      </c>
      <c r="I681" t="s">
        <v>3870</v>
      </c>
      <c r="J681" t="s">
        <v>3865</v>
      </c>
      <c r="K681">
        <v>25500</v>
      </c>
    </row>
    <row r="682" spans="1:11" x14ac:dyDescent="0.25">
      <c r="A682" t="s">
        <v>3959</v>
      </c>
      <c r="B682" t="s">
        <v>3853</v>
      </c>
      <c r="C682" t="s">
        <v>354</v>
      </c>
      <c r="D682" t="s">
        <v>3962</v>
      </c>
      <c r="E682" t="s">
        <v>3894</v>
      </c>
      <c r="F682" t="s">
        <v>423</v>
      </c>
      <c r="G682" t="s">
        <v>3963</v>
      </c>
      <c r="H682" t="s">
        <v>3857</v>
      </c>
      <c r="I682" t="s">
        <v>3870</v>
      </c>
      <c r="J682" t="s">
        <v>3883</v>
      </c>
      <c r="K682">
        <v>25500</v>
      </c>
    </row>
    <row r="683" spans="1:11" x14ac:dyDescent="0.25">
      <c r="A683" t="s">
        <v>3959</v>
      </c>
      <c r="B683" t="s">
        <v>3853</v>
      </c>
      <c r="C683" t="s">
        <v>354</v>
      </c>
      <c r="D683" t="s">
        <v>3962</v>
      </c>
      <c r="E683" t="s">
        <v>3894</v>
      </c>
      <c r="F683" t="s">
        <v>423</v>
      </c>
      <c r="G683" t="s">
        <v>3963</v>
      </c>
      <c r="H683" t="s">
        <v>3857</v>
      </c>
      <c r="I683" t="s">
        <v>3935</v>
      </c>
      <c r="J683" t="s">
        <v>3865</v>
      </c>
      <c r="K683">
        <v>10000</v>
      </c>
    </row>
    <row r="684" spans="1:11" x14ac:dyDescent="0.25">
      <c r="A684" t="s">
        <v>3959</v>
      </c>
      <c r="B684" t="s">
        <v>3853</v>
      </c>
      <c r="C684" t="s">
        <v>354</v>
      </c>
      <c r="D684" t="s">
        <v>3962</v>
      </c>
      <c r="E684" t="s">
        <v>3894</v>
      </c>
      <c r="F684" t="s">
        <v>423</v>
      </c>
      <c r="G684" t="s">
        <v>3963</v>
      </c>
      <c r="H684" t="s">
        <v>3857</v>
      </c>
      <c r="I684" t="s">
        <v>3935</v>
      </c>
      <c r="J684" t="s">
        <v>3883</v>
      </c>
      <c r="K684">
        <v>10000</v>
      </c>
    </row>
    <row r="685" spans="1:11" x14ac:dyDescent="0.25">
      <c r="A685" t="s">
        <v>3959</v>
      </c>
      <c r="B685" t="s">
        <v>3853</v>
      </c>
      <c r="C685" t="s">
        <v>354</v>
      </c>
      <c r="D685" t="s">
        <v>3962</v>
      </c>
      <c r="E685" t="s">
        <v>3894</v>
      </c>
      <c r="F685" t="s">
        <v>423</v>
      </c>
      <c r="G685" t="s">
        <v>3963</v>
      </c>
      <c r="H685" t="s">
        <v>3857</v>
      </c>
      <c r="I685" t="s">
        <v>530</v>
      </c>
      <c r="J685" t="s">
        <v>533</v>
      </c>
      <c r="K685">
        <v>73000</v>
      </c>
    </row>
    <row r="686" spans="1:11" x14ac:dyDescent="0.25">
      <c r="A686" t="s">
        <v>3959</v>
      </c>
      <c r="B686" t="s">
        <v>3853</v>
      </c>
      <c r="C686" t="s">
        <v>354</v>
      </c>
      <c r="D686" t="s">
        <v>3962</v>
      </c>
      <c r="E686" t="s">
        <v>3894</v>
      </c>
      <c r="F686" t="s">
        <v>423</v>
      </c>
      <c r="G686" t="s">
        <v>3963</v>
      </c>
      <c r="H686" t="s">
        <v>3857</v>
      </c>
      <c r="I686" t="s">
        <v>530</v>
      </c>
      <c r="J686" t="s">
        <v>3871</v>
      </c>
      <c r="K686">
        <v>74000</v>
      </c>
    </row>
    <row r="687" spans="1:11" x14ac:dyDescent="0.25">
      <c r="A687" t="s">
        <v>3959</v>
      </c>
      <c r="B687" t="s">
        <v>3853</v>
      </c>
      <c r="C687" t="s">
        <v>354</v>
      </c>
      <c r="D687" t="s">
        <v>3962</v>
      </c>
      <c r="E687" t="s">
        <v>3894</v>
      </c>
      <c r="F687" t="s">
        <v>423</v>
      </c>
      <c r="G687" t="s">
        <v>3963</v>
      </c>
      <c r="H687" t="s">
        <v>3857</v>
      </c>
      <c r="I687" t="s">
        <v>3873</v>
      </c>
      <c r="J687" t="s">
        <v>3859</v>
      </c>
      <c r="K687">
        <v>100</v>
      </c>
    </row>
    <row r="688" spans="1:11" x14ac:dyDescent="0.25">
      <c r="A688" t="s">
        <v>3959</v>
      </c>
      <c r="B688" t="s">
        <v>3853</v>
      </c>
      <c r="C688" t="s">
        <v>354</v>
      </c>
      <c r="D688" t="s">
        <v>3962</v>
      </c>
      <c r="E688" t="s">
        <v>3894</v>
      </c>
      <c r="F688" t="s">
        <v>423</v>
      </c>
      <c r="G688" t="s">
        <v>3963</v>
      </c>
      <c r="H688" t="s">
        <v>3857</v>
      </c>
      <c r="I688" t="s">
        <v>3873</v>
      </c>
      <c r="J688" t="s">
        <v>3860</v>
      </c>
      <c r="K688">
        <v>100</v>
      </c>
    </row>
    <row r="689" spans="1:11" x14ac:dyDescent="0.25">
      <c r="A689" t="s">
        <v>3959</v>
      </c>
      <c r="B689" t="s">
        <v>3853</v>
      </c>
      <c r="C689" t="s">
        <v>354</v>
      </c>
      <c r="D689" t="s">
        <v>3962</v>
      </c>
      <c r="E689" t="s">
        <v>3894</v>
      </c>
      <c r="F689" t="s">
        <v>423</v>
      </c>
      <c r="G689" t="s">
        <v>3963</v>
      </c>
      <c r="H689" t="s">
        <v>3857</v>
      </c>
      <c r="I689" t="s">
        <v>3886</v>
      </c>
      <c r="J689" t="s">
        <v>3871</v>
      </c>
      <c r="K689">
        <v>74000</v>
      </c>
    </row>
    <row r="690" spans="1:11" x14ac:dyDescent="0.25">
      <c r="A690" t="s">
        <v>3959</v>
      </c>
      <c r="B690" t="s">
        <v>3853</v>
      </c>
      <c r="C690" t="s">
        <v>354</v>
      </c>
      <c r="D690" t="s">
        <v>3962</v>
      </c>
      <c r="E690" t="s">
        <v>3894</v>
      </c>
      <c r="F690" t="s">
        <v>423</v>
      </c>
      <c r="G690" t="s">
        <v>3963</v>
      </c>
      <c r="H690" t="s">
        <v>3857</v>
      </c>
      <c r="I690" t="s">
        <v>3875</v>
      </c>
      <c r="J690" t="s">
        <v>533</v>
      </c>
      <c r="K690">
        <v>73000</v>
      </c>
    </row>
    <row r="691" spans="1:11" x14ac:dyDescent="0.25">
      <c r="A691" t="s">
        <v>3959</v>
      </c>
      <c r="B691" t="s">
        <v>3853</v>
      </c>
      <c r="C691" t="s">
        <v>354</v>
      </c>
      <c r="D691" t="s">
        <v>3962</v>
      </c>
      <c r="E691" t="s">
        <v>3894</v>
      </c>
      <c r="F691" t="s">
        <v>423</v>
      </c>
      <c r="G691" t="s">
        <v>3963</v>
      </c>
      <c r="H691" t="s">
        <v>3857</v>
      </c>
      <c r="I691" t="s">
        <v>3875</v>
      </c>
      <c r="J691" t="s">
        <v>3871</v>
      </c>
      <c r="K691">
        <v>74000</v>
      </c>
    </row>
    <row r="692" spans="1:11" x14ac:dyDescent="0.25">
      <c r="A692" t="s">
        <v>3959</v>
      </c>
      <c r="B692" t="s">
        <v>3853</v>
      </c>
      <c r="C692" t="s">
        <v>354</v>
      </c>
      <c r="D692" t="s">
        <v>3962</v>
      </c>
      <c r="E692" t="s">
        <v>3894</v>
      </c>
      <c r="F692" t="s">
        <v>423</v>
      </c>
      <c r="G692" t="s">
        <v>3963</v>
      </c>
      <c r="H692" t="s">
        <v>3857</v>
      </c>
      <c r="I692" t="s">
        <v>3876</v>
      </c>
      <c r="J692" t="s">
        <v>3865</v>
      </c>
      <c r="K692">
        <v>28000</v>
      </c>
    </row>
    <row r="693" spans="1:11" x14ac:dyDescent="0.25">
      <c r="A693" t="s">
        <v>3959</v>
      </c>
      <c r="B693" t="s">
        <v>3853</v>
      </c>
      <c r="C693" t="s">
        <v>354</v>
      </c>
      <c r="D693" t="s">
        <v>3962</v>
      </c>
      <c r="E693" t="s">
        <v>3894</v>
      </c>
      <c r="F693" t="s">
        <v>423</v>
      </c>
      <c r="G693" t="s">
        <v>3963</v>
      </c>
      <c r="H693" t="s">
        <v>3857</v>
      </c>
      <c r="I693" t="s">
        <v>3876</v>
      </c>
      <c r="J693" t="s">
        <v>3883</v>
      </c>
      <c r="K693">
        <v>28000</v>
      </c>
    </row>
    <row r="694" spans="1:11" x14ac:dyDescent="0.25">
      <c r="A694" t="s">
        <v>3959</v>
      </c>
      <c r="B694" t="s">
        <v>3853</v>
      </c>
      <c r="C694" t="s">
        <v>354</v>
      </c>
      <c r="D694" t="s">
        <v>3964</v>
      </c>
      <c r="E694" t="s">
        <v>3894</v>
      </c>
      <c r="F694" t="s">
        <v>423</v>
      </c>
      <c r="G694" t="s">
        <v>3965</v>
      </c>
      <c r="H694" t="s">
        <v>3857</v>
      </c>
      <c r="I694" t="s">
        <v>3858</v>
      </c>
      <c r="J694" t="s">
        <v>3859</v>
      </c>
      <c r="K694">
        <v>4720</v>
      </c>
    </row>
    <row r="695" spans="1:11" x14ac:dyDescent="0.25">
      <c r="A695" t="s">
        <v>3959</v>
      </c>
      <c r="B695" t="s">
        <v>3853</v>
      </c>
      <c r="C695" t="s">
        <v>354</v>
      </c>
      <c r="D695" t="s">
        <v>3964</v>
      </c>
      <c r="E695" t="s">
        <v>3894</v>
      </c>
      <c r="F695" t="s">
        <v>423</v>
      </c>
      <c r="G695" t="s">
        <v>3965</v>
      </c>
      <c r="H695" t="s">
        <v>3857</v>
      </c>
      <c r="I695" t="s">
        <v>3858</v>
      </c>
      <c r="J695" t="s">
        <v>3860</v>
      </c>
      <c r="K695">
        <v>4720</v>
      </c>
    </row>
    <row r="696" spans="1:11" x14ac:dyDescent="0.25">
      <c r="A696" t="s">
        <v>3959</v>
      </c>
      <c r="B696" t="s">
        <v>3853</v>
      </c>
      <c r="C696" t="s">
        <v>354</v>
      </c>
      <c r="D696" t="s">
        <v>3964</v>
      </c>
      <c r="E696" t="s">
        <v>3894</v>
      </c>
      <c r="F696" t="s">
        <v>423</v>
      </c>
      <c r="G696" t="s">
        <v>3965</v>
      </c>
      <c r="H696" t="s">
        <v>3857</v>
      </c>
      <c r="I696" t="s">
        <v>3863</v>
      </c>
      <c r="J696" t="s">
        <v>3864</v>
      </c>
      <c r="K696">
        <v>18500</v>
      </c>
    </row>
    <row r="697" spans="1:11" x14ac:dyDescent="0.25">
      <c r="A697" t="s">
        <v>3959</v>
      </c>
      <c r="B697" t="s">
        <v>3853</v>
      </c>
      <c r="C697" t="s">
        <v>354</v>
      </c>
      <c r="D697" t="s">
        <v>3964</v>
      </c>
      <c r="E697" t="s">
        <v>3894</v>
      </c>
      <c r="F697" t="s">
        <v>423</v>
      </c>
      <c r="G697" t="s">
        <v>3965</v>
      </c>
      <c r="H697" t="s">
        <v>3857</v>
      </c>
      <c r="I697" t="s">
        <v>3863</v>
      </c>
      <c r="J697" t="s">
        <v>3865</v>
      </c>
      <c r="K697">
        <v>20250</v>
      </c>
    </row>
    <row r="698" spans="1:11" x14ac:dyDescent="0.25">
      <c r="A698" t="s">
        <v>3959</v>
      </c>
      <c r="B698" t="s">
        <v>3853</v>
      </c>
      <c r="C698" t="s">
        <v>354</v>
      </c>
      <c r="D698" t="s">
        <v>3964</v>
      </c>
      <c r="E698" t="s">
        <v>3894</v>
      </c>
      <c r="F698" t="s">
        <v>423</v>
      </c>
      <c r="G698" t="s">
        <v>3965</v>
      </c>
      <c r="H698" t="s">
        <v>3857</v>
      </c>
      <c r="I698" t="s">
        <v>3863</v>
      </c>
      <c r="J698" t="s">
        <v>3883</v>
      </c>
      <c r="K698">
        <v>20250</v>
      </c>
    </row>
    <row r="699" spans="1:11" x14ac:dyDescent="0.25">
      <c r="A699" t="s">
        <v>3959</v>
      </c>
      <c r="B699" t="s">
        <v>3853</v>
      </c>
      <c r="C699" t="s">
        <v>354</v>
      </c>
      <c r="D699" t="s">
        <v>3964</v>
      </c>
      <c r="E699" t="s">
        <v>3894</v>
      </c>
      <c r="F699" t="s">
        <v>423</v>
      </c>
      <c r="G699" t="s">
        <v>3965</v>
      </c>
      <c r="H699" t="s">
        <v>3857</v>
      </c>
      <c r="I699" t="s">
        <v>3904</v>
      </c>
      <c r="J699" t="s">
        <v>3864</v>
      </c>
      <c r="K699">
        <v>14500</v>
      </c>
    </row>
    <row r="700" spans="1:11" x14ac:dyDescent="0.25">
      <c r="A700" t="s">
        <v>3959</v>
      </c>
      <c r="B700" t="s">
        <v>3853</v>
      </c>
      <c r="C700" t="s">
        <v>354</v>
      </c>
      <c r="D700" t="s">
        <v>3964</v>
      </c>
      <c r="E700" t="s">
        <v>3894</v>
      </c>
      <c r="F700" t="s">
        <v>423</v>
      </c>
      <c r="G700" t="s">
        <v>3965</v>
      </c>
      <c r="H700" t="s">
        <v>3857</v>
      </c>
      <c r="I700" t="s">
        <v>3904</v>
      </c>
      <c r="J700" t="s">
        <v>3865</v>
      </c>
      <c r="K700">
        <v>17500</v>
      </c>
    </row>
    <row r="701" spans="1:11" x14ac:dyDescent="0.25">
      <c r="A701" t="s">
        <v>3959</v>
      </c>
      <c r="B701" t="s">
        <v>3853</v>
      </c>
      <c r="C701" t="s">
        <v>354</v>
      </c>
      <c r="D701" t="s">
        <v>3964</v>
      </c>
      <c r="E701" t="s">
        <v>3894</v>
      </c>
      <c r="F701" t="s">
        <v>423</v>
      </c>
      <c r="G701" t="s">
        <v>3965</v>
      </c>
      <c r="H701" t="s">
        <v>3857</v>
      </c>
      <c r="I701" t="s">
        <v>3904</v>
      </c>
      <c r="J701" t="s">
        <v>3883</v>
      </c>
      <c r="K701">
        <v>17500</v>
      </c>
    </row>
    <row r="702" spans="1:11" x14ac:dyDescent="0.25">
      <c r="A702" t="s">
        <v>3959</v>
      </c>
      <c r="B702" t="s">
        <v>3853</v>
      </c>
      <c r="C702" t="s">
        <v>354</v>
      </c>
      <c r="D702" t="s">
        <v>3964</v>
      </c>
      <c r="E702" t="s">
        <v>3894</v>
      </c>
      <c r="F702" t="s">
        <v>423</v>
      </c>
      <c r="G702" t="s">
        <v>3965</v>
      </c>
      <c r="H702" t="s">
        <v>3857</v>
      </c>
      <c r="I702" t="s">
        <v>3866</v>
      </c>
      <c r="J702" t="s">
        <v>3865</v>
      </c>
      <c r="K702">
        <v>36000</v>
      </c>
    </row>
    <row r="703" spans="1:11" x14ac:dyDescent="0.25">
      <c r="A703" t="s">
        <v>3959</v>
      </c>
      <c r="B703" t="s">
        <v>3853</v>
      </c>
      <c r="C703" t="s">
        <v>354</v>
      </c>
      <c r="D703" t="s">
        <v>3964</v>
      </c>
      <c r="E703" t="s">
        <v>3894</v>
      </c>
      <c r="F703" t="s">
        <v>423</v>
      </c>
      <c r="G703" t="s">
        <v>3965</v>
      </c>
      <c r="H703" t="s">
        <v>3857</v>
      </c>
      <c r="I703" t="s">
        <v>3866</v>
      </c>
      <c r="J703" t="s">
        <v>3883</v>
      </c>
      <c r="K703">
        <v>36000</v>
      </c>
    </row>
    <row r="704" spans="1:11" x14ac:dyDescent="0.25">
      <c r="A704" t="s">
        <v>3959</v>
      </c>
      <c r="B704" t="s">
        <v>3853</v>
      </c>
      <c r="C704" t="s">
        <v>354</v>
      </c>
      <c r="D704" t="s">
        <v>3964</v>
      </c>
      <c r="E704" t="s">
        <v>3894</v>
      </c>
      <c r="F704" t="s">
        <v>423</v>
      </c>
      <c r="G704" t="s">
        <v>3965</v>
      </c>
      <c r="H704" t="s">
        <v>3857</v>
      </c>
      <c r="I704" t="s">
        <v>3867</v>
      </c>
      <c r="J704" t="s">
        <v>3865</v>
      </c>
      <c r="K704">
        <v>13000</v>
      </c>
    </row>
    <row r="705" spans="1:11" x14ac:dyDescent="0.25">
      <c r="A705" t="s">
        <v>3959</v>
      </c>
      <c r="B705" t="s">
        <v>3853</v>
      </c>
      <c r="C705" t="s">
        <v>354</v>
      </c>
      <c r="D705" t="s">
        <v>3964</v>
      </c>
      <c r="E705" t="s">
        <v>3894</v>
      </c>
      <c r="F705" t="s">
        <v>423</v>
      </c>
      <c r="G705" t="s">
        <v>3965</v>
      </c>
      <c r="H705" t="s">
        <v>3857</v>
      </c>
      <c r="I705" t="s">
        <v>3867</v>
      </c>
      <c r="J705" t="s">
        <v>3883</v>
      </c>
      <c r="K705">
        <v>13000</v>
      </c>
    </row>
    <row r="706" spans="1:11" x14ac:dyDescent="0.25">
      <c r="A706" t="s">
        <v>3959</v>
      </c>
      <c r="B706" t="s">
        <v>3853</v>
      </c>
      <c r="C706" t="s">
        <v>354</v>
      </c>
      <c r="D706" t="s">
        <v>3964</v>
      </c>
      <c r="E706" t="s">
        <v>3894</v>
      </c>
      <c r="F706" t="s">
        <v>423</v>
      </c>
      <c r="G706" t="s">
        <v>3965</v>
      </c>
      <c r="H706" t="s">
        <v>3857</v>
      </c>
      <c r="I706" t="s">
        <v>3870</v>
      </c>
      <c r="J706" t="s">
        <v>3865</v>
      </c>
      <c r="K706">
        <v>28000</v>
      </c>
    </row>
    <row r="707" spans="1:11" x14ac:dyDescent="0.25">
      <c r="A707" t="s">
        <v>3959</v>
      </c>
      <c r="B707" t="s">
        <v>3853</v>
      </c>
      <c r="C707" t="s">
        <v>354</v>
      </c>
      <c r="D707" t="s">
        <v>3964</v>
      </c>
      <c r="E707" t="s">
        <v>3894</v>
      </c>
      <c r="F707" t="s">
        <v>423</v>
      </c>
      <c r="G707" t="s">
        <v>3965</v>
      </c>
      <c r="H707" t="s">
        <v>3857</v>
      </c>
      <c r="I707" t="s">
        <v>3870</v>
      </c>
      <c r="J707" t="s">
        <v>3883</v>
      </c>
      <c r="K707">
        <v>28000</v>
      </c>
    </row>
    <row r="708" spans="1:11" x14ac:dyDescent="0.25">
      <c r="A708" t="s">
        <v>3959</v>
      </c>
      <c r="B708" t="s">
        <v>3853</v>
      </c>
      <c r="C708" t="s">
        <v>354</v>
      </c>
      <c r="D708" t="s">
        <v>3964</v>
      </c>
      <c r="E708" t="s">
        <v>3894</v>
      </c>
      <c r="F708" t="s">
        <v>423</v>
      </c>
      <c r="G708" t="s">
        <v>3965</v>
      </c>
      <c r="H708" t="s">
        <v>3857</v>
      </c>
      <c r="I708" t="s">
        <v>530</v>
      </c>
      <c r="J708" t="s">
        <v>533</v>
      </c>
      <c r="K708">
        <v>74000</v>
      </c>
    </row>
    <row r="709" spans="1:11" x14ac:dyDescent="0.25">
      <c r="A709" t="s">
        <v>3959</v>
      </c>
      <c r="B709" t="s">
        <v>3853</v>
      </c>
      <c r="C709" t="s">
        <v>354</v>
      </c>
      <c r="D709" t="s">
        <v>3964</v>
      </c>
      <c r="E709" t="s">
        <v>3894</v>
      </c>
      <c r="F709" t="s">
        <v>423</v>
      </c>
      <c r="G709" t="s">
        <v>3965</v>
      </c>
      <c r="H709" t="s">
        <v>3857</v>
      </c>
      <c r="I709" t="s">
        <v>530</v>
      </c>
      <c r="J709" t="s">
        <v>3871</v>
      </c>
      <c r="K709">
        <v>77500</v>
      </c>
    </row>
    <row r="710" spans="1:11" x14ac:dyDescent="0.25">
      <c r="A710" t="s">
        <v>3959</v>
      </c>
      <c r="B710" t="s">
        <v>3853</v>
      </c>
      <c r="C710" t="s">
        <v>354</v>
      </c>
      <c r="D710" t="s">
        <v>3964</v>
      </c>
      <c r="E710" t="s">
        <v>3894</v>
      </c>
      <c r="F710" t="s">
        <v>423</v>
      </c>
      <c r="G710" t="s">
        <v>3965</v>
      </c>
      <c r="H710" t="s">
        <v>3857</v>
      </c>
      <c r="I710" t="s">
        <v>3872</v>
      </c>
      <c r="J710" t="s">
        <v>3859</v>
      </c>
      <c r="K710">
        <v>1500</v>
      </c>
    </row>
    <row r="711" spans="1:11" x14ac:dyDescent="0.25">
      <c r="A711" t="s">
        <v>3959</v>
      </c>
      <c r="B711" t="s">
        <v>3853</v>
      </c>
      <c r="C711" t="s">
        <v>354</v>
      </c>
      <c r="D711" t="s">
        <v>3964</v>
      </c>
      <c r="E711" t="s">
        <v>3894</v>
      </c>
      <c r="F711" t="s">
        <v>423</v>
      </c>
      <c r="G711" t="s">
        <v>3965</v>
      </c>
      <c r="H711" t="s">
        <v>3857</v>
      </c>
      <c r="I711" t="s">
        <v>3872</v>
      </c>
      <c r="J711" t="s">
        <v>3860</v>
      </c>
      <c r="K711">
        <v>1500</v>
      </c>
    </row>
    <row r="712" spans="1:11" x14ac:dyDescent="0.25">
      <c r="A712" t="s">
        <v>3959</v>
      </c>
      <c r="B712" t="s">
        <v>3853</v>
      </c>
      <c r="C712" t="s">
        <v>354</v>
      </c>
      <c r="D712" t="s">
        <v>3964</v>
      </c>
      <c r="E712" t="s">
        <v>3894</v>
      </c>
      <c r="F712" t="s">
        <v>423</v>
      </c>
      <c r="G712" t="s">
        <v>3965</v>
      </c>
      <c r="H712" t="s">
        <v>3857</v>
      </c>
      <c r="I712" t="s">
        <v>3873</v>
      </c>
      <c r="J712" t="s">
        <v>3859</v>
      </c>
      <c r="K712">
        <v>39</v>
      </c>
    </row>
    <row r="713" spans="1:11" x14ac:dyDescent="0.25">
      <c r="A713" t="s">
        <v>3959</v>
      </c>
      <c r="B713" t="s">
        <v>3853</v>
      </c>
      <c r="C713" t="s">
        <v>354</v>
      </c>
      <c r="D713" t="s">
        <v>3964</v>
      </c>
      <c r="E713" t="s">
        <v>3894</v>
      </c>
      <c r="F713" t="s">
        <v>423</v>
      </c>
      <c r="G713" t="s">
        <v>3965</v>
      </c>
      <c r="H713" t="s">
        <v>3857</v>
      </c>
      <c r="I713" t="s">
        <v>3873</v>
      </c>
      <c r="J713" t="s">
        <v>3860</v>
      </c>
      <c r="K713">
        <v>39</v>
      </c>
    </row>
    <row r="714" spans="1:11" x14ac:dyDescent="0.25">
      <c r="A714" t="s">
        <v>3959</v>
      </c>
      <c r="B714" t="s">
        <v>3853</v>
      </c>
      <c r="C714" t="s">
        <v>354</v>
      </c>
      <c r="D714" t="s">
        <v>3964</v>
      </c>
      <c r="E714" t="s">
        <v>3894</v>
      </c>
      <c r="F714" t="s">
        <v>423</v>
      </c>
      <c r="G714" t="s">
        <v>3965</v>
      </c>
      <c r="H714" t="s">
        <v>3857</v>
      </c>
      <c r="I714" t="s">
        <v>3874</v>
      </c>
      <c r="J714" t="s">
        <v>3864</v>
      </c>
      <c r="K714">
        <v>6200</v>
      </c>
    </row>
    <row r="715" spans="1:11" x14ac:dyDescent="0.25">
      <c r="A715" t="s">
        <v>3959</v>
      </c>
      <c r="B715" t="s">
        <v>3853</v>
      </c>
      <c r="C715" t="s">
        <v>354</v>
      </c>
      <c r="D715" t="s">
        <v>3964</v>
      </c>
      <c r="E715" t="s">
        <v>3894</v>
      </c>
      <c r="F715" t="s">
        <v>423</v>
      </c>
      <c r="G715" t="s">
        <v>3965</v>
      </c>
      <c r="H715" t="s">
        <v>3857</v>
      </c>
      <c r="I715" t="s">
        <v>3874</v>
      </c>
      <c r="J715" t="s">
        <v>3865</v>
      </c>
      <c r="K715">
        <v>7500</v>
      </c>
    </row>
    <row r="716" spans="1:11" x14ac:dyDescent="0.25">
      <c r="A716" t="s">
        <v>3959</v>
      </c>
      <c r="B716" t="s">
        <v>3853</v>
      </c>
      <c r="C716" t="s">
        <v>354</v>
      </c>
      <c r="D716" t="s">
        <v>3964</v>
      </c>
      <c r="E716" t="s">
        <v>3894</v>
      </c>
      <c r="F716" t="s">
        <v>423</v>
      </c>
      <c r="G716" t="s">
        <v>3965</v>
      </c>
      <c r="H716" t="s">
        <v>3857</v>
      </c>
      <c r="I716" t="s">
        <v>3874</v>
      </c>
      <c r="J716" t="s">
        <v>3883</v>
      </c>
      <c r="K716">
        <v>7500</v>
      </c>
    </row>
    <row r="717" spans="1:11" x14ac:dyDescent="0.25">
      <c r="A717" t="s">
        <v>3959</v>
      </c>
      <c r="B717" t="s">
        <v>3853</v>
      </c>
      <c r="C717" t="s">
        <v>354</v>
      </c>
      <c r="D717" t="s">
        <v>3964</v>
      </c>
      <c r="E717" t="s">
        <v>3894</v>
      </c>
      <c r="F717" t="s">
        <v>423</v>
      </c>
      <c r="G717" t="s">
        <v>3965</v>
      </c>
      <c r="H717" t="s">
        <v>3857</v>
      </c>
      <c r="I717" t="s">
        <v>3886</v>
      </c>
      <c r="J717" t="s">
        <v>3871</v>
      </c>
      <c r="K717">
        <v>77500</v>
      </c>
    </row>
    <row r="718" spans="1:11" x14ac:dyDescent="0.25">
      <c r="A718" t="s">
        <v>3959</v>
      </c>
      <c r="B718" t="s">
        <v>3853</v>
      </c>
      <c r="C718" t="s">
        <v>354</v>
      </c>
      <c r="D718" t="s">
        <v>3964</v>
      </c>
      <c r="E718" t="s">
        <v>3894</v>
      </c>
      <c r="F718" t="s">
        <v>423</v>
      </c>
      <c r="G718" t="s">
        <v>3965</v>
      </c>
      <c r="H718" t="s">
        <v>3857</v>
      </c>
      <c r="I718" t="s">
        <v>3875</v>
      </c>
      <c r="J718" t="s">
        <v>533</v>
      </c>
      <c r="K718">
        <v>74000</v>
      </c>
    </row>
    <row r="719" spans="1:11" x14ac:dyDescent="0.25">
      <c r="A719" t="s">
        <v>3959</v>
      </c>
      <c r="B719" t="s">
        <v>3853</v>
      </c>
      <c r="C719" t="s">
        <v>354</v>
      </c>
      <c r="D719" t="s">
        <v>3964</v>
      </c>
      <c r="E719" t="s">
        <v>3894</v>
      </c>
      <c r="F719" t="s">
        <v>423</v>
      </c>
      <c r="G719" t="s">
        <v>3965</v>
      </c>
      <c r="H719" t="s">
        <v>3857</v>
      </c>
      <c r="I719" t="s">
        <v>3875</v>
      </c>
      <c r="J719" t="s">
        <v>3871</v>
      </c>
      <c r="K719">
        <v>77500</v>
      </c>
    </row>
    <row r="720" spans="1:11" x14ac:dyDescent="0.25">
      <c r="A720" t="s">
        <v>3959</v>
      </c>
      <c r="B720" t="s">
        <v>3853</v>
      </c>
      <c r="C720" t="s">
        <v>354</v>
      </c>
      <c r="D720" t="s">
        <v>3964</v>
      </c>
      <c r="E720" t="s">
        <v>3894</v>
      </c>
      <c r="F720" t="s">
        <v>423</v>
      </c>
      <c r="G720" t="s">
        <v>3965</v>
      </c>
      <c r="H720" t="s">
        <v>3857</v>
      </c>
      <c r="I720" t="s">
        <v>3876</v>
      </c>
      <c r="J720" t="s">
        <v>3865</v>
      </c>
      <c r="K720">
        <v>28000</v>
      </c>
    </row>
    <row r="721" spans="1:11" x14ac:dyDescent="0.25">
      <c r="A721" t="s">
        <v>3959</v>
      </c>
      <c r="B721" t="s">
        <v>3853</v>
      </c>
      <c r="C721" t="s">
        <v>354</v>
      </c>
      <c r="D721" t="s">
        <v>3964</v>
      </c>
      <c r="E721" t="s">
        <v>3894</v>
      </c>
      <c r="F721" t="s">
        <v>423</v>
      </c>
      <c r="G721" t="s">
        <v>3965</v>
      </c>
      <c r="H721" t="s">
        <v>3857</v>
      </c>
      <c r="I721" t="s">
        <v>3876</v>
      </c>
      <c r="J721" t="s">
        <v>3883</v>
      </c>
      <c r="K721">
        <v>28000</v>
      </c>
    </row>
    <row r="722" spans="1:11" x14ac:dyDescent="0.25">
      <c r="A722" t="s">
        <v>3959</v>
      </c>
      <c r="B722" t="s">
        <v>3853</v>
      </c>
      <c r="C722" t="s">
        <v>354</v>
      </c>
      <c r="D722" t="s">
        <v>3966</v>
      </c>
      <c r="E722" t="s">
        <v>3911</v>
      </c>
      <c r="F722" t="s">
        <v>301</v>
      </c>
      <c r="G722" t="s">
        <v>3967</v>
      </c>
      <c r="H722" t="s">
        <v>3857</v>
      </c>
      <c r="I722" t="s">
        <v>3858</v>
      </c>
      <c r="J722" t="s">
        <v>3859</v>
      </c>
      <c r="K722">
        <v>5000</v>
      </c>
    </row>
    <row r="723" spans="1:11" x14ac:dyDescent="0.25">
      <c r="A723" t="s">
        <v>3959</v>
      </c>
      <c r="B723" t="s">
        <v>3853</v>
      </c>
      <c r="C723" t="s">
        <v>354</v>
      </c>
      <c r="D723" t="s">
        <v>3966</v>
      </c>
      <c r="E723" t="s">
        <v>3911</v>
      </c>
      <c r="F723" t="s">
        <v>301</v>
      </c>
      <c r="G723" t="s">
        <v>3967</v>
      </c>
      <c r="H723" t="s">
        <v>3857</v>
      </c>
      <c r="I723" t="s">
        <v>3858</v>
      </c>
      <c r="J723" t="s">
        <v>3860</v>
      </c>
      <c r="K723">
        <v>5000</v>
      </c>
    </row>
    <row r="724" spans="1:11" x14ac:dyDescent="0.25">
      <c r="A724" t="s">
        <v>3959</v>
      </c>
      <c r="B724" t="s">
        <v>3853</v>
      </c>
      <c r="C724" t="s">
        <v>354</v>
      </c>
      <c r="D724" t="s">
        <v>3966</v>
      </c>
      <c r="E724" t="s">
        <v>3911</v>
      </c>
      <c r="F724" t="s">
        <v>301</v>
      </c>
      <c r="G724" t="s">
        <v>3967</v>
      </c>
      <c r="H724" t="s">
        <v>3857</v>
      </c>
      <c r="I724" t="s">
        <v>3881</v>
      </c>
      <c r="J724" t="s">
        <v>3859</v>
      </c>
      <c r="K724">
        <v>20500</v>
      </c>
    </row>
    <row r="725" spans="1:11" x14ac:dyDescent="0.25">
      <c r="A725" t="s">
        <v>3959</v>
      </c>
      <c r="B725" t="s">
        <v>3853</v>
      </c>
      <c r="C725" t="s">
        <v>354</v>
      </c>
      <c r="D725" t="s">
        <v>3966</v>
      </c>
      <c r="E725" t="s">
        <v>3911</v>
      </c>
      <c r="F725" t="s">
        <v>301</v>
      </c>
      <c r="G725" t="s">
        <v>3967</v>
      </c>
      <c r="H725" t="s">
        <v>3857</v>
      </c>
      <c r="I725" t="s">
        <v>3881</v>
      </c>
      <c r="J725" t="s">
        <v>3860</v>
      </c>
      <c r="K725">
        <v>20500</v>
      </c>
    </row>
    <row r="726" spans="1:11" x14ac:dyDescent="0.25">
      <c r="A726" t="s">
        <v>3959</v>
      </c>
      <c r="B726" t="s">
        <v>3853</v>
      </c>
      <c r="C726" t="s">
        <v>354</v>
      </c>
      <c r="D726" t="s">
        <v>3966</v>
      </c>
      <c r="E726" t="s">
        <v>3911</v>
      </c>
      <c r="F726" t="s">
        <v>301</v>
      </c>
      <c r="G726" t="s">
        <v>3967</v>
      </c>
      <c r="H726" t="s">
        <v>3857</v>
      </c>
      <c r="I726" t="s">
        <v>3863</v>
      </c>
      <c r="J726" t="s">
        <v>3864</v>
      </c>
      <c r="K726">
        <v>20500</v>
      </c>
    </row>
    <row r="727" spans="1:11" x14ac:dyDescent="0.25">
      <c r="A727" t="s">
        <v>3959</v>
      </c>
      <c r="B727" t="s">
        <v>3853</v>
      </c>
      <c r="C727" t="s">
        <v>354</v>
      </c>
      <c r="D727" t="s">
        <v>3966</v>
      </c>
      <c r="E727" t="s">
        <v>3911</v>
      </c>
      <c r="F727" t="s">
        <v>301</v>
      </c>
      <c r="G727" t="s">
        <v>3967</v>
      </c>
      <c r="H727" t="s">
        <v>3857</v>
      </c>
      <c r="I727" t="s">
        <v>3863</v>
      </c>
      <c r="J727" t="s">
        <v>3865</v>
      </c>
      <c r="K727">
        <v>21000</v>
      </c>
    </row>
    <row r="728" spans="1:11" x14ac:dyDescent="0.25">
      <c r="A728" t="s">
        <v>3959</v>
      </c>
      <c r="B728" t="s">
        <v>3853</v>
      </c>
      <c r="C728" t="s">
        <v>354</v>
      </c>
      <c r="D728" t="s">
        <v>3966</v>
      </c>
      <c r="E728" t="s">
        <v>3911</v>
      </c>
      <c r="F728" t="s">
        <v>301</v>
      </c>
      <c r="G728" t="s">
        <v>3967</v>
      </c>
      <c r="H728" t="s">
        <v>3857</v>
      </c>
      <c r="I728" t="s">
        <v>3863</v>
      </c>
      <c r="J728" t="s">
        <v>3883</v>
      </c>
      <c r="K728">
        <v>21000</v>
      </c>
    </row>
    <row r="729" spans="1:11" x14ac:dyDescent="0.25">
      <c r="A729" t="s">
        <v>3959</v>
      </c>
      <c r="B729" t="s">
        <v>3853</v>
      </c>
      <c r="C729" t="s">
        <v>354</v>
      </c>
      <c r="D729" t="s">
        <v>3966</v>
      </c>
      <c r="E729" t="s">
        <v>3911</v>
      </c>
      <c r="F729" t="s">
        <v>301</v>
      </c>
      <c r="G729" t="s">
        <v>3967</v>
      </c>
      <c r="H729" t="s">
        <v>3857</v>
      </c>
      <c r="I729" t="s">
        <v>3904</v>
      </c>
      <c r="J729" t="s">
        <v>3864</v>
      </c>
      <c r="K729">
        <v>14800</v>
      </c>
    </row>
    <row r="730" spans="1:11" x14ac:dyDescent="0.25">
      <c r="A730" t="s">
        <v>3959</v>
      </c>
      <c r="B730" t="s">
        <v>3853</v>
      </c>
      <c r="C730" t="s">
        <v>354</v>
      </c>
      <c r="D730" t="s">
        <v>3966</v>
      </c>
      <c r="E730" t="s">
        <v>3911</v>
      </c>
      <c r="F730" t="s">
        <v>301</v>
      </c>
      <c r="G730" t="s">
        <v>3967</v>
      </c>
      <c r="H730" t="s">
        <v>3857</v>
      </c>
      <c r="I730" t="s">
        <v>3904</v>
      </c>
      <c r="J730" t="s">
        <v>3865</v>
      </c>
      <c r="K730">
        <v>15300</v>
      </c>
    </row>
    <row r="731" spans="1:11" x14ac:dyDescent="0.25">
      <c r="A731" t="s">
        <v>3959</v>
      </c>
      <c r="B731" t="s">
        <v>3853</v>
      </c>
      <c r="C731" t="s">
        <v>354</v>
      </c>
      <c r="D731" t="s">
        <v>3966</v>
      </c>
      <c r="E731" t="s">
        <v>3911</v>
      </c>
      <c r="F731" t="s">
        <v>301</v>
      </c>
      <c r="G731" t="s">
        <v>3967</v>
      </c>
      <c r="H731" t="s">
        <v>3857</v>
      </c>
      <c r="I731" t="s">
        <v>3904</v>
      </c>
      <c r="J731" t="s">
        <v>3883</v>
      </c>
      <c r="K731">
        <v>15300</v>
      </c>
    </row>
    <row r="732" spans="1:11" x14ac:dyDescent="0.25">
      <c r="A732" t="s">
        <v>3959</v>
      </c>
      <c r="B732" t="s">
        <v>3853</v>
      </c>
      <c r="C732" t="s">
        <v>354</v>
      </c>
      <c r="D732" t="s">
        <v>3966</v>
      </c>
      <c r="E732" t="s">
        <v>3911</v>
      </c>
      <c r="F732" t="s">
        <v>301</v>
      </c>
      <c r="G732" t="s">
        <v>3967</v>
      </c>
      <c r="H732" t="s">
        <v>3857</v>
      </c>
      <c r="I732" t="s">
        <v>3866</v>
      </c>
      <c r="J732" t="s">
        <v>3865</v>
      </c>
      <c r="K732">
        <v>35000</v>
      </c>
    </row>
    <row r="733" spans="1:11" x14ac:dyDescent="0.25">
      <c r="A733" t="s">
        <v>3959</v>
      </c>
      <c r="B733" t="s">
        <v>3853</v>
      </c>
      <c r="C733" t="s">
        <v>354</v>
      </c>
      <c r="D733" t="s">
        <v>3966</v>
      </c>
      <c r="E733" t="s">
        <v>3911</v>
      </c>
      <c r="F733" t="s">
        <v>301</v>
      </c>
      <c r="G733" t="s">
        <v>3967</v>
      </c>
      <c r="H733" t="s">
        <v>3857</v>
      </c>
      <c r="I733" t="s">
        <v>3866</v>
      </c>
      <c r="J733" t="s">
        <v>3883</v>
      </c>
      <c r="K733">
        <v>35000</v>
      </c>
    </row>
    <row r="734" spans="1:11" x14ac:dyDescent="0.25">
      <c r="A734" t="s">
        <v>3959</v>
      </c>
      <c r="B734" t="s">
        <v>3853</v>
      </c>
      <c r="C734" t="s">
        <v>354</v>
      </c>
      <c r="D734" t="s">
        <v>3966</v>
      </c>
      <c r="E734" t="s">
        <v>3911</v>
      </c>
      <c r="F734" t="s">
        <v>301</v>
      </c>
      <c r="G734" t="s">
        <v>3967</v>
      </c>
      <c r="H734" t="s">
        <v>3857</v>
      </c>
      <c r="I734" t="s">
        <v>3867</v>
      </c>
      <c r="J734" t="s">
        <v>3865</v>
      </c>
      <c r="K734">
        <v>8750</v>
      </c>
    </row>
    <row r="735" spans="1:11" x14ac:dyDescent="0.25">
      <c r="A735" t="s">
        <v>3959</v>
      </c>
      <c r="B735" t="s">
        <v>3853</v>
      </c>
      <c r="C735" t="s">
        <v>354</v>
      </c>
      <c r="D735" t="s">
        <v>3966</v>
      </c>
      <c r="E735" t="s">
        <v>3911</v>
      </c>
      <c r="F735" t="s">
        <v>301</v>
      </c>
      <c r="G735" t="s">
        <v>3967</v>
      </c>
      <c r="H735" t="s">
        <v>3857</v>
      </c>
      <c r="I735" t="s">
        <v>3867</v>
      </c>
      <c r="J735" t="s">
        <v>3883</v>
      </c>
      <c r="K735">
        <v>8750</v>
      </c>
    </row>
    <row r="736" spans="1:11" x14ac:dyDescent="0.25">
      <c r="A736" t="s">
        <v>3959</v>
      </c>
      <c r="B736" t="s">
        <v>3853</v>
      </c>
      <c r="C736" t="s">
        <v>354</v>
      </c>
      <c r="D736" t="s">
        <v>3966</v>
      </c>
      <c r="E736" t="s">
        <v>3911</v>
      </c>
      <c r="F736" t="s">
        <v>301</v>
      </c>
      <c r="G736" t="s">
        <v>3967</v>
      </c>
      <c r="H736" t="s">
        <v>3857</v>
      </c>
      <c r="I736" t="s">
        <v>3868</v>
      </c>
      <c r="J736" t="s">
        <v>3865</v>
      </c>
      <c r="K736">
        <v>21000</v>
      </c>
    </row>
    <row r="737" spans="1:11" x14ac:dyDescent="0.25">
      <c r="A737" t="s">
        <v>3959</v>
      </c>
      <c r="B737" t="s">
        <v>3853</v>
      </c>
      <c r="C737" t="s">
        <v>354</v>
      </c>
      <c r="D737" t="s">
        <v>3966</v>
      </c>
      <c r="E737" t="s">
        <v>3911</v>
      </c>
      <c r="F737" t="s">
        <v>301</v>
      </c>
      <c r="G737" t="s">
        <v>3967</v>
      </c>
      <c r="H737" t="s">
        <v>3857</v>
      </c>
      <c r="I737" t="s">
        <v>3868</v>
      </c>
      <c r="J737" t="s">
        <v>3883</v>
      </c>
      <c r="K737">
        <v>21000</v>
      </c>
    </row>
    <row r="738" spans="1:11" x14ac:dyDescent="0.25">
      <c r="A738" t="s">
        <v>3959</v>
      </c>
      <c r="B738" t="s">
        <v>3853</v>
      </c>
      <c r="C738" t="s">
        <v>354</v>
      </c>
      <c r="D738" t="s">
        <v>3966</v>
      </c>
      <c r="E738" t="s">
        <v>3911</v>
      </c>
      <c r="F738" t="s">
        <v>301</v>
      </c>
      <c r="G738" t="s">
        <v>3967</v>
      </c>
      <c r="H738" t="s">
        <v>3857</v>
      </c>
      <c r="I738" t="s">
        <v>3870</v>
      </c>
      <c r="J738" t="s">
        <v>3865</v>
      </c>
      <c r="K738">
        <v>20000</v>
      </c>
    </row>
    <row r="739" spans="1:11" x14ac:dyDescent="0.25">
      <c r="A739" t="s">
        <v>3959</v>
      </c>
      <c r="B739" t="s">
        <v>3853</v>
      </c>
      <c r="C739" t="s">
        <v>354</v>
      </c>
      <c r="D739" t="s">
        <v>3966</v>
      </c>
      <c r="E739" t="s">
        <v>3911</v>
      </c>
      <c r="F739" t="s">
        <v>301</v>
      </c>
      <c r="G739" t="s">
        <v>3967</v>
      </c>
      <c r="H739" t="s">
        <v>3857</v>
      </c>
      <c r="I739" t="s">
        <v>3870</v>
      </c>
      <c r="J739" t="s">
        <v>3883</v>
      </c>
      <c r="K739">
        <v>20000</v>
      </c>
    </row>
    <row r="740" spans="1:11" x14ac:dyDescent="0.25">
      <c r="A740" t="s">
        <v>3959</v>
      </c>
      <c r="B740" t="s">
        <v>3853</v>
      </c>
      <c r="C740" t="s">
        <v>354</v>
      </c>
      <c r="D740" t="s">
        <v>3966</v>
      </c>
      <c r="E740" t="s">
        <v>3911</v>
      </c>
      <c r="F740" t="s">
        <v>301</v>
      </c>
      <c r="G740" t="s">
        <v>3967</v>
      </c>
      <c r="H740" t="s">
        <v>3857</v>
      </c>
      <c r="I740" t="s">
        <v>3921</v>
      </c>
      <c r="J740" t="s">
        <v>3865</v>
      </c>
      <c r="K740">
        <v>8000</v>
      </c>
    </row>
    <row r="741" spans="1:11" x14ac:dyDescent="0.25">
      <c r="A741" t="s">
        <v>3959</v>
      </c>
      <c r="B741" t="s">
        <v>3853</v>
      </c>
      <c r="C741" t="s">
        <v>354</v>
      </c>
      <c r="D741" t="s">
        <v>3966</v>
      </c>
      <c r="E741" t="s">
        <v>3911</v>
      </c>
      <c r="F741" t="s">
        <v>301</v>
      </c>
      <c r="G741" t="s">
        <v>3967</v>
      </c>
      <c r="H741" t="s">
        <v>3857</v>
      </c>
      <c r="I741" t="s">
        <v>3921</v>
      </c>
      <c r="J741" t="s">
        <v>3883</v>
      </c>
      <c r="K741">
        <v>8000</v>
      </c>
    </row>
    <row r="742" spans="1:11" x14ac:dyDescent="0.25">
      <c r="A742" t="s">
        <v>3959</v>
      </c>
      <c r="B742" t="s">
        <v>3853</v>
      </c>
      <c r="C742" t="s">
        <v>354</v>
      </c>
      <c r="D742" t="s">
        <v>3966</v>
      </c>
      <c r="E742" t="s">
        <v>3911</v>
      </c>
      <c r="F742" t="s">
        <v>301</v>
      </c>
      <c r="G742" t="s">
        <v>3967</v>
      </c>
      <c r="H742" t="s">
        <v>3857</v>
      </c>
      <c r="I742" t="s">
        <v>3905</v>
      </c>
      <c r="J742" t="s">
        <v>3859</v>
      </c>
      <c r="K742">
        <v>10</v>
      </c>
    </row>
    <row r="743" spans="1:11" x14ac:dyDescent="0.25">
      <c r="A743" t="s">
        <v>3959</v>
      </c>
      <c r="B743" t="s">
        <v>3853</v>
      </c>
      <c r="C743" t="s">
        <v>354</v>
      </c>
      <c r="D743" t="s">
        <v>3966</v>
      </c>
      <c r="E743" t="s">
        <v>3911</v>
      </c>
      <c r="F743" t="s">
        <v>301</v>
      </c>
      <c r="G743" t="s">
        <v>3967</v>
      </c>
      <c r="H743" t="s">
        <v>3857</v>
      </c>
      <c r="I743" t="s">
        <v>3905</v>
      </c>
      <c r="J743" t="s">
        <v>3860</v>
      </c>
      <c r="K743">
        <v>10</v>
      </c>
    </row>
    <row r="744" spans="1:11" x14ac:dyDescent="0.25">
      <c r="A744" t="s">
        <v>3959</v>
      </c>
      <c r="B744" t="s">
        <v>3853</v>
      </c>
      <c r="C744" t="s">
        <v>354</v>
      </c>
      <c r="D744" t="s">
        <v>3966</v>
      </c>
      <c r="E744" t="s">
        <v>3911</v>
      </c>
      <c r="F744" t="s">
        <v>301</v>
      </c>
      <c r="G744" t="s">
        <v>3967</v>
      </c>
      <c r="H744" t="s">
        <v>3857</v>
      </c>
      <c r="I744" t="s">
        <v>3884</v>
      </c>
      <c r="J744" t="s">
        <v>3859</v>
      </c>
      <c r="K744">
        <v>8000</v>
      </c>
    </row>
    <row r="745" spans="1:11" x14ac:dyDescent="0.25">
      <c r="A745" t="s">
        <v>3959</v>
      </c>
      <c r="B745" t="s">
        <v>3853</v>
      </c>
      <c r="C745" t="s">
        <v>354</v>
      </c>
      <c r="D745" t="s">
        <v>3966</v>
      </c>
      <c r="E745" t="s">
        <v>3911</v>
      </c>
      <c r="F745" t="s">
        <v>301</v>
      </c>
      <c r="G745" t="s">
        <v>3967</v>
      </c>
      <c r="H745" t="s">
        <v>3857</v>
      </c>
      <c r="I745" t="s">
        <v>3884</v>
      </c>
      <c r="J745" t="s">
        <v>3860</v>
      </c>
      <c r="K745">
        <v>8000</v>
      </c>
    </row>
    <row r="746" spans="1:11" x14ac:dyDescent="0.25">
      <c r="A746" t="s">
        <v>3959</v>
      </c>
      <c r="B746" t="s">
        <v>3853</v>
      </c>
      <c r="C746" t="s">
        <v>354</v>
      </c>
      <c r="D746" t="s">
        <v>3966</v>
      </c>
      <c r="E746" t="s">
        <v>3911</v>
      </c>
      <c r="F746" t="s">
        <v>301</v>
      </c>
      <c r="G746" t="s">
        <v>3967</v>
      </c>
      <c r="H746" t="s">
        <v>3857</v>
      </c>
      <c r="I746" t="s">
        <v>530</v>
      </c>
      <c r="J746" t="s">
        <v>533</v>
      </c>
      <c r="K746">
        <v>83000</v>
      </c>
    </row>
    <row r="747" spans="1:11" x14ac:dyDescent="0.25">
      <c r="A747" t="s">
        <v>3959</v>
      </c>
      <c r="B747" t="s">
        <v>3853</v>
      </c>
      <c r="C747" t="s">
        <v>354</v>
      </c>
      <c r="D747" t="s">
        <v>3966</v>
      </c>
      <c r="E747" t="s">
        <v>3911</v>
      </c>
      <c r="F747" t="s">
        <v>301</v>
      </c>
      <c r="G747" t="s">
        <v>3967</v>
      </c>
      <c r="H747" t="s">
        <v>3857</v>
      </c>
      <c r="I747" t="s">
        <v>530</v>
      </c>
      <c r="J747" t="s">
        <v>3871</v>
      </c>
      <c r="K747">
        <v>85000</v>
      </c>
    </row>
    <row r="748" spans="1:11" x14ac:dyDescent="0.25">
      <c r="A748" t="s">
        <v>3959</v>
      </c>
      <c r="B748" t="s">
        <v>3853</v>
      </c>
      <c r="C748" t="s">
        <v>354</v>
      </c>
      <c r="D748" t="s">
        <v>3966</v>
      </c>
      <c r="E748" t="s">
        <v>3911</v>
      </c>
      <c r="F748" t="s">
        <v>301</v>
      </c>
      <c r="G748" t="s">
        <v>3967</v>
      </c>
      <c r="H748" t="s">
        <v>3857</v>
      </c>
      <c r="I748" t="s">
        <v>3873</v>
      </c>
      <c r="J748" t="s">
        <v>3859</v>
      </c>
      <c r="K748">
        <v>90</v>
      </c>
    </row>
    <row r="749" spans="1:11" x14ac:dyDescent="0.25">
      <c r="A749" t="s">
        <v>3959</v>
      </c>
      <c r="B749" t="s">
        <v>3853</v>
      </c>
      <c r="C749" t="s">
        <v>354</v>
      </c>
      <c r="D749" t="s">
        <v>3966</v>
      </c>
      <c r="E749" t="s">
        <v>3911</v>
      </c>
      <c r="F749" t="s">
        <v>301</v>
      </c>
      <c r="G749" t="s">
        <v>3967</v>
      </c>
      <c r="H749" t="s">
        <v>3857</v>
      </c>
      <c r="I749" t="s">
        <v>3873</v>
      </c>
      <c r="J749" t="s">
        <v>3860</v>
      </c>
      <c r="K749">
        <v>90</v>
      </c>
    </row>
    <row r="750" spans="1:11" x14ac:dyDescent="0.25">
      <c r="A750" t="s">
        <v>3959</v>
      </c>
      <c r="B750" t="s">
        <v>3853</v>
      </c>
      <c r="C750" t="s">
        <v>354</v>
      </c>
      <c r="D750" t="s">
        <v>3966</v>
      </c>
      <c r="E750" t="s">
        <v>3911</v>
      </c>
      <c r="F750" t="s">
        <v>301</v>
      </c>
      <c r="G750" t="s">
        <v>3967</v>
      </c>
      <c r="H750" t="s">
        <v>3857</v>
      </c>
      <c r="I750" t="s">
        <v>3886</v>
      </c>
      <c r="J750" t="s">
        <v>3871</v>
      </c>
      <c r="K750">
        <v>85000</v>
      </c>
    </row>
    <row r="751" spans="1:11" x14ac:dyDescent="0.25">
      <c r="A751" t="s">
        <v>3959</v>
      </c>
      <c r="B751" t="s">
        <v>3853</v>
      </c>
      <c r="C751" t="s">
        <v>354</v>
      </c>
      <c r="D751" t="s">
        <v>3966</v>
      </c>
      <c r="E751" t="s">
        <v>3911</v>
      </c>
      <c r="F751" t="s">
        <v>301</v>
      </c>
      <c r="G751" t="s">
        <v>3967</v>
      </c>
      <c r="H751" t="s">
        <v>3857</v>
      </c>
      <c r="I751" t="s">
        <v>3875</v>
      </c>
      <c r="J751" t="s">
        <v>533</v>
      </c>
      <c r="K751">
        <v>83000</v>
      </c>
    </row>
    <row r="752" spans="1:11" x14ac:dyDescent="0.25">
      <c r="A752" t="s">
        <v>3959</v>
      </c>
      <c r="B752" t="s">
        <v>3853</v>
      </c>
      <c r="C752" t="s">
        <v>354</v>
      </c>
      <c r="D752" t="s">
        <v>3966</v>
      </c>
      <c r="E752" t="s">
        <v>3911</v>
      </c>
      <c r="F752" t="s">
        <v>301</v>
      </c>
      <c r="G752" t="s">
        <v>3967</v>
      </c>
      <c r="H752" t="s">
        <v>3857</v>
      </c>
      <c r="I752" t="s">
        <v>3875</v>
      </c>
      <c r="J752" t="s">
        <v>3871</v>
      </c>
      <c r="K752">
        <v>85000</v>
      </c>
    </row>
    <row r="753" spans="1:11" x14ac:dyDescent="0.25">
      <c r="A753" t="s">
        <v>3959</v>
      </c>
      <c r="B753" t="s">
        <v>3853</v>
      </c>
      <c r="C753" t="s">
        <v>354</v>
      </c>
      <c r="D753" t="s">
        <v>3966</v>
      </c>
      <c r="E753" t="s">
        <v>3911</v>
      </c>
      <c r="F753" t="s">
        <v>301</v>
      </c>
      <c r="G753" t="s">
        <v>3967</v>
      </c>
      <c r="H753" t="s">
        <v>3857</v>
      </c>
      <c r="I753" t="s">
        <v>3876</v>
      </c>
      <c r="J753" t="s">
        <v>3865</v>
      </c>
      <c r="K753">
        <v>45000</v>
      </c>
    </row>
    <row r="754" spans="1:11" x14ac:dyDescent="0.25">
      <c r="A754" t="s">
        <v>3959</v>
      </c>
      <c r="B754" t="s">
        <v>3853</v>
      </c>
      <c r="C754" t="s">
        <v>354</v>
      </c>
      <c r="D754" t="s">
        <v>3966</v>
      </c>
      <c r="E754" t="s">
        <v>3911</v>
      </c>
      <c r="F754" t="s">
        <v>301</v>
      </c>
      <c r="G754" t="s">
        <v>3967</v>
      </c>
      <c r="H754" t="s">
        <v>3857</v>
      </c>
      <c r="I754" t="s">
        <v>3876</v>
      </c>
      <c r="J754" t="s">
        <v>3883</v>
      </c>
      <c r="K754">
        <v>45000</v>
      </c>
    </row>
    <row r="755" spans="1:11" x14ac:dyDescent="0.25">
      <c r="A755" t="s">
        <v>3968</v>
      </c>
      <c r="B755" t="s">
        <v>3853</v>
      </c>
      <c r="C755" t="s">
        <v>354</v>
      </c>
      <c r="D755" t="s">
        <v>3969</v>
      </c>
      <c r="E755" t="s">
        <v>3970</v>
      </c>
      <c r="F755" t="s">
        <v>408</v>
      </c>
      <c r="G755" t="s">
        <v>3971</v>
      </c>
      <c r="H755" t="s">
        <v>3880</v>
      </c>
      <c r="I755" t="s">
        <v>3858</v>
      </c>
      <c r="J755" t="s">
        <v>3859</v>
      </c>
      <c r="K755">
        <v>12000</v>
      </c>
    </row>
    <row r="756" spans="1:11" x14ac:dyDescent="0.25">
      <c r="A756" t="s">
        <v>3968</v>
      </c>
      <c r="B756" t="s">
        <v>3853</v>
      </c>
      <c r="C756" t="s">
        <v>354</v>
      </c>
      <c r="D756" t="s">
        <v>3969</v>
      </c>
      <c r="E756" t="s">
        <v>3970</v>
      </c>
      <c r="F756" t="s">
        <v>408</v>
      </c>
      <c r="G756" t="s">
        <v>3971</v>
      </c>
      <c r="H756" t="s">
        <v>3880</v>
      </c>
      <c r="I756" t="s">
        <v>3858</v>
      </c>
      <c r="J756" t="s">
        <v>3860</v>
      </c>
      <c r="K756">
        <v>12000</v>
      </c>
    </row>
    <row r="757" spans="1:11" x14ac:dyDescent="0.25">
      <c r="A757" t="s">
        <v>3968</v>
      </c>
      <c r="B757" t="s">
        <v>3853</v>
      </c>
      <c r="C757" t="s">
        <v>354</v>
      </c>
      <c r="D757" t="s">
        <v>3969</v>
      </c>
      <c r="E757" t="s">
        <v>3970</v>
      </c>
      <c r="F757" t="s">
        <v>408</v>
      </c>
      <c r="G757" t="s">
        <v>3971</v>
      </c>
      <c r="H757" t="s">
        <v>3880</v>
      </c>
      <c r="I757" t="s">
        <v>3863</v>
      </c>
      <c r="J757" t="s">
        <v>3864</v>
      </c>
      <c r="K757">
        <v>51500</v>
      </c>
    </row>
    <row r="758" spans="1:11" x14ac:dyDescent="0.25">
      <c r="A758" t="s">
        <v>3968</v>
      </c>
      <c r="B758" t="s">
        <v>3853</v>
      </c>
      <c r="C758" t="s">
        <v>354</v>
      </c>
      <c r="D758" t="s">
        <v>3969</v>
      </c>
      <c r="E758" t="s">
        <v>3970</v>
      </c>
      <c r="F758" t="s">
        <v>408</v>
      </c>
      <c r="G758" t="s">
        <v>3971</v>
      </c>
      <c r="H758" t="s">
        <v>3880</v>
      </c>
      <c r="I758" t="s">
        <v>3863</v>
      </c>
      <c r="J758" t="s">
        <v>3865</v>
      </c>
      <c r="K758">
        <v>53000</v>
      </c>
    </row>
    <row r="759" spans="1:11" x14ac:dyDescent="0.25">
      <c r="A759" t="s">
        <v>3968</v>
      </c>
      <c r="B759" t="s">
        <v>3853</v>
      </c>
      <c r="C759" t="s">
        <v>354</v>
      </c>
      <c r="D759" t="s">
        <v>3969</v>
      </c>
      <c r="E759" t="s">
        <v>3970</v>
      </c>
      <c r="F759" t="s">
        <v>408</v>
      </c>
      <c r="G759" t="s">
        <v>3971</v>
      </c>
      <c r="H759" t="s">
        <v>3880</v>
      </c>
      <c r="I759" t="s">
        <v>3863</v>
      </c>
      <c r="J759" t="s">
        <v>3883</v>
      </c>
      <c r="K759">
        <v>53000</v>
      </c>
    </row>
    <row r="760" spans="1:11" x14ac:dyDescent="0.25">
      <c r="A760" t="s">
        <v>3968</v>
      </c>
      <c r="B760" t="s">
        <v>3853</v>
      </c>
      <c r="C760" t="s">
        <v>354</v>
      </c>
      <c r="D760" t="s">
        <v>3969</v>
      </c>
      <c r="E760" t="s">
        <v>3970</v>
      </c>
      <c r="F760" t="s">
        <v>408</v>
      </c>
      <c r="G760" t="s">
        <v>3971</v>
      </c>
      <c r="H760" t="s">
        <v>3880</v>
      </c>
      <c r="I760" t="s">
        <v>3972</v>
      </c>
      <c r="J760" t="s">
        <v>3864</v>
      </c>
      <c r="K760">
        <v>21500</v>
      </c>
    </row>
    <row r="761" spans="1:11" x14ac:dyDescent="0.25">
      <c r="A761" t="s">
        <v>3968</v>
      </c>
      <c r="B761" t="s">
        <v>3853</v>
      </c>
      <c r="C761" t="s">
        <v>354</v>
      </c>
      <c r="D761" t="s">
        <v>3969</v>
      </c>
      <c r="E761" t="s">
        <v>3970</v>
      </c>
      <c r="F761" t="s">
        <v>408</v>
      </c>
      <c r="G761" t="s">
        <v>3971</v>
      </c>
      <c r="H761" t="s">
        <v>3880</v>
      </c>
      <c r="I761" t="s">
        <v>3972</v>
      </c>
      <c r="J761" t="s">
        <v>3865</v>
      </c>
      <c r="K761">
        <v>23000</v>
      </c>
    </row>
    <row r="762" spans="1:11" x14ac:dyDescent="0.25">
      <c r="A762" t="s">
        <v>3968</v>
      </c>
      <c r="B762" t="s">
        <v>3853</v>
      </c>
      <c r="C762" t="s">
        <v>354</v>
      </c>
      <c r="D762" t="s">
        <v>3969</v>
      </c>
      <c r="E762" t="s">
        <v>3970</v>
      </c>
      <c r="F762" t="s">
        <v>408</v>
      </c>
      <c r="G762" t="s">
        <v>3971</v>
      </c>
      <c r="H762" t="s">
        <v>3880</v>
      </c>
      <c r="I762" t="s">
        <v>3972</v>
      </c>
      <c r="J762" t="s">
        <v>3883</v>
      </c>
      <c r="K762">
        <v>23000</v>
      </c>
    </row>
    <row r="763" spans="1:11" x14ac:dyDescent="0.25">
      <c r="A763" t="s">
        <v>3968</v>
      </c>
      <c r="B763" t="s">
        <v>3853</v>
      </c>
      <c r="C763" t="s">
        <v>354</v>
      </c>
      <c r="D763" t="s">
        <v>3969</v>
      </c>
      <c r="E763" t="s">
        <v>3970</v>
      </c>
      <c r="F763" t="s">
        <v>408</v>
      </c>
      <c r="G763" t="s">
        <v>3971</v>
      </c>
      <c r="H763" t="s">
        <v>3880</v>
      </c>
      <c r="I763" t="s">
        <v>3904</v>
      </c>
      <c r="J763" t="s">
        <v>3864</v>
      </c>
      <c r="K763">
        <v>45000</v>
      </c>
    </row>
    <row r="764" spans="1:11" x14ac:dyDescent="0.25">
      <c r="A764" t="s">
        <v>3968</v>
      </c>
      <c r="B764" t="s">
        <v>3853</v>
      </c>
      <c r="C764" t="s">
        <v>354</v>
      </c>
      <c r="D764" t="s">
        <v>3969</v>
      </c>
      <c r="E764" t="s">
        <v>3970</v>
      </c>
      <c r="F764" t="s">
        <v>408</v>
      </c>
      <c r="G764" t="s">
        <v>3971</v>
      </c>
      <c r="H764" t="s">
        <v>3880</v>
      </c>
      <c r="I764" t="s">
        <v>3904</v>
      </c>
      <c r="J764" t="s">
        <v>3865</v>
      </c>
      <c r="K764">
        <v>50000</v>
      </c>
    </row>
    <row r="765" spans="1:11" x14ac:dyDescent="0.25">
      <c r="A765" t="s">
        <v>3968</v>
      </c>
      <c r="B765" t="s">
        <v>3853</v>
      </c>
      <c r="C765" t="s">
        <v>354</v>
      </c>
      <c r="D765" t="s">
        <v>3969</v>
      </c>
      <c r="E765" t="s">
        <v>3970</v>
      </c>
      <c r="F765" t="s">
        <v>408</v>
      </c>
      <c r="G765" t="s">
        <v>3971</v>
      </c>
      <c r="H765" t="s">
        <v>3880</v>
      </c>
      <c r="I765" t="s">
        <v>3904</v>
      </c>
      <c r="J765" t="s">
        <v>3883</v>
      </c>
      <c r="K765">
        <v>50000</v>
      </c>
    </row>
    <row r="766" spans="1:11" x14ac:dyDescent="0.25">
      <c r="A766" t="s">
        <v>3968</v>
      </c>
      <c r="B766" t="s">
        <v>3853</v>
      </c>
      <c r="C766" t="s">
        <v>354</v>
      </c>
      <c r="D766" t="s">
        <v>3969</v>
      </c>
      <c r="E766" t="s">
        <v>3970</v>
      </c>
      <c r="F766" t="s">
        <v>408</v>
      </c>
      <c r="G766" t="s">
        <v>3971</v>
      </c>
      <c r="H766" t="s">
        <v>3880</v>
      </c>
      <c r="I766" t="s">
        <v>3866</v>
      </c>
      <c r="J766" t="s">
        <v>3865</v>
      </c>
      <c r="K766">
        <v>53300</v>
      </c>
    </row>
    <row r="767" spans="1:11" x14ac:dyDescent="0.25">
      <c r="A767" t="s">
        <v>3968</v>
      </c>
      <c r="B767" t="s">
        <v>3853</v>
      </c>
      <c r="C767" t="s">
        <v>354</v>
      </c>
      <c r="D767" t="s">
        <v>3969</v>
      </c>
      <c r="E767" t="s">
        <v>3970</v>
      </c>
      <c r="F767" t="s">
        <v>408</v>
      </c>
      <c r="G767" t="s">
        <v>3971</v>
      </c>
      <c r="H767" t="s">
        <v>3880</v>
      </c>
      <c r="I767" t="s">
        <v>3866</v>
      </c>
      <c r="J767" t="s">
        <v>3883</v>
      </c>
      <c r="K767">
        <v>53300</v>
      </c>
    </row>
    <row r="768" spans="1:11" x14ac:dyDescent="0.25">
      <c r="A768" t="s">
        <v>3968</v>
      </c>
      <c r="B768" t="s">
        <v>3853</v>
      </c>
      <c r="C768" t="s">
        <v>354</v>
      </c>
      <c r="D768" t="s">
        <v>3969</v>
      </c>
      <c r="E768" t="s">
        <v>3970</v>
      </c>
      <c r="F768" t="s">
        <v>408</v>
      </c>
      <c r="G768" t="s">
        <v>3971</v>
      </c>
      <c r="H768" t="s">
        <v>3880</v>
      </c>
      <c r="I768" t="s">
        <v>3867</v>
      </c>
      <c r="J768" t="s">
        <v>3865</v>
      </c>
      <c r="K768">
        <v>34000</v>
      </c>
    </row>
    <row r="769" spans="1:11" x14ac:dyDescent="0.25">
      <c r="A769" t="s">
        <v>3968</v>
      </c>
      <c r="B769" t="s">
        <v>3853</v>
      </c>
      <c r="C769" t="s">
        <v>354</v>
      </c>
      <c r="D769" t="s">
        <v>3969</v>
      </c>
      <c r="E769" t="s">
        <v>3970</v>
      </c>
      <c r="F769" t="s">
        <v>408</v>
      </c>
      <c r="G769" t="s">
        <v>3971</v>
      </c>
      <c r="H769" t="s">
        <v>3880</v>
      </c>
      <c r="I769" t="s">
        <v>3867</v>
      </c>
      <c r="J769" t="s">
        <v>3883</v>
      </c>
      <c r="K769">
        <v>34000</v>
      </c>
    </row>
    <row r="770" spans="1:11" x14ac:dyDescent="0.25">
      <c r="A770" t="s">
        <v>3968</v>
      </c>
      <c r="B770" t="s">
        <v>3853</v>
      </c>
      <c r="C770" t="s">
        <v>354</v>
      </c>
      <c r="D770" t="s">
        <v>3969</v>
      </c>
      <c r="E770" t="s">
        <v>3970</v>
      </c>
      <c r="F770" t="s">
        <v>408</v>
      </c>
      <c r="G770" t="s">
        <v>3971</v>
      </c>
      <c r="H770" t="s">
        <v>3880</v>
      </c>
      <c r="I770" t="s">
        <v>3869</v>
      </c>
      <c r="J770" t="s">
        <v>3865</v>
      </c>
      <c r="K770">
        <v>23300</v>
      </c>
    </row>
    <row r="771" spans="1:11" x14ac:dyDescent="0.25">
      <c r="A771" t="s">
        <v>3968</v>
      </c>
      <c r="B771" t="s">
        <v>3853</v>
      </c>
      <c r="C771" t="s">
        <v>354</v>
      </c>
      <c r="D771" t="s">
        <v>3969</v>
      </c>
      <c r="E771" t="s">
        <v>3970</v>
      </c>
      <c r="F771" t="s">
        <v>408</v>
      </c>
      <c r="G771" t="s">
        <v>3971</v>
      </c>
      <c r="H771" t="s">
        <v>3880</v>
      </c>
      <c r="I771" t="s">
        <v>3869</v>
      </c>
      <c r="J771" t="s">
        <v>3883</v>
      </c>
      <c r="K771">
        <v>23300</v>
      </c>
    </row>
    <row r="772" spans="1:11" x14ac:dyDescent="0.25">
      <c r="A772" t="s">
        <v>3968</v>
      </c>
      <c r="B772" t="s">
        <v>3853</v>
      </c>
      <c r="C772" t="s">
        <v>354</v>
      </c>
      <c r="D772" t="s">
        <v>3969</v>
      </c>
      <c r="E772" t="s">
        <v>3970</v>
      </c>
      <c r="F772" t="s">
        <v>408</v>
      </c>
      <c r="G772" t="s">
        <v>3971</v>
      </c>
      <c r="H772" t="s">
        <v>3880</v>
      </c>
      <c r="I772" t="s">
        <v>3870</v>
      </c>
      <c r="J772" t="s">
        <v>3865</v>
      </c>
      <c r="K772">
        <v>80000</v>
      </c>
    </row>
    <row r="773" spans="1:11" x14ac:dyDescent="0.25">
      <c r="A773" t="s">
        <v>3968</v>
      </c>
      <c r="B773" t="s">
        <v>3853</v>
      </c>
      <c r="C773" t="s">
        <v>354</v>
      </c>
      <c r="D773" t="s">
        <v>3969</v>
      </c>
      <c r="E773" t="s">
        <v>3970</v>
      </c>
      <c r="F773" t="s">
        <v>408</v>
      </c>
      <c r="G773" t="s">
        <v>3971</v>
      </c>
      <c r="H773" t="s">
        <v>3880</v>
      </c>
      <c r="I773" t="s">
        <v>3870</v>
      </c>
      <c r="J773" t="s">
        <v>3883</v>
      </c>
      <c r="K773">
        <v>80000</v>
      </c>
    </row>
    <row r="774" spans="1:11" x14ac:dyDescent="0.25">
      <c r="A774" t="s">
        <v>3968</v>
      </c>
      <c r="B774" t="s">
        <v>3853</v>
      </c>
      <c r="C774" t="s">
        <v>354</v>
      </c>
      <c r="D774" t="s">
        <v>3969</v>
      </c>
      <c r="E774" t="s">
        <v>3970</v>
      </c>
      <c r="F774" t="s">
        <v>408</v>
      </c>
      <c r="G774" t="s">
        <v>3971</v>
      </c>
      <c r="H774" t="s">
        <v>3880</v>
      </c>
      <c r="I774" t="s">
        <v>530</v>
      </c>
      <c r="J774" t="s">
        <v>533</v>
      </c>
      <c r="K774">
        <v>190000</v>
      </c>
    </row>
    <row r="775" spans="1:11" x14ac:dyDescent="0.25">
      <c r="A775" t="s">
        <v>3968</v>
      </c>
      <c r="B775" t="s">
        <v>3853</v>
      </c>
      <c r="C775" t="s">
        <v>354</v>
      </c>
      <c r="D775" t="s">
        <v>3969</v>
      </c>
      <c r="E775" t="s">
        <v>3970</v>
      </c>
      <c r="F775" t="s">
        <v>408</v>
      </c>
      <c r="G775" t="s">
        <v>3971</v>
      </c>
      <c r="H775" t="s">
        <v>3880</v>
      </c>
      <c r="I775" t="s">
        <v>530</v>
      </c>
      <c r="J775" t="s">
        <v>3871</v>
      </c>
      <c r="K775">
        <v>208000</v>
      </c>
    </row>
    <row r="776" spans="1:11" x14ac:dyDescent="0.25">
      <c r="A776" t="s">
        <v>3968</v>
      </c>
      <c r="B776" t="s">
        <v>3853</v>
      </c>
      <c r="C776" t="s">
        <v>354</v>
      </c>
      <c r="D776" t="s">
        <v>3969</v>
      </c>
      <c r="E776" t="s">
        <v>3970</v>
      </c>
      <c r="F776" t="s">
        <v>408</v>
      </c>
      <c r="G776" t="s">
        <v>3971</v>
      </c>
      <c r="H776" t="s">
        <v>3880</v>
      </c>
      <c r="I776" t="s">
        <v>3873</v>
      </c>
      <c r="J776" t="s">
        <v>3859</v>
      </c>
      <c r="K776">
        <v>90</v>
      </c>
    </row>
    <row r="777" spans="1:11" x14ac:dyDescent="0.25">
      <c r="A777" t="s">
        <v>3968</v>
      </c>
      <c r="B777" t="s">
        <v>3853</v>
      </c>
      <c r="C777" t="s">
        <v>354</v>
      </c>
      <c r="D777" t="s">
        <v>3969</v>
      </c>
      <c r="E777" t="s">
        <v>3970</v>
      </c>
      <c r="F777" t="s">
        <v>408</v>
      </c>
      <c r="G777" t="s">
        <v>3971</v>
      </c>
      <c r="H777" t="s">
        <v>3880</v>
      </c>
      <c r="I777" t="s">
        <v>3873</v>
      </c>
      <c r="J777" t="s">
        <v>3860</v>
      </c>
      <c r="K777">
        <v>90</v>
      </c>
    </row>
    <row r="778" spans="1:11" x14ac:dyDescent="0.25">
      <c r="A778" t="s">
        <v>3968</v>
      </c>
      <c r="B778" t="s">
        <v>3853</v>
      </c>
      <c r="C778" t="s">
        <v>354</v>
      </c>
      <c r="D778" t="s">
        <v>3969</v>
      </c>
      <c r="E778" t="s">
        <v>3970</v>
      </c>
      <c r="F778" t="s">
        <v>408</v>
      </c>
      <c r="G778" t="s">
        <v>3971</v>
      </c>
      <c r="H778" t="s">
        <v>3880</v>
      </c>
      <c r="I778" t="s">
        <v>3886</v>
      </c>
      <c r="J778" t="s">
        <v>3871</v>
      </c>
      <c r="K778">
        <v>208000</v>
      </c>
    </row>
    <row r="779" spans="1:11" x14ac:dyDescent="0.25">
      <c r="A779" t="s">
        <v>3968</v>
      </c>
      <c r="B779" t="s">
        <v>3853</v>
      </c>
      <c r="C779" t="s">
        <v>354</v>
      </c>
      <c r="D779" t="s">
        <v>3969</v>
      </c>
      <c r="E779" t="s">
        <v>3970</v>
      </c>
      <c r="F779" t="s">
        <v>408</v>
      </c>
      <c r="G779" t="s">
        <v>3971</v>
      </c>
      <c r="H779" t="s">
        <v>3880</v>
      </c>
      <c r="I779" t="s">
        <v>3875</v>
      </c>
      <c r="J779" t="s">
        <v>533</v>
      </c>
      <c r="K779">
        <v>190000</v>
      </c>
    </row>
    <row r="780" spans="1:11" x14ac:dyDescent="0.25">
      <c r="A780" t="s">
        <v>3968</v>
      </c>
      <c r="B780" t="s">
        <v>3853</v>
      </c>
      <c r="C780" t="s">
        <v>354</v>
      </c>
      <c r="D780" t="s">
        <v>3969</v>
      </c>
      <c r="E780" t="s">
        <v>3970</v>
      </c>
      <c r="F780" t="s">
        <v>408</v>
      </c>
      <c r="G780" t="s">
        <v>3971</v>
      </c>
      <c r="H780" t="s">
        <v>3880</v>
      </c>
      <c r="I780" t="s">
        <v>3875</v>
      </c>
      <c r="J780" t="s">
        <v>3871</v>
      </c>
      <c r="K780">
        <v>208000</v>
      </c>
    </row>
    <row r="781" spans="1:11" x14ac:dyDescent="0.25">
      <c r="A781" t="s">
        <v>3968</v>
      </c>
      <c r="B781" t="s">
        <v>3853</v>
      </c>
      <c r="C781" t="s">
        <v>354</v>
      </c>
      <c r="D781" t="s">
        <v>3969</v>
      </c>
      <c r="E781" t="s">
        <v>3970</v>
      </c>
      <c r="F781" t="s">
        <v>408</v>
      </c>
      <c r="G781" t="s">
        <v>3971</v>
      </c>
      <c r="H781" t="s">
        <v>3880</v>
      </c>
      <c r="I781" t="s">
        <v>3876</v>
      </c>
      <c r="J781" t="s">
        <v>3865</v>
      </c>
      <c r="K781">
        <v>73000</v>
      </c>
    </row>
    <row r="782" spans="1:11" x14ac:dyDescent="0.25">
      <c r="A782" t="s">
        <v>3968</v>
      </c>
      <c r="B782" t="s">
        <v>3853</v>
      </c>
      <c r="C782" t="s">
        <v>354</v>
      </c>
      <c r="D782" t="s">
        <v>3969</v>
      </c>
      <c r="E782" t="s">
        <v>3970</v>
      </c>
      <c r="F782" t="s">
        <v>408</v>
      </c>
      <c r="G782" t="s">
        <v>3971</v>
      </c>
      <c r="H782" t="s">
        <v>3880</v>
      </c>
      <c r="I782" t="s">
        <v>3876</v>
      </c>
      <c r="J782" t="s">
        <v>3883</v>
      </c>
      <c r="K782">
        <v>73000</v>
      </c>
    </row>
    <row r="783" spans="1:11" x14ac:dyDescent="0.25">
      <c r="A783" t="s">
        <v>3973</v>
      </c>
      <c r="B783" t="s">
        <v>3853</v>
      </c>
      <c r="C783" t="s">
        <v>354</v>
      </c>
      <c r="D783" t="s">
        <v>3974</v>
      </c>
      <c r="E783" t="s">
        <v>3855</v>
      </c>
      <c r="F783" t="s">
        <v>423</v>
      </c>
      <c r="G783" t="s">
        <v>3975</v>
      </c>
      <c r="H783" t="s">
        <v>3857</v>
      </c>
      <c r="I783" t="s">
        <v>3921</v>
      </c>
      <c r="J783" t="s">
        <v>3865</v>
      </c>
      <c r="K783">
        <v>65000</v>
      </c>
    </row>
    <row r="784" spans="1:11" x14ac:dyDescent="0.25">
      <c r="A784" t="s">
        <v>3973</v>
      </c>
      <c r="B784" t="s">
        <v>3853</v>
      </c>
      <c r="C784" t="s">
        <v>354</v>
      </c>
      <c r="D784" t="s">
        <v>3974</v>
      </c>
      <c r="E784" t="s">
        <v>3855</v>
      </c>
      <c r="F784" t="s">
        <v>423</v>
      </c>
      <c r="G784" t="s">
        <v>3975</v>
      </c>
      <c r="H784" t="s">
        <v>3857</v>
      </c>
      <c r="I784" t="s">
        <v>3921</v>
      </c>
      <c r="J784" t="s">
        <v>3883</v>
      </c>
      <c r="K784">
        <v>65000</v>
      </c>
    </row>
    <row r="785" spans="1:11" x14ac:dyDescent="0.25">
      <c r="A785" t="s">
        <v>3976</v>
      </c>
      <c r="B785" t="s">
        <v>3853</v>
      </c>
      <c r="C785" t="s">
        <v>354</v>
      </c>
      <c r="D785" t="s">
        <v>3977</v>
      </c>
      <c r="E785" t="s">
        <v>3911</v>
      </c>
      <c r="F785" t="s">
        <v>365</v>
      </c>
      <c r="G785" t="s">
        <v>3978</v>
      </c>
      <c r="H785" t="s">
        <v>3857</v>
      </c>
      <c r="I785" t="s">
        <v>3881</v>
      </c>
      <c r="J785" t="s">
        <v>3859</v>
      </c>
      <c r="K785">
        <v>10000</v>
      </c>
    </row>
    <row r="786" spans="1:11" x14ac:dyDescent="0.25">
      <c r="A786" t="s">
        <v>3976</v>
      </c>
      <c r="B786" t="s">
        <v>3853</v>
      </c>
      <c r="C786" t="s">
        <v>354</v>
      </c>
      <c r="D786" t="s">
        <v>3977</v>
      </c>
      <c r="E786" t="s">
        <v>3911</v>
      </c>
      <c r="F786" t="s">
        <v>365</v>
      </c>
      <c r="G786" t="s">
        <v>3978</v>
      </c>
      <c r="H786" t="s">
        <v>3857</v>
      </c>
      <c r="I786" t="s">
        <v>3881</v>
      </c>
      <c r="J786" t="s">
        <v>3860</v>
      </c>
      <c r="K786">
        <v>10000</v>
      </c>
    </row>
    <row r="787" spans="1:11" x14ac:dyDescent="0.25">
      <c r="A787" t="s">
        <v>3976</v>
      </c>
      <c r="B787" t="s">
        <v>3853</v>
      </c>
      <c r="C787" t="s">
        <v>354</v>
      </c>
      <c r="D787" t="s">
        <v>3977</v>
      </c>
      <c r="E787" t="s">
        <v>3911</v>
      </c>
      <c r="F787" t="s">
        <v>365</v>
      </c>
      <c r="G787" t="s">
        <v>3978</v>
      </c>
      <c r="H787" t="s">
        <v>3857</v>
      </c>
      <c r="I787" t="s">
        <v>3866</v>
      </c>
      <c r="J787" t="s">
        <v>3865</v>
      </c>
      <c r="K787">
        <v>2500</v>
      </c>
    </row>
    <row r="788" spans="1:11" x14ac:dyDescent="0.25">
      <c r="A788" t="s">
        <v>3976</v>
      </c>
      <c r="B788" t="s">
        <v>3853</v>
      </c>
      <c r="C788" t="s">
        <v>354</v>
      </c>
      <c r="D788" t="s">
        <v>3977</v>
      </c>
      <c r="E788" t="s">
        <v>3911</v>
      </c>
      <c r="F788" t="s">
        <v>365</v>
      </c>
      <c r="G788" t="s">
        <v>3978</v>
      </c>
      <c r="H788" t="s">
        <v>3857</v>
      </c>
      <c r="I788" t="s">
        <v>3866</v>
      </c>
      <c r="J788" t="s">
        <v>3883</v>
      </c>
      <c r="K788">
        <v>2500</v>
      </c>
    </row>
    <row r="789" spans="1:11" x14ac:dyDescent="0.25">
      <c r="A789" t="s">
        <v>3976</v>
      </c>
      <c r="B789" t="s">
        <v>3853</v>
      </c>
      <c r="C789" t="s">
        <v>354</v>
      </c>
      <c r="D789" t="s">
        <v>3977</v>
      </c>
      <c r="E789" t="s">
        <v>3911</v>
      </c>
      <c r="F789" t="s">
        <v>365</v>
      </c>
      <c r="G789" t="s">
        <v>3978</v>
      </c>
      <c r="H789" t="s">
        <v>3857</v>
      </c>
      <c r="I789" t="s">
        <v>3921</v>
      </c>
      <c r="J789" t="s">
        <v>3865</v>
      </c>
      <c r="K789">
        <v>20500</v>
      </c>
    </row>
    <row r="790" spans="1:11" x14ac:dyDescent="0.25">
      <c r="A790" t="s">
        <v>3976</v>
      </c>
      <c r="B790" t="s">
        <v>3853</v>
      </c>
      <c r="C790" t="s">
        <v>354</v>
      </c>
      <c r="D790" t="s">
        <v>3977</v>
      </c>
      <c r="E790" t="s">
        <v>3911</v>
      </c>
      <c r="F790" t="s">
        <v>365</v>
      </c>
      <c r="G790" t="s">
        <v>3978</v>
      </c>
      <c r="H790" t="s">
        <v>3857</v>
      </c>
      <c r="I790" t="s">
        <v>3921</v>
      </c>
      <c r="J790" t="s">
        <v>3883</v>
      </c>
      <c r="K790">
        <v>20500</v>
      </c>
    </row>
    <row r="791" spans="1:11" x14ac:dyDescent="0.25">
      <c r="A791" t="s">
        <v>3976</v>
      </c>
      <c r="B791" t="s">
        <v>3853</v>
      </c>
      <c r="C791" t="s">
        <v>354</v>
      </c>
      <c r="D791" t="s">
        <v>3977</v>
      </c>
      <c r="E791" t="s">
        <v>3911</v>
      </c>
      <c r="F791" t="s">
        <v>365</v>
      </c>
      <c r="G791" t="s">
        <v>3978</v>
      </c>
      <c r="H791" t="s">
        <v>3857</v>
      </c>
      <c r="I791" t="s">
        <v>3905</v>
      </c>
      <c r="J791" t="s">
        <v>3859</v>
      </c>
      <c r="K791">
        <v>13</v>
      </c>
    </row>
    <row r="792" spans="1:11" x14ac:dyDescent="0.25">
      <c r="A792" t="s">
        <v>3976</v>
      </c>
      <c r="B792" t="s">
        <v>3853</v>
      </c>
      <c r="C792" t="s">
        <v>354</v>
      </c>
      <c r="D792" t="s">
        <v>3977</v>
      </c>
      <c r="E792" t="s">
        <v>3911</v>
      </c>
      <c r="F792" t="s">
        <v>365</v>
      </c>
      <c r="G792" t="s">
        <v>3978</v>
      </c>
      <c r="H792" t="s">
        <v>3857</v>
      </c>
      <c r="I792" t="s">
        <v>3905</v>
      </c>
      <c r="J792" t="s">
        <v>3860</v>
      </c>
      <c r="K792">
        <v>13</v>
      </c>
    </row>
    <row r="793" spans="1:11" x14ac:dyDescent="0.25">
      <c r="A793" t="s">
        <v>3976</v>
      </c>
      <c r="B793" t="s">
        <v>3853</v>
      </c>
      <c r="C793" t="s">
        <v>354</v>
      </c>
      <c r="D793" t="s">
        <v>3977</v>
      </c>
      <c r="E793" t="s">
        <v>3911</v>
      </c>
      <c r="F793" t="s">
        <v>365</v>
      </c>
      <c r="G793" t="s">
        <v>3978</v>
      </c>
      <c r="H793" t="s">
        <v>3857</v>
      </c>
      <c r="I793" t="s">
        <v>3885</v>
      </c>
      <c r="J793" t="s">
        <v>3859</v>
      </c>
      <c r="K793">
        <v>23000</v>
      </c>
    </row>
    <row r="794" spans="1:11" x14ac:dyDescent="0.25">
      <c r="A794" t="s">
        <v>3976</v>
      </c>
      <c r="B794" t="s">
        <v>3853</v>
      </c>
      <c r="C794" t="s">
        <v>354</v>
      </c>
      <c r="D794" t="s">
        <v>3977</v>
      </c>
      <c r="E794" t="s">
        <v>3911</v>
      </c>
      <c r="F794" t="s">
        <v>365</v>
      </c>
      <c r="G794" t="s">
        <v>3978</v>
      </c>
      <c r="H794" t="s">
        <v>3857</v>
      </c>
      <c r="I794" t="s">
        <v>3885</v>
      </c>
      <c r="J794" t="s">
        <v>3860</v>
      </c>
      <c r="K794">
        <v>23000</v>
      </c>
    </row>
    <row r="795" spans="1:11" x14ac:dyDescent="0.25">
      <c r="A795" t="s">
        <v>3976</v>
      </c>
      <c r="B795" t="s">
        <v>3853</v>
      </c>
      <c r="C795" t="s">
        <v>354</v>
      </c>
      <c r="D795" t="s">
        <v>3977</v>
      </c>
      <c r="E795" t="s">
        <v>3911</v>
      </c>
      <c r="F795" t="s">
        <v>365</v>
      </c>
      <c r="G795" t="s">
        <v>3978</v>
      </c>
      <c r="H795" t="s">
        <v>3857</v>
      </c>
      <c r="I795" t="s">
        <v>530</v>
      </c>
      <c r="J795" t="s">
        <v>533</v>
      </c>
      <c r="K795">
        <v>26500</v>
      </c>
    </row>
    <row r="796" spans="1:11" x14ac:dyDescent="0.25">
      <c r="A796" t="s">
        <v>3976</v>
      </c>
      <c r="B796" t="s">
        <v>3853</v>
      </c>
      <c r="C796" t="s">
        <v>354</v>
      </c>
      <c r="D796" t="s">
        <v>3977</v>
      </c>
      <c r="E796" t="s">
        <v>3911</v>
      </c>
      <c r="F796" t="s">
        <v>365</v>
      </c>
      <c r="G796" t="s">
        <v>3978</v>
      </c>
      <c r="H796" t="s">
        <v>3857</v>
      </c>
      <c r="I796" t="s">
        <v>530</v>
      </c>
      <c r="J796" t="s">
        <v>3871</v>
      </c>
      <c r="K796">
        <v>27300</v>
      </c>
    </row>
    <row r="797" spans="1:11" x14ac:dyDescent="0.25">
      <c r="A797" t="s">
        <v>3976</v>
      </c>
      <c r="B797" t="s">
        <v>3853</v>
      </c>
      <c r="C797" t="s">
        <v>354</v>
      </c>
      <c r="D797" t="s">
        <v>3977</v>
      </c>
      <c r="E797" t="s">
        <v>3911</v>
      </c>
      <c r="F797" t="s">
        <v>365</v>
      </c>
      <c r="G797" t="s">
        <v>3978</v>
      </c>
      <c r="H797" t="s">
        <v>3857</v>
      </c>
      <c r="I797" t="s">
        <v>3886</v>
      </c>
      <c r="J797" t="s">
        <v>3871</v>
      </c>
      <c r="K797">
        <v>27300</v>
      </c>
    </row>
    <row r="798" spans="1:11" x14ac:dyDescent="0.25">
      <c r="A798" t="s">
        <v>3976</v>
      </c>
      <c r="B798" t="s">
        <v>3853</v>
      </c>
      <c r="C798" t="s">
        <v>354</v>
      </c>
      <c r="D798" t="s">
        <v>3977</v>
      </c>
      <c r="E798" t="s">
        <v>3911</v>
      </c>
      <c r="F798" t="s">
        <v>365</v>
      </c>
      <c r="G798" t="s">
        <v>3978</v>
      </c>
      <c r="H798" t="s">
        <v>3857</v>
      </c>
      <c r="I798" t="s">
        <v>3875</v>
      </c>
      <c r="J798" t="s">
        <v>533</v>
      </c>
      <c r="K798">
        <v>26500</v>
      </c>
    </row>
    <row r="799" spans="1:11" x14ac:dyDescent="0.25">
      <c r="A799" t="s">
        <v>3976</v>
      </c>
      <c r="B799" t="s">
        <v>3853</v>
      </c>
      <c r="C799" t="s">
        <v>354</v>
      </c>
      <c r="D799" t="s">
        <v>3977</v>
      </c>
      <c r="E799" t="s">
        <v>3911</v>
      </c>
      <c r="F799" t="s">
        <v>365</v>
      </c>
      <c r="G799" t="s">
        <v>3978</v>
      </c>
      <c r="H799" t="s">
        <v>3857</v>
      </c>
      <c r="I799" t="s">
        <v>3875</v>
      </c>
      <c r="J799" t="s">
        <v>3871</v>
      </c>
      <c r="K799">
        <v>27300</v>
      </c>
    </row>
    <row r="800" spans="1:11" x14ac:dyDescent="0.25">
      <c r="A800" t="s">
        <v>3976</v>
      </c>
      <c r="B800" t="s">
        <v>3853</v>
      </c>
      <c r="C800" t="s">
        <v>354</v>
      </c>
      <c r="D800" t="s">
        <v>3977</v>
      </c>
      <c r="E800" t="s">
        <v>3911</v>
      </c>
      <c r="F800" t="s">
        <v>365</v>
      </c>
      <c r="G800" t="s">
        <v>3978</v>
      </c>
      <c r="H800" t="s">
        <v>3857</v>
      </c>
      <c r="I800" t="s">
        <v>3876</v>
      </c>
      <c r="J800" t="s">
        <v>3865</v>
      </c>
      <c r="K800">
        <v>18000</v>
      </c>
    </row>
    <row r="801" spans="1:11" x14ac:dyDescent="0.25">
      <c r="A801" t="s">
        <v>3976</v>
      </c>
      <c r="B801" t="s">
        <v>3853</v>
      </c>
      <c r="C801" t="s">
        <v>354</v>
      </c>
      <c r="D801" t="s">
        <v>3977</v>
      </c>
      <c r="E801" t="s">
        <v>3911</v>
      </c>
      <c r="F801" t="s">
        <v>365</v>
      </c>
      <c r="G801" t="s">
        <v>3978</v>
      </c>
      <c r="H801" t="s">
        <v>3857</v>
      </c>
      <c r="I801" t="s">
        <v>3876</v>
      </c>
      <c r="J801" t="s">
        <v>3883</v>
      </c>
      <c r="K801">
        <v>18000</v>
      </c>
    </row>
    <row r="802" spans="1:11" x14ac:dyDescent="0.25">
      <c r="A802" t="s">
        <v>3976</v>
      </c>
      <c r="B802" t="s">
        <v>3853</v>
      </c>
      <c r="C802" t="s">
        <v>354</v>
      </c>
      <c r="D802" t="s">
        <v>3979</v>
      </c>
      <c r="E802" t="s">
        <v>3878</v>
      </c>
      <c r="F802" t="s">
        <v>438</v>
      </c>
      <c r="G802" t="s">
        <v>3980</v>
      </c>
      <c r="H802" t="s">
        <v>3880</v>
      </c>
      <c r="I802" t="s">
        <v>3881</v>
      </c>
      <c r="J802" t="s">
        <v>3859</v>
      </c>
      <c r="K802">
        <v>700</v>
      </c>
    </row>
    <row r="803" spans="1:11" x14ac:dyDescent="0.25">
      <c r="A803" t="s">
        <v>3976</v>
      </c>
      <c r="B803" t="s">
        <v>3853</v>
      </c>
      <c r="C803" t="s">
        <v>354</v>
      </c>
      <c r="D803" t="s">
        <v>3979</v>
      </c>
      <c r="E803" t="s">
        <v>3878</v>
      </c>
      <c r="F803" t="s">
        <v>438</v>
      </c>
      <c r="G803" t="s">
        <v>3980</v>
      </c>
      <c r="H803" t="s">
        <v>3880</v>
      </c>
      <c r="I803" t="s">
        <v>3881</v>
      </c>
      <c r="J803" t="s">
        <v>3860</v>
      </c>
      <c r="K803">
        <v>700</v>
      </c>
    </row>
    <row r="804" spans="1:11" x14ac:dyDescent="0.25">
      <c r="A804" t="s">
        <v>3976</v>
      </c>
      <c r="B804" t="s">
        <v>3853</v>
      </c>
      <c r="C804" t="s">
        <v>354</v>
      </c>
      <c r="D804" t="s">
        <v>3979</v>
      </c>
      <c r="E804" t="s">
        <v>3878</v>
      </c>
      <c r="F804" t="s">
        <v>438</v>
      </c>
      <c r="G804" t="s">
        <v>3980</v>
      </c>
      <c r="H804" t="s">
        <v>3880</v>
      </c>
      <c r="I804" t="s">
        <v>3904</v>
      </c>
      <c r="J804" t="s">
        <v>3864</v>
      </c>
      <c r="K804">
        <v>4500</v>
      </c>
    </row>
    <row r="805" spans="1:11" x14ac:dyDescent="0.25">
      <c r="A805" t="s">
        <v>3976</v>
      </c>
      <c r="B805" t="s">
        <v>3853</v>
      </c>
      <c r="C805" t="s">
        <v>354</v>
      </c>
      <c r="D805" t="s">
        <v>3979</v>
      </c>
      <c r="E805" t="s">
        <v>3878</v>
      </c>
      <c r="F805" t="s">
        <v>438</v>
      </c>
      <c r="G805" t="s">
        <v>3980</v>
      </c>
      <c r="H805" t="s">
        <v>3880</v>
      </c>
      <c r="I805" t="s">
        <v>3904</v>
      </c>
      <c r="J805" t="s">
        <v>3865</v>
      </c>
      <c r="K805">
        <v>4700</v>
      </c>
    </row>
    <row r="806" spans="1:11" x14ac:dyDescent="0.25">
      <c r="A806" t="s">
        <v>3976</v>
      </c>
      <c r="B806" t="s">
        <v>3853</v>
      </c>
      <c r="C806" t="s">
        <v>354</v>
      </c>
      <c r="D806" t="s">
        <v>3979</v>
      </c>
      <c r="E806" t="s">
        <v>3878</v>
      </c>
      <c r="F806" t="s">
        <v>438</v>
      </c>
      <c r="G806" t="s">
        <v>3980</v>
      </c>
      <c r="H806" t="s">
        <v>3880</v>
      </c>
      <c r="I806" t="s">
        <v>3904</v>
      </c>
      <c r="J806" t="s">
        <v>3883</v>
      </c>
      <c r="K806">
        <v>4700</v>
      </c>
    </row>
    <row r="807" spans="1:11" x14ac:dyDescent="0.25">
      <c r="A807" t="s">
        <v>3976</v>
      </c>
      <c r="B807" t="s">
        <v>3853</v>
      </c>
      <c r="C807" t="s">
        <v>354</v>
      </c>
      <c r="D807" t="s">
        <v>3979</v>
      </c>
      <c r="E807" t="s">
        <v>3878</v>
      </c>
      <c r="F807" t="s">
        <v>438</v>
      </c>
      <c r="G807" t="s">
        <v>3980</v>
      </c>
      <c r="H807" t="s">
        <v>3880</v>
      </c>
      <c r="I807" t="s">
        <v>3866</v>
      </c>
      <c r="J807" t="s">
        <v>3865</v>
      </c>
      <c r="K807">
        <v>9500</v>
      </c>
    </row>
    <row r="808" spans="1:11" x14ac:dyDescent="0.25">
      <c r="A808" t="s">
        <v>3976</v>
      </c>
      <c r="B808" t="s">
        <v>3853</v>
      </c>
      <c r="C808" t="s">
        <v>354</v>
      </c>
      <c r="D808" t="s">
        <v>3979</v>
      </c>
      <c r="E808" t="s">
        <v>3878</v>
      </c>
      <c r="F808" t="s">
        <v>438</v>
      </c>
      <c r="G808" t="s">
        <v>3980</v>
      </c>
      <c r="H808" t="s">
        <v>3880</v>
      </c>
      <c r="I808" t="s">
        <v>3866</v>
      </c>
      <c r="J808" t="s">
        <v>3883</v>
      </c>
      <c r="K808">
        <v>9500</v>
      </c>
    </row>
    <row r="809" spans="1:11" x14ac:dyDescent="0.25">
      <c r="A809" t="s">
        <v>3976</v>
      </c>
      <c r="B809" t="s">
        <v>3853</v>
      </c>
      <c r="C809" t="s">
        <v>354</v>
      </c>
      <c r="D809" t="s">
        <v>3979</v>
      </c>
      <c r="E809" t="s">
        <v>3878</v>
      </c>
      <c r="F809" t="s">
        <v>438</v>
      </c>
      <c r="G809" t="s">
        <v>3980</v>
      </c>
      <c r="H809" t="s">
        <v>3880</v>
      </c>
      <c r="I809" t="s">
        <v>3868</v>
      </c>
      <c r="J809" t="s">
        <v>3865</v>
      </c>
      <c r="K809">
        <v>6900</v>
      </c>
    </row>
    <row r="810" spans="1:11" x14ac:dyDescent="0.25">
      <c r="A810" t="s">
        <v>3976</v>
      </c>
      <c r="B810" t="s">
        <v>3853</v>
      </c>
      <c r="C810" t="s">
        <v>354</v>
      </c>
      <c r="D810" t="s">
        <v>3979</v>
      </c>
      <c r="E810" t="s">
        <v>3878</v>
      </c>
      <c r="F810" t="s">
        <v>438</v>
      </c>
      <c r="G810" t="s">
        <v>3980</v>
      </c>
      <c r="H810" t="s">
        <v>3880</v>
      </c>
      <c r="I810" t="s">
        <v>3868</v>
      </c>
      <c r="J810" t="s">
        <v>3883</v>
      </c>
      <c r="K810">
        <v>6900</v>
      </c>
    </row>
    <row r="811" spans="1:11" x14ac:dyDescent="0.25">
      <c r="A811" t="s">
        <v>3976</v>
      </c>
      <c r="B811" t="s">
        <v>3853</v>
      </c>
      <c r="C811" t="s">
        <v>354</v>
      </c>
      <c r="D811" t="s">
        <v>3979</v>
      </c>
      <c r="E811" t="s">
        <v>3878</v>
      </c>
      <c r="F811" t="s">
        <v>438</v>
      </c>
      <c r="G811" t="s">
        <v>3980</v>
      </c>
      <c r="H811" t="s">
        <v>3880</v>
      </c>
      <c r="I811" t="s">
        <v>3870</v>
      </c>
      <c r="J811" t="s">
        <v>3865</v>
      </c>
      <c r="K811">
        <v>7700</v>
      </c>
    </row>
    <row r="812" spans="1:11" x14ac:dyDescent="0.25">
      <c r="A812" t="s">
        <v>3976</v>
      </c>
      <c r="B812" t="s">
        <v>3853</v>
      </c>
      <c r="C812" t="s">
        <v>354</v>
      </c>
      <c r="D812" t="s">
        <v>3979</v>
      </c>
      <c r="E812" t="s">
        <v>3878</v>
      </c>
      <c r="F812" t="s">
        <v>438</v>
      </c>
      <c r="G812" t="s">
        <v>3980</v>
      </c>
      <c r="H812" t="s">
        <v>3880</v>
      </c>
      <c r="I812" t="s">
        <v>3870</v>
      </c>
      <c r="J812" t="s">
        <v>3883</v>
      </c>
      <c r="K812">
        <v>7700</v>
      </c>
    </row>
    <row r="813" spans="1:11" x14ac:dyDescent="0.25">
      <c r="A813" t="s">
        <v>3976</v>
      </c>
      <c r="B813" t="s">
        <v>3853</v>
      </c>
      <c r="C813" t="s">
        <v>354</v>
      </c>
      <c r="D813" t="s">
        <v>3979</v>
      </c>
      <c r="E813" t="s">
        <v>3878</v>
      </c>
      <c r="F813" t="s">
        <v>438</v>
      </c>
      <c r="G813" t="s">
        <v>3980</v>
      </c>
      <c r="H813" t="s">
        <v>3880</v>
      </c>
      <c r="I813" t="s">
        <v>3905</v>
      </c>
      <c r="J813" t="s">
        <v>3859</v>
      </c>
      <c r="K813">
        <v>3</v>
      </c>
    </row>
    <row r="814" spans="1:11" x14ac:dyDescent="0.25">
      <c r="A814" t="s">
        <v>3976</v>
      </c>
      <c r="B814" t="s">
        <v>3853</v>
      </c>
      <c r="C814" t="s">
        <v>354</v>
      </c>
      <c r="D814" t="s">
        <v>3979</v>
      </c>
      <c r="E814" t="s">
        <v>3878</v>
      </c>
      <c r="F814" t="s">
        <v>438</v>
      </c>
      <c r="G814" t="s">
        <v>3980</v>
      </c>
      <c r="H814" t="s">
        <v>3880</v>
      </c>
      <c r="I814" t="s">
        <v>3905</v>
      </c>
      <c r="J814" t="s">
        <v>3860</v>
      </c>
      <c r="K814">
        <v>3</v>
      </c>
    </row>
    <row r="815" spans="1:11" x14ac:dyDescent="0.25">
      <c r="A815" t="s">
        <v>3976</v>
      </c>
      <c r="B815" t="s">
        <v>3853</v>
      </c>
      <c r="C815" t="s">
        <v>354</v>
      </c>
      <c r="D815" t="s">
        <v>3979</v>
      </c>
      <c r="E815" t="s">
        <v>3878</v>
      </c>
      <c r="F815" t="s">
        <v>438</v>
      </c>
      <c r="G815" t="s">
        <v>3980</v>
      </c>
      <c r="H815" t="s">
        <v>3880</v>
      </c>
      <c r="I815" t="s">
        <v>3885</v>
      </c>
      <c r="J815" t="s">
        <v>3859</v>
      </c>
      <c r="K815">
        <v>6000</v>
      </c>
    </row>
    <row r="816" spans="1:11" x14ac:dyDescent="0.25">
      <c r="A816" t="s">
        <v>3976</v>
      </c>
      <c r="B816" t="s">
        <v>3853</v>
      </c>
      <c r="C816" t="s">
        <v>354</v>
      </c>
      <c r="D816" t="s">
        <v>3979</v>
      </c>
      <c r="E816" t="s">
        <v>3878</v>
      </c>
      <c r="F816" t="s">
        <v>438</v>
      </c>
      <c r="G816" t="s">
        <v>3980</v>
      </c>
      <c r="H816" t="s">
        <v>3880</v>
      </c>
      <c r="I816" t="s">
        <v>3885</v>
      </c>
      <c r="J816" t="s">
        <v>3860</v>
      </c>
      <c r="K816">
        <v>6000</v>
      </c>
    </row>
    <row r="817" spans="1:11" x14ac:dyDescent="0.25">
      <c r="A817" t="s">
        <v>3976</v>
      </c>
      <c r="B817" t="s">
        <v>3853</v>
      </c>
      <c r="C817" t="s">
        <v>354</v>
      </c>
      <c r="D817" t="s">
        <v>3979</v>
      </c>
      <c r="E817" t="s">
        <v>3878</v>
      </c>
      <c r="F817" t="s">
        <v>438</v>
      </c>
      <c r="G817" t="s">
        <v>3980</v>
      </c>
      <c r="H817" t="s">
        <v>3880</v>
      </c>
      <c r="I817" t="s">
        <v>530</v>
      </c>
      <c r="J817" t="s">
        <v>533</v>
      </c>
      <c r="K817">
        <v>22300</v>
      </c>
    </row>
    <row r="818" spans="1:11" x14ac:dyDescent="0.25">
      <c r="A818" t="s">
        <v>3976</v>
      </c>
      <c r="B818" t="s">
        <v>3853</v>
      </c>
      <c r="C818" t="s">
        <v>354</v>
      </c>
      <c r="D818" t="s">
        <v>3979</v>
      </c>
      <c r="E818" t="s">
        <v>3878</v>
      </c>
      <c r="F818" t="s">
        <v>438</v>
      </c>
      <c r="G818" t="s">
        <v>3980</v>
      </c>
      <c r="H818" t="s">
        <v>3880</v>
      </c>
      <c r="I818" t="s">
        <v>530</v>
      </c>
      <c r="J818" t="s">
        <v>3871</v>
      </c>
      <c r="K818">
        <v>23000</v>
      </c>
    </row>
    <row r="819" spans="1:11" x14ac:dyDescent="0.25">
      <c r="A819" t="s">
        <v>3976</v>
      </c>
      <c r="B819" t="s">
        <v>3853</v>
      </c>
      <c r="C819" t="s">
        <v>354</v>
      </c>
      <c r="D819" t="s">
        <v>3979</v>
      </c>
      <c r="E819" t="s">
        <v>3878</v>
      </c>
      <c r="F819" t="s">
        <v>438</v>
      </c>
      <c r="G819" t="s">
        <v>3980</v>
      </c>
      <c r="H819" t="s">
        <v>3880</v>
      </c>
      <c r="I819" t="s">
        <v>3873</v>
      </c>
      <c r="J819" t="s">
        <v>3859</v>
      </c>
      <c r="K819">
        <v>1</v>
      </c>
    </row>
    <row r="820" spans="1:11" x14ac:dyDescent="0.25">
      <c r="A820" t="s">
        <v>3976</v>
      </c>
      <c r="B820" t="s">
        <v>3853</v>
      </c>
      <c r="C820" t="s">
        <v>354</v>
      </c>
      <c r="D820" t="s">
        <v>3979</v>
      </c>
      <c r="E820" t="s">
        <v>3878</v>
      </c>
      <c r="F820" t="s">
        <v>438</v>
      </c>
      <c r="G820" t="s">
        <v>3980</v>
      </c>
      <c r="H820" t="s">
        <v>3880</v>
      </c>
      <c r="I820" t="s">
        <v>3873</v>
      </c>
      <c r="J820" t="s">
        <v>3860</v>
      </c>
      <c r="K820">
        <v>1</v>
      </c>
    </row>
    <row r="821" spans="1:11" x14ac:dyDescent="0.25">
      <c r="A821" t="s">
        <v>3976</v>
      </c>
      <c r="B821" t="s">
        <v>3853</v>
      </c>
      <c r="C821" t="s">
        <v>354</v>
      </c>
      <c r="D821" t="s">
        <v>3979</v>
      </c>
      <c r="E821" t="s">
        <v>3878</v>
      </c>
      <c r="F821" t="s">
        <v>438</v>
      </c>
      <c r="G821" t="s">
        <v>3980</v>
      </c>
      <c r="H821" t="s">
        <v>3880</v>
      </c>
      <c r="I821" t="s">
        <v>3886</v>
      </c>
      <c r="J821" t="s">
        <v>3871</v>
      </c>
      <c r="K821">
        <v>23000</v>
      </c>
    </row>
    <row r="822" spans="1:11" x14ac:dyDescent="0.25">
      <c r="A822" t="s">
        <v>3976</v>
      </c>
      <c r="B822" t="s">
        <v>3853</v>
      </c>
      <c r="C822" t="s">
        <v>354</v>
      </c>
      <c r="D822" t="s">
        <v>3979</v>
      </c>
      <c r="E822" t="s">
        <v>3878</v>
      </c>
      <c r="F822" t="s">
        <v>438</v>
      </c>
      <c r="G822" t="s">
        <v>3980</v>
      </c>
      <c r="H822" t="s">
        <v>3880</v>
      </c>
      <c r="I822" t="s">
        <v>3875</v>
      </c>
      <c r="J822" t="s">
        <v>533</v>
      </c>
      <c r="K822">
        <v>22300</v>
      </c>
    </row>
    <row r="823" spans="1:11" x14ac:dyDescent="0.25">
      <c r="A823" t="s">
        <v>3976</v>
      </c>
      <c r="B823" t="s">
        <v>3853</v>
      </c>
      <c r="C823" t="s">
        <v>354</v>
      </c>
      <c r="D823" t="s">
        <v>3979</v>
      </c>
      <c r="E823" t="s">
        <v>3878</v>
      </c>
      <c r="F823" t="s">
        <v>438</v>
      </c>
      <c r="G823" t="s">
        <v>3980</v>
      </c>
      <c r="H823" t="s">
        <v>3880</v>
      </c>
      <c r="I823" t="s">
        <v>3875</v>
      </c>
      <c r="J823" t="s">
        <v>3871</v>
      </c>
      <c r="K823">
        <v>23000</v>
      </c>
    </row>
    <row r="824" spans="1:11" x14ac:dyDescent="0.25">
      <c r="A824" t="s">
        <v>3976</v>
      </c>
      <c r="B824" t="s">
        <v>3853</v>
      </c>
      <c r="C824" t="s">
        <v>354</v>
      </c>
      <c r="D824" t="s">
        <v>3979</v>
      </c>
      <c r="E824" t="s">
        <v>3878</v>
      </c>
      <c r="F824" t="s">
        <v>438</v>
      </c>
      <c r="G824" t="s">
        <v>3980</v>
      </c>
      <c r="H824" t="s">
        <v>3880</v>
      </c>
      <c r="I824" t="s">
        <v>3876</v>
      </c>
      <c r="J824" t="s">
        <v>3865</v>
      </c>
      <c r="K824">
        <v>8600</v>
      </c>
    </row>
    <row r="825" spans="1:11" x14ac:dyDescent="0.25">
      <c r="A825" t="s">
        <v>3976</v>
      </c>
      <c r="B825" t="s">
        <v>3853</v>
      </c>
      <c r="C825" t="s">
        <v>354</v>
      </c>
      <c r="D825" t="s">
        <v>3979</v>
      </c>
      <c r="E825" t="s">
        <v>3878</v>
      </c>
      <c r="F825" t="s">
        <v>438</v>
      </c>
      <c r="G825" t="s">
        <v>3980</v>
      </c>
      <c r="H825" t="s">
        <v>3880</v>
      </c>
      <c r="I825" t="s">
        <v>3876</v>
      </c>
      <c r="J825" t="s">
        <v>3883</v>
      </c>
      <c r="K825">
        <v>8600</v>
      </c>
    </row>
    <row r="826" spans="1:11" x14ac:dyDescent="0.25">
      <c r="A826" t="s">
        <v>3981</v>
      </c>
      <c r="B826" t="s">
        <v>3853</v>
      </c>
      <c r="C826" t="s">
        <v>354</v>
      </c>
      <c r="D826" t="s">
        <v>3981</v>
      </c>
      <c r="E826" t="s">
        <v>3936</v>
      </c>
      <c r="F826" t="s">
        <v>347</v>
      </c>
      <c r="G826" t="s">
        <v>3982</v>
      </c>
      <c r="H826" t="s">
        <v>3857</v>
      </c>
      <c r="I826" t="s">
        <v>3903</v>
      </c>
      <c r="J826" t="s">
        <v>3864</v>
      </c>
      <c r="K826">
        <v>40828</v>
      </c>
    </row>
    <row r="827" spans="1:11" x14ac:dyDescent="0.25">
      <c r="A827" t="s">
        <v>3981</v>
      </c>
      <c r="B827" t="s">
        <v>3853</v>
      </c>
      <c r="C827" t="s">
        <v>354</v>
      </c>
      <c r="D827" t="s">
        <v>3981</v>
      </c>
      <c r="E827" t="s">
        <v>3936</v>
      </c>
      <c r="F827" t="s">
        <v>347</v>
      </c>
      <c r="G827" t="s">
        <v>3982</v>
      </c>
      <c r="H827" t="s">
        <v>3857</v>
      </c>
      <c r="I827" t="s">
        <v>3903</v>
      </c>
      <c r="J827" t="s">
        <v>3865</v>
      </c>
      <c r="K827">
        <v>43000</v>
      </c>
    </row>
    <row r="828" spans="1:11" x14ac:dyDescent="0.25">
      <c r="A828" t="s">
        <v>3981</v>
      </c>
      <c r="B828" t="s">
        <v>3853</v>
      </c>
      <c r="C828" t="s">
        <v>354</v>
      </c>
      <c r="D828" t="s">
        <v>3981</v>
      </c>
      <c r="E828" t="s">
        <v>3936</v>
      </c>
      <c r="F828" t="s">
        <v>347</v>
      </c>
      <c r="G828" t="s">
        <v>3982</v>
      </c>
      <c r="H828" t="s">
        <v>3857</v>
      </c>
      <c r="I828" t="s">
        <v>3903</v>
      </c>
      <c r="J828" t="s">
        <v>3883</v>
      </c>
      <c r="K828">
        <v>43000</v>
      </c>
    </row>
    <row r="829" spans="1:11" x14ac:dyDescent="0.25">
      <c r="A829" t="s">
        <v>3981</v>
      </c>
      <c r="B829" t="s">
        <v>3853</v>
      </c>
      <c r="C829" t="s">
        <v>354</v>
      </c>
      <c r="D829" t="s">
        <v>3981</v>
      </c>
      <c r="E829" t="s">
        <v>3936</v>
      </c>
      <c r="F829" t="s">
        <v>347</v>
      </c>
      <c r="G829" t="s">
        <v>3982</v>
      </c>
      <c r="H829" t="s">
        <v>3857</v>
      </c>
      <c r="I829" t="s">
        <v>3885</v>
      </c>
      <c r="J829" t="s">
        <v>3859</v>
      </c>
      <c r="K829">
        <v>30000</v>
      </c>
    </row>
    <row r="830" spans="1:11" x14ac:dyDescent="0.25">
      <c r="A830" t="s">
        <v>3981</v>
      </c>
      <c r="B830" t="s">
        <v>3853</v>
      </c>
      <c r="C830" t="s">
        <v>354</v>
      </c>
      <c r="D830" t="s">
        <v>3981</v>
      </c>
      <c r="E830" t="s">
        <v>3936</v>
      </c>
      <c r="F830" t="s">
        <v>347</v>
      </c>
      <c r="G830" t="s">
        <v>3982</v>
      </c>
      <c r="H830" t="s">
        <v>3857</v>
      </c>
      <c r="I830" t="s">
        <v>3885</v>
      </c>
      <c r="J830" t="s">
        <v>3860</v>
      </c>
      <c r="K830">
        <v>30000</v>
      </c>
    </row>
    <row r="831" spans="1:11" x14ac:dyDescent="0.25">
      <c r="A831" t="s">
        <v>3981</v>
      </c>
      <c r="B831" t="s">
        <v>3853</v>
      </c>
      <c r="C831" t="s">
        <v>354</v>
      </c>
      <c r="D831" t="s">
        <v>3981</v>
      </c>
      <c r="E831" t="s">
        <v>3936</v>
      </c>
      <c r="F831" t="s">
        <v>347</v>
      </c>
      <c r="G831" t="s">
        <v>3982</v>
      </c>
      <c r="H831" t="s">
        <v>3857</v>
      </c>
      <c r="I831" t="s">
        <v>3873</v>
      </c>
      <c r="J831" t="s">
        <v>3859</v>
      </c>
      <c r="K831">
        <v>185</v>
      </c>
    </row>
    <row r="832" spans="1:11" x14ac:dyDescent="0.25">
      <c r="A832" t="s">
        <v>3981</v>
      </c>
      <c r="B832" t="s">
        <v>3853</v>
      </c>
      <c r="C832" t="s">
        <v>354</v>
      </c>
      <c r="D832" t="s">
        <v>3981</v>
      </c>
      <c r="E832" t="s">
        <v>3936</v>
      </c>
      <c r="F832" t="s">
        <v>347</v>
      </c>
      <c r="G832" t="s">
        <v>3982</v>
      </c>
      <c r="H832" t="s">
        <v>3857</v>
      </c>
      <c r="I832" t="s">
        <v>3873</v>
      </c>
      <c r="J832" t="s">
        <v>3860</v>
      </c>
      <c r="K832">
        <v>185</v>
      </c>
    </row>
    <row r="833" spans="1:11" x14ac:dyDescent="0.25">
      <c r="A833" t="s">
        <v>3983</v>
      </c>
      <c r="B833" t="s">
        <v>3853</v>
      </c>
      <c r="C833" t="s">
        <v>354</v>
      </c>
      <c r="D833" t="s">
        <v>3984</v>
      </c>
      <c r="E833" t="s">
        <v>3898</v>
      </c>
      <c r="F833" t="s">
        <v>330</v>
      </c>
      <c r="G833" t="s">
        <v>3985</v>
      </c>
      <c r="H833" t="s">
        <v>3900</v>
      </c>
      <c r="I833" t="s">
        <v>3858</v>
      </c>
      <c r="J833" t="s">
        <v>3859</v>
      </c>
      <c r="K833">
        <v>32000</v>
      </c>
    </row>
    <row r="834" spans="1:11" x14ac:dyDescent="0.25">
      <c r="A834" t="s">
        <v>3983</v>
      </c>
      <c r="B834" t="s">
        <v>3853</v>
      </c>
      <c r="C834" t="s">
        <v>354</v>
      </c>
      <c r="D834" t="s">
        <v>3984</v>
      </c>
      <c r="E834" t="s">
        <v>3898</v>
      </c>
      <c r="F834" t="s">
        <v>330</v>
      </c>
      <c r="G834" t="s">
        <v>3985</v>
      </c>
      <c r="H834" t="s">
        <v>3900</v>
      </c>
      <c r="I834" t="s">
        <v>3858</v>
      </c>
      <c r="J834" t="s">
        <v>3860</v>
      </c>
      <c r="K834">
        <v>32000</v>
      </c>
    </row>
    <row r="835" spans="1:11" x14ac:dyDescent="0.25">
      <c r="A835" t="s">
        <v>3983</v>
      </c>
      <c r="B835" t="s">
        <v>3853</v>
      </c>
      <c r="C835" t="s">
        <v>354</v>
      </c>
      <c r="D835" t="s">
        <v>3984</v>
      </c>
      <c r="E835" t="s">
        <v>3898</v>
      </c>
      <c r="F835" t="s">
        <v>330</v>
      </c>
      <c r="G835" t="s">
        <v>3985</v>
      </c>
      <c r="H835" t="s">
        <v>3900</v>
      </c>
      <c r="I835" t="s">
        <v>3881</v>
      </c>
      <c r="J835" t="s">
        <v>3859</v>
      </c>
      <c r="K835">
        <v>17100</v>
      </c>
    </row>
    <row r="836" spans="1:11" x14ac:dyDescent="0.25">
      <c r="A836" t="s">
        <v>3983</v>
      </c>
      <c r="B836" t="s">
        <v>3853</v>
      </c>
      <c r="C836" t="s">
        <v>354</v>
      </c>
      <c r="D836" t="s">
        <v>3984</v>
      </c>
      <c r="E836" t="s">
        <v>3898</v>
      </c>
      <c r="F836" t="s">
        <v>330</v>
      </c>
      <c r="G836" t="s">
        <v>3985</v>
      </c>
      <c r="H836" t="s">
        <v>3900</v>
      </c>
      <c r="I836" t="s">
        <v>3881</v>
      </c>
      <c r="J836" t="s">
        <v>3860</v>
      </c>
      <c r="K836">
        <v>17100</v>
      </c>
    </row>
    <row r="837" spans="1:11" x14ac:dyDescent="0.25">
      <c r="A837" t="s">
        <v>3983</v>
      </c>
      <c r="B837" t="s">
        <v>3853</v>
      </c>
      <c r="C837" t="s">
        <v>354</v>
      </c>
      <c r="D837" t="s">
        <v>3984</v>
      </c>
      <c r="E837" t="s">
        <v>3898</v>
      </c>
      <c r="F837" t="s">
        <v>330</v>
      </c>
      <c r="G837" t="s">
        <v>3985</v>
      </c>
      <c r="H837" t="s">
        <v>3900</v>
      </c>
      <c r="I837" t="s">
        <v>3863</v>
      </c>
      <c r="J837" t="s">
        <v>3864</v>
      </c>
      <c r="K837">
        <v>95400</v>
      </c>
    </row>
    <row r="838" spans="1:11" x14ac:dyDescent="0.25">
      <c r="A838" t="s">
        <v>3983</v>
      </c>
      <c r="B838" t="s">
        <v>3853</v>
      </c>
      <c r="C838" t="s">
        <v>354</v>
      </c>
      <c r="D838" t="s">
        <v>3984</v>
      </c>
      <c r="E838" t="s">
        <v>3898</v>
      </c>
      <c r="F838" t="s">
        <v>330</v>
      </c>
      <c r="G838" t="s">
        <v>3985</v>
      </c>
      <c r="H838" t="s">
        <v>3900</v>
      </c>
      <c r="I838" t="s">
        <v>3863</v>
      </c>
      <c r="J838" t="s">
        <v>3865</v>
      </c>
      <c r="K838">
        <v>100300</v>
      </c>
    </row>
    <row r="839" spans="1:11" x14ac:dyDescent="0.25">
      <c r="A839" t="s">
        <v>3983</v>
      </c>
      <c r="B839" t="s">
        <v>3853</v>
      </c>
      <c r="C839" t="s">
        <v>354</v>
      </c>
      <c r="D839" t="s">
        <v>3984</v>
      </c>
      <c r="E839" t="s">
        <v>3898</v>
      </c>
      <c r="F839" t="s">
        <v>330</v>
      </c>
      <c r="G839" t="s">
        <v>3985</v>
      </c>
      <c r="H839" t="s">
        <v>3900</v>
      </c>
      <c r="I839" t="s">
        <v>3863</v>
      </c>
      <c r="J839" t="s">
        <v>3883</v>
      </c>
      <c r="K839">
        <v>100300</v>
      </c>
    </row>
    <row r="840" spans="1:11" x14ac:dyDescent="0.25">
      <c r="A840" t="s">
        <v>3983</v>
      </c>
      <c r="B840" t="s">
        <v>3853</v>
      </c>
      <c r="C840" t="s">
        <v>354</v>
      </c>
      <c r="D840" t="s">
        <v>3984</v>
      </c>
      <c r="E840" t="s">
        <v>3898</v>
      </c>
      <c r="F840" t="s">
        <v>330</v>
      </c>
      <c r="G840" t="s">
        <v>3985</v>
      </c>
      <c r="H840" t="s">
        <v>3900</v>
      </c>
      <c r="I840" t="s">
        <v>3904</v>
      </c>
      <c r="J840" t="s">
        <v>3864</v>
      </c>
      <c r="K840">
        <v>50000</v>
      </c>
    </row>
    <row r="841" spans="1:11" x14ac:dyDescent="0.25">
      <c r="A841" t="s">
        <v>3983</v>
      </c>
      <c r="B841" t="s">
        <v>3853</v>
      </c>
      <c r="C841" t="s">
        <v>354</v>
      </c>
      <c r="D841" t="s">
        <v>3984</v>
      </c>
      <c r="E841" t="s">
        <v>3898</v>
      </c>
      <c r="F841" t="s">
        <v>330</v>
      </c>
      <c r="G841" t="s">
        <v>3985</v>
      </c>
      <c r="H841" t="s">
        <v>3900</v>
      </c>
      <c r="I841" t="s">
        <v>3904</v>
      </c>
      <c r="J841" t="s">
        <v>3865</v>
      </c>
      <c r="K841">
        <v>52600</v>
      </c>
    </row>
    <row r="842" spans="1:11" x14ac:dyDescent="0.25">
      <c r="A842" t="s">
        <v>3983</v>
      </c>
      <c r="B842" t="s">
        <v>3853</v>
      </c>
      <c r="C842" t="s">
        <v>354</v>
      </c>
      <c r="D842" t="s">
        <v>3984</v>
      </c>
      <c r="E842" t="s">
        <v>3898</v>
      </c>
      <c r="F842" t="s">
        <v>330</v>
      </c>
      <c r="G842" t="s">
        <v>3985</v>
      </c>
      <c r="H842" t="s">
        <v>3900</v>
      </c>
      <c r="I842" t="s">
        <v>3904</v>
      </c>
      <c r="J842" t="s">
        <v>3883</v>
      </c>
      <c r="K842">
        <v>52600</v>
      </c>
    </row>
    <row r="843" spans="1:11" x14ac:dyDescent="0.25">
      <c r="A843" t="s">
        <v>3983</v>
      </c>
      <c r="B843" t="s">
        <v>3853</v>
      </c>
      <c r="C843" t="s">
        <v>354</v>
      </c>
      <c r="D843" t="s">
        <v>3984</v>
      </c>
      <c r="E843" t="s">
        <v>3898</v>
      </c>
      <c r="F843" t="s">
        <v>330</v>
      </c>
      <c r="G843" t="s">
        <v>3985</v>
      </c>
      <c r="H843" t="s">
        <v>3900</v>
      </c>
      <c r="I843" t="s">
        <v>3866</v>
      </c>
      <c r="J843" t="s">
        <v>3865</v>
      </c>
      <c r="K843">
        <v>89100</v>
      </c>
    </row>
    <row r="844" spans="1:11" x14ac:dyDescent="0.25">
      <c r="A844" t="s">
        <v>3983</v>
      </c>
      <c r="B844" t="s">
        <v>3853</v>
      </c>
      <c r="C844" t="s">
        <v>354</v>
      </c>
      <c r="D844" t="s">
        <v>3984</v>
      </c>
      <c r="E844" t="s">
        <v>3898</v>
      </c>
      <c r="F844" t="s">
        <v>330</v>
      </c>
      <c r="G844" t="s">
        <v>3985</v>
      </c>
      <c r="H844" t="s">
        <v>3900</v>
      </c>
      <c r="I844" t="s">
        <v>3866</v>
      </c>
      <c r="J844" t="s">
        <v>3883</v>
      </c>
      <c r="K844">
        <v>89100</v>
      </c>
    </row>
    <row r="845" spans="1:11" x14ac:dyDescent="0.25">
      <c r="A845" t="s">
        <v>3983</v>
      </c>
      <c r="B845" t="s">
        <v>3853</v>
      </c>
      <c r="C845" t="s">
        <v>354</v>
      </c>
      <c r="D845" t="s">
        <v>3984</v>
      </c>
      <c r="E845" t="s">
        <v>3898</v>
      </c>
      <c r="F845" t="s">
        <v>330</v>
      </c>
      <c r="G845" t="s">
        <v>3985</v>
      </c>
      <c r="H845" t="s">
        <v>3900</v>
      </c>
      <c r="I845" t="s">
        <v>3870</v>
      </c>
      <c r="J845" t="s">
        <v>3865</v>
      </c>
      <c r="K845">
        <v>179300</v>
      </c>
    </row>
    <row r="846" spans="1:11" x14ac:dyDescent="0.25">
      <c r="A846" t="s">
        <v>3983</v>
      </c>
      <c r="B846" t="s">
        <v>3853</v>
      </c>
      <c r="C846" t="s">
        <v>354</v>
      </c>
      <c r="D846" t="s">
        <v>3984</v>
      </c>
      <c r="E846" t="s">
        <v>3898</v>
      </c>
      <c r="F846" t="s">
        <v>330</v>
      </c>
      <c r="G846" t="s">
        <v>3985</v>
      </c>
      <c r="H846" t="s">
        <v>3900</v>
      </c>
      <c r="I846" t="s">
        <v>3870</v>
      </c>
      <c r="J846" t="s">
        <v>3883</v>
      </c>
      <c r="K846">
        <v>179300</v>
      </c>
    </row>
    <row r="847" spans="1:11" x14ac:dyDescent="0.25">
      <c r="A847" t="s">
        <v>3983</v>
      </c>
      <c r="B847" t="s">
        <v>3853</v>
      </c>
      <c r="C847" t="s">
        <v>354</v>
      </c>
      <c r="D847" t="s">
        <v>3984</v>
      </c>
      <c r="E847" t="s">
        <v>3898</v>
      </c>
      <c r="F847" t="s">
        <v>330</v>
      </c>
      <c r="G847" t="s">
        <v>3985</v>
      </c>
      <c r="H847" t="s">
        <v>3900</v>
      </c>
      <c r="I847" t="s">
        <v>530</v>
      </c>
      <c r="J847" t="s">
        <v>533</v>
      </c>
      <c r="K847">
        <v>264000</v>
      </c>
    </row>
    <row r="848" spans="1:11" x14ac:dyDescent="0.25">
      <c r="A848" t="s">
        <v>3983</v>
      </c>
      <c r="B848" t="s">
        <v>3853</v>
      </c>
      <c r="C848" t="s">
        <v>354</v>
      </c>
      <c r="D848" t="s">
        <v>3984</v>
      </c>
      <c r="E848" t="s">
        <v>3898</v>
      </c>
      <c r="F848" t="s">
        <v>330</v>
      </c>
      <c r="G848" t="s">
        <v>3985</v>
      </c>
      <c r="H848" t="s">
        <v>3900</v>
      </c>
      <c r="I848" t="s">
        <v>530</v>
      </c>
      <c r="J848" t="s">
        <v>3871</v>
      </c>
      <c r="K848">
        <v>275000</v>
      </c>
    </row>
    <row r="849" spans="1:11" x14ac:dyDescent="0.25">
      <c r="A849" t="s">
        <v>3983</v>
      </c>
      <c r="B849" t="s">
        <v>3853</v>
      </c>
      <c r="C849" t="s">
        <v>354</v>
      </c>
      <c r="D849" t="s">
        <v>3984</v>
      </c>
      <c r="E849" t="s">
        <v>3898</v>
      </c>
      <c r="F849" t="s">
        <v>330</v>
      </c>
      <c r="G849" t="s">
        <v>3985</v>
      </c>
      <c r="H849" t="s">
        <v>3900</v>
      </c>
      <c r="I849" t="s">
        <v>3872</v>
      </c>
      <c r="J849" t="s">
        <v>3859</v>
      </c>
      <c r="K849">
        <v>26000</v>
      </c>
    </row>
    <row r="850" spans="1:11" x14ac:dyDescent="0.25">
      <c r="A850" t="s">
        <v>3983</v>
      </c>
      <c r="B850" t="s">
        <v>3853</v>
      </c>
      <c r="C850" t="s">
        <v>354</v>
      </c>
      <c r="D850" t="s">
        <v>3984</v>
      </c>
      <c r="E850" t="s">
        <v>3898</v>
      </c>
      <c r="F850" t="s">
        <v>330</v>
      </c>
      <c r="G850" t="s">
        <v>3985</v>
      </c>
      <c r="H850" t="s">
        <v>3900</v>
      </c>
      <c r="I850" t="s">
        <v>3872</v>
      </c>
      <c r="J850" t="s">
        <v>3860</v>
      </c>
      <c r="K850">
        <v>26000</v>
      </c>
    </row>
    <row r="851" spans="1:11" x14ac:dyDescent="0.25">
      <c r="A851" t="s">
        <v>3983</v>
      </c>
      <c r="B851" t="s">
        <v>3853</v>
      </c>
      <c r="C851" t="s">
        <v>354</v>
      </c>
      <c r="D851" t="s">
        <v>3984</v>
      </c>
      <c r="E851" t="s">
        <v>3898</v>
      </c>
      <c r="F851" t="s">
        <v>330</v>
      </c>
      <c r="G851" t="s">
        <v>3985</v>
      </c>
      <c r="H851" t="s">
        <v>3900</v>
      </c>
      <c r="I851" t="s">
        <v>3873</v>
      </c>
      <c r="J851" t="s">
        <v>3859</v>
      </c>
      <c r="K851">
        <v>683</v>
      </c>
    </row>
    <row r="852" spans="1:11" x14ac:dyDescent="0.25">
      <c r="A852" t="s">
        <v>3983</v>
      </c>
      <c r="B852" t="s">
        <v>3853</v>
      </c>
      <c r="C852" t="s">
        <v>354</v>
      </c>
      <c r="D852" t="s">
        <v>3984</v>
      </c>
      <c r="E852" t="s">
        <v>3898</v>
      </c>
      <c r="F852" t="s">
        <v>330</v>
      </c>
      <c r="G852" t="s">
        <v>3985</v>
      </c>
      <c r="H852" t="s">
        <v>3900</v>
      </c>
      <c r="I852" t="s">
        <v>3873</v>
      </c>
      <c r="J852" t="s">
        <v>3860</v>
      </c>
      <c r="K852">
        <v>683</v>
      </c>
    </row>
    <row r="853" spans="1:11" x14ac:dyDescent="0.25">
      <c r="A853" t="s">
        <v>3983</v>
      </c>
      <c r="B853" t="s">
        <v>3853</v>
      </c>
      <c r="C853" t="s">
        <v>354</v>
      </c>
      <c r="D853" t="s">
        <v>3984</v>
      </c>
      <c r="E853" t="s">
        <v>3898</v>
      </c>
      <c r="F853" t="s">
        <v>330</v>
      </c>
      <c r="G853" t="s">
        <v>3985</v>
      </c>
      <c r="H853" t="s">
        <v>3900</v>
      </c>
      <c r="I853" t="s">
        <v>3874</v>
      </c>
      <c r="J853" t="s">
        <v>3864</v>
      </c>
      <c r="K853">
        <v>56500</v>
      </c>
    </row>
    <row r="854" spans="1:11" x14ac:dyDescent="0.25">
      <c r="A854" t="s">
        <v>3983</v>
      </c>
      <c r="B854" t="s">
        <v>3853</v>
      </c>
      <c r="C854" t="s">
        <v>354</v>
      </c>
      <c r="D854" t="s">
        <v>3984</v>
      </c>
      <c r="E854" t="s">
        <v>3898</v>
      </c>
      <c r="F854" t="s">
        <v>330</v>
      </c>
      <c r="G854" t="s">
        <v>3985</v>
      </c>
      <c r="H854" t="s">
        <v>3900</v>
      </c>
      <c r="I854" t="s">
        <v>3874</v>
      </c>
      <c r="J854" t="s">
        <v>3865</v>
      </c>
      <c r="K854">
        <v>58500</v>
      </c>
    </row>
    <row r="855" spans="1:11" x14ac:dyDescent="0.25">
      <c r="A855" t="s">
        <v>3983</v>
      </c>
      <c r="B855" t="s">
        <v>3853</v>
      </c>
      <c r="C855" t="s">
        <v>354</v>
      </c>
      <c r="D855" t="s">
        <v>3984</v>
      </c>
      <c r="E855" t="s">
        <v>3898</v>
      </c>
      <c r="F855" t="s">
        <v>330</v>
      </c>
      <c r="G855" t="s">
        <v>3985</v>
      </c>
      <c r="H855" t="s">
        <v>3900</v>
      </c>
      <c r="I855" t="s">
        <v>3874</v>
      </c>
      <c r="J855" t="s">
        <v>3883</v>
      </c>
      <c r="K855">
        <v>58500</v>
      </c>
    </row>
    <row r="856" spans="1:11" x14ac:dyDescent="0.25">
      <c r="A856" t="s">
        <v>3983</v>
      </c>
      <c r="B856" t="s">
        <v>3853</v>
      </c>
      <c r="C856" t="s">
        <v>354</v>
      </c>
      <c r="D856" t="s">
        <v>3984</v>
      </c>
      <c r="E856" t="s">
        <v>3898</v>
      </c>
      <c r="F856" t="s">
        <v>330</v>
      </c>
      <c r="G856" t="s">
        <v>3985</v>
      </c>
      <c r="H856" t="s">
        <v>3900</v>
      </c>
      <c r="I856" t="s">
        <v>3886</v>
      </c>
      <c r="J856" t="s">
        <v>3871</v>
      </c>
      <c r="K856">
        <v>275000</v>
      </c>
    </row>
    <row r="857" spans="1:11" x14ac:dyDescent="0.25">
      <c r="A857" t="s">
        <v>3983</v>
      </c>
      <c r="B857" t="s">
        <v>3853</v>
      </c>
      <c r="C857" t="s">
        <v>354</v>
      </c>
      <c r="D857" t="s">
        <v>3984</v>
      </c>
      <c r="E857" t="s">
        <v>3898</v>
      </c>
      <c r="F857" t="s">
        <v>330</v>
      </c>
      <c r="G857" t="s">
        <v>3985</v>
      </c>
      <c r="H857" t="s">
        <v>3900</v>
      </c>
      <c r="I857" t="s">
        <v>3875</v>
      </c>
      <c r="J857" t="s">
        <v>533</v>
      </c>
      <c r="K857">
        <v>264000</v>
      </c>
    </row>
    <row r="858" spans="1:11" x14ac:dyDescent="0.25">
      <c r="A858" t="s">
        <v>3983</v>
      </c>
      <c r="B858" t="s">
        <v>3853</v>
      </c>
      <c r="C858" t="s">
        <v>354</v>
      </c>
      <c r="D858" t="s">
        <v>3984</v>
      </c>
      <c r="E858" t="s">
        <v>3898</v>
      </c>
      <c r="F858" t="s">
        <v>330</v>
      </c>
      <c r="G858" t="s">
        <v>3985</v>
      </c>
      <c r="H858" t="s">
        <v>3900</v>
      </c>
      <c r="I858" t="s">
        <v>3875</v>
      </c>
      <c r="J858" t="s">
        <v>3871</v>
      </c>
      <c r="K858">
        <v>275000</v>
      </c>
    </row>
    <row r="859" spans="1:11" x14ac:dyDescent="0.25">
      <c r="A859" t="s">
        <v>3983</v>
      </c>
      <c r="B859" t="s">
        <v>3853</v>
      </c>
      <c r="C859" t="s">
        <v>354</v>
      </c>
      <c r="D859" t="s">
        <v>3984</v>
      </c>
      <c r="E859" t="s">
        <v>3898</v>
      </c>
      <c r="F859" t="s">
        <v>330</v>
      </c>
      <c r="G859" t="s">
        <v>3985</v>
      </c>
      <c r="H859" t="s">
        <v>3900</v>
      </c>
      <c r="I859" t="s">
        <v>3876</v>
      </c>
      <c r="J859" t="s">
        <v>3865</v>
      </c>
      <c r="K859">
        <v>143800</v>
      </c>
    </row>
    <row r="860" spans="1:11" x14ac:dyDescent="0.25">
      <c r="A860" t="s">
        <v>3983</v>
      </c>
      <c r="B860" t="s">
        <v>3853</v>
      </c>
      <c r="C860" t="s">
        <v>354</v>
      </c>
      <c r="D860" t="s">
        <v>3984</v>
      </c>
      <c r="E860" t="s">
        <v>3898</v>
      </c>
      <c r="F860" t="s">
        <v>330</v>
      </c>
      <c r="G860" t="s">
        <v>3985</v>
      </c>
      <c r="H860" t="s">
        <v>3900</v>
      </c>
      <c r="I860" t="s">
        <v>3876</v>
      </c>
      <c r="J860" t="s">
        <v>3883</v>
      </c>
      <c r="K860">
        <v>143800</v>
      </c>
    </row>
    <row r="861" spans="1:11" x14ac:dyDescent="0.25">
      <c r="A861" t="s">
        <v>3983</v>
      </c>
      <c r="B861" t="s">
        <v>3853</v>
      </c>
      <c r="C861" t="s">
        <v>354</v>
      </c>
      <c r="D861" t="s">
        <v>3984</v>
      </c>
      <c r="E861" t="s">
        <v>3936</v>
      </c>
      <c r="F861" t="s">
        <v>347</v>
      </c>
      <c r="G861" t="s">
        <v>3986</v>
      </c>
      <c r="H861" t="s">
        <v>3857</v>
      </c>
      <c r="I861" t="s">
        <v>3858</v>
      </c>
      <c r="J861" t="s">
        <v>3859</v>
      </c>
      <c r="K861">
        <v>43200</v>
      </c>
    </row>
    <row r="862" spans="1:11" x14ac:dyDescent="0.25">
      <c r="A862" t="s">
        <v>3983</v>
      </c>
      <c r="B862" t="s">
        <v>3853</v>
      </c>
      <c r="C862" t="s">
        <v>354</v>
      </c>
      <c r="D862" t="s">
        <v>3984</v>
      </c>
      <c r="E862" t="s">
        <v>3936</v>
      </c>
      <c r="F862" t="s">
        <v>347</v>
      </c>
      <c r="G862" t="s">
        <v>3986</v>
      </c>
      <c r="H862" t="s">
        <v>3857</v>
      </c>
      <c r="I862" t="s">
        <v>3858</v>
      </c>
      <c r="J862" t="s">
        <v>3860</v>
      </c>
      <c r="K862">
        <v>43200</v>
      </c>
    </row>
    <row r="863" spans="1:11" x14ac:dyDescent="0.25">
      <c r="A863" t="s">
        <v>3983</v>
      </c>
      <c r="B863" t="s">
        <v>3853</v>
      </c>
      <c r="C863" t="s">
        <v>354</v>
      </c>
      <c r="D863" t="s">
        <v>3984</v>
      </c>
      <c r="E863" t="s">
        <v>3936</v>
      </c>
      <c r="F863" t="s">
        <v>347</v>
      </c>
      <c r="G863" t="s">
        <v>3986</v>
      </c>
      <c r="H863" t="s">
        <v>3857</v>
      </c>
      <c r="I863" t="s">
        <v>3881</v>
      </c>
      <c r="J863" t="s">
        <v>3859</v>
      </c>
      <c r="K863">
        <v>40000</v>
      </c>
    </row>
    <row r="864" spans="1:11" x14ac:dyDescent="0.25">
      <c r="A864" t="s">
        <v>3983</v>
      </c>
      <c r="B864" t="s">
        <v>3853</v>
      </c>
      <c r="C864" t="s">
        <v>354</v>
      </c>
      <c r="D864" t="s">
        <v>3984</v>
      </c>
      <c r="E864" t="s">
        <v>3936</v>
      </c>
      <c r="F864" t="s">
        <v>347</v>
      </c>
      <c r="G864" t="s">
        <v>3986</v>
      </c>
      <c r="H864" t="s">
        <v>3857</v>
      </c>
      <c r="I864" t="s">
        <v>3881</v>
      </c>
      <c r="J864" t="s">
        <v>3860</v>
      </c>
      <c r="K864">
        <v>40000</v>
      </c>
    </row>
    <row r="865" spans="1:11" x14ac:dyDescent="0.25">
      <c r="A865" t="s">
        <v>3983</v>
      </c>
      <c r="B865" t="s">
        <v>3853</v>
      </c>
      <c r="C865" t="s">
        <v>354</v>
      </c>
      <c r="D865" t="s">
        <v>3984</v>
      </c>
      <c r="E865" t="s">
        <v>3936</v>
      </c>
      <c r="F865" t="s">
        <v>347</v>
      </c>
      <c r="G865" t="s">
        <v>3986</v>
      </c>
      <c r="H865" t="s">
        <v>3857</v>
      </c>
      <c r="I865" t="s">
        <v>3863</v>
      </c>
      <c r="J865" t="s">
        <v>3864</v>
      </c>
      <c r="K865">
        <v>231100</v>
      </c>
    </row>
    <row r="866" spans="1:11" x14ac:dyDescent="0.25">
      <c r="A866" t="s">
        <v>3983</v>
      </c>
      <c r="B866" t="s">
        <v>3853</v>
      </c>
      <c r="C866" t="s">
        <v>354</v>
      </c>
      <c r="D866" t="s">
        <v>3984</v>
      </c>
      <c r="E866" t="s">
        <v>3936</v>
      </c>
      <c r="F866" t="s">
        <v>347</v>
      </c>
      <c r="G866" t="s">
        <v>3986</v>
      </c>
      <c r="H866" t="s">
        <v>3857</v>
      </c>
      <c r="I866" t="s">
        <v>3863</v>
      </c>
      <c r="J866" t="s">
        <v>3865</v>
      </c>
      <c r="K866">
        <v>243000</v>
      </c>
    </row>
    <row r="867" spans="1:11" x14ac:dyDescent="0.25">
      <c r="A867" t="s">
        <v>3983</v>
      </c>
      <c r="B867" t="s">
        <v>3853</v>
      </c>
      <c r="C867" t="s">
        <v>354</v>
      </c>
      <c r="D867" t="s">
        <v>3984</v>
      </c>
      <c r="E867" t="s">
        <v>3936</v>
      </c>
      <c r="F867" t="s">
        <v>347</v>
      </c>
      <c r="G867" t="s">
        <v>3986</v>
      </c>
      <c r="H867" t="s">
        <v>3857</v>
      </c>
      <c r="I867" t="s">
        <v>3863</v>
      </c>
      <c r="J867" t="s">
        <v>3883</v>
      </c>
      <c r="K867">
        <v>243000</v>
      </c>
    </row>
    <row r="868" spans="1:11" x14ac:dyDescent="0.25">
      <c r="A868" t="s">
        <v>3983</v>
      </c>
      <c r="B868" t="s">
        <v>3853</v>
      </c>
      <c r="C868" t="s">
        <v>354</v>
      </c>
      <c r="D868" t="s">
        <v>3984</v>
      </c>
      <c r="E868" t="s">
        <v>3936</v>
      </c>
      <c r="F868" t="s">
        <v>347</v>
      </c>
      <c r="G868" t="s">
        <v>3986</v>
      </c>
      <c r="H868" t="s">
        <v>3857</v>
      </c>
      <c r="I868" t="s">
        <v>3972</v>
      </c>
      <c r="J868" t="s">
        <v>3864</v>
      </c>
      <c r="K868">
        <v>25700</v>
      </c>
    </row>
    <row r="869" spans="1:11" x14ac:dyDescent="0.25">
      <c r="A869" t="s">
        <v>3983</v>
      </c>
      <c r="B869" t="s">
        <v>3853</v>
      </c>
      <c r="C869" t="s">
        <v>354</v>
      </c>
      <c r="D869" t="s">
        <v>3984</v>
      </c>
      <c r="E869" t="s">
        <v>3936</v>
      </c>
      <c r="F869" t="s">
        <v>347</v>
      </c>
      <c r="G869" t="s">
        <v>3986</v>
      </c>
      <c r="H869" t="s">
        <v>3857</v>
      </c>
      <c r="I869" t="s">
        <v>3972</v>
      </c>
      <c r="J869" t="s">
        <v>3865</v>
      </c>
      <c r="K869">
        <v>27000</v>
      </c>
    </row>
    <row r="870" spans="1:11" x14ac:dyDescent="0.25">
      <c r="A870" t="s">
        <v>3983</v>
      </c>
      <c r="B870" t="s">
        <v>3853</v>
      </c>
      <c r="C870" t="s">
        <v>354</v>
      </c>
      <c r="D870" t="s">
        <v>3984</v>
      </c>
      <c r="E870" t="s">
        <v>3936</v>
      </c>
      <c r="F870" t="s">
        <v>347</v>
      </c>
      <c r="G870" t="s">
        <v>3986</v>
      </c>
      <c r="H870" t="s">
        <v>3857</v>
      </c>
      <c r="I870" t="s">
        <v>3972</v>
      </c>
      <c r="J870" t="s">
        <v>3883</v>
      </c>
      <c r="K870">
        <v>27000</v>
      </c>
    </row>
    <row r="871" spans="1:11" x14ac:dyDescent="0.25">
      <c r="A871" t="s">
        <v>3983</v>
      </c>
      <c r="B871" t="s">
        <v>3853</v>
      </c>
      <c r="C871" t="s">
        <v>354</v>
      </c>
      <c r="D871" t="s">
        <v>3984</v>
      </c>
      <c r="E871" t="s">
        <v>3936</v>
      </c>
      <c r="F871" t="s">
        <v>347</v>
      </c>
      <c r="G871" t="s">
        <v>3986</v>
      </c>
      <c r="H871" t="s">
        <v>3857</v>
      </c>
      <c r="I871" t="s">
        <v>3904</v>
      </c>
      <c r="J871" t="s">
        <v>3864</v>
      </c>
      <c r="K871">
        <v>76100</v>
      </c>
    </row>
    <row r="872" spans="1:11" x14ac:dyDescent="0.25">
      <c r="A872" t="s">
        <v>3983</v>
      </c>
      <c r="B872" t="s">
        <v>3853</v>
      </c>
      <c r="C872" t="s">
        <v>354</v>
      </c>
      <c r="D872" t="s">
        <v>3984</v>
      </c>
      <c r="E872" t="s">
        <v>3936</v>
      </c>
      <c r="F872" t="s">
        <v>347</v>
      </c>
      <c r="G872" t="s">
        <v>3986</v>
      </c>
      <c r="H872" t="s">
        <v>3857</v>
      </c>
      <c r="I872" t="s">
        <v>3904</v>
      </c>
      <c r="J872" t="s">
        <v>3865</v>
      </c>
      <c r="K872">
        <v>80000</v>
      </c>
    </row>
    <row r="873" spans="1:11" x14ac:dyDescent="0.25">
      <c r="A873" t="s">
        <v>3983</v>
      </c>
      <c r="B873" t="s">
        <v>3853</v>
      </c>
      <c r="C873" t="s">
        <v>354</v>
      </c>
      <c r="D873" t="s">
        <v>3984</v>
      </c>
      <c r="E873" t="s">
        <v>3936</v>
      </c>
      <c r="F873" t="s">
        <v>347</v>
      </c>
      <c r="G873" t="s">
        <v>3986</v>
      </c>
      <c r="H873" t="s">
        <v>3857</v>
      </c>
      <c r="I873" t="s">
        <v>3904</v>
      </c>
      <c r="J873" t="s">
        <v>3883</v>
      </c>
      <c r="K873">
        <v>80000</v>
      </c>
    </row>
    <row r="874" spans="1:11" x14ac:dyDescent="0.25">
      <c r="A874" t="s">
        <v>3983</v>
      </c>
      <c r="B874" t="s">
        <v>3853</v>
      </c>
      <c r="C874" t="s">
        <v>354</v>
      </c>
      <c r="D874" t="s">
        <v>3984</v>
      </c>
      <c r="E874" t="s">
        <v>3936</v>
      </c>
      <c r="F874" t="s">
        <v>347</v>
      </c>
      <c r="G874" t="s">
        <v>3986</v>
      </c>
      <c r="H874" t="s">
        <v>3857</v>
      </c>
      <c r="I874" t="s">
        <v>3866</v>
      </c>
      <c r="J874" t="s">
        <v>3865</v>
      </c>
      <c r="K874">
        <v>216900</v>
      </c>
    </row>
    <row r="875" spans="1:11" x14ac:dyDescent="0.25">
      <c r="A875" t="s">
        <v>3983</v>
      </c>
      <c r="B875" t="s">
        <v>3853</v>
      </c>
      <c r="C875" t="s">
        <v>354</v>
      </c>
      <c r="D875" t="s">
        <v>3984</v>
      </c>
      <c r="E875" t="s">
        <v>3936</v>
      </c>
      <c r="F875" t="s">
        <v>347</v>
      </c>
      <c r="G875" t="s">
        <v>3986</v>
      </c>
      <c r="H875" t="s">
        <v>3857</v>
      </c>
      <c r="I875" t="s">
        <v>3866</v>
      </c>
      <c r="J875" t="s">
        <v>3883</v>
      </c>
      <c r="K875">
        <v>216900</v>
      </c>
    </row>
    <row r="876" spans="1:11" x14ac:dyDescent="0.25">
      <c r="A876" t="s">
        <v>3983</v>
      </c>
      <c r="B876" t="s">
        <v>3853</v>
      </c>
      <c r="C876" t="s">
        <v>354</v>
      </c>
      <c r="D876" t="s">
        <v>3984</v>
      </c>
      <c r="E876" t="s">
        <v>3936</v>
      </c>
      <c r="F876" t="s">
        <v>347</v>
      </c>
      <c r="G876" t="s">
        <v>3986</v>
      </c>
      <c r="H876" t="s">
        <v>3857</v>
      </c>
      <c r="I876" t="s">
        <v>3867</v>
      </c>
      <c r="J876" t="s">
        <v>3865</v>
      </c>
      <c r="K876">
        <v>266300</v>
      </c>
    </row>
    <row r="877" spans="1:11" x14ac:dyDescent="0.25">
      <c r="A877" t="s">
        <v>3983</v>
      </c>
      <c r="B877" t="s">
        <v>3853</v>
      </c>
      <c r="C877" t="s">
        <v>354</v>
      </c>
      <c r="D877" t="s">
        <v>3984</v>
      </c>
      <c r="E877" t="s">
        <v>3936</v>
      </c>
      <c r="F877" t="s">
        <v>347</v>
      </c>
      <c r="G877" t="s">
        <v>3986</v>
      </c>
      <c r="H877" t="s">
        <v>3857</v>
      </c>
      <c r="I877" t="s">
        <v>3867</v>
      </c>
      <c r="J877" t="s">
        <v>3883</v>
      </c>
      <c r="K877">
        <v>266300</v>
      </c>
    </row>
    <row r="878" spans="1:11" x14ac:dyDescent="0.25">
      <c r="A878" t="s">
        <v>3983</v>
      </c>
      <c r="B878" t="s">
        <v>3853</v>
      </c>
      <c r="C878" t="s">
        <v>354</v>
      </c>
      <c r="D878" t="s">
        <v>3984</v>
      </c>
      <c r="E878" t="s">
        <v>3936</v>
      </c>
      <c r="F878" t="s">
        <v>347</v>
      </c>
      <c r="G878" t="s">
        <v>3986</v>
      </c>
      <c r="H878" t="s">
        <v>3857</v>
      </c>
      <c r="I878" t="s">
        <v>3870</v>
      </c>
      <c r="J878" t="s">
        <v>3865</v>
      </c>
      <c r="K878">
        <v>80000</v>
      </c>
    </row>
    <row r="879" spans="1:11" x14ac:dyDescent="0.25">
      <c r="A879" t="s">
        <v>3983</v>
      </c>
      <c r="B879" t="s">
        <v>3853</v>
      </c>
      <c r="C879" t="s">
        <v>354</v>
      </c>
      <c r="D879" t="s">
        <v>3984</v>
      </c>
      <c r="E879" t="s">
        <v>3936</v>
      </c>
      <c r="F879" t="s">
        <v>347</v>
      </c>
      <c r="G879" t="s">
        <v>3986</v>
      </c>
      <c r="H879" t="s">
        <v>3857</v>
      </c>
      <c r="I879" t="s">
        <v>3870</v>
      </c>
      <c r="J879" t="s">
        <v>3883</v>
      </c>
      <c r="K879">
        <v>80000</v>
      </c>
    </row>
    <row r="880" spans="1:11" x14ac:dyDescent="0.25">
      <c r="A880" t="s">
        <v>3983</v>
      </c>
      <c r="B880" t="s">
        <v>3853</v>
      </c>
      <c r="C880" t="s">
        <v>354</v>
      </c>
      <c r="D880" t="s">
        <v>3984</v>
      </c>
      <c r="E880" t="s">
        <v>3936</v>
      </c>
      <c r="F880" t="s">
        <v>347</v>
      </c>
      <c r="G880" t="s">
        <v>3986</v>
      </c>
      <c r="H880" t="s">
        <v>3857</v>
      </c>
      <c r="I880" t="s">
        <v>3885</v>
      </c>
      <c r="J880" t="s">
        <v>3859</v>
      </c>
      <c r="K880">
        <v>16500</v>
      </c>
    </row>
    <row r="881" spans="1:11" x14ac:dyDescent="0.25">
      <c r="A881" t="s">
        <v>3983</v>
      </c>
      <c r="B881" t="s">
        <v>3853</v>
      </c>
      <c r="C881" t="s">
        <v>354</v>
      </c>
      <c r="D881" t="s">
        <v>3984</v>
      </c>
      <c r="E881" t="s">
        <v>3936</v>
      </c>
      <c r="F881" t="s">
        <v>347</v>
      </c>
      <c r="G881" t="s">
        <v>3986</v>
      </c>
      <c r="H881" t="s">
        <v>3857</v>
      </c>
      <c r="I881" t="s">
        <v>3885</v>
      </c>
      <c r="J881" t="s">
        <v>3860</v>
      </c>
      <c r="K881">
        <v>16500</v>
      </c>
    </row>
    <row r="882" spans="1:11" x14ac:dyDescent="0.25">
      <c r="A882" t="s">
        <v>3983</v>
      </c>
      <c r="B882" t="s">
        <v>3853</v>
      </c>
      <c r="C882" t="s">
        <v>354</v>
      </c>
      <c r="D882" t="s">
        <v>3984</v>
      </c>
      <c r="E882" t="s">
        <v>3936</v>
      </c>
      <c r="F882" t="s">
        <v>347</v>
      </c>
      <c r="G882" t="s">
        <v>3986</v>
      </c>
      <c r="H882" t="s">
        <v>3857</v>
      </c>
      <c r="I882" t="s">
        <v>530</v>
      </c>
      <c r="J882" t="s">
        <v>533</v>
      </c>
      <c r="K882">
        <v>522500</v>
      </c>
    </row>
    <row r="883" spans="1:11" x14ac:dyDescent="0.25">
      <c r="A883" t="s">
        <v>3983</v>
      </c>
      <c r="B883" t="s">
        <v>3853</v>
      </c>
      <c r="C883" t="s">
        <v>354</v>
      </c>
      <c r="D883" t="s">
        <v>3984</v>
      </c>
      <c r="E883" t="s">
        <v>3936</v>
      </c>
      <c r="F883" t="s">
        <v>347</v>
      </c>
      <c r="G883" t="s">
        <v>3986</v>
      </c>
      <c r="H883" t="s">
        <v>3857</v>
      </c>
      <c r="I883" t="s">
        <v>530</v>
      </c>
      <c r="J883" t="s">
        <v>3871</v>
      </c>
      <c r="K883">
        <v>544600</v>
      </c>
    </row>
    <row r="884" spans="1:11" x14ac:dyDescent="0.25">
      <c r="A884" t="s">
        <v>3983</v>
      </c>
      <c r="B884" t="s">
        <v>3853</v>
      </c>
      <c r="C884" t="s">
        <v>354</v>
      </c>
      <c r="D884" t="s">
        <v>3984</v>
      </c>
      <c r="E884" t="s">
        <v>3936</v>
      </c>
      <c r="F884" t="s">
        <v>347</v>
      </c>
      <c r="G884" t="s">
        <v>3986</v>
      </c>
      <c r="H884" t="s">
        <v>3857</v>
      </c>
      <c r="I884" t="s">
        <v>3872</v>
      </c>
      <c r="J884" t="s">
        <v>3859</v>
      </c>
      <c r="K884">
        <v>31525</v>
      </c>
    </row>
    <row r="885" spans="1:11" x14ac:dyDescent="0.25">
      <c r="A885" t="s">
        <v>3983</v>
      </c>
      <c r="B885" t="s">
        <v>3853</v>
      </c>
      <c r="C885" t="s">
        <v>354</v>
      </c>
      <c r="D885" t="s">
        <v>3984</v>
      </c>
      <c r="E885" t="s">
        <v>3936</v>
      </c>
      <c r="F885" t="s">
        <v>347</v>
      </c>
      <c r="G885" t="s">
        <v>3986</v>
      </c>
      <c r="H885" t="s">
        <v>3857</v>
      </c>
      <c r="I885" t="s">
        <v>3872</v>
      </c>
      <c r="J885" t="s">
        <v>3860</v>
      </c>
      <c r="K885">
        <v>31525</v>
      </c>
    </row>
    <row r="886" spans="1:11" x14ac:dyDescent="0.25">
      <c r="A886" t="s">
        <v>3983</v>
      </c>
      <c r="B886" t="s">
        <v>3853</v>
      </c>
      <c r="C886" t="s">
        <v>354</v>
      </c>
      <c r="D886" t="s">
        <v>3984</v>
      </c>
      <c r="E886" t="s">
        <v>3936</v>
      </c>
      <c r="F886" t="s">
        <v>347</v>
      </c>
      <c r="G886" t="s">
        <v>3986</v>
      </c>
      <c r="H886" t="s">
        <v>3857</v>
      </c>
      <c r="I886" t="s">
        <v>3873</v>
      </c>
      <c r="J886" t="s">
        <v>3859</v>
      </c>
      <c r="K886">
        <v>944</v>
      </c>
    </row>
    <row r="887" spans="1:11" x14ac:dyDescent="0.25">
      <c r="A887" t="s">
        <v>3983</v>
      </c>
      <c r="B887" t="s">
        <v>3853</v>
      </c>
      <c r="C887" t="s">
        <v>354</v>
      </c>
      <c r="D887" t="s">
        <v>3984</v>
      </c>
      <c r="E887" t="s">
        <v>3936</v>
      </c>
      <c r="F887" t="s">
        <v>347</v>
      </c>
      <c r="G887" t="s">
        <v>3986</v>
      </c>
      <c r="H887" t="s">
        <v>3857</v>
      </c>
      <c r="I887" t="s">
        <v>3873</v>
      </c>
      <c r="J887" t="s">
        <v>3860</v>
      </c>
      <c r="K887">
        <v>944</v>
      </c>
    </row>
    <row r="888" spans="1:11" x14ac:dyDescent="0.25">
      <c r="A888" t="s">
        <v>3983</v>
      </c>
      <c r="B888" t="s">
        <v>3853</v>
      </c>
      <c r="C888" t="s">
        <v>354</v>
      </c>
      <c r="D888" t="s">
        <v>3984</v>
      </c>
      <c r="E888" t="s">
        <v>3936</v>
      </c>
      <c r="F888" t="s">
        <v>347</v>
      </c>
      <c r="G888" t="s">
        <v>3986</v>
      </c>
      <c r="H888" t="s">
        <v>3857</v>
      </c>
      <c r="I888" t="s">
        <v>3874</v>
      </c>
      <c r="J888" t="s">
        <v>3864</v>
      </c>
      <c r="K888">
        <v>117500</v>
      </c>
    </row>
    <row r="889" spans="1:11" x14ac:dyDescent="0.25">
      <c r="A889" t="s">
        <v>3983</v>
      </c>
      <c r="B889" t="s">
        <v>3853</v>
      </c>
      <c r="C889" t="s">
        <v>354</v>
      </c>
      <c r="D889" t="s">
        <v>3984</v>
      </c>
      <c r="E889" t="s">
        <v>3936</v>
      </c>
      <c r="F889" t="s">
        <v>347</v>
      </c>
      <c r="G889" t="s">
        <v>3986</v>
      </c>
      <c r="H889" t="s">
        <v>3857</v>
      </c>
      <c r="I889" t="s">
        <v>3874</v>
      </c>
      <c r="J889" t="s">
        <v>3865</v>
      </c>
      <c r="K889">
        <v>123500</v>
      </c>
    </row>
    <row r="890" spans="1:11" x14ac:dyDescent="0.25">
      <c r="A890" t="s">
        <v>3983</v>
      </c>
      <c r="B890" t="s">
        <v>3853</v>
      </c>
      <c r="C890" t="s">
        <v>354</v>
      </c>
      <c r="D890" t="s">
        <v>3984</v>
      </c>
      <c r="E890" t="s">
        <v>3936</v>
      </c>
      <c r="F890" t="s">
        <v>347</v>
      </c>
      <c r="G890" t="s">
        <v>3986</v>
      </c>
      <c r="H890" t="s">
        <v>3857</v>
      </c>
      <c r="I890" t="s">
        <v>3874</v>
      </c>
      <c r="J890" t="s">
        <v>3883</v>
      </c>
      <c r="K890">
        <v>123500</v>
      </c>
    </row>
    <row r="891" spans="1:11" x14ac:dyDescent="0.25">
      <c r="A891" t="s">
        <v>3983</v>
      </c>
      <c r="B891" t="s">
        <v>3853</v>
      </c>
      <c r="C891" t="s">
        <v>354</v>
      </c>
      <c r="D891" t="s">
        <v>3984</v>
      </c>
      <c r="E891" t="s">
        <v>3936</v>
      </c>
      <c r="F891" t="s">
        <v>347</v>
      </c>
      <c r="G891" t="s">
        <v>3986</v>
      </c>
      <c r="H891" t="s">
        <v>3857</v>
      </c>
      <c r="I891" t="s">
        <v>3886</v>
      </c>
      <c r="J891" t="s">
        <v>3871</v>
      </c>
      <c r="K891">
        <v>544600</v>
      </c>
    </row>
    <row r="892" spans="1:11" x14ac:dyDescent="0.25">
      <c r="A892" t="s">
        <v>3983</v>
      </c>
      <c r="B892" t="s">
        <v>3853</v>
      </c>
      <c r="C892" t="s">
        <v>354</v>
      </c>
      <c r="D892" t="s">
        <v>3984</v>
      </c>
      <c r="E892" t="s">
        <v>3936</v>
      </c>
      <c r="F892" t="s">
        <v>347</v>
      </c>
      <c r="G892" t="s">
        <v>3986</v>
      </c>
      <c r="H892" t="s">
        <v>3857</v>
      </c>
      <c r="I892" t="s">
        <v>3875</v>
      </c>
      <c r="J892" t="s">
        <v>533</v>
      </c>
      <c r="K892">
        <v>522500</v>
      </c>
    </row>
    <row r="893" spans="1:11" x14ac:dyDescent="0.25">
      <c r="A893" t="s">
        <v>3983</v>
      </c>
      <c r="B893" t="s">
        <v>3853</v>
      </c>
      <c r="C893" t="s">
        <v>354</v>
      </c>
      <c r="D893" t="s">
        <v>3984</v>
      </c>
      <c r="E893" t="s">
        <v>3936</v>
      </c>
      <c r="F893" t="s">
        <v>347</v>
      </c>
      <c r="G893" t="s">
        <v>3986</v>
      </c>
      <c r="H893" t="s">
        <v>3857</v>
      </c>
      <c r="I893" t="s">
        <v>3875</v>
      </c>
      <c r="J893" t="s">
        <v>3871</v>
      </c>
      <c r="K893">
        <v>544600</v>
      </c>
    </row>
    <row r="894" spans="1:11" x14ac:dyDescent="0.25">
      <c r="A894" t="s">
        <v>3983</v>
      </c>
      <c r="B894" t="s">
        <v>3853</v>
      </c>
      <c r="C894" t="s">
        <v>354</v>
      </c>
      <c r="D894" t="s">
        <v>3984</v>
      </c>
      <c r="E894" t="s">
        <v>3936</v>
      </c>
      <c r="F894" t="s">
        <v>347</v>
      </c>
      <c r="G894" t="s">
        <v>3986</v>
      </c>
      <c r="H894" t="s">
        <v>3857</v>
      </c>
      <c r="I894" t="s">
        <v>3876</v>
      </c>
      <c r="J894" t="s">
        <v>3865</v>
      </c>
      <c r="K894">
        <v>254000</v>
      </c>
    </row>
    <row r="895" spans="1:11" x14ac:dyDescent="0.25">
      <c r="A895" t="s">
        <v>3983</v>
      </c>
      <c r="B895" t="s">
        <v>3853</v>
      </c>
      <c r="C895" t="s">
        <v>354</v>
      </c>
      <c r="D895" t="s">
        <v>3984</v>
      </c>
      <c r="E895" t="s">
        <v>3936</v>
      </c>
      <c r="F895" t="s">
        <v>347</v>
      </c>
      <c r="G895" t="s">
        <v>3986</v>
      </c>
      <c r="H895" t="s">
        <v>3857</v>
      </c>
      <c r="I895" t="s">
        <v>3876</v>
      </c>
      <c r="J895" t="s">
        <v>3883</v>
      </c>
      <c r="K895">
        <v>254000</v>
      </c>
    </row>
    <row r="896" spans="1:11" x14ac:dyDescent="0.25">
      <c r="A896" t="s">
        <v>3983</v>
      </c>
      <c r="B896" t="s">
        <v>3853</v>
      </c>
      <c r="C896" t="s">
        <v>354</v>
      </c>
      <c r="D896" t="s">
        <v>3984</v>
      </c>
      <c r="E896" t="s">
        <v>3855</v>
      </c>
      <c r="F896" t="s">
        <v>423</v>
      </c>
      <c r="G896" t="s">
        <v>3987</v>
      </c>
      <c r="H896" t="s">
        <v>3857</v>
      </c>
      <c r="I896" t="s">
        <v>3858</v>
      </c>
      <c r="J896" t="s">
        <v>3859</v>
      </c>
      <c r="K896">
        <v>42000</v>
      </c>
    </row>
    <row r="897" spans="1:11" x14ac:dyDescent="0.25">
      <c r="A897" t="s">
        <v>3983</v>
      </c>
      <c r="B897" t="s">
        <v>3853</v>
      </c>
      <c r="C897" t="s">
        <v>354</v>
      </c>
      <c r="D897" t="s">
        <v>3984</v>
      </c>
      <c r="E897" t="s">
        <v>3855</v>
      </c>
      <c r="F897" t="s">
        <v>423</v>
      </c>
      <c r="G897" t="s">
        <v>3987</v>
      </c>
      <c r="H897" t="s">
        <v>3857</v>
      </c>
      <c r="I897" t="s">
        <v>3858</v>
      </c>
      <c r="J897" t="s">
        <v>3860</v>
      </c>
      <c r="K897">
        <v>42000</v>
      </c>
    </row>
    <row r="898" spans="1:11" x14ac:dyDescent="0.25">
      <c r="A898" t="s">
        <v>3983</v>
      </c>
      <c r="B898" t="s">
        <v>3853</v>
      </c>
      <c r="C898" t="s">
        <v>354</v>
      </c>
      <c r="D898" t="s">
        <v>3984</v>
      </c>
      <c r="E898" t="s">
        <v>3855</v>
      </c>
      <c r="F898" t="s">
        <v>423</v>
      </c>
      <c r="G898" t="s">
        <v>3987</v>
      </c>
      <c r="H898" t="s">
        <v>3857</v>
      </c>
      <c r="I898" t="s">
        <v>3863</v>
      </c>
      <c r="J898" t="s">
        <v>3864</v>
      </c>
      <c r="K898">
        <v>204500</v>
      </c>
    </row>
    <row r="899" spans="1:11" x14ac:dyDescent="0.25">
      <c r="A899" t="s">
        <v>3983</v>
      </c>
      <c r="B899" t="s">
        <v>3853</v>
      </c>
      <c r="C899" t="s">
        <v>354</v>
      </c>
      <c r="D899" t="s">
        <v>3984</v>
      </c>
      <c r="E899" t="s">
        <v>3855</v>
      </c>
      <c r="F899" t="s">
        <v>423</v>
      </c>
      <c r="G899" t="s">
        <v>3987</v>
      </c>
      <c r="H899" t="s">
        <v>3857</v>
      </c>
      <c r="I899" t="s">
        <v>3863</v>
      </c>
      <c r="J899" t="s">
        <v>3865</v>
      </c>
      <c r="K899">
        <v>220000</v>
      </c>
    </row>
    <row r="900" spans="1:11" x14ac:dyDescent="0.25">
      <c r="A900" t="s">
        <v>3983</v>
      </c>
      <c r="B900" t="s">
        <v>3853</v>
      </c>
      <c r="C900" t="s">
        <v>354</v>
      </c>
      <c r="D900" t="s">
        <v>3984</v>
      </c>
      <c r="E900" t="s">
        <v>3855</v>
      </c>
      <c r="F900" t="s">
        <v>423</v>
      </c>
      <c r="G900" t="s">
        <v>3987</v>
      </c>
      <c r="H900" t="s">
        <v>3857</v>
      </c>
      <c r="I900" t="s">
        <v>3863</v>
      </c>
      <c r="J900" t="s">
        <v>3883</v>
      </c>
      <c r="K900">
        <v>220000</v>
      </c>
    </row>
    <row r="901" spans="1:11" x14ac:dyDescent="0.25">
      <c r="A901" t="s">
        <v>3983</v>
      </c>
      <c r="B901" t="s">
        <v>3853</v>
      </c>
      <c r="C901" t="s">
        <v>354</v>
      </c>
      <c r="D901" t="s">
        <v>3984</v>
      </c>
      <c r="E901" t="s">
        <v>3855</v>
      </c>
      <c r="F901" t="s">
        <v>423</v>
      </c>
      <c r="G901" t="s">
        <v>3987</v>
      </c>
      <c r="H901" t="s">
        <v>3857</v>
      </c>
      <c r="I901" t="s">
        <v>3947</v>
      </c>
      <c r="J901" t="s">
        <v>3865</v>
      </c>
      <c r="K901">
        <v>8000</v>
      </c>
    </row>
    <row r="902" spans="1:11" x14ac:dyDescent="0.25">
      <c r="A902" t="s">
        <v>3983</v>
      </c>
      <c r="B902" t="s">
        <v>3853</v>
      </c>
      <c r="C902" t="s">
        <v>354</v>
      </c>
      <c r="D902" t="s">
        <v>3984</v>
      </c>
      <c r="E902" t="s">
        <v>3855</v>
      </c>
      <c r="F902" t="s">
        <v>423</v>
      </c>
      <c r="G902" t="s">
        <v>3987</v>
      </c>
      <c r="H902" t="s">
        <v>3857</v>
      </c>
      <c r="I902" t="s">
        <v>3947</v>
      </c>
      <c r="J902" t="s">
        <v>3883</v>
      </c>
      <c r="K902">
        <v>8000</v>
      </c>
    </row>
    <row r="903" spans="1:11" x14ac:dyDescent="0.25">
      <c r="A903" t="s">
        <v>3983</v>
      </c>
      <c r="B903" t="s">
        <v>3853</v>
      </c>
      <c r="C903" t="s">
        <v>354</v>
      </c>
      <c r="D903" t="s">
        <v>3984</v>
      </c>
      <c r="E903" t="s">
        <v>3855</v>
      </c>
      <c r="F903" t="s">
        <v>423</v>
      </c>
      <c r="G903" t="s">
        <v>3987</v>
      </c>
      <c r="H903" t="s">
        <v>3857</v>
      </c>
      <c r="I903" t="s">
        <v>3972</v>
      </c>
      <c r="J903" t="s">
        <v>3864</v>
      </c>
      <c r="K903">
        <v>27488</v>
      </c>
    </row>
    <row r="904" spans="1:11" x14ac:dyDescent="0.25">
      <c r="A904" t="s">
        <v>3983</v>
      </c>
      <c r="B904" t="s">
        <v>3853</v>
      </c>
      <c r="C904" t="s">
        <v>354</v>
      </c>
      <c r="D904" t="s">
        <v>3984</v>
      </c>
      <c r="E904" t="s">
        <v>3855</v>
      </c>
      <c r="F904" t="s">
        <v>423</v>
      </c>
      <c r="G904" t="s">
        <v>3987</v>
      </c>
      <c r="H904" t="s">
        <v>3857</v>
      </c>
      <c r="I904" t="s">
        <v>3972</v>
      </c>
      <c r="J904" t="s">
        <v>3865</v>
      </c>
      <c r="K904">
        <v>30600</v>
      </c>
    </row>
    <row r="905" spans="1:11" x14ac:dyDescent="0.25">
      <c r="A905" t="s">
        <v>3983</v>
      </c>
      <c r="B905" t="s">
        <v>3853</v>
      </c>
      <c r="C905" t="s">
        <v>354</v>
      </c>
      <c r="D905" t="s">
        <v>3984</v>
      </c>
      <c r="E905" t="s">
        <v>3855</v>
      </c>
      <c r="F905" t="s">
        <v>423</v>
      </c>
      <c r="G905" t="s">
        <v>3987</v>
      </c>
      <c r="H905" t="s">
        <v>3857</v>
      </c>
      <c r="I905" t="s">
        <v>3972</v>
      </c>
      <c r="J905" t="s">
        <v>3883</v>
      </c>
      <c r="K905">
        <v>30600</v>
      </c>
    </row>
    <row r="906" spans="1:11" x14ac:dyDescent="0.25">
      <c r="A906" t="s">
        <v>3983</v>
      </c>
      <c r="B906" t="s">
        <v>3853</v>
      </c>
      <c r="C906" t="s">
        <v>354</v>
      </c>
      <c r="D906" t="s">
        <v>3984</v>
      </c>
      <c r="E906" t="s">
        <v>3855</v>
      </c>
      <c r="F906" t="s">
        <v>423</v>
      </c>
      <c r="G906" t="s">
        <v>3987</v>
      </c>
      <c r="H906" t="s">
        <v>3857</v>
      </c>
      <c r="I906" t="s">
        <v>3904</v>
      </c>
      <c r="J906" t="s">
        <v>3864</v>
      </c>
      <c r="K906">
        <v>122915</v>
      </c>
    </row>
    <row r="907" spans="1:11" x14ac:dyDescent="0.25">
      <c r="A907" t="s">
        <v>3983</v>
      </c>
      <c r="B907" t="s">
        <v>3853</v>
      </c>
      <c r="C907" t="s">
        <v>354</v>
      </c>
      <c r="D907" t="s">
        <v>3984</v>
      </c>
      <c r="E907" t="s">
        <v>3855</v>
      </c>
      <c r="F907" t="s">
        <v>423</v>
      </c>
      <c r="G907" t="s">
        <v>3987</v>
      </c>
      <c r="H907" t="s">
        <v>3857</v>
      </c>
      <c r="I907" t="s">
        <v>3904</v>
      </c>
      <c r="J907" t="s">
        <v>3865</v>
      </c>
      <c r="K907">
        <v>126500</v>
      </c>
    </row>
    <row r="908" spans="1:11" x14ac:dyDescent="0.25">
      <c r="A908" t="s">
        <v>3983</v>
      </c>
      <c r="B908" t="s">
        <v>3853</v>
      </c>
      <c r="C908" t="s">
        <v>354</v>
      </c>
      <c r="D908" t="s">
        <v>3984</v>
      </c>
      <c r="E908" t="s">
        <v>3855</v>
      </c>
      <c r="F908" t="s">
        <v>423</v>
      </c>
      <c r="G908" t="s">
        <v>3987</v>
      </c>
      <c r="H908" t="s">
        <v>3857</v>
      </c>
      <c r="I908" t="s">
        <v>3904</v>
      </c>
      <c r="J908" t="s">
        <v>3883</v>
      </c>
      <c r="K908">
        <v>126500</v>
      </c>
    </row>
    <row r="909" spans="1:11" x14ac:dyDescent="0.25">
      <c r="A909" t="s">
        <v>3983</v>
      </c>
      <c r="B909" t="s">
        <v>3853</v>
      </c>
      <c r="C909" t="s">
        <v>354</v>
      </c>
      <c r="D909" t="s">
        <v>3984</v>
      </c>
      <c r="E909" t="s">
        <v>3855</v>
      </c>
      <c r="F909" t="s">
        <v>423</v>
      </c>
      <c r="G909" t="s">
        <v>3987</v>
      </c>
      <c r="H909" t="s">
        <v>3857</v>
      </c>
      <c r="I909" t="s">
        <v>3866</v>
      </c>
      <c r="J909" t="s">
        <v>3865</v>
      </c>
      <c r="K909">
        <v>160000</v>
      </c>
    </row>
    <row r="910" spans="1:11" x14ac:dyDescent="0.25">
      <c r="A910" t="s">
        <v>3983</v>
      </c>
      <c r="B910" t="s">
        <v>3853</v>
      </c>
      <c r="C910" t="s">
        <v>354</v>
      </c>
      <c r="D910" t="s">
        <v>3984</v>
      </c>
      <c r="E910" t="s">
        <v>3855</v>
      </c>
      <c r="F910" t="s">
        <v>423</v>
      </c>
      <c r="G910" t="s">
        <v>3987</v>
      </c>
      <c r="H910" t="s">
        <v>3857</v>
      </c>
      <c r="I910" t="s">
        <v>3866</v>
      </c>
      <c r="J910" t="s">
        <v>3883</v>
      </c>
      <c r="K910">
        <v>160000</v>
      </c>
    </row>
    <row r="911" spans="1:11" x14ac:dyDescent="0.25">
      <c r="A911" t="s">
        <v>3983</v>
      </c>
      <c r="B911" t="s">
        <v>3853</v>
      </c>
      <c r="C911" t="s">
        <v>354</v>
      </c>
      <c r="D911" t="s">
        <v>3984</v>
      </c>
      <c r="E911" t="s">
        <v>3855</v>
      </c>
      <c r="F911" t="s">
        <v>423</v>
      </c>
      <c r="G911" t="s">
        <v>3987</v>
      </c>
      <c r="H911" t="s">
        <v>3857</v>
      </c>
      <c r="I911" t="s">
        <v>3867</v>
      </c>
      <c r="J911" t="s">
        <v>3865</v>
      </c>
      <c r="K911">
        <v>212100</v>
      </c>
    </row>
    <row r="912" spans="1:11" x14ac:dyDescent="0.25">
      <c r="A912" t="s">
        <v>3983</v>
      </c>
      <c r="B912" t="s">
        <v>3853</v>
      </c>
      <c r="C912" t="s">
        <v>354</v>
      </c>
      <c r="D912" t="s">
        <v>3984</v>
      </c>
      <c r="E912" t="s">
        <v>3855</v>
      </c>
      <c r="F912" t="s">
        <v>423</v>
      </c>
      <c r="G912" t="s">
        <v>3987</v>
      </c>
      <c r="H912" t="s">
        <v>3857</v>
      </c>
      <c r="I912" t="s">
        <v>3867</v>
      </c>
      <c r="J912" t="s">
        <v>3883</v>
      </c>
      <c r="K912">
        <v>212100</v>
      </c>
    </row>
    <row r="913" spans="1:11" x14ac:dyDescent="0.25">
      <c r="A913" t="s">
        <v>3983</v>
      </c>
      <c r="B913" t="s">
        <v>3853</v>
      </c>
      <c r="C913" t="s">
        <v>354</v>
      </c>
      <c r="D913" t="s">
        <v>3984</v>
      </c>
      <c r="E913" t="s">
        <v>3855</v>
      </c>
      <c r="F913" t="s">
        <v>423</v>
      </c>
      <c r="G913" t="s">
        <v>3987</v>
      </c>
      <c r="H913" t="s">
        <v>3857</v>
      </c>
      <c r="I913" t="s">
        <v>3868</v>
      </c>
      <c r="J913" t="s">
        <v>3865</v>
      </c>
      <c r="K913">
        <v>117000</v>
      </c>
    </row>
    <row r="914" spans="1:11" x14ac:dyDescent="0.25">
      <c r="A914" t="s">
        <v>3983</v>
      </c>
      <c r="B914" t="s">
        <v>3853</v>
      </c>
      <c r="C914" t="s">
        <v>354</v>
      </c>
      <c r="D914" t="s">
        <v>3984</v>
      </c>
      <c r="E914" t="s">
        <v>3855</v>
      </c>
      <c r="F914" t="s">
        <v>423</v>
      </c>
      <c r="G914" t="s">
        <v>3987</v>
      </c>
      <c r="H914" t="s">
        <v>3857</v>
      </c>
      <c r="I914" t="s">
        <v>3868</v>
      </c>
      <c r="J914" t="s">
        <v>3883</v>
      </c>
      <c r="K914">
        <v>117000</v>
      </c>
    </row>
    <row r="915" spans="1:11" x14ac:dyDescent="0.25">
      <c r="A915" t="s">
        <v>3983</v>
      </c>
      <c r="B915" t="s">
        <v>3853</v>
      </c>
      <c r="C915" t="s">
        <v>354</v>
      </c>
      <c r="D915" t="s">
        <v>3984</v>
      </c>
      <c r="E915" t="s">
        <v>3855</v>
      </c>
      <c r="F915" t="s">
        <v>423</v>
      </c>
      <c r="G915" t="s">
        <v>3987</v>
      </c>
      <c r="H915" t="s">
        <v>3857</v>
      </c>
      <c r="I915" t="s">
        <v>3869</v>
      </c>
      <c r="J915" t="s">
        <v>3865</v>
      </c>
      <c r="K915">
        <v>134400</v>
      </c>
    </row>
    <row r="916" spans="1:11" x14ac:dyDescent="0.25">
      <c r="A916" t="s">
        <v>3983</v>
      </c>
      <c r="B916" t="s">
        <v>3853</v>
      </c>
      <c r="C916" t="s">
        <v>354</v>
      </c>
      <c r="D916" t="s">
        <v>3984</v>
      </c>
      <c r="E916" t="s">
        <v>3855</v>
      </c>
      <c r="F916" t="s">
        <v>423</v>
      </c>
      <c r="G916" t="s">
        <v>3987</v>
      </c>
      <c r="H916" t="s">
        <v>3857</v>
      </c>
      <c r="I916" t="s">
        <v>3869</v>
      </c>
      <c r="J916" t="s">
        <v>3883</v>
      </c>
      <c r="K916">
        <v>134400</v>
      </c>
    </row>
    <row r="917" spans="1:11" x14ac:dyDescent="0.25">
      <c r="A917" t="s">
        <v>3983</v>
      </c>
      <c r="B917" t="s">
        <v>3853</v>
      </c>
      <c r="C917" t="s">
        <v>354</v>
      </c>
      <c r="D917" t="s">
        <v>3984</v>
      </c>
      <c r="E917" t="s">
        <v>3855</v>
      </c>
      <c r="F917" t="s">
        <v>423</v>
      </c>
      <c r="G917" t="s">
        <v>3987</v>
      </c>
      <c r="H917" t="s">
        <v>3857</v>
      </c>
      <c r="I917" t="s">
        <v>3870</v>
      </c>
      <c r="J917" t="s">
        <v>3865</v>
      </c>
      <c r="K917">
        <v>158000</v>
      </c>
    </row>
    <row r="918" spans="1:11" x14ac:dyDescent="0.25">
      <c r="A918" t="s">
        <v>3983</v>
      </c>
      <c r="B918" t="s">
        <v>3853</v>
      </c>
      <c r="C918" t="s">
        <v>354</v>
      </c>
      <c r="D918" t="s">
        <v>3984</v>
      </c>
      <c r="E918" t="s">
        <v>3855</v>
      </c>
      <c r="F918" t="s">
        <v>423</v>
      </c>
      <c r="G918" t="s">
        <v>3987</v>
      </c>
      <c r="H918" t="s">
        <v>3857</v>
      </c>
      <c r="I918" t="s">
        <v>3870</v>
      </c>
      <c r="J918" t="s">
        <v>3883</v>
      </c>
      <c r="K918">
        <v>158000</v>
      </c>
    </row>
    <row r="919" spans="1:11" x14ac:dyDescent="0.25">
      <c r="A919" t="s">
        <v>3983</v>
      </c>
      <c r="B919" t="s">
        <v>3853</v>
      </c>
      <c r="C919" t="s">
        <v>354</v>
      </c>
      <c r="D919" t="s">
        <v>3984</v>
      </c>
      <c r="E919" t="s">
        <v>3855</v>
      </c>
      <c r="F919" t="s">
        <v>423</v>
      </c>
      <c r="G919" t="s">
        <v>3987</v>
      </c>
      <c r="H919" t="s">
        <v>3857</v>
      </c>
      <c r="I919" t="s">
        <v>3921</v>
      </c>
      <c r="J919" t="s">
        <v>3865</v>
      </c>
      <c r="K919">
        <v>50300</v>
      </c>
    </row>
    <row r="920" spans="1:11" x14ac:dyDescent="0.25">
      <c r="A920" t="s">
        <v>3983</v>
      </c>
      <c r="B920" t="s">
        <v>3853</v>
      </c>
      <c r="C920" t="s">
        <v>354</v>
      </c>
      <c r="D920" t="s">
        <v>3984</v>
      </c>
      <c r="E920" t="s">
        <v>3855</v>
      </c>
      <c r="F920" t="s">
        <v>423</v>
      </c>
      <c r="G920" t="s">
        <v>3987</v>
      </c>
      <c r="H920" t="s">
        <v>3857</v>
      </c>
      <c r="I920" t="s">
        <v>3921</v>
      </c>
      <c r="J920" t="s">
        <v>3883</v>
      </c>
      <c r="K920">
        <v>50300</v>
      </c>
    </row>
    <row r="921" spans="1:11" x14ac:dyDescent="0.25">
      <c r="A921" t="s">
        <v>3983</v>
      </c>
      <c r="B921" t="s">
        <v>3853</v>
      </c>
      <c r="C921" t="s">
        <v>354</v>
      </c>
      <c r="D921" t="s">
        <v>3984</v>
      </c>
      <c r="E921" t="s">
        <v>3855</v>
      </c>
      <c r="F921" t="s">
        <v>423</v>
      </c>
      <c r="G921" t="s">
        <v>3987</v>
      </c>
      <c r="H921" t="s">
        <v>3857</v>
      </c>
      <c r="I921" t="s">
        <v>3935</v>
      </c>
      <c r="J921" t="s">
        <v>3865</v>
      </c>
      <c r="K921">
        <v>47000</v>
      </c>
    </row>
    <row r="922" spans="1:11" x14ac:dyDescent="0.25">
      <c r="A922" t="s">
        <v>3983</v>
      </c>
      <c r="B922" t="s">
        <v>3853</v>
      </c>
      <c r="C922" t="s">
        <v>354</v>
      </c>
      <c r="D922" t="s">
        <v>3984</v>
      </c>
      <c r="E922" t="s">
        <v>3855</v>
      </c>
      <c r="F922" t="s">
        <v>423</v>
      </c>
      <c r="G922" t="s">
        <v>3987</v>
      </c>
      <c r="H922" t="s">
        <v>3857</v>
      </c>
      <c r="I922" t="s">
        <v>3935</v>
      </c>
      <c r="J922" t="s">
        <v>3883</v>
      </c>
      <c r="K922">
        <v>47000</v>
      </c>
    </row>
    <row r="923" spans="1:11" x14ac:dyDescent="0.25">
      <c r="A923" t="s">
        <v>3983</v>
      </c>
      <c r="B923" t="s">
        <v>3853</v>
      </c>
      <c r="C923" t="s">
        <v>354</v>
      </c>
      <c r="D923" t="s">
        <v>3984</v>
      </c>
      <c r="E923" t="s">
        <v>3855</v>
      </c>
      <c r="F923" t="s">
        <v>423</v>
      </c>
      <c r="G923" t="s">
        <v>3987</v>
      </c>
      <c r="H923" t="s">
        <v>3857</v>
      </c>
      <c r="I923" t="s">
        <v>3885</v>
      </c>
      <c r="J923" t="s">
        <v>3859</v>
      </c>
      <c r="K923">
        <v>32000</v>
      </c>
    </row>
    <row r="924" spans="1:11" x14ac:dyDescent="0.25">
      <c r="A924" t="s">
        <v>3983</v>
      </c>
      <c r="B924" t="s">
        <v>3853</v>
      </c>
      <c r="C924" t="s">
        <v>354</v>
      </c>
      <c r="D924" t="s">
        <v>3984</v>
      </c>
      <c r="E924" t="s">
        <v>3855</v>
      </c>
      <c r="F924" t="s">
        <v>423</v>
      </c>
      <c r="G924" t="s">
        <v>3987</v>
      </c>
      <c r="H924" t="s">
        <v>3857</v>
      </c>
      <c r="I924" t="s">
        <v>3885</v>
      </c>
      <c r="J924" t="s">
        <v>3860</v>
      </c>
      <c r="K924">
        <v>32000</v>
      </c>
    </row>
    <row r="925" spans="1:11" x14ac:dyDescent="0.25">
      <c r="A925" t="s">
        <v>3983</v>
      </c>
      <c r="B925" t="s">
        <v>3853</v>
      </c>
      <c r="C925" t="s">
        <v>354</v>
      </c>
      <c r="D925" t="s">
        <v>3984</v>
      </c>
      <c r="E925" t="s">
        <v>3855</v>
      </c>
      <c r="F925" t="s">
        <v>423</v>
      </c>
      <c r="G925" t="s">
        <v>3987</v>
      </c>
      <c r="H925" t="s">
        <v>3857</v>
      </c>
      <c r="I925" t="s">
        <v>530</v>
      </c>
      <c r="J925" t="s">
        <v>533</v>
      </c>
      <c r="K925">
        <v>564440</v>
      </c>
    </row>
    <row r="926" spans="1:11" x14ac:dyDescent="0.25">
      <c r="A926" t="s">
        <v>3983</v>
      </c>
      <c r="B926" t="s">
        <v>3853</v>
      </c>
      <c r="C926" t="s">
        <v>354</v>
      </c>
      <c r="D926" t="s">
        <v>3984</v>
      </c>
      <c r="E926" t="s">
        <v>3855</v>
      </c>
      <c r="F926" t="s">
        <v>423</v>
      </c>
      <c r="G926" t="s">
        <v>3987</v>
      </c>
      <c r="H926" t="s">
        <v>3857</v>
      </c>
      <c r="I926" t="s">
        <v>530</v>
      </c>
      <c r="J926" t="s">
        <v>3871</v>
      </c>
      <c r="K926">
        <v>588000</v>
      </c>
    </row>
    <row r="927" spans="1:11" x14ac:dyDescent="0.25">
      <c r="A927" t="s">
        <v>3983</v>
      </c>
      <c r="B927" t="s">
        <v>3853</v>
      </c>
      <c r="C927" t="s">
        <v>354</v>
      </c>
      <c r="D927" t="s">
        <v>3984</v>
      </c>
      <c r="E927" t="s">
        <v>3855</v>
      </c>
      <c r="F927" t="s">
        <v>423</v>
      </c>
      <c r="G927" t="s">
        <v>3987</v>
      </c>
      <c r="H927" t="s">
        <v>3857</v>
      </c>
      <c r="I927" t="s">
        <v>3872</v>
      </c>
      <c r="J927" t="s">
        <v>3859</v>
      </c>
      <c r="K927">
        <v>22750</v>
      </c>
    </row>
    <row r="928" spans="1:11" x14ac:dyDescent="0.25">
      <c r="A928" t="s">
        <v>3983</v>
      </c>
      <c r="B928" t="s">
        <v>3853</v>
      </c>
      <c r="C928" t="s">
        <v>354</v>
      </c>
      <c r="D928" t="s">
        <v>3984</v>
      </c>
      <c r="E928" t="s">
        <v>3855</v>
      </c>
      <c r="F928" t="s">
        <v>423</v>
      </c>
      <c r="G928" t="s">
        <v>3987</v>
      </c>
      <c r="H928" t="s">
        <v>3857</v>
      </c>
      <c r="I928" t="s">
        <v>3872</v>
      </c>
      <c r="J928" t="s">
        <v>3860</v>
      </c>
      <c r="K928">
        <v>22750</v>
      </c>
    </row>
    <row r="929" spans="1:11" x14ac:dyDescent="0.25">
      <c r="A929" t="s">
        <v>3983</v>
      </c>
      <c r="B929" t="s">
        <v>3853</v>
      </c>
      <c r="C929" t="s">
        <v>354</v>
      </c>
      <c r="D929" t="s">
        <v>3984</v>
      </c>
      <c r="E929" t="s">
        <v>3855</v>
      </c>
      <c r="F929" t="s">
        <v>423</v>
      </c>
      <c r="G929" t="s">
        <v>3987</v>
      </c>
      <c r="H929" t="s">
        <v>3857</v>
      </c>
      <c r="I929" t="s">
        <v>3873</v>
      </c>
      <c r="J929" t="s">
        <v>3859</v>
      </c>
      <c r="K929">
        <v>1828</v>
      </c>
    </row>
    <row r="930" spans="1:11" x14ac:dyDescent="0.25">
      <c r="A930" t="s">
        <v>3983</v>
      </c>
      <c r="B930" t="s">
        <v>3853</v>
      </c>
      <c r="C930" t="s">
        <v>354</v>
      </c>
      <c r="D930" t="s">
        <v>3984</v>
      </c>
      <c r="E930" t="s">
        <v>3855</v>
      </c>
      <c r="F930" t="s">
        <v>423</v>
      </c>
      <c r="G930" t="s">
        <v>3987</v>
      </c>
      <c r="H930" t="s">
        <v>3857</v>
      </c>
      <c r="I930" t="s">
        <v>3873</v>
      </c>
      <c r="J930" t="s">
        <v>3860</v>
      </c>
      <c r="K930">
        <v>1828</v>
      </c>
    </row>
    <row r="931" spans="1:11" x14ac:dyDescent="0.25">
      <c r="A931" t="s">
        <v>3983</v>
      </c>
      <c r="B931" t="s">
        <v>3853</v>
      </c>
      <c r="C931" t="s">
        <v>354</v>
      </c>
      <c r="D931" t="s">
        <v>3984</v>
      </c>
      <c r="E931" t="s">
        <v>3855</v>
      </c>
      <c r="F931" t="s">
        <v>423</v>
      </c>
      <c r="G931" t="s">
        <v>3987</v>
      </c>
      <c r="H931" t="s">
        <v>3857</v>
      </c>
      <c r="I931" t="s">
        <v>3874</v>
      </c>
      <c r="J931" t="s">
        <v>3864</v>
      </c>
      <c r="K931">
        <v>51500</v>
      </c>
    </row>
    <row r="932" spans="1:11" x14ac:dyDescent="0.25">
      <c r="A932" t="s">
        <v>3983</v>
      </c>
      <c r="B932" t="s">
        <v>3853</v>
      </c>
      <c r="C932" t="s">
        <v>354</v>
      </c>
      <c r="D932" t="s">
        <v>3984</v>
      </c>
      <c r="E932" t="s">
        <v>3855</v>
      </c>
      <c r="F932" t="s">
        <v>423</v>
      </c>
      <c r="G932" t="s">
        <v>3987</v>
      </c>
      <c r="H932" t="s">
        <v>3857</v>
      </c>
      <c r="I932" t="s">
        <v>3874</v>
      </c>
      <c r="J932" t="s">
        <v>3865</v>
      </c>
      <c r="K932">
        <v>54000</v>
      </c>
    </row>
    <row r="933" spans="1:11" x14ac:dyDescent="0.25">
      <c r="A933" t="s">
        <v>3983</v>
      </c>
      <c r="B933" t="s">
        <v>3853</v>
      </c>
      <c r="C933" t="s">
        <v>354</v>
      </c>
      <c r="D933" t="s">
        <v>3984</v>
      </c>
      <c r="E933" t="s">
        <v>3855</v>
      </c>
      <c r="F933" t="s">
        <v>423</v>
      </c>
      <c r="G933" t="s">
        <v>3987</v>
      </c>
      <c r="H933" t="s">
        <v>3857</v>
      </c>
      <c r="I933" t="s">
        <v>3874</v>
      </c>
      <c r="J933" t="s">
        <v>3883</v>
      </c>
      <c r="K933">
        <v>54000</v>
      </c>
    </row>
    <row r="934" spans="1:11" x14ac:dyDescent="0.25">
      <c r="A934" t="s">
        <v>3983</v>
      </c>
      <c r="B934" t="s">
        <v>3853</v>
      </c>
      <c r="C934" t="s">
        <v>354</v>
      </c>
      <c r="D934" t="s">
        <v>3984</v>
      </c>
      <c r="E934" t="s">
        <v>3855</v>
      </c>
      <c r="F934" t="s">
        <v>423</v>
      </c>
      <c r="G934" t="s">
        <v>3987</v>
      </c>
      <c r="H934" t="s">
        <v>3857</v>
      </c>
      <c r="I934" t="s">
        <v>3988</v>
      </c>
      <c r="J934" t="s">
        <v>3864</v>
      </c>
      <c r="K934">
        <v>39800</v>
      </c>
    </row>
    <row r="935" spans="1:11" x14ac:dyDescent="0.25">
      <c r="A935" t="s">
        <v>3983</v>
      </c>
      <c r="B935" t="s">
        <v>3853</v>
      </c>
      <c r="C935" t="s">
        <v>354</v>
      </c>
      <c r="D935" t="s">
        <v>3984</v>
      </c>
      <c r="E935" t="s">
        <v>3855</v>
      </c>
      <c r="F935" t="s">
        <v>423</v>
      </c>
      <c r="G935" t="s">
        <v>3987</v>
      </c>
      <c r="H935" t="s">
        <v>3857</v>
      </c>
      <c r="I935" t="s">
        <v>3988</v>
      </c>
      <c r="J935" t="s">
        <v>3865</v>
      </c>
      <c r="K935">
        <v>42000</v>
      </c>
    </row>
    <row r="936" spans="1:11" x14ac:dyDescent="0.25">
      <c r="A936" t="s">
        <v>3983</v>
      </c>
      <c r="B936" t="s">
        <v>3853</v>
      </c>
      <c r="C936" t="s">
        <v>354</v>
      </c>
      <c r="D936" t="s">
        <v>3984</v>
      </c>
      <c r="E936" t="s">
        <v>3855</v>
      </c>
      <c r="F936" t="s">
        <v>423</v>
      </c>
      <c r="G936" t="s">
        <v>3987</v>
      </c>
      <c r="H936" t="s">
        <v>3857</v>
      </c>
      <c r="I936" t="s">
        <v>3988</v>
      </c>
      <c r="J936" t="s">
        <v>3883</v>
      </c>
      <c r="K936">
        <v>42000</v>
      </c>
    </row>
    <row r="937" spans="1:11" x14ac:dyDescent="0.25">
      <c r="A937" t="s">
        <v>3983</v>
      </c>
      <c r="B937" t="s">
        <v>3853</v>
      </c>
      <c r="C937" t="s">
        <v>354</v>
      </c>
      <c r="D937" t="s">
        <v>3984</v>
      </c>
      <c r="E937" t="s">
        <v>3855</v>
      </c>
      <c r="F937" t="s">
        <v>423</v>
      </c>
      <c r="G937" t="s">
        <v>3987</v>
      </c>
      <c r="H937" t="s">
        <v>3857</v>
      </c>
      <c r="I937" t="s">
        <v>3886</v>
      </c>
      <c r="J937" t="s">
        <v>3871</v>
      </c>
      <c r="K937">
        <v>588000</v>
      </c>
    </row>
    <row r="938" spans="1:11" x14ac:dyDescent="0.25">
      <c r="A938" t="s">
        <v>3983</v>
      </c>
      <c r="B938" t="s">
        <v>3853</v>
      </c>
      <c r="C938" t="s">
        <v>354</v>
      </c>
      <c r="D938" t="s">
        <v>3984</v>
      </c>
      <c r="E938" t="s">
        <v>3855</v>
      </c>
      <c r="F938" t="s">
        <v>423</v>
      </c>
      <c r="G938" t="s">
        <v>3987</v>
      </c>
      <c r="H938" t="s">
        <v>3857</v>
      </c>
      <c r="I938" t="s">
        <v>3875</v>
      </c>
      <c r="J938" t="s">
        <v>533</v>
      </c>
      <c r="K938">
        <v>564440</v>
      </c>
    </row>
    <row r="939" spans="1:11" x14ac:dyDescent="0.25">
      <c r="A939" t="s">
        <v>3983</v>
      </c>
      <c r="B939" t="s">
        <v>3853</v>
      </c>
      <c r="C939" t="s">
        <v>354</v>
      </c>
      <c r="D939" t="s">
        <v>3984</v>
      </c>
      <c r="E939" t="s">
        <v>3855</v>
      </c>
      <c r="F939" t="s">
        <v>423</v>
      </c>
      <c r="G939" t="s">
        <v>3987</v>
      </c>
      <c r="H939" t="s">
        <v>3857</v>
      </c>
      <c r="I939" t="s">
        <v>3875</v>
      </c>
      <c r="J939" t="s">
        <v>3871</v>
      </c>
      <c r="K939">
        <v>588000</v>
      </c>
    </row>
    <row r="940" spans="1:11" x14ac:dyDescent="0.25">
      <c r="A940" t="s">
        <v>3983</v>
      </c>
      <c r="B940" t="s">
        <v>3853</v>
      </c>
      <c r="C940" t="s">
        <v>354</v>
      </c>
      <c r="D940" t="s">
        <v>3984</v>
      </c>
      <c r="E940" t="s">
        <v>3855</v>
      </c>
      <c r="F940" t="s">
        <v>423</v>
      </c>
      <c r="G940" t="s">
        <v>3987</v>
      </c>
      <c r="H940" t="s">
        <v>3857</v>
      </c>
      <c r="I940" t="s">
        <v>3876</v>
      </c>
      <c r="J940" t="s">
        <v>3865</v>
      </c>
      <c r="K940">
        <v>297000</v>
      </c>
    </row>
    <row r="941" spans="1:11" x14ac:dyDescent="0.25">
      <c r="A941" t="s">
        <v>3983</v>
      </c>
      <c r="B941" t="s">
        <v>3853</v>
      </c>
      <c r="C941" t="s">
        <v>354</v>
      </c>
      <c r="D941" t="s">
        <v>3984</v>
      </c>
      <c r="E941" t="s">
        <v>3855</v>
      </c>
      <c r="F941" t="s">
        <v>423</v>
      </c>
      <c r="G941" t="s">
        <v>3987</v>
      </c>
      <c r="H941" t="s">
        <v>3857</v>
      </c>
      <c r="I941" t="s">
        <v>3876</v>
      </c>
      <c r="J941" t="s">
        <v>3883</v>
      </c>
      <c r="K941">
        <v>297000</v>
      </c>
    </row>
    <row r="942" spans="1:11" x14ac:dyDescent="0.25">
      <c r="A942" t="s">
        <v>3983</v>
      </c>
      <c r="B942" t="s">
        <v>3853</v>
      </c>
      <c r="C942" t="s">
        <v>354</v>
      </c>
      <c r="D942" t="s">
        <v>3984</v>
      </c>
      <c r="E942" t="s">
        <v>3855</v>
      </c>
      <c r="F942" t="s">
        <v>423</v>
      </c>
      <c r="G942" t="s">
        <v>3989</v>
      </c>
      <c r="H942" t="s">
        <v>3857</v>
      </c>
      <c r="I942" t="s">
        <v>3858</v>
      </c>
      <c r="J942" t="s">
        <v>3859</v>
      </c>
      <c r="K942">
        <v>16300</v>
      </c>
    </row>
    <row r="943" spans="1:11" x14ac:dyDescent="0.25">
      <c r="A943" t="s">
        <v>3983</v>
      </c>
      <c r="B943" t="s">
        <v>3853</v>
      </c>
      <c r="C943" t="s">
        <v>354</v>
      </c>
      <c r="D943" t="s">
        <v>3984</v>
      </c>
      <c r="E943" t="s">
        <v>3855</v>
      </c>
      <c r="F943" t="s">
        <v>423</v>
      </c>
      <c r="G943" t="s">
        <v>3989</v>
      </c>
      <c r="H943" t="s">
        <v>3857</v>
      </c>
      <c r="I943" t="s">
        <v>3858</v>
      </c>
      <c r="J943" t="s">
        <v>3860</v>
      </c>
      <c r="K943">
        <v>16300</v>
      </c>
    </row>
    <row r="944" spans="1:11" x14ac:dyDescent="0.25">
      <c r="A944" t="s">
        <v>3983</v>
      </c>
      <c r="B944" t="s">
        <v>3853</v>
      </c>
      <c r="C944" t="s">
        <v>354</v>
      </c>
      <c r="D944" t="s">
        <v>3984</v>
      </c>
      <c r="E944" t="s">
        <v>3855</v>
      </c>
      <c r="F944" t="s">
        <v>423</v>
      </c>
      <c r="G944" t="s">
        <v>3989</v>
      </c>
      <c r="H944" t="s">
        <v>3857</v>
      </c>
      <c r="I944" t="s">
        <v>3863</v>
      </c>
      <c r="J944" t="s">
        <v>3864</v>
      </c>
      <c r="K944">
        <v>110400</v>
      </c>
    </row>
    <row r="945" spans="1:11" x14ac:dyDescent="0.25">
      <c r="A945" t="s">
        <v>3983</v>
      </c>
      <c r="B945" t="s">
        <v>3853</v>
      </c>
      <c r="C945" t="s">
        <v>354</v>
      </c>
      <c r="D945" t="s">
        <v>3984</v>
      </c>
      <c r="E945" t="s">
        <v>3855</v>
      </c>
      <c r="F945" t="s">
        <v>423</v>
      </c>
      <c r="G945" t="s">
        <v>3989</v>
      </c>
      <c r="H945" t="s">
        <v>3857</v>
      </c>
      <c r="I945" t="s">
        <v>3863</v>
      </c>
      <c r="J945" t="s">
        <v>3865</v>
      </c>
      <c r="K945">
        <v>115000</v>
      </c>
    </row>
    <row r="946" spans="1:11" x14ac:dyDescent="0.25">
      <c r="A946" t="s">
        <v>3983</v>
      </c>
      <c r="B946" t="s">
        <v>3853</v>
      </c>
      <c r="C946" t="s">
        <v>354</v>
      </c>
      <c r="D946" t="s">
        <v>3984</v>
      </c>
      <c r="E946" t="s">
        <v>3855</v>
      </c>
      <c r="F946" t="s">
        <v>423</v>
      </c>
      <c r="G946" t="s">
        <v>3989</v>
      </c>
      <c r="H946" t="s">
        <v>3857</v>
      </c>
      <c r="I946" t="s">
        <v>3863</v>
      </c>
      <c r="J946" t="s">
        <v>3883</v>
      </c>
      <c r="K946">
        <v>115000</v>
      </c>
    </row>
    <row r="947" spans="1:11" x14ac:dyDescent="0.25">
      <c r="A947" t="s">
        <v>3983</v>
      </c>
      <c r="B947" t="s">
        <v>3853</v>
      </c>
      <c r="C947" t="s">
        <v>354</v>
      </c>
      <c r="D947" t="s">
        <v>3984</v>
      </c>
      <c r="E947" t="s">
        <v>3855</v>
      </c>
      <c r="F947" t="s">
        <v>423</v>
      </c>
      <c r="G947" t="s">
        <v>3989</v>
      </c>
      <c r="H947" t="s">
        <v>3857</v>
      </c>
      <c r="I947" t="s">
        <v>3972</v>
      </c>
      <c r="J947" t="s">
        <v>3864</v>
      </c>
      <c r="K947">
        <v>67500</v>
      </c>
    </row>
    <row r="948" spans="1:11" x14ac:dyDescent="0.25">
      <c r="A948" t="s">
        <v>3983</v>
      </c>
      <c r="B948" t="s">
        <v>3853</v>
      </c>
      <c r="C948" t="s">
        <v>354</v>
      </c>
      <c r="D948" t="s">
        <v>3984</v>
      </c>
      <c r="E948" t="s">
        <v>3855</v>
      </c>
      <c r="F948" t="s">
        <v>423</v>
      </c>
      <c r="G948" t="s">
        <v>3989</v>
      </c>
      <c r="H948" t="s">
        <v>3857</v>
      </c>
      <c r="I948" t="s">
        <v>3972</v>
      </c>
      <c r="J948" t="s">
        <v>3865</v>
      </c>
      <c r="K948">
        <v>70000</v>
      </c>
    </row>
    <row r="949" spans="1:11" x14ac:dyDescent="0.25">
      <c r="A949" t="s">
        <v>3983</v>
      </c>
      <c r="B949" t="s">
        <v>3853</v>
      </c>
      <c r="C949" t="s">
        <v>354</v>
      </c>
      <c r="D949" t="s">
        <v>3984</v>
      </c>
      <c r="E949" t="s">
        <v>3855</v>
      </c>
      <c r="F949" t="s">
        <v>423</v>
      </c>
      <c r="G949" t="s">
        <v>3989</v>
      </c>
      <c r="H949" t="s">
        <v>3857</v>
      </c>
      <c r="I949" t="s">
        <v>3972</v>
      </c>
      <c r="J949" t="s">
        <v>3883</v>
      </c>
      <c r="K949">
        <v>70000</v>
      </c>
    </row>
    <row r="950" spans="1:11" x14ac:dyDescent="0.25">
      <c r="A950" t="s">
        <v>3983</v>
      </c>
      <c r="B950" t="s">
        <v>3853</v>
      </c>
      <c r="C950" t="s">
        <v>354</v>
      </c>
      <c r="D950" t="s">
        <v>3984</v>
      </c>
      <c r="E950" t="s">
        <v>3855</v>
      </c>
      <c r="F950" t="s">
        <v>423</v>
      </c>
      <c r="G950" t="s">
        <v>3989</v>
      </c>
      <c r="H950" t="s">
        <v>3857</v>
      </c>
      <c r="I950" t="s">
        <v>3904</v>
      </c>
      <c r="J950" t="s">
        <v>3864</v>
      </c>
      <c r="K950">
        <v>144500</v>
      </c>
    </row>
    <row r="951" spans="1:11" x14ac:dyDescent="0.25">
      <c r="A951" t="s">
        <v>3983</v>
      </c>
      <c r="B951" t="s">
        <v>3853</v>
      </c>
      <c r="C951" t="s">
        <v>354</v>
      </c>
      <c r="D951" t="s">
        <v>3984</v>
      </c>
      <c r="E951" t="s">
        <v>3855</v>
      </c>
      <c r="F951" t="s">
        <v>423</v>
      </c>
      <c r="G951" t="s">
        <v>3989</v>
      </c>
      <c r="H951" t="s">
        <v>3857</v>
      </c>
      <c r="I951" t="s">
        <v>3904</v>
      </c>
      <c r="J951" t="s">
        <v>3865</v>
      </c>
      <c r="K951">
        <v>146000</v>
      </c>
    </row>
    <row r="952" spans="1:11" x14ac:dyDescent="0.25">
      <c r="A952" t="s">
        <v>3983</v>
      </c>
      <c r="B952" t="s">
        <v>3853</v>
      </c>
      <c r="C952" t="s">
        <v>354</v>
      </c>
      <c r="D952" t="s">
        <v>3984</v>
      </c>
      <c r="E952" t="s">
        <v>3855</v>
      </c>
      <c r="F952" t="s">
        <v>423</v>
      </c>
      <c r="G952" t="s">
        <v>3989</v>
      </c>
      <c r="H952" t="s">
        <v>3857</v>
      </c>
      <c r="I952" t="s">
        <v>3904</v>
      </c>
      <c r="J952" t="s">
        <v>3883</v>
      </c>
      <c r="K952">
        <v>146000</v>
      </c>
    </row>
    <row r="953" spans="1:11" x14ac:dyDescent="0.25">
      <c r="A953" t="s">
        <v>3983</v>
      </c>
      <c r="B953" t="s">
        <v>3853</v>
      </c>
      <c r="C953" t="s">
        <v>354</v>
      </c>
      <c r="D953" t="s">
        <v>3984</v>
      </c>
      <c r="E953" t="s">
        <v>3855</v>
      </c>
      <c r="F953" t="s">
        <v>423</v>
      </c>
      <c r="G953" t="s">
        <v>3989</v>
      </c>
      <c r="H953" t="s">
        <v>3857</v>
      </c>
      <c r="I953" t="s">
        <v>3866</v>
      </c>
      <c r="J953" t="s">
        <v>3865</v>
      </c>
      <c r="K953">
        <v>97000</v>
      </c>
    </row>
    <row r="954" spans="1:11" x14ac:dyDescent="0.25">
      <c r="A954" t="s">
        <v>3983</v>
      </c>
      <c r="B954" t="s">
        <v>3853</v>
      </c>
      <c r="C954" t="s">
        <v>354</v>
      </c>
      <c r="D954" t="s">
        <v>3984</v>
      </c>
      <c r="E954" t="s">
        <v>3855</v>
      </c>
      <c r="F954" t="s">
        <v>423</v>
      </c>
      <c r="G954" t="s">
        <v>3989</v>
      </c>
      <c r="H954" t="s">
        <v>3857</v>
      </c>
      <c r="I954" t="s">
        <v>3866</v>
      </c>
      <c r="J954" t="s">
        <v>3883</v>
      </c>
      <c r="K954">
        <v>97000</v>
      </c>
    </row>
    <row r="955" spans="1:11" x14ac:dyDescent="0.25">
      <c r="A955" t="s">
        <v>3983</v>
      </c>
      <c r="B955" t="s">
        <v>3853</v>
      </c>
      <c r="C955" t="s">
        <v>354</v>
      </c>
      <c r="D955" t="s">
        <v>3984</v>
      </c>
      <c r="E955" t="s">
        <v>3855</v>
      </c>
      <c r="F955" t="s">
        <v>423</v>
      </c>
      <c r="G955" t="s">
        <v>3989</v>
      </c>
      <c r="H955" t="s">
        <v>3857</v>
      </c>
      <c r="I955" t="s">
        <v>3867</v>
      </c>
      <c r="J955" t="s">
        <v>3865</v>
      </c>
      <c r="K955">
        <v>69700</v>
      </c>
    </row>
    <row r="956" spans="1:11" x14ac:dyDescent="0.25">
      <c r="A956" t="s">
        <v>3983</v>
      </c>
      <c r="B956" t="s">
        <v>3853</v>
      </c>
      <c r="C956" t="s">
        <v>354</v>
      </c>
      <c r="D956" t="s">
        <v>3984</v>
      </c>
      <c r="E956" t="s">
        <v>3855</v>
      </c>
      <c r="F956" t="s">
        <v>423</v>
      </c>
      <c r="G956" t="s">
        <v>3989</v>
      </c>
      <c r="H956" t="s">
        <v>3857</v>
      </c>
      <c r="I956" t="s">
        <v>3867</v>
      </c>
      <c r="J956" t="s">
        <v>3883</v>
      </c>
      <c r="K956">
        <v>69700</v>
      </c>
    </row>
    <row r="957" spans="1:11" x14ac:dyDescent="0.25">
      <c r="A957" t="s">
        <v>3983</v>
      </c>
      <c r="B957" t="s">
        <v>3853</v>
      </c>
      <c r="C957" t="s">
        <v>354</v>
      </c>
      <c r="D957" t="s">
        <v>3984</v>
      </c>
      <c r="E957" t="s">
        <v>3855</v>
      </c>
      <c r="F957" t="s">
        <v>423</v>
      </c>
      <c r="G957" t="s">
        <v>3989</v>
      </c>
      <c r="H957" t="s">
        <v>3857</v>
      </c>
      <c r="I957" t="s">
        <v>3869</v>
      </c>
      <c r="J957" t="s">
        <v>3865</v>
      </c>
      <c r="K957">
        <v>121000</v>
      </c>
    </row>
    <row r="958" spans="1:11" x14ac:dyDescent="0.25">
      <c r="A958" t="s">
        <v>3983</v>
      </c>
      <c r="B958" t="s">
        <v>3853</v>
      </c>
      <c r="C958" t="s">
        <v>354</v>
      </c>
      <c r="D958" t="s">
        <v>3984</v>
      </c>
      <c r="E958" t="s">
        <v>3855</v>
      </c>
      <c r="F958" t="s">
        <v>423</v>
      </c>
      <c r="G958" t="s">
        <v>3989</v>
      </c>
      <c r="H958" t="s">
        <v>3857</v>
      </c>
      <c r="I958" t="s">
        <v>3869</v>
      </c>
      <c r="J958" t="s">
        <v>3883</v>
      </c>
      <c r="K958">
        <v>121000</v>
      </c>
    </row>
    <row r="959" spans="1:11" x14ac:dyDescent="0.25">
      <c r="A959" t="s">
        <v>3983</v>
      </c>
      <c r="B959" t="s">
        <v>3853</v>
      </c>
      <c r="C959" t="s">
        <v>354</v>
      </c>
      <c r="D959" t="s">
        <v>3984</v>
      </c>
      <c r="E959" t="s">
        <v>3855</v>
      </c>
      <c r="F959" t="s">
        <v>423</v>
      </c>
      <c r="G959" t="s">
        <v>3989</v>
      </c>
      <c r="H959" t="s">
        <v>3857</v>
      </c>
      <c r="I959" t="s">
        <v>3870</v>
      </c>
      <c r="J959" t="s">
        <v>3865</v>
      </c>
      <c r="K959">
        <v>173700</v>
      </c>
    </row>
    <row r="960" spans="1:11" x14ac:dyDescent="0.25">
      <c r="A960" t="s">
        <v>3983</v>
      </c>
      <c r="B960" t="s">
        <v>3853</v>
      </c>
      <c r="C960" t="s">
        <v>354</v>
      </c>
      <c r="D960" t="s">
        <v>3984</v>
      </c>
      <c r="E960" t="s">
        <v>3855</v>
      </c>
      <c r="F960" t="s">
        <v>423</v>
      </c>
      <c r="G960" t="s">
        <v>3989</v>
      </c>
      <c r="H960" t="s">
        <v>3857</v>
      </c>
      <c r="I960" t="s">
        <v>3870</v>
      </c>
      <c r="J960" t="s">
        <v>3883</v>
      </c>
      <c r="K960">
        <v>173700</v>
      </c>
    </row>
    <row r="961" spans="1:11" x14ac:dyDescent="0.25">
      <c r="A961" t="s">
        <v>3983</v>
      </c>
      <c r="B961" t="s">
        <v>3853</v>
      </c>
      <c r="C961" t="s">
        <v>354</v>
      </c>
      <c r="D961" t="s">
        <v>3984</v>
      </c>
      <c r="E961" t="s">
        <v>3855</v>
      </c>
      <c r="F961" t="s">
        <v>423</v>
      </c>
      <c r="G961" t="s">
        <v>3989</v>
      </c>
      <c r="H961" t="s">
        <v>3857</v>
      </c>
      <c r="I961" t="s">
        <v>3921</v>
      </c>
      <c r="J961" t="s">
        <v>3865</v>
      </c>
      <c r="K961">
        <v>23300</v>
      </c>
    </row>
    <row r="962" spans="1:11" x14ac:dyDescent="0.25">
      <c r="A962" t="s">
        <v>3983</v>
      </c>
      <c r="B962" t="s">
        <v>3853</v>
      </c>
      <c r="C962" t="s">
        <v>354</v>
      </c>
      <c r="D962" t="s">
        <v>3984</v>
      </c>
      <c r="E962" t="s">
        <v>3855</v>
      </c>
      <c r="F962" t="s">
        <v>423</v>
      </c>
      <c r="G962" t="s">
        <v>3989</v>
      </c>
      <c r="H962" t="s">
        <v>3857</v>
      </c>
      <c r="I962" t="s">
        <v>3921</v>
      </c>
      <c r="J962" t="s">
        <v>3883</v>
      </c>
      <c r="K962">
        <v>23300</v>
      </c>
    </row>
    <row r="963" spans="1:11" x14ac:dyDescent="0.25">
      <c r="A963" t="s">
        <v>3983</v>
      </c>
      <c r="B963" t="s">
        <v>3853</v>
      </c>
      <c r="C963" t="s">
        <v>354</v>
      </c>
      <c r="D963" t="s">
        <v>3984</v>
      </c>
      <c r="E963" t="s">
        <v>3855</v>
      </c>
      <c r="F963" t="s">
        <v>423</v>
      </c>
      <c r="G963" t="s">
        <v>3989</v>
      </c>
      <c r="H963" t="s">
        <v>3857</v>
      </c>
      <c r="I963" t="s">
        <v>3925</v>
      </c>
      <c r="J963" t="s">
        <v>3859</v>
      </c>
      <c r="K963">
        <v>14600</v>
      </c>
    </row>
    <row r="964" spans="1:11" x14ac:dyDescent="0.25">
      <c r="A964" t="s">
        <v>3983</v>
      </c>
      <c r="B964" t="s">
        <v>3853</v>
      </c>
      <c r="C964" t="s">
        <v>354</v>
      </c>
      <c r="D964" t="s">
        <v>3984</v>
      </c>
      <c r="E964" t="s">
        <v>3855</v>
      </c>
      <c r="F964" t="s">
        <v>423</v>
      </c>
      <c r="G964" t="s">
        <v>3989</v>
      </c>
      <c r="H964" t="s">
        <v>3857</v>
      </c>
      <c r="I964" t="s">
        <v>3925</v>
      </c>
      <c r="J964" t="s">
        <v>3860</v>
      </c>
      <c r="K964">
        <v>14600</v>
      </c>
    </row>
    <row r="965" spans="1:11" x14ac:dyDescent="0.25">
      <c r="A965" t="s">
        <v>3983</v>
      </c>
      <c r="B965" t="s">
        <v>3853</v>
      </c>
      <c r="C965" t="s">
        <v>354</v>
      </c>
      <c r="D965" t="s">
        <v>3984</v>
      </c>
      <c r="E965" t="s">
        <v>3855</v>
      </c>
      <c r="F965" t="s">
        <v>423</v>
      </c>
      <c r="G965" t="s">
        <v>3989</v>
      </c>
      <c r="H965" t="s">
        <v>3857</v>
      </c>
      <c r="I965" t="s">
        <v>3884</v>
      </c>
      <c r="J965" t="s">
        <v>3859</v>
      </c>
      <c r="K965">
        <v>38600</v>
      </c>
    </row>
    <row r="966" spans="1:11" x14ac:dyDescent="0.25">
      <c r="A966" t="s">
        <v>3983</v>
      </c>
      <c r="B966" t="s">
        <v>3853</v>
      </c>
      <c r="C966" t="s">
        <v>354</v>
      </c>
      <c r="D966" t="s">
        <v>3984</v>
      </c>
      <c r="E966" t="s">
        <v>3855</v>
      </c>
      <c r="F966" t="s">
        <v>423</v>
      </c>
      <c r="G966" t="s">
        <v>3989</v>
      </c>
      <c r="H966" t="s">
        <v>3857</v>
      </c>
      <c r="I966" t="s">
        <v>3884</v>
      </c>
      <c r="J966" t="s">
        <v>3860</v>
      </c>
      <c r="K966">
        <v>38600</v>
      </c>
    </row>
    <row r="967" spans="1:11" x14ac:dyDescent="0.25">
      <c r="A967" t="s">
        <v>3983</v>
      </c>
      <c r="B967" t="s">
        <v>3853</v>
      </c>
      <c r="C967" t="s">
        <v>354</v>
      </c>
      <c r="D967" t="s">
        <v>3984</v>
      </c>
      <c r="E967" t="s">
        <v>3855</v>
      </c>
      <c r="F967" t="s">
        <v>423</v>
      </c>
      <c r="G967" t="s">
        <v>3989</v>
      </c>
      <c r="H967" t="s">
        <v>3857</v>
      </c>
      <c r="I967" t="s">
        <v>530</v>
      </c>
      <c r="J967" t="s">
        <v>533</v>
      </c>
      <c r="K967">
        <v>612000</v>
      </c>
    </row>
    <row r="968" spans="1:11" x14ac:dyDescent="0.25">
      <c r="A968" t="s">
        <v>3983</v>
      </c>
      <c r="B968" t="s">
        <v>3853</v>
      </c>
      <c r="C968" t="s">
        <v>354</v>
      </c>
      <c r="D968" t="s">
        <v>3984</v>
      </c>
      <c r="E968" t="s">
        <v>3855</v>
      </c>
      <c r="F968" t="s">
        <v>423</v>
      </c>
      <c r="G968" t="s">
        <v>3989</v>
      </c>
      <c r="H968" t="s">
        <v>3857</v>
      </c>
      <c r="I968" t="s">
        <v>530</v>
      </c>
      <c r="J968" t="s">
        <v>3871</v>
      </c>
      <c r="K968">
        <v>637400</v>
      </c>
    </row>
    <row r="969" spans="1:11" x14ac:dyDescent="0.25">
      <c r="A969" t="s">
        <v>3983</v>
      </c>
      <c r="B969" t="s">
        <v>3853</v>
      </c>
      <c r="C969" t="s">
        <v>354</v>
      </c>
      <c r="D969" t="s">
        <v>3984</v>
      </c>
      <c r="E969" t="s">
        <v>3855</v>
      </c>
      <c r="F969" t="s">
        <v>423</v>
      </c>
      <c r="G969" t="s">
        <v>3989</v>
      </c>
      <c r="H969" t="s">
        <v>3857</v>
      </c>
      <c r="I969" t="s">
        <v>3872</v>
      </c>
      <c r="J969" t="s">
        <v>3859</v>
      </c>
      <c r="K969">
        <v>15039</v>
      </c>
    </row>
    <row r="970" spans="1:11" x14ac:dyDescent="0.25">
      <c r="A970" t="s">
        <v>3983</v>
      </c>
      <c r="B970" t="s">
        <v>3853</v>
      </c>
      <c r="C970" t="s">
        <v>354</v>
      </c>
      <c r="D970" t="s">
        <v>3984</v>
      </c>
      <c r="E970" t="s">
        <v>3855</v>
      </c>
      <c r="F970" t="s">
        <v>423</v>
      </c>
      <c r="G970" t="s">
        <v>3989</v>
      </c>
      <c r="H970" t="s">
        <v>3857</v>
      </c>
      <c r="I970" t="s">
        <v>3872</v>
      </c>
      <c r="J970" t="s">
        <v>3860</v>
      </c>
      <c r="K970">
        <v>15039</v>
      </c>
    </row>
    <row r="971" spans="1:11" x14ac:dyDescent="0.25">
      <c r="A971" t="s">
        <v>3983</v>
      </c>
      <c r="B971" t="s">
        <v>3853</v>
      </c>
      <c r="C971" t="s">
        <v>354</v>
      </c>
      <c r="D971" t="s">
        <v>3984</v>
      </c>
      <c r="E971" t="s">
        <v>3855</v>
      </c>
      <c r="F971" t="s">
        <v>423</v>
      </c>
      <c r="G971" t="s">
        <v>3989</v>
      </c>
      <c r="H971" t="s">
        <v>3857</v>
      </c>
      <c r="I971" t="s">
        <v>3873</v>
      </c>
      <c r="J971" t="s">
        <v>3859</v>
      </c>
      <c r="K971">
        <v>661</v>
      </c>
    </row>
    <row r="972" spans="1:11" x14ac:dyDescent="0.25">
      <c r="A972" t="s">
        <v>3983</v>
      </c>
      <c r="B972" t="s">
        <v>3853</v>
      </c>
      <c r="C972" t="s">
        <v>354</v>
      </c>
      <c r="D972" t="s">
        <v>3984</v>
      </c>
      <c r="E972" t="s">
        <v>3855</v>
      </c>
      <c r="F972" t="s">
        <v>423</v>
      </c>
      <c r="G972" t="s">
        <v>3989</v>
      </c>
      <c r="H972" t="s">
        <v>3857</v>
      </c>
      <c r="I972" t="s">
        <v>3873</v>
      </c>
      <c r="J972" t="s">
        <v>3860</v>
      </c>
      <c r="K972">
        <v>661</v>
      </c>
    </row>
    <row r="973" spans="1:11" x14ac:dyDescent="0.25">
      <c r="A973" t="s">
        <v>3983</v>
      </c>
      <c r="B973" t="s">
        <v>3853</v>
      </c>
      <c r="C973" t="s">
        <v>354</v>
      </c>
      <c r="D973" t="s">
        <v>3984</v>
      </c>
      <c r="E973" t="s">
        <v>3855</v>
      </c>
      <c r="F973" t="s">
        <v>423</v>
      </c>
      <c r="G973" t="s">
        <v>3989</v>
      </c>
      <c r="H973" t="s">
        <v>3857</v>
      </c>
      <c r="I973" t="s">
        <v>3874</v>
      </c>
      <c r="J973" t="s">
        <v>3864</v>
      </c>
      <c r="K973">
        <v>44600</v>
      </c>
    </row>
    <row r="974" spans="1:11" x14ac:dyDescent="0.25">
      <c r="A974" t="s">
        <v>3983</v>
      </c>
      <c r="B974" t="s">
        <v>3853</v>
      </c>
      <c r="C974" t="s">
        <v>354</v>
      </c>
      <c r="D974" t="s">
        <v>3984</v>
      </c>
      <c r="E974" t="s">
        <v>3855</v>
      </c>
      <c r="F974" t="s">
        <v>423</v>
      </c>
      <c r="G974" t="s">
        <v>3989</v>
      </c>
      <c r="H974" t="s">
        <v>3857</v>
      </c>
      <c r="I974" t="s">
        <v>3874</v>
      </c>
      <c r="J974" t="s">
        <v>3865</v>
      </c>
      <c r="K974">
        <v>47000</v>
      </c>
    </row>
    <row r="975" spans="1:11" x14ac:dyDescent="0.25">
      <c r="A975" t="s">
        <v>3983</v>
      </c>
      <c r="B975" t="s">
        <v>3853</v>
      </c>
      <c r="C975" t="s">
        <v>354</v>
      </c>
      <c r="D975" t="s">
        <v>3984</v>
      </c>
      <c r="E975" t="s">
        <v>3855</v>
      </c>
      <c r="F975" t="s">
        <v>423</v>
      </c>
      <c r="G975" t="s">
        <v>3989</v>
      </c>
      <c r="H975" t="s">
        <v>3857</v>
      </c>
      <c r="I975" t="s">
        <v>3874</v>
      </c>
      <c r="J975" t="s">
        <v>3883</v>
      </c>
      <c r="K975">
        <v>47000</v>
      </c>
    </row>
    <row r="976" spans="1:11" x14ac:dyDescent="0.25">
      <c r="A976" t="s">
        <v>3983</v>
      </c>
      <c r="B976" t="s">
        <v>3853</v>
      </c>
      <c r="C976" t="s">
        <v>354</v>
      </c>
      <c r="D976" t="s">
        <v>3984</v>
      </c>
      <c r="E976" t="s">
        <v>3855</v>
      </c>
      <c r="F976" t="s">
        <v>423</v>
      </c>
      <c r="G976" t="s">
        <v>3989</v>
      </c>
      <c r="H976" t="s">
        <v>3857</v>
      </c>
      <c r="I976" t="s">
        <v>3886</v>
      </c>
      <c r="J976" t="s">
        <v>3871</v>
      </c>
      <c r="K976">
        <v>637400</v>
      </c>
    </row>
    <row r="977" spans="1:11" x14ac:dyDescent="0.25">
      <c r="A977" t="s">
        <v>3983</v>
      </c>
      <c r="B977" t="s">
        <v>3853</v>
      </c>
      <c r="C977" t="s">
        <v>354</v>
      </c>
      <c r="D977" t="s">
        <v>3984</v>
      </c>
      <c r="E977" t="s">
        <v>3855</v>
      </c>
      <c r="F977" t="s">
        <v>423</v>
      </c>
      <c r="G977" t="s">
        <v>3989</v>
      </c>
      <c r="H977" t="s">
        <v>3857</v>
      </c>
      <c r="I977" t="s">
        <v>3875</v>
      </c>
      <c r="J977" t="s">
        <v>533</v>
      </c>
      <c r="K977">
        <v>612000</v>
      </c>
    </row>
    <row r="978" spans="1:11" x14ac:dyDescent="0.25">
      <c r="A978" t="s">
        <v>3983</v>
      </c>
      <c r="B978" t="s">
        <v>3853</v>
      </c>
      <c r="C978" t="s">
        <v>354</v>
      </c>
      <c r="D978" t="s">
        <v>3984</v>
      </c>
      <c r="E978" t="s">
        <v>3855</v>
      </c>
      <c r="F978" t="s">
        <v>423</v>
      </c>
      <c r="G978" t="s">
        <v>3989</v>
      </c>
      <c r="H978" t="s">
        <v>3857</v>
      </c>
      <c r="I978" t="s">
        <v>3875</v>
      </c>
      <c r="J978" t="s">
        <v>3871</v>
      </c>
      <c r="K978">
        <v>637400</v>
      </c>
    </row>
    <row r="979" spans="1:11" x14ac:dyDescent="0.25">
      <c r="A979" t="s">
        <v>3983</v>
      </c>
      <c r="B979" t="s">
        <v>3853</v>
      </c>
      <c r="C979" t="s">
        <v>354</v>
      </c>
      <c r="D979" t="s">
        <v>3984</v>
      </c>
      <c r="E979" t="s">
        <v>3855</v>
      </c>
      <c r="F979" t="s">
        <v>423</v>
      </c>
      <c r="G979" t="s">
        <v>3989</v>
      </c>
      <c r="H979" t="s">
        <v>3857</v>
      </c>
      <c r="I979" t="s">
        <v>3876</v>
      </c>
      <c r="J979" t="s">
        <v>3865</v>
      </c>
      <c r="K979">
        <v>180000</v>
      </c>
    </row>
    <row r="980" spans="1:11" x14ac:dyDescent="0.25">
      <c r="A980" t="s">
        <v>3983</v>
      </c>
      <c r="B980" t="s">
        <v>3853</v>
      </c>
      <c r="C980" t="s">
        <v>354</v>
      </c>
      <c r="D980" t="s">
        <v>3984</v>
      </c>
      <c r="E980" t="s">
        <v>3855</v>
      </c>
      <c r="F980" t="s">
        <v>423</v>
      </c>
      <c r="G980" t="s">
        <v>3989</v>
      </c>
      <c r="H980" t="s">
        <v>3857</v>
      </c>
      <c r="I980" t="s">
        <v>3876</v>
      </c>
      <c r="J980" t="s">
        <v>3883</v>
      </c>
      <c r="K980">
        <v>180000</v>
      </c>
    </row>
    <row r="981" spans="1:11" x14ac:dyDescent="0.25">
      <c r="A981" t="s">
        <v>3990</v>
      </c>
      <c r="B981" t="s">
        <v>3853</v>
      </c>
      <c r="C981" t="s">
        <v>354</v>
      </c>
      <c r="D981" t="s">
        <v>3991</v>
      </c>
      <c r="E981" t="s">
        <v>767</v>
      </c>
      <c r="F981" t="s">
        <v>426</v>
      </c>
      <c r="G981" t="s">
        <v>3992</v>
      </c>
      <c r="H981" t="s">
        <v>3915</v>
      </c>
      <c r="I981" t="s">
        <v>3858</v>
      </c>
      <c r="J981" t="s">
        <v>3859</v>
      </c>
      <c r="K981">
        <v>3200</v>
      </c>
    </row>
    <row r="982" spans="1:11" x14ac:dyDescent="0.25">
      <c r="A982" t="s">
        <v>3990</v>
      </c>
      <c r="B982" t="s">
        <v>3853</v>
      </c>
      <c r="C982" t="s">
        <v>354</v>
      </c>
      <c r="D982" t="s">
        <v>3991</v>
      </c>
      <c r="E982" t="s">
        <v>767</v>
      </c>
      <c r="F982" t="s">
        <v>426</v>
      </c>
      <c r="G982" t="s">
        <v>3992</v>
      </c>
      <c r="H982" t="s">
        <v>3915</v>
      </c>
      <c r="I982" t="s">
        <v>3858</v>
      </c>
      <c r="J982" t="s">
        <v>3860</v>
      </c>
      <c r="K982">
        <v>3200</v>
      </c>
    </row>
    <row r="983" spans="1:11" x14ac:dyDescent="0.25">
      <c r="A983" t="s">
        <v>3990</v>
      </c>
      <c r="B983" t="s">
        <v>3853</v>
      </c>
      <c r="C983" t="s">
        <v>354</v>
      </c>
      <c r="D983" t="s">
        <v>3991</v>
      </c>
      <c r="E983" t="s">
        <v>767</v>
      </c>
      <c r="F983" t="s">
        <v>426</v>
      </c>
      <c r="G983" t="s">
        <v>3992</v>
      </c>
      <c r="H983" t="s">
        <v>3915</v>
      </c>
      <c r="I983" t="s">
        <v>3863</v>
      </c>
      <c r="J983" t="s">
        <v>3864</v>
      </c>
      <c r="K983">
        <v>12300</v>
      </c>
    </row>
    <row r="984" spans="1:11" x14ac:dyDescent="0.25">
      <c r="A984" t="s">
        <v>3990</v>
      </c>
      <c r="B984" t="s">
        <v>3853</v>
      </c>
      <c r="C984" t="s">
        <v>354</v>
      </c>
      <c r="D984" t="s">
        <v>3991</v>
      </c>
      <c r="E984" t="s">
        <v>767</v>
      </c>
      <c r="F984" t="s">
        <v>426</v>
      </c>
      <c r="G984" t="s">
        <v>3992</v>
      </c>
      <c r="H984" t="s">
        <v>3915</v>
      </c>
      <c r="I984" t="s">
        <v>3863</v>
      </c>
      <c r="J984" t="s">
        <v>3865</v>
      </c>
      <c r="K984">
        <v>12500</v>
      </c>
    </row>
    <row r="985" spans="1:11" x14ac:dyDescent="0.25">
      <c r="A985" t="s">
        <v>3990</v>
      </c>
      <c r="B985" t="s">
        <v>3853</v>
      </c>
      <c r="C985" t="s">
        <v>354</v>
      </c>
      <c r="D985" t="s">
        <v>3991</v>
      </c>
      <c r="E985" t="s">
        <v>767</v>
      </c>
      <c r="F985" t="s">
        <v>426</v>
      </c>
      <c r="G985" t="s">
        <v>3992</v>
      </c>
      <c r="H985" t="s">
        <v>3915</v>
      </c>
      <c r="I985" t="s">
        <v>3863</v>
      </c>
      <c r="J985" t="s">
        <v>3883</v>
      </c>
      <c r="K985">
        <v>12500</v>
      </c>
    </row>
    <row r="986" spans="1:11" x14ac:dyDescent="0.25">
      <c r="A986" t="s">
        <v>3990</v>
      </c>
      <c r="B986" t="s">
        <v>3853</v>
      </c>
      <c r="C986" t="s">
        <v>354</v>
      </c>
      <c r="D986" t="s">
        <v>3991</v>
      </c>
      <c r="E986" t="s">
        <v>767</v>
      </c>
      <c r="F986" t="s">
        <v>426</v>
      </c>
      <c r="G986" t="s">
        <v>3992</v>
      </c>
      <c r="H986" t="s">
        <v>3915</v>
      </c>
      <c r="I986" t="s">
        <v>3882</v>
      </c>
      <c r="J986" t="s">
        <v>3864</v>
      </c>
      <c r="K986">
        <v>8200</v>
      </c>
    </row>
    <row r="987" spans="1:11" x14ac:dyDescent="0.25">
      <c r="A987" t="s">
        <v>3990</v>
      </c>
      <c r="B987" t="s">
        <v>3853</v>
      </c>
      <c r="C987" t="s">
        <v>354</v>
      </c>
      <c r="D987" t="s">
        <v>3991</v>
      </c>
      <c r="E987" t="s">
        <v>767</v>
      </c>
      <c r="F987" t="s">
        <v>426</v>
      </c>
      <c r="G987" t="s">
        <v>3992</v>
      </c>
      <c r="H987" t="s">
        <v>3915</v>
      </c>
      <c r="I987" t="s">
        <v>3882</v>
      </c>
      <c r="J987" t="s">
        <v>3865</v>
      </c>
      <c r="K987">
        <v>9000</v>
      </c>
    </row>
    <row r="988" spans="1:11" x14ac:dyDescent="0.25">
      <c r="A988" t="s">
        <v>3990</v>
      </c>
      <c r="B988" t="s">
        <v>3853</v>
      </c>
      <c r="C988" t="s">
        <v>354</v>
      </c>
      <c r="D988" t="s">
        <v>3991</v>
      </c>
      <c r="E988" t="s">
        <v>767</v>
      </c>
      <c r="F988" t="s">
        <v>426</v>
      </c>
      <c r="G988" t="s">
        <v>3992</v>
      </c>
      <c r="H988" t="s">
        <v>3915</v>
      </c>
      <c r="I988" t="s">
        <v>3882</v>
      </c>
      <c r="J988" t="s">
        <v>3883</v>
      </c>
      <c r="K988">
        <v>9000</v>
      </c>
    </row>
    <row r="989" spans="1:11" x14ac:dyDescent="0.25">
      <c r="A989" t="s">
        <v>3990</v>
      </c>
      <c r="B989" t="s">
        <v>3853</v>
      </c>
      <c r="C989" t="s">
        <v>354</v>
      </c>
      <c r="D989" t="s">
        <v>3991</v>
      </c>
      <c r="E989" t="s">
        <v>767</v>
      </c>
      <c r="F989" t="s">
        <v>426</v>
      </c>
      <c r="G989" t="s">
        <v>3992</v>
      </c>
      <c r="H989" t="s">
        <v>3915</v>
      </c>
      <c r="I989" t="s">
        <v>3866</v>
      </c>
      <c r="J989" t="s">
        <v>3865</v>
      </c>
      <c r="K989">
        <v>13000</v>
      </c>
    </row>
    <row r="990" spans="1:11" x14ac:dyDescent="0.25">
      <c r="A990" t="s">
        <v>3990</v>
      </c>
      <c r="B990" t="s">
        <v>3853</v>
      </c>
      <c r="C990" t="s">
        <v>354</v>
      </c>
      <c r="D990" t="s">
        <v>3991</v>
      </c>
      <c r="E990" t="s">
        <v>767</v>
      </c>
      <c r="F990" t="s">
        <v>426</v>
      </c>
      <c r="G990" t="s">
        <v>3992</v>
      </c>
      <c r="H990" t="s">
        <v>3915</v>
      </c>
      <c r="I990" t="s">
        <v>3866</v>
      </c>
      <c r="J990" t="s">
        <v>3883</v>
      </c>
      <c r="K990">
        <v>13000</v>
      </c>
    </row>
    <row r="991" spans="1:11" x14ac:dyDescent="0.25">
      <c r="A991" t="s">
        <v>3990</v>
      </c>
      <c r="B991" t="s">
        <v>3853</v>
      </c>
      <c r="C991" t="s">
        <v>354</v>
      </c>
      <c r="D991" t="s">
        <v>3991</v>
      </c>
      <c r="E991" t="s">
        <v>767</v>
      </c>
      <c r="F991" t="s">
        <v>426</v>
      </c>
      <c r="G991" t="s">
        <v>3992</v>
      </c>
      <c r="H991" t="s">
        <v>3915</v>
      </c>
      <c r="I991" t="s">
        <v>3870</v>
      </c>
      <c r="J991" t="s">
        <v>3865</v>
      </c>
      <c r="K991">
        <v>11800</v>
      </c>
    </row>
    <row r="992" spans="1:11" x14ac:dyDescent="0.25">
      <c r="A992" t="s">
        <v>3990</v>
      </c>
      <c r="B992" t="s">
        <v>3853</v>
      </c>
      <c r="C992" t="s">
        <v>354</v>
      </c>
      <c r="D992" t="s">
        <v>3991</v>
      </c>
      <c r="E992" t="s">
        <v>767</v>
      </c>
      <c r="F992" t="s">
        <v>426</v>
      </c>
      <c r="G992" t="s">
        <v>3992</v>
      </c>
      <c r="H992" t="s">
        <v>3915</v>
      </c>
      <c r="I992" t="s">
        <v>3870</v>
      </c>
      <c r="J992" t="s">
        <v>3883</v>
      </c>
      <c r="K992">
        <v>11800</v>
      </c>
    </row>
    <row r="993" spans="1:11" x14ac:dyDescent="0.25">
      <c r="A993" t="s">
        <v>3990</v>
      </c>
      <c r="B993" t="s">
        <v>3853</v>
      </c>
      <c r="C993" t="s">
        <v>354</v>
      </c>
      <c r="D993" t="s">
        <v>3991</v>
      </c>
      <c r="E993" t="s">
        <v>767</v>
      </c>
      <c r="F993" t="s">
        <v>426</v>
      </c>
      <c r="G993" t="s">
        <v>3992</v>
      </c>
      <c r="H993" t="s">
        <v>3915</v>
      </c>
      <c r="I993" t="s">
        <v>3925</v>
      </c>
      <c r="J993" t="s">
        <v>3859</v>
      </c>
      <c r="K993">
        <v>1900</v>
      </c>
    </row>
    <row r="994" spans="1:11" x14ac:dyDescent="0.25">
      <c r="A994" t="s">
        <v>3990</v>
      </c>
      <c r="B994" t="s">
        <v>3853</v>
      </c>
      <c r="C994" t="s">
        <v>354</v>
      </c>
      <c r="D994" t="s">
        <v>3991</v>
      </c>
      <c r="E994" t="s">
        <v>767</v>
      </c>
      <c r="F994" t="s">
        <v>426</v>
      </c>
      <c r="G994" t="s">
        <v>3992</v>
      </c>
      <c r="H994" t="s">
        <v>3915</v>
      </c>
      <c r="I994" t="s">
        <v>3925</v>
      </c>
      <c r="J994" t="s">
        <v>3860</v>
      </c>
      <c r="K994">
        <v>1900</v>
      </c>
    </row>
    <row r="995" spans="1:11" x14ac:dyDescent="0.25">
      <c r="A995" t="s">
        <v>3990</v>
      </c>
      <c r="B995" t="s">
        <v>3853</v>
      </c>
      <c r="C995" t="s">
        <v>354</v>
      </c>
      <c r="D995" t="s">
        <v>3991</v>
      </c>
      <c r="E995" t="s">
        <v>767</v>
      </c>
      <c r="F995" t="s">
        <v>426</v>
      </c>
      <c r="G995" t="s">
        <v>3992</v>
      </c>
      <c r="H995" t="s">
        <v>3915</v>
      </c>
      <c r="I995" t="s">
        <v>3884</v>
      </c>
      <c r="J995" t="s">
        <v>3859</v>
      </c>
      <c r="K995">
        <v>3300</v>
      </c>
    </row>
    <row r="996" spans="1:11" x14ac:dyDescent="0.25">
      <c r="A996" t="s">
        <v>3990</v>
      </c>
      <c r="B996" t="s">
        <v>3853</v>
      </c>
      <c r="C996" t="s">
        <v>354</v>
      </c>
      <c r="D996" t="s">
        <v>3991</v>
      </c>
      <c r="E996" t="s">
        <v>767</v>
      </c>
      <c r="F996" t="s">
        <v>426</v>
      </c>
      <c r="G996" t="s">
        <v>3992</v>
      </c>
      <c r="H996" t="s">
        <v>3915</v>
      </c>
      <c r="I996" t="s">
        <v>3884</v>
      </c>
      <c r="J996" t="s">
        <v>3860</v>
      </c>
      <c r="K996">
        <v>3300</v>
      </c>
    </row>
    <row r="997" spans="1:11" x14ac:dyDescent="0.25">
      <c r="A997" t="s">
        <v>3990</v>
      </c>
      <c r="B997" t="s">
        <v>3853</v>
      </c>
      <c r="C997" t="s">
        <v>354</v>
      </c>
      <c r="D997" t="s">
        <v>3991</v>
      </c>
      <c r="E997" t="s">
        <v>767</v>
      </c>
      <c r="F997" t="s">
        <v>426</v>
      </c>
      <c r="G997" t="s">
        <v>3992</v>
      </c>
      <c r="H997" t="s">
        <v>3915</v>
      </c>
      <c r="I997" t="s">
        <v>530</v>
      </c>
      <c r="J997" t="s">
        <v>533</v>
      </c>
      <c r="K997">
        <v>31664</v>
      </c>
    </row>
    <row r="998" spans="1:11" x14ac:dyDescent="0.25">
      <c r="A998" t="s">
        <v>3990</v>
      </c>
      <c r="B998" t="s">
        <v>3853</v>
      </c>
      <c r="C998" t="s">
        <v>354</v>
      </c>
      <c r="D998" t="s">
        <v>3991</v>
      </c>
      <c r="E998" t="s">
        <v>767</v>
      </c>
      <c r="F998" t="s">
        <v>426</v>
      </c>
      <c r="G998" t="s">
        <v>3992</v>
      </c>
      <c r="H998" t="s">
        <v>3915</v>
      </c>
      <c r="I998" t="s">
        <v>530</v>
      </c>
      <c r="J998" t="s">
        <v>3871</v>
      </c>
      <c r="K998">
        <v>36000</v>
      </c>
    </row>
    <row r="999" spans="1:11" x14ac:dyDescent="0.25">
      <c r="A999" t="s">
        <v>3990</v>
      </c>
      <c r="B999" t="s">
        <v>3853</v>
      </c>
      <c r="C999" t="s">
        <v>354</v>
      </c>
      <c r="D999" t="s">
        <v>3991</v>
      </c>
      <c r="E999" t="s">
        <v>767</v>
      </c>
      <c r="F999" t="s">
        <v>426</v>
      </c>
      <c r="G999" t="s">
        <v>3992</v>
      </c>
      <c r="H999" t="s">
        <v>3915</v>
      </c>
      <c r="I999" t="s">
        <v>3873</v>
      </c>
      <c r="J999" t="s">
        <v>3859</v>
      </c>
      <c r="K999">
        <v>3</v>
      </c>
    </row>
    <row r="1000" spans="1:11" x14ac:dyDescent="0.25">
      <c r="A1000" t="s">
        <v>3990</v>
      </c>
      <c r="B1000" t="s">
        <v>3853</v>
      </c>
      <c r="C1000" t="s">
        <v>354</v>
      </c>
      <c r="D1000" t="s">
        <v>3991</v>
      </c>
      <c r="E1000" t="s">
        <v>767</v>
      </c>
      <c r="F1000" t="s">
        <v>426</v>
      </c>
      <c r="G1000" t="s">
        <v>3992</v>
      </c>
      <c r="H1000" t="s">
        <v>3915</v>
      </c>
      <c r="I1000" t="s">
        <v>3873</v>
      </c>
      <c r="J1000" t="s">
        <v>3860</v>
      </c>
      <c r="K1000">
        <v>3</v>
      </c>
    </row>
    <row r="1001" spans="1:11" x14ac:dyDescent="0.25">
      <c r="A1001" t="s">
        <v>3990</v>
      </c>
      <c r="B1001" t="s">
        <v>3853</v>
      </c>
      <c r="C1001" t="s">
        <v>354</v>
      </c>
      <c r="D1001" t="s">
        <v>3991</v>
      </c>
      <c r="E1001" t="s">
        <v>767</v>
      </c>
      <c r="F1001" t="s">
        <v>426</v>
      </c>
      <c r="G1001" t="s">
        <v>3992</v>
      </c>
      <c r="H1001" t="s">
        <v>3915</v>
      </c>
      <c r="I1001" t="s">
        <v>3886</v>
      </c>
      <c r="J1001" t="s">
        <v>3871</v>
      </c>
      <c r="K1001">
        <v>36000</v>
      </c>
    </row>
    <row r="1002" spans="1:11" x14ac:dyDescent="0.25">
      <c r="A1002" t="s">
        <v>3990</v>
      </c>
      <c r="B1002" t="s">
        <v>3853</v>
      </c>
      <c r="C1002" t="s">
        <v>354</v>
      </c>
      <c r="D1002" t="s">
        <v>3991</v>
      </c>
      <c r="E1002" t="s">
        <v>767</v>
      </c>
      <c r="F1002" t="s">
        <v>426</v>
      </c>
      <c r="G1002" t="s">
        <v>3992</v>
      </c>
      <c r="H1002" t="s">
        <v>3915</v>
      </c>
      <c r="I1002" t="s">
        <v>3875</v>
      </c>
      <c r="J1002" t="s">
        <v>533</v>
      </c>
      <c r="K1002">
        <v>31664</v>
      </c>
    </row>
    <row r="1003" spans="1:11" x14ac:dyDescent="0.25">
      <c r="A1003" t="s">
        <v>3990</v>
      </c>
      <c r="B1003" t="s">
        <v>3853</v>
      </c>
      <c r="C1003" t="s">
        <v>354</v>
      </c>
      <c r="D1003" t="s">
        <v>3991</v>
      </c>
      <c r="E1003" t="s">
        <v>767</v>
      </c>
      <c r="F1003" t="s">
        <v>426</v>
      </c>
      <c r="G1003" t="s">
        <v>3992</v>
      </c>
      <c r="H1003" t="s">
        <v>3915</v>
      </c>
      <c r="I1003" t="s">
        <v>3875</v>
      </c>
      <c r="J1003" t="s">
        <v>3871</v>
      </c>
      <c r="K1003">
        <v>36000</v>
      </c>
    </row>
    <row r="1004" spans="1:11" x14ac:dyDescent="0.25">
      <c r="A1004" t="s">
        <v>3993</v>
      </c>
      <c r="B1004" t="s">
        <v>3853</v>
      </c>
      <c r="C1004" t="s">
        <v>354</v>
      </c>
      <c r="D1004" t="s">
        <v>3993</v>
      </c>
      <c r="E1004" t="s">
        <v>770</v>
      </c>
      <c r="F1004" t="s">
        <v>377</v>
      </c>
      <c r="G1004" t="s">
        <v>3994</v>
      </c>
      <c r="H1004" t="s">
        <v>3890</v>
      </c>
      <c r="I1004" t="s">
        <v>3881</v>
      </c>
      <c r="J1004" t="s">
        <v>3859</v>
      </c>
      <c r="K1004">
        <v>1600</v>
      </c>
    </row>
    <row r="1005" spans="1:11" x14ac:dyDescent="0.25">
      <c r="A1005" t="s">
        <v>3993</v>
      </c>
      <c r="B1005" t="s">
        <v>3853</v>
      </c>
      <c r="C1005" t="s">
        <v>354</v>
      </c>
      <c r="D1005" t="s">
        <v>3993</v>
      </c>
      <c r="E1005" t="s">
        <v>770</v>
      </c>
      <c r="F1005" t="s">
        <v>377</v>
      </c>
      <c r="G1005" t="s">
        <v>3994</v>
      </c>
      <c r="H1005" t="s">
        <v>3890</v>
      </c>
      <c r="I1005" t="s">
        <v>3881</v>
      </c>
      <c r="J1005" t="s">
        <v>3860</v>
      </c>
      <c r="K1005">
        <v>1600</v>
      </c>
    </row>
    <row r="1006" spans="1:11" x14ac:dyDescent="0.25">
      <c r="A1006" t="s">
        <v>3993</v>
      </c>
      <c r="B1006" t="s">
        <v>3853</v>
      </c>
      <c r="C1006" t="s">
        <v>354</v>
      </c>
      <c r="D1006" t="s">
        <v>3993</v>
      </c>
      <c r="E1006" t="s">
        <v>770</v>
      </c>
      <c r="F1006" t="s">
        <v>377</v>
      </c>
      <c r="G1006" t="s">
        <v>3994</v>
      </c>
      <c r="H1006" t="s">
        <v>3890</v>
      </c>
      <c r="I1006" t="s">
        <v>530</v>
      </c>
      <c r="J1006" t="s">
        <v>533</v>
      </c>
      <c r="K1006">
        <v>2000</v>
      </c>
    </row>
    <row r="1007" spans="1:11" x14ac:dyDescent="0.25">
      <c r="A1007" t="s">
        <v>3993</v>
      </c>
      <c r="B1007" t="s">
        <v>3853</v>
      </c>
      <c r="C1007" t="s">
        <v>354</v>
      </c>
      <c r="D1007" t="s">
        <v>3993</v>
      </c>
      <c r="E1007" t="s">
        <v>770</v>
      </c>
      <c r="F1007" t="s">
        <v>377</v>
      </c>
      <c r="G1007" t="s">
        <v>3994</v>
      </c>
      <c r="H1007" t="s">
        <v>3890</v>
      </c>
      <c r="I1007" t="s">
        <v>530</v>
      </c>
      <c r="J1007" t="s">
        <v>3871</v>
      </c>
      <c r="K1007">
        <v>5000</v>
      </c>
    </row>
    <row r="1008" spans="1:11" x14ac:dyDescent="0.25">
      <c r="A1008" t="s">
        <v>3993</v>
      </c>
      <c r="B1008" t="s">
        <v>3853</v>
      </c>
      <c r="C1008" t="s">
        <v>354</v>
      </c>
      <c r="D1008" t="s">
        <v>3993</v>
      </c>
      <c r="E1008" t="s">
        <v>770</v>
      </c>
      <c r="F1008" t="s">
        <v>377</v>
      </c>
      <c r="G1008" t="s">
        <v>3994</v>
      </c>
      <c r="H1008" t="s">
        <v>3890</v>
      </c>
      <c r="I1008" t="s">
        <v>3886</v>
      </c>
      <c r="J1008" t="s">
        <v>3871</v>
      </c>
      <c r="K1008">
        <v>5000</v>
      </c>
    </row>
    <row r="1009" spans="1:11" x14ac:dyDescent="0.25">
      <c r="A1009" t="s">
        <v>3993</v>
      </c>
      <c r="B1009" t="s">
        <v>3853</v>
      </c>
      <c r="C1009" t="s">
        <v>354</v>
      </c>
      <c r="D1009" t="s">
        <v>3993</v>
      </c>
      <c r="E1009" t="s">
        <v>770</v>
      </c>
      <c r="F1009" t="s">
        <v>377</v>
      </c>
      <c r="G1009" t="s">
        <v>3994</v>
      </c>
      <c r="H1009" t="s">
        <v>3890</v>
      </c>
      <c r="I1009" t="s">
        <v>3875</v>
      </c>
      <c r="J1009" t="s">
        <v>533</v>
      </c>
      <c r="K1009">
        <v>2000</v>
      </c>
    </row>
    <row r="1010" spans="1:11" x14ac:dyDescent="0.25">
      <c r="A1010" t="s">
        <v>3993</v>
      </c>
      <c r="B1010" t="s">
        <v>3853</v>
      </c>
      <c r="C1010" t="s">
        <v>354</v>
      </c>
      <c r="D1010" t="s">
        <v>3993</v>
      </c>
      <c r="E1010" t="s">
        <v>770</v>
      </c>
      <c r="F1010" t="s">
        <v>377</v>
      </c>
      <c r="G1010" t="s">
        <v>3994</v>
      </c>
      <c r="H1010" t="s">
        <v>3890</v>
      </c>
      <c r="I1010" t="s">
        <v>3875</v>
      </c>
      <c r="J1010" t="s">
        <v>3871</v>
      </c>
      <c r="K1010">
        <v>5000</v>
      </c>
    </row>
    <row r="1011" spans="1:11" x14ac:dyDescent="0.25">
      <c r="A1011" t="s">
        <v>3993</v>
      </c>
      <c r="B1011" t="s">
        <v>3853</v>
      </c>
      <c r="C1011" t="s">
        <v>354</v>
      </c>
      <c r="D1011" t="s">
        <v>3993</v>
      </c>
      <c r="E1011" t="s">
        <v>770</v>
      </c>
      <c r="F1011" t="s">
        <v>377</v>
      </c>
      <c r="G1011" t="s">
        <v>3994</v>
      </c>
      <c r="H1011" t="s">
        <v>3890</v>
      </c>
      <c r="I1011" t="s">
        <v>3876</v>
      </c>
      <c r="J1011" t="s">
        <v>3865</v>
      </c>
      <c r="K1011">
        <v>2750</v>
      </c>
    </row>
    <row r="1012" spans="1:11" x14ac:dyDescent="0.25">
      <c r="A1012" t="s">
        <v>3993</v>
      </c>
      <c r="B1012" t="s">
        <v>3853</v>
      </c>
      <c r="C1012" t="s">
        <v>354</v>
      </c>
      <c r="D1012" t="s">
        <v>3993</v>
      </c>
      <c r="E1012" t="s">
        <v>770</v>
      </c>
      <c r="F1012" t="s">
        <v>377</v>
      </c>
      <c r="G1012" t="s">
        <v>3994</v>
      </c>
      <c r="H1012" t="s">
        <v>3890</v>
      </c>
      <c r="I1012" t="s">
        <v>3876</v>
      </c>
      <c r="J1012" t="s">
        <v>3883</v>
      </c>
      <c r="K1012">
        <v>2750</v>
      </c>
    </row>
    <row r="1013" spans="1:11" x14ac:dyDescent="0.25">
      <c r="A1013" t="s">
        <v>3995</v>
      </c>
      <c r="B1013" t="s">
        <v>3853</v>
      </c>
      <c r="C1013" t="s">
        <v>354</v>
      </c>
      <c r="D1013" t="s">
        <v>3995</v>
      </c>
      <c r="E1013" t="s">
        <v>3911</v>
      </c>
      <c r="F1013" t="s">
        <v>1</v>
      </c>
      <c r="G1013" t="s">
        <v>3996</v>
      </c>
      <c r="H1013" t="s">
        <v>3857</v>
      </c>
      <c r="I1013" t="s">
        <v>530</v>
      </c>
      <c r="J1013" t="s">
        <v>533</v>
      </c>
      <c r="K1013">
        <v>4100</v>
      </c>
    </row>
    <row r="1014" spans="1:11" x14ac:dyDescent="0.25">
      <c r="A1014" t="s">
        <v>3995</v>
      </c>
      <c r="B1014" t="s">
        <v>3853</v>
      </c>
      <c r="C1014" t="s">
        <v>354</v>
      </c>
      <c r="D1014" t="s">
        <v>3995</v>
      </c>
      <c r="E1014" t="s">
        <v>3911</v>
      </c>
      <c r="F1014" t="s">
        <v>1</v>
      </c>
      <c r="G1014" t="s">
        <v>3996</v>
      </c>
      <c r="H1014" t="s">
        <v>3857</v>
      </c>
      <c r="I1014" t="s">
        <v>530</v>
      </c>
      <c r="J1014" t="s">
        <v>3871</v>
      </c>
      <c r="K1014">
        <v>5000</v>
      </c>
    </row>
    <row r="1015" spans="1:11" x14ac:dyDescent="0.25">
      <c r="A1015" t="s">
        <v>3995</v>
      </c>
      <c r="B1015" t="s">
        <v>3853</v>
      </c>
      <c r="C1015" t="s">
        <v>354</v>
      </c>
      <c r="D1015" t="s">
        <v>3995</v>
      </c>
      <c r="E1015" t="s">
        <v>3911</v>
      </c>
      <c r="F1015" t="s">
        <v>1</v>
      </c>
      <c r="G1015" t="s">
        <v>3996</v>
      </c>
      <c r="H1015" t="s">
        <v>3857</v>
      </c>
      <c r="I1015" t="s">
        <v>3886</v>
      </c>
      <c r="J1015" t="s">
        <v>3871</v>
      </c>
      <c r="K1015">
        <v>5000</v>
      </c>
    </row>
    <row r="1016" spans="1:11" x14ac:dyDescent="0.25">
      <c r="A1016" t="s">
        <v>3995</v>
      </c>
      <c r="B1016" t="s">
        <v>3853</v>
      </c>
      <c r="C1016" t="s">
        <v>354</v>
      </c>
      <c r="D1016" t="s">
        <v>3995</v>
      </c>
      <c r="E1016" t="s">
        <v>3911</v>
      </c>
      <c r="F1016" t="s">
        <v>1</v>
      </c>
      <c r="G1016" t="s">
        <v>3996</v>
      </c>
      <c r="H1016" t="s">
        <v>3857</v>
      </c>
      <c r="I1016" t="s">
        <v>3875</v>
      </c>
      <c r="J1016" t="s">
        <v>533</v>
      </c>
      <c r="K1016">
        <v>4100</v>
      </c>
    </row>
    <row r="1017" spans="1:11" x14ac:dyDescent="0.25">
      <c r="A1017" t="s">
        <v>3995</v>
      </c>
      <c r="B1017" t="s">
        <v>3853</v>
      </c>
      <c r="C1017" t="s">
        <v>354</v>
      </c>
      <c r="D1017" t="s">
        <v>3995</v>
      </c>
      <c r="E1017" t="s">
        <v>3911</v>
      </c>
      <c r="F1017" t="s">
        <v>1</v>
      </c>
      <c r="G1017" t="s">
        <v>3996</v>
      </c>
      <c r="H1017" t="s">
        <v>3857</v>
      </c>
      <c r="I1017" t="s">
        <v>3875</v>
      </c>
      <c r="J1017" t="s">
        <v>3871</v>
      </c>
      <c r="K1017">
        <v>5000</v>
      </c>
    </row>
    <row r="1018" spans="1:11" x14ac:dyDescent="0.25">
      <c r="A1018" t="s">
        <v>3997</v>
      </c>
      <c r="B1018" t="s">
        <v>3853</v>
      </c>
      <c r="C1018" t="s">
        <v>354</v>
      </c>
      <c r="D1018" t="s">
        <v>3998</v>
      </c>
      <c r="E1018" t="s">
        <v>3855</v>
      </c>
      <c r="F1018" t="s">
        <v>423</v>
      </c>
      <c r="G1018" t="s">
        <v>3856</v>
      </c>
      <c r="H1018" t="s">
        <v>3857</v>
      </c>
      <c r="I1018" t="s">
        <v>530</v>
      </c>
      <c r="J1018" t="s">
        <v>533</v>
      </c>
      <c r="K1018">
        <v>45000</v>
      </c>
    </row>
    <row r="1019" spans="1:11" x14ac:dyDescent="0.25">
      <c r="A1019" t="s">
        <v>3997</v>
      </c>
      <c r="B1019" t="s">
        <v>3853</v>
      </c>
      <c r="C1019" t="s">
        <v>354</v>
      </c>
      <c r="D1019" t="s">
        <v>3998</v>
      </c>
      <c r="E1019" t="s">
        <v>3855</v>
      </c>
      <c r="F1019" t="s">
        <v>423</v>
      </c>
      <c r="G1019" t="s">
        <v>3856</v>
      </c>
      <c r="H1019" t="s">
        <v>3857</v>
      </c>
      <c r="I1019" t="s">
        <v>530</v>
      </c>
      <c r="J1019" t="s">
        <v>3871</v>
      </c>
      <c r="K1019">
        <v>50000</v>
      </c>
    </row>
    <row r="1020" spans="1:11" x14ac:dyDescent="0.25">
      <c r="A1020" t="s">
        <v>3997</v>
      </c>
      <c r="B1020" t="s">
        <v>3853</v>
      </c>
      <c r="C1020" t="s">
        <v>354</v>
      </c>
      <c r="D1020" t="s">
        <v>3998</v>
      </c>
      <c r="E1020" t="s">
        <v>3855</v>
      </c>
      <c r="F1020" t="s">
        <v>423</v>
      </c>
      <c r="G1020" t="s">
        <v>3856</v>
      </c>
      <c r="H1020" t="s">
        <v>3857</v>
      </c>
      <c r="I1020" t="s">
        <v>3886</v>
      </c>
      <c r="J1020" t="s">
        <v>3871</v>
      </c>
      <c r="K1020">
        <v>50000</v>
      </c>
    </row>
    <row r="1021" spans="1:11" x14ac:dyDescent="0.25">
      <c r="A1021" t="s">
        <v>3997</v>
      </c>
      <c r="B1021" t="s">
        <v>3853</v>
      </c>
      <c r="C1021" t="s">
        <v>354</v>
      </c>
      <c r="D1021" t="s">
        <v>3998</v>
      </c>
      <c r="E1021" t="s">
        <v>3855</v>
      </c>
      <c r="F1021" t="s">
        <v>423</v>
      </c>
      <c r="G1021" t="s">
        <v>3856</v>
      </c>
      <c r="H1021" t="s">
        <v>3857</v>
      </c>
      <c r="I1021" t="s">
        <v>3875</v>
      </c>
      <c r="J1021" t="s">
        <v>533</v>
      </c>
      <c r="K1021">
        <v>45000</v>
      </c>
    </row>
    <row r="1022" spans="1:11" x14ac:dyDescent="0.25">
      <c r="A1022" t="s">
        <v>3997</v>
      </c>
      <c r="B1022" t="s">
        <v>3853</v>
      </c>
      <c r="C1022" t="s">
        <v>354</v>
      </c>
      <c r="D1022" t="s">
        <v>3998</v>
      </c>
      <c r="E1022" t="s">
        <v>3855</v>
      </c>
      <c r="F1022" t="s">
        <v>423</v>
      </c>
      <c r="G1022" t="s">
        <v>3856</v>
      </c>
      <c r="H1022" t="s">
        <v>3857</v>
      </c>
      <c r="I1022" t="s">
        <v>3875</v>
      </c>
      <c r="J1022" t="s">
        <v>3871</v>
      </c>
      <c r="K1022">
        <v>50000</v>
      </c>
    </row>
    <row r="1023" spans="1:11" x14ac:dyDescent="0.25">
      <c r="A1023" t="s">
        <v>3999</v>
      </c>
      <c r="B1023" t="s">
        <v>3853</v>
      </c>
      <c r="C1023" t="s">
        <v>354</v>
      </c>
      <c r="D1023" t="s">
        <v>4000</v>
      </c>
      <c r="E1023" t="s">
        <v>767</v>
      </c>
      <c r="F1023" t="s">
        <v>444</v>
      </c>
      <c r="G1023" t="s">
        <v>4001</v>
      </c>
      <c r="H1023" t="s">
        <v>3915</v>
      </c>
      <c r="I1023" t="s">
        <v>3863</v>
      </c>
      <c r="J1023" t="s">
        <v>3864</v>
      </c>
      <c r="K1023">
        <v>10225</v>
      </c>
    </row>
    <row r="1024" spans="1:11" x14ac:dyDescent="0.25">
      <c r="A1024" t="s">
        <v>3999</v>
      </c>
      <c r="B1024" t="s">
        <v>3853</v>
      </c>
      <c r="C1024" t="s">
        <v>354</v>
      </c>
      <c r="D1024" t="s">
        <v>4000</v>
      </c>
      <c r="E1024" t="s">
        <v>767</v>
      </c>
      <c r="F1024" t="s">
        <v>444</v>
      </c>
      <c r="G1024" t="s">
        <v>4001</v>
      </c>
      <c r="H1024" t="s">
        <v>3915</v>
      </c>
      <c r="I1024" t="s">
        <v>3863</v>
      </c>
      <c r="J1024" t="s">
        <v>3865</v>
      </c>
      <c r="K1024">
        <v>10500</v>
      </c>
    </row>
    <row r="1025" spans="1:11" x14ac:dyDescent="0.25">
      <c r="A1025" t="s">
        <v>3999</v>
      </c>
      <c r="B1025" t="s">
        <v>3853</v>
      </c>
      <c r="C1025" t="s">
        <v>354</v>
      </c>
      <c r="D1025" t="s">
        <v>4000</v>
      </c>
      <c r="E1025" t="s">
        <v>767</v>
      </c>
      <c r="F1025" t="s">
        <v>444</v>
      </c>
      <c r="G1025" t="s">
        <v>4001</v>
      </c>
      <c r="H1025" t="s">
        <v>3915</v>
      </c>
      <c r="I1025" t="s">
        <v>3863</v>
      </c>
      <c r="J1025" t="s">
        <v>3883</v>
      </c>
      <c r="K1025">
        <v>10500</v>
      </c>
    </row>
    <row r="1026" spans="1:11" x14ac:dyDescent="0.25">
      <c r="A1026" t="s">
        <v>3999</v>
      </c>
      <c r="B1026" t="s">
        <v>3853</v>
      </c>
      <c r="C1026" t="s">
        <v>354</v>
      </c>
      <c r="D1026" t="s">
        <v>4000</v>
      </c>
      <c r="E1026" t="s">
        <v>767</v>
      </c>
      <c r="F1026" t="s">
        <v>444</v>
      </c>
      <c r="G1026" t="s">
        <v>4001</v>
      </c>
      <c r="H1026" t="s">
        <v>3915</v>
      </c>
      <c r="I1026" t="s">
        <v>3947</v>
      </c>
      <c r="J1026" t="s">
        <v>3865</v>
      </c>
      <c r="K1026">
        <v>500</v>
      </c>
    </row>
    <row r="1027" spans="1:11" x14ac:dyDescent="0.25">
      <c r="A1027" t="s">
        <v>3999</v>
      </c>
      <c r="B1027" t="s">
        <v>3853</v>
      </c>
      <c r="C1027" t="s">
        <v>354</v>
      </c>
      <c r="D1027" t="s">
        <v>4000</v>
      </c>
      <c r="E1027" t="s">
        <v>767</v>
      </c>
      <c r="F1027" t="s">
        <v>444</v>
      </c>
      <c r="G1027" t="s">
        <v>4001</v>
      </c>
      <c r="H1027" t="s">
        <v>3915</v>
      </c>
      <c r="I1027" t="s">
        <v>3947</v>
      </c>
      <c r="J1027" t="s">
        <v>3883</v>
      </c>
      <c r="K1027">
        <v>500</v>
      </c>
    </row>
    <row r="1028" spans="1:11" x14ac:dyDescent="0.25">
      <c r="A1028" t="s">
        <v>3999</v>
      </c>
      <c r="B1028" t="s">
        <v>3853</v>
      </c>
      <c r="C1028" t="s">
        <v>354</v>
      </c>
      <c r="D1028" t="s">
        <v>4000</v>
      </c>
      <c r="E1028" t="s">
        <v>767</v>
      </c>
      <c r="F1028" t="s">
        <v>444</v>
      </c>
      <c r="G1028" t="s">
        <v>4001</v>
      </c>
      <c r="H1028" t="s">
        <v>3915</v>
      </c>
      <c r="I1028" t="s">
        <v>3904</v>
      </c>
      <c r="J1028" t="s">
        <v>3864</v>
      </c>
      <c r="K1028">
        <v>4900</v>
      </c>
    </row>
    <row r="1029" spans="1:11" x14ac:dyDescent="0.25">
      <c r="A1029" t="s">
        <v>3999</v>
      </c>
      <c r="B1029" t="s">
        <v>3853</v>
      </c>
      <c r="C1029" t="s">
        <v>354</v>
      </c>
      <c r="D1029" t="s">
        <v>4000</v>
      </c>
      <c r="E1029" t="s">
        <v>767</v>
      </c>
      <c r="F1029" t="s">
        <v>444</v>
      </c>
      <c r="G1029" t="s">
        <v>4001</v>
      </c>
      <c r="H1029" t="s">
        <v>3915</v>
      </c>
      <c r="I1029" t="s">
        <v>3904</v>
      </c>
      <c r="J1029" t="s">
        <v>3865</v>
      </c>
      <c r="K1029">
        <v>5000</v>
      </c>
    </row>
    <row r="1030" spans="1:11" x14ac:dyDescent="0.25">
      <c r="A1030" t="s">
        <v>3999</v>
      </c>
      <c r="B1030" t="s">
        <v>3853</v>
      </c>
      <c r="C1030" t="s">
        <v>354</v>
      </c>
      <c r="D1030" t="s">
        <v>4000</v>
      </c>
      <c r="E1030" t="s">
        <v>767</v>
      </c>
      <c r="F1030" t="s">
        <v>444</v>
      </c>
      <c r="G1030" t="s">
        <v>4001</v>
      </c>
      <c r="H1030" t="s">
        <v>3915</v>
      </c>
      <c r="I1030" t="s">
        <v>3904</v>
      </c>
      <c r="J1030" t="s">
        <v>3883</v>
      </c>
      <c r="K1030">
        <v>5000</v>
      </c>
    </row>
    <row r="1031" spans="1:11" x14ac:dyDescent="0.25">
      <c r="A1031" t="s">
        <v>3999</v>
      </c>
      <c r="B1031" t="s">
        <v>3853</v>
      </c>
      <c r="C1031" t="s">
        <v>354</v>
      </c>
      <c r="D1031" t="s">
        <v>4000</v>
      </c>
      <c r="E1031" t="s">
        <v>767</v>
      </c>
      <c r="F1031" t="s">
        <v>444</v>
      </c>
      <c r="G1031" t="s">
        <v>4001</v>
      </c>
      <c r="H1031" t="s">
        <v>3915</v>
      </c>
      <c r="I1031" t="s">
        <v>3866</v>
      </c>
      <c r="J1031" t="s">
        <v>3865</v>
      </c>
      <c r="K1031">
        <v>11200</v>
      </c>
    </row>
    <row r="1032" spans="1:11" x14ac:dyDescent="0.25">
      <c r="A1032" t="s">
        <v>3999</v>
      </c>
      <c r="B1032" t="s">
        <v>3853</v>
      </c>
      <c r="C1032" t="s">
        <v>354</v>
      </c>
      <c r="D1032" t="s">
        <v>4000</v>
      </c>
      <c r="E1032" t="s">
        <v>767</v>
      </c>
      <c r="F1032" t="s">
        <v>444</v>
      </c>
      <c r="G1032" t="s">
        <v>4001</v>
      </c>
      <c r="H1032" t="s">
        <v>3915</v>
      </c>
      <c r="I1032" t="s">
        <v>3866</v>
      </c>
      <c r="J1032" t="s">
        <v>3883</v>
      </c>
      <c r="K1032">
        <v>11200</v>
      </c>
    </row>
    <row r="1033" spans="1:11" x14ac:dyDescent="0.25">
      <c r="A1033" t="s">
        <v>3999</v>
      </c>
      <c r="B1033" t="s">
        <v>3853</v>
      </c>
      <c r="C1033" t="s">
        <v>354</v>
      </c>
      <c r="D1033" t="s">
        <v>4000</v>
      </c>
      <c r="E1033" t="s">
        <v>767</v>
      </c>
      <c r="F1033" t="s">
        <v>444</v>
      </c>
      <c r="G1033" t="s">
        <v>4001</v>
      </c>
      <c r="H1033" t="s">
        <v>3915</v>
      </c>
      <c r="I1033" t="s">
        <v>3867</v>
      </c>
      <c r="J1033" t="s">
        <v>3865</v>
      </c>
      <c r="K1033">
        <v>6500</v>
      </c>
    </row>
    <row r="1034" spans="1:11" x14ac:dyDescent="0.25">
      <c r="A1034" t="s">
        <v>3999</v>
      </c>
      <c r="B1034" t="s">
        <v>3853</v>
      </c>
      <c r="C1034" t="s">
        <v>354</v>
      </c>
      <c r="D1034" t="s">
        <v>4000</v>
      </c>
      <c r="E1034" t="s">
        <v>767</v>
      </c>
      <c r="F1034" t="s">
        <v>444</v>
      </c>
      <c r="G1034" t="s">
        <v>4001</v>
      </c>
      <c r="H1034" t="s">
        <v>3915</v>
      </c>
      <c r="I1034" t="s">
        <v>3867</v>
      </c>
      <c r="J1034" t="s">
        <v>3883</v>
      </c>
      <c r="K1034">
        <v>6500</v>
      </c>
    </row>
    <row r="1035" spans="1:11" x14ac:dyDescent="0.25">
      <c r="A1035" t="s">
        <v>3999</v>
      </c>
      <c r="B1035" t="s">
        <v>3853</v>
      </c>
      <c r="C1035" t="s">
        <v>354</v>
      </c>
      <c r="D1035" t="s">
        <v>4000</v>
      </c>
      <c r="E1035" t="s">
        <v>767</v>
      </c>
      <c r="F1035" t="s">
        <v>444</v>
      </c>
      <c r="G1035" t="s">
        <v>4001</v>
      </c>
      <c r="H1035" t="s">
        <v>3915</v>
      </c>
      <c r="I1035" t="s">
        <v>3870</v>
      </c>
      <c r="J1035" t="s">
        <v>3865</v>
      </c>
      <c r="K1035">
        <v>8200</v>
      </c>
    </row>
    <row r="1036" spans="1:11" x14ac:dyDescent="0.25">
      <c r="A1036" t="s">
        <v>3999</v>
      </c>
      <c r="B1036" t="s">
        <v>3853</v>
      </c>
      <c r="C1036" t="s">
        <v>354</v>
      </c>
      <c r="D1036" t="s">
        <v>4000</v>
      </c>
      <c r="E1036" t="s">
        <v>767</v>
      </c>
      <c r="F1036" t="s">
        <v>444</v>
      </c>
      <c r="G1036" t="s">
        <v>4001</v>
      </c>
      <c r="H1036" t="s">
        <v>3915</v>
      </c>
      <c r="I1036" t="s">
        <v>3870</v>
      </c>
      <c r="J1036" t="s">
        <v>3883</v>
      </c>
      <c r="K1036">
        <v>8200</v>
      </c>
    </row>
    <row r="1037" spans="1:11" x14ac:dyDescent="0.25">
      <c r="A1037" t="s">
        <v>3999</v>
      </c>
      <c r="B1037" t="s">
        <v>3853</v>
      </c>
      <c r="C1037" t="s">
        <v>354</v>
      </c>
      <c r="D1037" t="s">
        <v>4000</v>
      </c>
      <c r="E1037" t="s">
        <v>767</v>
      </c>
      <c r="F1037" t="s">
        <v>444</v>
      </c>
      <c r="G1037" t="s">
        <v>4001</v>
      </c>
      <c r="H1037" t="s">
        <v>3915</v>
      </c>
      <c r="I1037" t="s">
        <v>530</v>
      </c>
      <c r="J1037" t="s">
        <v>533</v>
      </c>
      <c r="K1037">
        <v>31000</v>
      </c>
    </row>
    <row r="1038" spans="1:11" x14ac:dyDescent="0.25">
      <c r="A1038" t="s">
        <v>3999</v>
      </c>
      <c r="B1038" t="s">
        <v>3853</v>
      </c>
      <c r="C1038" t="s">
        <v>354</v>
      </c>
      <c r="D1038" t="s">
        <v>4000</v>
      </c>
      <c r="E1038" t="s">
        <v>767</v>
      </c>
      <c r="F1038" t="s">
        <v>444</v>
      </c>
      <c r="G1038" t="s">
        <v>4001</v>
      </c>
      <c r="H1038" t="s">
        <v>3915</v>
      </c>
      <c r="I1038" t="s">
        <v>530</v>
      </c>
      <c r="J1038" t="s">
        <v>3871</v>
      </c>
      <c r="K1038">
        <v>32200</v>
      </c>
    </row>
    <row r="1039" spans="1:11" x14ac:dyDescent="0.25">
      <c r="A1039" t="s">
        <v>3999</v>
      </c>
      <c r="B1039" t="s">
        <v>3853</v>
      </c>
      <c r="C1039" t="s">
        <v>354</v>
      </c>
      <c r="D1039" t="s">
        <v>4000</v>
      </c>
      <c r="E1039" t="s">
        <v>767</v>
      </c>
      <c r="F1039" t="s">
        <v>444</v>
      </c>
      <c r="G1039" t="s">
        <v>4001</v>
      </c>
      <c r="H1039" t="s">
        <v>3915</v>
      </c>
      <c r="I1039" t="s">
        <v>3873</v>
      </c>
      <c r="J1039" t="s">
        <v>3859</v>
      </c>
      <c r="K1039">
        <v>10</v>
      </c>
    </row>
    <row r="1040" spans="1:11" x14ac:dyDescent="0.25">
      <c r="A1040" t="s">
        <v>3999</v>
      </c>
      <c r="B1040" t="s">
        <v>3853</v>
      </c>
      <c r="C1040" t="s">
        <v>354</v>
      </c>
      <c r="D1040" t="s">
        <v>4000</v>
      </c>
      <c r="E1040" t="s">
        <v>767</v>
      </c>
      <c r="F1040" t="s">
        <v>444</v>
      </c>
      <c r="G1040" t="s">
        <v>4001</v>
      </c>
      <c r="H1040" t="s">
        <v>3915</v>
      </c>
      <c r="I1040" t="s">
        <v>3873</v>
      </c>
      <c r="J1040" t="s">
        <v>3860</v>
      </c>
      <c r="K1040">
        <v>10</v>
      </c>
    </row>
    <row r="1041" spans="1:11" x14ac:dyDescent="0.25">
      <c r="A1041" t="s">
        <v>3999</v>
      </c>
      <c r="B1041" t="s">
        <v>3853</v>
      </c>
      <c r="C1041" t="s">
        <v>354</v>
      </c>
      <c r="D1041" t="s">
        <v>4000</v>
      </c>
      <c r="E1041" t="s">
        <v>767</v>
      </c>
      <c r="F1041" t="s">
        <v>444</v>
      </c>
      <c r="G1041" t="s">
        <v>4001</v>
      </c>
      <c r="H1041" t="s">
        <v>3915</v>
      </c>
      <c r="I1041" t="s">
        <v>3886</v>
      </c>
      <c r="J1041" t="s">
        <v>3871</v>
      </c>
      <c r="K1041">
        <v>32200</v>
      </c>
    </row>
    <row r="1042" spans="1:11" x14ac:dyDescent="0.25">
      <c r="A1042" t="s">
        <v>3999</v>
      </c>
      <c r="B1042" t="s">
        <v>3853</v>
      </c>
      <c r="C1042" t="s">
        <v>354</v>
      </c>
      <c r="D1042" t="s">
        <v>4000</v>
      </c>
      <c r="E1042" t="s">
        <v>767</v>
      </c>
      <c r="F1042" t="s">
        <v>444</v>
      </c>
      <c r="G1042" t="s">
        <v>4001</v>
      </c>
      <c r="H1042" t="s">
        <v>3915</v>
      </c>
      <c r="I1042" t="s">
        <v>3875</v>
      </c>
      <c r="J1042" t="s">
        <v>533</v>
      </c>
      <c r="K1042">
        <v>31000</v>
      </c>
    </row>
    <row r="1043" spans="1:11" x14ac:dyDescent="0.25">
      <c r="A1043" t="s">
        <v>3999</v>
      </c>
      <c r="B1043" t="s">
        <v>3853</v>
      </c>
      <c r="C1043" t="s">
        <v>354</v>
      </c>
      <c r="D1043" t="s">
        <v>4000</v>
      </c>
      <c r="E1043" t="s">
        <v>767</v>
      </c>
      <c r="F1043" t="s">
        <v>444</v>
      </c>
      <c r="G1043" t="s">
        <v>4001</v>
      </c>
      <c r="H1043" t="s">
        <v>3915</v>
      </c>
      <c r="I1043" t="s">
        <v>3875</v>
      </c>
      <c r="J1043" t="s">
        <v>3871</v>
      </c>
      <c r="K1043">
        <v>32200</v>
      </c>
    </row>
    <row r="1044" spans="1:11" x14ac:dyDescent="0.25">
      <c r="A1044" t="s">
        <v>3999</v>
      </c>
      <c r="B1044" t="s">
        <v>3853</v>
      </c>
      <c r="C1044" t="s">
        <v>354</v>
      </c>
      <c r="D1044" t="s">
        <v>4002</v>
      </c>
      <c r="E1044" t="s">
        <v>3945</v>
      </c>
      <c r="F1044" t="s">
        <v>341</v>
      </c>
      <c r="G1044" t="s">
        <v>3967</v>
      </c>
      <c r="H1044" t="s">
        <v>3900</v>
      </c>
      <c r="I1044" t="s">
        <v>3858</v>
      </c>
      <c r="J1044" t="s">
        <v>3859</v>
      </c>
      <c r="K1044">
        <v>14000</v>
      </c>
    </row>
    <row r="1045" spans="1:11" x14ac:dyDescent="0.25">
      <c r="A1045" t="s">
        <v>3999</v>
      </c>
      <c r="B1045" t="s">
        <v>3853</v>
      </c>
      <c r="C1045" t="s">
        <v>354</v>
      </c>
      <c r="D1045" t="s">
        <v>4002</v>
      </c>
      <c r="E1045" t="s">
        <v>3945</v>
      </c>
      <c r="F1045" t="s">
        <v>341</v>
      </c>
      <c r="G1045" t="s">
        <v>3967</v>
      </c>
      <c r="H1045" t="s">
        <v>3900</v>
      </c>
      <c r="I1045" t="s">
        <v>3858</v>
      </c>
      <c r="J1045" t="s">
        <v>3860</v>
      </c>
      <c r="K1045">
        <v>14000</v>
      </c>
    </row>
    <row r="1046" spans="1:11" x14ac:dyDescent="0.25">
      <c r="A1046" t="s">
        <v>3999</v>
      </c>
      <c r="B1046" t="s">
        <v>3853</v>
      </c>
      <c r="C1046" t="s">
        <v>354</v>
      </c>
      <c r="D1046" t="s">
        <v>4002</v>
      </c>
      <c r="E1046" t="s">
        <v>3945</v>
      </c>
      <c r="F1046" t="s">
        <v>341</v>
      </c>
      <c r="G1046" t="s">
        <v>3967</v>
      </c>
      <c r="H1046" t="s">
        <v>3900</v>
      </c>
      <c r="I1046" t="s">
        <v>3881</v>
      </c>
      <c r="J1046" t="s">
        <v>3859</v>
      </c>
      <c r="K1046">
        <v>4000</v>
      </c>
    </row>
    <row r="1047" spans="1:11" x14ac:dyDescent="0.25">
      <c r="A1047" t="s">
        <v>3999</v>
      </c>
      <c r="B1047" t="s">
        <v>3853</v>
      </c>
      <c r="C1047" t="s">
        <v>354</v>
      </c>
      <c r="D1047" t="s">
        <v>4002</v>
      </c>
      <c r="E1047" t="s">
        <v>3945</v>
      </c>
      <c r="F1047" t="s">
        <v>341</v>
      </c>
      <c r="G1047" t="s">
        <v>3967</v>
      </c>
      <c r="H1047" t="s">
        <v>3900</v>
      </c>
      <c r="I1047" t="s">
        <v>3881</v>
      </c>
      <c r="J1047" t="s">
        <v>3860</v>
      </c>
      <c r="K1047">
        <v>4000</v>
      </c>
    </row>
    <row r="1048" spans="1:11" x14ac:dyDescent="0.25">
      <c r="A1048" t="s">
        <v>3999</v>
      </c>
      <c r="B1048" t="s">
        <v>3853</v>
      </c>
      <c r="C1048" t="s">
        <v>354</v>
      </c>
      <c r="D1048" t="s">
        <v>4002</v>
      </c>
      <c r="E1048" t="s">
        <v>3945</v>
      </c>
      <c r="F1048" t="s">
        <v>341</v>
      </c>
      <c r="G1048" t="s">
        <v>3967</v>
      </c>
      <c r="H1048" t="s">
        <v>3900</v>
      </c>
      <c r="I1048" t="s">
        <v>3863</v>
      </c>
      <c r="J1048" t="s">
        <v>3864</v>
      </c>
      <c r="K1048">
        <v>42000</v>
      </c>
    </row>
    <row r="1049" spans="1:11" x14ac:dyDescent="0.25">
      <c r="A1049" t="s">
        <v>3999</v>
      </c>
      <c r="B1049" t="s">
        <v>3853</v>
      </c>
      <c r="C1049" t="s">
        <v>354</v>
      </c>
      <c r="D1049" t="s">
        <v>4002</v>
      </c>
      <c r="E1049" t="s">
        <v>3945</v>
      </c>
      <c r="F1049" t="s">
        <v>341</v>
      </c>
      <c r="G1049" t="s">
        <v>3967</v>
      </c>
      <c r="H1049" t="s">
        <v>3900</v>
      </c>
      <c r="I1049" t="s">
        <v>3863</v>
      </c>
      <c r="J1049" t="s">
        <v>3865</v>
      </c>
      <c r="K1049">
        <v>44000</v>
      </c>
    </row>
    <row r="1050" spans="1:11" x14ac:dyDescent="0.25">
      <c r="A1050" t="s">
        <v>3999</v>
      </c>
      <c r="B1050" t="s">
        <v>3853</v>
      </c>
      <c r="C1050" t="s">
        <v>354</v>
      </c>
      <c r="D1050" t="s">
        <v>4002</v>
      </c>
      <c r="E1050" t="s">
        <v>3945</v>
      </c>
      <c r="F1050" t="s">
        <v>341</v>
      </c>
      <c r="G1050" t="s">
        <v>3967</v>
      </c>
      <c r="H1050" t="s">
        <v>3900</v>
      </c>
      <c r="I1050" t="s">
        <v>3863</v>
      </c>
      <c r="J1050" t="s">
        <v>3883</v>
      </c>
      <c r="K1050">
        <v>44000</v>
      </c>
    </row>
    <row r="1051" spans="1:11" x14ac:dyDescent="0.25">
      <c r="A1051" t="s">
        <v>3999</v>
      </c>
      <c r="B1051" t="s">
        <v>3853</v>
      </c>
      <c r="C1051" t="s">
        <v>354</v>
      </c>
      <c r="D1051" t="s">
        <v>4002</v>
      </c>
      <c r="E1051" t="s">
        <v>3945</v>
      </c>
      <c r="F1051" t="s">
        <v>341</v>
      </c>
      <c r="G1051" t="s">
        <v>3967</v>
      </c>
      <c r="H1051" t="s">
        <v>3900</v>
      </c>
      <c r="I1051" t="s">
        <v>3882</v>
      </c>
      <c r="J1051" t="s">
        <v>3864</v>
      </c>
      <c r="K1051">
        <v>22500</v>
      </c>
    </row>
    <row r="1052" spans="1:11" x14ac:dyDescent="0.25">
      <c r="A1052" t="s">
        <v>3999</v>
      </c>
      <c r="B1052" t="s">
        <v>3853</v>
      </c>
      <c r="C1052" t="s">
        <v>354</v>
      </c>
      <c r="D1052" t="s">
        <v>4002</v>
      </c>
      <c r="E1052" t="s">
        <v>3945</v>
      </c>
      <c r="F1052" t="s">
        <v>341</v>
      </c>
      <c r="G1052" t="s">
        <v>3967</v>
      </c>
      <c r="H1052" t="s">
        <v>3900</v>
      </c>
      <c r="I1052" t="s">
        <v>3882</v>
      </c>
      <c r="J1052" t="s">
        <v>3865</v>
      </c>
      <c r="K1052">
        <v>23500</v>
      </c>
    </row>
    <row r="1053" spans="1:11" x14ac:dyDescent="0.25">
      <c r="A1053" t="s">
        <v>3999</v>
      </c>
      <c r="B1053" t="s">
        <v>3853</v>
      </c>
      <c r="C1053" t="s">
        <v>354</v>
      </c>
      <c r="D1053" t="s">
        <v>4002</v>
      </c>
      <c r="E1053" t="s">
        <v>3945</v>
      </c>
      <c r="F1053" t="s">
        <v>341</v>
      </c>
      <c r="G1053" t="s">
        <v>3967</v>
      </c>
      <c r="H1053" t="s">
        <v>3900</v>
      </c>
      <c r="I1053" t="s">
        <v>3882</v>
      </c>
      <c r="J1053" t="s">
        <v>3883</v>
      </c>
      <c r="K1053">
        <v>23500</v>
      </c>
    </row>
    <row r="1054" spans="1:11" x14ac:dyDescent="0.25">
      <c r="A1054" t="s">
        <v>3999</v>
      </c>
      <c r="B1054" t="s">
        <v>3853</v>
      </c>
      <c r="C1054" t="s">
        <v>354</v>
      </c>
      <c r="D1054" t="s">
        <v>4002</v>
      </c>
      <c r="E1054" t="s">
        <v>3945</v>
      </c>
      <c r="F1054" t="s">
        <v>341</v>
      </c>
      <c r="G1054" t="s">
        <v>3967</v>
      </c>
      <c r="H1054" t="s">
        <v>3900</v>
      </c>
      <c r="I1054" t="s">
        <v>3904</v>
      </c>
      <c r="J1054" t="s">
        <v>3864</v>
      </c>
      <c r="K1054">
        <v>7200</v>
      </c>
    </row>
    <row r="1055" spans="1:11" x14ac:dyDescent="0.25">
      <c r="A1055" t="s">
        <v>3999</v>
      </c>
      <c r="B1055" t="s">
        <v>3853</v>
      </c>
      <c r="C1055" t="s">
        <v>354</v>
      </c>
      <c r="D1055" t="s">
        <v>4002</v>
      </c>
      <c r="E1055" t="s">
        <v>3945</v>
      </c>
      <c r="F1055" t="s">
        <v>341</v>
      </c>
      <c r="G1055" t="s">
        <v>3967</v>
      </c>
      <c r="H1055" t="s">
        <v>3900</v>
      </c>
      <c r="I1055" t="s">
        <v>3904</v>
      </c>
      <c r="J1055" t="s">
        <v>3865</v>
      </c>
      <c r="K1055">
        <v>7500</v>
      </c>
    </row>
    <row r="1056" spans="1:11" x14ac:dyDescent="0.25">
      <c r="A1056" t="s">
        <v>3999</v>
      </c>
      <c r="B1056" t="s">
        <v>3853</v>
      </c>
      <c r="C1056" t="s">
        <v>354</v>
      </c>
      <c r="D1056" t="s">
        <v>4002</v>
      </c>
      <c r="E1056" t="s">
        <v>3945</v>
      </c>
      <c r="F1056" t="s">
        <v>341</v>
      </c>
      <c r="G1056" t="s">
        <v>3967</v>
      </c>
      <c r="H1056" t="s">
        <v>3900</v>
      </c>
      <c r="I1056" t="s">
        <v>3904</v>
      </c>
      <c r="J1056" t="s">
        <v>3883</v>
      </c>
      <c r="K1056">
        <v>7500</v>
      </c>
    </row>
    <row r="1057" spans="1:11" x14ac:dyDescent="0.25">
      <c r="A1057" t="s">
        <v>3999</v>
      </c>
      <c r="B1057" t="s">
        <v>3853</v>
      </c>
      <c r="C1057" t="s">
        <v>354</v>
      </c>
      <c r="D1057" t="s">
        <v>4002</v>
      </c>
      <c r="E1057" t="s">
        <v>3945</v>
      </c>
      <c r="F1057" t="s">
        <v>341</v>
      </c>
      <c r="G1057" t="s">
        <v>3967</v>
      </c>
      <c r="H1057" t="s">
        <v>3900</v>
      </c>
      <c r="I1057" t="s">
        <v>3866</v>
      </c>
      <c r="J1057" t="s">
        <v>3865</v>
      </c>
      <c r="K1057">
        <v>54000</v>
      </c>
    </row>
    <row r="1058" spans="1:11" x14ac:dyDescent="0.25">
      <c r="A1058" t="s">
        <v>3999</v>
      </c>
      <c r="B1058" t="s">
        <v>3853</v>
      </c>
      <c r="C1058" t="s">
        <v>354</v>
      </c>
      <c r="D1058" t="s">
        <v>4002</v>
      </c>
      <c r="E1058" t="s">
        <v>3945</v>
      </c>
      <c r="F1058" t="s">
        <v>341</v>
      </c>
      <c r="G1058" t="s">
        <v>3967</v>
      </c>
      <c r="H1058" t="s">
        <v>3900</v>
      </c>
      <c r="I1058" t="s">
        <v>3866</v>
      </c>
      <c r="J1058" t="s">
        <v>3883</v>
      </c>
      <c r="K1058">
        <v>54000</v>
      </c>
    </row>
    <row r="1059" spans="1:11" x14ac:dyDescent="0.25">
      <c r="A1059" t="s">
        <v>3999</v>
      </c>
      <c r="B1059" t="s">
        <v>3853</v>
      </c>
      <c r="C1059" t="s">
        <v>354</v>
      </c>
      <c r="D1059" t="s">
        <v>4002</v>
      </c>
      <c r="E1059" t="s">
        <v>3945</v>
      </c>
      <c r="F1059" t="s">
        <v>341</v>
      </c>
      <c r="G1059" t="s">
        <v>3967</v>
      </c>
      <c r="H1059" t="s">
        <v>3900</v>
      </c>
      <c r="I1059" t="s">
        <v>3867</v>
      </c>
      <c r="J1059" t="s">
        <v>3865</v>
      </c>
      <c r="K1059">
        <v>27000</v>
      </c>
    </row>
    <row r="1060" spans="1:11" x14ac:dyDescent="0.25">
      <c r="A1060" t="s">
        <v>3999</v>
      </c>
      <c r="B1060" t="s">
        <v>3853</v>
      </c>
      <c r="C1060" t="s">
        <v>354</v>
      </c>
      <c r="D1060" t="s">
        <v>4002</v>
      </c>
      <c r="E1060" t="s">
        <v>3945</v>
      </c>
      <c r="F1060" t="s">
        <v>341</v>
      </c>
      <c r="G1060" t="s">
        <v>3967</v>
      </c>
      <c r="H1060" t="s">
        <v>3900</v>
      </c>
      <c r="I1060" t="s">
        <v>3867</v>
      </c>
      <c r="J1060" t="s">
        <v>3883</v>
      </c>
      <c r="K1060">
        <v>27000</v>
      </c>
    </row>
    <row r="1061" spans="1:11" x14ac:dyDescent="0.25">
      <c r="A1061" t="s">
        <v>3999</v>
      </c>
      <c r="B1061" t="s">
        <v>3853</v>
      </c>
      <c r="C1061" t="s">
        <v>354</v>
      </c>
      <c r="D1061" t="s">
        <v>4002</v>
      </c>
      <c r="E1061" t="s">
        <v>3945</v>
      </c>
      <c r="F1061" t="s">
        <v>341</v>
      </c>
      <c r="G1061" t="s">
        <v>3967</v>
      </c>
      <c r="H1061" t="s">
        <v>3900</v>
      </c>
      <c r="I1061" t="s">
        <v>3868</v>
      </c>
      <c r="J1061" t="s">
        <v>3865</v>
      </c>
      <c r="K1061">
        <v>50000</v>
      </c>
    </row>
    <row r="1062" spans="1:11" x14ac:dyDescent="0.25">
      <c r="A1062" t="s">
        <v>3999</v>
      </c>
      <c r="B1062" t="s">
        <v>3853</v>
      </c>
      <c r="C1062" t="s">
        <v>354</v>
      </c>
      <c r="D1062" t="s">
        <v>4002</v>
      </c>
      <c r="E1062" t="s">
        <v>3945</v>
      </c>
      <c r="F1062" t="s">
        <v>341</v>
      </c>
      <c r="G1062" t="s">
        <v>3967</v>
      </c>
      <c r="H1062" t="s">
        <v>3900</v>
      </c>
      <c r="I1062" t="s">
        <v>3868</v>
      </c>
      <c r="J1062" t="s">
        <v>3883</v>
      </c>
      <c r="K1062">
        <v>50000</v>
      </c>
    </row>
    <row r="1063" spans="1:11" x14ac:dyDescent="0.25">
      <c r="A1063" t="s">
        <v>3999</v>
      </c>
      <c r="B1063" t="s">
        <v>3853</v>
      </c>
      <c r="C1063" t="s">
        <v>354</v>
      </c>
      <c r="D1063" t="s">
        <v>4002</v>
      </c>
      <c r="E1063" t="s">
        <v>3945</v>
      </c>
      <c r="F1063" t="s">
        <v>341</v>
      </c>
      <c r="G1063" t="s">
        <v>3967</v>
      </c>
      <c r="H1063" t="s">
        <v>3900</v>
      </c>
      <c r="I1063" t="s">
        <v>3869</v>
      </c>
      <c r="J1063" t="s">
        <v>3865</v>
      </c>
      <c r="K1063">
        <v>12000</v>
      </c>
    </row>
    <row r="1064" spans="1:11" x14ac:dyDescent="0.25">
      <c r="A1064" t="s">
        <v>3999</v>
      </c>
      <c r="B1064" t="s">
        <v>3853</v>
      </c>
      <c r="C1064" t="s">
        <v>354</v>
      </c>
      <c r="D1064" t="s">
        <v>4002</v>
      </c>
      <c r="E1064" t="s">
        <v>3945</v>
      </c>
      <c r="F1064" t="s">
        <v>341</v>
      </c>
      <c r="G1064" t="s">
        <v>3967</v>
      </c>
      <c r="H1064" t="s">
        <v>3900</v>
      </c>
      <c r="I1064" t="s">
        <v>3869</v>
      </c>
      <c r="J1064" t="s">
        <v>3883</v>
      </c>
      <c r="K1064">
        <v>12000</v>
      </c>
    </row>
    <row r="1065" spans="1:11" x14ac:dyDescent="0.25">
      <c r="A1065" t="s">
        <v>3999</v>
      </c>
      <c r="B1065" t="s">
        <v>3853</v>
      </c>
      <c r="C1065" t="s">
        <v>354</v>
      </c>
      <c r="D1065" t="s">
        <v>4002</v>
      </c>
      <c r="E1065" t="s">
        <v>3945</v>
      </c>
      <c r="F1065" t="s">
        <v>341</v>
      </c>
      <c r="G1065" t="s">
        <v>3967</v>
      </c>
      <c r="H1065" t="s">
        <v>3900</v>
      </c>
      <c r="I1065" t="s">
        <v>3870</v>
      </c>
      <c r="J1065" t="s">
        <v>3865</v>
      </c>
      <c r="K1065">
        <v>50000</v>
      </c>
    </row>
    <row r="1066" spans="1:11" x14ac:dyDescent="0.25">
      <c r="A1066" t="s">
        <v>3999</v>
      </c>
      <c r="B1066" t="s">
        <v>3853</v>
      </c>
      <c r="C1066" t="s">
        <v>354</v>
      </c>
      <c r="D1066" t="s">
        <v>4002</v>
      </c>
      <c r="E1066" t="s">
        <v>3945</v>
      </c>
      <c r="F1066" t="s">
        <v>341</v>
      </c>
      <c r="G1066" t="s">
        <v>3967</v>
      </c>
      <c r="H1066" t="s">
        <v>3900</v>
      </c>
      <c r="I1066" t="s">
        <v>3870</v>
      </c>
      <c r="J1066" t="s">
        <v>3883</v>
      </c>
      <c r="K1066">
        <v>50000</v>
      </c>
    </row>
    <row r="1067" spans="1:11" x14ac:dyDescent="0.25">
      <c r="A1067" t="s">
        <v>3999</v>
      </c>
      <c r="B1067" t="s">
        <v>3853</v>
      </c>
      <c r="C1067" t="s">
        <v>354</v>
      </c>
      <c r="D1067" t="s">
        <v>4002</v>
      </c>
      <c r="E1067" t="s">
        <v>3945</v>
      </c>
      <c r="F1067" t="s">
        <v>341</v>
      </c>
      <c r="G1067" t="s">
        <v>3967</v>
      </c>
      <c r="H1067" t="s">
        <v>3900</v>
      </c>
      <c r="I1067" t="s">
        <v>3905</v>
      </c>
      <c r="J1067" t="s">
        <v>3859</v>
      </c>
      <c r="K1067">
        <v>56</v>
      </c>
    </row>
    <row r="1068" spans="1:11" x14ac:dyDescent="0.25">
      <c r="A1068" t="s">
        <v>3999</v>
      </c>
      <c r="B1068" t="s">
        <v>3853</v>
      </c>
      <c r="C1068" t="s">
        <v>354</v>
      </c>
      <c r="D1068" t="s">
        <v>4002</v>
      </c>
      <c r="E1068" t="s">
        <v>3945</v>
      </c>
      <c r="F1068" t="s">
        <v>341</v>
      </c>
      <c r="G1068" t="s">
        <v>3967</v>
      </c>
      <c r="H1068" t="s">
        <v>3900</v>
      </c>
      <c r="I1068" t="s">
        <v>3905</v>
      </c>
      <c r="J1068" t="s">
        <v>3860</v>
      </c>
      <c r="K1068">
        <v>56</v>
      </c>
    </row>
    <row r="1069" spans="1:11" x14ac:dyDescent="0.25">
      <c r="A1069" t="s">
        <v>3999</v>
      </c>
      <c r="B1069" t="s">
        <v>3853</v>
      </c>
      <c r="C1069" t="s">
        <v>354</v>
      </c>
      <c r="D1069" t="s">
        <v>4002</v>
      </c>
      <c r="E1069" t="s">
        <v>3945</v>
      </c>
      <c r="F1069" t="s">
        <v>341</v>
      </c>
      <c r="G1069" t="s">
        <v>3967</v>
      </c>
      <c r="H1069" t="s">
        <v>3900</v>
      </c>
      <c r="I1069" t="s">
        <v>3925</v>
      </c>
      <c r="J1069" t="s">
        <v>3859</v>
      </c>
      <c r="K1069">
        <v>1500</v>
      </c>
    </row>
    <row r="1070" spans="1:11" x14ac:dyDescent="0.25">
      <c r="A1070" t="s">
        <v>3999</v>
      </c>
      <c r="B1070" t="s">
        <v>3853</v>
      </c>
      <c r="C1070" t="s">
        <v>354</v>
      </c>
      <c r="D1070" t="s">
        <v>4002</v>
      </c>
      <c r="E1070" t="s">
        <v>3945</v>
      </c>
      <c r="F1070" t="s">
        <v>341</v>
      </c>
      <c r="G1070" t="s">
        <v>3967</v>
      </c>
      <c r="H1070" t="s">
        <v>3900</v>
      </c>
      <c r="I1070" t="s">
        <v>3925</v>
      </c>
      <c r="J1070" t="s">
        <v>3860</v>
      </c>
      <c r="K1070">
        <v>1500</v>
      </c>
    </row>
    <row r="1071" spans="1:11" x14ac:dyDescent="0.25">
      <c r="A1071" t="s">
        <v>3999</v>
      </c>
      <c r="B1071" t="s">
        <v>3853</v>
      </c>
      <c r="C1071" t="s">
        <v>354</v>
      </c>
      <c r="D1071" t="s">
        <v>4002</v>
      </c>
      <c r="E1071" t="s">
        <v>3945</v>
      </c>
      <c r="F1071" t="s">
        <v>341</v>
      </c>
      <c r="G1071" t="s">
        <v>3967</v>
      </c>
      <c r="H1071" t="s">
        <v>3900</v>
      </c>
      <c r="I1071" t="s">
        <v>3884</v>
      </c>
      <c r="J1071" t="s">
        <v>3859</v>
      </c>
      <c r="K1071">
        <v>15000</v>
      </c>
    </row>
    <row r="1072" spans="1:11" x14ac:dyDescent="0.25">
      <c r="A1072" t="s">
        <v>3999</v>
      </c>
      <c r="B1072" t="s">
        <v>3853</v>
      </c>
      <c r="C1072" t="s">
        <v>354</v>
      </c>
      <c r="D1072" t="s">
        <v>4002</v>
      </c>
      <c r="E1072" t="s">
        <v>3945</v>
      </c>
      <c r="F1072" t="s">
        <v>341</v>
      </c>
      <c r="G1072" t="s">
        <v>3967</v>
      </c>
      <c r="H1072" t="s">
        <v>3900</v>
      </c>
      <c r="I1072" t="s">
        <v>3884</v>
      </c>
      <c r="J1072" t="s">
        <v>3860</v>
      </c>
      <c r="K1072">
        <v>15000</v>
      </c>
    </row>
    <row r="1073" spans="1:11" x14ac:dyDescent="0.25">
      <c r="A1073" t="s">
        <v>3999</v>
      </c>
      <c r="B1073" t="s">
        <v>3853</v>
      </c>
      <c r="C1073" t="s">
        <v>354</v>
      </c>
      <c r="D1073" t="s">
        <v>4002</v>
      </c>
      <c r="E1073" t="s">
        <v>3945</v>
      </c>
      <c r="F1073" t="s">
        <v>341</v>
      </c>
      <c r="G1073" t="s">
        <v>3967</v>
      </c>
      <c r="H1073" t="s">
        <v>3900</v>
      </c>
      <c r="I1073" t="s">
        <v>530</v>
      </c>
      <c r="J1073" t="s">
        <v>533</v>
      </c>
      <c r="K1073">
        <v>162000</v>
      </c>
    </row>
    <row r="1074" spans="1:11" x14ac:dyDescent="0.25">
      <c r="A1074" t="s">
        <v>3999</v>
      </c>
      <c r="B1074" t="s">
        <v>3853</v>
      </c>
      <c r="C1074" t="s">
        <v>354</v>
      </c>
      <c r="D1074" t="s">
        <v>4002</v>
      </c>
      <c r="E1074" t="s">
        <v>3945</v>
      </c>
      <c r="F1074" t="s">
        <v>341</v>
      </c>
      <c r="G1074" t="s">
        <v>3967</v>
      </c>
      <c r="H1074" t="s">
        <v>3900</v>
      </c>
      <c r="I1074" t="s">
        <v>530</v>
      </c>
      <c r="J1074" t="s">
        <v>3871</v>
      </c>
      <c r="K1074">
        <v>165000</v>
      </c>
    </row>
    <row r="1075" spans="1:11" x14ac:dyDescent="0.25">
      <c r="A1075" t="s">
        <v>3999</v>
      </c>
      <c r="B1075" t="s">
        <v>3853</v>
      </c>
      <c r="C1075" t="s">
        <v>354</v>
      </c>
      <c r="D1075" t="s">
        <v>4002</v>
      </c>
      <c r="E1075" t="s">
        <v>3945</v>
      </c>
      <c r="F1075" t="s">
        <v>341</v>
      </c>
      <c r="G1075" t="s">
        <v>3967</v>
      </c>
      <c r="H1075" t="s">
        <v>3900</v>
      </c>
      <c r="I1075" t="s">
        <v>3872</v>
      </c>
      <c r="J1075" t="s">
        <v>3859</v>
      </c>
      <c r="K1075">
        <v>7000</v>
      </c>
    </row>
    <row r="1076" spans="1:11" x14ac:dyDescent="0.25">
      <c r="A1076" t="s">
        <v>3999</v>
      </c>
      <c r="B1076" t="s">
        <v>3853</v>
      </c>
      <c r="C1076" t="s">
        <v>354</v>
      </c>
      <c r="D1076" t="s">
        <v>4002</v>
      </c>
      <c r="E1076" t="s">
        <v>3945</v>
      </c>
      <c r="F1076" t="s">
        <v>341</v>
      </c>
      <c r="G1076" t="s">
        <v>3967</v>
      </c>
      <c r="H1076" t="s">
        <v>3900</v>
      </c>
      <c r="I1076" t="s">
        <v>3872</v>
      </c>
      <c r="J1076" t="s">
        <v>3860</v>
      </c>
      <c r="K1076">
        <v>7000</v>
      </c>
    </row>
    <row r="1077" spans="1:11" x14ac:dyDescent="0.25">
      <c r="A1077" t="s">
        <v>3999</v>
      </c>
      <c r="B1077" t="s">
        <v>3853</v>
      </c>
      <c r="C1077" t="s">
        <v>354</v>
      </c>
      <c r="D1077" t="s">
        <v>4002</v>
      </c>
      <c r="E1077" t="s">
        <v>3945</v>
      </c>
      <c r="F1077" t="s">
        <v>341</v>
      </c>
      <c r="G1077" t="s">
        <v>3967</v>
      </c>
      <c r="H1077" t="s">
        <v>3900</v>
      </c>
      <c r="I1077" t="s">
        <v>3873</v>
      </c>
      <c r="J1077" t="s">
        <v>3859</v>
      </c>
      <c r="K1077">
        <v>315</v>
      </c>
    </row>
    <row r="1078" spans="1:11" x14ac:dyDescent="0.25">
      <c r="A1078" t="s">
        <v>3999</v>
      </c>
      <c r="B1078" t="s">
        <v>3853</v>
      </c>
      <c r="C1078" t="s">
        <v>354</v>
      </c>
      <c r="D1078" t="s">
        <v>4002</v>
      </c>
      <c r="E1078" t="s">
        <v>3945</v>
      </c>
      <c r="F1078" t="s">
        <v>341</v>
      </c>
      <c r="G1078" t="s">
        <v>3967</v>
      </c>
      <c r="H1078" t="s">
        <v>3900</v>
      </c>
      <c r="I1078" t="s">
        <v>3873</v>
      </c>
      <c r="J1078" t="s">
        <v>3860</v>
      </c>
      <c r="K1078">
        <v>315</v>
      </c>
    </row>
    <row r="1079" spans="1:11" x14ac:dyDescent="0.25">
      <c r="A1079" t="s">
        <v>3999</v>
      </c>
      <c r="B1079" t="s">
        <v>3853</v>
      </c>
      <c r="C1079" t="s">
        <v>354</v>
      </c>
      <c r="D1079" t="s">
        <v>4002</v>
      </c>
      <c r="E1079" t="s">
        <v>3945</v>
      </c>
      <c r="F1079" t="s">
        <v>341</v>
      </c>
      <c r="G1079" t="s">
        <v>3967</v>
      </c>
      <c r="H1079" t="s">
        <v>3900</v>
      </c>
      <c r="I1079" t="s">
        <v>3874</v>
      </c>
      <c r="J1079" t="s">
        <v>3864</v>
      </c>
      <c r="K1079">
        <v>21000</v>
      </c>
    </row>
    <row r="1080" spans="1:11" x14ac:dyDescent="0.25">
      <c r="A1080" t="s">
        <v>3999</v>
      </c>
      <c r="B1080" t="s">
        <v>3853</v>
      </c>
      <c r="C1080" t="s">
        <v>354</v>
      </c>
      <c r="D1080" t="s">
        <v>4002</v>
      </c>
      <c r="E1080" t="s">
        <v>3945</v>
      </c>
      <c r="F1080" t="s">
        <v>341</v>
      </c>
      <c r="G1080" t="s">
        <v>3967</v>
      </c>
      <c r="H1080" t="s">
        <v>3900</v>
      </c>
      <c r="I1080" t="s">
        <v>3874</v>
      </c>
      <c r="J1080" t="s">
        <v>3865</v>
      </c>
      <c r="K1080">
        <v>22500</v>
      </c>
    </row>
    <row r="1081" spans="1:11" x14ac:dyDescent="0.25">
      <c r="A1081" t="s">
        <v>3999</v>
      </c>
      <c r="B1081" t="s">
        <v>3853</v>
      </c>
      <c r="C1081" t="s">
        <v>354</v>
      </c>
      <c r="D1081" t="s">
        <v>4002</v>
      </c>
      <c r="E1081" t="s">
        <v>3945</v>
      </c>
      <c r="F1081" t="s">
        <v>341</v>
      </c>
      <c r="G1081" t="s">
        <v>3967</v>
      </c>
      <c r="H1081" t="s">
        <v>3900</v>
      </c>
      <c r="I1081" t="s">
        <v>3874</v>
      </c>
      <c r="J1081" t="s">
        <v>3883</v>
      </c>
      <c r="K1081">
        <v>22500</v>
      </c>
    </row>
    <row r="1082" spans="1:11" x14ac:dyDescent="0.25">
      <c r="A1082" t="s">
        <v>3999</v>
      </c>
      <c r="B1082" t="s">
        <v>3853</v>
      </c>
      <c r="C1082" t="s">
        <v>354</v>
      </c>
      <c r="D1082" t="s">
        <v>4002</v>
      </c>
      <c r="E1082" t="s">
        <v>3945</v>
      </c>
      <c r="F1082" t="s">
        <v>341</v>
      </c>
      <c r="G1082" t="s">
        <v>3967</v>
      </c>
      <c r="H1082" t="s">
        <v>3900</v>
      </c>
      <c r="I1082" t="s">
        <v>3886</v>
      </c>
      <c r="J1082" t="s">
        <v>3871</v>
      </c>
      <c r="K1082">
        <v>165000</v>
      </c>
    </row>
    <row r="1083" spans="1:11" x14ac:dyDescent="0.25">
      <c r="A1083" t="s">
        <v>3999</v>
      </c>
      <c r="B1083" t="s">
        <v>3853</v>
      </c>
      <c r="C1083" t="s">
        <v>354</v>
      </c>
      <c r="D1083" t="s">
        <v>4002</v>
      </c>
      <c r="E1083" t="s">
        <v>3945</v>
      </c>
      <c r="F1083" t="s">
        <v>341</v>
      </c>
      <c r="G1083" t="s">
        <v>3967</v>
      </c>
      <c r="H1083" t="s">
        <v>3900</v>
      </c>
      <c r="I1083" t="s">
        <v>3875</v>
      </c>
      <c r="J1083" t="s">
        <v>533</v>
      </c>
      <c r="K1083">
        <v>162000</v>
      </c>
    </row>
    <row r="1084" spans="1:11" x14ac:dyDescent="0.25">
      <c r="A1084" t="s">
        <v>3999</v>
      </c>
      <c r="B1084" t="s">
        <v>3853</v>
      </c>
      <c r="C1084" t="s">
        <v>354</v>
      </c>
      <c r="D1084" t="s">
        <v>4002</v>
      </c>
      <c r="E1084" t="s">
        <v>3945</v>
      </c>
      <c r="F1084" t="s">
        <v>341</v>
      </c>
      <c r="G1084" t="s">
        <v>3967</v>
      </c>
      <c r="H1084" t="s">
        <v>3900</v>
      </c>
      <c r="I1084" t="s">
        <v>3875</v>
      </c>
      <c r="J1084" t="s">
        <v>3871</v>
      </c>
      <c r="K1084">
        <v>165000</v>
      </c>
    </row>
    <row r="1085" spans="1:11" x14ac:dyDescent="0.25">
      <c r="A1085" t="s">
        <v>3999</v>
      </c>
      <c r="B1085" t="s">
        <v>3853</v>
      </c>
      <c r="C1085" t="s">
        <v>354</v>
      </c>
      <c r="D1085" t="s">
        <v>4002</v>
      </c>
      <c r="E1085" t="s">
        <v>3945</v>
      </c>
      <c r="F1085" t="s">
        <v>341</v>
      </c>
      <c r="G1085" t="s">
        <v>3967</v>
      </c>
      <c r="H1085" t="s">
        <v>3900</v>
      </c>
      <c r="I1085" t="s">
        <v>3876</v>
      </c>
      <c r="J1085" t="s">
        <v>3865</v>
      </c>
      <c r="K1085">
        <v>65000</v>
      </c>
    </row>
    <row r="1086" spans="1:11" x14ac:dyDescent="0.25">
      <c r="A1086" t="s">
        <v>3999</v>
      </c>
      <c r="B1086" t="s">
        <v>3853</v>
      </c>
      <c r="C1086" t="s">
        <v>354</v>
      </c>
      <c r="D1086" t="s">
        <v>4002</v>
      </c>
      <c r="E1086" t="s">
        <v>3945</v>
      </c>
      <c r="F1086" t="s">
        <v>341</v>
      </c>
      <c r="G1086" t="s">
        <v>3967</v>
      </c>
      <c r="H1086" t="s">
        <v>3900</v>
      </c>
      <c r="I1086" t="s">
        <v>3876</v>
      </c>
      <c r="J1086" t="s">
        <v>3883</v>
      </c>
      <c r="K1086">
        <v>65000</v>
      </c>
    </row>
    <row r="1087" spans="1:11" x14ac:dyDescent="0.25">
      <c r="A1087" t="s">
        <v>3999</v>
      </c>
      <c r="B1087" t="s">
        <v>3853</v>
      </c>
      <c r="C1087" t="s">
        <v>354</v>
      </c>
      <c r="D1087" t="s">
        <v>4003</v>
      </c>
      <c r="E1087" t="s">
        <v>387</v>
      </c>
      <c r="F1087" t="s">
        <v>387</v>
      </c>
      <c r="G1087" t="s">
        <v>4004</v>
      </c>
      <c r="H1087" t="s">
        <v>3857</v>
      </c>
      <c r="I1087" t="s">
        <v>3858</v>
      </c>
      <c r="J1087" t="s">
        <v>3859</v>
      </c>
      <c r="K1087">
        <v>9500</v>
      </c>
    </row>
    <row r="1088" spans="1:11" x14ac:dyDescent="0.25">
      <c r="A1088" t="s">
        <v>3999</v>
      </c>
      <c r="B1088" t="s">
        <v>3853</v>
      </c>
      <c r="C1088" t="s">
        <v>354</v>
      </c>
      <c r="D1088" t="s">
        <v>4003</v>
      </c>
      <c r="E1088" t="s">
        <v>387</v>
      </c>
      <c r="F1088" t="s">
        <v>387</v>
      </c>
      <c r="G1088" t="s">
        <v>4004</v>
      </c>
      <c r="H1088" t="s">
        <v>3857</v>
      </c>
      <c r="I1088" t="s">
        <v>3858</v>
      </c>
      <c r="J1088" t="s">
        <v>3860</v>
      </c>
      <c r="K1088">
        <v>9500</v>
      </c>
    </row>
    <row r="1089" spans="1:11" x14ac:dyDescent="0.25">
      <c r="A1089" t="s">
        <v>3999</v>
      </c>
      <c r="B1089" t="s">
        <v>3853</v>
      </c>
      <c r="C1089" t="s">
        <v>354</v>
      </c>
      <c r="D1089" t="s">
        <v>4003</v>
      </c>
      <c r="E1089" t="s">
        <v>387</v>
      </c>
      <c r="F1089" t="s">
        <v>387</v>
      </c>
      <c r="G1089" t="s">
        <v>4004</v>
      </c>
      <c r="H1089" t="s">
        <v>3857</v>
      </c>
      <c r="I1089" t="s">
        <v>3881</v>
      </c>
      <c r="J1089" t="s">
        <v>3859</v>
      </c>
      <c r="K1089">
        <v>7000</v>
      </c>
    </row>
    <row r="1090" spans="1:11" x14ac:dyDescent="0.25">
      <c r="A1090" t="s">
        <v>3999</v>
      </c>
      <c r="B1090" t="s">
        <v>3853</v>
      </c>
      <c r="C1090" t="s">
        <v>354</v>
      </c>
      <c r="D1090" t="s">
        <v>4003</v>
      </c>
      <c r="E1090" t="s">
        <v>387</v>
      </c>
      <c r="F1090" t="s">
        <v>387</v>
      </c>
      <c r="G1090" t="s">
        <v>4004</v>
      </c>
      <c r="H1090" t="s">
        <v>3857</v>
      </c>
      <c r="I1090" t="s">
        <v>3881</v>
      </c>
      <c r="J1090" t="s">
        <v>3860</v>
      </c>
      <c r="K1090">
        <v>7000</v>
      </c>
    </row>
    <row r="1091" spans="1:11" x14ac:dyDescent="0.25">
      <c r="A1091" t="s">
        <v>3999</v>
      </c>
      <c r="B1091" t="s">
        <v>3853</v>
      </c>
      <c r="C1091" t="s">
        <v>354</v>
      </c>
      <c r="D1091" t="s">
        <v>4003</v>
      </c>
      <c r="E1091" t="s">
        <v>387</v>
      </c>
      <c r="F1091" t="s">
        <v>387</v>
      </c>
      <c r="G1091" t="s">
        <v>4004</v>
      </c>
      <c r="H1091" t="s">
        <v>3857</v>
      </c>
      <c r="I1091" t="s">
        <v>3863</v>
      </c>
      <c r="J1091" t="s">
        <v>3864</v>
      </c>
      <c r="K1091">
        <v>29000</v>
      </c>
    </row>
    <row r="1092" spans="1:11" x14ac:dyDescent="0.25">
      <c r="A1092" t="s">
        <v>3999</v>
      </c>
      <c r="B1092" t="s">
        <v>3853</v>
      </c>
      <c r="C1092" t="s">
        <v>354</v>
      </c>
      <c r="D1092" t="s">
        <v>4003</v>
      </c>
      <c r="E1092" t="s">
        <v>387</v>
      </c>
      <c r="F1092" t="s">
        <v>387</v>
      </c>
      <c r="G1092" t="s">
        <v>4004</v>
      </c>
      <c r="H1092" t="s">
        <v>3857</v>
      </c>
      <c r="I1092" t="s">
        <v>3863</v>
      </c>
      <c r="J1092" t="s">
        <v>3865</v>
      </c>
      <c r="K1092">
        <v>30000</v>
      </c>
    </row>
    <row r="1093" spans="1:11" x14ac:dyDescent="0.25">
      <c r="A1093" t="s">
        <v>3999</v>
      </c>
      <c r="B1093" t="s">
        <v>3853</v>
      </c>
      <c r="C1093" t="s">
        <v>354</v>
      </c>
      <c r="D1093" t="s">
        <v>4003</v>
      </c>
      <c r="E1093" t="s">
        <v>387</v>
      </c>
      <c r="F1093" t="s">
        <v>387</v>
      </c>
      <c r="G1093" t="s">
        <v>4004</v>
      </c>
      <c r="H1093" t="s">
        <v>3857</v>
      </c>
      <c r="I1093" t="s">
        <v>3863</v>
      </c>
      <c r="J1093" t="s">
        <v>3883</v>
      </c>
      <c r="K1093">
        <v>30000</v>
      </c>
    </row>
    <row r="1094" spans="1:11" x14ac:dyDescent="0.25">
      <c r="A1094" t="s">
        <v>3999</v>
      </c>
      <c r="B1094" t="s">
        <v>3853</v>
      </c>
      <c r="C1094" t="s">
        <v>354</v>
      </c>
      <c r="D1094" t="s">
        <v>4003</v>
      </c>
      <c r="E1094" t="s">
        <v>387</v>
      </c>
      <c r="F1094" t="s">
        <v>387</v>
      </c>
      <c r="G1094" t="s">
        <v>4004</v>
      </c>
      <c r="H1094" t="s">
        <v>3857</v>
      </c>
      <c r="I1094" t="s">
        <v>3903</v>
      </c>
      <c r="J1094" t="s">
        <v>3864</v>
      </c>
      <c r="K1094">
        <v>17600</v>
      </c>
    </row>
    <row r="1095" spans="1:11" x14ac:dyDescent="0.25">
      <c r="A1095" t="s">
        <v>3999</v>
      </c>
      <c r="B1095" t="s">
        <v>3853</v>
      </c>
      <c r="C1095" t="s">
        <v>354</v>
      </c>
      <c r="D1095" t="s">
        <v>4003</v>
      </c>
      <c r="E1095" t="s">
        <v>387</v>
      </c>
      <c r="F1095" t="s">
        <v>387</v>
      </c>
      <c r="G1095" t="s">
        <v>4004</v>
      </c>
      <c r="H1095" t="s">
        <v>3857</v>
      </c>
      <c r="I1095" t="s">
        <v>3903</v>
      </c>
      <c r="J1095" t="s">
        <v>3865</v>
      </c>
      <c r="K1095">
        <v>18000</v>
      </c>
    </row>
    <row r="1096" spans="1:11" x14ac:dyDescent="0.25">
      <c r="A1096" t="s">
        <v>3999</v>
      </c>
      <c r="B1096" t="s">
        <v>3853</v>
      </c>
      <c r="C1096" t="s">
        <v>354</v>
      </c>
      <c r="D1096" t="s">
        <v>4003</v>
      </c>
      <c r="E1096" t="s">
        <v>387</v>
      </c>
      <c r="F1096" t="s">
        <v>387</v>
      </c>
      <c r="G1096" t="s">
        <v>4004</v>
      </c>
      <c r="H1096" t="s">
        <v>3857</v>
      </c>
      <c r="I1096" t="s">
        <v>3903</v>
      </c>
      <c r="J1096" t="s">
        <v>3883</v>
      </c>
      <c r="K1096">
        <v>18000</v>
      </c>
    </row>
    <row r="1097" spans="1:11" x14ac:dyDescent="0.25">
      <c r="A1097" t="s">
        <v>3999</v>
      </c>
      <c r="B1097" t="s">
        <v>3853</v>
      </c>
      <c r="C1097" t="s">
        <v>354</v>
      </c>
      <c r="D1097" t="s">
        <v>4003</v>
      </c>
      <c r="E1097" t="s">
        <v>387</v>
      </c>
      <c r="F1097" t="s">
        <v>387</v>
      </c>
      <c r="G1097" t="s">
        <v>4004</v>
      </c>
      <c r="H1097" t="s">
        <v>3857</v>
      </c>
      <c r="I1097" t="s">
        <v>3904</v>
      </c>
      <c r="J1097" t="s">
        <v>3864</v>
      </c>
      <c r="K1097">
        <v>21000</v>
      </c>
    </row>
    <row r="1098" spans="1:11" x14ac:dyDescent="0.25">
      <c r="A1098" t="s">
        <v>3999</v>
      </c>
      <c r="B1098" t="s">
        <v>3853</v>
      </c>
      <c r="C1098" t="s">
        <v>354</v>
      </c>
      <c r="D1098" t="s">
        <v>4003</v>
      </c>
      <c r="E1098" t="s">
        <v>387</v>
      </c>
      <c r="F1098" t="s">
        <v>387</v>
      </c>
      <c r="G1098" t="s">
        <v>4004</v>
      </c>
      <c r="H1098" t="s">
        <v>3857</v>
      </c>
      <c r="I1098" t="s">
        <v>3904</v>
      </c>
      <c r="J1098" t="s">
        <v>3865</v>
      </c>
      <c r="K1098">
        <v>24000</v>
      </c>
    </row>
    <row r="1099" spans="1:11" x14ac:dyDescent="0.25">
      <c r="A1099" t="s">
        <v>3999</v>
      </c>
      <c r="B1099" t="s">
        <v>3853</v>
      </c>
      <c r="C1099" t="s">
        <v>354</v>
      </c>
      <c r="D1099" t="s">
        <v>4003</v>
      </c>
      <c r="E1099" t="s">
        <v>387</v>
      </c>
      <c r="F1099" t="s">
        <v>387</v>
      </c>
      <c r="G1099" t="s">
        <v>4004</v>
      </c>
      <c r="H1099" t="s">
        <v>3857</v>
      </c>
      <c r="I1099" t="s">
        <v>3904</v>
      </c>
      <c r="J1099" t="s">
        <v>3883</v>
      </c>
      <c r="K1099">
        <v>24000</v>
      </c>
    </row>
    <row r="1100" spans="1:11" x14ac:dyDescent="0.25">
      <c r="A1100" t="s">
        <v>3999</v>
      </c>
      <c r="B1100" t="s">
        <v>3853</v>
      </c>
      <c r="C1100" t="s">
        <v>354</v>
      </c>
      <c r="D1100" t="s">
        <v>4003</v>
      </c>
      <c r="E1100" t="s">
        <v>387</v>
      </c>
      <c r="F1100" t="s">
        <v>387</v>
      </c>
      <c r="G1100" t="s">
        <v>4004</v>
      </c>
      <c r="H1100" t="s">
        <v>3857</v>
      </c>
      <c r="I1100" t="s">
        <v>3866</v>
      </c>
      <c r="J1100" t="s">
        <v>3865</v>
      </c>
      <c r="K1100">
        <v>43000</v>
      </c>
    </row>
    <row r="1101" spans="1:11" x14ac:dyDescent="0.25">
      <c r="A1101" t="s">
        <v>3999</v>
      </c>
      <c r="B1101" t="s">
        <v>3853</v>
      </c>
      <c r="C1101" t="s">
        <v>354</v>
      </c>
      <c r="D1101" t="s">
        <v>4003</v>
      </c>
      <c r="E1101" t="s">
        <v>387</v>
      </c>
      <c r="F1101" t="s">
        <v>387</v>
      </c>
      <c r="G1101" t="s">
        <v>4004</v>
      </c>
      <c r="H1101" t="s">
        <v>3857</v>
      </c>
      <c r="I1101" t="s">
        <v>3866</v>
      </c>
      <c r="J1101" t="s">
        <v>3883</v>
      </c>
      <c r="K1101">
        <v>43000</v>
      </c>
    </row>
    <row r="1102" spans="1:11" x14ac:dyDescent="0.25">
      <c r="A1102" t="s">
        <v>3999</v>
      </c>
      <c r="B1102" t="s">
        <v>3853</v>
      </c>
      <c r="C1102" t="s">
        <v>354</v>
      </c>
      <c r="D1102" t="s">
        <v>4003</v>
      </c>
      <c r="E1102" t="s">
        <v>387</v>
      </c>
      <c r="F1102" t="s">
        <v>387</v>
      </c>
      <c r="G1102" t="s">
        <v>4004</v>
      </c>
      <c r="H1102" t="s">
        <v>3857</v>
      </c>
      <c r="I1102" t="s">
        <v>3868</v>
      </c>
      <c r="J1102" t="s">
        <v>3865</v>
      </c>
      <c r="K1102">
        <v>18000</v>
      </c>
    </row>
    <row r="1103" spans="1:11" x14ac:dyDescent="0.25">
      <c r="A1103" t="s">
        <v>3999</v>
      </c>
      <c r="B1103" t="s">
        <v>3853</v>
      </c>
      <c r="C1103" t="s">
        <v>354</v>
      </c>
      <c r="D1103" t="s">
        <v>4003</v>
      </c>
      <c r="E1103" t="s">
        <v>387</v>
      </c>
      <c r="F1103" t="s">
        <v>387</v>
      </c>
      <c r="G1103" t="s">
        <v>4004</v>
      </c>
      <c r="H1103" t="s">
        <v>3857</v>
      </c>
      <c r="I1103" t="s">
        <v>3868</v>
      </c>
      <c r="J1103" t="s">
        <v>3883</v>
      </c>
      <c r="K1103">
        <v>18000</v>
      </c>
    </row>
    <row r="1104" spans="1:11" x14ac:dyDescent="0.25">
      <c r="A1104" t="s">
        <v>3999</v>
      </c>
      <c r="B1104" t="s">
        <v>3853</v>
      </c>
      <c r="C1104" t="s">
        <v>354</v>
      </c>
      <c r="D1104" t="s">
        <v>4003</v>
      </c>
      <c r="E1104" t="s">
        <v>387</v>
      </c>
      <c r="F1104" t="s">
        <v>387</v>
      </c>
      <c r="G1104" t="s">
        <v>4004</v>
      </c>
      <c r="H1104" t="s">
        <v>3857</v>
      </c>
      <c r="I1104" t="s">
        <v>3869</v>
      </c>
      <c r="J1104" t="s">
        <v>3865</v>
      </c>
      <c r="K1104">
        <v>15000</v>
      </c>
    </row>
    <row r="1105" spans="1:11" x14ac:dyDescent="0.25">
      <c r="A1105" t="s">
        <v>3999</v>
      </c>
      <c r="B1105" t="s">
        <v>3853</v>
      </c>
      <c r="C1105" t="s">
        <v>354</v>
      </c>
      <c r="D1105" t="s">
        <v>4003</v>
      </c>
      <c r="E1105" t="s">
        <v>387</v>
      </c>
      <c r="F1105" t="s">
        <v>387</v>
      </c>
      <c r="G1105" t="s">
        <v>4004</v>
      </c>
      <c r="H1105" t="s">
        <v>3857</v>
      </c>
      <c r="I1105" t="s">
        <v>3869</v>
      </c>
      <c r="J1105" t="s">
        <v>3883</v>
      </c>
      <c r="K1105">
        <v>15000</v>
      </c>
    </row>
    <row r="1106" spans="1:11" x14ac:dyDescent="0.25">
      <c r="A1106" t="s">
        <v>3999</v>
      </c>
      <c r="B1106" t="s">
        <v>3853</v>
      </c>
      <c r="C1106" t="s">
        <v>354</v>
      </c>
      <c r="D1106" t="s">
        <v>4003</v>
      </c>
      <c r="E1106" t="s">
        <v>387</v>
      </c>
      <c r="F1106" t="s">
        <v>387</v>
      </c>
      <c r="G1106" t="s">
        <v>4004</v>
      </c>
      <c r="H1106" t="s">
        <v>3857</v>
      </c>
      <c r="I1106" t="s">
        <v>3870</v>
      </c>
      <c r="J1106" t="s">
        <v>3865</v>
      </c>
      <c r="K1106">
        <v>42000</v>
      </c>
    </row>
    <row r="1107" spans="1:11" x14ac:dyDescent="0.25">
      <c r="A1107" t="s">
        <v>3999</v>
      </c>
      <c r="B1107" t="s">
        <v>3853</v>
      </c>
      <c r="C1107" t="s">
        <v>354</v>
      </c>
      <c r="D1107" t="s">
        <v>4003</v>
      </c>
      <c r="E1107" t="s">
        <v>387</v>
      </c>
      <c r="F1107" t="s">
        <v>387</v>
      </c>
      <c r="G1107" t="s">
        <v>4004</v>
      </c>
      <c r="H1107" t="s">
        <v>3857</v>
      </c>
      <c r="I1107" t="s">
        <v>3870</v>
      </c>
      <c r="J1107" t="s">
        <v>3883</v>
      </c>
      <c r="K1107">
        <v>42000</v>
      </c>
    </row>
    <row r="1108" spans="1:11" x14ac:dyDescent="0.25">
      <c r="A1108" t="s">
        <v>3999</v>
      </c>
      <c r="B1108" t="s">
        <v>3853</v>
      </c>
      <c r="C1108" t="s">
        <v>354</v>
      </c>
      <c r="D1108" t="s">
        <v>4003</v>
      </c>
      <c r="E1108" t="s">
        <v>387</v>
      </c>
      <c r="F1108" t="s">
        <v>387</v>
      </c>
      <c r="G1108" t="s">
        <v>4004</v>
      </c>
      <c r="H1108" t="s">
        <v>3857</v>
      </c>
      <c r="I1108" t="s">
        <v>3935</v>
      </c>
      <c r="J1108" t="s">
        <v>3865</v>
      </c>
      <c r="K1108">
        <v>18000</v>
      </c>
    </row>
    <row r="1109" spans="1:11" x14ac:dyDescent="0.25">
      <c r="A1109" t="s">
        <v>3999</v>
      </c>
      <c r="B1109" t="s">
        <v>3853</v>
      </c>
      <c r="C1109" t="s">
        <v>354</v>
      </c>
      <c r="D1109" t="s">
        <v>4003</v>
      </c>
      <c r="E1109" t="s">
        <v>387</v>
      </c>
      <c r="F1109" t="s">
        <v>387</v>
      </c>
      <c r="G1109" t="s">
        <v>4004</v>
      </c>
      <c r="H1109" t="s">
        <v>3857</v>
      </c>
      <c r="I1109" t="s">
        <v>3935</v>
      </c>
      <c r="J1109" t="s">
        <v>3883</v>
      </c>
      <c r="K1109">
        <v>18000</v>
      </c>
    </row>
    <row r="1110" spans="1:11" x14ac:dyDescent="0.25">
      <c r="A1110" t="s">
        <v>3999</v>
      </c>
      <c r="B1110" t="s">
        <v>3853</v>
      </c>
      <c r="C1110" t="s">
        <v>354</v>
      </c>
      <c r="D1110" t="s">
        <v>4003</v>
      </c>
      <c r="E1110" t="s">
        <v>387</v>
      </c>
      <c r="F1110" t="s">
        <v>387</v>
      </c>
      <c r="G1110" t="s">
        <v>4004</v>
      </c>
      <c r="H1110" t="s">
        <v>3857</v>
      </c>
      <c r="I1110" t="s">
        <v>3905</v>
      </c>
      <c r="J1110" t="s">
        <v>3859</v>
      </c>
      <c r="K1110">
        <v>38</v>
      </c>
    </row>
    <row r="1111" spans="1:11" x14ac:dyDescent="0.25">
      <c r="A1111" t="s">
        <v>3999</v>
      </c>
      <c r="B1111" t="s">
        <v>3853</v>
      </c>
      <c r="C1111" t="s">
        <v>354</v>
      </c>
      <c r="D1111" t="s">
        <v>4003</v>
      </c>
      <c r="E1111" t="s">
        <v>387</v>
      </c>
      <c r="F1111" t="s">
        <v>387</v>
      </c>
      <c r="G1111" t="s">
        <v>4004</v>
      </c>
      <c r="H1111" t="s">
        <v>3857</v>
      </c>
      <c r="I1111" t="s">
        <v>3905</v>
      </c>
      <c r="J1111" t="s">
        <v>3860</v>
      </c>
      <c r="K1111">
        <v>38</v>
      </c>
    </row>
    <row r="1112" spans="1:11" x14ac:dyDescent="0.25">
      <c r="A1112" t="s">
        <v>3999</v>
      </c>
      <c r="B1112" t="s">
        <v>3853</v>
      </c>
      <c r="C1112" t="s">
        <v>354</v>
      </c>
      <c r="D1112" t="s">
        <v>4003</v>
      </c>
      <c r="E1112" t="s">
        <v>387</v>
      </c>
      <c r="F1112" t="s">
        <v>387</v>
      </c>
      <c r="G1112" t="s">
        <v>4004</v>
      </c>
      <c r="H1112" t="s">
        <v>3857</v>
      </c>
      <c r="I1112" t="s">
        <v>530</v>
      </c>
      <c r="J1112" t="s">
        <v>533</v>
      </c>
      <c r="K1112">
        <v>110000</v>
      </c>
    </row>
    <row r="1113" spans="1:11" x14ac:dyDescent="0.25">
      <c r="A1113" t="s">
        <v>3999</v>
      </c>
      <c r="B1113" t="s">
        <v>3853</v>
      </c>
      <c r="C1113" t="s">
        <v>354</v>
      </c>
      <c r="D1113" t="s">
        <v>4003</v>
      </c>
      <c r="E1113" t="s">
        <v>387</v>
      </c>
      <c r="F1113" t="s">
        <v>387</v>
      </c>
      <c r="G1113" t="s">
        <v>4004</v>
      </c>
      <c r="H1113" t="s">
        <v>3857</v>
      </c>
      <c r="I1113" t="s">
        <v>530</v>
      </c>
      <c r="J1113" t="s">
        <v>3871</v>
      </c>
      <c r="K1113">
        <v>124000</v>
      </c>
    </row>
    <row r="1114" spans="1:11" x14ac:dyDescent="0.25">
      <c r="A1114" t="s">
        <v>3999</v>
      </c>
      <c r="B1114" t="s">
        <v>3853</v>
      </c>
      <c r="C1114" t="s">
        <v>354</v>
      </c>
      <c r="D1114" t="s">
        <v>4003</v>
      </c>
      <c r="E1114" t="s">
        <v>387</v>
      </c>
      <c r="F1114" t="s">
        <v>387</v>
      </c>
      <c r="G1114" t="s">
        <v>4004</v>
      </c>
      <c r="H1114" t="s">
        <v>3857</v>
      </c>
      <c r="I1114" t="s">
        <v>3873</v>
      </c>
      <c r="J1114" t="s">
        <v>3859</v>
      </c>
      <c r="K1114">
        <v>224</v>
      </c>
    </row>
    <row r="1115" spans="1:11" x14ac:dyDescent="0.25">
      <c r="A1115" t="s">
        <v>3999</v>
      </c>
      <c r="B1115" t="s">
        <v>3853</v>
      </c>
      <c r="C1115" t="s">
        <v>354</v>
      </c>
      <c r="D1115" t="s">
        <v>4003</v>
      </c>
      <c r="E1115" t="s">
        <v>387</v>
      </c>
      <c r="F1115" t="s">
        <v>387</v>
      </c>
      <c r="G1115" t="s">
        <v>4004</v>
      </c>
      <c r="H1115" t="s">
        <v>3857</v>
      </c>
      <c r="I1115" t="s">
        <v>3873</v>
      </c>
      <c r="J1115" t="s">
        <v>3860</v>
      </c>
      <c r="K1115">
        <v>224</v>
      </c>
    </row>
    <row r="1116" spans="1:11" x14ac:dyDescent="0.25">
      <c r="A1116" t="s">
        <v>3999</v>
      </c>
      <c r="B1116" t="s">
        <v>3853</v>
      </c>
      <c r="C1116" t="s">
        <v>354</v>
      </c>
      <c r="D1116" t="s">
        <v>4003</v>
      </c>
      <c r="E1116" t="s">
        <v>387</v>
      </c>
      <c r="F1116" t="s">
        <v>387</v>
      </c>
      <c r="G1116" t="s">
        <v>4004</v>
      </c>
      <c r="H1116" t="s">
        <v>3857</v>
      </c>
      <c r="I1116" t="s">
        <v>3886</v>
      </c>
      <c r="J1116" t="s">
        <v>3871</v>
      </c>
      <c r="K1116">
        <v>124000</v>
      </c>
    </row>
    <row r="1117" spans="1:11" x14ac:dyDescent="0.25">
      <c r="A1117" t="s">
        <v>3999</v>
      </c>
      <c r="B1117" t="s">
        <v>3853</v>
      </c>
      <c r="C1117" t="s">
        <v>354</v>
      </c>
      <c r="D1117" t="s">
        <v>4003</v>
      </c>
      <c r="E1117" t="s">
        <v>387</v>
      </c>
      <c r="F1117" t="s">
        <v>387</v>
      </c>
      <c r="G1117" t="s">
        <v>4004</v>
      </c>
      <c r="H1117" t="s">
        <v>3857</v>
      </c>
      <c r="I1117" t="s">
        <v>3875</v>
      </c>
      <c r="J1117" t="s">
        <v>533</v>
      </c>
      <c r="K1117">
        <v>110000</v>
      </c>
    </row>
    <row r="1118" spans="1:11" x14ac:dyDescent="0.25">
      <c r="A1118" t="s">
        <v>3999</v>
      </c>
      <c r="B1118" t="s">
        <v>3853</v>
      </c>
      <c r="C1118" t="s">
        <v>354</v>
      </c>
      <c r="D1118" t="s">
        <v>4003</v>
      </c>
      <c r="E1118" t="s">
        <v>387</v>
      </c>
      <c r="F1118" t="s">
        <v>387</v>
      </c>
      <c r="G1118" t="s">
        <v>4004</v>
      </c>
      <c r="H1118" t="s">
        <v>3857</v>
      </c>
      <c r="I1118" t="s">
        <v>3875</v>
      </c>
      <c r="J1118" t="s">
        <v>3871</v>
      </c>
      <c r="K1118">
        <v>124000</v>
      </c>
    </row>
    <row r="1119" spans="1:11" x14ac:dyDescent="0.25">
      <c r="A1119" t="s">
        <v>3999</v>
      </c>
      <c r="B1119" t="s">
        <v>3853</v>
      </c>
      <c r="C1119" t="s">
        <v>354</v>
      </c>
      <c r="D1119" t="s">
        <v>4003</v>
      </c>
      <c r="E1119" t="s">
        <v>387</v>
      </c>
      <c r="F1119" t="s">
        <v>387</v>
      </c>
      <c r="G1119" t="s">
        <v>4004</v>
      </c>
      <c r="H1119" t="s">
        <v>3857</v>
      </c>
      <c r="I1119" t="s">
        <v>3876</v>
      </c>
      <c r="J1119" t="s">
        <v>3865</v>
      </c>
      <c r="K1119">
        <v>34300</v>
      </c>
    </row>
    <row r="1120" spans="1:11" x14ac:dyDescent="0.25">
      <c r="A1120" t="s">
        <v>3999</v>
      </c>
      <c r="B1120" t="s">
        <v>3853</v>
      </c>
      <c r="C1120" t="s">
        <v>354</v>
      </c>
      <c r="D1120" t="s">
        <v>4003</v>
      </c>
      <c r="E1120" t="s">
        <v>387</v>
      </c>
      <c r="F1120" t="s">
        <v>387</v>
      </c>
      <c r="G1120" t="s">
        <v>4004</v>
      </c>
      <c r="H1120" t="s">
        <v>3857</v>
      </c>
      <c r="I1120" t="s">
        <v>3876</v>
      </c>
      <c r="J1120" t="s">
        <v>3883</v>
      </c>
      <c r="K1120">
        <v>34300</v>
      </c>
    </row>
    <row r="1121" spans="1:11" x14ac:dyDescent="0.25">
      <c r="A1121" t="s">
        <v>3999</v>
      </c>
      <c r="B1121" t="s">
        <v>3853</v>
      </c>
      <c r="C1121" t="s">
        <v>354</v>
      </c>
      <c r="D1121" t="s">
        <v>4005</v>
      </c>
      <c r="E1121" t="s">
        <v>770</v>
      </c>
      <c r="F1121" t="s">
        <v>435</v>
      </c>
      <c r="G1121" t="s">
        <v>4006</v>
      </c>
      <c r="H1121" t="s">
        <v>3890</v>
      </c>
      <c r="I1121" t="s">
        <v>3858</v>
      </c>
      <c r="J1121" t="s">
        <v>3859</v>
      </c>
      <c r="K1121">
        <v>12500</v>
      </c>
    </row>
    <row r="1122" spans="1:11" x14ac:dyDescent="0.25">
      <c r="A1122" t="s">
        <v>3999</v>
      </c>
      <c r="B1122" t="s">
        <v>3853</v>
      </c>
      <c r="C1122" t="s">
        <v>354</v>
      </c>
      <c r="D1122" t="s">
        <v>4005</v>
      </c>
      <c r="E1122" t="s">
        <v>770</v>
      </c>
      <c r="F1122" t="s">
        <v>435</v>
      </c>
      <c r="G1122" t="s">
        <v>4006</v>
      </c>
      <c r="H1122" t="s">
        <v>3890</v>
      </c>
      <c r="I1122" t="s">
        <v>3858</v>
      </c>
      <c r="J1122" t="s">
        <v>3860</v>
      </c>
      <c r="K1122">
        <v>12500</v>
      </c>
    </row>
    <row r="1123" spans="1:11" x14ac:dyDescent="0.25">
      <c r="A1123" t="s">
        <v>3999</v>
      </c>
      <c r="B1123" t="s">
        <v>3853</v>
      </c>
      <c r="C1123" t="s">
        <v>354</v>
      </c>
      <c r="D1123" t="s">
        <v>4005</v>
      </c>
      <c r="E1123" t="s">
        <v>770</v>
      </c>
      <c r="F1123" t="s">
        <v>435</v>
      </c>
      <c r="G1123" t="s">
        <v>4006</v>
      </c>
      <c r="H1123" t="s">
        <v>3890</v>
      </c>
      <c r="I1123" t="s">
        <v>3863</v>
      </c>
      <c r="J1123" t="s">
        <v>3864</v>
      </c>
      <c r="K1123">
        <v>52900</v>
      </c>
    </row>
    <row r="1124" spans="1:11" x14ac:dyDescent="0.25">
      <c r="A1124" t="s">
        <v>3999</v>
      </c>
      <c r="B1124" t="s">
        <v>3853</v>
      </c>
      <c r="C1124" t="s">
        <v>354</v>
      </c>
      <c r="D1124" t="s">
        <v>4005</v>
      </c>
      <c r="E1124" t="s">
        <v>770</v>
      </c>
      <c r="F1124" t="s">
        <v>435</v>
      </c>
      <c r="G1124" t="s">
        <v>4006</v>
      </c>
      <c r="H1124" t="s">
        <v>3890</v>
      </c>
      <c r="I1124" t="s">
        <v>3863</v>
      </c>
      <c r="J1124" t="s">
        <v>3865</v>
      </c>
      <c r="K1124">
        <v>57900</v>
      </c>
    </row>
    <row r="1125" spans="1:11" x14ac:dyDescent="0.25">
      <c r="A1125" t="s">
        <v>3999</v>
      </c>
      <c r="B1125" t="s">
        <v>3853</v>
      </c>
      <c r="C1125" t="s">
        <v>354</v>
      </c>
      <c r="D1125" t="s">
        <v>4005</v>
      </c>
      <c r="E1125" t="s">
        <v>770</v>
      </c>
      <c r="F1125" t="s">
        <v>435</v>
      </c>
      <c r="G1125" t="s">
        <v>4006</v>
      </c>
      <c r="H1125" t="s">
        <v>3890</v>
      </c>
      <c r="I1125" t="s">
        <v>3863</v>
      </c>
      <c r="J1125" t="s">
        <v>3883</v>
      </c>
      <c r="K1125">
        <v>57900</v>
      </c>
    </row>
    <row r="1126" spans="1:11" x14ac:dyDescent="0.25">
      <c r="A1126" t="s">
        <v>3999</v>
      </c>
      <c r="B1126" t="s">
        <v>3853</v>
      </c>
      <c r="C1126" t="s">
        <v>354</v>
      </c>
      <c r="D1126" t="s">
        <v>4005</v>
      </c>
      <c r="E1126" t="s">
        <v>770</v>
      </c>
      <c r="F1126" t="s">
        <v>435</v>
      </c>
      <c r="G1126" t="s">
        <v>4006</v>
      </c>
      <c r="H1126" t="s">
        <v>3890</v>
      </c>
      <c r="I1126" t="s">
        <v>3882</v>
      </c>
      <c r="J1126" t="s">
        <v>3864</v>
      </c>
      <c r="K1126">
        <v>18700</v>
      </c>
    </row>
    <row r="1127" spans="1:11" x14ac:dyDescent="0.25">
      <c r="A1127" t="s">
        <v>3999</v>
      </c>
      <c r="B1127" t="s">
        <v>3853</v>
      </c>
      <c r="C1127" t="s">
        <v>354</v>
      </c>
      <c r="D1127" t="s">
        <v>4005</v>
      </c>
      <c r="E1127" t="s">
        <v>770</v>
      </c>
      <c r="F1127" t="s">
        <v>435</v>
      </c>
      <c r="G1127" t="s">
        <v>4006</v>
      </c>
      <c r="H1127" t="s">
        <v>3890</v>
      </c>
      <c r="I1127" t="s">
        <v>3882</v>
      </c>
      <c r="J1127" t="s">
        <v>3865</v>
      </c>
      <c r="K1127">
        <v>21700</v>
      </c>
    </row>
    <row r="1128" spans="1:11" x14ac:dyDescent="0.25">
      <c r="A1128" t="s">
        <v>3999</v>
      </c>
      <c r="B1128" t="s">
        <v>3853</v>
      </c>
      <c r="C1128" t="s">
        <v>354</v>
      </c>
      <c r="D1128" t="s">
        <v>4005</v>
      </c>
      <c r="E1128" t="s">
        <v>770</v>
      </c>
      <c r="F1128" t="s">
        <v>435</v>
      </c>
      <c r="G1128" t="s">
        <v>4006</v>
      </c>
      <c r="H1128" t="s">
        <v>3890</v>
      </c>
      <c r="I1128" t="s">
        <v>3882</v>
      </c>
      <c r="J1128" t="s">
        <v>3883</v>
      </c>
      <c r="K1128">
        <v>21700</v>
      </c>
    </row>
    <row r="1129" spans="1:11" x14ac:dyDescent="0.25">
      <c r="A1129" t="s">
        <v>3999</v>
      </c>
      <c r="B1129" t="s">
        <v>3853</v>
      </c>
      <c r="C1129" t="s">
        <v>354</v>
      </c>
      <c r="D1129" t="s">
        <v>4005</v>
      </c>
      <c r="E1129" t="s">
        <v>770</v>
      </c>
      <c r="F1129" t="s">
        <v>435</v>
      </c>
      <c r="G1129" t="s">
        <v>4006</v>
      </c>
      <c r="H1129" t="s">
        <v>3890</v>
      </c>
      <c r="I1129" t="s">
        <v>3866</v>
      </c>
      <c r="J1129" t="s">
        <v>3865</v>
      </c>
      <c r="K1129">
        <v>39900</v>
      </c>
    </row>
    <row r="1130" spans="1:11" x14ac:dyDescent="0.25">
      <c r="A1130" t="s">
        <v>3999</v>
      </c>
      <c r="B1130" t="s">
        <v>3853</v>
      </c>
      <c r="C1130" t="s">
        <v>354</v>
      </c>
      <c r="D1130" t="s">
        <v>4005</v>
      </c>
      <c r="E1130" t="s">
        <v>770</v>
      </c>
      <c r="F1130" t="s">
        <v>435</v>
      </c>
      <c r="G1130" t="s">
        <v>4006</v>
      </c>
      <c r="H1130" t="s">
        <v>3890</v>
      </c>
      <c r="I1130" t="s">
        <v>3866</v>
      </c>
      <c r="J1130" t="s">
        <v>3883</v>
      </c>
      <c r="K1130">
        <v>39900</v>
      </c>
    </row>
    <row r="1131" spans="1:11" x14ac:dyDescent="0.25">
      <c r="A1131" t="s">
        <v>3999</v>
      </c>
      <c r="B1131" t="s">
        <v>3853</v>
      </c>
      <c r="C1131" t="s">
        <v>354</v>
      </c>
      <c r="D1131" t="s">
        <v>4005</v>
      </c>
      <c r="E1131" t="s">
        <v>770</v>
      </c>
      <c r="F1131" t="s">
        <v>435</v>
      </c>
      <c r="G1131" t="s">
        <v>4006</v>
      </c>
      <c r="H1131" t="s">
        <v>3890</v>
      </c>
      <c r="I1131" t="s">
        <v>3867</v>
      </c>
      <c r="J1131" t="s">
        <v>3865</v>
      </c>
      <c r="K1131">
        <v>43900</v>
      </c>
    </row>
    <row r="1132" spans="1:11" x14ac:dyDescent="0.25">
      <c r="A1132" t="s">
        <v>3999</v>
      </c>
      <c r="B1132" t="s">
        <v>3853</v>
      </c>
      <c r="C1132" t="s">
        <v>354</v>
      </c>
      <c r="D1132" t="s">
        <v>4005</v>
      </c>
      <c r="E1132" t="s">
        <v>770</v>
      </c>
      <c r="F1132" t="s">
        <v>435</v>
      </c>
      <c r="G1132" t="s">
        <v>4006</v>
      </c>
      <c r="H1132" t="s">
        <v>3890</v>
      </c>
      <c r="I1132" t="s">
        <v>3867</v>
      </c>
      <c r="J1132" t="s">
        <v>3883</v>
      </c>
      <c r="K1132">
        <v>43900</v>
      </c>
    </row>
    <row r="1133" spans="1:11" x14ac:dyDescent="0.25">
      <c r="A1133" t="s">
        <v>3999</v>
      </c>
      <c r="B1133" t="s">
        <v>3853</v>
      </c>
      <c r="C1133" t="s">
        <v>354</v>
      </c>
      <c r="D1133" t="s">
        <v>4005</v>
      </c>
      <c r="E1133" t="s">
        <v>770</v>
      </c>
      <c r="F1133" t="s">
        <v>435</v>
      </c>
      <c r="G1133" t="s">
        <v>4006</v>
      </c>
      <c r="H1133" t="s">
        <v>3890</v>
      </c>
      <c r="I1133" t="s">
        <v>3869</v>
      </c>
      <c r="J1133" t="s">
        <v>3865</v>
      </c>
      <c r="K1133">
        <v>25000</v>
      </c>
    </row>
    <row r="1134" spans="1:11" x14ac:dyDescent="0.25">
      <c r="A1134" t="s">
        <v>3999</v>
      </c>
      <c r="B1134" t="s">
        <v>3853</v>
      </c>
      <c r="C1134" t="s">
        <v>354</v>
      </c>
      <c r="D1134" t="s">
        <v>4005</v>
      </c>
      <c r="E1134" t="s">
        <v>770</v>
      </c>
      <c r="F1134" t="s">
        <v>435</v>
      </c>
      <c r="G1134" t="s">
        <v>4006</v>
      </c>
      <c r="H1134" t="s">
        <v>3890</v>
      </c>
      <c r="I1134" t="s">
        <v>3869</v>
      </c>
      <c r="J1134" t="s">
        <v>3883</v>
      </c>
      <c r="K1134">
        <v>25000</v>
      </c>
    </row>
    <row r="1135" spans="1:11" x14ac:dyDescent="0.25">
      <c r="A1135" t="s">
        <v>3999</v>
      </c>
      <c r="B1135" t="s">
        <v>3853</v>
      </c>
      <c r="C1135" t="s">
        <v>354</v>
      </c>
      <c r="D1135" t="s">
        <v>4005</v>
      </c>
      <c r="E1135" t="s">
        <v>770</v>
      </c>
      <c r="F1135" t="s">
        <v>435</v>
      </c>
      <c r="G1135" t="s">
        <v>4006</v>
      </c>
      <c r="H1135" t="s">
        <v>3890</v>
      </c>
      <c r="I1135" t="s">
        <v>3870</v>
      </c>
      <c r="J1135" t="s">
        <v>3865</v>
      </c>
      <c r="K1135">
        <v>21700</v>
      </c>
    </row>
    <row r="1136" spans="1:11" x14ac:dyDescent="0.25">
      <c r="A1136" t="s">
        <v>3999</v>
      </c>
      <c r="B1136" t="s">
        <v>3853</v>
      </c>
      <c r="C1136" t="s">
        <v>354</v>
      </c>
      <c r="D1136" t="s">
        <v>4005</v>
      </c>
      <c r="E1136" t="s">
        <v>770</v>
      </c>
      <c r="F1136" t="s">
        <v>435</v>
      </c>
      <c r="G1136" t="s">
        <v>4006</v>
      </c>
      <c r="H1136" t="s">
        <v>3890</v>
      </c>
      <c r="I1136" t="s">
        <v>3870</v>
      </c>
      <c r="J1136" t="s">
        <v>3883</v>
      </c>
      <c r="K1136">
        <v>21700</v>
      </c>
    </row>
    <row r="1137" spans="1:11" x14ac:dyDescent="0.25">
      <c r="A1137" t="s">
        <v>3999</v>
      </c>
      <c r="B1137" t="s">
        <v>3853</v>
      </c>
      <c r="C1137" t="s">
        <v>354</v>
      </c>
      <c r="D1137" t="s">
        <v>4005</v>
      </c>
      <c r="E1137" t="s">
        <v>770</v>
      </c>
      <c r="F1137" t="s">
        <v>435</v>
      </c>
      <c r="G1137" t="s">
        <v>4006</v>
      </c>
      <c r="H1137" t="s">
        <v>3890</v>
      </c>
      <c r="I1137" t="s">
        <v>530</v>
      </c>
      <c r="J1137" t="s">
        <v>533</v>
      </c>
      <c r="K1137">
        <v>145000</v>
      </c>
    </row>
    <row r="1138" spans="1:11" x14ac:dyDescent="0.25">
      <c r="A1138" t="s">
        <v>3999</v>
      </c>
      <c r="B1138" t="s">
        <v>3853</v>
      </c>
      <c r="C1138" t="s">
        <v>354</v>
      </c>
      <c r="D1138" t="s">
        <v>4005</v>
      </c>
      <c r="E1138" t="s">
        <v>770</v>
      </c>
      <c r="F1138" t="s">
        <v>435</v>
      </c>
      <c r="G1138" t="s">
        <v>4006</v>
      </c>
      <c r="H1138" t="s">
        <v>3890</v>
      </c>
      <c r="I1138" t="s">
        <v>530</v>
      </c>
      <c r="J1138" t="s">
        <v>3871</v>
      </c>
      <c r="K1138">
        <v>149000</v>
      </c>
    </row>
    <row r="1139" spans="1:11" x14ac:dyDescent="0.25">
      <c r="A1139" t="s">
        <v>3999</v>
      </c>
      <c r="B1139" t="s">
        <v>3853</v>
      </c>
      <c r="C1139" t="s">
        <v>354</v>
      </c>
      <c r="D1139" t="s">
        <v>4005</v>
      </c>
      <c r="E1139" t="s">
        <v>770</v>
      </c>
      <c r="F1139" t="s">
        <v>435</v>
      </c>
      <c r="G1139" t="s">
        <v>4006</v>
      </c>
      <c r="H1139" t="s">
        <v>3890</v>
      </c>
      <c r="I1139" t="s">
        <v>3872</v>
      </c>
      <c r="J1139" t="s">
        <v>3859</v>
      </c>
      <c r="K1139">
        <v>8400</v>
      </c>
    </row>
    <row r="1140" spans="1:11" x14ac:dyDescent="0.25">
      <c r="A1140" t="s">
        <v>3999</v>
      </c>
      <c r="B1140" t="s">
        <v>3853</v>
      </c>
      <c r="C1140" t="s">
        <v>354</v>
      </c>
      <c r="D1140" t="s">
        <v>4005</v>
      </c>
      <c r="E1140" t="s">
        <v>770</v>
      </c>
      <c r="F1140" t="s">
        <v>435</v>
      </c>
      <c r="G1140" t="s">
        <v>4006</v>
      </c>
      <c r="H1140" t="s">
        <v>3890</v>
      </c>
      <c r="I1140" t="s">
        <v>3872</v>
      </c>
      <c r="J1140" t="s">
        <v>3860</v>
      </c>
      <c r="K1140">
        <v>8400</v>
      </c>
    </row>
    <row r="1141" spans="1:11" x14ac:dyDescent="0.25">
      <c r="A1141" t="s">
        <v>3999</v>
      </c>
      <c r="B1141" t="s">
        <v>3853</v>
      </c>
      <c r="C1141" t="s">
        <v>354</v>
      </c>
      <c r="D1141" t="s">
        <v>4005</v>
      </c>
      <c r="E1141" t="s">
        <v>770</v>
      </c>
      <c r="F1141" t="s">
        <v>435</v>
      </c>
      <c r="G1141" t="s">
        <v>4006</v>
      </c>
      <c r="H1141" t="s">
        <v>3890</v>
      </c>
      <c r="I1141" t="s">
        <v>3873</v>
      </c>
      <c r="J1141" t="s">
        <v>3859</v>
      </c>
      <c r="K1141">
        <v>350</v>
      </c>
    </row>
    <row r="1142" spans="1:11" x14ac:dyDescent="0.25">
      <c r="A1142" t="s">
        <v>3999</v>
      </c>
      <c r="B1142" t="s">
        <v>3853</v>
      </c>
      <c r="C1142" t="s">
        <v>354</v>
      </c>
      <c r="D1142" t="s">
        <v>4005</v>
      </c>
      <c r="E1142" t="s">
        <v>770</v>
      </c>
      <c r="F1142" t="s">
        <v>435</v>
      </c>
      <c r="G1142" t="s">
        <v>4006</v>
      </c>
      <c r="H1142" t="s">
        <v>3890</v>
      </c>
      <c r="I1142" t="s">
        <v>3873</v>
      </c>
      <c r="J1142" t="s">
        <v>3860</v>
      </c>
      <c r="K1142">
        <v>350</v>
      </c>
    </row>
    <row r="1143" spans="1:11" x14ac:dyDescent="0.25">
      <c r="A1143" t="s">
        <v>3999</v>
      </c>
      <c r="B1143" t="s">
        <v>3853</v>
      </c>
      <c r="C1143" t="s">
        <v>354</v>
      </c>
      <c r="D1143" t="s">
        <v>4005</v>
      </c>
      <c r="E1143" t="s">
        <v>770</v>
      </c>
      <c r="F1143" t="s">
        <v>435</v>
      </c>
      <c r="G1143" t="s">
        <v>4006</v>
      </c>
      <c r="H1143" t="s">
        <v>3890</v>
      </c>
      <c r="I1143" t="s">
        <v>3874</v>
      </c>
      <c r="J1143" t="s">
        <v>3864</v>
      </c>
      <c r="K1143">
        <v>22400</v>
      </c>
    </row>
    <row r="1144" spans="1:11" x14ac:dyDescent="0.25">
      <c r="A1144" t="s">
        <v>3999</v>
      </c>
      <c r="B1144" t="s">
        <v>3853</v>
      </c>
      <c r="C1144" t="s">
        <v>354</v>
      </c>
      <c r="D1144" t="s">
        <v>4005</v>
      </c>
      <c r="E1144" t="s">
        <v>770</v>
      </c>
      <c r="F1144" t="s">
        <v>435</v>
      </c>
      <c r="G1144" t="s">
        <v>4006</v>
      </c>
      <c r="H1144" t="s">
        <v>3890</v>
      </c>
      <c r="I1144" t="s">
        <v>3874</v>
      </c>
      <c r="J1144" t="s">
        <v>3865</v>
      </c>
      <c r="K1144">
        <v>25300</v>
      </c>
    </row>
    <row r="1145" spans="1:11" x14ac:dyDescent="0.25">
      <c r="A1145" t="s">
        <v>3999</v>
      </c>
      <c r="B1145" t="s">
        <v>3853</v>
      </c>
      <c r="C1145" t="s">
        <v>354</v>
      </c>
      <c r="D1145" t="s">
        <v>4005</v>
      </c>
      <c r="E1145" t="s">
        <v>770</v>
      </c>
      <c r="F1145" t="s">
        <v>435</v>
      </c>
      <c r="G1145" t="s">
        <v>4006</v>
      </c>
      <c r="H1145" t="s">
        <v>3890</v>
      </c>
      <c r="I1145" t="s">
        <v>3874</v>
      </c>
      <c r="J1145" t="s">
        <v>3883</v>
      </c>
      <c r="K1145">
        <v>25300</v>
      </c>
    </row>
    <row r="1146" spans="1:11" x14ac:dyDescent="0.25">
      <c r="A1146" t="s">
        <v>3999</v>
      </c>
      <c r="B1146" t="s">
        <v>3853</v>
      </c>
      <c r="C1146" t="s">
        <v>354</v>
      </c>
      <c r="D1146" t="s">
        <v>4005</v>
      </c>
      <c r="E1146" t="s">
        <v>770</v>
      </c>
      <c r="F1146" t="s">
        <v>435</v>
      </c>
      <c r="G1146" t="s">
        <v>4006</v>
      </c>
      <c r="H1146" t="s">
        <v>3890</v>
      </c>
      <c r="I1146" t="s">
        <v>3886</v>
      </c>
      <c r="J1146" t="s">
        <v>3871</v>
      </c>
      <c r="K1146">
        <v>149000</v>
      </c>
    </row>
    <row r="1147" spans="1:11" x14ac:dyDescent="0.25">
      <c r="A1147" t="s">
        <v>3999</v>
      </c>
      <c r="B1147" t="s">
        <v>3853</v>
      </c>
      <c r="C1147" t="s">
        <v>354</v>
      </c>
      <c r="D1147" t="s">
        <v>4005</v>
      </c>
      <c r="E1147" t="s">
        <v>770</v>
      </c>
      <c r="F1147" t="s">
        <v>435</v>
      </c>
      <c r="G1147" t="s">
        <v>4006</v>
      </c>
      <c r="H1147" t="s">
        <v>3890</v>
      </c>
      <c r="I1147" t="s">
        <v>3875</v>
      </c>
      <c r="J1147" t="s">
        <v>533</v>
      </c>
      <c r="K1147">
        <v>145000</v>
      </c>
    </row>
    <row r="1148" spans="1:11" x14ac:dyDescent="0.25">
      <c r="A1148" t="s">
        <v>3999</v>
      </c>
      <c r="B1148" t="s">
        <v>3853</v>
      </c>
      <c r="C1148" t="s">
        <v>354</v>
      </c>
      <c r="D1148" t="s">
        <v>4005</v>
      </c>
      <c r="E1148" t="s">
        <v>770</v>
      </c>
      <c r="F1148" t="s">
        <v>435</v>
      </c>
      <c r="G1148" t="s">
        <v>4006</v>
      </c>
      <c r="H1148" t="s">
        <v>3890</v>
      </c>
      <c r="I1148" t="s">
        <v>3875</v>
      </c>
      <c r="J1148" t="s">
        <v>3871</v>
      </c>
      <c r="K1148">
        <v>149000</v>
      </c>
    </row>
    <row r="1149" spans="1:11" x14ac:dyDescent="0.25">
      <c r="A1149" t="s">
        <v>3999</v>
      </c>
      <c r="B1149" t="s">
        <v>3853</v>
      </c>
      <c r="C1149" t="s">
        <v>354</v>
      </c>
      <c r="D1149" t="s">
        <v>4005</v>
      </c>
      <c r="E1149" t="s">
        <v>770</v>
      </c>
      <c r="F1149" t="s">
        <v>435</v>
      </c>
      <c r="G1149" t="s">
        <v>4006</v>
      </c>
      <c r="H1149" t="s">
        <v>3890</v>
      </c>
      <c r="I1149" t="s">
        <v>3876</v>
      </c>
      <c r="J1149" t="s">
        <v>3865</v>
      </c>
      <c r="K1149">
        <v>65800</v>
      </c>
    </row>
    <row r="1150" spans="1:11" x14ac:dyDescent="0.25">
      <c r="A1150" t="s">
        <v>3999</v>
      </c>
      <c r="B1150" t="s">
        <v>3853</v>
      </c>
      <c r="C1150" t="s">
        <v>354</v>
      </c>
      <c r="D1150" t="s">
        <v>4005</v>
      </c>
      <c r="E1150" t="s">
        <v>770</v>
      </c>
      <c r="F1150" t="s">
        <v>435</v>
      </c>
      <c r="G1150" t="s">
        <v>4006</v>
      </c>
      <c r="H1150" t="s">
        <v>3890</v>
      </c>
      <c r="I1150" t="s">
        <v>3876</v>
      </c>
      <c r="J1150" t="s">
        <v>3883</v>
      </c>
      <c r="K1150">
        <v>65800</v>
      </c>
    </row>
    <row r="1151" spans="1:11" x14ac:dyDescent="0.25">
      <c r="A1151" t="s">
        <v>3999</v>
      </c>
      <c r="B1151" t="s">
        <v>3853</v>
      </c>
      <c r="C1151" t="s">
        <v>354</v>
      </c>
      <c r="D1151" t="s">
        <v>4007</v>
      </c>
      <c r="E1151" t="s">
        <v>3945</v>
      </c>
      <c r="F1151" t="s">
        <v>402</v>
      </c>
      <c r="G1151" t="s">
        <v>4008</v>
      </c>
      <c r="H1151" t="s">
        <v>3900</v>
      </c>
      <c r="I1151" t="s">
        <v>3858</v>
      </c>
      <c r="J1151" t="s">
        <v>3859</v>
      </c>
      <c r="K1151">
        <v>5500</v>
      </c>
    </row>
    <row r="1152" spans="1:11" x14ac:dyDescent="0.25">
      <c r="A1152" t="s">
        <v>3999</v>
      </c>
      <c r="B1152" t="s">
        <v>3853</v>
      </c>
      <c r="C1152" t="s">
        <v>354</v>
      </c>
      <c r="D1152" t="s">
        <v>4007</v>
      </c>
      <c r="E1152" t="s">
        <v>3945</v>
      </c>
      <c r="F1152" t="s">
        <v>402</v>
      </c>
      <c r="G1152" t="s">
        <v>4008</v>
      </c>
      <c r="H1152" t="s">
        <v>3900</v>
      </c>
      <c r="I1152" t="s">
        <v>3858</v>
      </c>
      <c r="J1152" t="s">
        <v>3860</v>
      </c>
      <c r="K1152">
        <v>5500</v>
      </c>
    </row>
    <row r="1153" spans="1:11" x14ac:dyDescent="0.25">
      <c r="A1153" t="s">
        <v>3999</v>
      </c>
      <c r="B1153" t="s">
        <v>3853</v>
      </c>
      <c r="C1153" t="s">
        <v>354</v>
      </c>
      <c r="D1153" t="s">
        <v>4007</v>
      </c>
      <c r="E1153" t="s">
        <v>3945</v>
      </c>
      <c r="F1153" t="s">
        <v>402</v>
      </c>
      <c r="G1153" t="s">
        <v>4008</v>
      </c>
      <c r="H1153" t="s">
        <v>3900</v>
      </c>
      <c r="I1153" t="s">
        <v>3881</v>
      </c>
      <c r="J1153" t="s">
        <v>3859</v>
      </c>
      <c r="K1153">
        <v>15200</v>
      </c>
    </row>
    <row r="1154" spans="1:11" x14ac:dyDescent="0.25">
      <c r="A1154" t="s">
        <v>3999</v>
      </c>
      <c r="B1154" t="s">
        <v>3853</v>
      </c>
      <c r="C1154" t="s">
        <v>354</v>
      </c>
      <c r="D1154" t="s">
        <v>4007</v>
      </c>
      <c r="E1154" t="s">
        <v>3945</v>
      </c>
      <c r="F1154" t="s">
        <v>402</v>
      </c>
      <c r="G1154" t="s">
        <v>4008</v>
      </c>
      <c r="H1154" t="s">
        <v>3900</v>
      </c>
      <c r="I1154" t="s">
        <v>3881</v>
      </c>
      <c r="J1154" t="s">
        <v>3860</v>
      </c>
      <c r="K1154">
        <v>15200</v>
      </c>
    </row>
    <row r="1155" spans="1:11" x14ac:dyDescent="0.25">
      <c r="A1155" t="s">
        <v>3999</v>
      </c>
      <c r="B1155" t="s">
        <v>3853</v>
      </c>
      <c r="C1155" t="s">
        <v>354</v>
      </c>
      <c r="D1155" t="s">
        <v>4007</v>
      </c>
      <c r="E1155" t="s">
        <v>3945</v>
      </c>
      <c r="F1155" t="s">
        <v>402</v>
      </c>
      <c r="G1155" t="s">
        <v>4008</v>
      </c>
      <c r="H1155" t="s">
        <v>3900</v>
      </c>
      <c r="I1155" t="s">
        <v>3863</v>
      </c>
      <c r="J1155" t="s">
        <v>3864</v>
      </c>
      <c r="K1155">
        <v>23600</v>
      </c>
    </row>
    <row r="1156" spans="1:11" x14ac:dyDescent="0.25">
      <c r="A1156" t="s">
        <v>3999</v>
      </c>
      <c r="B1156" t="s">
        <v>3853</v>
      </c>
      <c r="C1156" t="s">
        <v>354</v>
      </c>
      <c r="D1156" t="s">
        <v>4007</v>
      </c>
      <c r="E1156" t="s">
        <v>3945</v>
      </c>
      <c r="F1156" t="s">
        <v>402</v>
      </c>
      <c r="G1156" t="s">
        <v>4008</v>
      </c>
      <c r="H1156" t="s">
        <v>3900</v>
      </c>
      <c r="I1156" t="s">
        <v>3863</v>
      </c>
      <c r="J1156" t="s">
        <v>3865</v>
      </c>
      <c r="K1156">
        <v>28000</v>
      </c>
    </row>
    <row r="1157" spans="1:11" x14ac:dyDescent="0.25">
      <c r="A1157" t="s">
        <v>3999</v>
      </c>
      <c r="B1157" t="s">
        <v>3853</v>
      </c>
      <c r="C1157" t="s">
        <v>354</v>
      </c>
      <c r="D1157" t="s">
        <v>4007</v>
      </c>
      <c r="E1157" t="s">
        <v>3945</v>
      </c>
      <c r="F1157" t="s">
        <v>402</v>
      </c>
      <c r="G1157" t="s">
        <v>4008</v>
      </c>
      <c r="H1157" t="s">
        <v>3900</v>
      </c>
      <c r="I1157" t="s">
        <v>3863</v>
      </c>
      <c r="J1157" t="s">
        <v>3883</v>
      </c>
      <c r="K1157">
        <v>28000</v>
      </c>
    </row>
    <row r="1158" spans="1:11" x14ac:dyDescent="0.25">
      <c r="A1158" t="s">
        <v>3999</v>
      </c>
      <c r="B1158" t="s">
        <v>3853</v>
      </c>
      <c r="C1158" t="s">
        <v>354</v>
      </c>
      <c r="D1158" t="s">
        <v>4007</v>
      </c>
      <c r="E1158" t="s">
        <v>3945</v>
      </c>
      <c r="F1158" t="s">
        <v>402</v>
      </c>
      <c r="G1158" t="s">
        <v>4008</v>
      </c>
      <c r="H1158" t="s">
        <v>3900</v>
      </c>
      <c r="I1158" t="s">
        <v>3947</v>
      </c>
      <c r="J1158" t="s">
        <v>3865</v>
      </c>
      <c r="K1158">
        <v>2000</v>
      </c>
    </row>
    <row r="1159" spans="1:11" x14ac:dyDescent="0.25">
      <c r="A1159" t="s">
        <v>3999</v>
      </c>
      <c r="B1159" t="s">
        <v>3853</v>
      </c>
      <c r="C1159" t="s">
        <v>354</v>
      </c>
      <c r="D1159" t="s">
        <v>4007</v>
      </c>
      <c r="E1159" t="s">
        <v>3945</v>
      </c>
      <c r="F1159" t="s">
        <v>402</v>
      </c>
      <c r="G1159" t="s">
        <v>4008</v>
      </c>
      <c r="H1159" t="s">
        <v>3900</v>
      </c>
      <c r="I1159" t="s">
        <v>3947</v>
      </c>
      <c r="J1159" t="s">
        <v>3883</v>
      </c>
      <c r="K1159">
        <v>2000</v>
      </c>
    </row>
    <row r="1160" spans="1:11" x14ac:dyDescent="0.25">
      <c r="A1160" t="s">
        <v>3999</v>
      </c>
      <c r="B1160" t="s">
        <v>3853</v>
      </c>
      <c r="C1160" t="s">
        <v>354</v>
      </c>
      <c r="D1160" t="s">
        <v>4007</v>
      </c>
      <c r="E1160" t="s">
        <v>3945</v>
      </c>
      <c r="F1160" t="s">
        <v>402</v>
      </c>
      <c r="G1160" t="s">
        <v>4008</v>
      </c>
      <c r="H1160" t="s">
        <v>3900</v>
      </c>
      <c r="I1160" t="s">
        <v>3904</v>
      </c>
      <c r="J1160" t="s">
        <v>3864</v>
      </c>
      <c r="K1160">
        <v>21000</v>
      </c>
    </row>
    <row r="1161" spans="1:11" x14ac:dyDescent="0.25">
      <c r="A1161" t="s">
        <v>3999</v>
      </c>
      <c r="B1161" t="s">
        <v>3853</v>
      </c>
      <c r="C1161" t="s">
        <v>354</v>
      </c>
      <c r="D1161" t="s">
        <v>4007</v>
      </c>
      <c r="E1161" t="s">
        <v>3945</v>
      </c>
      <c r="F1161" t="s">
        <v>402</v>
      </c>
      <c r="G1161" t="s">
        <v>4008</v>
      </c>
      <c r="H1161" t="s">
        <v>3900</v>
      </c>
      <c r="I1161" t="s">
        <v>3904</v>
      </c>
      <c r="J1161" t="s">
        <v>3865</v>
      </c>
      <c r="K1161">
        <v>25000</v>
      </c>
    </row>
    <row r="1162" spans="1:11" x14ac:dyDescent="0.25">
      <c r="A1162" t="s">
        <v>3999</v>
      </c>
      <c r="B1162" t="s">
        <v>3853</v>
      </c>
      <c r="C1162" t="s">
        <v>354</v>
      </c>
      <c r="D1162" t="s">
        <v>4007</v>
      </c>
      <c r="E1162" t="s">
        <v>3945</v>
      </c>
      <c r="F1162" t="s">
        <v>402</v>
      </c>
      <c r="G1162" t="s">
        <v>4008</v>
      </c>
      <c r="H1162" t="s">
        <v>3900</v>
      </c>
      <c r="I1162" t="s">
        <v>3904</v>
      </c>
      <c r="J1162" t="s">
        <v>3883</v>
      </c>
      <c r="K1162">
        <v>25000</v>
      </c>
    </row>
    <row r="1163" spans="1:11" x14ac:dyDescent="0.25">
      <c r="A1163" t="s">
        <v>3999</v>
      </c>
      <c r="B1163" t="s">
        <v>3853</v>
      </c>
      <c r="C1163" t="s">
        <v>354</v>
      </c>
      <c r="D1163" t="s">
        <v>4007</v>
      </c>
      <c r="E1163" t="s">
        <v>3945</v>
      </c>
      <c r="F1163" t="s">
        <v>402</v>
      </c>
      <c r="G1163" t="s">
        <v>4008</v>
      </c>
      <c r="H1163" t="s">
        <v>3900</v>
      </c>
      <c r="I1163" t="s">
        <v>3866</v>
      </c>
      <c r="J1163" t="s">
        <v>3865</v>
      </c>
      <c r="K1163">
        <v>45000</v>
      </c>
    </row>
    <row r="1164" spans="1:11" x14ac:dyDescent="0.25">
      <c r="A1164" t="s">
        <v>3999</v>
      </c>
      <c r="B1164" t="s">
        <v>3853</v>
      </c>
      <c r="C1164" t="s">
        <v>354</v>
      </c>
      <c r="D1164" t="s">
        <v>4007</v>
      </c>
      <c r="E1164" t="s">
        <v>3945</v>
      </c>
      <c r="F1164" t="s">
        <v>402</v>
      </c>
      <c r="G1164" t="s">
        <v>4008</v>
      </c>
      <c r="H1164" t="s">
        <v>3900</v>
      </c>
      <c r="I1164" t="s">
        <v>3866</v>
      </c>
      <c r="J1164" t="s">
        <v>3883</v>
      </c>
      <c r="K1164">
        <v>45000</v>
      </c>
    </row>
    <row r="1165" spans="1:11" x14ac:dyDescent="0.25">
      <c r="A1165" t="s">
        <v>3999</v>
      </c>
      <c r="B1165" t="s">
        <v>3853</v>
      </c>
      <c r="C1165" t="s">
        <v>354</v>
      </c>
      <c r="D1165" t="s">
        <v>4007</v>
      </c>
      <c r="E1165" t="s">
        <v>3945</v>
      </c>
      <c r="F1165" t="s">
        <v>402</v>
      </c>
      <c r="G1165" t="s">
        <v>4008</v>
      </c>
      <c r="H1165" t="s">
        <v>3900</v>
      </c>
      <c r="I1165" t="s">
        <v>3867</v>
      </c>
      <c r="J1165" t="s">
        <v>3865</v>
      </c>
      <c r="K1165">
        <v>29000</v>
      </c>
    </row>
    <row r="1166" spans="1:11" x14ac:dyDescent="0.25">
      <c r="A1166" t="s">
        <v>3999</v>
      </c>
      <c r="B1166" t="s">
        <v>3853</v>
      </c>
      <c r="C1166" t="s">
        <v>354</v>
      </c>
      <c r="D1166" t="s">
        <v>4007</v>
      </c>
      <c r="E1166" t="s">
        <v>3945</v>
      </c>
      <c r="F1166" t="s">
        <v>402</v>
      </c>
      <c r="G1166" t="s">
        <v>4008</v>
      </c>
      <c r="H1166" t="s">
        <v>3900</v>
      </c>
      <c r="I1166" t="s">
        <v>3867</v>
      </c>
      <c r="J1166" t="s">
        <v>3883</v>
      </c>
      <c r="K1166">
        <v>29000</v>
      </c>
    </row>
    <row r="1167" spans="1:11" x14ac:dyDescent="0.25">
      <c r="A1167" t="s">
        <v>3999</v>
      </c>
      <c r="B1167" t="s">
        <v>3853</v>
      </c>
      <c r="C1167" t="s">
        <v>354</v>
      </c>
      <c r="D1167" t="s">
        <v>4007</v>
      </c>
      <c r="E1167" t="s">
        <v>3945</v>
      </c>
      <c r="F1167" t="s">
        <v>402</v>
      </c>
      <c r="G1167" t="s">
        <v>4008</v>
      </c>
      <c r="H1167" t="s">
        <v>3900</v>
      </c>
      <c r="I1167" t="s">
        <v>3870</v>
      </c>
      <c r="J1167" t="s">
        <v>3865</v>
      </c>
      <c r="K1167">
        <v>25000</v>
      </c>
    </row>
    <row r="1168" spans="1:11" x14ac:dyDescent="0.25">
      <c r="A1168" t="s">
        <v>3999</v>
      </c>
      <c r="B1168" t="s">
        <v>3853</v>
      </c>
      <c r="C1168" t="s">
        <v>354</v>
      </c>
      <c r="D1168" t="s">
        <v>4007</v>
      </c>
      <c r="E1168" t="s">
        <v>3945</v>
      </c>
      <c r="F1168" t="s">
        <v>402</v>
      </c>
      <c r="G1168" t="s">
        <v>4008</v>
      </c>
      <c r="H1168" t="s">
        <v>3900</v>
      </c>
      <c r="I1168" t="s">
        <v>3870</v>
      </c>
      <c r="J1168" t="s">
        <v>3883</v>
      </c>
      <c r="K1168">
        <v>25000</v>
      </c>
    </row>
    <row r="1169" spans="1:11" x14ac:dyDescent="0.25">
      <c r="A1169" t="s">
        <v>3999</v>
      </c>
      <c r="B1169" t="s">
        <v>3853</v>
      </c>
      <c r="C1169" t="s">
        <v>354</v>
      </c>
      <c r="D1169" t="s">
        <v>4007</v>
      </c>
      <c r="E1169" t="s">
        <v>3945</v>
      </c>
      <c r="F1169" t="s">
        <v>402</v>
      </c>
      <c r="G1169" t="s">
        <v>4008</v>
      </c>
      <c r="H1169" t="s">
        <v>3900</v>
      </c>
      <c r="I1169" t="s">
        <v>3884</v>
      </c>
      <c r="J1169" t="s">
        <v>3859</v>
      </c>
      <c r="K1169">
        <v>13000</v>
      </c>
    </row>
    <row r="1170" spans="1:11" x14ac:dyDescent="0.25">
      <c r="A1170" t="s">
        <v>3999</v>
      </c>
      <c r="B1170" t="s">
        <v>3853</v>
      </c>
      <c r="C1170" t="s">
        <v>354</v>
      </c>
      <c r="D1170" t="s">
        <v>4007</v>
      </c>
      <c r="E1170" t="s">
        <v>3945</v>
      </c>
      <c r="F1170" t="s">
        <v>402</v>
      </c>
      <c r="G1170" t="s">
        <v>4008</v>
      </c>
      <c r="H1170" t="s">
        <v>3900</v>
      </c>
      <c r="I1170" t="s">
        <v>3884</v>
      </c>
      <c r="J1170" t="s">
        <v>3860</v>
      </c>
      <c r="K1170">
        <v>13000</v>
      </c>
    </row>
    <row r="1171" spans="1:11" x14ac:dyDescent="0.25">
      <c r="A1171" t="s">
        <v>3999</v>
      </c>
      <c r="B1171" t="s">
        <v>3853</v>
      </c>
      <c r="C1171" t="s">
        <v>354</v>
      </c>
      <c r="D1171" t="s">
        <v>4007</v>
      </c>
      <c r="E1171" t="s">
        <v>3945</v>
      </c>
      <c r="F1171" t="s">
        <v>402</v>
      </c>
      <c r="G1171" t="s">
        <v>4008</v>
      </c>
      <c r="H1171" t="s">
        <v>3900</v>
      </c>
      <c r="I1171" t="s">
        <v>530</v>
      </c>
      <c r="J1171" t="s">
        <v>533</v>
      </c>
      <c r="K1171">
        <v>70300</v>
      </c>
    </row>
    <row r="1172" spans="1:11" x14ac:dyDescent="0.25">
      <c r="A1172" t="s">
        <v>3999</v>
      </c>
      <c r="B1172" t="s">
        <v>3853</v>
      </c>
      <c r="C1172" t="s">
        <v>354</v>
      </c>
      <c r="D1172" t="s">
        <v>4007</v>
      </c>
      <c r="E1172" t="s">
        <v>3945</v>
      </c>
      <c r="F1172" t="s">
        <v>402</v>
      </c>
      <c r="G1172" t="s">
        <v>4008</v>
      </c>
      <c r="H1172" t="s">
        <v>3900</v>
      </c>
      <c r="I1172" t="s">
        <v>530</v>
      </c>
      <c r="J1172" t="s">
        <v>3871</v>
      </c>
      <c r="K1172">
        <v>75500</v>
      </c>
    </row>
    <row r="1173" spans="1:11" x14ac:dyDescent="0.25">
      <c r="A1173" t="s">
        <v>3999</v>
      </c>
      <c r="B1173" t="s">
        <v>3853</v>
      </c>
      <c r="C1173" t="s">
        <v>354</v>
      </c>
      <c r="D1173" t="s">
        <v>4007</v>
      </c>
      <c r="E1173" t="s">
        <v>3945</v>
      </c>
      <c r="F1173" t="s">
        <v>402</v>
      </c>
      <c r="G1173" t="s">
        <v>4008</v>
      </c>
      <c r="H1173" t="s">
        <v>3900</v>
      </c>
      <c r="I1173" t="s">
        <v>3873</v>
      </c>
      <c r="J1173" t="s">
        <v>3859</v>
      </c>
      <c r="K1173">
        <v>75</v>
      </c>
    </row>
    <row r="1174" spans="1:11" x14ac:dyDescent="0.25">
      <c r="A1174" t="s">
        <v>3999</v>
      </c>
      <c r="B1174" t="s">
        <v>3853</v>
      </c>
      <c r="C1174" t="s">
        <v>354</v>
      </c>
      <c r="D1174" t="s">
        <v>4007</v>
      </c>
      <c r="E1174" t="s">
        <v>3945</v>
      </c>
      <c r="F1174" t="s">
        <v>402</v>
      </c>
      <c r="G1174" t="s">
        <v>4008</v>
      </c>
      <c r="H1174" t="s">
        <v>3900</v>
      </c>
      <c r="I1174" t="s">
        <v>3873</v>
      </c>
      <c r="J1174" t="s">
        <v>3860</v>
      </c>
      <c r="K1174">
        <v>75</v>
      </c>
    </row>
    <row r="1175" spans="1:11" x14ac:dyDescent="0.25">
      <c r="A1175" t="s">
        <v>3999</v>
      </c>
      <c r="B1175" t="s">
        <v>3853</v>
      </c>
      <c r="C1175" t="s">
        <v>354</v>
      </c>
      <c r="D1175" t="s">
        <v>4007</v>
      </c>
      <c r="E1175" t="s">
        <v>3945</v>
      </c>
      <c r="F1175" t="s">
        <v>402</v>
      </c>
      <c r="G1175" t="s">
        <v>4008</v>
      </c>
      <c r="H1175" t="s">
        <v>3900</v>
      </c>
      <c r="I1175" t="s">
        <v>3886</v>
      </c>
      <c r="J1175" t="s">
        <v>3871</v>
      </c>
      <c r="K1175">
        <v>75500</v>
      </c>
    </row>
    <row r="1176" spans="1:11" x14ac:dyDescent="0.25">
      <c r="A1176" t="s">
        <v>3999</v>
      </c>
      <c r="B1176" t="s">
        <v>3853</v>
      </c>
      <c r="C1176" t="s">
        <v>354</v>
      </c>
      <c r="D1176" t="s">
        <v>4007</v>
      </c>
      <c r="E1176" t="s">
        <v>3945</v>
      </c>
      <c r="F1176" t="s">
        <v>402</v>
      </c>
      <c r="G1176" t="s">
        <v>4008</v>
      </c>
      <c r="H1176" t="s">
        <v>3900</v>
      </c>
      <c r="I1176" t="s">
        <v>3875</v>
      </c>
      <c r="J1176" t="s">
        <v>533</v>
      </c>
      <c r="K1176">
        <v>70300</v>
      </c>
    </row>
    <row r="1177" spans="1:11" x14ac:dyDescent="0.25">
      <c r="A1177" t="s">
        <v>3999</v>
      </c>
      <c r="B1177" t="s">
        <v>3853</v>
      </c>
      <c r="C1177" t="s">
        <v>354</v>
      </c>
      <c r="D1177" t="s">
        <v>4007</v>
      </c>
      <c r="E1177" t="s">
        <v>3945</v>
      </c>
      <c r="F1177" t="s">
        <v>402</v>
      </c>
      <c r="G1177" t="s">
        <v>4008</v>
      </c>
      <c r="H1177" t="s">
        <v>3900</v>
      </c>
      <c r="I1177" t="s">
        <v>3875</v>
      </c>
      <c r="J1177" t="s">
        <v>3871</v>
      </c>
      <c r="K1177">
        <v>75500</v>
      </c>
    </row>
    <row r="1178" spans="1:11" x14ac:dyDescent="0.25">
      <c r="A1178" t="s">
        <v>3999</v>
      </c>
      <c r="B1178" t="s">
        <v>3853</v>
      </c>
      <c r="C1178" t="s">
        <v>354</v>
      </c>
      <c r="D1178" t="s">
        <v>4007</v>
      </c>
      <c r="E1178" t="s">
        <v>3945</v>
      </c>
      <c r="F1178" t="s">
        <v>402</v>
      </c>
      <c r="G1178" t="s">
        <v>4008</v>
      </c>
      <c r="H1178" t="s">
        <v>3900</v>
      </c>
      <c r="I1178" t="s">
        <v>3876</v>
      </c>
      <c r="J1178" t="s">
        <v>3865</v>
      </c>
      <c r="K1178">
        <v>27000</v>
      </c>
    </row>
    <row r="1179" spans="1:11" x14ac:dyDescent="0.25">
      <c r="A1179" t="s">
        <v>3999</v>
      </c>
      <c r="B1179" t="s">
        <v>3853</v>
      </c>
      <c r="C1179" t="s">
        <v>354</v>
      </c>
      <c r="D1179" t="s">
        <v>4007</v>
      </c>
      <c r="E1179" t="s">
        <v>3945</v>
      </c>
      <c r="F1179" t="s">
        <v>402</v>
      </c>
      <c r="G1179" t="s">
        <v>4008</v>
      </c>
      <c r="H1179" t="s">
        <v>3900</v>
      </c>
      <c r="I1179" t="s">
        <v>3876</v>
      </c>
      <c r="J1179" t="s">
        <v>3883</v>
      </c>
      <c r="K1179">
        <v>27000</v>
      </c>
    </row>
    <row r="1180" spans="1:11" x14ac:dyDescent="0.25">
      <c r="A1180" t="s">
        <v>3999</v>
      </c>
      <c r="B1180" t="s">
        <v>3853</v>
      </c>
      <c r="C1180" t="s">
        <v>354</v>
      </c>
      <c r="D1180" t="s">
        <v>4007</v>
      </c>
      <c r="E1180" t="s">
        <v>3945</v>
      </c>
      <c r="F1180" t="s">
        <v>402</v>
      </c>
      <c r="G1180" t="s">
        <v>4009</v>
      </c>
      <c r="H1180" t="s">
        <v>3900</v>
      </c>
      <c r="I1180" t="s">
        <v>3881</v>
      </c>
      <c r="J1180" t="s">
        <v>3859</v>
      </c>
      <c r="K1180">
        <v>6500</v>
      </c>
    </row>
    <row r="1181" spans="1:11" x14ac:dyDescent="0.25">
      <c r="A1181" t="s">
        <v>3999</v>
      </c>
      <c r="B1181" t="s">
        <v>3853</v>
      </c>
      <c r="C1181" t="s">
        <v>354</v>
      </c>
      <c r="D1181" t="s">
        <v>4007</v>
      </c>
      <c r="E1181" t="s">
        <v>3945</v>
      </c>
      <c r="F1181" t="s">
        <v>402</v>
      </c>
      <c r="G1181" t="s">
        <v>4009</v>
      </c>
      <c r="H1181" t="s">
        <v>3900</v>
      </c>
      <c r="I1181" t="s">
        <v>3881</v>
      </c>
      <c r="J1181" t="s">
        <v>3860</v>
      </c>
      <c r="K1181">
        <v>6500</v>
      </c>
    </row>
    <row r="1182" spans="1:11" x14ac:dyDescent="0.25">
      <c r="A1182" t="s">
        <v>3999</v>
      </c>
      <c r="B1182" t="s">
        <v>3853</v>
      </c>
      <c r="C1182" t="s">
        <v>354</v>
      </c>
      <c r="D1182" t="s">
        <v>4007</v>
      </c>
      <c r="E1182" t="s">
        <v>3945</v>
      </c>
      <c r="F1182" t="s">
        <v>402</v>
      </c>
      <c r="G1182" t="s">
        <v>4009</v>
      </c>
      <c r="H1182" t="s">
        <v>3900</v>
      </c>
      <c r="I1182" t="s">
        <v>3870</v>
      </c>
      <c r="J1182" t="s">
        <v>3865</v>
      </c>
      <c r="K1182">
        <v>28000</v>
      </c>
    </row>
    <row r="1183" spans="1:11" x14ac:dyDescent="0.25">
      <c r="A1183" t="s">
        <v>3999</v>
      </c>
      <c r="B1183" t="s">
        <v>3853</v>
      </c>
      <c r="C1183" t="s">
        <v>354</v>
      </c>
      <c r="D1183" t="s">
        <v>4007</v>
      </c>
      <c r="E1183" t="s">
        <v>3945</v>
      </c>
      <c r="F1183" t="s">
        <v>402</v>
      </c>
      <c r="G1183" t="s">
        <v>4009</v>
      </c>
      <c r="H1183" t="s">
        <v>3900</v>
      </c>
      <c r="I1183" t="s">
        <v>3870</v>
      </c>
      <c r="J1183" t="s">
        <v>3883</v>
      </c>
      <c r="K1183">
        <v>28000</v>
      </c>
    </row>
    <row r="1184" spans="1:11" x14ac:dyDescent="0.25">
      <c r="A1184" t="s">
        <v>3999</v>
      </c>
      <c r="B1184" t="s">
        <v>3853</v>
      </c>
      <c r="C1184" t="s">
        <v>354</v>
      </c>
      <c r="D1184" t="s">
        <v>4007</v>
      </c>
      <c r="E1184" t="s">
        <v>3945</v>
      </c>
      <c r="F1184" t="s">
        <v>402</v>
      </c>
      <c r="G1184" t="s">
        <v>4009</v>
      </c>
      <c r="H1184" t="s">
        <v>3900</v>
      </c>
      <c r="I1184" t="s">
        <v>3921</v>
      </c>
      <c r="J1184" t="s">
        <v>3865</v>
      </c>
      <c r="K1184">
        <v>21600</v>
      </c>
    </row>
    <row r="1185" spans="1:11" x14ac:dyDescent="0.25">
      <c r="A1185" t="s">
        <v>3999</v>
      </c>
      <c r="B1185" t="s">
        <v>3853</v>
      </c>
      <c r="C1185" t="s">
        <v>354</v>
      </c>
      <c r="D1185" t="s">
        <v>4007</v>
      </c>
      <c r="E1185" t="s">
        <v>3945</v>
      </c>
      <c r="F1185" t="s">
        <v>402</v>
      </c>
      <c r="G1185" t="s">
        <v>4009</v>
      </c>
      <c r="H1185" t="s">
        <v>3900</v>
      </c>
      <c r="I1185" t="s">
        <v>3921</v>
      </c>
      <c r="J1185" t="s">
        <v>3883</v>
      </c>
      <c r="K1185">
        <v>21600</v>
      </c>
    </row>
    <row r="1186" spans="1:11" x14ac:dyDescent="0.25">
      <c r="A1186" t="s">
        <v>3999</v>
      </c>
      <c r="B1186" t="s">
        <v>3853</v>
      </c>
      <c r="C1186" t="s">
        <v>354</v>
      </c>
      <c r="D1186" t="s">
        <v>4007</v>
      </c>
      <c r="E1186" t="s">
        <v>3945</v>
      </c>
      <c r="F1186" t="s">
        <v>402</v>
      </c>
      <c r="G1186" t="s">
        <v>4009</v>
      </c>
      <c r="H1186" t="s">
        <v>3900</v>
      </c>
      <c r="I1186" t="s">
        <v>3925</v>
      </c>
      <c r="J1186" t="s">
        <v>3859</v>
      </c>
      <c r="K1186">
        <v>900</v>
      </c>
    </row>
    <row r="1187" spans="1:11" x14ac:dyDescent="0.25">
      <c r="A1187" t="s">
        <v>3999</v>
      </c>
      <c r="B1187" t="s">
        <v>3853</v>
      </c>
      <c r="C1187" t="s">
        <v>354</v>
      </c>
      <c r="D1187" t="s">
        <v>4007</v>
      </c>
      <c r="E1187" t="s">
        <v>3945</v>
      </c>
      <c r="F1187" t="s">
        <v>402</v>
      </c>
      <c r="G1187" t="s">
        <v>4009</v>
      </c>
      <c r="H1187" t="s">
        <v>3900</v>
      </c>
      <c r="I1187" t="s">
        <v>3925</v>
      </c>
      <c r="J1187" t="s">
        <v>3860</v>
      </c>
      <c r="K1187">
        <v>900</v>
      </c>
    </row>
    <row r="1188" spans="1:11" x14ac:dyDescent="0.25">
      <c r="A1188" t="s">
        <v>3999</v>
      </c>
      <c r="B1188" t="s">
        <v>3853</v>
      </c>
      <c r="C1188" t="s">
        <v>354</v>
      </c>
      <c r="D1188" t="s">
        <v>4007</v>
      </c>
      <c r="E1188" t="s">
        <v>3945</v>
      </c>
      <c r="F1188" t="s">
        <v>402</v>
      </c>
      <c r="G1188" t="s">
        <v>4009</v>
      </c>
      <c r="H1188" t="s">
        <v>3900</v>
      </c>
      <c r="I1188" t="s">
        <v>3885</v>
      </c>
      <c r="J1188" t="s">
        <v>3859</v>
      </c>
      <c r="K1188">
        <v>9900</v>
      </c>
    </row>
    <row r="1189" spans="1:11" x14ac:dyDescent="0.25">
      <c r="A1189" t="s">
        <v>3999</v>
      </c>
      <c r="B1189" t="s">
        <v>3853</v>
      </c>
      <c r="C1189" t="s">
        <v>354</v>
      </c>
      <c r="D1189" t="s">
        <v>4007</v>
      </c>
      <c r="E1189" t="s">
        <v>3945</v>
      </c>
      <c r="F1189" t="s">
        <v>402</v>
      </c>
      <c r="G1189" t="s">
        <v>4009</v>
      </c>
      <c r="H1189" t="s">
        <v>3900</v>
      </c>
      <c r="I1189" t="s">
        <v>3885</v>
      </c>
      <c r="J1189" t="s">
        <v>3860</v>
      </c>
      <c r="K1189">
        <v>9900</v>
      </c>
    </row>
    <row r="1190" spans="1:11" x14ac:dyDescent="0.25">
      <c r="A1190" t="s">
        <v>3999</v>
      </c>
      <c r="B1190" t="s">
        <v>3853</v>
      </c>
      <c r="C1190" t="s">
        <v>354</v>
      </c>
      <c r="D1190" t="s">
        <v>4007</v>
      </c>
      <c r="E1190" t="s">
        <v>3945</v>
      </c>
      <c r="F1190" t="s">
        <v>402</v>
      </c>
      <c r="G1190" t="s">
        <v>4009</v>
      </c>
      <c r="H1190" t="s">
        <v>3900</v>
      </c>
      <c r="I1190" t="s">
        <v>530</v>
      </c>
      <c r="J1190" t="s">
        <v>533</v>
      </c>
      <c r="K1190">
        <v>85000</v>
      </c>
    </row>
    <row r="1191" spans="1:11" x14ac:dyDescent="0.25">
      <c r="A1191" t="s">
        <v>3999</v>
      </c>
      <c r="B1191" t="s">
        <v>3853</v>
      </c>
      <c r="C1191" t="s">
        <v>354</v>
      </c>
      <c r="D1191" t="s">
        <v>4007</v>
      </c>
      <c r="E1191" t="s">
        <v>3945</v>
      </c>
      <c r="F1191" t="s">
        <v>402</v>
      </c>
      <c r="G1191" t="s">
        <v>4009</v>
      </c>
      <c r="H1191" t="s">
        <v>3900</v>
      </c>
      <c r="I1191" t="s">
        <v>530</v>
      </c>
      <c r="J1191" t="s">
        <v>3871</v>
      </c>
      <c r="K1191">
        <v>91020</v>
      </c>
    </row>
    <row r="1192" spans="1:11" x14ac:dyDescent="0.25">
      <c r="A1192" t="s">
        <v>3999</v>
      </c>
      <c r="B1192" t="s">
        <v>3853</v>
      </c>
      <c r="C1192" t="s">
        <v>354</v>
      </c>
      <c r="D1192" t="s">
        <v>4007</v>
      </c>
      <c r="E1192" t="s">
        <v>3945</v>
      </c>
      <c r="F1192" t="s">
        <v>402</v>
      </c>
      <c r="G1192" t="s">
        <v>4009</v>
      </c>
      <c r="H1192" t="s">
        <v>3900</v>
      </c>
      <c r="I1192" t="s">
        <v>3872</v>
      </c>
      <c r="J1192" t="s">
        <v>3859</v>
      </c>
      <c r="K1192">
        <v>2750</v>
      </c>
    </row>
    <row r="1193" spans="1:11" x14ac:dyDescent="0.25">
      <c r="A1193" t="s">
        <v>3999</v>
      </c>
      <c r="B1193" t="s">
        <v>3853</v>
      </c>
      <c r="C1193" t="s">
        <v>354</v>
      </c>
      <c r="D1193" t="s">
        <v>4007</v>
      </c>
      <c r="E1193" t="s">
        <v>3945</v>
      </c>
      <c r="F1193" t="s">
        <v>402</v>
      </c>
      <c r="G1193" t="s">
        <v>4009</v>
      </c>
      <c r="H1193" t="s">
        <v>3900</v>
      </c>
      <c r="I1193" t="s">
        <v>3872</v>
      </c>
      <c r="J1193" t="s">
        <v>3860</v>
      </c>
      <c r="K1193">
        <v>2750</v>
      </c>
    </row>
    <row r="1194" spans="1:11" x14ac:dyDescent="0.25">
      <c r="A1194" t="s">
        <v>3999</v>
      </c>
      <c r="B1194" t="s">
        <v>3853</v>
      </c>
      <c r="C1194" t="s">
        <v>354</v>
      </c>
      <c r="D1194" t="s">
        <v>4007</v>
      </c>
      <c r="E1194" t="s">
        <v>3945</v>
      </c>
      <c r="F1194" t="s">
        <v>402</v>
      </c>
      <c r="G1194" t="s">
        <v>4009</v>
      </c>
      <c r="H1194" t="s">
        <v>3900</v>
      </c>
      <c r="I1194" t="s">
        <v>3874</v>
      </c>
      <c r="J1194" t="s">
        <v>3864</v>
      </c>
      <c r="K1194">
        <v>8000</v>
      </c>
    </row>
    <row r="1195" spans="1:11" x14ac:dyDescent="0.25">
      <c r="A1195" t="s">
        <v>3999</v>
      </c>
      <c r="B1195" t="s">
        <v>3853</v>
      </c>
      <c r="C1195" t="s">
        <v>354</v>
      </c>
      <c r="D1195" t="s">
        <v>4007</v>
      </c>
      <c r="E1195" t="s">
        <v>3945</v>
      </c>
      <c r="F1195" t="s">
        <v>402</v>
      </c>
      <c r="G1195" t="s">
        <v>4009</v>
      </c>
      <c r="H1195" t="s">
        <v>3900</v>
      </c>
      <c r="I1195" t="s">
        <v>3874</v>
      </c>
      <c r="J1195" t="s">
        <v>3865</v>
      </c>
      <c r="K1195">
        <v>9300</v>
      </c>
    </row>
    <row r="1196" spans="1:11" x14ac:dyDescent="0.25">
      <c r="A1196" t="s">
        <v>3999</v>
      </c>
      <c r="B1196" t="s">
        <v>3853</v>
      </c>
      <c r="C1196" t="s">
        <v>354</v>
      </c>
      <c r="D1196" t="s">
        <v>4007</v>
      </c>
      <c r="E1196" t="s">
        <v>3945</v>
      </c>
      <c r="F1196" t="s">
        <v>402</v>
      </c>
      <c r="G1196" t="s">
        <v>4009</v>
      </c>
      <c r="H1196" t="s">
        <v>3900</v>
      </c>
      <c r="I1196" t="s">
        <v>3874</v>
      </c>
      <c r="J1196" t="s">
        <v>3883</v>
      </c>
      <c r="K1196">
        <v>9300</v>
      </c>
    </row>
    <row r="1197" spans="1:11" x14ac:dyDescent="0.25">
      <c r="A1197" t="s">
        <v>3999</v>
      </c>
      <c r="B1197" t="s">
        <v>3853</v>
      </c>
      <c r="C1197" t="s">
        <v>354</v>
      </c>
      <c r="D1197" t="s">
        <v>4007</v>
      </c>
      <c r="E1197" t="s">
        <v>3945</v>
      </c>
      <c r="F1197" t="s">
        <v>402</v>
      </c>
      <c r="G1197" t="s">
        <v>4009</v>
      </c>
      <c r="H1197" t="s">
        <v>3900</v>
      </c>
      <c r="I1197" t="s">
        <v>3886</v>
      </c>
      <c r="J1197" t="s">
        <v>3871</v>
      </c>
      <c r="K1197">
        <v>91020</v>
      </c>
    </row>
    <row r="1198" spans="1:11" x14ac:dyDescent="0.25">
      <c r="A1198" t="s">
        <v>3999</v>
      </c>
      <c r="B1198" t="s">
        <v>3853</v>
      </c>
      <c r="C1198" t="s">
        <v>354</v>
      </c>
      <c r="D1198" t="s">
        <v>4007</v>
      </c>
      <c r="E1198" t="s">
        <v>3945</v>
      </c>
      <c r="F1198" t="s">
        <v>402</v>
      </c>
      <c r="G1198" t="s">
        <v>4009</v>
      </c>
      <c r="H1198" t="s">
        <v>3900</v>
      </c>
      <c r="I1198" t="s">
        <v>3875</v>
      </c>
      <c r="J1198" t="s">
        <v>533</v>
      </c>
      <c r="K1198">
        <v>85000</v>
      </c>
    </row>
    <row r="1199" spans="1:11" x14ac:dyDescent="0.25">
      <c r="A1199" t="s">
        <v>3999</v>
      </c>
      <c r="B1199" t="s">
        <v>3853</v>
      </c>
      <c r="C1199" t="s">
        <v>354</v>
      </c>
      <c r="D1199" t="s">
        <v>4007</v>
      </c>
      <c r="E1199" t="s">
        <v>3945</v>
      </c>
      <c r="F1199" t="s">
        <v>402</v>
      </c>
      <c r="G1199" t="s">
        <v>4009</v>
      </c>
      <c r="H1199" t="s">
        <v>3900</v>
      </c>
      <c r="I1199" t="s">
        <v>3875</v>
      </c>
      <c r="J1199" t="s">
        <v>3871</v>
      </c>
      <c r="K1199">
        <v>91020</v>
      </c>
    </row>
    <row r="1200" spans="1:11" x14ac:dyDescent="0.25">
      <c r="A1200" t="s">
        <v>3999</v>
      </c>
      <c r="B1200" t="s">
        <v>3853</v>
      </c>
      <c r="C1200" t="s">
        <v>354</v>
      </c>
      <c r="D1200" t="s">
        <v>4007</v>
      </c>
      <c r="E1200" t="s">
        <v>3945</v>
      </c>
      <c r="F1200" t="s">
        <v>402</v>
      </c>
      <c r="G1200" t="s">
        <v>4009</v>
      </c>
      <c r="H1200" t="s">
        <v>3900</v>
      </c>
      <c r="I1200" t="s">
        <v>3876</v>
      </c>
      <c r="J1200" t="s">
        <v>3865</v>
      </c>
      <c r="K1200">
        <v>32000</v>
      </c>
    </row>
    <row r="1201" spans="1:11" x14ac:dyDescent="0.25">
      <c r="A1201" t="s">
        <v>3999</v>
      </c>
      <c r="B1201" t="s">
        <v>3853</v>
      </c>
      <c r="C1201" t="s">
        <v>354</v>
      </c>
      <c r="D1201" t="s">
        <v>4007</v>
      </c>
      <c r="E1201" t="s">
        <v>3945</v>
      </c>
      <c r="F1201" t="s">
        <v>402</v>
      </c>
      <c r="G1201" t="s">
        <v>4009</v>
      </c>
      <c r="H1201" t="s">
        <v>3900</v>
      </c>
      <c r="I1201" t="s">
        <v>3876</v>
      </c>
      <c r="J1201" t="s">
        <v>3883</v>
      </c>
      <c r="K1201">
        <v>32000</v>
      </c>
    </row>
    <row r="1202" spans="1:11" x14ac:dyDescent="0.25">
      <c r="A1202" t="s">
        <v>3999</v>
      </c>
      <c r="B1202" t="s">
        <v>3853</v>
      </c>
      <c r="C1202" t="s">
        <v>354</v>
      </c>
      <c r="D1202" t="s">
        <v>4010</v>
      </c>
      <c r="E1202" t="s">
        <v>767</v>
      </c>
      <c r="F1202" t="s">
        <v>426</v>
      </c>
      <c r="G1202" t="s">
        <v>4011</v>
      </c>
      <c r="H1202" t="s">
        <v>3915</v>
      </c>
      <c r="I1202" t="s">
        <v>3858</v>
      </c>
      <c r="J1202" t="s">
        <v>3859</v>
      </c>
      <c r="K1202">
        <v>5300</v>
      </c>
    </row>
    <row r="1203" spans="1:11" x14ac:dyDescent="0.25">
      <c r="A1203" t="s">
        <v>3999</v>
      </c>
      <c r="B1203" t="s">
        <v>3853</v>
      </c>
      <c r="C1203" t="s">
        <v>354</v>
      </c>
      <c r="D1203" t="s">
        <v>4010</v>
      </c>
      <c r="E1203" t="s">
        <v>767</v>
      </c>
      <c r="F1203" t="s">
        <v>426</v>
      </c>
      <c r="G1203" t="s">
        <v>4011</v>
      </c>
      <c r="H1203" t="s">
        <v>3915</v>
      </c>
      <c r="I1203" t="s">
        <v>3858</v>
      </c>
      <c r="J1203" t="s">
        <v>3860</v>
      </c>
      <c r="K1203">
        <v>5300</v>
      </c>
    </row>
    <row r="1204" spans="1:11" x14ac:dyDescent="0.25">
      <c r="A1204" t="s">
        <v>3999</v>
      </c>
      <c r="B1204" t="s">
        <v>3853</v>
      </c>
      <c r="C1204" t="s">
        <v>354</v>
      </c>
      <c r="D1204" t="s">
        <v>4010</v>
      </c>
      <c r="E1204" t="s">
        <v>767</v>
      </c>
      <c r="F1204" t="s">
        <v>426</v>
      </c>
      <c r="G1204" t="s">
        <v>4011</v>
      </c>
      <c r="H1204" t="s">
        <v>3915</v>
      </c>
      <c r="I1204" t="s">
        <v>3881</v>
      </c>
      <c r="J1204" t="s">
        <v>3859</v>
      </c>
      <c r="K1204">
        <v>1800</v>
      </c>
    </row>
    <row r="1205" spans="1:11" x14ac:dyDescent="0.25">
      <c r="A1205" t="s">
        <v>3999</v>
      </c>
      <c r="B1205" t="s">
        <v>3853</v>
      </c>
      <c r="C1205" t="s">
        <v>354</v>
      </c>
      <c r="D1205" t="s">
        <v>4010</v>
      </c>
      <c r="E1205" t="s">
        <v>767</v>
      </c>
      <c r="F1205" t="s">
        <v>426</v>
      </c>
      <c r="G1205" t="s">
        <v>4011</v>
      </c>
      <c r="H1205" t="s">
        <v>3915</v>
      </c>
      <c r="I1205" t="s">
        <v>3881</v>
      </c>
      <c r="J1205" t="s">
        <v>3860</v>
      </c>
      <c r="K1205">
        <v>1800</v>
      </c>
    </row>
    <row r="1206" spans="1:11" x14ac:dyDescent="0.25">
      <c r="A1206" t="s">
        <v>3999</v>
      </c>
      <c r="B1206" t="s">
        <v>3853</v>
      </c>
      <c r="C1206" t="s">
        <v>354</v>
      </c>
      <c r="D1206" t="s">
        <v>4010</v>
      </c>
      <c r="E1206" t="s">
        <v>767</v>
      </c>
      <c r="F1206" t="s">
        <v>426</v>
      </c>
      <c r="G1206" t="s">
        <v>4011</v>
      </c>
      <c r="H1206" t="s">
        <v>3915</v>
      </c>
      <c r="I1206" t="s">
        <v>3863</v>
      </c>
      <c r="J1206" t="s">
        <v>3864</v>
      </c>
      <c r="K1206">
        <v>17290</v>
      </c>
    </row>
    <row r="1207" spans="1:11" x14ac:dyDescent="0.25">
      <c r="A1207" t="s">
        <v>3999</v>
      </c>
      <c r="B1207" t="s">
        <v>3853</v>
      </c>
      <c r="C1207" t="s">
        <v>354</v>
      </c>
      <c r="D1207" t="s">
        <v>4010</v>
      </c>
      <c r="E1207" t="s">
        <v>767</v>
      </c>
      <c r="F1207" t="s">
        <v>426</v>
      </c>
      <c r="G1207" t="s">
        <v>4011</v>
      </c>
      <c r="H1207" t="s">
        <v>3915</v>
      </c>
      <c r="I1207" t="s">
        <v>3863</v>
      </c>
      <c r="J1207" t="s">
        <v>3865</v>
      </c>
      <c r="K1207">
        <v>18200</v>
      </c>
    </row>
    <row r="1208" spans="1:11" x14ac:dyDescent="0.25">
      <c r="A1208" t="s">
        <v>3999</v>
      </c>
      <c r="B1208" t="s">
        <v>3853</v>
      </c>
      <c r="C1208" t="s">
        <v>354</v>
      </c>
      <c r="D1208" t="s">
        <v>4010</v>
      </c>
      <c r="E1208" t="s">
        <v>767</v>
      </c>
      <c r="F1208" t="s">
        <v>426</v>
      </c>
      <c r="G1208" t="s">
        <v>4011</v>
      </c>
      <c r="H1208" t="s">
        <v>3915</v>
      </c>
      <c r="I1208" t="s">
        <v>3863</v>
      </c>
      <c r="J1208" t="s">
        <v>3883</v>
      </c>
      <c r="K1208">
        <v>18200</v>
      </c>
    </row>
    <row r="1209" spans="1:11" x14ac:dyDescent="0.25">
      <c r="A1209" t="s">
        <v>3999</v>
      </c>
      <c r="B1209" t="s">
        <v>3853</v>
      </c>
      <c r="C1209" t="s">
        <v>354</v>
      </c>
      <c r="D1209" t="s">
        <v>4010</v>
      </c>
      <c r="E1209" t="s">
        <v>767</v>
      </c>
      <c r="F1209" t="s">
        <v>426</v>
      </c>
      <c r="G1209" t="s">
        <v>4011</v>
      </c>
      <c r="H1209" t="s">
        <v>3915</v>
      </c>
      <c r="I1209" t="s">
        <v>3903</v>
      </c>
      <c r="J1209" t="s">
        <v>3864</v>
      </c>
      <c r="K1209">
        <v>14250</v>
      </c>
    </row>
    <row r="1210" spans="1:11" x14ac:dyDescent="0.25">
      <c r="A1210" t="s">
        <v>3999</v>
      </c>
      <c r="B1210" t="s">
        <v>3853</v>
      </c>
      <c r="C1210" t="s">
        <v>354</v>
      </c>
      <c r="D1210" t="s">
        <v>4010</v>
      </c>
      <c r="E1210" t="s">
        <v>767</v>
      </c>
      <c r="F1210" t="s">
        <v>426</v>
      </c>
      <c r="G1210" t="s">
        <v>4011</v>
      </c>
      <c r="H1210" t="s">
        <v>3915</v>
      </c>
      <c r="I1210" t="s">
        <v>3903</v>
      </c>
      <c r="J1210" t="s">
        <v>3865</v>
      </c>
      <c r="K1210">
        <v>15000</v>
      </c>
    </row>
    <row r="1211" spans="1:11" x14ac:dyDescent="0.25">
      <c r="A1211" t="s">
        <v>3999</v>
      </c>
      <c r="B1211" t="s">
        <v>3853</v>
      </c>
      <c r="C1211" t="s">
        <v>354</v>
      </c>
      <c r="D1211" t="s">
        <v>4010</v>
      </c>
      <c r="E1211" t="s">
        <v>767</v>
      </c>
      <c r="F1211" t="s">
        <v>426</v>
      </c>
      <c r="G1211" t="s">
        <v>4011</v>
      </c>
      <c r="H1211" t="s">
        <v>3915</v>
      </c>
      <c r="I1211" t="s">
        <v>3903</v>
      </c>
      <c r="J1211" t="s">
        <v>3883</v>
      </c>
      <c r="K1211">
        <v>15000</v>
      </c>
    </row>
    <row r="1212" spans="1:11" x14ac:dyDescent="0.25">
      <c r="A1212" t="s">
        <v>3999</v>
      </c>
      <c r="B1212" t="s">
        <v>3853</v>
      </c>
      <c r="C1212" t="s">
        <v>354</v>
      </c>
      <c r="D1212" t="s">
        <v>4010</v>
      </c>
      <c r="E1212" t="s">
        <v>767</v>
      </c>
      <c r="F1212" t="s">
        <v>426</v>
      </c>
      <c r="G1212" t="s">
        <v>4011</v>
      </c>
      <c r="H1212" t="s">
        <v>3915</v>
      </c>
      <c r="I1212" t="s">
        <v>3882</v>
      </c>
      <c r="J1212" t="s">
        <v>3864</v>
      </c>
      <c r="K1212">
        <v>6960</v>
      </c>
    </row>
    <row r="1213" spans="1:11" x14ac:dyDescent="0.25">
      <c r="A1213" t="s">
        <v>3999</v>
      </c>
      <c r="B1213" t="s">
        <v>3853</v>
      </c>
      <c r="C1213" t="s">
        <v>354</v>
      </c>
      <c r="D1213" t="s">
        <v>4010</v>
      </c>
      <c r="E1213" t="s">
        <v>767</v>
      </c>
      <c r="F1213" t="s">
        <v>426</v>
      </c>
      <c r="G1213" t="s">
        <v>4011</v>
      </c>
      <c r="H1213" t="s">
        <v>3915</v>
      </c>
      <c r="I1213" t="s">
        <v>3882</v>
      </c>
      <c r="J1213" t="s">
        <v>3865</v>
      </c>
      <c r="K1213">
        <v>8400</v>
      </c>
    </row>
    <row r="1214" spans="1:11" x14ac:dyDescent="0.25">
      <c r="A1214" t="s">
        <v>3999</v>
      </c>
      <c r="B1214" t="s">
        <v>3853</v>
      </c>
      <c r="C1214" t="s">
        <v>354</v>
      </c>
      <c r="D1214" t="s">
        <v>4010</v>
      </c>
      <c r="E1214" t="s">
        <v>767</v>
      </c>
      <c r="F1214" t="s">
        <v>426</v>
      </c>
      <c r="G1214" t="s">
        <v>4011</v>
      </c>
      <c r="H1214" t="s">
        <v>3915</v>
      </c>
      <c r="I1214" t="s">
        <v>3882</v>
      </c>
      <c r="J1214" t="s">
        <v>3883</v>
      </c>
      <c r="K1214">
        <v>8400</v>
      </c>
    </row>
    <row r="1215" spans="1:11" x14ac:dyDescent="0.25">
      <c r="A1215" t="s">
        <v>3999</v>
      </c>
      <c r="B1215" t="s">
        <v>3853</v>
      </c>
      <c r="C1215" t="s">
        <v>354</v>
      </c>
      <c r="D1215" t="s">
        <v>4010</v>
      </c>
      <c r="E1215" t="s">
        <v>767</v>
      </c>
      <c r="F1215" t="s">
        <v>426</v>
      </c>
      <c r="G1215" t="s">
        <v>4011</v>
      </c>
      <c r="H1215" t="s">
        <v>3915</v>
      </c>
      <c r="I1215" t="s">
        <v>3869</v>
      </c>
      <c r="J1215" t="s">
        <v>3865</v>
      </c>
      <c r="K1215">
        <v>2900</v>
      </c>
    </row>
    <row r="1216" spans="1:11" x14ac:dyDescent="0.25">
      <c r="A1216" t="s">
        <v>3999</v>
      </c>
      <c r="B1216" t="s">
        <v>3853</v>
      </c>
      <c r="C1216" t="s">
        <v>354</v>
      </c>
      <c r="D1216" t="s">
        <v>4010</v>
      </c>
      <c r="E1216" t="s">
        <v>767</v>
      </c>
      <c r="F1216" t="s">
        <v>426</v>
      </c>
      <c r="G1216" t="s">
        <v>4011</v>
      </c>
      <c r="H1216" t="s">
        <v>3915</v>
      </c>
      <c r="I1216" t="s">
        <v>3869</v>
      </c>
      <c r="J1216" t="s">
        <v>3883</v>
      </c>
      <c r="K1216">
        <v>2900</v>
      </c>
    </row>
    <row r="1217" spans="1:11" x14ac:dyDescent="0.25">
      <c r="A1217" t="s">
        <v>3999</v>
      </c>
      <c r="B1217" t="s">
        <v>3853</v>
      </c>
      <c r="C1217" t="s">
        <v>354</v>
      </c>
      <c r="D1217" t="s">
        <v>4010</v>
      </c>
      <c r="E1217" t="s">
        <v>767</v>
      </c>
      <c r="F1217" t="s">
        <v>426</v>
      </c>
      <c r="G1217" t="s">
        <v>4011</v>
      </c>
      <c r="H1217" t="s">
        <v>3915</v>
      </c>
      <c r="I1217" t="s">
        <v>3870</v>
      </c>
      <c r="J1217" t="s">
        <v>3865</v>
      </c>
      <c r="K1217">
        <v>12500</v>
      </c>
    </row>
    <row r="1218" spans="1:11" x14ac:dyDescent="0.25">
      <c r="A1218" t="s">
        <v>3999</v>
      </c>
      <c r="B1218" t="s">
        <v>3853</v>
      </c>
      <c r="C1218" t="s">
        <v>354</v>
      </c>
      <c r="D1218" t="s">
        <v>4010</v>
      </c>
      <c r="E1218" t="s">
        <v>767</v>
      </c>
      <c r="F1218" t="s">
        <v>426</v>
      </c>
      <c r="G1218" t="s">
        <v>4011</v>
      </c>
      <c r="H1218" t="s">
        <v>3915</v>
      </c>
      <c r="I1218" t="s">
        <v>3870</v>
      </c>
      <c r="J1218" t="s">
        <v>3883</v>
      </c>
      <c r="K1218">
        <v>12500</v>
      </c>
    </row>
    <row r="1219" spans="1:11" x14ac:dyDescent="0.25">
      <c r="A1219" t="s">
        <v>3999</v>
      </c>
      <c r="B1219" t="s">
        <v>3853</v>
      </c>
      <c r="C1219" t="s">
        <v>354</v>
      </c>
      <c r="D1219" t="s">
        <v>4010</v>
      </c>
      <c r="E1219" t="s">
        <v>767</v>
      </c>
      <c r="F1219" t="s">
        <v>426</v>
      </c>
      <c r="G1219" t="s">
        <v>4011</v>
      </c>
      <c r="H1219" t="s">
        <v>3915</v>
      </c>
      <c r="I1219" t="s">
        <v>3918</v>
      </c>
      <c r="J1219" t="s">
        <v>3865</v>
      </c>
      <c r="K1219">
        <v>10800</v>
      </c>
    </row>
    <row r="1220" spans="1:11" x14ac:dyDescent="0.25">
      <c r="A1220" t="s">
        <v>3999</v>
      </c>
      <c r="B1220" t="s">
        <v>3853</v>
      </c>
      <c r="C1220" t="s">
        <v>354</v>
      </c>
      <c r="D1220" t="s">
        <v>4010</v>
      </c>
      <c r="E1220" t="s">
        <v>767</v>
      </c>
      <c r="F1220" t="s">
        <v>426</v>
      </c>
      <c r="G1220" t="s">
        <v>4011</v>
      </c>
      <c r="H1220" t="s">
        <v>3915</v>
      </c>
      <c r="I1220" t="s">
        <v>3918</v>
      </c>
      <c r="J1220" t="s">
        <v>3883</v>
      </c>
      <c r="K1220">
        <v>10800</v>
      </c>
    </row>
    <row r="1221" spans="1:11" x14ac:dyDescent="0.25">
      <c r="A1221" t="s">
        <v>3999</v>
      </c>
      <c r="B1221" t="s">
        <v>3853</v>
      </c>
      <c r="C1221" t="s">
        <v>354</v>
      </c>
      <c r="D1221" t="s">
        <v>4010</v>
      </c>
      <c r="E1221" t="s">
        <v>767</v>
      </c>
      <c r="F1221" t="s">
        <v>426</v>
      </c>
      <c r="G1221" t="s">
        <v>4011</v>
      </c>
      <c r="H1221" t="s">
        <v>3915</v>
      </c>
      <c r="I1221" t="s">
        <v>3935</v>
      </c>
      <c r="J1221" t="s">
        <v>3865</v>
      </c>
      <c r="K1221">
        <v>6000</v>
      </c>
    </row>
    <row r="1222" spans="1:11" x14ac:dyDescent="0.25">
      <c r="A1222" t="s">
        <v>3999</v>
      </c>
      <c r="B1222" t="s">
        <v>3853</v>
      </c>
      <c r="C1222" t="s">
        <v>354</v>
      </c>
      <c r="D1222" t="s">
        <v>4010</v>
      </c>
      <c r="E1222" t="s">
        <v>767</v>
      </c>
      <c r="F1222" t="s">
        <v>426</v>
      </c>
      <c r="G1222" t="s">
        <v>4011</v>
      </c>
      <c r="H1222" t="s">
        <v>3915</v>
      </c>
      <c r="I1222" t="s">
        <v>3935</v>
      </c>
      <c r="J1222" t="s">
        <v>3883</v>
      </c>
      <c r="K1222">
        <v>6500</v>
      </c>
    </row>
    <row r="1223" spans="1:11" x14ac:dyDescent="0.25">
      <c r="A1223" t="s">
        <v>3999</v>
      </c>
      <c r="B1223" t="s">
        <v>3853</v>
      </c>
      <c r="C1223" t="s">
        <v>354</v>
      </c>
      <c r="D1223" t="s">
        <v>4010</v>
      </c>
      <c r="E1223" t="s">
        <v>767</v>
      </c>
      <c r="F1223" t="s">
        <v>426</v>
      </c>
      <c r="G1223" t="s">
        <v>4011</v>
      </c>
      <c r="H1223" t="s">
        <v>3915</v>
      </c>
      <c r="I1223" t="s">
        <v>3884</v>
      </c>
      <c r="J1223" t="s">
        <v>3859</v>
      </c>
      <c r="K1223">
        <v>3000</v>
      </c>
    </row>
    <row r="1224" spans="1:11" x14ac:dyDescent="0.25">
      <c r="A1224" t="s">
        <v>3999</v>
      </c>
      <c r="B1224" t="s">
        <v>3853</v>
      </c>
      <c r="C1224" t="s">
        <v>354</v>
      </c>
      <c r="D1224" t="s">
        <v>4010</v>
      </c>
      <c r="E1224" t="s">
        <v>767</v>
      </c>
      <c r="F1224" t="s">
        <v>426</v>
      </c>
      <c r="G1224" t="s">
        <v>4011</v>
      </c>
      <c r="H1224" t="s">
        <v>3915</v>
      </c>
      <c r="I1224" t="s">
        <v>3884</v>
      </c>
      <c r="J1224" t="s">
        <v>3860</v>
      </c>
      <c r="K1224">
        <v>3000</v>
      </c>
    </row>
    <row r="1225" spans="1:11" x14ac:dyDescent="0.25">
      <c r="A1225" t="s">
        <v>3999</v>
      </c>
      <c r="B1225" t="s">
        <v>3853</v>
      </c>
      <c r="C1225" t="s">
        <v>354</v>
      </c>
      <c r="D1225" t="s">
        <v>4010</v>
      </c>
      <c r="E1225" t="s">
        <v>767</v>
      </c>
      <c r="F1225" t="s">
        <v>426</v>
      </c>
      <c r="G1225" t="s">
        <v>4011</v>
      </c>
      <c r="H1225" t="s">
        <v>3915</v>
      </c>
      <c r="I1225" t="s">
        <v>530</v>
      </c>
      <c r="J1225" t="s">
        <v>533</v>
      </c>
      <c r="K1225">
        <v>39330</v>
      </c>
    </row>
    <row r="1226" spans="1:11" x14ac:dyDescent="0.25">
      <c r="A1226" t="s">
        <v>3999</v>
      </c>
      <c r="B1226" t="s">
        <v>3853</v>
      </c>
      <c r="C1226" t="s">
        <v>354</v>
      </c>
      <c r="D1226" t="s">
        <v>4010</v>
      </c>
      <c r="E1226" t="s">
        <v>767</v>
      </c>
      <c r="F1226" t="s">
        <v>426</v>
      </c>
      <c r="G1226" t="s">
        <v>4011</v>
      </c>
      <c r="H1226" t="s">
        <v>3915</v>
      </c>
      <c r="I1226" t="s">
        <v>530</v>
      </c>
      <c r="J1226" t="s">
        <v>3871</v>
      </c>
      <c r="K1226">
        <v>41400</v>
      </c>
    </row>
    <row r="1227" spans="1:11" x14ac:dyDescent="0.25">
      <c r="A1227" t="s">
        <v>3999</v>
      </c>
      <c r="B1227" t="s">
        <v>3853</v>
      </c>
      <c r="C1227" t="s">
        <v>354</v>
      </c>
      <c r="D1227" t="s">
        <v>4010</v>
      </c>
      <c r="E1227" t="s">
        <v>767</v>
      </c>
      <c r="F1227" t="s">
        <v>426</v>
      </c>
      <c r="G1227" t="s">
        <v>4011</v>
      </c>
      <c r="H1227" t="s">
        <v>3915</v>
      </c>
      <c r="I1227" t="s">
        <v>3873</v>
      </c>
      <c r="J1227" t="s">
        <v>3859</v>
      </c>
      <c r="K1227">
        <v>10</v>
      </c>
    </row>
    <row r="1228" spans="1:11" x14ac:dyDescent="0.25">
      <c r="A1228" t="s">
        <v>3999</v>
      </c>
      <c r="B1228" t="s">
        <v>3853</v>
      </c>
      <c r="C1228" t="s">
        <v>354</v>
      </c>
      <c r="D1228" t="s">
        <v>4010</v>
      </c>
      <c r="E1228" t="s">
        <v>767</v>
      </c>
      <c r="F1228" t="s">
        <v>426</v>
      </c>
      <c r="G1228" t="s">
        <v>4011</v>
      </c>
      <c r="H1228" t="s">
        <v>3915</v>
      </c>
      <c r="I1228" t="s">
        <v>3873</v>
      </c>
      <c r="J1228" t="s">
        <v>3860</v>
      </c>
      <c r="K1228">
        <v>10</v>
      </c>
    </row>
    <row r="1229" spans="1:11" x14ac:dyDescent="0.25">
      <c r="A1229" t="s">
        <v>3999</v>
      </c>
      <c r="B1229" t="s">
        <v>3853</v>
      </c>
      <c r="C1229" t="s">
        <v>354</v>
      </c>
      <c r="D1229" t="s">
        <v>4010</v>
      </c>
      <c r="E1229" t="s">
        <v>767</v>
      </c>
      <c r="F1229" t="s">
        <v>426</v>
      </c>
      <c r="G1229" t="s">
        <v>4011</v>
      </c>
      <c r="H1229" t="s">
        <v>3915</v>
      </c>
      <c r="I1229" t="s">
        <v>3886</v>
      </c>
      <c r="J1229" t="s">
        <v>3871</v>
      </c>
      <c r="K1229">
        <v>41400</v>
      </c>
    </row>
    <row r="1230" spans="1:11" x14ac:dyDescent="0.25">
      <c r="A1230" t="s">
        <v>3999</v>
      </c>
      <c r="B1230" t="s">
        <v>3853</v>
      </c>
      <c r="C1230" t="s">
        <v>354</v>
      </c>
      <c r="D1230" t="s">
        <v>4010</v>
      </c>
      <c r="E1230" t="s">
        <v>767</v>
      </c>
      <c r="F1230" t="s">
        <v>426</v>
      </c>
      <c r="G1230" t="s">
        <v>4011</v>
      </c>
      <c r="H1230" t="s">
        <v>3915</v>
      </c>
      <c r="I1230" t="s">
        <v>3875</v>
      </c>
      <c r="J1230" t="s">
        <v>533</v>
      </c>
      <c r="K1230">
        <v>39330</v>
      </c>
    </row>
    <row r="1231" spans="1:11" x14ac:dyDescent="0.25">
      <c r="A1231" t="s">
        <v>3999</v>
      </c>
      <c r="B1231" t="s">
        <v>3853</v>
      </c>
      <c r="C1231" t="s">
        <v>354</v>
      </c>
      <c r="D1231" t="s">
        <v>4010</v>
      </c>
      <c r="E1231" t="s">
        <v>767</v>
      </c>
      <c r="F1231" t="s">
        <v>426</v>
      </c>
      <c r="G1231" t="s">
        <v>4011</v>
      </c>
      <c r="H1231" t="s">
        <v>3915</v>
      </c>
      <c r="I1231" t="s">
        <v>3875</v>
      </c>
      <c r="J1231" t="s">
        <v>3871</v>
      </c>
      <c r="K1231">
        <v>41400</v>
      </c>
    </row>
    <row r="1232" spans="1:11" x14ac:dyDescent="0.25">
      <c r="A1232" t="s">
        <v>3999</v>
      </c>
      <c r="B1232" t="s">
        <v>3853</v>
      </c>
      <c r="C1232" t="s">
        <v>354</v>
      </c>
      <c r="D1232" t="s">
        <v>4012</v>
      </c>
      <c r="E1232" t="s">
        <v>767</v>
      </c>
      <c r="F1232" t="s">
        <v>444</v>
      </c>
      <c r="G1232" t="s">
        <v>4013</v>
      </c>
      <c r="H1232" t="s">
        <v>3915</v>
      </c>
      <c r="I1232" t="s">
        <v>3858</v>
      </c>
      <c r="J1232" t="s">
        <v>3859</v>
      </c>
      <c r="K1232">
        <v>5000</v>
      </c>
    </row>
    <row r="1233" spans="1:11" x14ac:dyDescent="0.25">
      <c r="A1233" t="s">
        <v>3999</v>
      </c>
      <c r="B1233" t="s">
        <v>3853</v>
      </c>
      <c r="C1233" t="s">
        <v>354</v>
      </c>
      <c r="D1233" t="s">
        <v>4012</v>
      </c>
      <c r="E1233" t="s">
        <v>767</v>
      </c>
      <c r="F1233" t="s">
        <v>444</v>
      </c>
      <c r="G1233" t="s">
        <v>4013</v>
      </c>
      <c r="H1233" t="s">
        <v>3915</v>
      </c>
      <c r="I1233" t="s">
        <v>3858</v>
      </c>
      <c r="J1233" t="s">
        <v>3860</v>
      </c>
      <c r="K1233">
        <v>5000</v>
      </c>
    </row>
    <row r="1234" spans="1:11" x14ac:dyDescent="0.25">
      <c r="A1234" t="s">
        <v>3999</v>
      </c>
      <c r="B1234" t="s">
        <v>3853</v>
      </c>
      <c r="C1234" t="s">
        <v>354</v>
      </c>
      <c r="D1234" t="s">
        <v>4012</v>
      </c>
      <c r="E1234" t="s">
        <v>767</v>
      </c>
      <c r="F1234" t="s">
        <v>444</v>
      </c>
      <c r="G1234" t="s">
        <v>4013</v>
      </c>
      <c r="H1234" t="s">
        <v>3915</v>
      </c>
      <c r="I1234" t="s">
        <v>3881</v>
      </c>
      <c r="J1234" t="s">
        <v>3859</v>
      </c>
      <c r="K1234">
        <v>8000</v>
      </c>
    </row>
    <row r="1235" spans="1:11" x14ac:dyDescent="0.25">
      <c r="A1235" t="s">
        <v>3999</v>
      </c>
      <c r="B1235" t="s">
        <v>3853</v>
      </c>
      <c r="C1235" t="s">
        <v>354</v>
      </c>
      <c r="D1235" t="s">
        <v>4012</v>
      </c>
      <c r="E1235" t="s">
        <v>767</v>
      </c>
      <c r="F1235" t="s">
        <v>444</v>
      </c>
      <c r="G1235" t="s">
        <v>4013</v>
      </c>
      <c r="H1235" t="s">
        <v>3915</v>
      </c>
      <c r="I1235" t="s">
        <v>3881</v>
      </c>
      <c r="J1235" t="s">
        <v>3860</v>
      </c>
      <c r="K1235">
        <v>8000</v>
      </c>
    </row>
    <row r="1236" spans="1:11" x14ac:dyDescent="0.25">
      <c r="A1236" t="s">
        <v>3999</v>
      </c>
      <c r="B1236" t="s">
        <v>3853</v>
      </c>
      <c r="C1236" t="s">
        <v>354</v>
      </c>
      <c r="D1236" t="s">
        <v>4012</v>
      </c>
      <c r="E1236" t="s">
        <v>767</v>
      </c>
      <c r="F1236" t="s">
        <v>444</v>
      </c>
      <c r="G1236" t="s">
        <v>4013</v>
      </c>
      <c r="H1236" t="s">
        <v>3915</v>
      </c>
      <c r="I1236" t="s">
        <v>3863</v>
      </c>
      <c r="J1236" t="s">
        <v>3864</v>
      </c>
      <c r="K1236">
        <v>20600</v>
      </c>
    </row>
    <row r="1237" spans="1:11" x14ac:dyDescent="0.25">
      <c r="A1237" t="s">
        <v>3999</v>
      </c>
      <c r="B1237" t="s">
        <v>3853</v>
      </c>
      <c r="C1237" t="s">
        <v>354</v>
      </c>
      <c r="D1237" t="s">
        <v>4012</v>
      </c>
      <c r="E1237" t="s">
        <v>767</v>
      </c>
      <c r="F1237" t="s">
        <v>444</v>
      </c>
      <c r="G1237" t="s">
        <v>4013</v>
      </c>
      <c r="H1237" t="s">
        <v>3915</v>
      </c>
      <c r="I1237" t="s">
        <v>3863</v>
      </c>
      <c r="J1237" t="s">
        <v>3865</v>
      </c>
      <c r="K1237">
        <v>22000</v>
      </c>
    </row>
    <row r="1238" spans="1:11" x14ac:dyDescent="0.25">
      <c r="A1238" t="s">
        <v>3999</v>
      </c>
      <c r="B1238" t="s">
        <v>3853</v>
      </c>
      <c r="C1238" t="s">
        <v>354</v>
      </c>
      <c r="D1238" t="s">
        <v>4012</v>
      </c>
      <c r="E1238" t="s">
        <v>767</v>
      </c>
      <c r="F1238" t="s">
        <v>444</v>
      </c>
      <c r="G1238" t="s">
        <v>4013</v>
      </c>
      <c r="H1238" t="s">
        <v>3915</v>
      </c>
      <c r="I1238" t="s">
        <v>3863</v>
      </c>
      <c r="J1238" t="s">
        <v>3883</v>
      </c>
      <c r="K1238">
        <v>22000</v>
      </c>
    </row>
    <row r="1239" spans="1:11" x14ac:dyDescent="0.25">
      <c r="A1239" t="s">
        <v>3999</v>
      </c>
      <c r="B1239" t="s">
        <v>3853</v>
      </c>
      <c r="C1239" t="s">
        <v>354</v>
      </c>
      <c r="D1239" t="s">
        <v>4012</v>
      </c>
      <c r="E1239" t="s">
        <v>767</v>
      </c>
      <c r="F1239" t="s">
        <v>444</v>
      </c>
      <c r="G1239" t="s">
        <v>4013</v>
      </c>
      <c r="H1239" t="s">
        <v>3915</v>
      </c>
      <c r="I1239" t="s">
        <v>3972</v>
      </c>
      <c r="J1239" t="s">
        <v>3864</v>
      </c>
      <c r="K1239">
        <v>15342</v>
      </c>
    </row>
    <row r="1240" spans="1:11" x14ac:dyDescent="0.25">
      <c r="A1240" t="s">
        <v>3999</v>
      </c>
      <c r="B1240" t="s">
        <v>3853</v>
      </c>
      <c r="C1240" t="s">
        <v>354</v>
      </c>
      <c r="D1240" t="s">
        <v>4012</v>
      </c>
      <c r="E1240" t="s">
        <v>767</v>
      </c>
      <c r="F1240" t="s">
        <v>444</v>
      </c>
      <c r="G1240" t="s">
        <v>4013</v>
      </c>
      <c r="H1240" t="s">
        <v>3915</v>
      </c>
      <c r="I1240" t="s">
        <v>3972</v>
      </c>
      <c r="J1240" t="s">
        <v>3865</v>
      </c>
      <c r="K1240">
        <v>16000</v>
      </c>
    </row>
    <row r="1241" spans="1:11" x14ac:dyDescent="0.25">
      <c r="A1241" t="s">
        <v>3999</v>
      </c>
      <c r="B1241" t="s">
        <v>3853</v>
      </c>
      <c r="C1241" t="s">
        <v>354</v>
      </c>
      <c r="D1241" t="s">
        <v>4012</v>
      </c>
      <c r="E1241" t="s">
        <v>767</v>
      </c>
      <c r="F1241" t="s">
        <v>444</v>
      </c>
      <c r="G1241" t="s">
        <v>4013</v>
      </c>
      <c r="H1241" t="s">
        <v>3915</v>
      </c>
      <c r="I1241" t="s">
        <v>3972</v>
      </c>
      <c r="J1241" t="s">
        <v>3883</v>
      </c>
      <c r="K1241">
        <v>16000</v>
      </c>
    </row>
    <row r="1242" spans="1:11" x14ac:dyDescent="0.25">
      <c r="A1242" t="s">
        <v>3999</v>
      </c>
      <c r="B1242" t="s">
        <v>3853</v>
      </c>
      <c r="C1242" t="s">
        <v>354</v>
      </c>
      <c r="D1242" t="s">
        <v>4012</v>
      </c>
      <c r="E1242" t="s">
        <v>767</v>
      </c>
      <c r="F1242" t="s">
        <v>444</v>
      </c>
      <c r="G1242" t="s">
        <v>4013</v>
      </c>
      <c r="H1242" t="s">
        <v>3915</v>
      </c>
      <c r="I1242" t="s">
        <v>3882</v>
      </c>
      <c r="J1242" t="s">
        <v>3864</v>
      </c>
      <c r="K1242">
        <v>12600</v>
      </c>
    </row>
    <row r="1243" spans="1:11" x14ac:dyDescent="0.25">
      <c r="A1243" t="s">
        <v>3999</v>
      </c>
      <c r="B1243" t="s">
        <v>3853</v>
      </c>
      <c r="C1243" t="s">
        <v>354</v>
      </c>
      <c r="D1243" t="s">
        <v>4012</v>
      </c>
      <c r="E1243" t="s">
        <v>767</v>
      </c>
      <c r="F1243" t="s">
        <v>444</v>
      </c>
      <c r="G1243" t="s">
        <v>4013</v>
      </c>
      <c r="H1243" t="s">
        <v>3915</v>
      </c>
      <c r="I1243" t="s">
        <v>3882</v>
      </c>
      <c r="J1243" t="s">
        <v>3865</v>
      </c>
      <c r="K1243">
        <v>13000</v>
      </c>
    </row>
    <row r="1244" spans="1:11" x14ac:dyDescent="0.25">
      <c r="A1244" t="s">
        <v>3999</v>
      </c>
      <c r="B1244" t="s">
        <v>3853</v>
      </c>
      <c r="C1244" t="s">
        <v>354</v>
      </c>
      <c r="D1244" t="s">
        <v>4012</v>
      </c>
      <c r="E1244" t="s">
        <v>767</v>
      </c>
      <c r="F1244" t="s">
        <v>444</v>
      </c>
      <c r="G1244" t="s">
        <v>4013</v>
      </c>
      <c r="H1244" t="s">
        <v>3915</v>
      </c>
      <c r="I1244" t="s">
        <v>3882</v>
      </c>
      <c r="J1244" t="s">
        <v>3883</v>
      </c>
      <c r="K1244">
        <v>13000</v>
      </c>
    </row>
    <row r="1245" spans="1:11" x14ac:dyDescent="0.25">
      <c r="A1245" t="s">
        <v>3999</v>
      </c>
      <c r="B1245" t="s">
        <v>3853</v>
      </c>
      <c r="C1245" t="s">
        <v>354</v>
      </c>
      <c r="D1245" t="s">
        <v>4012</v>
      </c>
      <c r="E1245" t="s">
        <v>767</v>
      </c>
      <c r="F1245" t="s">
        <v>444</v>
      </c>
      <c r="G1245" t="s">
        <v>4013</v>
      </c>
      <c r="H1245" t="s">
        <v>3915</v>
      </c>
      <c r="I1245" t="s">
        <v>3866</v>
      </c>
      <c r="J1245" t="s">
        <v>3865</v>
      </c>
      <c r="K1245">
        <v>18500</v>
      </c>
    </row>
    <row r="1246" spans="1:11" x14ac:dyDescent="0.25">
      <c r="A1246" t="s">
        <v>3999</v>
      </c>
      <c r="B1246" t="s">
        <v>3853</v>
      </c>
      <c r="C1246" t="s">
        <v>354</v>
      </c>
      <c r="D1246" t="s">
        <v>4012</v>
      </c>
      <c r="E1246" t="s">
        <v>767</v>
      </c>
      <c r="F1246" t="s">
        <v>444</v>
      </c>
      <c r="G1246" t="s">
        <v>4013</v>
      </c>
      <c r="H1246" t="s">
        <v>3915</v>
      </c>
      <c r="I1246" t="s">
        <v>3866</v>
      </c>
      <c r="J1246" t="s">
        <v>3883</v>
      </c>
      <c r="K1246">
        <v>18500</v>
      </c>
    </row>
    <row r="1247" spans="1:11" x14ac:dyDescent="0.25">
      <c r="A1247" t="s">
        <v>3999</v>
      </c>
      <c r="B1247" t="s">
        <v>3853</v>
      </c>
      <c r="C1247" t="s">
        <v>354</v>
      </c>
      <c r="D1247" t="s">
        <v>4012</v>
      </c>
      <c r="E1247" t="s">
        <v>767</v>
      </c>
      <c r="F1247" t="s">
        <v>444</v>
      </c>
      <c r="G1247" t="s">
        <v>4013</v>
      </c>
      <c r="H1247" t="s">
        <v>3915</v>
      </c>
      <c r="I1247" t="s">
        <v>3868</v>
      </c>
      <c r="J1247" t="s">
        <v>3865</v>
      </c>
      <c r="K1247">
        <v>20000</v>
      </c>
    </row>
    <row r="1248" spans="1:11" x14ac:dyDescent="0.25">
      <c r="A1248" t="s">
        <v>3999</v>
      </c>
      <c r="B1248" t="s">
        <v>3853</v>
      </c>
      <c r="C1248" t="s">
        <v>354</v>
      </c>
      <c r="D1248" t="s">
        <v>4012</v>
      </c>
      <c r="E1248" t="s">
        <v>767</v>
      </c>
      <c r="F1248" t="s">
        <v>444</v>
      </c>
      <c r="G1248" t="s">
        <v>4013</v>
      </c>
      <c r="H1248" t="s">
        <v>3915</v>
      </c>
      <c r="I1248" t="s">
        <v>3868</v>
      </c>
      <c r="J1248" t="s">
        <v>3883</v>
      </c>
      <c r="K1248">
        <v>20000</v>
      </c>
    </row>
    <row r="1249" spans="1:11" x14ac:dyDescent="0.25">
      <c r="A1249" t="s">
        <v>3999</v>
      </c>
      <c r="B1249" t="s">
        <v>3853</v>
      </c>
      <c r="C1249" t="s">
        <v>354</v>
      </c>
      <c r="D1249" t="s">
        <v>4012</v>
      </c>
      <c r="E1249" t="s">
        <v>767</v>
      </c>
      <c r="F1249" t="s">
        <v>444</v>
      </c>
      <c r="G1249" t="s">
        <v>4013</v>
      </c>
      <c r="H1249" t="s">
        <v>3915</v>
      </c>
      <c r="I1249" t="s">
        <v>3869</v>
      </c>
      <c r="J1249" t="s">
        <v>3865</v>
      </c>
      <c r="K1249">
        <v>14000</v>
      </c>
    </row>
    <row r="1250" spans="1:11" x14ac:dyDescent="0.25">
      <c r="A1250" t="s">
        <v>3999</v>
      </c>
      <c r="B1250" t="s">
        <v>3853</v>
      </c>
      <c r="C1250" t="s">
        <v>354</v>
      </c>
      <c r="D1250" t="s">
        <v>4012</v>
      </c>
      <c r="E1250" t="s">
        <v>767</v>
      </c>
      <c r="F1250" t="s">
        <v>444</v>
      </c>
      <c r="G1250" t="s">
        <v>4013</v>
      </c>
      <c r="H1250" t="s">
        <v>3915</v>
      </c>
      <c r="I1250" t="s">
        <v>3869</v>
      </c>
      <c r="J1250" t="s">
        <v>3883</v>
      </c>
      <c r="K1250">
        <v>14000</v>
      </c>
    </row>
    <row r="1251" spans="1:11" x14ac:dyDescent="0.25">
      <c r="A1251" t="s">
        <v>3999</v>
      </c>
      <c r="B1251" t="s">
        <v>3853</v>
      </c>
      <c r="C1251" t="s">
        <v>354</v>
      </c>
      <c r="D1251" t="s">
        <v>4012</v>
      </c>
      <c r="E1251" t="s">
        <v>767</v>
      </c>
      <c r="F1251" t="s">
        <v>444</v>
      </c>
      <c r="G1251" t="s">
        <v>4013</v>
      </c>
      <c r="H1251" t="s">
        <v>3915</v>
      </c>
      <c r="I1251" t="s">
        <v>3870</v>
      </c>
      <c r="J1251" t="s">
        <v>3865</v>
      </c>
      <c r="K1251">
        <v>21500</v>
      </c>
    </row>
    <row r="1252" spans="1:11" x14ac:dyDescent="0.25">
      <c r="A1252" t="s">
        <v>3999</v>
      </c>
      <c r="B1252" t="s">
        <v>3853</v>
      </c>
      <c r="C1252" t="s">
        <v>354</v>
      </c>
      <c r="D1252" t="s">
        <v>4012</v>
      </c>
      <c r="E1252" t="s">
        <v>767</v>
      </c>
      <c r="F1252" t="s">
        <v>444</v>
      </c>
      <c r="G1252" t="s">
        <v>4013</v>
      </c>
      <c r="H1252" t="s">
        <v>3915</v>
      </c>
      <c r="I1252" t="s">
        <v>3870</v>
      </c>
      <c r="J1252" t="s">
        <v>3883</v>
      </c>
      <c r="K1252">
        <v>21500</v>
      </c>
    </row>
    <row r="1253" spans="1:11" x14ac:dyDescent="0.25">
      <c r="A1253" t="s">
        <v>3999</v>
      </c>
      <c r="B1253" t="s">
        <v>3853</v>
      </c>
      <c r="C1253" t="s">
        <v>354</v>
      </c>
      <c r="D1253" t="s">
        <v>4012</v>
      </c>
      <c r="E1253" t="s">
        <v>767</v>
      </c>
      <c r="F1253" t="s">
        <v>444</v>
      </c>
      <c r="G1253" t="s">
        <v>4013</v>
      </c>
      <c r="H1253" t="s">
        <v>3915</v>
      </c>
      <c r="I1253" t="s">
        <v>3905</v>
      </c>
      <c r="J1253" t="s">
        <v>3859</v>
      </c>
      <c r="K1253">
        <v>52</v>
      </c>
    </row>
    <row r="1254" spans="1:11" x14ac:dyDescent="0.25">
      <c r="A1254" t="s">
        <v>3999</v>
      </c>
      <c r="B1254" t="s">
        <v>3853</v>
      </c>
      <c r="C1254" t="s">
        <v>354</v>
      </c>
      <c r="D1254" t="s">
        <v>4012</v>
      </c>
      <c r="E1254" t="s">
        <v>767</v>
      </c>
      <c r="F1254" t="s">
        <v>444</v>
      </c>
      <c r="G1254" t="s">
        <v>4013</v>
      </c>
      <c r="H1254" t="s">
        <v>3915</v>
      </c>
      <c r="I1254" t="s">
        <v>3905</v>
      </c>
      <c r="J1254" t="s">
        <v>3860</v>
      </c>
      <c r="K1254">
        <v>52</v>
      </c>
    </row>
    <row r="1255" spans="1:11" x14ac:dyDescent="0.25">
      <c r="A1255" t="s">
        <v>3999</v>
      </c>
      <c r="B1255" t="s">
        <v>3853</v>
      </c>
      <c r="C1255" t="s">
        <v>354</v>
      </c>
      <c r="D1255" t="s">
        <v>4012</v>
      </c>
      <c r="E1255" t="s">
        <v>767</v>
      </c>
      <c r="F1255" t="s">
        <v>444</v>
      </c>
      <c r="G1255" t="s">
        <v>4013</v>
      </c>
      <c r="H1255" t="s">
        <v>3915</v>
      </c>
      <c r="I1255" t="s">
        <v>530</v>
      </c>
      <c r="J1255" t="s">
        <v>533</v>
      </c>
      <c r="K1255">
        <v>75000</v>
      </c>
    </row>
    <row r="1256" spans="1:11" x14ac:dyDescent="0.25">
      <c r="A1256" t="s">
        <v>3999</v>
      </c>
      <c r="B1256" t="s">
        <v>3853</v>
      </c>
      <c r="C1256" t="s">
        <v>354</v>
      </c>
      <c r="D1256" t="s">
        <v>4012</v>
      </c>
      <c r="E1256" t="s">
        <v>767</v>
      </c>
      <c r="F1256" t="s">
        <v>444</v>
      </c>
      <c r="G1256" t="s">
        <v>4013</v>
      </c>
      <c r="H1256" t="s">
        <v>3915</v>
      </c>
      <c r="I1256" t="s">
        <v>530</v>
      </c>
      <c r="J1256" t="s">
        <v>3871</v>
      </c>
      <c r="K1256">
        <v>92000</v>
      </c>
    </row>
    <row r="1257" spans="1:11" x14ac:dyDescent="0.25">
      <c r="A1257" t="s">
        <v>3999</v>
      </c>
      <c r="B1257" t="s">
        <v>3853</v>
      </c>
      <c r="C1257" t="s">
        <v>354</v>
      </c>
      <c r="D1257" t="s">
        <v>4012</v>
      </c>
      <c r="E1257" t="s">
        <v>767</v>
      </c>
      <c r="F1257" t="s">
        <v>444</v>
      </c>
      <c r="G1257" t="s">
        <v>4013</v>
      </c>
      <c r="H1257" t="s">
        <v>3915</v>
      </c>
      <c r="I1257" t="s">
        <v>3872</v>
      </c>
      <c r="J1257" t="s">
        <v>3859</v>
      </c>
      <c r="K1257">
        <v>5800</v>
      </c>
    </row>
    <row r="1258" spans="1:11" x14ac:dyDescent="0.25">
      <c r="A1258" t="s">
        <v>3999</v>
      </c>
      <c r="B1258" t="s">
        <v>3853</v>
      </c>
      <c r="C1258" t="s">
        <v>354</v>
      </c>
      <c r="D1258" t="s">
        <v>4012</v>
      </c>
      <c r="E1258" t="s">
        <v>767</v>
      </c>
      <c r="F1258" t="s">
        <v>444</v>
      </c>
      <c r="G1258" t="s">
        <v>4013</v>
      </c>
      <c r="H1258" t="s">
        <v>3915</v>
      </c>
      <c r="I1258" t="s">
        <v>3872</v>
      </c>
      <c r="J1258" t="s">
        <v>3860</v>
      </c>
      <c r="K1258">
        <v>5800</v>
      </c>
    </row>
    <row r="1259" spans="1:11" x14ac:dyDescent="0.25">
      <c r="A1259" t="s">
        <v>3999</v>
      </c>
      <c r="B1259" t="s">
        <v>3853</v>
      </c>
      <c r="C1259" t="s">
        <v>354</v>
      </c>
      <c r="D1259" t="s">
        <v>4012</v>
      </c>
      <c r="E1259" t="s">
        <v>767</v>
      </c>
      <c r="F1259" t="s">
        <v>444</v>
      </c>
      <c r="G1259" t="s">
        <v>4013</v>
      </c>
      <c r="H1259" t="s">
        <v>3915</v>
      </c>
      <c r="I1259" t="s">
        <v>3873</v>
      </c>
      <c r="J1259" t="s">
        <v>3859</v>
      </c>
      <c r="K1259">
        <v>203</v>
      </c>
    </row>
    <row r="1260" spans="1:11" x14ac:dyDescent="0.25">
      <c r="A1260" t="s">
        <v>3999</v>
      </c>
      <c r="B1260" t="s">
        <v>3853</v>
      </c>
      <c r="C1260" t="s">
        <v>354</v>
      </c>
      <c r="D1260" t="s">
        <v>4012</v>
      </c>
      <c r="E1260" t="s">
        <v>767</v>
      </c>
      <c r="F1260" t="s">
        <v>444</v>
      </c>
      <c r="G1260" t="s">
        <v>4013</v>
      </c>
      <c r="H1260" t="s">
        <v>3915</v>
      </c>
      <c r="I1260" t="s">
        <v>3873</v>
      </c>
      <c r="J1260" t="s">
        <v>3860</v>
      </c>
      <c r="K1260">
        <v>203</v>
      </c>
    </row>
    <row r="1261" spans="1:11" x14ac:dyDescent="0.25">
      <c r="A1261" t="s">
        <v>3999</v>
      </c>
      <c r="B1261" t="s">
        <v>3853</v>
      </c>
      <c r="C1261" t="s">
        <v>354</v>
      </c>
      <c r="D1261" t="s">
        <v>4012</v>
      </c>
      <c r="E1261" t="s">
        <v>767</v>
      </c>
      <c r="F1261" t="s">
        <v>444</v>
      </c>
      <c r="G1261" t="s">
        <v>4013</v>
      </c>
      <c r="H1261" t="s">
        <v>3915</v>
      </c>
      <c r="I1261" t="s">
        <v>3874</v>
      </c>
      <c r="J1261" t="s">
        <v>3864</v>
      </c>
      <c r="K1261">
        <v>18000</v>
      </c>
    </row>
    <row r="1262" spans="1:11" x14ac:dyDescent="0.25">
      <c r="A1262" t="s">
        <v>3999</v>
      </c>
      <c r="B1262" t="s">
        <v>3853</v>
      </c>
      <c r="C1262" t="s">
        <v>354</v>
      </c>
      <c r="D1262" t="s">
        <v>4012</v>
      </c>
      <c r="E1262" t="s">
        <v>767</v>
      </c>
      <c r="F1262" t="s">
        <v>444</v>
      </c>
      <c r="G1262" t="s">
        <v>4013</v>
      </c>
      <c r="H1262" t="s">
        <v>3915</v>
      </c>
      <c r="I1262" t="s">
        <v>3874</v>
      </c>
      <c r="J1262" t="s">
        <v>3865</v>
      </c>
      <c r="K1262">
        <v>20000</v>
      </c>
    </row>
    <row r="1263" spans="1:11" x14ac:dyDescent="0.25">
      <c r="A1263" t="s">
        <v>3999</v>
      </c>
      <c r="B1263" t="s">
        <v>3853</v>
      </c>
      <c r="C1263" t="s">
        <v>354</v>
      </c>
      <c r="D1263" t="s">
        <v>4012</v>
      </c>
      <c r="E1263" t="s">
        <v>767</v>
      </c>
      <c r="F1263" t="s">
        <v>444</v>
      </c>
      <c r="G1263" t="s">
        <v>4013</v>
      </c>
      <c r="H1263" t="s">
        <v>3915</v>
      </c>
      <c r="I1263" t="s">
        <v>3874</v>
      </c>
      <c r="J1263" t="s">
        <v>3883</v>
      </c>
      <c r="K1263">
        <v>20000</v>
      </c>
    </row>
    <row r="1264" spans="1:11" x14ac:dyDescent="0.25">
      <c r="A1264" t="s">
        <v>3999</v>
      </c>
      <c r="B1264" t="s">
        <v>3853</v>
      </c>
      <c r="C1264" t="s">
        <v>354</v>
      </c>
      <c r="D1264" t="s">
        <v>4012</v>
      </c>
      <c r="E1264" t="s">
        <v>767</v>
      </c>
      <c r="F1264" t="s">
        <v>444</v>
      </c>
      <c r="G1264" t="s">
        <v>4013</v>
      </c>
      <c r="H1264" t="s">
        <v>3915</v>
      </c>
      <c r="I1264" t="s">
        <v>3886</v>
      </c>
      <c r="J1264" t="s">
        <v>3871</v>
      </c>
      <c r="K1264">
        <v>92000</v>
      </c>
    </row>
    <row r="1265" spans="1:11" x14ac:dyDescent="0.25">
      <c r="A1265" t="s">
        <v>3999</v>
      </c>
      <c r="B1265" t="s">
        <v>3853</v>
      </c>
      <c r="C1265" t="s">
        <v>354</v>
      </c>
      <c r="D1265" t="s">
        <v>4012</v>
      </c>
      <c r="E1265" t="s">
        <v>767</v>
      </c>
      <c r="F1265" t="s">
        <v>444</v>
      </c>
      <c r="G1265" t="s">
        <v>4013</v>
      </c>
      <c r="H1265" t="s">
        <v>3915</v>
      </c>
      <c r="I1265" t="s">
        <v>3875</v>
      </c>
      <c r="J1265" t="s">
        <v>533</v>
      </c>
      <c r="K1265">
        <v>75000</v>
      </c>
    </row>
    <row r="1266" spans="1:11" x14ac:dyDescent="0.25">
      <c r="A1266" t="s">
        <v>3999</v>
      </c>
      <c r="B1266" t="s">
        <v>3853</v>
      </c>
      <c r="C1266" t="s">
        <v>354</v>
      </c>
      <c r="D1266" t="s">
        <v>4012</v>
      </c>
      <c r="E1266" t="s">
        <v>767</v>
      </c>
      <c r="F1266" t="s">
        <v>444</v>
      </c>
      <c r="G1266" t="s">
        <v>4013</v>
      </c>
      <c r="H1266" t="s">
        <v>3915</v>
      </c>
      <c r="I1266" t="s">
        <v>3875</v>
      </c>
      <c r="J1266" t="s">
        <v>3871</v>
      </c>
      <c r="K1266">
        <v>92000</v>
      </c>
    </row>
    <row r="1267" spans="1:11" x14ac:dyDescent="0.25">
      <c r="A1267" t="s">
        <v>3999</v>
      </c>
      <c r="B1267" t="s">
        <v>3853</v>
      </c>
      <c r="C1267" t="s">
        <v>354</v>
      </c>
      <c r="D1267" t="s">
        <v>4012</v>
      </c>
      <c r="E1267" t="s">
        <v>767</v>
      </c>
      <c r="F1267" t="s">
        <v>444</v>
      </c>
      <c r="G1267" t="s">
        <v>4013</v>
      </c>
      <c r="H1267" t="s">
        <v>3915</v>
      </c>
      <c r="I1267" t="s">
        <v>3876</v>
      </c>
      <c r="J1267" t="s">
        <v>3865</v>
      </c>
      <c r="K1267">
        <v>51000</v>
      </c>
    </row>
    <row r="1268" spans="1:11" x14ac:dyDescent="0.25">
      <c r="A1268" t="s">
        <v>3999</v>
      </c>
      <c r="B1268" t="s">
        <v>3853</v>
      </c>
      <c r="C1268" t="s">
        <v>354</v>
      </c>
      <c r="D1268" t="s">
        <v>4012</v>
      </c>
      <c r="E1268" t="s">
        <v>767</v>
      </c>
      <c r="F1268" t="s">
        <v>444</v>
      </c>
      <c r="G1268" t="s">
        <v>4013</v>
      </c>
      <c r="H1268" t="s">
        <v>3915</v>
      </c>
      <c r="I1268" t="s">
        <v>3876</v>
      </c>
      <c r="J1268" t="s">
        <v>3883</v>
      </c>
      <c r="K1268">
        <v>51000</v>
      </c>
    </row>
    <row r="1269" spans="1:11" x14ac:dyDescent="0.25">
      <c r="A1269" t="s">
        <v>4014</v>
      </c>
      <c r="B1269" t="s">
        <v>3853</v>
      </c>
      <c r="C1269" t="s">
        <v>354</v>
      </c>
      <c r="D1269" t="s">
        <v>4015</v>
      </c>
      <c r="E1269" t="s">
        <v>770</v>
      </c>
      <c r="F1269" t="s">
        <v>893</v>
      </c>
      <c r="G1269" t="s">
        <v>3950</v>
      </c>
      <c r="H1269" t="s">
        <v>3890</v>
      </c>
      <c r="I1269" t="s">
        <v>530</v>
      </c>
      <c r="J1269" t="s">
        <v>533</v>
      </c>
      <c r="K1269">
        <v>6500</v>
      </c>
    </row>
    <row r="1270" spans="1:11" x14ac:dyDescent="0.25">
      <c r="A1270" t="s">
        <v>4014</v>
      </c>
      <c r="B1270" t="s">
        <v>3853</v>
      </c>
      <c r="C1270" t="s">
        <v>354</v>
      </c>
      <c r="D1270" t="s">
        <v>4015</v>
      </c>
      <c r="E1270" t="s">
        <v>770</v>
      </c>
      <c r="F1270" t="s">
        <v>893</v>
      </c>
      <c r="G1270" t="s">
        <v>3950</v>
      </c>
      <c r="H1270" t="s">
        <v>3890</v>
      </c>
      <c r="I1270" t="s">
        <v>530</v>
      </c>
      <c r="J1270" t="s">
        <v>3871</v>
      </c>
      <c r="K1270">
        <v>8000</v>
      </c>
    </row>
    <row r="1271" spans="1:11" x14ac:dyDescent="0.25">
      <c r="A1271" t="s">
        <v>4014</v>
      </c>
      <c r="B1271" t="s">
        <v>3853</v>
      </c>
      <c r="C1271" t="s">
        <v>354</v>
      </c>
      <c r="D1271" t="s">
        <v>4015</v>
      </c>
      <c r="E1271" t="s">
        <v>770</v>
      </c>
      <c r="F1271" t="s">
        <v>893</v>
      </c>
      <c r="G1271" t="s">
        <v>3950</v>
      </c>
      <c r="H1271" t="s">
        <v>3890</v>
      </c>
      <c r="I1271" t="s">
        <v>3886</v>
      </c>
      <c r="J1271" t="s">
        <v>3871</v>
      </c>
      <c r="K1271">
        <v>8000</v>
      </c>
    </row>
    <row r="1272" spans="1:11" x14ac:dyDescent="0.25">
      <c r="A1272" t="s">
        <v>4014</v>
      </c>
      <c r="B1272" t="s">
        <v>3853</v>
      </c>
      <c r="C1272" t="s">
        <v>354</v>
      </c>
      <c r="D1272" t="s">
        <v>4015</v>
      </c>
      <c r="E1272" t="s">
        <v>770</v>
      </c>
      <c r="F1272" t="s">
        <v>893</v>
      </c>
      <c r="G1272" t="s">
        <v>3950</v>
      </c>
      <c r="H1272" t="s">
        <v>3890</v>
      </c>
      <c r="I1272" t="s">
        <v>3875</v>
      </c>
      <c r="J1272" t="s">
        <v>533</v>
      </c>
      <c r="K1272">
        <v>6500</v>
      </c>
    </row>
    <row r="1273" spans="1:11" x14ac:dyDescent="0.25">
      <c r="A1273" t="s">
        <v>4014</v>
      </c>
      <c r="B1273" t="s">
        <v>3853</v>
      </c>
      <c r="C1273" t="s">
        <v>354</v>
      </c>
      <c r="D1273" t="s">
        <v>4015</v>
      </c>
      <c r="E1273" t="s">
        <v>770</v>
      </c>
      <c r="F1273" t="s">
        <v>893</v>
      </c>
      <c r="G1273" t="s">
        <v>3950</v>
      </c>
      <c r="H1273" t="s">
        <v>3890</v>
      </c>
      <c r="I1273" t="s">
        <v>3875</v>
      </c>
      <c r="J1273" t="s">
        <v>3871</v>
      </c>
      <c r="K1273">
        <v>8000</v>
      </c>
    </row>
    <row r="1274" spans="1:11" x14ac:dyDescent="0.25">
      <c r="A1274" t="s">
        <v>4016</v>
      </c>
      <c r="B1274" t="s">
        <v>3853</v>
      </c>
      <c r="C1274" t="s">
        <v>354</v>
      </c>
      <c r="D1274" t="s">
        <v>4017</v>
      </c>
      <c r="E1274" t="s">
        <v>3911</v>
      </c>
      <c r="F1274" t="s">
        <v>1</v>
      </c>
      <c r="G1274" t="s">
        <v>4018</v>
      </c>
      <c r="H1274" t="s">
        <v>3857</v>
      </c>
      <c r="I1274" t="s">
        <v>3881</v>
      </c>
      <c r="J1274" t="s">
        <v>3859</v>
      </c>
      <c r="K1274">
        <v>26000</v>
      </c>
    </row>
    <row r="1275" spans="1:11" x14ac:dyDescent="0.25">
      <c r="A1275" t="s">
        <v>4016</v>
      </c>
      <c r="B1275" t="s">
        <v>3853</v>
      </c>
      <c r="C1275" t="s">
        <v>354</v>
      </c>
      <c r="D1275" t="s">
        <v>4017</v>
      </c>
      <c r="E1275" t="s">
        <v>3911</v>
      </c>
      <c r="F1275" t="s">
        <v>1</v>
      </c>
      <c r="G1275" t="s">
        <v>4018</v>
      </c>
      <c r="H1275" t="s">
        <v>3857</v>
      </c>
      <c r="I1275" t="s">
        <v>3881</v>
      </c>
      <c r="J1275" t="s">
        <v>3860</v>
      </c>
      <c r="K1275">
        <v>26000</v>
      </c>
    </row>
    <row r="1276" spans="1:11" x14ac:dyDescent="0.25">
      <c r="A1276" t="s">
        <v>4016</v>
      </c>
      <c r="B1276" t="s">
        <v>3853</v>
      </c>
      <c r="C1276" t="s">
        <v>354</v>
      </c>
      <c r="D1276" t="s">
        <v>4017</v>
      </c>
      <c r="E1276" t="s">
        <v>3911</v>
      </c>
      <c r="F1276" t="s">
        <v>1</v>
      </c>
      <c r="G1276" t="s">
        <v>4018</v>
      </c>
      <c r="H1276" t="s">
        <v>3857</v>
      </c>
      <c r="I1276" t="s">
        <v>3903</v>
      </c>
      <c r="J1276" t="s">
        <v>3864</v>
      </c>
      <c r="K1276">
        <v>22000</v>
      </c>
    </row>
    <row r="1277" spans="1:11" x14ac:dyDescent="0.25">
      <c r="A1277" t="s">
        <v>4016</v>
      </c>
      <c r="B1277" t="s">
        <v>3853</v>
      </c>
      <c r="C1277" t="s">
        <v>354</v>
      </c>
      <c r="D1277" t="s">
        <v>4017</v>
      </c>
      <c r="E1277" t="s">
        <v>3911</v>
      </c>
      <c r="F1277" t="s">
        <v>1</v>
      </c>
      <c r="G1277" t="s">
        <v>4018</v>
      </c>
      <c r="H1277" t="s">
        <v>3857</v>
      </c>
      <c r="I1277" t="s">
        <v>3903</v>
      </c>
      <c r="J1277" t="s">
        <v>3865</v>
      </c>
      <c r="K1277">
        <v>24000</v>
      </c>
    </row>
    <row r="1278" spans="1:11" x14ac:dyDescent="0.25">
      <c r="A1278" t="s">
        <v>4016</v>
      </c>
      <c r="B1278" t="s">
        <v>3853</v>
      </c>
      <c r="C1278" t="s">
        <v>354</v>
      </c>
      <c r="D1278" t="s">
        <v>4017</v>
      </c>
      <c r="E1278" t="s">
        <v>3911</v>
      </c>
      <c r="F1278" t="s">
        <v>1</v>
      </c>
      <c r="G1278" t="s">
        <v>4018</v>
      </c>
      <c r="H1278" t="s">
        <v>3857</v>
      </c>
      <c r="I1278" t="s">
        <v>3903</v>
      </c>
      <c r="J1278" t="s">
        <v>3883</v>
      </c>
      <c r="K1278">
        <v>24000</v>
      </c>
    </row>
    <row r="1279" spans="1:11" x14ac:dyDescent="0.25">
      <c r="A1279" t="s">
        <v>4016</v>
      </c>
      <c r="B1279" t="s">
        <v>3853</v>
      </c>
      <c r="C1279" t="s">
        <v>354</v>
      </c>
      <c r="D1279" t="s">
        <v>4017</v>
      </c>
      <c r="E1279" t="s">
        <v>3911</v>
      </c>
      <c r="F1279" t="s">
        <v>1</v>
      </c>
      <c r="G1279" t="s">
        <v>4018</v>
      </c>
      <c r="H1279" t="s">
        <v>3857</v>
      </c>
      <c r="I1279" t="s">
        <v>3904</v>
      </c>
      <c r="J1279" t="s">
        <v>3864</v>
      </c>
      <c r="K1279">
        <v>18500</v>
      </c>
    </row>
    <row r="1280" spans="1:11" x14ac:dyDescent="0.25">
      <c r="A1280" t="s">
        <v>4016</v>
      </c>
      <c r="B1280" t="s">
        <v>3853</v>
      </c>
      <c r="C1280" t="s">
        <v>354</v>
      </c>
      <c r="D1280" t="s">
        <v>4017</v>
      </c>
      <c r="E1280" t="s">
        <v>3911</v>
      </c>
      <c r="F1280" t="s">
        <v>1</v>
      </c>
      <c r="G1280" t="s">
        <v>4018</v>
      </c>
      <c r="H1280" t="s">
        <v>3857</v>
      </c>
      <c r="I1280" t="s">
        <v>3904</v>
      </c>
      <c r="J1280" t="s">
        <v>3865</v>
      </c>
      <c r="K1280">
        <v>19500</v>
      </c>
    </row>
    <row r="1281" spans="1:11" x14ac:dyDescent="0.25">
      <c r="A1281" t="s">
        <v>4016</v>
      </c>
      <c r="B1281" t="s">
        <v>3853</v>
      </c>
      <c r="C1281" t="s">
        <v>354</v>
      </c>
      <c r="D1281" t="s">
        <v>4017</v>
      </c>
      <c r="E1281" t="s">
        <v>3911</v>
      </c>
      <c r="F1281" t="s">
        <v>1</v>
      </c>
      <c r="G1281" t="s">
        <v>4018</v>
      </c>
      <c r="H1281" t="s">
        <v>3857</v>
      </c>
      <c r="I1281" t="s">
        <v>3904</v>
      </c>
      <c r="J1281" t="s">
        <v>3883</v>
      </c>
      <c r="K1281">
        <v>19500</v>
      </c>
    </row>
    <row r="1282" spans="1:11" x14ac:dyDescent="0.25">
      <c r="A1282" t="s">
        <v>4016</v>
      </c>
      <c r="B1282" t="s">
        <v>3853</v>
      </c>
      <c r="C1282" t="s">
        <v>354</v>
      </c>
      <c r="D1282" t="s">
        <v>4017</v>
      </c>
      <c r="E1282" t="s">
        <v>3911</v>
      </c>
      <c r="F1282" t="s">
        <v>1</v>
      </c>
      <c r="G1282" t="s">
        <v>4018</v>
      </c>
      <c r="H1282" t="s">
        <v>3857</v>
      </c>
      <c r="I1282" t="s">
        <v>3868</v>
      </c>
      <c r="J1282" t="s">
        <v>3865</v>
      </c>
      <c r="K1282">
        <v>10500</v>
      </c>
    </row>
    <row r="1283" spans="1:11" x14ac:dyDescent="0.25">
      <c r="A1283" t="s">
        <v>4016</v>
      </c>
      <c r="B1283" t="s">
        <v>3853</v>
      </c>
      <c r="C1283" t="s">
        <v>354</v>
      </c>
      <c r="D1283" t="s">
        <v>4017</v>
      </c>
      <c r="E1283" t="s">
        <v>3911</v>
      </c>
      <c r="F1283" t="s">
        <v>1</v>
      </c>
      <c r="G1283" t="s">
        <v>4018</v>
      </c>
      <c r="H1283" t="s">
        <v>3857</v>
      </c>
      <c r="I1283" t="s">
        <v>3868</v>
      </c>
      <c r="J1283" t="s">
        <v>3883</v>
      </c>
      <c r="K1283">
        <v>10500</v>
      </c>
    </row>
    <row r="1284" spans="1:11" x14ac:dyDescent="0.25">
      <c r="A1284" t="s">
        <v>4016</v>
      </c>
      <c r="B1284" t="s">
        <v>3853</v>
      </c>
      <c r="C1284" t="s">
        <v>354</v>
      </c>
      <c r="D1284" t="s">
        <v>4017</v>
      </c>
      <c r="E1284" t="s">
        <v>3911</v>
      </c>
      <c r="F1284" t="s">
        <v>1</v>
      </c>
      <c r="G1284" t="s">
        <v>4018</v>
      </c>
      <c r="H1284" t="s">
        <v>3857</v>
      </c>
      <c r="I1284" t="s">
        <v>3869</v>
      </c>
      <c r="J1284" t="s">
        <v>3865</v>
      </c>
      <c r="K1284">
        <v>3500</v>
      </c>
    </row>
    <row r="1285" spans="1:11" x14ac:dyDescent="0.25">
      <c r="A1285" t="s">
        <v>4016</v>
      </c>
      <c r="B1285" t="s">
        <v>3853</v>
      </c>
      <c r="C1285" t="s">
        <v>354</v>
      </c>
      <c r="D1285" t="s">
        <v>4017</v>
      </c>
      <c r="E1285" t="s">
        <v>3911</v>
      </c>
      <c r="F1285" t="s">
        <v>1</v>
      </c>
      <c r="G1285" t="s">
        <v>4018</v>
      </c>
      <c r="H1285" t="s">
        <v>3857</v>
      </c>
      <c r="I1285" t="s">
        <v>3869</v>
      </c>
      <c r="J1285" t="s">
        <v>3883</v>
      </c>
      <c r="K1285">
        <v>3500</v>
      </c>
    </row>
    <row r="1286" spans="1:11" x14ac:dyDescent="0.25">
      <c r="A1286" t="s">
        <v>4016</v>
      </c>
      <c r="B1286" t="s">
        <v>3853</v>
      </c>
      <c r="C1286" t="s">
        <v>354</v>
      </c>
      <c r="D1286" t="s">
        <v>4017</v>
      </c>
      <c r="E1286" t="s">
        <v>3911</v>
      </c>
      <c r="F1286" t="s">
        <v>1</v>
      </c>
      <c r="G1286" t="s">
        <v>4018</v>
      </c>
      <c r="H1286" t="s">
        <v>3857</v>
      </c>
      <c r="I1286" t="s">
        <v>3870</v>
      </c>
      <c r="J1286" t="s">
        <v>3865</v>
      </c>
      <c r="K1286">
        <v>19500</v>
      </c>
    </row>
    <row r="1287" spans="1:11" x14ac:dyDescent="0.25">
      <c r="A1287" t="s">
        <v>4016</v>
      </c>
      <c r="B1287" t="s">
        <v>3853</v>
      </c>
      <c r="C1287" t="s">
        <v>354</v>
      </c>
      <c r="D1287" t="s">
        <v>4017</v>
      </c>
      <c r="E1287" t="s">
        <v>3911</v>
      </c>
      <c r="F1287" t="s">
        <v>1</v>
      </c>
      <c r="G1287" t="s">
        <v>4018</v>
      </c>
      <c r="H1287" t="s">
        <v>3857</v>
      </c>
      <c r="I1287" t="s">
        <v>3870</v>
      </c>
      <c r="J1287" t="s">
        <v>3883</v>
      </c>
      <c r="K1287">
        <v>19500</v>
      </c>
    </row>
    <row r="1288" spans="1:11" x14ac:dyDescent="0.25">
      <c r="A1288" t="s">
        <v>4016</v>
      </c>
      <c r="B1288" t="s">
        <v>3853</v>
      </c>
      <c r="C1288" t="s">
        <v>354</v>
      </c>
      <c r="D1288" t="s">
        <v>4017</v>
      </c>
      <c r="E1288" t="s">
        <v>3911</v>
      </c>
      <c r="F1288" t="s">
        <v>1</v>
      </c>
      <c r="G1288" t="s">
        <v>4018</v>
      </c>
      <c r="H1288" t="s">
        <v>3857</v>
      </c>
      <c r="I1288" t="s">
        <v>3918</v>
      </c>
      <c r="J1288" t="s">
        <v>3865</v>
      </c>
      <c r="K1288">
        <v>28500</v>
      </c>
    </row>
    <row r="1289" spans="1:11" x14ac:dyDescent="0.25">
      <c r="A1289" t="s">
        <v>4016</v>
      </c>
      <c r="B1289" t="s">
        <v>3853</v>
      </c>
      <c r="C1289" t="s">
        <v>354</v>
      </c>
      <c r="D1289" t="s">
        <v>4017</v>
      </c>
      <c r="E1289" t="s">
        <v>3911</v>
      </c>
      <c r="F1289" t="s">
        <v>1</v>
      </c>
      <c r="G1289" t="s">
        <v>4018</v>
      </c>
      <c r="H1289" t="s">
        <v>3857</v>
      </c>
      <c r="I1289" t="s">
        <v>3918</v>
      </c>
      <c r="J1289" t="s">
        <v>3883</v>
      </c>
      <c r="K1289">
        <v>28500</v>
      </c>
    </row>
    <row r="1290" spans="1:11" x14ac:dyDescent="0.25">
      <c r="A1290" t="s">
        <v>4016</v>
      </c>
      <c r="B1290" t="s">
        <v>3853</v>
      </c>
      <c r="C1290" t="s">
        <v>354</v>
      </c>
      <c r="D1290" t="s">
        <v>4017</v>
      </c>
      <c r="E1290" t="s">
        <v>3911</v>
      </c>
      <c r="F1290" t="s">
        <v>1</v>
      </c>
      <c r="G1290" t="s">
        <v>4018</v>
      </c>
      <c r="H1290" t="s">
        <v>3857</v>
      </c>
      <c r="I1290" t="s">
        <v>3905</v>
      </c>
      <c r="J1290" t="s">
        <v>3859</v>
      </c>
      <c r="K1290">
        <v>45</v>
      </c>
    </row>
    <row r="1291" spans="1:11" x14ac:dyDescent="0.25">
      <c r="A1291" t="s">
        <v>4016</v>
      </c>
      <c r="B1291" t="s">
        <v>3853</v>
      </c>
      <c r="C1291" t="s">
        <v>354</v>
      </c>
      <c r="D1291" t="s">
        <v>4017</v>
      </c>
      <c r="E1291" t="s">
        <v>3911</v>
      </c>
      <c r="F1291" t="s">
        <v>1</v>
      </c>
      <c r="G1291" t="s">
        <v>4018</v>
      </c>
      <c r="H1291" t="s">
        <v>3857</v>
      </c>
      <c r="I1291" t="s">
        <v>3905</v>
      </c>
      <c r="J1291" t="s">
        <v>3860</v>
      </c>
      <c r="K1291">
        <v>50</v>
      </c>
    </row>
    <row r="1292" spans="1:11" x14ac:dyDescent="0.25">
      <c r="A1292" t="s">
        <v>4016</v>
      </c>
      <c r="B1292" t="s">
        <v>3853</v>
      </c>
      <c r="C1292" t="s">
        <v>354</v>
      </c>
      <c r="D1292" t="s">
        <v>4017</v>
      </c>
      <c r="E1292" t="s">
        <v>3911</v>
      </c>
      <c r="F1292" t="s">
        <v>1</v>
      </c>
      <c r="G1292" t="s">
        <v>4018</v>
      </c>
      <c r="H1292" t="s">
        <v>3857</v>
      </c>
      <c r="I1292" t="s">
        <v>3884</v>
      </c>
      <c r="J1292" t="s">
        <v>3859</v>
      </c>
      <c r="K1292">
        <v>9000</v>
      </c>
    </row>
    <row r="1293" spans="1:11" x14ac:dyDescent="0.25">
      <c r="A1293" t="s">
        <v>4016</v>
      </c>
      <c r="B1293" t="s">
        <v>3853</v>
      </c>
      <c r="C1293" t="s">
        <v>354</v>
      </c>
      <c r="D1293" t="s">
        <v>4017</v>
      </c>
      <c r="E1293" t="s">
        <v>3911</v>
      </c>
      <c r="F1293" t="s">
        <v>1</v>
      </c>
      <c r="G1293" t="s">
        <v>4018</v>
      </c>
      <c r="H1293" t="s">
        <v>3857</v>
      </c>
      <c r="I1293" t="s">
        <v>3884</v>
      </c>
      <c r="J1293" t="s">
        <v>3860</v>
      </c>
      <c r="K1293">
        <v>9000</v>
      </c>
    </row>
    <row r="1294" spans="1:11" x14ac:dyDescent="0.25">
      <c r="A1294" t="s">
        <v>4016</v>
      </c>
      <c r="B1294" t="s">
        <v>3853</v>
      </c>
      <c r="C1294" t="s">
        <v>354</v>
      </c>
      <c r="D1294" t="s">
        <v>4017</v>
      </c>
      <c r="E1294" t="s">
        <v>3911</v>
      </c>
      <c r="F1294" t="s">
        <v>1</v>
      </c>
      <c r="G1294" t="s">
        <v>4018</v>
      </c>
      <c r="H1294" t="s">
        <v>3857</v>
      </c>
      <c r="I1294" t="s">
        <v>530</v>
      </c>
      <c r="J1294" t="s">
        <v>533</v>
      </c>
      <c r="K1294">
        <v>50000</v>
      </c>
    </row>
    <row r="1295" spans="1:11" x14ac:dyDescent="0.25">
      <c r="A1295" t="s">
        <v>4016</v>
      </c>
      <c r="B1295" t="s">
        <v>3853</v>
      </c>
      <c r="C1295" t="s">
        <v>354</v>
      </c>
      <c r="D1295" t="s">
        <v>4017</v>
      </c>
      <c r="E1295" t="s">
        <v>3911</v>
      </c>
      <c r="F1295" t="s">
        <v>1</v>
      </c>
      <c r="G1295" t="s">
        <v>4018</v>
      </c>
      <c r="H1295" t="s">
        <v>3857</v>
      </c>
      <c r="I1295" t="s">
        <v>530</v>
      </c>
      <c r="J1295" t="s">
        <v>3871</v>
      </c>
      <c r="K1295">
        <v>52500</v>
      </c>
    </row>
    <row r="1296" spans="1:11" x14ac:dyDescent="0.25">
      <c r="A1296" t="s">
        <v>4016</v>
      </c>
      <c r="B1296" t="s">
        <v>3853</v>
      </c>
      <c r="C1296" t="s">
        <v>354</v>
      </c>
      <c r="D1296" t="s">
        <v>4017</v>
      </c>
      <c r="E1296" t="s">
        <v>3911</v>
      </c>
      <c r="F1296" t="s">
        <v>1</v>
      </c>
      <c r="G1296" t="s">
        <v>4018</v>
      </c>
      <c r="H1296" t="s">
        <v>3857</v>
      </c>
      <c r="I1296" t="s">
        <v>3872</v>
      </c>
      <c r="J1296" t="s">
        <v>3859</v>
      </c>
      <c r="K1296">
        <v>8000</v>
      </c>
    </row>
    <row r="1297" spans="1:11" x14ac:dyDescent="0.25">
      <c r="A1297" t="s">
        <v>4016</v>
      </c>
      <c r="B1297" t="s">
        <v>3853</v>
      </c>
      <c r="C1297" t="s">
        <v>354</v>
      </c>
      <c r="D1297" t="s">
        <v>4017</v>
      </c>
      <c r="E1297" t="s">
        <v>3911</v>
      </c>
      <c r="F1297" t="s">
        <v>1</v>
      </c>
      <c r="G1297" t="s">
        <v>4018</v>
      </c>
      <c r="H1297" t="s">
        <v>3857</v>
      </c>
      <c r="I1297" t="s">
        <v>3872</v>
      </c>
      <c r="J1297" t="s">
        <v>3860</v>
      </c>
      <c r="K1297">
        <v>8500</v>
      </c>
    </row>
    <row r="1298" spans="1:11" x14ac:dyDescent="0.25">
      <c r="A1298" t="s">
        <v>4016</v>
      </c>
      <c r="B1298" t="s">
        <v>3853</v>
      </c>
      <c r="C1298" t="s">
        <v>354</v>
      </c>
      <c r="D1298" t="s">
        <v>4017</v>
      </c>
      <c r="E1298" t="s">
        <v>3911</v>
      </c>
      <c r="F1298" t="s">
        <v>1</v>
      </c>
      <c r="G1298" t="s">
        <v>4018</v>
      </c>
      <c r="H1298" t="s">
        <v>3857</v>
      </c>
      <c r="I1298" t="s">
        <v>3873</v>
      </c>
      <c r="J1298" t="s">
        <v>3859</v>
      </c>
      <c r="K1298">
        <v>200</v>
      </c>
    </row>
    <row r="1299" spans="1:11" x14ac:dyDescent="0.25">
      <c r="A1299" t="s">
        <v>4016</v>
      </c>
      <c r="B1299" t="s">
        <v>3853</v>
      </c>
      <c r="C1299" t="s">
        <v>354</v>
      </c>
      <c r="D1299" t="s">
        <v>4017</v>
      </c>
      <c r="E1299" t="s">
        <v>3911</v>
      </c>
      <c r="F1299" t="s">
        <v>1</v>
      </c>
      <c r="G1299" t="s">
        <v>4018</v>
      </c>
      <c r="H1299" t="s">
        <v>3857</v>
      </c>
      <c r="I1299" t="s">
        <v>3873</v>
      </c>
      <c r="J1299" t="s">
        <v>3860</v>
      </c>
      <c r="K1299">
        <v>200</v>
      </c>
    </row>
    <row r="1300" spans="1:11" x14ac:dyDescent="0.25">
      <c r="A1300" t="s">
        <v>4016</v>
      </c>
      <c r="B1300" t="s">
        <v>3853</v>
      </c>
      <c r="C1300" t="s">
        <v>354</v>
      </c>
      <c r="D1300" t="s">
        <v>4017</v>
      </c>
      <c r="E1300" t="s">
        <v>3911</v>
      </c>
      <c r="F1300" t="s">
        <v>1</v>
      </c>
      <c r="G1300" t="s">
        <v>4018</v>
      </c>
      <c r="H1300" t="s">
        <v>3857</v>
      </c>
      <c r="I1300" t="s">
        <v>3874</v>
      </c>
      <c r="J1300" t="s">
        <v>3864</v>
      </c>
      <c r="K1300">
        <v>36000</v>
      </c>
    </row>
    <row r="1301" spans="1:11" x14ac:dyDescent="0.25">
      <c r="A1301" t="s">
        <v>4016</v>
      </c>
      <c r="B1301" t="s">
        <v>3853</v>
      </c>
      <c r="C1301" t="s">
        <v>354</v>
      </c>
      <c r="D1301" t="s">
        <v>4017</v>
      </c>
      <c r="E1301" t="s">
        <v>3911</v>
      </c>
      <c r="F1301" t="s">
        <v>1</v>
      </c>
      <c r="G1301" t="s">
        <v>4018</v>
      </c>
      <c r="H1301" t="s">
        <v>3857</v>
      </c>
      <c r="I1301" t="s">
        <v>3874</v>
      </c>
      <c r="J1301" t="s">
        <v>3865</v>
      </c>
      <c r="K1301">
        <v>38500</v>
      </c>
    </row>
    <row r="1302" spans="1:11" x14ac:dyDescent="0.25">
      <c r="A1302" t="s">
        <v>4016</v>
      </c>
      <c r="B1302" t="s">
        <v>3853</v>
      </c>
      <c r="C1302" t="s">
        <v>354</v>
      </c>
      <c r="D1302" t="s">
        <v>4017</v>
      </c>
      <c r="E1302" t="s">
        <v>3911</v>
      </c>
      <c r="F1302" t="s">
        <v>1</v>
      </c>
      <c r="G1302" t="s">
        <v>4018</v>
      </c>
      <c r="H1302" t="s">
        <v>3857</v>
      </c>
      <c r="I1302" t="s">
        <v>3874</v>
      </c>
      <c r="J1302" t="s">
        <v>3883</v>
      </c>
      <c r="K1302">
        <v>38500</v>
      </c>
    </row>
    <row r="1303" spans="1:11" x14ac:dyDescent="0.25">
      <c r="A1303" t="s">
        <v>4016</v>
      </c>
      <c r="B1303" t="s">
        <v>3853</v>
      </c>
      <c r="C1303" t="s">
        <v>354</v>
      </c>
      <c r="D1303" t="s">
        <v>4017</v>
      </c>
      <c r="E1303" t="s">
        <v>3911</v>
      </c>
      <c r="F1303" t="s">
        <v>1</v>
      </c>
      <c r="G1303" t="s">
        <v>4018</v>
      </c>
      <c r="H1303" t="s">
        <v>3857</v>
      </c>
      <c r="I1303" t="s">
        <v>3886</v>
      </c>
      <c r="J1303" t="s">
        <v>3871</v>
      </c>
      <c r="K1303">
        <v>52500</v>
      </c>
    </row>
    <row r="1304" spans="1:11" x14ac:dyDescent="0.25">
      <c r="A1304" t="s">
        <v>4016</v>
      </c>
      <c r="B1304" t="s">
        <v>3853</v>
      </c>
      <c r="C1304" t="s">
        <v>354</v>
      </c>
      <c r="D1304" t="s">
        <v>4017</v>
      </c>
      <c r="E1304" t="s">
        <v>3911</v>
      </c>
      <c r="F1304" t="s">
        <v>1</v>
      </c>
      <c r="G1304" t="s">
        <v>4018</v>
      </c>
      <c r="H1304" t="s">
        <v>3857</v>
      </c>
      <c r="I1304" t="s">
        <v>3875</v>
      </c>
      <c r="J1304" t="s">
        <v>533</v>
      </c>
      <c r="K1304">
        <v>50000</v>
      </c>
    </row>
    <row r="1305" spans="1:11" x14ac:dyDescent="0.25">
      <c r="A1305" t="s">
        <v>4016</v>
      </c>
      <c r="B1305" t="s">
        <v>3853</v>
      </c>
      <c r="C1305" t="s">
        <v>354</v>
      </c>
      <c r="D1305" t="s">
        <v>4017</v>
      </c>
      <c r="E1305" t="s">
        <v>3911</v>
      </c>
      <c r="F1305" t="s">
        <v>1</v>
      </c>
      <c r="G1305" t="s">
        <v>4018</v>
      </c>
      <c r="H1305" t="s">
        <v>3857</v>
      </c>
      <c r="I1305" t="s">
        <v>3875</v>
      </c>
      <c r="J1305" t="s">
        <v>3871</v>
      </c>
      <c r="K1305">
        <v>52500</v>
      </c>
    </row>
    <row r="1306" spans="1:11" x14ac:dyDescent="0.25">
      <c r="A1306" t="s">
        <v>4016</v>
      </c>
      <c r="B1306" t="s">
        <v>3853</v>
      </c>
      <c r="C1306" t="s">
        <v>354</v>
      </c>
      <c r="D1306" t="s">
        <v>4017</v>
      </c>
      <c r="E1306" t="s">
        <v>3911</v>
      </c>
      <c r="F1306" t="s">
        <v>1</v>
      </c>
      <c r="G1306" t="s">
        <v>4018</v>
      </c>
      <c r="H1306" t="s">
        <v>3857</v>
      </c>
      <c r="I1306" t="s">
        <v>3876</v>
      </c>
      <c r="J1306" t="s">
        <v>3865</v>
      </c>
      <c r="K1306">
        <v>26000</v>
      </c>
    </row>
    <row r="1307" spans="1:11" x14ac:dyDescent="0.25">
      <c r="A1307" t="s">
        <v>4016</v>
      </c>
      <c r="B1307" t="s">
        <v>3853</v>
      </c>
      <c r="C1307" t="s">
        <v>354</v>
      </c>
      <c r="D1307" t="s">
        <v>4017</v>
      </c>
      <c r="E1307" t="s">
        <v>3911</v>
      </c>
      <c r="F1307" t="s">
        <v>1</v>
      </c>
      <c r="G1307" t="s">
        <v>4018</v>
      </c>
      <c r="H1307" t="s">
        <v>3857</v>
      </c>
      <c r="I1307" t="s">
        <v>3876</v>
      </c>
      <c r="J1307" t="s">
        <v>3883</v>
      </c>
      <c r="K1307">
        <v>50000</v>
      </c>
    </row>
    <row r="1308" spans="1:11" x14ac:dyDescent="0.25">
      <c r="A1308" t="s">
        <v>4016</v>
      </c>
      <c r="B1308" t="s">
        <v>3853</v>
      </c>
      <c r="C1308" t="s">
        <v>354</v>
      </c>
      <c r="D1308" t="s">
        <v>4019</v>
      </c>
      <c r="E1308" t="s">
        <v>3911</v>
      </c>
      <c r="F1308" t="s">
        <v>365</v>
      </c>
      <c r="G1308" t="s">
        <v>4020</v>
      </c>
      <c r="H1308" t="s">
        <v>3857</v>
      </c>
      <c r="I1308" t="s">
        <v>3881</v>
      </c>
      <c r="J1308" t="s">
        <v>3859</v>
      </c>
      <c r="K1308">
        <v>6125</v>
      </c>
    </row>
    <row r="1309" spans="1:11" x14ac:dyDescent="0.25">
      <c r="A1309" t="s">
        <v>4016</v>
      </c>
      <c r="B1309" t="s">
        <v>3853</v>
      </c>
      <c r="C1309" t="s">
        <v>354</v>
      </c>
      <c r="D1309" t="s">
        <v>4019</v>
      </c>
      <c r="E1309" t="s">
        <v>3911</v>
      </c>
      <c r="F1309" t="s">
        <v>365</v>
      </c>
      <c r="G1309" t="s">
        <v>4020</v>
      </c>
      <c r="H1309" t="s">
        <v>3857</v>
      </c>
      <c r="I1309" t="s">
        <v>3881</v>
      </c>
      <c r="J1309" t="s">
        <v>3860</v>
      </c>
      <c r="K1309">
        <v>6125</v>
      </c>
    </row>
    <row r="1310" spans="1:11" x14ac:dyDescent="0.25">
      <c r="A1310" t="s">
        <v>4016</v>
      </c>
      <c r="B1310" t="s">
        <v>3853</v>
      </c>
      <c r="C1310" t="s">
        <v>354</v>
      </c>
      <c r="D1310" t="s">
        <v>4019</v>
      </c>
      <c r="E1310" t="s">
        <v>3911</v>
      </c>
      <c r="F1310" t="s">
        <v>365</v>
      </c>
      <c r="G1310" t="s">
        <v>4020</v>
      </c>
      <c r="H1310" t="s">
        <v>3857</v>
      </c>
      <c r="I1310" t="s">
        <v>530</v>
      </c>
      <c r="J1310" t="s">
        <v>533</v>
      </c>
      <c r="K1310">
        <v>11000</v>
      </c>
    </row>
    <row r="1311" spans="1:11" x14ac:dyDescent="0.25">
      <c r="A1311" t="s">
        <v>4016</v>
      </c>
      <c r="B1311" t="s">
        <v>3853</v>
      </c>
      <c r="C1311" t="s">
        <v>354</v>
      </c>
      <c r="D1311" t="s">
        <v>4019</v>
      </c>
      <c r="E1311" t="s">
        <v>3911</v>
      </c>
      <c r="F1311" t="s">
        <v>365</v>
      </c>
      <c r="G1311" t="s">
        <v>4020</v>
      </c>
      <c r="H1311" t="s">
        <v>3857</v>
      </c>
      <c r="I1311" t="s">
        <v>530</v>
      </c>
      <c r="J1311" t="s">
        <v>3871</v>
      </c>
      <c r="K1311">
        <v>12500</v>
      </c>
    </row>
    <row r="1312" spans="1:11" x14ac:dyDescent="0.25">
      <c r="A1312" t="s">
        <v>4016</v>
      </c>
      <c r="B1312" t="s">
        <v>3853</v>
      </c>
      <c r="C1312" t="s">
        <v>354</v>
      </c>
      <c r="D1312" t="s">
        <v>4019</v>
      </c>
      <c r="E1312" t="s">
        <v>3911</v>
      </c>
      <c r="F1312" t="s">
        <v>365</v>
      </c>
      <c r="G1312" t="s">
        <v>4020</v>
      </c>
      <c r="H1312" t="s">
        <v>3857</v>
      </c>
      <c r="I1312" t="s">
        <v>3886</v>
      </c>
      <c r="J1312" t="s">
        <v>3871</v>
      </c>
      <c r="K1312">
        <v>12500</v>
      </c>
    </row>
    <row r="1313" spans="1:11" x14ac:dyDescent="0.25">
      <c r="A1313" t="s">
        <v>4016</v>
      </c>
      <c r="B1313" t="s">
        <v>3853</v>
      </c>
      <c r="C1313" t="s">
        <v>354</v>
      </c>
      <c r="D1313" t="s">
        <v>4019</v>
      </c>
      <c r="E1313" t="s">
        <v>3911</v>
      </c>
      <c r="F1313" t="s">
        <v>365</v>
      </c>
      <c r="G1313" t="s">
        <v>4020</v>
      </c>
      <c r="H1313" t="s">
        <v>3857</v>
      </c>
      <c r="I1313" t="s">
        <v>3875</v>
      </c>
      <c r="J1313" t="s">
        <v>533</v>
      </c>
      <c r="K1313">
        <v>11000</v>
      </c>
    </row>
    <row r="1314" spans="1:11" x14ac:dyDescent="0.25">
      <c r="A1314" t="s">
        <v>4016</v>
      </c>
      <c r="B1314" t="s">
        <v>3853</v>
      </c>
      <c r="C1314" t="s">
        <v>354</v>
      </c>
      <c r="D1314" t="s">
        <v>4019</v>
      </c>
      <c r="E1314" t="s">
        <v>3911</v>
      </c>
      <c r="F1314" t="s">
        <v>365</v>
      </c>
      <c r="G1314" t="s">
        <v>4020</v>
      </c>
      <c r="H1314" t="s">
        <v>3857</v>
      </c>
      <c r="I1314" t="s">
        <v>3875</v>
      </c>
      <c r="J1314" t="s">
        <v>3871</v>
      </c>
      <c r="K1314">
        <v>12500</v>
      </c>
    </row>
    <row r="1315" spans="1:11" x14ac:dyDescent="0.25">
      <c r="A1315" t="s">
        <v>4016</v>
      </c>
      <c r="B1315" t="s">
        <v>3853</v>
      </c>
      <c r="C1315" t="s">
        <v>354</v>
      </c>
      <c r="D1315" t="s">
        <v>4019</v>
      </c>
      <c r="E1315" t="s">
        <v>3911</v>
      </c>
      <c r="F1315" t="s">
        <v>365</v>
      </c>
      <c r="G1315" t="s">
        <v>4020</v>
      </c>
      <c r="H1315" t="s">
        <v>3857</v>
      </c>
      <c r="I1315" t="s">
        <v>3876</v>
      </c>
      <c r="J1315" t="s">
        <v>3865</v>
      </c>
      <c r="K1315">
        <v>6875</v>
      </c>
    </row>
    <row r="1316" spans="1:11" x14ac:dyDescent="0.25">
      <c r="A1316" t="s">
        <v>4016</v>
      </c>
      <c r="B1316" t="s">
        <v>3853</v>
      </c>
      <c r="C1316" t="s">
        <v>354</v>
      </c>
      <c r="D1316" t="s">
        <v>4019</v>
      </c>
      <c r="E1316" t="s">
        <v>3911</v>
      </c>
      <c r="F1316" t="s">
        <v>365</v>
      </c>
      <c r="G1316" t="s">
        <v>4020</v>
      </c>
      <c r="H1316" t="s">
        <v>3857</v>
      </c>
      <c r="I1316" t="s">
        <v>3876</v>
      </c>
      <c r="J1316" t="s">
        <v>3883</v>
      </c>
      <c r="K1316">
        <v>6875</v>
      </c>
    </row>
    <row r="1317" spans="1:11" x14ac:dyDescent="0.25">
      <c r="A1317" t="s">
        <v>4021</v>
      </c>
      <c r="B1317" t="s">
        <v>3853</v>
      </c>
      <c r="C1317" t="s">
        <v>354</v>
      </c>
      <c r="D1317" t="s">
        <v>4021</v>
      </c>
      <c r="E1317" t="s">
        <v>770</v>
      </c>
      <c r="F1317" t="s">
        <v>305</v>
      </c>
      <c r="G1317" t="s">
        <v>4022</v>
      </c>
      <c r="H1317" t="s">
        <v>3890</v>
      </c>
      <c r="I1317" t="s">
        <v>3882</v>
      </c>
      <c r="J1317" t="s">
        <v>3864</v>
      </c>
      <c r="K1317">
        <v>3209</v>
      </c>
    </row>
    <row r="1318" spans="1:11" x14ac:dyDescent="0.25">
      <c r="A1318" t="s">
        <v>4021</v>
      </c>
      <c r="B1318" t="s">
        <v>3853</v>
      </c>
      <c r="C1318" t="s">
        <v>354</v>
      </c>
      <c r="D1318" t="s">
        <v>4021</v>
      </c>
      <c r="E1318" t="s">
        <v>770</v>
      </c>
      <c r="F1318" t="s">
        <v>305</v>
      </c>
      <c r="G1318" t="s">
        <v>4022</v>
      </c>
      <c r="H1318" t="s">
        <v>3890</v>
      </c>
      <c r="I1318" t="s">
        <v>3882</v>
      </c>
      <c r="J1318" t="s">
        <v>3865</v>
      </c>
      <c r="K1318">
        <v>3300</v>
      </c>
    </row>
    <row r="1319" spans="1:11" x14ac:dyDescent="0.25">
      <c r="A1319" t="s">
        <v>4021</v>
      </c>
      <c r="B1319" t="s">
        <v>3853</v>
      </c>
      <c r="C1319" t="s">
        <v>354</v>
      </c>
      <c r="D1319" t="s">
        <v>4021</v>
      </c>
      <c r="E1319" t="s">
        <v>770</v>
      </c>
      <c r="F1319" t="s">
        <v>305</v>
      </c>
      <c r="G1319" t="s">
        <v>4022</v>
      </c>
      <c r="H1319" t="s">
        <v>3890</v>
      </c>
      <c r="I1319" t="s">
        <v>3882</v>
      </c>
      <c r="J1319" t="s">
        <v>3883</v>
      </c>
      <c r="K1319">
        <v>3300</v>
      </c>
    </row>
    <row r="1320" spans="1:11" x14ac:dyDescent="0.25">
      <c r="A1320" t="s">
        <v>4021</v>
      </c>
      <c r="B1320" t="s">
        <v>3853</v>
      </c>
      <c r="C1320" t="s">
        <v>354</v>
      </c>
      <c r="D1320" t="s">
        <v>4021</v>
      </c>
      <c r="E1320" t="s">
        <v>770</v>
      </c>
      <c r="F1320" t="s">
        <v>305</v>
      </c>
      <c r="G1320" t="s">
        <v>4022</v>
      </c>
      <c r="H1320" t="s">
        <v>3890</v>
      </c>
      <c r="I1320" t="s">
        <v>3904</v>
      </c>
      <c r="J1320" t="s">
        <v>3864</v>
      </c>
      <c r="K1320">
        <v>2428</v>
      </c>
    </row>
    <row r="1321" spans="1:11" x14ac:dyDescent="0.25">
      <c r="A1321" t="s">
        <v>4021</v>
      </c>
      <c r="B1321" t="s">
        <v>3853</v>
      </c>
      <c r="C1321" t="s">
        <v>354</v>
      </c>
      <c r="D1321" t="s">
        <v>4021</v>
      </c>
      <c r="E1321" t="s">
        <v>770</v>
      </c>
      <c r="F1321" t="s">
        <v>305</v>
      </c>
      <c r="G1321" t="s">
        <v>4022</v>
      </c>
      <c r="H1321" t="s">
        <v>3890</v>
      </c>
      <c r="I1321" t="s">
        <v>3904</v>
      </c>
      <c r="J1321" t="s">
        <v>3865</v>
      </c>
      <c r="K1321">
        <v>2500</v>
      </c>
    </row>
    <row r="1322" spans="1:11" x14ac:dyDescent="0.25">
      <c r="A1322" t="s">
        <v>4021</v>
      </c>
      <c r="B1322" t="s">
        <v>3853</v>
      </c>
      <c r="C1322" t="s">
        <v>354</v>
      </c>
      <c r="D1322" t="s">
        <v>4021</v>
      </c>
      <c r="E1322" t="s">
        <v>770</v>
      </c>
      <c r="F1322" t="s">
        <v>305</v>
      </c>
      <c r="G1322" t="s">
        <v>4022</v>
      </c>
      <c r="H1322" t="s">
        <v>3890</v>
      </c>
      <c r="I1322" t="s">
        <v>3904</v>
      </c>
      <c r="J1322" t="s">
        <v>3883</v>
      </c>
      <c r="K1322">
        <v>2500</v>
      </c>
    </row>
    <row r="1323" spans="1:11" x14ac:dyDescent="0.25">
      <c r="A1323" t="s">
        <v>4021</v>
      </c>
      <c r="B1323" t="s">
        <v>3853</v>
      </c>
      <c r="C1323" t="s">
        <v>354</v>
      </c>
      <c r="D1323" t="s">
        <v>4021</v>
      </c>
      <c r="E1323" t="s">
        <v>770</v>
      </c>
      <c r="F1323" t="s">
        <v>305</v>
      </c>
      <c r="G1323" t="s">
        <v>4022</v>
      </c>
      <c r="H1323" t="s">
        <v>3890</v>
      </c>
      <c r="I1323" t="s">
        <v>3870</v>
      </c>
      <c r="J1323" t="s">
        <v>3865</v>
      </c>
      <c r="K1323">
        <v>5000</v>
      </c>
    </row>
    <row r="1324" spans="1:11" x14ac:dyDescent="0.25">
      <c r="A1324" t="s">
        <v>4021</v>
      </c>
      <c r="B1324" t="s">
        <v>3853</v>
      </c>
      <c r="C1324" t="s">
        <v>354</v>
      </c>
      <c r="D1324" t="s">
        <v>4021</v>
      </c>
      <c r="E1324" t="s">
        <v>770</v>
      </c>
      <c r="F1324" t="s">
        <v>305</v>
      </c>
      <c r="G1324" t="s">
        <v>4022</v>
      </c>
      <c r="H1324" t="s">
        <v>3890</v>
      </c>
      <c r="I1324" t="s">
        <v>3870</v>
      </c>
      <c r="J1324" t="s">
        <v>3883</v>
      </c>
      <c r="K1324">
        <v>5000</v>
      </c>
    </row>
    <row r="1325" spans="1:11" x14ac:dyDescent="0.25">
      <c r="A1325" t="s">
        <v>4021</v>
      </c>
      <c r="B1325" t="s">
        <v>3853</v>
      </c>
      <c r="C1325" t="s">
        <v>354</v>
      </c>
      <c r="D1325" t="s">
        <v>4021</v>
      </c>
      <c r="E1325" t="s">
        <v>770</v>
      </c>
      <c r="F1325" t="s">
        <v>305</v>
      </c>
      <c r="G1325" t="s">
        <v>4022</v>
      </c>
      <c r="H1325" t="s">
        <v>3890</v>
      </c>
      <c r="I1325" t="s">
        <v>3918</v>
      </c>
      <c r="J1325" t="s">
        <v>3865</v>
      </c>
      <c r="K1325">
        <v>9000</v>
      </c>
    </row>
    <row r="1326" spans="1:11" x14ac:dyDescent="0.25">
      <c r="A1326" t="s">
        <v>4021</v>
      </c>
      <c r="B1326" t="s">
        <v>3853</v>
      </c>
      <c r="C1326" t="s">
        <v>354</v>
      </c>
      <c r="D1326" t="s">
        <v>4021</v>
      </c>
      <c r="E1326" t="s">
        <v>770</v>
      </c>
      <c r="F1326" t="s">
        <v>305</v>
      </c>
      <c r="G1326" t="s">
        <v>4022</v>
      </c>
      <c r="H1326" t="s">
        <v>3890</v>
      </c>
      <c r="I1326" t="s">
        <v>3918</v>
      </c>
      <c r="J1326" t="s">
        <v>3883</v>
      </c>
      <c r="K1326">
        <v>9000</v>
      </c>
    </row>
    <row r="1327" spans="1:11" x14ac:dyDescent="0.25">
      <c r="A1327" t="s">
        <v>4021</v>
      </c>
      <c r="B1327" t="s">
        <v>3853</v>
      </c>
      <c r="C1327" t="s">
        <v>354</v>
      </c>
      <c r="D1327" t="s">
        <v>4021</v>
      </c>
      <c r="E1327" t="s">
        <v>770</v>
      </c>
      <c r="F1327" t="s">
        <v>305</v>
      </c>
      <c r="G1327" t="s">
        <v>4022</v>
      </c>
      <c r="H1327" t="s">
        <v>3890</v>
      </c>
      <c r="I1327" t="s">
        <v>530</v>
      </c>
      <c r="J1327" t="s">
        <v>533</v>
      </c>
      <c r="K1327">
        <v>26000</v>
      </c>
    </row>
    <row r="1328" spans="1:11" x14ac:dyDescent="0.25">
      <c r="A1328" t="s">
        <v>4021</v>
      </c>
      <c r="B1328" t="s">
        <v>3853</v>
      </c>
      <c r="C1328" t="s">
        <v>354</v>
      </c>
      <c r="D1328" t="s">
        <v>4021</v>
      </c>
      <c r="E1328" t="s">
        <v>770</v>
      </c>
      <c r="F1328" t="s">
        <v>305</v>
      </c>
      <c r="G1328" t="s">
        <v>4022</v>
      </c>
      <c r="H1328" t="s">
        <v>3890</v>
      </c>
      <c r="I1328" t="s">
        <v>530</v>
      </c>
      <c r="J1328" t="s">
        <v>3871</v>
      </c>
      <c r="K1328">
        <v>27000</v>
      </c>
    </row>
    <row r="1329" spans="1:11" x14ac:dyDescent="0.25">
      <c r="A1329" t="s">
        <v>4021</v>
      </c>
      <c r="B1329" t="s">
        <v>3853</v>
      </c>
      <c r="C1329" t="s">
        <v>354</v>
      </c>
      <c r="D1329" t="s">
        <v>4021</v>
      </c>
      <c r="E1329" t="s">
        <v>770</v>
      </c>
      <c r="F1329" t="s">
        <v>305</v>
      </c>
      <c r="G1329" t="s">
        <v>4022</v>
      </c>
      <c r="H1329" t="s">
        <v>3890</v>
      </c>
      <c r="I1329" t="s">
        <v>3873</v>
      </c>
      <c r="J1329" t="s">
        <v>3859</v>
      </c>
      <c r="K1329">
        <v>11</v>
      </c>
    </row>
    <row r="1330" spans="1:11" x14ac:dyDescent="0.25">
      <c r="A1330" t="s">
        <v>4021</v>
      </c>
      <c r="B1330" t="s">
        <v>3853</v>
      </c>
      <c r="C1330" t="s">
        <v>354</v>
      </c>
      <c r="D1330" t="s">
        <v>4021</v>
      </c>
      <c r="E1330" t="s">
        <v>770</v>
      </c>
      <c r="F1330" t="s">
        <v>305</v>
      </c>
      <c r="G1330" t="s">
        <v>4022</v>
      </c>
      <c r="H1330" t="s">
        <v>3890</v>
      </c>
      <c r="I1330" t="s">
        <v>3873</v>
      </c>
      <c r="J1330" t="s">
        <v>3860</v>
      </c>
      <c r="K1330">
        <v>11</v>
      </c>
    </row>
    <row r="1331" spans="1:11" x14ac:dyDescent="0.25">
      <c r="A1331" t="s">
        <v>4021</v>
      </c>
      <c r="B1331" t="s">
        <v>3853</v>
      </c>
      <c r="C1331" t="s">
        <v>354</v>
      </c>
      <c r="D1331" t="s">
        <v>4021</v>
      </c>
      <c r="E1331" t="s">
        <v>770</v>
      </c>
      <c r="F1331" t="s">
        <v>305</v>
      </c>
      <c r="G1331" t="s">
        <v>4022</v>
      </c>
      <c r="H1331" t="s">
        <v>3890</v>
      </c>
      <c r="I1331" t="s">
        <v>3886</v>
      </c>
      <c r="J1331" t="s">
        <v>3871</v>
      </c>
      <c r="K1331">
        <v>27000</v>
      </c>
    </row>
    <row r="1332" spans="1:11" x14ac:dyDescent="0.25">
      <c r="A1332" t="s">
        <v>4021</v>
      </c>
      <c r="B1332" t="s">
        <v>3853</v>
      </c>
      <c r="C1332" t="s">
        <v>354</v>
      </c>
      <c r="D1332" t="s">
        <v>4021</v>
      </c>
      <c r="E1332" t="s">
        <v>770</v>
      </c>
      <c r="F1332" t="s">
        <v>305</v>
      </c>
      <c r="G1332" t="s">
        <v>4022</v>
      </c>
      <c r="H1332" t="s">
        <v>3890</v>
      </c>
      <c r="I1332" t="s">
        <v>3875</v>
      </c>
      <c r="J1332" t="s">
        <v>533</v>
      </c>
      <c r="K1332">
        <v>26000</v>
      </c>
    </row>
    <row r="1333" spans="1:11" x14ac:dyDescent="0.25">
      <c r="A1333" t="s">
        <v>4021</v>
      </c>
      <c r="B1333" t="s">
        <v>3853</v>
      </c>
      <c r="C1333" t="s">
        <v>354</v>
      </c>
      <c r="D1333" t="s">
        <v>4021</v>
      </c>
      <c r="E1333" t="s">
        <v>770</v>
      </c>
      <c r="F1333" t="s">
        <v>305</v>
      </c>
      <c r="G1333" t="s">
        <v>4022</v>
      </c>
      <c r="H1333" t="s">
        <v>3890</v>
      </c>
      <c r="I1333" t="s">
        <v>3875</v>
      </c>
      <c r="J1333" t="s">
        <v>3871</v>
      </c>
      <c r="K1333">
        <v>27000</v>
      </c>
    </row>
    <row r="1334" spans="1:11" x14ac:dyDescent="0.25">
      <c r="A1334" t="s">
        <v>4023</v>
      </c>
      <c r="B1334" t="s">
        <v>3853</v>
      </c>
      <c r="C1334" t="s">
        <v>354</v>
      </c>
      <c r="D1334" t="s">
        <v>4024</v>
      </c>
      <c r="E1334" t="s">
        <v>3855</v>
      </c>
      <c r="F1334" t="s">
        <v>423</v>
      </c>
      <c r="G1334" t="s">
        <v>4025</v>
      </c>
      <c r="H1334" t="s">
        <v>3857</v>
      </c>
      <c r="I1334" t="s">
        <v>530</v>
      </c>
      <c r="J1334" t="s">
        <v>533</v>
      </c>
      <c r="K1334">
        <v>105000</v>
      </c>
    </row>
    <row r="1335" spans="1:11" x14ac:dyDescent="0.25">
      <c r="A1335" t="s">
        <v>4023</v>
      </c>
      <c r="B1335" t="s">
        <v>3853</v>
      </c>
      <c r="C1335" t="s">
        <v>354</v>
      </c>
      <c r="D1335" t="s">
        <v>4024</v>
      </c>
      <c r="E1335" t="s">
        <v>3855</v>
      </c>
      <c r="F1335" t="s">
        <v>423</v>
      </c>
      <c r="G1335" t="s">
        <v>4025</v>
      </c>
      <c r="H1335" t="s">
        <v>3857</v>
      </c>
      <c r="I1335" t="s">
        <v>530</v>
      </c>
      <c r="J1335" t="s">
        <v>3871</v>
      </c>
      <c r="K1335">
        <v>121000</v>
      </c>
    </row>
    <row r="1336" spans="1:11" x14ac:dyDescent="0.25">
      <c r="A1336" t="s">
        <v>4023</v>
      </c>
      <c r="B1336" t="s">
        <v>3853</v>
      </c>
      <c r="C1336" t="s">
        <v>354</v>
      </c>
      <c r="D1336" t="s">
        <v>4024</v>
      </c>
      <c r="E1336" t="s">
        <v>3855</v>
      </c>
      <c r="F1336" t="s">
        <v>423</v>
      </c>
      <c r="G1336" t="s">
        <v>4025</v>
      </c>
      <c r="H1336" t="s">
        <v>3857</v>
      </c>
      <c r="I1336" t="s">
        <v>3886</v>
      </c>
      <c r="J1336" t="s">
        <v>3871</v>
      </c>
      <c r="K1336">
        <v>121000</v>
      </c>
    </row>
    <row r="1337" spans="1:11" x14ac:dyDescent="0.25">
      <c r="A1337" t="s">
        <v>4023</v>
      </c>
      <c r="B1337" t="s">
        <v>3853</v>
      </c>
      <c r="C1337" t="s">
        <v>354</v>
      </c>
      <c r="D1337" t="s">
        <v>4024</v>
      </c>
      <c r="E1337" t="s">
        <v>3855</v>
      </c>
      <c r="F1337" t="s">
        <v>423</v>
      </c>
      <c r="G1337" t="s">
        <v>4025</v>
      </c>
      <c r="H1337" t="s">
        <v>3857</v>
      </c>
      <c r="I1337" t="s">
        <v>3875</v>
      </c>
      <c r="J1337" t="s">
        <v>533</v>
      </c>
      <c r="K1337">
        <v>105000</v>
      </c>
    </row>
    <row r="1338" spans="1:11" x14ac:dyDescent="0.25">
      <c r="A1338" t="s">
        <v>4023</v>
      </c>
      <c r="B1338" t="s">
        <v>3853</v>
      </c>
      <c r="C1338" t="s">
        <v>354</v>
      </c>
      <c r="D1338" t="s">
        <v>4024</v>
      </c>
      <c r="E1338" t="s">
        <v>3855</v>
      </c>
      <c r="F1338" t="s">
        <v>423</v>
      </c>
      <c r="G1338" t="s">
        <v>4025</v>
      </c>
      <c r="H1338" t="s">
        <v>3857</v>
      </c>
      <c r="I1338" t="s">
        <v>3875</v>
      </c>
      <c r="J1338" t="s">
        <v>3871</v>
      </c>
      <c r="K1338">
        <v>121000</v>
      </c>
    </row>
    <row r="1339" spans="1:11" x14ac:dyDescent="0.25">
      <c r="A1339" t="s">
        <v>4026</v>
      </c>
      <c r="B1339" t="s">
        <v>3853</v>
      </c>
      <c r="C1339" t="s">
        <v>354</v>
      </c>
      <c r="D1339" t="s">
        <v>4027</v>
      </c>
      <c r="E1339" t="s">
        <v>3929</v>
      </c>
      <c r="F1339" t="s">
        <v>362</v>
      </c>
      <c r="G1339" t="s">
        <v>4028</v>
      </c>
      <c r="H1339" t="s">
        <v>3900</v>
      </c>
      <c r="I1339" t="s">
        <v>3858</v>
      </c>
      <c r="J1339" t="s">
        <v>3859</v>
      </c>
      <c r="K1339">
        <v>14000</v>
      </c>
    </row>
    <row r="1340" spans="1:11" x14ac:dyDescent="0.25">
      <c r="A1340" t="s">
        <v>4026</v>
      </c>
      <c r="B1340" t="s">
        <v>3853</v>
      </c>
      <c r="C1340" t="s">
        <v>354</v>
      </c>
      <c r="D1340" t="s">
        <v>4027</v>
      </c>
      <c r="E1340" t="s">
        <v>3929</v>
      </c>
      <c r="F1340" t="s">
        <v>362</v>
      </c>
      <c r="G1340" t="s">
        <v>4028</v>
      </c>
      <c r="H1340" t="s">
        <v>3900</v>
      </c>
      <c r="I1340" t="s">
        <v>3858</v>
      </c>
      <c r="J1340" t="s">
        <v>3860</v>
      </c>
      <c r="K1340">
        <v>14000</v>
      </c>
    </row>
    <row r="1341" spans="1:11" x14ac:dyDescent="0.25">
      <c r="A1341" t="s">
        <v>4026</v>
      </c>
      <c r="B1341" t="s">
        <v>3853</v>
      </c>
      <c r="C1341" t="s">
        <v>354</v>
      </c>
      <c r="D1341" t="s">
        <v>4027</v>
      </c>
      <c r="E1341" t="s">
        <v>3929</v>
      </c>
      <c r="F1341" t="s">
        <v>362</v>
      </c>
      <c r="G1341" t="s">
        <v>4028</v>
      </c>
      <c r="H1341" t="s">
        <v>3900</v>
      </c>
      <c r="I1341" t="s">
        <v>3881</v>
      </c>
      <c r="J1341" t="s">
        <v>3859</v>
      </c>
      <c r="K1341">
        <v>45000</v>
      </c>
    </row>
    <row r="1342" spans="1:11" x14ac:dyDescent="0.25">
      <c r="A1342" t="s">
        <v>4026</v>
      </c>
      <c r="B1342" t="s">
        <v>3853</v>
      </c>
      <c r="C1342" t="s">
        <v>354</v>
      </c>
      <c r="D1342" t="s">
        <v>4027</v>
      </c>
      <c r="E1342" t="s">
        <v>3929</v>
      </c>
      <c r="F1342" t="s">
        <v>362</v>
      </c>
      <c r="G1342" t="s">
        <v>4028</v>
      </c>
      <c r="H1342" t="s">
        <v>3900</v>
      </c>
      <c r="I1342" t="s">
        <v>3881</v>
      </c>
      <c r="J1342" t="s">
        <v>3860</v>
      </c>
      <c r="K1342">
        <v>45000</v>
      </c>
    </row>
    <row r="1343" spans="1:11" x14ac:dyDescent="0.25">
      <c r="A1343" t="s">
        <v>4026</v>
      </c>
      <c r="B1343" t="s">
        <v>3853</v>
      </c>
      <c r="C1343" t="s">
        <v>354</v>
      </c>
      <c r="D1343" t="s">
        <v>4027</v>
      </c>
      <c r="E1343" t="s">
        <v>3929</v>
      </c>
      <c r="F1343" t="s">
        <v>362</v>
      </c>
      <c r="G1343" t="s">
        <v>4028</v>
      </c>
      <c r="H1343" t="s">
        <v>3900</v>
      </c>
      <c r="I1343" t="s">
        <v>3863</v>
      </c>
      <c r="J1343" t="s">
        <v>3864</v>
      </c>
      <c r="K1343">
        <v>90200</v>
      </c>
    </row>
    <row r="1344" spans="1:11" x14ac:dyDescent="0.25">
      <c r="A1344" t="s">
        <v>4026</v>
      </c>
      <c r="B1344" t="s">
        <v>3853</v>
      </c>
      <c r="C1344" t="s">
        <v>354</v>
      </c>
      <c r="D1344" t="s">
        <v>4027</v>
      </c>
      <c r="E1344" t="s">
        <v>3929</v>
      </c>
      <c r="F1344" t="s">
        <v>362</v>
      </c>
      <c r="G1344" t="s">
        <v>4028</v>
      </c>
      <c r="H1344" t="s">
        <v>3900</v>
      </c>
      <c r="I1344" t="s">
        <v>3863</v>
      </c>
      <c r="J1344" t="s">
        <v>3865</v>
      </c>
      <c r="K1344">
        <v>96000</v>
      </c>
    </row>
    <row r="1345" spans="1:11" x14ac:dyDescent="0.25">
      <c r="A1345" t="s">
        <v>4026</v>
      </c>
      <c r="B1345" t="s">
        <v>3853</v>
      </c>
      <c r="C1345" t="s">
        <v>354</v>
      </c>
      <c r="D1345" t="s">
        <v>4027</v>
      </c>
      <c r="E1345" t="s">
        <v>3929</v>
      </c>
      <c r="F1345" t="s">
        <v>362</v>
      </c>
      <c r="G1345" t="s">
        <v>4028</v>
      </c>
      <c r="H1345" t="s">
        <v>3900</v>
      </c>
      <c r="I1345" t="s">
        <v>3863</v>
      </c>
      <c r="J1345" t="s">
        <v>3883</v>
      </c>
      <c r="K1345">
        <v>96000</v>
      </c>
    </row>
    <row r="1346" spans="1:11" x14ac:dyDescent="0.25">
      <c r="A1346" t="s">
        <v>4026</v>
      </c>
      <c r="B1346" t="s">
        <v>3853</v>
      </c>
      <c r="C1346" t="s">
        <v>354</v>
      </c>
      <c r="D1346" t="s">
        <v>4027</v>
      </c>
      <c r="E1346" t="s">
        <v>3929</v>
      </c>
      <c r="F1346" t="s">
        <v>362</v>
      </c>
      <c r="G1346" t="s">
        <v>4028</v>
      </c>
      <c r="H1346" t="s">
        <v>3900</v>
      </c>
      <c r="I1346" t="s">
        <v>3972</v>
      </c>
      <c r="J1346" t="s">
        <v>3864</v>
      </c>
      <c r="K1346">
        <v>59000</v>
      </c>
    </row>
    <row r="1347" spans="1:11" x14ac:dyDescent="0.25">
      <c r="A1347" t="s">
        <v>4026</v>
      </c>
      <c r="B1347" t="s">
        <v>3853</v>
      </c>
      <c r="C1347" t="s">
        <v>354</v>
      </c>
      <c r="D1347" t="s">
        <v>4027</v>
      </c>
      <c r="E1347" t="s">
        <v>3929</v>
      </c>
      <c r="F1347" t="s">
        <v>362</v>
      </c>
      <c r="G1347" t="s">
        <v>4028</v>
      </c>
      <c r="H1347" t="s">
        <v>3900</v>
      </c>
      <c r="I1347" t="s">
        <v>3972</v>
      </c>
      <c r="J1347" t="s">
        <v>3865</v>
      </c>
      <c r="K1347">
        <v>67000</v>
      </c>
    </row>
    <row r="1348" spans="1:11" x14ac:dyDescent="0.25">
      <c r="A1348" t="s">
        <v>4026</v>
      </c>
      <c r="B1348" t="s">
        <v>3853</v>
      </c>
      <c r="C1348" t="s">
        <v>354</v>
      </c>
      <c r="D1348" t="s">
        <v>4027</v>
      </c>
      <c r="E1348" t="s">
        <v>3929</v>
      </c>
      <c r="F1348" t="s">
        <v>362</v>
      </c>
      <c r="G1348" t="s">
        <v>4028</v>
      </c>
      <c r="H1348" t="s">
        <v>3900</v>
      </c>
      <c r="I1348" t="s">
        <v>3972</v>
      </c>
      <c r="J1348" t="s">
        <v>3883</v>
      </c>
      <c r="K1348">
        <v>67000</v>
      </c>
    </row>
    <row r="1349" spans="1:11" x14ac:dyDescent="0.25">
      <c r="A1349" t="s">
        <v>4026</v>
      </c>
      <c r="B1349" t="s">
        <v>3853</v>
      </c>
      <c r="C1349" t="s">
        <v>354</v>
      </c>
      <c r="D1349" t="s">
        <v>4027</v>
      </c>
      <c r="E1349" t="s">
        <v>3929</v>
      </c>
      <c r="F1349" t="s">
        <v>362</v>
      </c>
      <c r="G1349" t="s">
        <v>4028</v>
      </c>
      <c r="H1349" t="s">
        <v>3900</v>
      </c>
      <c r="I1349" t="s">
        <v>3882</v>
      </c>
      <c r="J1349" t="s">
        <v>3864</v>
      </c>
      <c r="K1349">
        <v>10000</v>
      </c>
    </row>
    <row r="1350" spans="1:11" x14ac:dyDescent="0.25">
      <c r="A1350" t="s">
        <v>4026</v>
      </c>
      <c r="B1350" t="s">
        <v>3853</v>
      </c>
      <c r="C1350" t="s">
        <v>354</v>
      </c>
      <c r="D1350" t="s">
        <v>4027</v>
      </c>
      <c r="E1350" t="s">
        <v>3929</v>
      </c>
      <c r="F1350" t="s">
        <v>362</v>
      </c>
      <c r="G1350" t="s">
        <v>4028</v>
      </c>
      <c r="H1350" t="s">
        <v>3900</v>
      </c>
      <c r="I1350" t="s">
        <v>3882</v>
      </c>
      <c r="J1350" t="s">
        <v>3865</v>
      </c>
      <c r="K1350">
        <v>13000</v>
      </c>
    </row>
    <row r="1351" spans="1:11" x14ac:dyDescent="0.25">
      <c r="A1351" t="s">
        <v>4026</v>
      </c>
      <c r="B1351" t="s">
        <v>3853</v>
      </c>
      <c r="C1351" t="s">
        <v>354</v>
      </c>
      <c r="D1351" t="s">
        <v>4027</v>
      </c>
      <c r="E1351" t="s">
        <v>3929</v>
      </c>
      <c r="F1351" t="s">
        <v>362</v>
      </c>
      <c r="G1351" t="s">
        <v>4028</v>
      </c>
      <c r="H1351" t="s">
        <v>3900</v>
      </c>
      <c r="I1351" t="s">
        <v>3882</v>
      </c>
      <c r="J1351" t="s">
        <v>3883</v>
      </c>
      <c r="K1351">
        <v>13000</v>
      </c>
    </row>
    <row r="1352" spans="1:11" x14ac:dyDescent="0.25">
      <c r="A1352" t="s">
        <v>4026</v>
      </c>
      <c r="B1352" t="s">
        <v>3853</v>
      </c>
      <c r="C1352" t="s">
        <v>354</v>
      </c>
      <c r="D1352" t="s">
        <v>4027</v>
      </c>
      <c r="E1352" t="s">
        <v>3929</v>
      </c>
      <c r="F1352" t="s">
        <v>362</v>
      </c>
      <c r="G1352" t="s">
        <v>4028</v>
      </c>
      <c r="H1352" t="s">
        <v>3900</v>
      </c>
      <c r="I1352" t="s">
        <v>3904</v>
      </c>
      <c r="J1352" t="s">
        <v>3864</v>
      </c>
      <c r="K1352">
        <v>34000</v>
      </c>
    </row>
    <row r="1353" spans="1:11" x14ac:dyDescent="0.25">
      <c r="A1353" t="s">
        <v>4026</v>
      </c>
      <c r="B1353" t="s">
        <v>3853</v>
      </c>
      <c r="C1353" t="s">
        <v>354</v>
      </c>
      <c r="D1353" t="s">
        <v>4027</v>
      </c>
      <c r="E1353" t="s">
        <v>3929</v>
      </c>
      <c r="F1353" t="s">
        <v>362</v>
      </c>
      <c r="G1353" t="s">
        <v>4028</v>
      </c>
      <c r="H1353" t="s">
        <v>3900</v>
      </c>
      <c r="I1353" t="s">
        <v>3904</v>
      </c>
      <c r="J1353" t="s">
        <v>3865</v>
      </c>
      <c r="K1353">
        <v>36000</v>
      </c>
    </row>
    <row r="1354" spans="1:11" x14ac:dyDescent="0.25">
      <c r="A1354" t="s">
        <v>4026</v>
      </c>
      <c r="B1354" t="s">
        <v>3853</v>
      </c>
      <c r="C1354" t="s">
        <v>354</v>
      </c>
      <c r="D1354" t="s">
        <v>4027</v>
      </c>
      <c r="E1354" t="s">
        <v>3929</v>
      </c>
      <c r="F1354" t="s">
        <v>362</v>
      </c>
      <c r="G1354" t="s">
        <v>4028</v>
      </c>
      <c r="H1354" t="s">
        <v>3900</v>
      </c>
      <c r="I1354" t="s">
        <v>3904</v>
      </c>
      <c r="J1354" t="s">
        <v>3883</v>
      </c>
      <c r="K1354">
        <v>36000</v>
      </c>
    </row>
    <row r="1355" spans="1:11" x14ac:dyDescent="0.25">
      <c r="A1355" t="s">
        <v>4026</v>
      </c>
      <c r="B1355" t="s">
        <v>3853</v>
      </c>
      <c r="C1355" t="s">
        <v>354</v>
      </c>
      <c r="D1355" t="s">
        <v>4027</v>
      </c>
      <c r="E1355" t="s">
        <v>3929</v>
      </c>
      <c r="F1355" t="s">
        <v>362</v>
      </c>
      <c r="G1355" t="s">
        <v>4028</v>
      </c>
      <c r="H1355" t="s">
        <v>3900</v>
      </c>
      <c r="I1355" t="s">
        <v>3866</v>
      </c>
      <c r="J1355" t="s">
        <v>3865</v>
      </c>
      <c r="K1355">
        <v>63500</v>
      </c>
    </row>
    <row r="1356" spans="1:11" x14ac:dyDescent="0.25">
      <c r="A1356" t="s">
        <v>4026</v>
      </c>
      <c r="B1356" t="s">
        <v>3853</v>
      </c>
      <c r="C1356" t="s">
        <v>354</v>
      </c>
      <c r="D1356" t="s">
        <v>4027</v>
      </c>
      <c r="E1356" t="s">
        <v>3929</v>
      </c>
      <c r="F1356" t="s">
        <v>362</v>
      </c>
      <c r="G1356" t="s">
        <v>4028</v>
      </c>
      <c r="H1356" t="s">
        <v>3900</v>
      </c>
      <c r="I1356" t="s">
        <v>3866</v>
      </c>
      <c r="J1356" t="s">
        <v>3883</v>
      </c>
      <c r="K1356">
        <v>63500</v>
      </c>
    </row>
    <row r="1357" spans="1:11" x14ac:dyDescent="0.25">
      <c r="A1357" t="s">
        <v>4026</v>
      </c>
      <c r="B1357" t="s">
        <v>3853</v>
      </c>
      <c r="C1357" t="s">
        <v>354</v>
      </c>
      <c r="D1357" t="s">
        <v>4027</v>
      </c>
      <c r="E1357" t="s">
        <v>3929</v>
      </c>
      <c r="F1357" t="s">
        <v>362</v>
      </c>
      <c r="G1357" t="s">
        <v>4028</v>
      </c>
      <c r="H1357" t="s">
        <v>3900</v>
      </c>
      <c r="I1357" t="s">
        <v>3867</v>
      </c>
      <c r="J1357" t="s">
        <v>3865</v>
      </c>
      <c r="K1357">
        <v>57000</v>
      </c>
    </row>
    <row r="1358" spans="1:11" x14ac:dyDescent="0.25">
      <c r="A1358" t="s">
        <v>4026</v>
      </c>
      <c r="B1358" t="s">
        <v>3853</v>
      </c>
      <c r="C1358" t="s">
        <v>354</v>
      </c>
      <c r="D1358" t="s">
        <v>4027</v>
      </c>
      <c r="E1358" t="s">
        <v>3929</v>
      </c>
      <c r="F1358" t="s">
        <v>362</v>
      </c>
      <c r="G1358" t="s">
        <v>4028</v>
      </c>
      <c r="H1358" t="s">
        <v>3900</v>
      </c>
      <c r="I1358" t="s">
        <v>3867</v>
      </c>
      <c r="J1358" t="s">
        <v>3883</v>
      </c>
      <c r="K1358">
        <v>57000</v>
      </c>
    </row>
    <row r="1359" spans="1:11" x14ac:dyDescent="0.25">
      <c r="A1359" t="s">
        <v>4026</v>
      </c>
      <c r="B1359" t="s">
        <v>3853</v>
      </c>
      <c r="C1359" t="s">
        <v>354</v>
      </c>
      <c r="D1359" t="s">
        <v>4027</v>
      </c>
      <c r="E1359" t="s">
        <v>3929</v>
      </c>
      <c r="F1359" t="s">
        <v>362</v>
      </c>
      <c r="G1359" t="s">
        <v>4028</v>
      </c>
      <c r="H1359" t="s">
        <v>3900</v>
      </c>
      <c r="I1359" t="s">
        <v>3868</v>
      </c>
      <c r="J1359" t="s">
        <v>3865</v>
      </c>
      <c r="K1359">
        <v>128000</v>
      </c>
    </row>
    <row r="1360" spans="1:11" x14ac:dyDescent="0.25">
      <c r="A1360" t="s">
        <v>4026</v>
      </c>
      <c r="B1360" t="s">
        <v>3853</v>
      </c>
      <c r="C1360" t="s">
        <v>354</v>
      </c>
      <c r="D1360" t="s">
        <v>4027</v>
      </c>
      <c r="E1360" t="s">
        <v>3929</v>
      </c>
      <c r="F1360" t="s">
        <v>362</v>
      </c>
      <c r="G1360" t="s">
        <v>4028</v>
      </c>
      <c r="H1360" t="s">
        <v>3900</v>
      </c>
      <c r="I1360" t="s">
        <v>3868</v>
      </c>
      <c r="J1360" t="s">
        <v>3883</v>
      </c>
      <c r="K1360">
        <v>128000</v>
      </c>
    </row>
    <row r="1361" spans="1:11" x14ac:dyDescent="0.25">
      <c r="A1361" t="s">
        <v>4026</v>
      </c>
      <c r="B1361" t="s">
        <v>3853</v>
      </c>
      <c r="C1361" t="s">
        <v>354</v>
      </c>
      <c r="D1361" t="s">
        <v>4027</v>
      </c>
      <c r="E1361" t="s">
        <v>3929</v>
      </c>
      <c r="F1361" t="s">
        <v>362</v>
      </c>
      <c r="G1361" t="s">
        <v>4028</v>
      </c>
      <c r="H1361" t="s">
        <v>3900</v>
      </c>
      <c r="I1361" t="s">
        <v>3869</v>
      </c>
      <c r="J1361" t="s">
        <v>3865</v>
      </c>
      <c r="K1361">
        <v>43500</v>
      </c>
    </row>
    <row r="1362" spans="1:11" x14ac:dyDescent="0.25">
      <c r="A1362" t="s">
        <v>4026</v>
      </c>
      <c r="B1362" t="s">
        <v>3853</v>
      </c>
      <c r="C1362" t="s">
        <v>354</v>
      </c>
      <c r="D1362" t="s">
        <v>4027</v>
      </c>
      <c r="E1362" t="s">
        <v>3929</v>
      </c>
      <c r="F1362" t="s">
        <v>362</v>
      </c>
      <c r="G1362" t="s">
        <v>4028</v>
      </c>
      <c r="H1362" t="s">
        <v>3900</v>
      </c>
      <c r="I1362" t="s">
        <v>3869</v>
      </c>
      <c r="J1362" t="s">
        <v>3883</v>
      </c>
      <c r="K1362">
        <v>43500</v>
      </c>
    </row>
    <row r="1363" spans="1:11" x14ac:dyDescent="0.25">
      <c r="A1363" t="s">
        <v>4026</v>
      </c>
      <c r="B1363" t="s">
        <v>3853</v>
      </c>
      <c r="C1363" t="s">
        <v>354</v>
      </c>
      <c r="D1363" t="s">
        <v>4027</v>
      </c>
      <c r="E1363" t="s">
        <v>3929</v>
      </c>
      <c r="F1363" t="s">
        <v>362</v>
      </c>
      <c r="G1363" t="s">
        <v>4028</v>
      </c>
      <c r="H1363" t="s">
        <v>3900</v>
      </c>
      <c r="I1363" t="s">
        <v>3870</v>
      </c>
      <c r="J1363" t="s">
        <v>3865</v>
      </c>
      <c r="K1363">
        <v>49000</v>
      </c>
    </row>
    <row r="1364" spans="1:11" x14ac:dyDescent="0.25">
      <c r="A1364" t="s">
        <v>4026</v>
      </c>
      <c r="B1364" t="s">
        <v>3853</v>
      </c>
      <c r="C1364" t="s">
        <v>354</v>
      </c>
      <c r="D1364" t="s">
        <v>4027</v>
      </c>
      <c r="E1364" t="s">
        <v>3929</v>
      </c>
      <c r="F1364" t="s">
        <v>362</v>
      </c>
      <c r="G1364" t="s">
        <v>4028</v>
      </c>
      <c r="H1364" t="s">
        <v>3900</v>
      </c>
      <c r="I1364" t="s">
        <v>3870</v>
      </c>
      <c r="J1364" t="s">
        <v>3883</v>
      </c>
      <c r="K1364">
        <v>49000</v>
      </c>
    </row>
    <row r="1365" spans="1:11" x14ac:dyDescent="0.25">
      <c r="A1365" t="s">
        <v>4026</v>
      </c>
      <c r="B1365" t="s">
        <v>3853</v>
      </c>
      <c r="C1365" t="s">
        <v>354</v>
      </c>
      <c r="D1365" t="s">
        <v>4027</v>
      </c>
      <c r="E1365" t="s">
        <v>3929</v>
      </c>
      <c r="F1365" t="s">
        <v>362</v>
      </c>
      <c r="G1365" t="s">
        <v>4028</v>
      </c>
      <c r="H1365" t="s">
        <v>3900</v>
      </c>
      <c r="I1365" t="s">
        <v>3905</v>
      </c>
      <c r="J1365" t="s">
        <v>3859</v>
      </c>
      <c r="K1365">
        <v>199</v>
      </c>
    </row>
    <row r="1366" spans="1:11" x14ac:dyDescent="0.25">
      <c r="A1366" t="s">
        <v>4026</v>
      </c>
      <c r="B1366" t="s">
        <v>3853</v>
      </c>
      <c r="C1366" t="s">
        <v>354</v>
      </c>
      <c r="D1366" t="s">
        <v>4027</v>
      </c>
      <c r="E1366" t="s">
        <v>3929</v>
      </c>
      <c r="F1366" t="s">
        <v>362</v>
      </c>
      <c r="G1366" t="s">
        <v>4028</v>
      </c>
      <c r="H1366" t="s">
        <v>3900</v>
      </c>
      <c r="I1366" t="s">
        <v>3905</v>
      </c>
      <c r="J1366" t="s">
        <v>3860</v>
      </c>
      <c r="K1366">
        <v>206</v>
      </c>
    </row>
    <row r="1367" spans="1:11" x14ac:dyDescent="0.25">
      <c r="A1367" t="s">
        <v>4026</v>
      </c>
      <c r="B1367" t="s">
        <v>3853</v>
      </c>
      <c r="C1367" t="s">
        <v>354</v>
      </c>
      <c r="D1367" t="s">
        <v>4027</v>
      </c>
      <c r="E1367" t="s">
        <v>3929</v>
      </c>
      <c r="F1367" t="s">
        <v>362</v>
      </c>
      <c r="G1367" t="s">
        <v>4028</v>
      </c>
      <c r="H1367" t="s">
        <v>3900</v>
      </c>
      <c r="I1367" t="s">
        <v>3884</v>
      </c>
      <c r="J1367" t="s">
        <v>3859</v>
      </c>
      <c r="K1367">
        <v>18000</v>
      </c>
    </row>
    <row r="1368" spans="1:11" x14ac:dyDescent="0.25">
      <c r="A1368" t="s">
        <v>4026</v>
      </c>
      <c r="B1368" t="s">
        <v>3853</v>
      </c>
      <c r="C1368" t="s">
        <v>354</v>
      </c>
      <c r="D1368" t="s">
        <v>4027</v>
      </c>
      <c r="E1368" t="s">
        <v>3929</v>
      </c>
      <c r="F1368" t="s">
        <v>362</v>
      </c>
      <c r="G1368" t="s">
        <v>4028</v>
      </c>
      <c r="H1368" t="s">
        <v>3900</v>
      </c>
      <c r="I1368" t="s">
        <v>3884</v>
      </c>
      <c r="J1368" t="s">
        <v>3860</v>
      </c>
      <c r="K1368">
        <v>18000</v>
      </c>
    </row>
    <row r="1369" spans="1:11" x14ac:dyDescent="0.25">
      <c r="A1369" t="s">
        <v>4026</v>
      </c>
      <c r="B1369" t="s">
        <v>3853</v>
      </c>
      <c r="C1369" t="s">
        <v>354</v>
      </c>
      <c r="D1369" t="s">
        <v>4027</v>
      </c>
      <c r="E1369" t="s">
        <v>3929</v>
      </c>
      <c r="F1369" t="s">
        <v>362</v>
      </c>
      <c r="G1369" t="s">
        <v>4028</v>
      </c>
      <c r="H1369" t="s">
        <v>3900</v>
      </c>
      <c r="I1369" t="s">
        <v>530</v>
      </c>
      <c r="J1369" t="s">
        <v>533</v>
      </c>
      <c r="K1369">
        <v>335000</v>
      </c>
    </row>
    <row r="1370" spans="1:11" x14ac:dyDescent="0.25">
      <c r="A1370" t="s">
        <v>4026</v>
      </c>
      <c r="B1370" t="s">
        <v>3853</v>
      </c>
      <c r="C1370" t="s">
        <v>354</v>
      </c>
      <c r="D1370" t="s">
        <v>4027</v>
      </c>
      <c r="E1370" t="s">
        <v>3929</v>
      </c>
      <c r="F1370" t="s">
        <v>362</v>
      </c>
      <c r="G1370" t="s">
        <v>4028</v>
      </c>
      <c r="H1370" t="s">
        <v>3900</v>
      </c>
      <c r="I1370" t="s">
        <v>530</v>
      </c>
      <c r="J1370" t="s">
        <v>3871</v>
      </c>
      <c r="K1370">
        <v>375000</v>
      </c>
    </row>
    <row r="1371" spans="1:11" x14ac:dyDescent="0.25">
      <c r="A1371" t="s">
        <v>4026</v>
      </c>
      <c r="B1371" t="s">
        <v>3853</v>
      </c>
      <c r="C1371" t="s">
        <v>354</v>
      </c>
      <c r="D1371" t="s">
        <v>4027</v>
      </c>
      <c r="E1371" t="s">
        <v>3929</v>
      </c>
      <c r="F1371" t="s">
        <v>362</v>
      </c>
      <c r="G1371" t="s">
        <v>4028</v>
      </c>
      <c r="H1371" t="s">
        <v>3900</v>
      </c>
      <c r="I1371" t="s">
        <v>3872</v>
      </c>
      <c r="J1371" t="s">
        <v>3859</v>
      </c>
      <c r="K1371">
        <v>28400</v>
      </c>
    </row>
    <row r="1372" spans="1:11" x14ac:dyDescent="0.25">
      <c r="A1372" t="s">
        <v>4026</v>
      </c>
      <c r="B1372" t="s">
        <v>3853</v>
      </c>
      <c r="C1372" t="s">
        <v>354</v>
      </c>
      <c r="D1372" t="s">
        <v>4027</v>
      </c>
      <c r="E1372" t="s">
        <v>3929</v>
      </c>
      <c r="F1372" t="s">
        <v>362</v>
      </c>
      <c r="G1372" t="s">
        <v>4028</v>
      </c>
      <c r="H1372" t="s">
        <v>3900</v>
      </c>
      <c r="I1372" t="s">
        <v>3872</v>
      </c>
      <c r="J1372" t="s">
        <v>3860</v>
      </c>
      <c r="K1372">
        <v>28400</v>
      </c>
    </row>
    <row r="1373" spans="1:11" x14ac:dyDescent="0.25">
      <c r="A1373" t="s">
        <v>4026</v>
      </c>
      <c r="B1373" t="s">
        <v>3853</v>
      </c>
      <c r="C1373" t="s">
        <v>354</v>
      </c>
      <c r="D1373" t="s">
        <v>4027</v>
      </c>
      <c r="E1373" t="s">
        <v>3929</v>
      </c>
      <c r="F1373" t="s">
        <v>362</v>
      </c>
      <c r="G1373" t="s">
        <v>4028</v>
      </c>
      <c r="H1373" t="s">
        <v>3900</v>
      </c>
      <c r="I1373" t="s">
        <v>3873</v>
      </c>
      <c r="J1373" t="s">
        <v>3859</v>
      </c>
      <c r="K1373">
        <v>1229</v>
      </c>
    </row>
    <row r="1374" spans="1:11" x14ac:dyDescent="0.25">
      <c r="A1374" t="s">
        <v>4026</v>
      </c>
      <c r="B1374" t="s">
        <v>3853</v>
      </c>
      <c r="C1374" t="s">
        <v>354</v>
      </c>
      <c r="D1374" t="s">
        <v>4027</v>
      </c>
      <c r="E1374" t="s">
        <v>3929</v>
      </c>
      <c r="F1374" t="s">
        <v>362</v>
      </c>
      <c r="G1374" t="s">
        <v>4028</v>
      </c>
      <c r="H1374" t="s">
        <v>3900</v>
      </c>
      <c r="I1374" t="s">
        <v>3873</v>
      </c>
      <c r="J1374" t="s">
        <v>3860</v>
      </c>
      <c r="K1374">
        <v>1300</v>
      </c>
    </row>
    <row r="1375" spans="1:11" x14ac:dyDescent="0.25">
      <c r="A1375" t="s">
        <v>4026</v>
      </c>
      <c r="B1375" t="s">
        <v>3853</v>
      </c>
      <c r="C1375" t="s">
        <v>354</v>
      </c>
      <c r="D1375" t="s">
        <v>4027</v>
      </c>
      <c r="E1375" t="s">
        <v>3929</v>
      </c>
      <c r="F1375" t="s">
        <v>362</v>
      </c>
      <c r="G1375" t="s">
        <v>4028</v>
      </c>
      <c r="H1375" t="s">
        <v>3900</v>
      </c>
      <c r="I1375" t="s">
        <v>3874</v>
      </c>
      <c r="J1375" t="s">
        <v>3864</v>
      </c>
      <c r="K1375">
        <v>74000</v>
      </c>
    </row>
    <row r="1376" spans="1:11" x14ac:dyDescent="0.25">
      <c r="A1376" t="s">
        <v>4026</v>
      </c>
      <c r="B1376" t="s">
        <v>3853</v>
      </c>
      <c r="C1376" t="s">
        <v>354</v>
      </c>
      <c r="D1376" t="s">
        <v>4027</v>
      </c>
      <c r="E1376" t="s">
        <v>3929</v>
      </c>
      <c r="F1376" t="s">
        <v>362</v>
      </c>
      <c r="G1376" t="s">
        <v>4028</v>
      </c>
      <c r="H1376" t="s">
        <v>3900</v>
      </c>
      <c r="I1376" t="s">
        <v>3874</v>
      </c>
      <c r="J1376" t="s">
        <v>3865</v>
      </c>
      <c r="K1376">
        <v>82000</v>
      </c>
    </row>
    <row r="1377" spans="1:11" x14ac:dyDescent="0.25">
      <c r="A1377" t="s">
        <v>4026</v>
      </c>
      <c r="B1377" t="s">
        <v>3853</v>
      </c>
      <c r="C1377" t="s">
        <v>354</v>
      </c>
      <c r="D1377" t="s">
        <v>4027</v>
      </c>
      <c r="E1377" t="s">
        <v>3929</v>
      </c>
      <c r="F1377" t="s">
        <v>362</v>
      </c>
      <c r="G1377" t="s">
        <v>4028</v>
      </c>
      <c r="H1377" t="s">
        <v>3900</v>
      </c>
      <c r="I1377" t="s">
        <v>3874</v>
      </c>
      <c r="J1377" t="s">
        <v>3883</v>
      </c>
      <c r="K1377">
        <v>82000</v>
      </c>
    </row>
    <row r="1378" spans="1:11" x14ac:dyDescent="0.25">
      <c r="A1378" t="s">
        <v>4026</v>
      </c>
      <c r="B1378" t="s">
        <v>3853</v>
      </c>
      <c r="C1378" t="s">
        <v>354</v>
      </c>
      <c r="D1378" t="s">
        <v>4027</v>
      </c>
      <c r="E1378" t="s">
        <v>3929</v>
      </c>
      <c r="F1378" t="s">
        <v>362</v>
      </c>
      <c r="G1378" t="s">
        <v>4028</v>
      </c>
      <c r="H1378" t="s">
        <v>3900</v>
      </c>
      <c r="I1378" t="s">
        <v>3886</v>
      </c>
      <c r="J1378" t="s">
        <v>3871</v>
      </c>
      <c r="K1378">
        <v>375000</v>
      </c>
    </row>
    <row r="1379" spans="1:11" x14ac:dyDescent="0.25">
      <c r="A1379" t="s">
        <v>4026</v>
      </c>
      <c r="B1379" t="s">
        <v>3853</v>
      </c>
      <c r="C1379" t="s">
        <v>354</v>
      </c>
      <c r="D1379" t="s">
        <v>4027</v>
      </c>
      <c r="E1379" t="s">
        <v>3929</v>
      </c>
      <c r="F1379" t="s">
        <v>362</v>
      </c>
      <c r="G1379" t="s">
        <v>4028</v>
      </c>
      <c r="H1379" t="s">
        <v>3900</v>
      </c>
      <c r="I1379" t="s">
        <v>3875</v>
      </c>
      <c r="J1379" t="s">
        <v>533</v>
      </c>
      <c r="K1379">
        <v>335000</v>
      </c>
    </row>
    <row r="1380" spans="1:11" x14ac:dyDescent="0.25">
      <c r="A1380" t="s">
        <v>4026</v>
      </c>
      <c r="B1380" t="s">
        <v>3853</v>
      </c>
      <c r="C1380" t="s">
        <v>354</v>
      </c>
      <c r="D1380" t="s">
        <v>4027</v>
      </c>
      <c r="E1380" t="s">
        <v>3929</v>
      </c>
      <c r="F1380" t="s">
        <v>362</v>
      </c>
      <c r="G1380" t="s">
        <v>4028</v>
      </c>
      <c r="H1380" t="s">
        <v>3900</v>
      </c>
      <c r="I1380" t="s">
        <v>3875</v>
      </c>
      <c r="J1380" t="s">
        <v>3871</v>
      </c>
      <c r="K1380">
        <v>375000</v>
      </c>
    </row>
    <row r="1381" spans="1:11" x14ac:dyDescent="0.25">
      <c r="A1381" t="s">
        <v>4026</v>
      </c>
      <c r="B1381" t="s">
        <v>3853</v>
      </c>
      <c r="C1381" t="s">
        <v>354</v>
      </c>
      <c r="D1381" t="s">
        <v>4027</v>
      </c>
      <c r="E1381" t="s">
        <v>3929</v>
      </c>
      <c r="F1381" t="s">
        <v>362</v>
      </c>
      <c r="G1381" t="s">
        <v>4028</v>
      </c>
      <c r="H1381" t="s">
        <v>3900</v>
      </c>
      <c r="I1381" t="s">
        <v>3876</v>
      </c>
      <c r="J1381" t="s">
        <v>3865</v>
      </c>
      <c r="K1381">
        <v>234000</v>
      </c>
    </row>
    <row r="1382" spans="1:11" x14ac:dyDescent="0.25">
      <c r="A1382" t="s">
        <v>4026</v>
      </c>
      <c r="B1382" t="s">
        <v>3853</v>
      </c>
      <c r="C1382" t="s">
        <v>354</v>
      </c>
      <c r="D1382" t="s">
        <v>4027</v>
      </c>
      <c r="E1382" t="s">
        <v>3929</v>
      </c>
      <c r="F1382" t="s">
        <v>362</v>
      </c>
      <c r="G1382" t="s">
        <v>4028</v>
      </c>
      <c r="H1382" t="s">
        <v>3900</v>
      </c>
      <c r="I1382" t="s">
        <v>3876</v>
      </c>
      <c r="J1382" t="s">
        <v>3883</v>
      </c>
      <c r="K1382">
        <v>234000</v>
      </c>
    </row>
    <row r="1383" spans="1:11" x14ac:dyDescent="0.25">
      <c r="A1383" t="s">
        <v>4026</v>
      </c>
      <c r="B1383" t="s">
        <v>3853</v>
      </c>
      <c r="C1383" t="s">
        <v>354</v>
      </c>
      <c r="D1383" t="s">
        <v>4027</v>
      </c>
      <c r="E1383" t="s">
        <v>3855</v>
      </c>
      <c r="F1383" t="s">
        <v>423</v>
      </c>
      <c r="G1383" t="s">
        <v>4029</v>
      </c>
      <c r="H1383" t="s">
        <v>3857</v>
      </c>
      <c r="I1383" t="s">
        <v>3863</v>
      </c>
      <c r="J1383" t="s">
        <v>3864</v>
      </c>
      <c r="K1383">
        <v>47000</v>
      </c>
    </row>
    <row r="1384" spans="1:11" x14ac:dyDescent="0.25">
      <c r="A1384" t="s">
        <v>4026</v>
      </c>
      <c r="B1384" t="s">
        <v>3853</v>
      </c>
      <c r="C1384" t="s">
        <v>354</v>
      </c>
      <c r="D1384" t="s">
        <v>4027</v>
      </c>
      <c r="E1384" t="s">
        <v>3855</v>
      </c>
      <c r="F1384" t="s">
        <v>423</v>
      </c>
      <c r="G1384" t="s">
        <v>4029</v>
      </c>
      <c r="H1384" t="s">
        <v>3857</v>
      </c>
      <c r="I1384" t="s">
        <v>3863</v>
      </c>
      <c r="J1384" t="s">
        <v>3865</v>
      </c>
      <c r="K1384">
        <v>49100</v>
      </c>
    </row>
    <row r="1385" spans="1:11" x14ac:dyDescent="0.25">
      <c r="A1385" t="s">
        <v>4026</v>
      </c>
      <c r="B1385" t="s">
        <v>3853</v>
      </c>
      <c r="C1385" t="s">
        <v>354</v>
      </c>
      <c r="D1385" t="s">
        <v>4027</v>
      </c>
      <c r="E1385" t="s">
        <v>3855</v>
      </c>
      <c r="F1385" t="s">
        <v>423</v>
      </c>
      <c r="G1385" t="s">
        <v>4029</v>
      </c>
      <c r="H1385" t="s">
        <v>3857</v>
      </c>
      <c r="I1385" t="s">
        <v>3863</v>
      </c>
      <c r="J1385" t="s">
        <v>3883</v>
      </c>
      <c r="K1385">
        <v>49100</v>
      </c>
    </row>
    <row r="1386" spans="1:11" x14ac:dyDescent="0.25">
      <c r="A1386" t="s">
        <v>4026</v>
      </c>
      <c r="B1386" t="s">
        <v>3853</v>
      </c>
      <c r="C1386" t="s">
        <v>354</v>
      </c>
      <c r="D1386" t="s">
        <v>4027</v>
      </c>
      <c r="E1386" t="s">
        <v>3855</v>
      </c>
      <c r="F1386" t="s">
        <v>423</v>
      </c>
      <c r="G1386" t="s">
        <v>4029</v>
      </c>
      <c r="H1386" t="s">
        <v>3857</v>
      </c>
      <c r="I1386" t="s">
        <v>3870</v>
      </c>
      <c r="J1386" t="s">
        <v>3865</v>
      </c>
      <c r="K1386">
        <v>33000</v>
      </c>
    </row>
    <row r="1387" spans="1:11" x14ac:dyDescent="0.25">
      <c r="A1387" t="s">
        <v>4026</v>
      </c>
      <c r="B1387" t="s">
        <v>3853</v>
      </c>
      <c r="C1387" t="s">
        <v>354</v>
      </c>
      <c r="D1387" t="s">
        <v>4027</v>
      </c>
      <c r="E1387" t="s">
        <v>3855</v>
      </c>
      <c r="F1387" t="s">
        <v>423</v>
      </c>
      <c r="G1387" t="s">
        <v>4029</v>
      </c>
      <c r="H1387" t="s">
        <v>3857</v>
      </c>
      <c r="I1387" t="s">
        <v>3870</v>
      </c>
      <c r="J1387" t="s">
        <v>3883</v>
      </c>
      <c r="K1387">
        <v>33000</v>
      </c>
    </row>
    <row r="1388" spans="1:11" x14ac:dyDescent="0.25">
      <c r="A1388" t="s">
        <v>4026</v>
      </c>
      <c r="B1388" t="s">
        <v>3853</v>
      </c>
      <c r="C1388" t="s">
        <v>354</v>
      </c>
      <c r="D1388" t="s">
        <v>4027</v>
      </c>
      <c r="E1388" t="s">
        <v>3855</v>
      </c>
      <c r="F1388" t="s">
        <v>423</v>
      </c>
      <c r="G1388" t="s">
        <v>4029</v>
      </c>
      <c r="H1388" t="s">
        <v>3857</v>
      </c>
      <c r="I1388" t="s">
        <v>530</v>
      </c>
      <c r="J1388" t="s">
        <v>533</v>
      </c>
      <c r="K1388">
        <v>87500</v>
      </c>
    </row>
    <row r="1389" spans="1:11" x14ac:dyDescent="0.25">
      <c r="A1389" t="s">
        <v>4026</v>
      </c>
      <c r="B1389" t="s">
        <v>3853</v>
      </c>
      <c r="C1389" t="s">
        <v>354</v>
      </c>
      <c r="D1389" t="s">
        <v>4027</v>
      </c>
      <c r="E1389" t="s">
        <v>3855</v>
      </c>
      <c r="F1389" t="s">
        <v>423</v>
      </c>
      <c r="G1389" t="s">
        <v>4029</v>
      </c>
      <c r="H1389" t="s">
        <v>3857</v>
      </c>
      <c r="I1389" t="s">
        <v>530</v>
      </c>
      <c r="J1389" t="s">
        <v>3871</v>
      </c>
      <c r="K1389">
        <v>90000</v>
      </c>
    </row>
    <row r="1390" spans="1:11" x14ac:dyDescent="0.25">
      <c r="A1390" t="s">
        <v>4026</v>
      </c>
      <c r="B1390" t="s">
        <v>3853</v>
      </c>
      <c r="C1390" t="s">
        <v>354</v>
      </c>
      <c r="D1390" t="s">
        <v>4027</v>
      </c>
      <c r="E1390" t="s">
        <v>3855</v>
      </c>
      <c r="F1390" t="s">
        <v>423</v>
      </c>
      <c r="G1390" t="s">
        <v>4029</v>
      </c>
      <c r="H1390" t="s">
        <v>3857</v>
      </c>
      <c r="I1390" t="s">
        <v>3873</v>
      </c>
      <c r="J1390" t="s">
        <v>3859</v>
      </c>
      <c r="K1390">
        <v>102</v>
      </c>
    </row>
    <row r="1391" spans="1:11" x14ac:dyDescent="0.25">
      <c r="A1391" t="s">
        <v>4026</v>
      </c>
      <c r="B1391" t="s">
        <v>3853</v>
      </c>
      <c r="C1391" t="s">
        <v>354</v>
      </c>
      <c r="D1391" t="s">
        <v>4027</v>
      </c>
      <c r="E1391" t="s">
        <v>3855</v>
      </c>
      <c r="F1391" t="s">
        <v>423</v>
      </c>
      <c r="G1391" t="s">
        <v>4029</v>
      </c>
      <c r="H1391" t="s">
        <v>3857</v>
      </c>
      <c r="I1391" t="s">
        <v>3873</v>
      </c>
      <c r="J1391" t="s">
        <v>3860</v>
      </c>
      <c r="K1391">
        <v>102</v>
      </c>
    </row>
    <row r="1392" spans="1:11" x14ac:dyDescent="0.25">
      <c r="A1392" t="s">
        <v>4026</v>
      </c>
      <c r="B1392" t="s">
        <v>3853</v>
      </c>
      <c r="C1392" t="s">
        <v>354</v>
      </c>
      <c r="D1392" t="s">
        <v>4027</v>
      </c>
      <c r="E1392" t="s">
        <v>3855</v>
      </c>
      <c r="F1392" t="s">
        <v>423</v>
      </c>
      <c r="G1392" t="s">
        <v>4029</v>
      </c>
      <c r="H1392" t="s">
        <v>3857</v>
      </c>
      <c r="I1392" t="s">
        <v>3886</v>
      </c>
      <c r="J1392" t="s">
        <v>3871</v>
      </c>
      <c r="K1392">
        <v>90000</v>
      </c>
    </row>
    <row r="1393" spans="1:11" x14ac:dyDescent="0.25">
      <c r="A1393" t="s">
        <v>4026</v>
      </c>
      <c r="B1393" t="s">
        <v>3853</v>
      </c>
      <c r="C1393" t="s">
        <v>354</v>
      </c>
      <c r="D1393" t="s">
        <v>4027</v>
      </c>
      <c r="E1393" t="s">
        <v>3855</v>
      </c>
      <c r="F1393" t="s">
        <v>423</v>
      </c>
      <c r="G1393" t="s">
        <v>4029</v>
      </c>
      <c r="H1393" t="s">
        <v>3857</v>
      </c>
      <c r="I1393" t="s">
        <v>3875</v>
      </c>
      <c r="J1393" t="s">
        <v>533</v>
      </c>
      <c r="K1393">
        <v>87500</v>
      </c>
    </row>
    <row r="1394" spans="1:11" x14ac:dyDescent="0.25">
      <c r="A1394" t="s">
        <v>4026</v>
      </c>
      <c r="B1394" t="s">
        <v>3853</v>
      </c>
      <c r="C1394" t="s">
        <v>354</v>
      </c>
      <c r="D1394" t="s">
        <v>4027</v>
      </c>
      <c r="E1394" t="s">
        <v>3855</v>
      </c>
      <c r="F1394" t="s">
        <v>423</v>
      </c>
      <c r="G1394" t="s">
        <v>4029</v>
      </c>
      <c r="H1394" t="s">
        <v>3857</v>
      </c>
      <c r="I1394" t="s">
        <v>3875</v>
      </c>
      <c r="J1394" t="s">
        <v>3871</v>
      </c>
      <c r="K1394">
        <v>90000</v>
      </c>
    </row>
    <row r="1395" spans="1:11" x14ac:dyDescent="0.25">
      <c r="A1395" t="s">
        <v>4026</v>
      </c>
      <c r="B1395" t="s">
        <v>3853</v>
      </c>
      <c r="C1395" t="s">
        <v>354</v>
      </c>
      <c r="D1395" t="s">
        <v>4027</v>
      </c>
      <c r="E1395" t="s">
        <v>3855</v>
      </c>
      <c r="F1395" t="s">
        <v>423</v>
      </c>
      <c r="G1395" t="s">
        <v>4030</v>
      </c>
      <c r="H1395" t="s">
        <v>3857</v>
      </c>
      <c r="I1395" t="s">
        <v>3858</v>
      </c>
      <c r="J1395" t="s">
        <v>3859</v>
      </c>
      <c r="K1395">
        <v>15500</v>
      </c>
    </row>
    <row r="1396" spans="1:11" x14ac:dyDescent="0.25">
      <c r="A1396" t="s">
        <v>4026</v>
      </c>
      <c r="B1396" t="s">
        <v>3853</v>
      </c>
      <c r="C1396" t="s">
        <v>354</v>
      </c>
      <c r="D1396" t="s">
        <v>4027</v>
      </c>
      <c r="E1396" t="s">
        <v>3855</v>
      </c>
      <c r="F1396" t="s">
        <v>423</v>
      </c>
      <c r="G1396" t="s">
        <v>4030</v>
      </c>
      <c r="H1396" t="s">
        <v>3857</v>
      </c>
      <c r="I1396" t="s">
        <v>3858</v>
      </c>
      <c r="J1396" t="s">
        <v>3860</v>
      </c>
      <c r="K1396">
        <v>15500</v>
      </c>
    </row>
    <row r="1397" spans="1:11" x14ac:dyDescent="0.25">
      <c r="A1397" t="s">
        <v>4026</v>
      </c>
      <c r="B1397" t="s">
        <v>3853</v>
      </c>
      <c r="C1397" t="s">
        <v>354</v>
      </c>
      <c r="D1397" t="s">
        <v>4027</v>
      </c>
      <c r="E1397" t="s">
        <v>3855</v>
      </c>
      <c r="F1397" t="s">
        <v>423</v>
      </c>
      <c r="G1397" t="s">
        <v>4030</v>
      </c>
      <c r="H1397" t="s">
        <v>3857</v>
      </c>
      <c r="I1397" t="s">
        <v>3863</v>
      </c>
      <c r="J1397" t="s">
        <v>3864</v>
      </c>
      <c r="K1397">
        <v>57000</v>
      </c>
    </row>
    <row r="1398" spans="1:11" x14ac:dyDescent="0.25">
      <c r="A1398" t="s">
        <v>4026</v>
      </c>
      <c r="B1398" t="s">
        <v>3853</v>
      </c>
      <c r="C1398" t="s">
        <v>354</v>
      </c>
      <c r="D1398" t="s">
        <v>4027</v>
      </c>
      <c r="E1398" t="s">
        <v>3855</v>
      </c>
      <c r="F1398" t="s">
        <v>423</v>
      </c>
      <c r="G1398" t="s">
        <v>4030</v>
      </c>
      <c r="H1398" t="s">
        <v>3857</v>
      </c>
      <c r="I1398" t="s">
        <v>3863</v>
      </c>
      <c r="J1398" t="s">
        <v>3865</v>
      </c>
      <c r="K1398">
        <v>58100</v>
      </c>
    </row>
    <row r="1399" spans="1:11" x14ac:dyDescent="0.25">
      <c r="A1399" t="s">
        <v>4026</v>
      </c>
      <c r="B1399" t="s">
        <v>3853</v>
      </c>
      <c r="C1399" t="s">
        <v>354</v>
      </c>
      <c r="D1399" t="s">
        <v>4027</v>
      </c>
      <c r="E1399" t="s">
        <v>3855</v>
      </c>
      <c r="F1399" t="s">
        <v>423</v>
      </c>
      <c r="G1399" t="s">
        <v>4030</v>
      </c>
      <c r="H1399" t="s">
        <v>3857</v>
      </c>
      <c r="I1399" t="s">
        <v>3863</v>
      </c>
      <c r="J1399" t="s">
        <v>3883</v>
      </c>
      <c r="K1399">
        <v>58100</v>
      </c>
    </row>
    <row r="1400" spans="1:11" x14ac:dyDescent="0.25">
      <c r="A1400" t="s">
        <v>4026</v>
      </c>
      <c r="B1400" t="s">
        <v>3853</v>
      </c>
      <c r="C1400" t="s">
        <v>354</v>
      </c>
      <c r="D1400" t="s">
        <v>4027</v>
      </c>
      <c r="E1400" t="s">
        <v>3855</v>
      </c>
      <c r="F1400" t="s">
        <v>423</v>
      </c>
      <c r="G1400" t="s">
        <v>4030</v>
      </c>
      <c r="H1400" t="s">
        <v>3857</v>
      </c>
      <c r="I1400" t="s">
        <v>3903</v>
      </c>
      <c r="J1400" t="s">
        <v>3864</v>
      </c>
      <c r="K1400">
        <v>15000</v>
      </c>
    </row>
    <row r="1401" spans="1:11" x14ac:dyDescent="0.25">
      <c r="A1401" t="s">
        <v>4026</v>
      </c>
      <c r="B1401" t="s">
        <v>3853</v>
      </c>
      <c r="C1401" t="s">
        <v>354</v>
      </c>
      <c r="D1401" t="s">
        <v>4027</v>
      </c>
      <c r="E1401" t="s">
        <v>3855</v>
      </c>
      <c r="F1401" t="s">
        <v>423</v>
      </c>
      <c r="G1401" t="s">
        <v>4030</v>
      </c>
      <c r="H1401" t="s">
        <v>3857</v>
      </c>
      <c r="I1401" t="s">
        <v>3903</v>
      </c>
      <c r="J1401" t="s">
        <v>3865</v>
      </c>
      <c r="K1401">
        <v>15500</v>
      </c>
    </row>
    <row r="1402" spans="1:11" x14ac:dyDescent="0.25">
      <c r="A1402" t="s">
        <v>4026</v>
      </c>
      <c r="B1402" t="s">
        <v>3853</v>
      </c>
      <c r="C1402" t="s">
        <v>354</v>
      </c>
      <c r="D1402" t="s">
        <v>4027</v>
      </c>
      <c r="E1402" t="s">
        <v>3855</v>
      </c>
      <c r="F1402" t="s">
        <v>423</v>
      </c>
      <c r="G1402" t="s">
        <v>4030</v>
      </c>
      <c r="H1402" t="s">
        <v>3857</v>
      </c>
      <c r="I1402" t="s">
        <v>3903</v>
      </c>
      <c r="J1402" t="s">
        <v>3883</v>
      </c>
      <c r="K1402">
        <v>15500</v>
      </c>
    </row>
    <row r="1403" spans="1:11" x14ac:dyDescent="0.25">
      <c r="A1403" t="s">
        <v>4026</v>
      </c>
      <c r="B1403" t="s">
        <v>3853</v>
      </c>
      <c r="C1403" t="s">
        <v>354</v>
      </c>
      <c r="D1403" t="s">
        <v>4027</v>
      </c>
      <c r="E1403" t="s">
        <v>3855</v>
      </c>
      <c r="F1403" t="s">
        <v>423</v>
      </c>
      <c r="G1403" t="s">
        <v>4030</v>
      </c>
      <c r="H1403" t="s">
        <v>3857</v>
      </c>
      <c r="I1403" t="s">
        <v>3866</v>
      </c>
      <c r="J1403" t="s">
        <v>3865</v>
      </c>
      <c r="K1403">
        <v>91000</v>
      </c>
    </row>
    <row r="1404" spans="1:11" x14ac:dyDescent="0.25">
      <c r="A1404" t="s">
        <v>4026</v>
      </c>
      <c r="B1404" t="s">
        <v>3853</v>
      </c>
      <c r="C1404" t="s">
        <v>354</v>
      </c>
      <c r="D1404" t="s">
        <v>4027</v>
      </c>
      <c r="E1404" t="s">
        <v>3855</v>
      </c>
      <c r="F1404" t="s">
        <v>423</v>
      </c>
      <c r="G1404" t="s">
        <v>4030</v>
      </c>
      <c r="H1404" t="s">
        <v>3857</v>
      </c>
      <c r="I1404" t="s">
        <v>3866</v>
      </c>
      <c r="J1404" t="s">
        <v>3883</v>
      </c>
      <c r="K1404">
        <v>91000</v>
      </c>
    </row>
    <row r="1405" spans="1:11" x14ac:dyDescent="0.25">
      <c r="A1405" t="s">
        <v>4026</v>
      </c>
      <c r="B1405" t="s">
        <v>3853</v>
      </c>
      <c r="C1405" t="s">
        <v>354</v>
      </c>
      <c r="D1405" t="s">
        <v>4027</v>
      </c>
      <c r="E1405" t="s">
        <v>3855</v>
      </c>
      <c r="F1405" t="s">
        <v>423</v>
      </c>
      <c r="G1405" t="s">
        <v>4030</v>
      </c>
      <c r="H1405" t="s">
        <v>3857</v>
      </c>
      <c r="I1405" t="s">
        <v>3867</v>
      </c>
      <c r="J1405" t="s">
        <v>3865</v>
      </c>
      <c r="K1405">
        <v>72000</v>
      </c>
    </row>
    <row r="1406" spans="1:11" x14ac:dyDescent="0.25">
      <c r="A1406" t="s">
        <v>4026</v>
      </c>
      <c r="B1406" t="s">
        <v>3853</v>
      </c>
      <c r="C1406" t="s">
        <v>354</v>
      </c>
      <c r="D1406" t="s">
        <v>4027</v>
      </c>
      <c r="E1406" t="s">
        <v>3855</v>
      </c>
      <c r="F1406" t="s">
        <v>423</v>
      </c>
      <c r="G1406" t="s">
        <v>4030</v>
      </c>
      <c r="H1406" t="s">
        <v>3857</v>
      </c>
      <c r="I1406" t="s">
        <v>3867</v>
      </c>
      <c r="J1406" t="s">
        <v>3883</v>
      </c>
      <c r="K1406">
        <v>72000</v>
      </c>
    </row>
    <row r="1407" spans="1:11" x14ac:dyDescent="0.25">
      <c r="A1407" t="s">
        <v>4026</v>
      </c>
      <c r="B1407" t="s">
        <v>3853</v>
      </c>
      <c r="C1407" t="s">
        <v>354</v>
      </c>
      <c r="D1407" t="s">
        <v>4027</v>
      </c>
      <c r="E1407" t="s">
        <v>3855</v>
      </c>
      <c r="F1407" t="s">
        <v>423</v>
      </c>
      <c r="G1407" t="s">
        <v>4030</v>
      </c>
      <c r="H1407" t="s">
        <v>3857</v>
      </c>
      <c r="I1407" t="s">
        <v>3869</v>
      </c>
      <c r="J1407" t="s">
        <v>3865</v>
      </c>
      <c r="K1407">
        <v>32000</v>
      </c>
    </row>
    <row r="1408" spans="1:11" x14ac:dyDescent="0.25">
      <c r="A1408" t="s">
        <v>4026</v>
      </c>
      <c r="B1408" t="s">
        <v>3853</v>
      </c>
      <c r="C1408" t="s">
        <v>354</v>
      </c>
      <c r="D1408" t="s">
        <v>4027</v>
      </c>
      <c r="E1408" t="s">
        <v>3855</v>
      </c>
      <c r="F1408" t="s">
        <v>423</v>
      </c>
      <c r="G1408" t="s">
        <v>4030</v>
      </c>
      <c r="H1408" t="s">
        <v>3857</v>
      </c>
      <c r="I1408" t="s">
        <v>3869</v>
      </c>
      <c r="J1408" t="s">
        <v>3883</v>
      </c>
      <c r="K1408">
        <v>32000</v>
      </c>
    </row>
    <row r="1409" spans="1:11" x14ac:dyDescent="0.25">
      <c r="A1409" t="s">
        <v>4026</v>
      </c>
      <c r="B1409" t="s">
        <v>3853</v>
      </c>
      <c r="C1409" t="s">
        <v>354</v>
      </c>
      <c r="D1409" t="s">
        <v>4027</v>
      </c>
      <c r="E1409" t="s">
        <v>3855</v>
      </c>
      <c r="F1409" t="s">
        <v>423</v>
      </c>
      <c r="G1409" t="s">
        <v>4030</v>
      </c>
      <c r="H1409" t="s">
        <v>3857</v>
      </c>
      <c r="I1409" t="s">
        <v>3870</v>
      </c>
      <c r="J1409" t="s">
        <v>3865</v>
      </c>
      <c r="K1409">
        <v>60000</v>
      </c>
    </row>
    <row r="1410" spans="1:11" x14ac:dyDescent="0.25">
      <c r="A1410" t="s">
        <v>4026</v>
      </c>
      <c r="B1410" t="s">
        <v>3853</v>
      </c>
      <c r="C1410" t="s">
        <v>354</v>
      </c>
      <c r="D1410" t="s">
        <v>4027</v>
      </c>
      <c r="E1410" t="s">
        <v>3855</v>
      </c>
      <c r="F1410" t="s">
        <v>423</v>
      </c>
      <c r="G1410" t="s">
        <v>4030</v>
      </c>
      <c r="H1410" t="s">
        <v>3857</v>
      </c>
      <c r="I1410" t="s">
        <v>3870</v>
      </c>
      <c r="J1410" t="s">
        <v>3883</v>
      </c>
      <c r="K1410">
        <v>60000</v>
      </c>
    </row>
    <row r="1411" spans="1:11" x14ac:dyDescent="0.25">
      <c r="A1411" t="s">
        <v>4026</v>
      </c>
      <c r="B1411" t="s">
        <v>3853</v>
      </c>
      <c r="C1411" t="s">
        <v>354</v>
      </c>
      <c r="D1411" t="s">
        <v>4027</v>
      </c>
      <c r="E1411" t="s">
        <v>3855</v>
      </c>
      <c r="F1411" t="s">
        <v>423</v>
      </c>
      <c r="G1411" t="s">
        <v>4030</v>
      </c>
      <c r="H1411" t="s">
        <v>3857</v>
      </c>
      <c r="I1411" t="s">
        <v>530</v>
      </c>
      <c r="J1411" t="s">
        <v>533</v>
      </c>
      <c r="K1411">
        <v>268500</v>
      </c>
    </row>
    <row r="1412" spans="1:11" x14ac:dyDescent="0.25">
      <c r="A1412" t="s">
        <v>4026</v>
      </c>
      <c r="B1412" t="s">
        <v>3853</v>
      </c>
      <c r="C1412" t="s">
        <v>354</v>
      </c>
      <c r="D1412" t="s">
        <v>4027</v>
      </c>
      <c r="E1412" t="s">
        <v>3855</v>
      </c>
      <c r="F1412" t="s">
        <v>423</v>
      </c>
      <c r="G1412" t="s">
        <v>4030</v>
      </c>
      <c r="H1412" t="s">
        <v>3857</v>
      </c>
      <c r="I1412" t="s">
        <v>530</v>
      </c>
      <c r="J1412" t="s">
        <v>3871</v>
      </c>
      <c r="K1412">
        <v>275000</v>
      </c>
    </row>
    <row r="1413" spans="1:11" x14ac:dyDescent="0.25">
      <c r="A1413" t="s">
        <v>4026</v>
      </c>
      <c r="B1413" t="s">
        <v>3853</v>
      </c>
      <c r="C1413" t="s">
        <v>354</v>
      </c>
      <c r="D1413" t="s">
        <v>4027</v>
      </c>
      <c r="E1413" t="s">
        <v>3855</v>
      </c>
      <c r="F1413" t="s">
        <v>423</v>
      </c>
      <c r="G1413" t="s">
        <v>4030</v>
      </c>
      <c r="H1413" t="s">
        <v>3857</v>
      </c>
      <c r="I1413" t="s">
        <v>3873</v>
      </c>
      <c r="J1413" t="s">
        <v>3859</v>
      </c>
      <c r="K1413">
        <v>160</v>
      </c>
    </row>
    <row r="1414" spans="1:11" x14ac:dyDescent="0.25">
      <c r="A1414" t="s">
        <v>4026</v>
      </c>
      <c r="B1414" t="s">
        <v>3853</v>
      </c>
      <c r="C1414" t="s">
        <v>354</v>
      </c>
      <c r="D1414" t="s">
        <v>4027</v>
      </c>
      <c r="E1414" t="s">
        <v>3855</v>
      </c>
      <c r="F1414" t="s">
        <v>423</v>
      </c>
      <c r="G1414" t="s">
        <v>4030</v>
      </c>
      <c r="H1414" t="s">
        <v>3857</v>
      </c>
      <c r="I1414" t="s">
        <v>3873</v>
      </c>
      <c r="J1414" t="s">
        <v>3860</v>
      </c>
      <c r="K1414">
        <v>160</v>
      </c>
    </row>
    <row r="1415" spans="1:11" x14ac:dyDescent="0.25">
      <c r="A1415" t="s">
        <v>4026</v>
      </c>
      <c r="B1415" t="s">
        <v>3853</v>
      </c>
      <c r="C1415" t="s">
        <v>354</v>
      </c>
      <c r="D1415" t="s">
        <v>4027</v>
      </c>
      <c r="E1415" t="s">
        <v>3855</v>
      </c>
      <c r="F1415" t="s">
        <v>423</v>
      </c>
      <c r="G1415" t="s">
        <v>4030</v>
      </c>
      <c r="H1415" t="s">
        <v>3857</v>
      </c>
      <c r="I1415" t="s">
        <v>3886</v>
      </c>
      <c r="J1415" t="s">
        <v>3871</v>
      </c>
      <c r="K1415">
        <v>290000</v>
      </c>
    </row>
    <row r="1416" spans="1:11" x14ac:dyDescent="0.25">
      <c r="A1416" t="s">
        <v>4026</v>
      </c>
      <c r="B1416" t="s">
        <v>3853</v>
      </c>
      <c r="C1416" t="s">
        <v>354</v>
      </c>
      <c r="D1416" t="s">
        <v>4027</v>
      </c>
      <c r="E1416" t="s">
        <v>3855</v>
      </c>
      <c r="F1416" t="s">
        <v>423</v>
      </c>
      <c r="G1416" t="s">
        <v>4030</v>
      </c>
      <c r="H1416" t="s">
        <v>3857</v>
      </c>
      <c r="I1416" t="s">
        <v>3875</v>
      </c>
      <c r="J1416" t="s">
        <v>533</v>
      </c>
      <c r="K1416">
        <v>268500</v>
      </c>
    </row>
    <row r="1417" spans="1:11" x14ac:dyDescent="0.25">
      <c r="A1417" t="s">
        <v>4026</v>
      </c>
      <c r="B1417" t="s">
        <v>3853</v>
      </c>
      <c r="C1417" t="s">
        <v>354</v>
      </c>
      <c r="D1417" t="s">
        <v>4027</v>
      </c>
      <c r="E1417" t="s">
        <v>3855</v>
      </c>
      <c r="F1417" t="s">
        <v>423</v>
      </c>
      <c r="G1417" t="s">
        <v>4030</v>
      </c>
      <c r="H1417" t="s">
        <v>3857</v>
      </c>
      <c r="I1417" t="s">
        <v>3875</v>
      </c>
      <c r="J1417" t="s">
        <v>3871</v>
      </c>
      <c r="K1417">
        <v>275000</v>
      </c>
    </row>
    <row r="1418" spans="1:11" x14ac:dyDescent="0.25">
      <c r="A1418" t="s">
        <v>4026</v>
      </c>
      <c r="B1418" t="s">
        <v>3853</v>
      </c>
      <c r="C1418" t="s">
        <v>354</v>
      </c>
      <c r="D1418" t="s">
        <v>4027</v>
      </c>
      <c r="E1418" t="s">
        <v>3855</v>
      </c>
      <c r="F1418" t="s">
        <v>423</v>
      </c>
      <c r="G1418" t="s">
        <v>4030</v>
      </c>
      <c r="H1418" t="s">
        <v>3857</v>
      </c>
      <c r="I1418" t="s">
        <v>3876</v>
      </c>
      <c r="J1418" t="s">
        <v>3865</v>
      </c>
      <c r="K1418">
        <v>87500</v>
      </c>
    </row>
    <row r="1419" spans="1:11" x14ac:dyDescent="0.25">
      <c r="A1419" t="s">
        <v>4026</v>
      </c>
      <c r="B1419" t="s">
        <v>3853</v>
      </c>
      <c r="C1419" t="s">
        <v>354</v>
      </c>
      <c r="D1419" t="s">
        <v>4027</v>
      </c>
      <c r="E1419" t="s">
        <v>3855</v>
      </c>
      <c r="F1419" t="s">
        <v>423</v>
      </c>
      <c r="G1419" t="s">
        <v>4030</v>
      </c>
      <c r="H1419" t="s">
        <v>3857</v>
      </c>
      <c r="I1419" t="s">
        <v>3876</v>
      </c>
      <c r="J1419" t="s">
        <v>3883</v>
      </c>
      <c r="K1419">
        <v>87500</v>
      </c>
    </row>
    <row r="1420" spans="1:11" x14ac:dyDescent="0.25">
      <c r="A1420" t="s">
        <v>4031</v>
      </c>
      <c r="B1420" t="s">
        <v>3853</v>
      </c>
      <c r="C1420" t="s">
        <v>354</v>
      </c>
      <c r="D1420" t="s">
        <v>4032</v>
      </c>
      <c r="E1420" t="s">
        <v>3898</v>
      </c>
      <c r="F1420" t="s">
        <v>330</v>
      </c>
      <c r="G1420" t="s">
        <v>4033</v>
      </c>
      <c r="H1420" t="s">
        <v>3900</v>
      </c>
      <c r="I1420" t="s">
        <v>3858</v>
      </c>
      <c r="J1420" t="s">
        <v>3859</v>
      </c>
      <c r="K1420">
        <v>19000</v>
      </c>
    </row>
    <row r="1421" spans="1:11" x14ac:dyDescent="0.25">
      <c r="A1421" t="s">
        <v>4031</v>
      </c>
      <c r="B1421" t="s">
        <v>3853</v>
      </c>
      <c r="C1421" t="s">
        <v>354</v>
      </c>
      <c r="D1421" t="s">
        <v>4032</v>
      </c>
      <c r="E1421" t="s">
        <v>3898</v>
      </c>
      <c r="F1421" t="s">
        <v>330</v>
      </c>
      <c r="G1421" t="s">
        <v>4033</v>
      </c>
      <c r="H1421" t="s">
        <v>3900</v>
      </c>
      <c r="I1421" t="s">
        <v>3858</v>
      </c>
      <c r="J1421" t="s">
        <v>3860</v>
      </c>
      <c r="K1421">
        <v>19000</v>
      </c>
    </row>
    <row r="1422" spans="1:11" x14ac:dyDescent="0.25">
      <c r="A1422" t="s">
        <v>4031</v>
      </c>
      <c r="B1422" t="s">
        <v>3853</v>
      </c>
      <c r="C1422" t="s">
        <v>354</v>
      </c>
      <c r="D1422" t="s">
        <v>4032</v>
      </c>
      <c r="E1422" t="s">
        <v>3898</v>
      </c>
      <c r="F1422" t="s">
        <v>330</v>
      </c>
      <c r="G1422" t="s">
        <v>4033</v>
      </c>
      <c r="H1422" t="s">
        <v>3900</v>
      </c>
      <c r="I1422" t="s">
        <v>3901</v>
      </c>
      <c r="J1422" t="s">
        <v>3859</v>
      </c>
      <c r="K1422">
        <v>3300</v>
      </c>
    </row>
    <row r="1423" spans="1:11" x14ac:dyDescent="0.25">
      <c r="A1423" t="s">
        <v>4031</v>
      </c>
      <c r="B1423" t="s">
        <v>3853</v>
      </c>
      <c r="C1423" t="s">
        <v>354</v>
      </c>
      <c r="D1423" t="s">
        <v>4032</v>
      </c>
      <c r="E1423" t="s">
        <v>3898</v>
      </c>
      <c r="F1423" t="s">
        <v>330</v>
      </c>
      <c r="G1423" t="s">
        <v>4033</v>
      </c>
      <c r="H1423" t="s">
        <v>3900</v>
      </c>
      <c r="I1423" t="s">
        <v>3901</v>
      </c>
      <c r="J1423" t="s">
        <v>3860</v>
      </c>
      <c r="K1423">
        <v>3300</v>
      </c>
    </row>
    <row r="1424" spans="1:11" x14ac:dyDescent="0.25">
      <c r="A1424" t="s">
        <v>4031</v>
      </c>
      <c r="B1424" t="s">
        <v>3853</v>
      </c>
      <c r="C1424" t="s">
        <v>354</v>
      </c>
      <c r="D1424" t="s">
        <v>4032</v>
      </c>
      <c r="E1424" t="s">
        <v>3898</v>
      </c>
      <c r="F1424" t="s">
        <v>330</v>
      </c>
      <c r="G1424" t="s">
        <v>4033</v>
      </c>
      <c r="H1424" t="s">
        <v>3900</v>
      </c>
      <c r="I1424" t="s">
        <v>3863</v>
      </c>
      <c r="J1424" t="s">
        <v>3864</v>
      </c>
      <c r="K1424">
        <v>51800</v>
      </c>
    </row>
    <row r="1425" spans="1:11" x14ac:dyDescent="0.25">
      <c r="A1425" t="s">
        <v>4031</v>
      </c>
      <c r="B1425" t="s">
        <v>3853</v>
      </c>
      <c r="C1425" t="s">
        <v>354</v>
      </c>
      <c r="D1425" t="s">
        <v>4032</v>
      </c>
      <c r="E1425" t="s">
        <v>3898</v>
      </c>
      <c r="F1425" t="s">
        <v>330</v>
      </c>
      <c r="G1425" t="s">
        <v>4033</v>
      </c>
      <c r="H1425" t="s">
        <v>3900</v>
      </c>
      <c r="I1425" t="s">
        <v>3863</v>
      </c>
      <c r="J1425" t="s">
        <v>3865</v>
      </c>
      <c r="K1425">
        <v>54500</v>
      </c>
    </row>
    <row r="1426" spans="1:11" x14ac:dyDescent="0.25">
      <c r="A1426" t="s">
        <v>4031</v>
      </c>
      <c r="B1426" t="s">
        <v>3853</v>
      </c>
      <c r="C1426" t="s">
        <v>354</v>
      </c>
      <c r="D1426" t="s">
        <v>4032</v>
      </c>
      <c r="E1426" t="s">
        <v>3898</v>
      </c>
      <c r="F1426" t="s">
        <v>330</v>
      </c>
      <c r="G1426" t="s">
        <v>4033</v>
      </c>
      <c r="H1426" t="s">
        <v>3900</v>
      </c>
      <c r="I1426" t="s">
        <v>3863</v>
      </c>
      <c r="J1426" t="s">
        <v>3883</v>
      </c>
      <c r="K1426">
        <v>54500</v>
      </c>
    </row>
    <row r="1427" spans="1:11" x14ac:dyDescent="0.25">
      <c r="A1427" t="s">
        <v>4031</v>
      </c>
      <c r="B1427" t="s">
        <v>3853</v>
      </c>
      <c r="C1427" t="s">
        <v>354</v>
      </c>
      <c r="D1427" t="s">
        <v>4032</v>
      </c>
      <c r="E1427" t="s">
        <v>3898</v>
      </c>
      <c r="F1427" t="s">
        <v>330</v>
      </c>
      <c r="G1427" t="s">
        <v>4033</v>
      </c>
      <c r="H1427" t="s">
        <v>3900</v>
      </c>
      <c r="I1427" t="s">
        <v>3903</v>
      </c>
      <c r="J1427" t="s">
        <v>3864</v>
      </c>
      <c r="K1427">
        <v>41800</v>
      </c>
    </row>
    <row r="1428" spans="1:11" x14ac:dyDescent="0.25">
      <c r="A1428" t="s">
        <v>4031</v>
      </c>
      <c r="B1428" t="s">
        <v>3853</v>
      </c>
      <c r="C1428" t="s">
        <v>354</v>
      </c>
      <c r="D1428" t="s">
        <v>4032</v>
      </c>
      <c r="E1428" t="s">
        <v>3898</v>
      </c>
      <c r="F1428" t="s">
        <v>330</v>
      </c>
      <c r="G1428" t="s">
        <v>4033</v>
      </c>
      <c r="H1428" t="s">
        <v>3900</v>
      </c>
      <c r="I1428" t="s">
        <v>3903</v>
      </c>
      <c r="J1428" t="s">
        <v>3865</v>
      </c>
      <c r="K1428">
        <v>44000</v>
      </c>
    </row>
    <row r="1429" spans="1:11" x14ac:dyDescent="0.25">
      <c r="A1429" t="s">
        <v>4031</v>
      </c>
      <c r="B1429" t="s">
        <v>3853</v>
      </c>
      <c r="C1429" t="s">
        <v>354</v>
      </c>
      <c r="D1429" t="s">
        <v>4032</v>
      </c>
      <c r="E1429" t="s">
        <v>3898</v>
      </c>
      <c r="F1429" t="s">
        <v>330</v>
      </c>
      <c r="G1429" t="s">
        <v>4033</v>
      </c>
      <c r="H1429" t="s">
        <v>3900</v>
      </c>
      <c r="I1429" t="s">
        <v>3903</v>
      </c>
      <c r="J1429" t="s">
        <v>3883</v>
      </c>
      <c r="K1429">
        <v>44000</v>
      </c>
    </row>
    <row r="1430" spans="1:11" x14ac:dyDescent="0.25">
      <c r="A1430" t="s">
        <v>4031</v>
      </c>
      <c r="B1430" t="s">
        <v>3853</v>
      </c>
      <c r="C1430" t="s">
        <v>354</v>
      </c>
      <c r="D1430" t="s">
        <v>4032</v>
      </c>
      <c r="E1430" t="s">
        <v>3898</v>
      </c>
      <c r="F1430" t="s">
        <v>330</v>
      </c>
      <c r="G1430" t="s">
        <v>4033</v>
      </c>
      <c r="H1430" t="s">
        <v>3900</v>
      </c>
      <c r="I1430" t="s">
        <v>3904</v>
      </c>
      <c r="J1430" t="s">
        <v>3864</v>
      </c>
      <c r="K1430">
        <v>77900</v>
      </c>
    </row>
    <row r="1431" spans="1:11" x14ac:dyDescent="0.25">
      <c r="A1431" t="s">
        <v>4031</v>
      </c>
      <c r="B1431" t="s">
        <v>3853</v>
      </c>
      <c r="C1431" t="s">
        <v>354</v>
      </c>
      <c r="D1431" t="s">
        <v>4032</v>
      </c>
      <c r="E1431" t="s">
        <v>3898</v>
      </c>
      <c r="F1431" t="s">
        <v>330</v>
      </c>
      <c r="G1431" t="s">
        <v>4033</v>
      </c>
      <c r="H1431" t="s">
        <v>3900</v>
      </c>
      <c r="I1431" t="s">
        <v>3904</v>
      </c>
      <c r="J1431" t="s">
        <v>3865</v>
      </c>
      <c r="K1431">
        <v>82000</v>
      </c>
    </row>
    <row r="1432" spans="1:11" x14ac:dyDescent="0.25">
      <c r="A1432" t="s">
        <v>4031</v>
      </c>
      <c r="B1432" t="s">
        <v>3853</v>
      </c>
      <c r="C1432" t="s">
        <v>354</v>
      </c>
      <c r="D1432" t="s">
        <v>4032</v>
      </c>
      <c r="E1432" t="s">
        <v>3898</v>
      </c>
      <c r="F1432" t="s">
        <v>330</v>
      </c>
      <c r="G1432" t="s">
        <v>4033</v>
      </c>
      <c r="H1432" t="s">
        <v>3900</v>
      </c>
      <c r="I1432" t="s">
        <v>3904</v>
      </c>
      <c r="J1432" t="s">
        <v>3883</v>
      </c>
      <c r="K1432">
        <v>82000</v>
      </c>
    </row>
    <row r="1433" spans="1:11" x14ac:dyDescent="0.25">
      <c r="A1433" t="s">
        <v>4031</v>
      </c>
      <c r="B1433" t="s">
        <v>3853</v>
      </c>
      <c r="C1433" t="s">
        <v>354</v>
      </c>
      <c r="D1433" t="s">
        <v>4032</v>
      </c>
      <c r="E1433" t="s">
        <v>3898</v>
      </c>
      <c r="F1433" t="s">
        <v>330</v>
      </c>
      <c r="G1433" t="s">
        <v>4033</v>
      </c>
      <c r="H1433" t="s">
        <v>3900</v>
      </c>
      <c r="I1433" t="s">
        <v>3866</v>
      </c>
      <c r="J1433" t="s">
        <v>3865</v>
      </c>
      <c r="K1433">
        <v>84000</v>
      </c>
    </row>
    <row r="1434" spans="1:11" x14ac:dyDescent="0.25">
      <c r="A1434" t="s">
        <v>4031</v>
      </c>
      <c r="B1434" t="s">
        <v>3853</v>
      </c>
      <c r="C1434" t="s">
        <v>354</v>
      </c>
      <c r="D1434" t="s">
        <v>4032</v>
      </c>
      <c r="E1434" t="s">
        <v>3898</v>
      </c>
      <c r="F1434" t="s">
        <v>330</v>
      </c>
      <c r="G1434" t="s">
        <v>4033</v>
      </c>
      <c r="H1434" t="s">
        <v>3900</v>
      </c>
      <c r="I1434" t="s">
        <v>3866</v>
      </c>
      <c r="J1434" t="s">
        <v>3883</v>
      </c>
      <c r="K1434">
        <v>84000</v>
      </c>
    </row>
    <row r="1435" spans="1:11" x14ac:dyDescent="0.25">
      <c r="A1435" t="s">
        <v>4031</v>
      </c>
      <c r="B1435" t="s">
        <v>3853</v>
      </c>
      <c r="C1435" t="s">
        <v>354</v>
      </c>
      <c r="D1435" t="s">
        <v>4032</v>
      </c>
      <c r="E1435" t="s">
        <v>3898</v>
      </c>
      <c r="F1435" t="s">
        <v>330</v>
      </c>
      <c r="G1435" t="s">
        <v>4033</v>
      </c>
      <c r="H1435" t="s">
        <v>3900</v>
      </c>
      <c r="I1435" t="s">
        <v>3867</v>
      </c>
      <c r="J1435" t="s">
        <v>3865</v>
      </c>
      <c r="K1435">
        <v>46000</v>
      </c>
    </row>
    <row r="1436" spans="1:11" x14ac:dyDescent="0.25">
      <c r="A1436" t="s">
        <v>4031</v>
      </c>
      <c r="B1436" t="s">
        <v>3853</v>
      </c>
      <c r="C1436" t="s">
        <v>354</v>
      </c>
      <c r="D1436" t="s">
        <v>4032</v>
      </c>
      <c r="E1436" t="s">
        <v>3898</v>
      </c>
      <c r="F1436" t="s">
        <v>330</v>
      </c>
      <c r="G1436" t="s">
        <v>4033</v>
      </c>
      <c r="H1436" t="s">
        <v>3900</v>
      </c>
      <c r="I1436" t="s">
        <v>3867</v>
      </c>
      <c r="J1436" t="s">
        <v>3883</v>
      </c>
      <c r="K1436">
        <v>46000</v>
      </c>
    </row>
    <row r="1437" spans="1:11" x14ac:dyDescent="0.25">
      <c r="A1437" t="s">
        <v>4031</v>
      </c>
      <c r="B1437" t="s">
        <v>3853</v>
      </c>
      <c r="C1437" t="s">
        <v>354</v>
      </c>
      <c r="D1437" t="s">
        <v>4032</v>
      </c>
      <c r="E1437" t="s">
        <v>3898</v>
      </c>
      <c r="F1437" t="s">
        <v>330</v>
      </c>
      <c r="G1437" t="s">
        <v>4033</v>
      </c>
      <c r="H1437" t="s">
        <v>3900</v>
      </c>
      <c r="I1437" t="s">
        <v>3870</v>
      </c>
      <c r="J1437" t="s">
        <v>3865</v>
      </c>
      <c r="K1437">
        <v>71000</v>
      </c>
    </row>
    <row r="1438" spans="1:11" x14ac:dyDescent="0.25">
      <c r="A1438" t="s">
        <v>4031</v>
      </c>
      <c r="B1438" t="s">
        <v>3853</v>
      </c>
      <c r="C1438" t="s">
        <v>354</v>
      </c>
      <c r="D1438" t="s">
        <v>4032</v>
      </c>
      <c r="E1438" t="s">
        <v>3898</v>
      </c>
      <c r="F1438" t="s">
        <v>330</v>
      </c>
      <c r="G1438" t="s">
        <v>4033</v>
      </c>
      <c r="H1438" t="s">
        <v>3900</v>
      </c>
      <c r="I1438" t="s">
        <v>3870</v>
      </c>
      <c r="J1438" t="s">
        <v>3883</v>
      </c>
      <c r="K1438">
        <v>71000</v>
      </c>
    </row>
    <row r="1439" spans="1:11" x14ac:dyDescent="0.25">
      <c r="A1439" t="s">
        <v>4031</v>
      </c>
      <c r="B1439" t="s">
        <v>3853</v>
      </c>
      <c r="C1439" t="s">
        <v>354</v>
      </c>
      <c r="D1439" t="s">
        <v>4032</v>
      </c>
      <c r="E1439" t="s">
        <v>3898</v>
      </c>
      <c r="F1439" t="s">
        <v>330</v>
      </c>
      <c r="G1439" t="s">
        <v>4033</v>
      </c>
      <c r="H1439" t="s">
        <v>3900</v>
      </c>
      <c r="I1439" t="s">
        <v>3884</v>
      </c>
      <c r="J1439" t="s">
        <v>3859</v>
      </c>
      <c r="K1439">
        <v>16000</v>
      </c>
    </row>
    <row r="1440" spans="1:11" x14ac:dyDescent="0.25">
      <c r="A1440" t="s">
        <v>4031</v>
      </c>
      <c r="B1440" t="s">
        <v>3853</v>
      </c>
      <c r="C1440" t="s">
        <v>354</v>
      </c>
      <c r="D1440" t="s">
        <v>4032</v>
      </c>
      <c r="E1440" t="s">
        <v>3898</v>
      </c>
      <c r="F1440" t="s">
        <v>330</v>
      </c>
      <c r="G1440" t="s">
        <v>4033</v>
      </c>
      <c r="H1440" t="s">
        <v>3900</v>
      </c>
      <c r="I1440" t="s">
        <v>3884</v>
      </c>
      <c r="J1440" t="s">
        <v>3860</v>
      </c>
      <c r="K1440">
        <v>16000</v>
      </c>
    </row>
    <row r="1441" spans="1:11" x14ac:dyDescent="0.25">
      <c r="A1441" t="s">
        <v>4031</v>
      </c>
      <c r="B1441" t="s">
        <v>3853</v>
      </c>
      <c r="C1441" t="s">
        <v>354</v>
      </c>
      <c r="D1441" t="s">
        <v>4032</v>
      </c>
      <c r="E1441" t="s">
        <v>3898</v>
      </c>
      <c r="F1441" t="s">
        <v>330</v>
      </c>
      <c r="G1441" t="s">
        <v>4033</v>
      </c>
      <c r="H1441" t="s">
        <v>3900</v>
      </c>
      <c r="I1441" t="s">
        <v>530</v>
      </c>
      <c r="J1441" t="s">
        <v>533</v>
      </c>
      <c r="K1441">
        <v>253000</v>
      </c>
    </row>
    <row r="1442" spans="1:11" x14ac:dyDescent="0.25">
      <c r="A1442" t="s">
        <v>4031</v>
      </c>
      <c r="B1442" t="s">
        <v>3853</v>
      </c>
      <c r="C1442" t="s">
        <v>354</v>
      </c>
      <c r="D1442" t="s">
        <v>4032</v>
      </c>
      <c r="E1442" t="s">
        <v>3898</v>
      </c>
      <c r="F1442" t="s">
        <v>330</v>
      </c>
      <c r="G1442" t="s">
        <v>4033</v>
      </c>
      <c r="H1442" t="s">
        <v>3900</v>
      </c>
      <c r="I1442" t="s">
        <v>530</v>
      </c>
      <c r="J1442" t="s">
        <v>3871</v>
      </c>
      <c r="K1442">
        <v>266000</v>
      </c>
    </row>
    <row r="1443" spans="1:11" x14ac:dyDescent="0.25">
      <c r="A1443" t="s">
        <v>4031</v>
      </c>
      <c r="B1443" t="s">
        <v>3853</v>
      </c>
      <c r="C1443" t="s">
        <v>354</v>
      </c>
      <c r="D1443" t="s">
        <v>4032</v>
      </c>
      <c r="E1443" t="s">
        <v>3898</v>
      </c>
      <c r="F1443" t="s">
        <v>330</v>
      </c>
      <c r="G1443" t="s">
        <v>4033</v>
      </c>
      <c r="H1443" t="s">
        <v>3900</v>
      </c>
      <c r="I1443" t="s">
        <v>3872</v>
      </c>
      <c r="J1443" t="s">
        <v>3859</v>
      </c>
      <c r="K1443">
        <v>7890</v>
      </c>
    </row>
    <row r="1444" spans="1:11" x14ac:dyDescent="0.25">
      <c r="A1444" t="s">
        <v>4031</v>
      </c>
      <c r="B1444" t="s">
        <v>3853</v>
      </c>
      <c r="C1444" t="s">
        <v>354</v>
      </c>
      <c r="D1444" t="s">
        <v>4032</v>
      </c>
      <c r="E1444" t="s">
        <v>3898</v>
      </c>
      <c r="F1444" t="s">
        <v>330</v>
      </c>
      <c r="G1444" t="s">
        <v>4033</v>
      </c>
      <c r="H1444" t="s">
        <v>3900</v>
      </c>
      <c r="I1444" t="s">
        <v>3872</v>
      </c>
      <c r="J1444" t="s">
        <v>3860</v>
      </c>
      <c r="K1444">
        <v>7890</v>
      </c>
    </row>
    <row r="1445" spans="1:11" x14ac:dyDescent="0.25">
      <c r="A1445" t="s">
        <v>4031</v>
      </c>
      <c r="B1445" t="s">
        <v>3853</v>
      </c>
      <c r="C1445" t="s">
        <v>354</v>
      </c>
      <c r="D1445" t="s">
        <v>4032</v>
      </c>
      <c r="E1445" t="s">
        <v>3898</v>
      </c>
      <c r="F1445" t="s">
        <v>330</v>
      </c>
      <c r="G1445" t="s">
        <v>4033</v>
      </c>
      <c r="H1445" t="s">
        <v>3900</v>
      </c>
      <c r="I1445" t="s">
        <v>3873</v>
      </c>
      <c r="J1445" t="s">
        <v>3859</v>
      </c>
      <c r="K1445">
        <v>192</v>
      </c>
    </row>
    <row r="1446" spans="1:11" x14ac:dyDescent="0.25">
      <c r="A1446" t="s">
        <v>4031</v>
      </c>
      <c r="B1446" t="s">
        <v>3853</v>
      </c>
      <c r="C1446" t="s">
        <v>354</v>
      </c>
      <c r="D1446" t="s">
        <v>4032</v>
      </c>
      <c r="E1446" t="s">
        <v>3898</v>
      </c>
      <c r="F1446" t="s">
        <v>330</v>
      </c>
      <c r="G1446" t="s">
        <v>4033</v>
      </c>
      <c r="H1446" t="s">
        <v>3900</v>
      </c>
      <c r="I1446" t="s">
        <v>3873</v>
      </c>
      <c r="J1446" t="s">
        <v>3860</v>
      </c>
      <c r="K1446">
        <v>192</v>
      </c>
    </row>
    <row r="1447" spans="1:11" x14ac:dyDescent="0.25">
      <c r="A1447" t="s">
        <v>4031</v>
      </c>
      <c r="B1447" t="s">
        <v>3853</v>
      </c>
      <c r="C1447" t="s">
        <v>354</v>
      </c>
      <c r="D1447" t="s">
        <v>4032</v>
      </c>
      <c r="E1447" t="s">
        <v>3898</v>
      </c>
      <c r="F1447" t="s">
        <v>330</v>
      </c>
      <c r="G1447" t="s">
        <v>4033</v>
      </c>
      <c r="H1447" t="s">
        <v>3900</v>
      </c>
      <c r="I1447" t="s">
        <v>3874</v>
      </c>
      <c r="J1447" t="s">
        <v>3864</v>
      </c>
      <c r="K1447">
        <v>29500</v>
      </c>
    </row>
    <row r="1448" spans="1:11" x14ac:dyDescent="0.25">
      <c r="A1448" t="s">
        <v>4031</v>
      </c>
      <c r="B1448" t="s">
        <v>3853</v>
      </c>
      <c r="C1448" t="s">
        <v>354</v>
      </c>
      <c r="D1448" t="s">
        <v>4032</v>
      </c>
      <c r="E1448" t="s">
        <v>3898</v>
      </c>
      <c r="F1448" t="s">
        <v>330</v>
      </c>
      <c r="G1448" t="s">
        <v>4033</v>
      </c>
      <c r="H1448" t="s">
        <v>3900</v>
      </c>
      <c r="I1448" t="s">
        <v>3874</v>
      </c>
      <c r="J1448" t="s">
        <v>3865</v>
      </c>
      <c r="K1448">
        <v>31000</v>
      </c>
    </row>
    <row r="1449" spans="1:11" x14ac:dyDescent="0.25">
      <c r="A1449" t="s">
        <v>4031</v>
      </c>
      <c r="B1449" t="s">
        <v>3853</v>
      </c>
      <c r="C1449" t="s">
        <v>354</v>
      </c>
      <c r="D1449" t="s">
        <v>4032</v>
      </c>
      <c r="E1449" t="s">
        <v>3898</v>
      </c>
      <c r="F1449" t="s">
        <v>330</v>
      </c>
      <c r="G1449" t="s">
        <v>4033</v>
      </c>
      <c r="H1449" t="s">
        <v>3900</v>
      </c>
      <c r="I1449" t="s">
        <v>3874</v>
      </c>
      <c r="J1449" t="s">
        <v>3883</v>
      </c>
      <c r="K1449">
        <v>31000</v>
      </c>
    </row>
    <row r="1450" spans="1:11" x14ac:dyDescent="0.25">
      <c r="A1450" t="s">
        <v>4031</v>
      </c>
      <c r="B1450" t="s">
        <v>3853</v>
      </c>
      <c r="C1450" t="s">
        <v>354</v>
      </c>
      <c r="D1450" t="s">
        <v>4032</v>
      </c>
      <c r="E1450" t="s">
        <v>3898</v>
      </c>
      <c r="F1450" t="s">
        <v>330</v>
      </c>
      <c r="G1450" t="s">
        <v>4033</v>
      </c>
      <c r="H1450" t="s">
        <v>3900</v>
      </c>
      <c r="I1450" t="s">
        <v>3886</v>
      </c>
      <c r="J1450" t="s">
        <v>3871</v>
      </c>
      <c r="K1450">
        <v>266000</v>
      </c>
    </row>
    <row r="1451" spans="1:11" x14ac:dyDescent="0.25">
      <c r="A1451" t="s">
        <v>4031</v>
      </c>
      <c r="B1451" t="s">
        <v>3853</v>
      </c>
      <c r="C1451" t="s">
        <v>354</v>
      </c>
      <c r="D1451" t="s">
        <v>4032</v>
      </c>
      <c r="E1451" t="s">
        <v>3898</v>
      </c>
      <c r="F1451" t="s">
        <v>330</v>
      </c>
      <c r="G1451" t="s">
        <v>4033</v>
      </c>
      <c r="H1451" t="s">
        <v>3900</v>
      </c>
      <c r="I1451" t="s">
        <v>3875</v>
      </c>
      <c r="J1451" t="s">
        <v>533</v>
      </c>
      <c r="K1451">
        <v>253000</v>
      </c>
    </row>
    <row r="1452" spans="1:11" x14ac:dyDescent="0.25">
      <c r="A1452" t="s">
        <v>4031</v>
      </c>
      <c r="B1452" t="s">
        <v>3853</v>
      </c>
      <c r="C1452" t="s">
        <v>354</v>
      </c>
      <c r="D1452" t="s">
        <v>4032</v>
      </c>
      <c r="E1452" t="s">
        <v>3898</v>
      </c>
      <c r="F1452" t="s">
        <v>330</v>
      </c>
      <c r="G1452" t="s">
        <v>4033</v>
      </c>
      <c r="H1452" t="s">
        <v>3900</v>
      </c>
      <c r="I1452" t="s">
        <v>3875</v>
      </c>
      <c r="J1452" t="s">
        <v>3871</v>
      </c>
      <c r="K1452">
        <v>266000</v>
      </c>
    </row>
    <row r="1453" spans="1:11" x14ac:dyDescent="0.25">
      <c r="A1453" t="s">
        <v>4031</v>
      </c>
      <c r="B1453" t="s">
        <v>3853</v>
      </c>
      <c r="C1453" t="s">
        <v>354</v>
      </c>
      <c r="D1453" t="s">
        <v>4032</v>
      </c>
      <c r="E1453" t="s">
        <v>3898</v>
      </c>
      <c r="F1453" t="s">
        <v>330</v>
      </c>
      <c r="G1453" t="s">
        <v>4033</v>
      </c>
      <c r="H1453" t="s">
        <v>3900</v>
      </c>
      <c r="I1453" t="s">
        <v>3876</v>
      </c>
      <c r="J1453" t="s">
        <v>3865</v>
      </c>
      <c r="K1453">
        <v>76000</v>
      </c>
    </row>
    <row r="1454" spans="1:11" x14ac:dyDescent="0.25">
      <c r="A1454" t="s">
        <v>4031</v>
      </c>
      <c r="B1454" t="s">
        <v>3853</v>
      </c>
      <c r="C1454" t="s">
        <v>354</v>
      </c>
      <c r="D1454" t="s">
        <v>4032</v>
      </c>
      <c r="E1454" t="s">
        <v>3898</v>
      </c>
      <c r="F1454" t="s">
        <v>330</v>
      </c>
      <c r="G1454" t="s">
        <v>4033</v>
      </c>
      <c r="H1454" t="s">
        <v>3900</v>
      </c>
      <c r="I1454" t="s">
        <v>3876</v>
      </c>
      <c r="J1454" t="s">
        <v>3883</v>
      </c>
      <c r="K1454">
        <v>76000</v>
      </c>
    </row>
    <row r="1455" spans="1:11" x14ac:dyDescent="0.25">
      <c r="A1455" t="s">
        <v>4031</v>
      </c>
      <c r="B1455" t="s">
        <v>3853</v>
      </c>
      <c r="C1455" t="s">
        <v>354</v>
      </c>
      <c r="D1455" t="s">
        <v>4032</v>
      </c>
      <c r="E1455" t="s">
        <v>3898</v>
      </c>
      <c r="F1455" t="s">
        <v>344</v>
      </c>
      <c r="G1455" t="s">
        <v>4034</v>
      </c>
      <c r="H1455" t="s">
        <v>3900</v>
      </c>
      <c r="I1455" t="s">
        <v>3858</v>
      </c>
      <c r="J1455" t="s">
        <v>3859</v>
      </c>
      <c r="K1455">
        <v>25000</v>
      </c>
    </row>
    <row r="1456" spans="1:11" x14ac:dyDescent="0.25">
      <c r="A1456" t="s">
        <v>4031</v>
      </c>
      <c r="B1456" t="s">
        <v>3853</v>
      </c>
      <c r="C1456" t="s">
        <v>354</v>
      </c>
      <c r="D1456" t="s">
        <v>4032</v>
      </c>
      <c r="E1456" t="s">
        <v>3898</v>
      </c>
      <c r="F1456" t="s">
        <v>344</v>
      </c>
      <c r="G1456" t="s">
        <v>4034</v>
      </c>
      <c r="H1456" t="s">
        <v>3900</v>
      </c>
      <c r="I1456" t="s">
        <v>3858</v>
      </c>
      <c r="J1456" t="s">
        <v>3860</v>
      </c>
      <c r="K1456">
        <v>25000</v>
      </c>
    </row>
    <row r="1457" spans="1:11" x14ac:dyDescent="0.25">
      <c r="A1457" t="s">
        <v>4031</v>
      </c>
      <c r="B1457" t="s">
        <v>3853</v>
      </c>
      <c r="C1457" t="s">
        <v>354</v>
      </c>
      <c r="D1457" t="s">
        <v>4032</v>
      </c>
      <c r="E1457" t="s">
        <v>3898</v>
      </c>
      <c r="F1457" t="s">
        <v>344</v>
      </c>
      <c r="G1457" t="s">
        <v>4034</v>
      </c>
      <c r="H1457" t="s">
        <v>3900</v>
      </c>
      <c r="I1457" t="s">
        <v>3901</v>
      </c>
      <c r="J1457" t="s">
        <v>3859</v>
      </c>
      <c r="K1457">
        <v>2500</v>
      </c>
    </row>
    <row r="1458" spans="1:11" x14ac:dyDescent="0.25">
      <c r="A1458" t="s">
        <v>4031</v>
      </c>
      <c r="B1458" t="s">
        <v>3853</v>
      </c>
      <c r="C1458" t="s">
        <v>354</v>
      </c>
      <c r="D1458" t="s">
        <v>4032</v>
      </c>
      <c r="E1458" t="s">
        <v>3898</v>
      </c>
      <c r="F1458" t="s">
        <v>344</v>
      </c>
      <c r="G1458" t="s">
        <v>4034</v>
      </c>
      <c r="H1458" t="s">
        <v>3900</v>
      </c>
      <c r="I1458" t="s">
        <v>3901</v>
      </c>
      <c r="J1458" t="s">
        <v>3860</v>
      </c>
      <c r="K1458">
        <v>2500</v>
      </c>
    </row>
    <row r="1459" spans="1:11" x14ac:dyDescent="0.25">
      <c r="A1459" t="s">
        <v>4031</v>
      </c>
      <c r="B1459" t="s">
        <v>3853</v>
      </c>
      <c r="C1459" t="s">
        <v>354</v>
      </c>
      <c r="D1459" t="s">
        <v>4032</v>
      </c>
      <c r="E1459" t="s">
        <v>3898</v>
      </c>
      <c r="F1459" t="s">
        <v>344</v>
      </c>
      <c r="G1459" t="s">
        <v>4034</v>
      </c>
      <c r="H1459" t="s">
        <v>3900</v>
      </c>
      <c r="I1459" t="s">
        <v>3881</v>
      </c>
      <c r="J1459" t="s">
        <v>3859</v>
      </c>
      <c r="K1459">
        <v>35400</v>
      </c>
    </row>
    <row r="1460" spans="1:11" x14ac:dyDescent="0.25">
      <c r="A1460" t="s">
        <v>4031</v>
      </c>
      <c r="B1460" t="s">
        <v>3853</v>
      </c>
      <c r="C1460" t="s">
        <v>354</v>
      </c>
      <c r="D1460" t="s">
        <v>4032</v>
      </c>
      <c r="E1460" t="s">
        <v>3898</v>
      </c>
      <c r="F1460" t="s">
        <v>344</v>
      </c>
      <c r="G1460" t="s">
        <v>4034</v>
      </c>
      <c r="H1460" t="s">
        <v>3900</v>
      </c>
      <c r="I1460" t="s">
        <v>3881</v>
      </c>
      <c r="J1460" t="s">
        <v>3860</v>
      </c>
      <c r="K1460">
        <v>35400</v>
      </c>
    </row>
    <row r="1461" spans="1:11" x14ac:dyDescent="0.25">
      <c r="A1461" t="s">
        <v>4031</v>
      </c>
      <c r="B1461" t="s">
        <v>3853</v>
      </c>
      <c r="C1461" t="s">
        <v>354</v>
      </c>
      <c r="D1461" t="s">
        <v>4032</v>
      </c>
      <c r="E1461" t="s">
        <v>3898</v>
      </c>
      <c r="F1461" t="s">
        <v>344</v>
      </c>
      <c r="G1461" t="s">
        <v>4034</v>
      </c>
      <c r="H1461" t="s">
        <v>3900</v>
      </c>
      <c r="I1461" t="s">
        <v>3863</v>
      </c>
      <c r="J1461" t="s">
        <v>3864</v>
      </c>
      <c r="K1461">
        <v>103600</v>
      </c>
    </row>
    <row r="1462" spans="1:11" x14ac:dyDescent="0.25">
      <c r="A1462" t="s">
        <v>4031</v>
      </c>
      <c r="B1462" t="s">
        <v>3853</v>
      </c>
      <c r="C1462" t="s">
        <v>354</v>
      </c>
      <c r="D1462" t="s">
        <v>4032</v>
      </c>
      <c r="E1462" t="s">
        <v>3898</v>
      </c>
      <c r="F1462" t="s">
        <v>344</v>
      </c>
      <c r="G1462" t="s">
        <v>4034</v>
      </c>
      <c r="H1462" t="s">
        <v>3900</v>
      </c>
      <c r="I1462" t="s">
        <v>3863</v>
      </c>
      <c r="J1462" t="s">
        <v>3865</v>
      </c>
      <c r="K1462">
        <v>109000</v>
      </c>
    </row>
    <row r="1463" spans="1:11" x14ac:dyDescent="0.25">
      <c r="A1463" t="s">
        <v>4031</v>
      </c>
      <c r="B1463" t="s">
        <v>3853</v>
      </c>
      <c r="C1463" t="s">
        <v>354</v>
      </c>
      <c r="D1463" t="s">
        <v>4032</v>
      </c>
      <c r="E1463" t="s">
        <v>3898</v>
      </c>
      <c r="F1463" t="s">
        <v>344</v>
      </c>
      <c r="G1463" t="s">
        <v>4034</v>
      </c>
      <c r="H1463" t="s">
        <v>3900</v>
      </c>
      <c r="I1463" t="s">
        <v>3863</v>
      </c>
      <c r="J1463" t="s">
        <v>3883</v>
      </c>
      <c r="K1463">
        <v>109000</v>
      </c>
    </row>
    <row r="1464" spans="1:11" x14ac:dyDescent="0.25">
      <c r="A1464" t="s">
        <v>4031</v>
      </c>
      <c r="B1464" t="s">
        <v>3853</v>
      </c>
      <c r="C1464" t="s">
        <v>354</v>
      </c>
      <c r="D1464" t="s">
        <v>4032</v>
      </c>
      <c r="E1464" t="s">
        <v>3898</v>
      </c>
      <c r="F1464" t="s">
        <v>344</v>
      </c>
      <c r="G1464" t="s">
        <v>4034</v>
      </c>
      <c r="H1464" t="s">
        <v>3900</v>
      </c>
      <c r="I1464" t="s">
        <v>3882</v>
      </c>
      <c r="J1464" t="s">
        <v>3864</v>
      </c>
      <c r="K1464">
        <v>32800</v>
      </c>
    </row>
    <row r="1465" spans="1:11" x14ac:dyDescent="0.25">
      <c r="A1465" t="s">
        <v>4031</v>
      </c>
      <c r="B1465" t="s">
        <v>3853</v>
      </c>
      <c r="C1465" t="s">
        <v>354</v>
      </c>
      <c r="D1465" t="s">
        <v>4032</v>
      </c>
      <c r="E1465" t="s">
        <v>3898</v>
      </c>
      <c r="F1465" t="s">
        <v>344</v>
      </c>
      <c r="G1465" t="s">
        <v>4034</v>
      </c>
      <c r="H1465" t="s">
        <v>3900</v>
      </c>
      <c r="I1465" t="s">
        <v>3882</v>
      </c>
      <c r="J1465" t="s">
        <v>3865</v>
      </c>
      <c r="K1465">
        <v>34500</v>
      </c>
    </row>
    <row r="1466" spans="1:11" x14ac:dyDescent="0.25">
      <c r="A1466" t="s">
        <v>4031</v>
      </c>
      <c r="B1466" t="s">
        <v>3853</v>
      </c>
      <c r="C1466" t="s">
        <v>354</v>
      </c>
      <c r="D1466" t="s">
        <v>4032</v>
      </c>
      <c r="E1466" t="s">
        <v>3898</v>
      </c>
      <c r="F1466" t="s">
        <v>344</v>
      </c>
      <c r="G1466" t="s">
        <v>4034</v>
      </c>
      <c r="H1466" t="s">
        <v>3900</v>
      </c>
      <c r="I1466" t="s">
        <v>3882</v>
      </c>
      <c r="J1466" t="s">
        <v>3883</v>
      </c>
      <c r="K1466">
        <v>34500</v>
      </c>
    </row>
    <row r="1467" spans="1:11" x14ac:dyDescent="0.25">
      <c r="A1467" t="s">
        <v>4031</v>
      </c>
      <c r="B1467" t="s">
        <v>3853</v>
      </c>
      <c r="C1467" t="s">
        <v>354</v>
      </c>
      <c r="D1467" t="s">
        <v>4032</v>
      </c>
      <c r="E1467" t="s">
        <v>3898</v>
      </c>
      <c r="F1467" t="s">
        <v>344</v>
      </c>
      <c r="G1467" t="s">
        <v>4034</v>
      </c>
      <c r="H1467" t="s">
        <v>3900</v>
      </c>
      <c r="I1467" t="s">
        <v>3904</v>
      </c>
      <c r="J1467" t="s">
        <v>3864</v>
      </c>
      <c r="K1467">
        <v>23300</v>
      </c>
    </row>
    <row r="1468" spans="1:11" x14ac:dyDescent="0.25">
      <c r="A1468" t="s">
        <v>4031</v>
      </c>
      <c r="B1468" t="s">
        <v>3853</v>
      </c>
      <c r="C1468" t="s">
        <v>354</v>
      </c>
      <c r="D1468" t="s">
        <v>4032</v>
      </c>
      <c r="E1468" t="s">
        <v>3898</v>
      </c>
      <c r="F1468" t="s">
        <v>344</v>
      </c>
      <c r="G1468" t="s">
        <v>4034</v>
      </c>
      <c r="H1468" t="s">
        <v>3900</v>
      </c>
      <c r="I1468" t="s">
        <v>3904</v>
      </c>
      <c r="J1468" t="s">
        <v>3865</v>
      </c>
      <c r="K1468">
        <v>24500</v>
      </c>
    </row>
    <row r="1469" spans="1:11" x14ac:dyDescent="0.25">
      <c r="A1469" t="s">
        <v>4031</v>
      </c>
      <c r="B1469" t="s">
        <v>3853</v>
      </c>
      <c r="C1469" t="s">
        <v>354</v>
      </c>
      <c r="D1469" t="s">
        <v>4032</v>
      </c>
      <c r="E1469" t="s">
        <v>3898</v>
      </c>
      <c r="F1469" t="s">
        <v>344</v>
      </c>
      <c r="G1469" t="s">
        <v>4034</v>
      </c>
      <c r="H1469" t="s">
        <v>3900</v>
      </c>
      <c r="I1469" t="s">
        <v>3904</v>
      </c>
      <c r="J1469" t="s">
        <v>3883</v>
      </c>
      <c r="K1469">
        <v>24500</v>
      </c>
    </row>
    <row r="1470" spans="1:11" x14ac:dyDescent="0.25">
      <c r="A1470" t="s">
        <v>4031</v>
      </c>
      <c r="B1470" t="s">
        <v>3853</v>
      </c>
      <c r="C1470" t="s">
        <v>354</v>
      </c>
      <c r="D1470" t="s">
        <v>4032</v>
      </c>
      <c r="E1470" t="s">
        <v>3898</v>
      </c>
      <c r="F1470" t="s">
        <v>344</v>
      </c>
      <c r="G1470" t="s">
        <v>4034</v>
      </c>
      <c r="H1470" t="s">
        <v>3900</v>
      </c>
      <c r="I1470" t="s">
        <v>3866</v>
      </c>
      <c r="J1470" t="s">
        <v>3865</v>
      </c>
      <c r="K1470">
        <v>81500</v>
      </c>
    </row>
    <row r="1471" spans="1:11" x14ac:dyDescent="0.25">
      <c r="A1471" t="s">
        <v>4031</v>
      </c>
      <c r="B1471" t="s">
        <v>3853</v>
      </c>
      <c r="C1471" t="s">
        <v>354</v>
      </c>
      <c r="D1471" t="s">
        <v>4032</v>
      </c>
      <c r="E1471" t="s">
        <v>3898</v>
      </c>
      <c r="F1471" t="s">
        <v>344</v>
      </c>
      <c r="G1471" t="s">
        <v>4034</v>
      </c>
      <c r="H1471" t="s">
        <v>3900</v>
      </c>
      <c r="I1471" t="s">
        <v>3866</v>
      </c>
      <c r="J1471" t="s">
        <v>3883</v>
      </c>
      <c r="K1471">
        <v>81500</v>
      </c>
    </row>
    <row r="1472" spans="1:11" x14ac:dyDescent="0.25">
      <c r="A1472" t="s">
        <v>4031</v>
      </c>
      <c r="B1472" t="s">
        <v>3853</v>
      </c>
      <c r="C1472" t="s">
        <v>354</v>
      </c>
      <c r="D1472" t="s">
        <v>4032</v>
      </c>
      <c r="E1472" t="s">
        <v>3898</v>
      </c>
      <c r="F1472" t="s">
        <v>344</v>
      </c>
      <c r="G1472" t="s">
        <v>4034</v>
      </c>
      <c r="H1472" t="s">
        <v>3900</v>
      </c>
      <c r="I1472" t="s">
        <v>3868</v>
      </c>
      <c r="J1472" t="s">
        <v>3865</v>
      </c>
      <c r="K1472">
        <v>107000</v>
      </c>
    </row>
    <row r="1473" spans="1:11" x14ac:dyDescent="0.25">
      <c r="A1473" t="s">
        <v>4031</v>
      </c>
      <c r="B1473" t="s">
        <v>3853</v>
      </c>
      <c r="C1473" t="s">
        <v>354</v>
      </c>
      <c r="D1473" t="s">
        <v>4032</v>
      </c>
      <c r="E1473" t="s">
        <v>3898</v>
      </c>
      <c r="F1473" t="s">
        <v>344</v>
      </c>
      <c r="G1473" t="s">
        <v>4034</v>
      </c>
      <c r="H1473" t="s">
        <v>3900</v>
      </c>
      <c r="I1473" t="s">
        <v>3868</v>
      </c>
      <c r="J1473" t="s">
        <v>3883</v>
      </c>
      <c r="K1473">
        <v>107000</v>
      </c>
    </row>
    <row r="1474" spans="1:11" x14ac:dyDescent="0.25">
      <c r="A1474" t="s">
        <v>4031</v>
      </c>
      <c r="B1474" t="s">
        <v>3853</v>
      </c>
      <c r="C1474" t="s">
        <v>354</v>
      </c>
      <c r="D1474" t="s">
        <v>4032</v>
      </c>
      <c r="E1474" t="s">
        <v>3898</v>
      </c>
      <c r="F1474" t="s">
        <v>344</v>
      </c>
      <c r="G1474" t="s">
        <v>4034</v>
      </c>
      <c r="H1474" t="s">
        <v>3900</v>
      </c>
      <c r="I1474" t="s">
        <v>3869</v>
      </c>
      <c r="J1474" t="s">
        <v>3865</v>
      </c>
      <c r="K1474">
        <v>34000</v>
      </c>
    </row>
    <row r="1475" spans="1:11" x14ac:dyDescent="0.25">
      <c r="A1475" t="s">
        <v>4031</v>
      </c>
      <c r="B1475" t="s">
        <v>3853</v>
      </c>
      <c r="C1475" t="s">
        <v>354</v>
      </c>
      <c r="D1475" t="s">
        <v>4032</v>
      </c>
      <c r="E1475" t="s">
        <v>3898</v>
      </c>
      <c r="F1475" t="s">
        <v>344</v>
      </c>
      <c r="G1475" t="s">
        <v>4034</v>
      </c>
      <c r="H1475" t="s">
        <v>3900</v>
      </c>
      <c r="I1475" t="s">
        <v>3869</v>
      </c>
      <c r="J1475" t="s">
        <v>3883</v>
      </c>
      <c r="K1475">
        <v>34000</v>
      </c>
    </row>
    <row r="1476" spans="1:11" x14ac:dyDescent="0.25">
      <c r="A1476" t="s">
        <v>4031</v>
      </c>
      <c r="B1476" t="s">
        <v>3853</v>
      </c>
      <c r="C1476" t="s">
        <v>354</v>
      </c>
      <c r="D1476" t="s">
        <v>4032</v>
      </c>
      <c r="E1476" t="s">
        <v>3898</v>
      </c>
      <c r="F1476" t="s">
        <v>344</v>
      </c>
      <c r="G1476" t="s">
        <v>4034</v>
      </c>
      <c r="H1476" t="s">
        <v>3900</v>
      </c>
      <c r="I1476" t="s">
        <v>3870</v>
      </c>
      <c r="J1476" t="s">
        <v>3865</v>
      </c>
      <c r="K1476">
        <v>59500</v>
      </c>
    </row>
    <row r="1477" spans="1:11" x14ac:dyDescent="0.25">
      <c r="A1477" t="s">
        <v>4031</v>
      </c>
      <c r="B1477" t="s">
        <v>3853</v>
      </c>
      <c r="C1477" t="s">
        <v>354</v>
      </c>
      <c r="D1477" t="s">
        <v>4032</v>
      </c>
      <c r="E1477" t="s">
        <v>3898</v>
      </c>
      <c r="F1477" t="s">
        <v>344</v>
      </c>
      <c r="G1477" t="s">
        <v>4034</v>
      </c>
      <c r="H1477" t="s">
        <v>3900</v>
      </c>
      <c r="I1477" t="s">
        <v>3870</v>
      </c>
      <c r="J1477" t="s">
        <v>3883</v>
      </c>
      <c r="K1477">
        <v>59500</v>
      </c>
    </row>
    <row r="1478" spans="1:11" x14ac:dyDescent="0.25">
      <c r="A1478" t="s">
        <v>4031</v>
      </c>
      <c r="B1478" t="s">
        <v>3853</v>
      </c>
      <c r="C1478" t="s">
        <v>354</v>
      </c>
      <c r="D1478" t="s">
        <v>4032</v>
      </c>
      <c r="E1478" t="s">
        <v>3898</v>
      </c>
      <c r="F1478" t="s">
        <v>344</v>
      </c>
      <c r="G1478" t="s">
        <v>4034</v>
      </c>
      <c r="H1478" t="s">
        <v>3900</v>
      </c>
      <c r="I1478" t="s">
        <v>3935</v>
      </c>
      <c r="J1478" t="s">
        <v>3865</v>
      </c>
      <c r="K1478">
        <v>14500</v>
      </c>
    </row>
    <row r="1479" spans="1:11" x14ac:dyDescent="0.25">
      <c r="A1479" t="s">
        <v>4031</v>
      </c>
      <c r="B1479" t="s">
        <v>3853</v>
      </c>
      <c r="C1479" t="s">
        <v>354</v>
      </c>
      <c r="D1479" t="s">
        <v>4032</v>
      </c>
      <c r="E1479" t="s">
        <v>3898</v>
      </c>
      <c r="F1479" t="s">
        <v>344</v>
      </c>
      <c r="G1479" t="s">
        <v>4034</v>
      </c>
      <c r="H1479" t="s">
        <v>3900</v>
      </c>
      <c r="I1479" t="s">
        <v>3935</v>
      </c>
      <c r="J1479" t="s">
        <v>3883</v>
      </c>
      <c r="K1479">
        <v>14500</v>
      </c>
    </row>
    <row r="1480" spans="1:11" x14ac:dyDescent="0.25">
      <c r="A1480" t="s">
        <v>4031</v>
      </c>
      <c r="B1480" t="s">
        <v>3853</v>
      </c>
      <c r="C1480" t="s">
        <v>354</v>
      </c>
      <c r="D1480" t="s">
        <v>4032</v>
      </c>
      <c r="E1480" t="s">
        <v>3898</v>
      </c>
      <c r="F1480" t="s">
        <v>344</v>
      </c>
      <c r="G1480" t="s">
        <v>4034</v>
      </c>
      <c r="H1480" t="s">
        <v>3900</v>
      </c>
      <c r="I1480" t="s">
        <v>3884</v>
      </c>
      <c r="J1480" t="s">
        <v>3859</v>
      </c>
      <c r="K1480">
        <v>20000</v>
      </c>
    </row>
    <row r="1481" spans="1:11" x14ac:dyDescent="0.25">
      <c r="A1481" t="s">
        <v>4031</v>
      </c>
      <c r="B1481" t="s">
        <v>3853</v>
      </c>
      <c r="C1481" t="s">
        <v>354</v>
      </c>
      <c r="D1481" t="s">
        <v>4032</v>
      </c>
      <c r="E1481" t="s">
        <v>3898</v>
      </c>
      <c r="F1481" t="s">
        <v>344</v>
      </c>
      <c r="G1481" t="s">
        <v>4034</v>
      </c>
      <c r="H1481" t="s">
        <v>3900</v>
      </c>
      <c r="I1481" t="s">
        <v>3884</v>
      </c>
      <c r="J1481" t="s">
        <v>3860</v>
      </c>
      <c r="K1481">
        <v>20000</v>
      </c>
    </row>
    <row r="1482" spans="1:11" x14ac:dyDescent="0.25">
      <c r="A1482" t="s">
        <v>4031</v>
      </c>
      <c r="B1482" t="s">
        <v>3853</v>
      </c>
      <c r="C1482" t="s">
        <v>354</v>
      </c>
      <c r="D1482" t="s">
        <v>4032</v>
      </c>
      <c r="E1482" t="s">
        <v>3898</v>
      </c>
      <c r="F1482" t="s">
        <v>344</v>
      </c>
      <c r="G1482" t="s">
        <v>4034</v>
      </c>
      <c r="H1482" t="s">
        <v>3900</v>
      </c>
      <c r="I1482" t="s">
        <v>530</v>
      </c>
      <c r="J1482" t="s">
        <v>533</v>
      </c>
      <c r="K1482">
        <v>300000</v>
      </c>
    </row>
    <row r="1483" spans="1:11" x14ac:dyDescent="0.25">
      <c r="A1483" t="s">
        <v>4031</v>
      </c>
      <c r="B1483" t="s">
        <v>3853</v>
      </c>
      <c r="C1483" t="s">
        <v>354</v>
      </c>
      <c r="D1483" t="s">
        <v>4032</v>
      </c>
      <c r="E1483" t="s">
        <v>3898</v>
      </c>
      <c r="F1483" t="s">
        <v>344</v>
      </c>
      <c r="G1483" t="s">
        <v>4034</v>
      </c>
      <c r="H1483" t="s">
        <v>3900</v>
      </c>
      <c r="I1483" t="s">
        <v>530</v>
      </c>
      <c r="J1483" t="s">
        <v>3871</v>
      </c>
      <c r="K1483">
        <v>316000</v>
      </c>
    </row>
    <row r="1484" spans="1:11" x14ac:dyDescent="0.25">
      <c r="A1484" t="s">
        <v>4031</v>
      </c>
      <c r="B1484" t="s">
        <v>3853</v>
      </c>
      <c r="C1484" t="s">
        <v>354</v>
      </c>
      <c r="D1484" t="s">
        <v>4032</v>
      </c>
      <c r="E1484" t="s">
        <v>3898</v>
      </c>
      <c r="F1484" t="s">
        <v>344</v>
      </c>
      <c r="G1484" t="s">
        <v>4034</v>
      </c>
      <c r="H1484" t="s">
        <v>3900</v>
      </c>
      <c r="I1484" t="s">
        <v>3873</v>
      </c>
      <c r="J1484" t="s">
        <v>3859</v>
      </c>
      <c r="K1484">
        <v>438</v>
      </c>
    </row>
    <row r="1485" spans="1:11" x14ac:dyDescent="0.25">
      <c r="A1485" t="s">
        <v>4031</v>
      </c>
      <c r="B1485" t="s">
        <v>3853</v>
      </c>
      <c r="C1485" t="s">
        <v>354</v>
      </c>
      <c r="D1485" t="s">
        <v>4032</v>
      </c>
      <c r="E1485" t="s">
        <v>3898</v>
      </c>
      <c r="F1485" t="s">
        <v>344</v>
      </c>
      <c r="G1485" t="s">
        <v>4034</v>
      </c>
      <c r="H1485" t="s">
        <v>3900</v>
      </c>
      <c r="I1485" t="s">
        <v>3873</v>
      </c>
      <c r="J1485" t="s">
        <v>3860</v>
      </c>
      <c r="K1485">
        <v>438</v>
      </c>
    </row>
    <row r="1486" spans="1:11" x14ac:dyDescent="0.25">
      <c r="A1486" t="s">
        <v>4031</v>
      </c>
      <c r="B1486" t="s">
        <v>3853</v>
      </c>
      <c r="C1486" t="s">
        <v>354</v>
      </c>
      <c r="D1486" t="s">
        <v>4032</v>
      </c>
      <c r="E1486" t="s">
        <v>3898</v>
      </c>
      <c r="F1486" t="s">
        <v>344</v>
      </c>
      <c r="G1486" t="s">
        <v>4034</v>
      </c>
      <c r="H1486" t="s">
        <v>3900</v>
      </c>
      <c r="I1486" t="s">
        <v>3886</v>
      </c>
      <c r="J1486" t="s">
        <v>3871</v>
      </c>
      <c r="K1486">
        <v>316000</v>
      </c>
    </row>
    <row r="1487" spans="1:11" x14ac:dyDescent="0.25">
      <c r="A1487" t="s">
        <v>4031</v>
      </c>
      <c r="B1487" t="s">
        <v>3853</v>
      </c>
      <c r="C1487" t="s">
        <v>354</v>
      </c>
      <c r="D1487" t="s">
        <v>4032</v>
      </c>
      <c r="E1487" t="s">
        <v>3898</v>
      </c>
      <c r="F1487" t="s">
        <v>344</v>
      </c>
      <c r="G1487" t="s">
        <v>4034</v>
      </c>
      <c r="H1487" t="s">
        <v>3900</v>
      </c>
      <c r="I1487" t="s">
        <v>3875</v>
      </c>
      <c r="J1487" t="s">
        <v>533</v>
      </c>
      <c r="K1487">
        <v>300000</v>
      </c>
    </row>
    <row r="1488" spans="1:11" x14ac:dyDescent="0.25">
      <c r="A1488" t="s">
        <v>4031</v>
      </c>
      <c r="B1488" t="s">
        <v>3853</v>
      </c>
      <c r="C1488" t="s">
        <v>354</v>
      </c>
      <c r="D1488" t="s">
        <v>4032</v>
      </c>
      <c r="E1488" t="s">
        <v>3898</v>
      </c>
      <c r="F1488" t="s">
        <v>344</v>
      </c>
      <c r="G1488" t="s">
        <v>4034</v>
      </c>
      <c r="H1488" t="s">
        <v>3900</v>
      </c>
      <c r="I1488" t="s">
        <v>3875</v>
      </c>
      <c r="J1488" t="s">
        <v>3871</v>
      </c>
      <c r="K1488">
        <v>316000</v>
      </c>
    </row>
    <row r="1489" spans="1:11" x14ac:dyDescent="0.25">
      <c r="A1489" t="s">
        <v>4031</v>
      </c>
      <c r="B1489" t="s">
        <v>3853</v>
      </c>
      <c r="C1489" t="s">
        <v>354</v>
      </c>
      <c r="D1489" t="s">
        <v>4032</v>
      </c>
      <c r="E1489" t="s">
        <v>3898</v>
      </c>
      <c r="F1489" t="s">
        <v>344</v>
      </c>
      <c r="G1489" t="s">
        <v>4034</v>
      </c>
      <c r="H1489" t="s">
        <v>3900</v>
      </c>
      <c r="I1489" t="s">
        <v>3876</v>
      </c>
      <c r="J1489" t="s">
        <v>3865</v>
      </c>
      <c r="K1489">
        <v>134000</v>
      </c>
    </row>
    <row r="1490" spans="1:11" x14ac:dyDescent="0.25">
      <c r="A1490" t="s">
        <v>4031</v>
      </c>
      <c r="B1490" t="s">
        <v>3853</v>
      </c>
      <c r="C1490" t="s">
        <v>354</v>
      </c>
      <c r="D1490" t="s">
        <v>4032</v>
      </c>
      <c r="E1490" t="s">
        <v>3898</v>
      </c>
      <c r="F1490" t="s">
        <v>344</v>
      </c>
      <c r="G1490" t="s">
        <v>4034</v>
      </c>
      <c r="H1490" t="s">
        <v>3900</v>
      </c>
      <c r="I1490" t="s">
        <v>3876</v>
      </c>
      <c r="J1490" t="s">
        <v>3883</v>
      </c>
      <c r="K1490">
        <v>134000</v>
      </c>
    </row>
    <row r="1491" spans="1:11" x14ac:dyDescent="0.25">
      <c r="A1491" t="s">
        <v>4031</v>
      </c>
      <c r="B1491" t="s">
        <v>3853</v>
      </c>
      <c r="C1491" t="s">
        <v>354</v>
      </c>
      <c r="D1491" t="s">
        <v>4032</v>
      </c>
      <c r="E1491" t="s">
        <v>3936</v>
      </c>
      <c r="F1491" t="s">
        <v>347</v>
      </c>
      <c r="G1491" t="s">
        <v>4035</v>
      </c>
      <c r="H1491" t="s">
        <v>3857</v>
      </c>
      <c r="I1491" t="s">
        <v>3858</v>
      </c>
      <c r="J1491" t="s">
        <v>3859</v>
      </c>
      <c r="K1491">
        <v>52500</v>
      </c>
    </row>
    <row r="1492" spans="1:11" x14ac:dyDescent="0.25">
      <c r="A1492" t="s">
        <v>4031</v>
      </c>
      <c r="B1492" t="s">
        <v>3853</v>
      </c>
      <c r="C1492" t="s">
        <v>354</v>
      </c>
      <c r="D1492" t="s">
        <v>4032</v>
      </c>
      <c r="E1492" t="s">
        <v>3936</v>
      </c>
      <c r="F1492" t="s">
        <v>347</v>
      </c>
      <c r="G1492" t="s">
        <v>4035</v>
      </c>
      <c r="H1492" t="s">
        <v>3857</v>
      </c>
      <c r="I1492" t="s">
        <v>3858</v>
      </c>
      <c r="J1492" t="s">
        <v>3860</v>
      </c>
      <c r="K1492">
        <v>52500</v>
      </c>
    </row>
    <row r="1493" spans="1:11" x14ac:dyDescent="0.25">
      <c r="A1493" t="s">
        <v>4031</v>
      </c>
      <c r="B1493" t="s">
        <v>3853</v>
      </c>
      <c r="C1493" t="s">
        <v>354</v>
      </c>
      <c r="D1493" t="s">
        <v>4032</v>
      </c>
      <c r="E1493" t="s">
        <v>3936</v>
      </c>
      <c r="F1493" t="s">
        <v>347</v>
      </c>
      <c r="G1493" t="s">
        <v>4035</v>
      </c>
      <c r="H1493" t="s">
        <v>3857</v>
      </c>
      <c r="I1493" t="s">
        <v>3881</v>
      </c>
      <c r="J1493" t="s">
        <v>3859</v>
      </c>
      <c r="K1493">
        <v>33000</v>
      </c>
    </row>
    <row r="1494" spans="1:11" x14ac:dyDescent="0.25">
      <c r="A1494" t="s">
        <v>4031</v>
      </c>
      <c r="B1494" t="s">
        <v>3853</v>
      </c>
      <c r="C1494" t="s">
        <v>354</v>
      </c>
      <c r="D1494" t="s">
        <v>4032</v>
      </c>
      <c r="E1494" t="s">
        <v>3936</v>
      </c>
      <c r="F1494" t="s">
        <v>347</v>
      </c>
      <c r="G1494" t="s">
        <v>4035</v>
      </c>
      <c r="H1494" t="s">
        <v>3857</v>
      </c>
      <c r="I1494" t="s">
        <v>3881</v>
      </c>
      <c r="J1494" t="s">
        <v>3860</v>
      </c>
      <c r="K1494">
        <v>33000</v>
      </c>
    </row>
    <row r="1495" spans="1:11" x14ac:dyDescent="0.25">
      <c r="A1495" t="s">
        <v>4031</v>
      </c>
      <c r="B1495" t="s">
        <v>3853</v>
      </c>
      <c r="C1495" t="s">
        <v>354</v>
      </c>
      <c r="D1495" t="s">
        <v>4032</v>
      </c>
      <c r="E1495" t="s">
        <v>3936</v>
      </c>
      <c r="F1495" t="s">
        <v>347</v>
      </c>
      <c r="G1495" t="s">
        <v>4035</v>
      </c>
      <c r="H1495" t="s">
        <v>3857</v>
      </c>
      <c r="I1495" t="s">
        <v>3863</v>
      </c>
      <c r="J1495" t="s">
        <v>3864</v>
      </c>
      <c r="K1495">
        <v>142500</v>
      </c>
    </row>
    <row r="1496" spans="1:11" x14ac:dyDescent="0.25">
      <c r="A1496" t="s">
        <v>4031</v>
      </c>
      <c r="B1496" t="s">
        <v>3853</v>
      </c>
      <c r="C1496" t="s">
        <v>354</v>
      </c>
      <c r="D1496" t="s">
        <v>4032</v>
      </c>
      <c r="E1496" t="s">
        <v>3936</v>
      </c>
      <c r="F1496" t="s">
        <v>347</v>
      </c>
      <c r="G1496" t="s">
        <v>4035</v>
      </c>
      <c r="H1496" t="s">
        <v>3857</v>
      </c>
      <c r="I1496" t="s">
        <v>3863</v>
      </c>
      <c r="J1496" t="s">
        <v>3865</v>
      </c>
      <c r="K1496">
        <v>150000</v>
      </c>
    </row>
    <row r="1497" spans="1:11" x14ac:dyDescent="0.25">
      <c r="A1497" t="s">
        <v>4031</v>
      </c>
      <c r="B1497" t="s">
        <v>3853</v>
      </c>
      <c r="C1497" t="s">
        <v>354</v>
      </c>
      <c r="D1497" t="s">
        <v>4032</v>
      </c>
      <c r="E1497" t="s">
        <v>3936</v>
      </c>
      <c r="F1497" t="s">
        <v>347</v>
      </c>
      <c r="G1497" t="s">
        <v>4035</v>
      </c>
      <c r="H1497" t="s">
        <v>3857</v>
      </c>
      <c r="I1497" t="s">
        <v>3863</v>
      </c>
      <c r="J1497" t="s">
        <v>3883</v>
      </c>
      <c r="K1497">
        <v>150000</v>
      </c>
    </row>
    <row r="1498" spans="1:11" x14ac:dyDescent="0.25">
      <c r="A1498" t="s">
        <v>4031</v>
      </c>
      <c r="B1498" t="s">
        <v>3853</v>
      </c>
      <c r="C1498" t="s">
        <v>354</v>
      </c>
      <c r="D1498" t="s">
        <v>4032</v>
      </c>
      <c r="E1498" t="s">
        <v>3936</v>
      </c>
      <c r="F1498" t="s">
        <v>347</v>
      </c>
      <c r="G1498" t="s">
        <v>4035</v>
      </c>
      <c r="H1498" t="s">
        <v>3857</v>
      </c>
      <c r="I1498" t="s">
        <v>3903</v>
      </c>
      <c r="J1498" t="s">
        <v>3864</v>
      </c>
      <c r="K1498">
        <v>123500</v>
      </c>
    </row>
    <row r="1499" spans="1:11" x14ac:dyDescent="0.25">
      <c r="A1499" t="s">
        <v>4031</v>
      </c>
      <c r="B1499" t="s">
        <v>3853</v>
      </c>
      <c r="C1499" t="s">
        <v>354</v>
      </c>
      <c r="D1499" t="s">
        <v>4032</v>
      </c>
      <c r="E1499" t="s">
        <v>3936</v>
      </c>
      <c r="F1499" t="s">
        <v>347</v>
      </c>
      <c r="G1499" t="s">
        <v>4035</v>
      </c>
      <c r="H1499" t="s">
        <v>3857</v>
      </c>
      <c r="I1499" t="s">
        <v>3903</v>
      </c>
      <c r="J1499" t="s">
        <v>3865</v>
      </c>
      <c r="K1499">
        <v>130000</v>
      </c>
    </row>
    <row r="1500" spans="1:11" x14ac:dyDescent="0.25">
      <c r="A1500" t="s">
        <v>4031</v>
      </c>
      <c r="B1500" t="s">
        <v>3853</v>
      </c>
      <c r="C1500" t="s">
        <v>354</v>
      </c>
      <c r="D1500" t="s">
        <v>4032</v>
      </c>
      <c r="E1500" t="s">
        <v>3936</v>
      </c>
      <c r="F1500" t="s">
        <v>347</v>
      </c>
      <c r="G1500" t="s">
        <v>4035</v>
      </c>
      <c r="H1500" t="s">
        <v>3857</v>
      </c>
      <c r="I1500" t="s">
        <v>3903</v>
      </c>
      <c r="J1500" t="s">
        <v>3883</v>
      </c>
      <c r="K1500">
        <v>130000</v>
      </c>
    </row>
    <row r="1501" spans="1:11" x14ac:dyDescent="0.25">
      <c r="A1501" t="s">
        <v>4031</v>
      </c>
      <c r="B1501" t="s">
        <v>3853</v>
      </c>
      <c r="C1501" t="s">
        <v>354</v>
      </c>
      <c r="D1501" t="s">
        <v>4032</v>
      </c>
      <c r="E1501" t="s">
        <v>3936</v>
      </c>
      <c r="F1501" t="s">
        <v>347</v>
      </c>
      <c r="G1501" t="s">
        <v>4035</v>
      </c>
      <c r="H1501" t="s">
        <v>3857</v>
      </c>
      <c r="I1501" t="s">
        <v>3904</v>
      </c>
      <c r="J1501" t="s">
        <v>3864</v>
      </c>
      <c r="K1501">
        <v>131600</v>
      </c>
    </row>
    <row r="1502" spans="1:11" x14ac:dyDescent="0.25">
      <c r="A1502" t="s">
        <v>4031</v>
      </c>
      <c r="B1502" t="s">
        <v>3853</v>
      </c>
      <c r="C1502" t="s">
        <v>354</v>
      </c>
      <c r="D1502" t="s">
        <v>4032</v>
      </c>
      <c r="E1502" t="s">
        <v>3936</v>
      </c>
      <c r="F1502" t="s">
        <v>347</v>
      </c>
      <c r="G1502" t="s">
        <v>4035</v>
      </c>
      <c r="H1502" t="s">
        <v>3857</v>
      </c>
      <c r="I1502" t="s">
        <v>3904</v>
      </c>
      <c r="J1502" t="s">
        <v>3865</v>
      </c>
      <c r="K1502">
        <v>138500</v>
      </c>
    </row>
    <row r="1503" spans="1:11" x14ac:dyDescent="0.25">
      <c r="A1503" t="s">
        <v>4031</v>
      </c>
      <c r="B1503" t="s">
        <v>3853</v>
      </c>
      <c r="C1503" t="s">
        <v>354</v>
      </c>
      <c r="D1503" t="s">
        <v>4032</v>
      </c>
      <c r="E1503" t="s">
        <v>3936</v>
      </c>
      <c r="F1503" t="s">
        <v>347</v>
      </c>
      <c r="G1503" t="s">
        <v>4035</v>
      </c>
      <c r="H1503" t="s">
        <v>3857</v>
      </c>
      <c r="I1503" t="s">
        <v>3904</v>
      </c>
      <c r="J1503" t="s">
        <v>3883</v>
      </c>
      <c r="K1503">
        <v>138500</v>
      </c>
    </row>
    <row r="1504" spans="1:11" x14ac:dyDescent="0.25">
      <c r="A1504" t="s">
        <v>4031</v>
      </c>
      <c r="B1504" t="s">
        <v>3853</v>
      </c>
      <c r="C1504" t="s">
        <v>354</v>
      </c>
      <c r="D1504" t="s">
        <v>4032</v>
      </c>
      <c r="E1504" t="s">
        <v>3936</v>
      </c>
      <c r="F1504" t="s">
        <v>347</v>
      </c>
      <c r="G1504" t="s">
        <v>4035</v>
      </c>
      <c r="H1504" t="s">
        <v>3857</v>
      </c>
      <c r="I1504" t="s">
        <v>3866</v>
      </c>
      <c r="J1504" t="s">
        <v>3865</v>
      </c>
      <c r="K1504">
        <v>181500</v>
      </c>
    </row>
    <row r="1505" spans="1:11" x14ac:dyDescent="0.25">
      <c r="A1505" t="s">
        <v>4031</v>
      </c>
      <c r="B1505" t="s">
        <v>3853</v>
      </c>
      <c r="C1505" t="s">
        <v>354</v>
      </c>
      <c r="D1505" t="s">
        <v>4032</v>
      </c>
      <c r="E1505" t="s">
        <v>3936</v>
      </c>
      <c r="F1505" t="s">
        <v>347</v>
      </c>
      <c r="G1505" t="s">
        <v>4035</v>
      </c>
      <c r="H1505" t="s">
        <v>3857</v>
      </c>
      <c r="I1505" t="s">
        <v>3866</v>
      </c>
      <c r="J1505" t="s">
        <v>3883</v>
      </c>
      <c r="K1505">
        <v>181500</v>
      </c>
    </row>
    <row r="1506" spans="1:11" x14ac:dyDescent="0.25">
      <c r="A1506" t="s">
        <v>4031</v>
      </c>
      <c r="B1506" t="s">
        <v>3853</v>
      </c>
      <c r="C1506" t="s">
        <v>354</v>
      </c>
      <c r="D1506" t="s">
        <v>4032</v>
      </c>
      <c r="E1506" t="s">
        <v>3936</v>
      </c>
      <c r="F1506" t="s">
        <v>347</v>
      </c>
      <c r="G1506" t="s">
        <v>4035</v>
      </c>
      <c r="H1506" t="s">
        <v>3857</v>
      </c>
      <c r="I1506" t="s">
        <v>3867</v>
      </c>
      <c r="J1506" t="s">
        <v>3865</v>
      </c>
      <c r="K1506">
        <v>128000</v>
      </c>
    </row>
    <row r="1507" spans="1:11" x14ac:dyDescent="0.25">
      <c r="A1507" t="s">
        <v>4031</v>
      </c>
      <c r="B1507" t="s">
        <v>3853</v>
      </c>
      <c r="C1507" t="s">
        <v>354</v>
      </c>
      <c r="D1507" t="s">
        <v>4032</v>
      </c>
      <c r="E1507" t="s">
        <v>3936</v>
      </c>
      <c r="F1507" t="s">
        <v>347</v>
      </c>
      <c r="G1507" t="s">
        <v>4035</v>
      </c>
      <c r="H1507" t="s">
        <v>3857</v>
      </c>
      <c r="I1507" t="s">
        <v>3867</v>
      </c>
      <c r="J1507" t="s">
        <v>3883</v>
      </c>
      <c r="K1507">
        <v>128000</v>
      </c>
    </row>
    <row r="1508" spans="1:11" x14ac:dyDescent="0.25">
      <c r="A1508" t="s">
        <v>4031</v>
      </c>
      <c r="B1508" t="s">
        <v>3853</v>
      </c>
      <c r="C1508" t="s">
        <v>354</v>
      </c>
      <c r="D1508" t="s">
        <v>4032</v>
      </c>
      <c r="E1508" t="s">
        <v>3936</v>
      </c>
      <c r="F1508" t="s">
        <v>347</v>
      </c>
      <c r="G1508" t="s">
        <v>4035</v>
      </c>
      <c r="H1508" t="s">
        <v>3857</v>
      </c>
      <c r="I1508" t="s">
        <v>3868</v>
      </c>
      <c r="J1508" t="s">
        <v>3865</v>
      </c>
      <c r="K1508">
        <v>106000</v>
      </c>
    </row>
    <row r="1509" spans="1:11" x14ac:dyDescent="0.25">
      <c r="A1509" t="s">
        <v>4031</v>
      </c>
      <c r="B1509" t="s">
        <v>3853</v>
      </c>
      <c r="C1509" t="s">
        <v>354</v>
      </c>
      <c r="D1509" t="s">
        <v>4032</v>
      </c>
      <c r="E1509" t="s">
        <v>3936</v>
      </c>
      <c r="F1509" t="s">
        <v>347</v>
      </c>
      <c r="G1509" t="s">
        <v>4035</v>
      </c>
      <c r="H1509" t="s">
        <v>3857</v>
      </c>
      <c r="I1509" t="s">
        <v>3868</v>
      </c>
      <c r="J1509" t="s">
        <v>3883</v>
      </c>
      <c r="K1509">
        <v>106000</v>
      </c>
    </row>
    <row r="1510" spans="1:11" x14ac:dyDescent="0.25">
      <c r="A1510" t="s">
        <v>4031</v>
      </c>
      <c r="B1510" t="s">
        <v>3853</v>
      </c>
      <c r="C1510" t="s">
        <v>354</v>
      </c>
      <c r="D1510" t="s">
        <v>4032</v>
      </c>
      <c r="E1510" t="s">
        <v>3936</v>
      </c>
      <c r="F1510" t="s">
        <v>347</v>
      </c>
      <c r="G1510" t="s">
        <v>4035</v>
      </c>
      <c r="H1510" t="s">
        <v>3857</v>
      </c>
      <c r="I1510" t="s">
        <v>3869</v>
      </c>
      <c r="J1510" t="s">
        <v>3865</v>
      </c>
      <c r="K1510">
        <v>85000</v>
      </c>
    </row>
    <row r="1511" spans="1:11" x14ac:dyDescent="0.25">
      <c r="A1511" t="s">
        <v>4031</v>
      </c>
      <c r="B1511" t="s">
        <v>3853</v>
      </c>
      <c r="C1511" t="s">
        <v>354</v>
      </c>
      <c r="D1511" t="s">
        <v>4032</v>
      </c>
      <c r="E1511" t="s">
        <v>3936</v>
      </c>
      <c r="F1511" t="s">
        <v>347</v>
      </c>
      <c r="G1511" t="s">
        <v>4035</v>
      </c>
      <c r="H1511" t="s">
        <v>3857</v>
      </c>
      <c r="I1511" t="s">
        <v>3869</v>
      </c>
      <c r="J1511" t="s">
        <v>3883</v>
      </c>
      <c r="K1511">
        <v>85000</v>
      </c>
    </row>
    <row r="1512" spans="1:11" x14ac:dyDescent="0.25">
      <c r="A1512" t="s">
        <v>4031</v>
      </c>
      <c r="B1512" t="s">
        <v>3853</v>
      </c>
      <c r="C1512" t="s">
        <v>354</v>
      </c>
      <c r="D1512" t="s">
        <v>4032</v>
      </c>
      <c r="E1512" t="s">
        <v>3936</v>
      </c>
      <c r="F1512" t="s">
        <v>347</v>
      </c>
      <c r="G1512" t="s">
        <v>4035</v>
      </c>
      <c r="H1512" t="s">
        <v>3857</v>
      </c>
      <c r="I1512" t="s">
        <v>3870</v>
      </c>
      <c r="J1512" t="s">
        <v>3865</v>
      </c>
      <c r="K1512">
        <v>125000</v>
      </c>
    </row>
    <row r="1513" spans="1:11" x14ac:dyDescent="0.25">
      <c r="A1513" t="s">
        <v>4031</v>
      </c>
      <c r="B1513" t="s">
        <v>3853</v>
      </c>
      <c r="C1513" t="s">
        <v>354</v>
      </c>
      <c r="D1513" t="s">
        <v>4032</v>
      </c>
      <c r="E1513" t="s">
        <v>3936</v>
      </c>
      <c r="F1513" t="s">
        <v>347</v>
      </c>
      <c r="G1513" t="s">
        <v>4035</v>
      </c>
      <c r="H1513" t="s">
        <v>3857</v>
      </c>
      <c r="I1513" t="s">
        <v>3870</v>
      </c>
      <c r="J1513" t="s">
        <v>3883</v>
      </c>
      <c r="K1513">
        <v>125000</v>
      </c>
    </row>
    <row r="1514" spans="1:11" x14ac:dyDescent="0.25">
      <c r="A1514" t="s">
        <v>4031</v>
      </c>
      <c r="B1514" t="s">
        <v>3853</v>
      </c>
      <c r="C1514" t="s">
        <v>354</v>
      </c>
      <c r="D1514" t="s">
        <v>4032</v>
      </c>
      <c r="E1514" t="s">
        <v>3936</v>
      </c>
      <c r="F1514" t="s">
        <v>347</v>
      </c>
      <c r="G1514" t="s">
        <v>4035</v>
      </c>
      <c r="H1514" t="s">
        <v>3857</v>
      </c>
      <c r="I1514" t="s">
        <v>3935</v>
      </c>
      <c r="J1514" t="s">
        <v>3865</v>
      </c>
      <c r="K1514">
        <v>38000</v>
      </c>
    </row>
    <row r="1515" spans="1:11" x14ac:dyDescent="0.25">
      <c r="A1515" t="s">
        <v>4031</v>
      </c>
      <c r="B1515" t="s">
        <v>3853</v>
      </c>
      <c r="C1515" t="s">
        <v>354</v>
      </c>
      <c r="D1515" t="s">
        <v>4032</v>
      </c>
      <c r="E1515" t="s">
        <v>3936</v>
      </c>
      <c r="F1515" t="s">
        <v>347</v>
      </c>
      <c r="G1515" t="s">
        <v>4035</v>
      </c>
      <c r="H1515" t="s">
        <v>3857</v>
      </c>
      <c r="I1515" t="s">
        <v>3935</v>
      </c>
      <c r="J1515" t="s">
        <v>3883</v>
      </c>
      <c r="K1515">
        <v>38000</v>
      </c>
    </row>
    <row r="1516" spans="1:11" x14ac:dyDescent="0.25">
      <c r="A1516" t="s">
        <v>4031</v>
      </c>
      <c r="B1516" t="s">
        <v>3853</v>
      </c>
      <c r="C1516" t="s">
        <v>354</v>
      </c>
      <c r="D1516" t="s">
        <v>4032</v>
      </c>
      <c r="E1516" t="s">
        <v>3936</v>
      </c>
      <c r="F1516" t="s">
        <v>347</v>
      </c>
      <c r="G1516" t="s">
        <v>4035</v>
      </c>
      <c r="H1516" t="s">
        <v>3857</v>
      </c>
      <c r="I1516" t="s">
        <v>3925</v>
      </c>
      <c r="J1516" t="s">
        <v>3859</v>
      </c>
      <c r="K1516">
        <v>23000</v>
      </c>
    </row>
    <row r="1517" spans="1:11" x14ac:dyDescent="0.25">
      <c r="A1517" t="s">
        <v>4031</v>
      </c>
      <c r="B1517" t="s">
        <v>3853</v>
      </c>
      <c r="C1517" t="s">
        <v>354</v>
      </c>
      <c r="D1517" t="s">
        <v>4032</v>
      </c>
      <c r="E1517" t="s">
        <v>3936</v>
      </c>
      <c r="F1517" t="s">
        <v>347</v>
      </c>
      <c r="G1517" t="s">
        <v>4035</v>
      </c>
      <c r="H1517" t="s">
        <v>3857</v>
      </c>
      <c r="I1517" t="s">
        <v>3925</v>
      </c>
      <c r="J1517" t="s">
        <v>3860</v>
      </c>
      <c r="K1517">
        <v>23000</v>
      </c>
    </row>
    <row r="1518" spans="1:11" x14ac:dyDescent="0.25">
      <c r="A1518" t="s">
        <v>4031</v>
      </c>
      <c r="B1518" t="s">
        <v>3853</v>
      </c>
      <c r="C1518" t="s">
        <v>354</v>
      </c>
      <c r="D1518" t="s">
        <v>4032</v>
      </c>
      <c r="E1518" t="s">
        <v>3936</v>
      </c>
      <c r="F1518" t="s">
        <v>347</v>
      </c>
      <c r="G1518" t="s">
        <v>4035</v>
      </c>
      <c r="H1518" t="s">
        <v>3857</v>
      </c>
      <c r="I1518" t="s">
        <v>3884</v>
      </c>
      <c r="J1518" t="s">
        <v>3859</v>
      </c>
      <c r="K1518">
        <v>35000</v>
      </c>
    </row>
    <row r="1519" spans="1:11" x14ac:dyDescent="0.25">
      <c r="A1519" t="s">
        <v>4031</v>
      </c>
      <c r="B1519" t="s">
        <v>3853</v>
      </c>
      <c r="C1519" t="s">
        <v>354</v>
      </c>
      <c r="D1519" t="s">
        <v>4032</v>
      </c>
      <c r="E1519" t="s">
        <v>3936</v>
      </c>
      <c r="F1519" t="s">
        <v>347</v>
      </c>
      <c r="G1519" t="s">
        <v>4035</v>
      </c>
      <c r="H1519" t="s">
        <v>3857</v>
      </c>
      <c r="I1519" t="s">
        <v>3884</v>
      </c>
      <c r="J1519" t="s">
        <v>3860</v>
      </c>
      <c r="K1519">
        <v>35000</v>
      </c>
    </row>
    <row r="1520" spans="1:11" x14ac:dyDescent="0.25">
      <c r="A1520" t="s">
        <v>4031</v>
      </c>
      <c r="B1520" t="s">
        <v>3853</v>
      </c>
      <c r="C1520" t="s">
        <v>354</v>
      </c>
      <c r="D1520" t="s">
        <v>4032</v>
      </c>
      <c r="E1520" t="s">
        <v>3936</v>
      </c>
      <c r="F1520" t="s">
        <v>347</v>
      </c>
      <c r="G1520" t="s">
        <v>4035</v>
      </c>
      <c r="H1520" t="s">
        <v>3857</v>
      </c>
      <c r="I1520" t="s">
        <v>530</v>
      </c>
      <c r="J1520" t="s">
        <v>533</v>
      </c>
      <c r="K1520">
        <v>606000</v>
      </c>
    </row>
    <row r="1521" spans="1:11" x14ac:dyDescent="0.25">
      <c r="A1521" t="s">
        <v>4031</v>
      </c>
      <c r="B1521" t="s">
        <v>3853</v>
      </c>
      <c r="C1521" t="s">
        <v>354</v>
      </c>
      <c r="D1521" t="s">
        <v>4032</v>
      </c>
      <c r="E1521" t="s">
        <v>3936</v>
      </c>
      <c r="F1521" t="s">
        <v>347</v>
      </c>
      <c r="G1521" t="s">
        <v>4035</v>
      </c>
      <c r="H1521" t="s">
        <v>3857</v>
      </c>
      <c r="I1521" t="s">
        <v>530</v>
      </c>
      <c r="J1521" t="s">
        <v>3871</v>
      </c>
      <c r="K1521">
        <v>638000</v>
      </c>
    </row>
    <row r="1522" spans="1:11" x14ac:dyDescent="0.25">
      <c r="A1522" t="s">
        <v>4031</v>
      </c>
      <c r="B1522" t="s">
        <v>3853</v>
      </c>
      <c r="C1522" t="s">
        <v>354</v>
      </c>
      <c r="D1522" t="s">
        <v>4032</v>
      </c>
      <c r="E1522" t="s">
        <v>3936</v>
      </c>
      <c r="F1522" t="s">
        <v>347</v>
      </c>
      <c r="G1522" t="s">
        <v>4035</v>
      </c>
      <c r="H1522" t="s">
        <v>3857</v>
      </c>
      <c r="I1522" t="s">
        <v>3872</v>
      </c>
      <c r="J1522" t="s">
        <v>3859</v>
      </c>
      <c r="K1522">
        <v>33275</v>
      </c>
    </row>
    <row r="1523" spans="1:11" x14ac:dyDescent="0.25">
      <c r="A1523" t="s">
        <v>4031</v>
      </c>
      <c r="B1523" t="s">
        <v>3853</v>
      </c>
      <c r="C1523" t="s">
        <v>354</v>
      </c>
      <c r="D1523" t="s">
        <v>4032</v>
      </c>
      <c r="E1523" t="s">
        <v>3936</v>
      </c>
      <c r="F1523" t="s">
        <v>347</v>
      </c>
      <c r="G1523" t="s">
        <v>4035</v>
      </c>
      <c r="H1523" t="s">
        <v>3857</v>
      </c>
      <c r="I1523" t="s">
        <v>3872</v>
      </c>
      <c r="J1523" t="s">
        <v>3860</v>
      </c>
      <c r="K1523">
        <v>33275</v>
      </c>
    </row>
    <row r="1524" spans="1:11" x14ac:dyDescent="0.25">
      <c r="A1524" t="s">
        <v>4031</v>
      </c>
      <c r="B1524" t="s">
        <v>3853</v>
      </c>
      <c r="C1524" t="s">
        <v>354</v>
      </c>
      <c r="D1524" t="s">
        <v>4032</v>
      </c>
      <c r="E1524" t="s">
        <v>3936</v>
      </c>
      <c r="F1524" t="s">
        <v>347</v>
      </c>
      <c r="G1524" t="s">
        <v>4035</v>
      </c>
      <c r="H1524" t="s">
        <v>3857</v>
      </c>
      <c r="I1524" t="s">
        <v>3873</v>
      </c>
      <c r="J1524" t="s">
        <v>3859</v>
      </c>
      <c r="K1524">
        <v>1402</v>
      </c>
    </row>
    <row r="1525" spans="1:11" x14ac:dyDescent="0.25">
      <c r="A1525" t="s">
        <v>4031</v>
      </c>
      <c r="B1525" t="s">
        <v>3853</v>
      </c>
      <c r="C1525" t="s">
        <v>354</v>
      </c>
      <c r="D1525" t="s">
        <v>4032</v>
      </c>
      <c r="E1525" t="s">
        <v>3936</v>
      </c>
      <c r="F1525" t="s">
        <v>347</v>
      </c>
      <c r="G1525" t="s">
        <v>4035</v>
      </c>
      <c r="H1525" t="s">
        <v>3857</v>
      </c>
      <c r="I1525" t="s">
        <v>3873</v>
      </c>
      <c r="J1525" t="s">
        <v>3860</v>
      </c>
      <c r="K1525">
        <v>1402</v>
      </c>
    </row>
    <row r="1526" spans="1:11" x14ac:dyDescent="0.25">
      <c r="A1526" t="s">
        <v>4031</v>
      </c>
      <c r="B1526" t="s">
        <v>3853</v>
      </c>
      <c r="C1526" t="s">
        <v>354</v>
      </c>
      <c r="D1526" t="s">
        <v>4032</v>
      </c>
      <c r="E1526" t="s">
        <v>3936</v>
      </c>
      <c r="F1526" t="s">
        <v>347</v>
      </c>
      <c r="G1526" t="s">
        <v>4035</v>
      </c>
      <c r="H1526" t="s">
        <v>3857</v>
      </c>
      <c r="I1526" t="s">
        <v>3874</v>
      </c>
      <c r="J1526" t="s">
        <v>3864</v>
      </c>
      <c r="K1526">
        <v>105000</v>
      </c>
    </row>
    <row r="1527" spans="1:11" x14ac:dyDescent="0.25">
      <c r="A1527" t="s">
        <v>4031</v>
      </c>
      <c r="B1527" t="s">
        <v>3853</v>
      </c>
      <c r="C1527" t="s">
        <v>354</v>
      </c>
      <c r="D1527" t="s">
        <v>4032</v>
      </c>
      <c r="E1527" t="s">
        <v>3936</v>
      </c>
      <c r="F1527" t="s">
        <v>347</v>
      </c>
      <c r="G1527" t="s">
        <v>4035</v>
      </c>
      <c r="H1527" t="s">
        <v>3857</v>
      </c>
      <c r="I1527" t="s">
        <v>3874</v>
      </c>
      <c r="J1527" t="s">
        <v>3865</v>
      </c>
      <c r="K1527">
        <v>110500</v>
      </c>
    </row>
    <row r="1528" spans="1:11" x14ac:dyDescent="0.25">
      <c r="A1528" t="s">
        <v>4031</v>
      </c>
      <c r="B1528" t="s">
        <v>3853</v>
      </c>
      <c r="C1528" t="s">
        <v>354</v>
      </c>
      <c r="D1528" t="s">
        <v>4032</v>
      </c>
      <c r="E1528" t="s">
        <v>3936</v>
      </c>
      <c r="F1528" t="s">
        <v>347</v>
      </c>
      <c r="G1528" t="s">
        <v>4035</v>
      </c>
      <c r="H1528" t="s">
        <v>3857</v>
      </c>
      <c r="I1528" t="s">
        <v>3874</v>
      </c>
      <c r="J1528" t="s">
        <v>3883</v>
      </c>
      <c r="K1528">
        <v>110500</v>
      </c>
    </row>
    <row r="1529" spans="1:11" x14ac:dyDescent="0.25">
      <c r="A1529" t="s">
        <v>4031</v>
      </c>
      <c r="B1529" t="s">
        <v>3853</v>
      </c>
      <c r="C1529" t="s">
        <v>354</v>
      </c>
      <c r="D1529" t="s">
        <v>4032</v>
      </c>
      <c r="E1529" t="s">
        <v>3936</v>
      </c>
      <c r="F1529" t="s">
        <v>347</v>
      </c>
      <c r="G1529" t="s">
        <v>4035</v>
      </c>
      <c r="H1529" t="s">
        <v>3857</v>
      </c>
      <c r="I1529" t="s">
        <v>3886</v>
      </c>
      <c r="J1529" t="s">
        <v>3871</v>
      </c>
      <c r="K1529">
        <v>638000</v>
      </c>
    </row>
    <row r="1530" spans="1:11" x14ac:dyDescent="0.25">
      <c r="A1530" t="s">
        <v>4031</v>
      </c>
      <c r="B1530" t="s">
        <v>3853</v>
      </c>
      <c r="C1530" t="s">
        <v>354</v>
      </c>
      <c r="D1530" t="s">
        <v>4032</v>
      </c>
      <c r="E1530" t="s">
        <v>3936</v>
      </c>
      <c r="F1530" t="s">
        <v>347</v>
      </c>
      <c r="G1530" t="s">
        <v>4035</v>
      </c>
      <c r="H1530" t="s">
        <v>3857</v>
      </c>
      <c r="I1530" t="s">
        <v>3875</v>
      </c>
      <c r="J1530" t="s">
        <v>533</v>
      </c>
      <c r="K1530">
        <v>606000</v>
      </c>
    </row>
    <row r="1531" spans="1:11" x14ac:dyDescent="0.25">
      <c r="A1531" t="s">
        <v>4031</v>
      </c>
      <c r="B1531" t="s">
        <v>3853</v>
      </c>
      <c r="C1531" t="s">
        <v>354</v>
      </c>
      <c r="D1531" t="s">
        <v>4032</v>
      </c>
      <c r="E1531" t="s">
        <v>3936</v>
      </c>
      <c r="F1531" t="s">
        <v>347</v>
      </c>
      <c r="G1531" t="s">
        <v>4035</v>
      </c>
      <c r="H1531" t="s">
        <v>3857</v>
      </c>
      <c r="I1531" t="s">
        <v>3875</v>
      </c>
      <c r="J1531" t="s">
        <v>3871</v>
      </c>
      <c r="K1531">
        <v>638000</v>
      </c>
    </row>
    <row r="1532" spans="1:11" x14ac:dyDescent="0.25">
      <c r="A1532" t="s">
        <v>4031</v>
      </c>
      <c r="B1532" t="s">
        <v>3853</v>
      </c>
      <c r="C1532" t="s">
        <v>354</v>
      </c>
      <c r="D1532" t="s">
        <v>4032</v>
      </c>
      <c r="E1532" t="s">
        <v>3936</v>
      </c>
      <c r="F1532" t="s">
        <v>347</v>
      </c>
      <c r="G1532" t="s">
        <v>4035</v>
      </c>
      <c r="H1532" t="s">
        <v>3857</v>
      </c>
      <c r="I1532" t="s">
        <v>3876</v>
      </c>
      <c r="J1532" t="s">
        <v>3865</v>
      </c>
      <c r="K1532">
        <v>299000</v>
      </c>
    </row>
    <row r="1533" spans="1:11" x14ac:dyDescent="0.25">
      <c r="A1533" t="s">
        <v>4031</v>
      </c>
      <c r="B1533" t="s">
        <v>3853</v>
      </c>
      <c r="C1533" t="s">
        <v>354</v>
      </c>
      <c r="D1533" t="s">
        <v>4032</v>
      </c>
      <c r="E1533" t="s">
        <v>3936</v>
      </c>
      <c r="F1533" t="s">
        <v>347</v>
      </c>
      <c r="G1533" t="s">
        <v>4035</v>
      </c>
      <c r="H1533" t="s">
        <v>3857</v>
      </c>
      <c r="I1533" t="s">
        <v>3876</v>
      </c>
      <c r="J1533" t="s">
        <v>3883</v>
      </c>
      <c r="K1533">
        <v>299000</v>
      </c>
    </row>
    <row r="1534" spans="1:11" x14ac:dyDescent="0.25">
      <c r="A1534" t="s">
        <v>4031</v>
      </c>
      <c r="B1534" t="s">
        <v>3853</v>
      </c>
      <c r="C1534" t="s">
        <v>354</v>
      </c>
      <c r="D1534" t="s">
        <v>4032</v>
      </c>
      <c r="E1534" t="s">
        <v>3898</v>
      </c>
      <c r="F1534" t="s">
        <v>359</v>
      </c>
      <c r="G1534" t="s">
        <v>4036</v>
      </c>
      <c r="H1534" t="s">
        <v>3900</v>
      </c>
      <c r="I1534" t="s">
        <v>3858</v>
      </c>
      <c r="J1534" t="s">
        <v>3859</v>
      </c>
      <c r="K1534">
        <v>8500</v>
      </c>
    </row>
    <row r="1535" spans="1:11" x14ac:dyDescent="0.25">
      <c r="A1535" t="s">
        <v>4031</v>
      </c>
      <c r="B1535" t="s">
        <v>3853</v>
      </c>
      <c r="C1535" t="s">
        <v>354</v>
      </c>
      <c r="D1535" t="s">
        <v>4032</v>
      </c>
      <c r="E1535" t="s">
        <v>3898</v>
      </c>
      <c r="F1535" t="s">
        <v>359</v>
      </c>
      <c r="G1535" t="s">
        <v>4036</v>
      </c>
      <c r="H1535" t="s">
        <v>3900</v>
      </c>
      <c r="I1535" t="s">
        <v>3858</v>
      </c>
      <c r="J1535" t="s">
        <v>3860</v>
      </c>
      <c r="K1535">
        <v>8500</v>
      </c>
    </row>
    <row r="1536" spans="1:11" x14ac:dyDescent="0.25">
      <c r="A1536" t="s">
        <v>4031</v>
      </c>
      <c r="B1536" t="s">
        <v>3853</v>
      </c>
      <c r="C1536" t="s">
        <v>354</v>
      </c>
      <c r="D1536" t="s">
        <v>4032</v>
      </c>
      <c r="E1536" t="s">
        <v>3898</v>
      </c>
      <c r="F1536" t="s">
        <v>359</v>
      </c>
      <c r="G1536" t="s">
        <v>4036</v>
      </c>
      <c r="H1536" t="s">
        <v>3900</v>
      </c>
      <c r="I1536" t="s">
        <v>3881</v>
      </c>
      <c r="J1536" t="s">
        <v>3859</v>
      </c>
      <c r="K1536">
        <v>32000</v>
      </c>
    </row>
    <row r="1537" spans="1:11" x14ac:dyDescent="0.25">
      <c r="A1537" t="s">
        <v>4031</v>
      </c>
      <c r="B1537" t="s">
        <v>3853</v>
      </c>
      <c r="C1537" t="s">
        <v>354</v>
      </c>
      <c r="D1537" t="s">
        <v>4032</v>
      </c>
      <c r="E1537" t="s">
        <v>3898</v>
      </c>
      <c r="F1537" t="s">
        <v>359</v>
      </c>
      <c r="G1537" t="s">
        <v>4036</v>
      </c>
      <c r="H1537" t="s">
        <v>3900</v>
      </c>
      <c r="I1537" t="s">
        <v>3881</v>
      </c>
      <c r="J1537" t="s">
        <v>3860</v>
      </c>
      <c r="K1537">
        <v>32000</v>
      </c>
    </row>
    <row r="1538" spans="1:11" x14ac:dyDescent="0.25">
      <c r="A1538" t="s">
        <v>4031</v>
      </c>
      <c r="B1538" t="s">
        <v>3853</v>
      </c>
      <c r="C1538" t="s">
        <v>354</v>
      </c>
      <c r="D1538" t="s">
        <v>4032</v>
      </c>
      <c r="E1538" t="s">
        <v>3898</v>
      </c>
      <c r="F1538" t="s">
        <v>359</v>
      </c>
      <c r="G1538" t="s">
        <v>4036</v>
      </c>
      <c r="H1538" t="s">
        <v>3900</v>
      </c>
      <c r="I1538" t="s">
        <v>3863</v>
      </c>
      <c r="J1538" t="s">
        <v>3864</v>
      </c>
      <c r="K1538">
        <v>41800</v>
      </c>
    </row>
    <row r="1539" spans="1:11" x14ac:dyDescent="0.25">
      <c r="A1539" t="s">
        <v>4031</v>
      </c>
      <c r="B1539" t="s">
        <v>3853</v>
      </c>
      <c r="C1539" t="s">
        <v>354</v>
      </c>
      <c r="D1539" t="s">
        <v>4032</v>
      </c>
      <c r="E1539" t="s">
        <v>3898</v>
      </c>
      <c r="F1539" t="s">
        <v>359</v>
      </c>
      <c r="G1539" t="s">
        <v>4036</v>
      </c>
      <c r="H1539" t="s">
        <v>3900</v>
      </c>
      <c r="I1539" t="s">
        <v>3863</v>
      </c>
      <c r="J1539" t="s">
        <v>3865</v>
      </c>
      <c r="K1539">
        <v>44000</v>
      </c>
    </row>
    <row r="1540" spans="1:11" x14ac:dyDescent="0.25">
      <c r="A1540" t="s">
        <v>4031</v>
      </c>
      <c r="B1540" t="s">
        <v>3853</v>
      </c>
      <c r="C1540" t="s">
        <v>354</v>
      </c>
      <c r="D1540" t="s">
        <v>4032</v>
      </c>
      <c r="E1540" t="s">
        <v>3898</v>
      </c>
      <c r="F1540" t="s">
        <v>359</v>
      </c>
      <c r="G1540" t="s">
        <v>4036</v>
      </c>
      <c r="H1540" t="s">
        <v>3900</v>
      </c>
      <c r="I1540" t="s">
        <v>3863</v>
      </c>
      <c r="J1540" t="s">
        <v>3883</v>
      </c>
      <c r="K1540">
        <v>44000</v>
      </c>
    </row>
    <row r="1541" spans="1:11" x14ac:dyDescent="0.25">
      <c r="A1541" t="s">
        <v>4031</v>
      </c>
      <c r="B1541" t="s">
        <v>3853</v>
      </c>
      <c r="C1541" t="s">
        <v>354</v>
      </c>
      <c r="D1541" t="s">
        <v>4032</v>
      </c>
      <c r="E1541" t="s">
        <v>3898</v>
      </c>
      <c r="F1541" t="s">
        <v>359</v>
      </c>
      <c r="G1541" t="s">
        <v>4036</v>
      </c>
      <c r="H1541" t="s">
        <v>3900</v>
      </c>
      <c r="I1541" t="s">
        <v>3904</v>
      </c>
      <c r="J1541" t="s">
        <v>3864</v>
      </c>
      <c r="K1541">
        <v>20400</v>
      </c>
    </row>
    <row r="1542" spans="1:11" x14ac:dyDescent="0.25">
      <c r="A1542" t="s">
        <v>4031</v>
      </c>
      <c r="B1542" t="s">
        <v>3853</v>
      </c>
      <c r="C1542" t="s">
        <v>354</v>
      </c>
      <c r="D1542" t="s">
        <v>4032</v>
      </c>
      <c r="E1542" t="s">
        <v>3898</v>
      </c>
      <c r="F1542" t="s">
        <v>359</v>
      </c>
      <c r="G1542" t="s">
        <v>4036</v>
      </c>
      <c r="H1542" t="s">
        <v>3900</v>
      </c>
      <c r="I1542" t="s">
        <v>3904</v>
      </c>
      <c r="J1542" t="s">
        <v>3865</v>
      </c>
      <c r="K1542">
        <v>21500</v>
      </c>
    </row>
    <row r="1543" spans="1:11" x14ac:dyDescent="0.25">
      <c r="A1543" t="s">
        <v>4031</v>
      </c>
      <c r="B1543" t="s">
        <v>3853</v>
      </c>
      <c r="C1543" t="s">
        <v>354</v>
      </c>
      <c r="D1543" t="s">
        <v>4032</v>
      </c>
      <c r="E1543" t="s">
        <v>3898</v>
      </c>
      <c r="F1543" t="s">
        <v>359</v>
      </c>
      <c r="G1543" t="s">
        <v>4036</v>
      </c>
      <c r="H1543" t="s">
        <v>3900</v>
      </c>
      <c r="I1543" t="s">
        <v>3904</v>
      </c>
      <c r="J1543" t="s">
        <v>3883</v>
      </c>
      <c r="K1543">
        <v>21500</v>
      </c>
    </row>
    <row r="1544" spans="1:11" x14ac:dyDescent="0.25">
      <c r="A1544" t="s">
        <v>4031</v>
      </c>
      <c r="B1544" t="s">
        <v>3853</v>
      </c>
      <c r="C1544" t="s">
        <v>354</v>
      </c>
      <c r="D1544" t="s">
        <v>4032</v>
      </c>
      <c r="E1544" t="s">
        <v>3898</v>
      </c>
      <c r="F1544" t="s">
        <v>359</v>
      </c>
      <c r="G1544" t="s">
        <v>4036</v>
      </c>
      <c r="H1544" t="s">
        <v>3900</v>
      </c>
      <c r="I1544" t="s">
        <v>3866</v>
      </c>
      <c r="J1544" t="s">
        <v>3865</v>
      </c>
      <c r="K1544">
        <v>51000</v>
      </c>
    </row>
    <row r="1545" spans="1:11" x14ac:dyDescent="0.25">
      <c r="A1545" t="s">
        <v>4031</v>
      </c>
      <c r="B1545" t="s">
        <v>3853</v>
      </c>
      <c r="C1545" t="s">
        <v>354</v>
      </c>
      <c r="D1545" t="s">
        <v>4032</v>
      </c>
      <c r="E1545" t="s">
        <v>3898</v>
      </c>
      <c r="F1545" t="s">
        <v>359</v>
      </c>
      <c r="G1545" t="s">
        <v>4036</v>
      </c>
      <c r="H1545" t="s">
        <v>3900</v>
      </c>
      <c r="I1545" t="s">
        <v>3866</v>
      </c>
      <c r="J1545" t="s">
        <v>3883</v>
      </c>
      <c r="K1545">
        <v>51000</v>
      </c>
    </row>
    <row r="1546" spans="1:11" x14ac:dyDescent="0.25">
      <c r="A1546" t="s">
        <v>4031</v>
      </c>
      <c r="B1546" t="s">
        <v>3853</v>
      </c>
      <c r="C1546" t="s">
        <v>354</v>
      </c>
      <c r="D1546" t="s">
        <v>4032</v>
      </c>
      <c r="E1546" t="s">
        <v>3898</v>
      </c>
      <c r="F1546" t="s">
        <v>359</v>
      </c>
      <c r="G1546" t="s">
        <v>4036</v>
      </c>
      <c r="H1546" t="s">
        <v>3900</v>
      </c>
      <c r="I1546" t="s">
        <v>3868</v>
      </c>
      <c r="J1546" t="s">
        <v>3865</v>
      </c>
      <c r="K1546">
        <v>44500</v>
      </c>
    </row>
    <row r="1547" spans="1:11" x14ac:dyDescent="0.25">
      <c r="A1547" t="s">
        <v>4031</v>
      </c>
      <c r="B1547" t="s">
        <v>3853</v>
      </c>
      <c r="C1547" t="s">
        <v>354</v>
      </c>
      <c r="D1547" t="s">
        <v>4032</v>
      </c>
      <c r="E1547" t="s">
        <v>3898</v>
      </c>
      <c r="F1547" t="s">
        <v>359</v>
      </c>
      <c r="G1547" t="s">
        <v>4036</v>
      </c>
      <c r="H1547" t="s">
        <v>3900</v>
      </c>
      <c r="I1547" t="s">
        <v>3868</v>
      </c>
      <c r="J1547" t="s">
        <v>3883</v>
      </c>
      <c r="K1547">
        <v>44500</v>
      </c>
    </row>
    <row r="1548" spans="1:11" x14ac:dyDescent="0.25">
      <c r="A1548" t="s">
        <v>4031</v>
      </c>
      <c r="B1548" t="s">
        <v>3853</v>
      </c>
      <c r="C1548" t="s">
        <v>354</v>
      </c>
      <c r="D1548" t="s">
        <v>4032</v>
      </c>
      <c r="E1548" t="s">
        <v>3898</v>
      </c>
      <c r="F1548" t="s">
        <v>359</v>
      </c>
      <c r="G1548" t="s">
        <v>4036</v>
      </c>
      <c r="H1548" t="s">
        <v>3900</v>
      </c>
      <c r="I1548" t="s">
        <v>3869</v>
      </c>
      <c r="J1548" t="s">
        <v>3865</v>
      </c>
      <c r="K1548">
        <v>8000</v>
      </c>
    </row>
    <row r="1549" spans="1:11" x14ac:dyDescent="0.25">
      <c r="A1549" t="s">
        <v>4031</v>
      </c>
      <c r="B1549" t="s">
        <v>3853</v>
      </c>
      <c r="C1549" t="s">
        <v>354</v>
      </c>
      <c r="D1549" t="s">
        <v>4032</v>
      </c>
      <c r="E1549" t="s">
        <v>3898</v>
      </c>
      <c r="F1549" t="s">
        <v>359</v>
      </c>
      <c r="G1549" t="s">
        <v>4036</v>
      </c>
      <c r="H1549" t="s">
        <v>3900</v>
      </c>
      <c r="I1549" t="s">
        <v>3869</v>
      </c>
      <c r="J1549" t="s">
        <v>3883</v>
      </c>
      <c r="K1549">
        <v>8000</v>
      </c>
    </row>
    <row r="1550" spans="1:11" x14ac:dyDescent="0.25">
      <c r="A1550" t="s">
        <v>4031</v>
      </c>
      <c r="B1550" t="s">
        <v>3853</v>
      </c>
      <c r="C1550" t="s">
        <v>354</v>
      </c>
      <c r="D1550" t="s">
        <v>4032</v>
      </c>
      <c r="E1550" t="s">
        <v>3898</v>
      </c>
      <c r="F1550" t="s">
        <v>359</v>
      </c>
      <c r="G1550" t="s">
        <v>4036</v>
      </c>
      <c r="H1550" t="s">
        <v>3900</v>
      </c>
      <c r="I1550" t="s">
        <v>3870</v>
      </c>
      <c r="J1550" t="s">
        <v>3865</v>
      </c>
      <c r="K1550">
        <v>36500</v>
      </c>
    </row>
    <row r="1551" spans="1:11" x14ac:dyDescent="0.25">
      <c r="A1551" t="s">
        <v>4031</v>
      </c>
      <c r="B1551" t="s">
        <v>3853</v>
      </c>
      <c r="C1551" t="s">
        <v>354</v>
      </c>
      <c r="D1551" t="s">
        <v>4032</v>
      </c>
      <c r="E1551" t="s">
        <v>3898</v>
      </c>
      <c r="F1551" t="s">
        <v>359</v>
      </c>
      <c r="G1551" t="s">
        <v>4036</v>
      </c>
      <c r="H1551" t="s">
        <v>3900</v>
      </c>
      <c r="I1551" t="s">
        <v>3870</v>
      </c>
      <c r="J1551" t="s">
        <v>3883</v>
      </c>
      <c r="K1551">
        <v>36500</v>
      </c>
    </row>
    <row r="1552" spans="1:11" x14ac:dyDescent="0.25">
      <c r="A1552" t="s">
        <v>4031</v>
      </c>
      <c r="B1552" t="s">
        <v>3853</v>
      </c>
      <c r="C1552" t="s">
        <v>354</v>
      </c>
      <c r="D1552" t="s">
        <v>4032</v>
      </c>
      <c r="E1552" t="s">
        <v>3898</v>
      </c>
      <c r="F1552" t="s">
        <v>359</v>
      </c>
      <c r="G1552" t="s">
        <v>4036</v>
      </c>
      <c r="H1552" t="s">
        <v>3900</v>
      </c>
      <c r="I1552" t="s">
        <v>530</v>
      </c>
      <c r="J1552" t="s">
        <v>533</v>
      </c>
      <c r="K1552">
        <v>144000</v>
      </c>
    </row>
    <row r="1553" spans="1:11" x14ac:dyDescent="0.25">
      <c r="A1553" t="s">
        <v>4031</v>
      </c>
      <c r="B1553" t="s">
        <v>3853</v>
      </c>
      <c r="C1553" t="s">
        <v>354</v>
      </c>
      <c r="D1553" t="s">
        <v>4032</v>
      </c>
      <c r="E1553" t="s">
        <v>3898</v>
      </c>
      <c r="F1553" t="s">
        <v>359</v>
      </c>
      <c r="G1553" t="s">
        <v>4036</v>
      </c>
      <c r="H1553" t="s">
        <v>3900</v>
      </c>
      <c r="I1553" t="s">
        <v>530</v>
      </c>
      <c r="J1553" t="s">
        <v>3871</v>
      </c>
      <c r="K1553">
        <v>152000</v>
      </c>
    </row>
    <row r="1554" spans="1:11" x14ac:dyDescent="0.25">
      <c r="A1554" t="s">
        <v>4031</v>
      </c>
      <c r="B1554" t="s">
        <v>3853</v>
      </c>
      <c r="C1554" t="s">
        <v>354</v>
      </c>
      <c r="D1554" t="s">
        <v>4032</v>
      </c>
      <c r="E1554" t="s">
        <v>3898</v>
      </c>
      <c r="F1554" t="s">
        <v>359</v>
      </c>
      <c r="G1554" t="s">
        <v>4036</v>
      </c>
      <c r="H1554" t="s">
        <v>3900</v>
      </c>
      <c r="I1554" t="s">
        <v>3872</v>
      </c>
      <c r="J1554" t="s">
        <v>3859</v>
      </c>
      <c r="K1554">
        <v>12850</v>
      </c>
    </row>
    <row r="1555" spans="1:11" x14ac:dyDescent="0.25">
      <c r="A1555" t="s">
        <v>4031</v>
      </c>
      <c r="B1555" t="s">
        <v>3853</v>
      </c>
      <c r="C1555" t="s">
        <v>354</v>
      </c>
      <c r="D1555" t="s">
        <v>4032</v>
      </c>
      <c r="E1555" t="s">
        <v>3898</v>
      </c>
      <c r="F1555" t="s">
        <v>359</v>
      </c>
      <c r="G1555" t="s">
        <v>4036</v>
      </c>
      <c r="H1555" t="s">
        <v>3900</v>
      </c>
      <c r="I1555" t="s">
        <v>3872</v>
      </c>
      <c r="J1555" t="s">
        <v>3860</v>
      </c>
      <c r="K1555">
        <v>12850</v>
      </c>
    </row>
    <row r="1556" spans="1:11" x14ac:dyDescent="0.25">
      <c r="A1556" t="s">
        <v>4031</v>
      </c>
      <c r="B1556" t="s">
        <v>3853</v>
      </c>
      <c r="C1556" t="s">
        <v>354</v>
      </c>
      <c r="D1556" t="s">
        <v>4032</v>
      </c>
      <c r="E1556" t="s">
        <v>3898</v>
      </c>
      <c r="F1556" t="s">
        <v>359</v>
      </c>
      <c r="G1556" t="s">
        <v>4036</v>
      </c>
      <c r="H1556" t="s">
        <v>3900</v>
      </c>
      <c r="I1556" t="s">
        <v>3873</v>
      </c>
      <c r="J1556" t="s">
        <v>3859</v>
      </c>
      <c r="K1556">
        <v>435</v>
      </c>
    </row>
    <row r="1557" spans="1:11" x14ac:dyDescent="0.25">
      <c r="A1557" t="s">
        <v>4031</v>
      </c>
      <c r="B1557" t="s">
        <v>3853</v>
      </c>
      <c r="C1557" t="s">
        <v>354</v>
      </c>
      <c r="D1557" t="s">
        <v>4032</v>
      </c>
      <c r="E1557" t="s">
        <v>3898</v>
      </c>
      <c r="F1557" t="s">
        <v>359</v>
      </c>
      <c r="G1557" t="s">
        <v>4036</v>
      </c>
      <c r="H1557" t="s">
        <v>3900</v>
      </c>
      <c r="I1557" t="s">
        <v>3873</v>
      </c>
      <c r="J1557" t="s">
        <v>3860</v>
      </c>
      <c r="K1557">
        <v>435</v>
      </c>
    </row>
    <row r="1558" spans="1:11" x14ac:dyDescent="0.25">
      <c r="A1558" t="s">
        <v>4031</v>
      </c>
      <c r="B1558" t="s">
        <v>3853</v>
      </c>
      <c r="C1558" t="s">
        <v>354</v>
      </c>
      <c r="D1558" t="s">
        <v>4032</v>
      </c>
      <c r="E1558" t="s">
        <v>3898</v>
      </c>
      <c r="F1558" t="s">
        <v>359</v>
      </c>
      <c r="G1558" t="s">
        <v>4036</v>
      </c>
      <c r="H1558" t="s">
        <v>3900</v>
      </c>
      <c r="I1558" t="s">
        <v>3874</v>
      </c>
      <c r="J1558" t="s">
        <v>3864</v>
      </c>
      <c r="K1558">
        <v>38500</v>
      </c>
    </row>
    <row r="1559" spans="1:11" x14ac:dyDescent="0.25">
      <c r="A1559" t="s">
        <v>4031</v>
      </c>
      <c r="B1559" t="s">
        <v>3853</v>
      </c>
      <c r="C1559" t="s">
        <v>354</v>
      </c>
      <c r="D1559" t="s">
        <v>4032</v>
      </c>
      <c r="E1559" t="s">
        <v>3898</v>
      </c>
      <c r="F1559" t="s">
        <v>359</v>
      </c>
      <c r="G1559" t="s">
        <v>4036</v>
      </c>
      <c r="H1559" t="s">
        <v>3900</v>
      </c>
      <c r="I1559" t="s">
        <v>3874</v>
      </c>
      <c r="J1559" t="s">
        <v>3865</v>
      </c>
      <c r="K1559">
        <v>40500</v>
      </c>
    </row>
    <row r="1560" spans="1:11" x14ac:dyDescent="0.25">
      <c r="A1560" t="s">
        <v>4031</v>
      </c>
      <c r="B1560" t="s">
        <v>3853</v>
      </c>
      <c r="C1560" t="s">
        <v>354</v>
      </c>
      <c r="D1560" t="s">
        <v>4032</v>
      </c>
      <c r="E1560" t="s">
        <v>3898</v>
      </c>
      <c r="F1560" t="s">
        <v>359</v>
      </c>
      <c r="G1560" t="s">
        <v>4036</v>
      </c>
      <c r="H1560" t="s">
        <v>3900</v>
      </c>
      <c r="I1560" t="s">
        <v>3874</v>
      </c>
      <c r="J1560" t="s">
        <v>3883</v>
      </c>
      <c r="K1560">
        <v>40500</v>
      </c>
    </row>
    <row r="1561" spans="1:11" x14ac:dyDescent="0.25">
      <c r="A1561" t="s">
        <v>4031</v>
      </c>
      <c r="B1561" t="s">
        <v>3853</v>
      </c>
      <c r="C1561" t="s">
        <v>354</v>
      </c>
      <c r="D1561" t="s">
        <v>4032</v>
      </c>
      <c r="E1561" t="s">
        <v>3898</v>
      </c>
      <c r="F1561" t="s">
        <v>359</v>
      </c>
      <c r="G1561" t="s">
        <v>4036</v>
      </c>
      <c r="H1561" t="s">
        <v>3900</v>
      </c>
      <c r="I1561" t="s">
        <v>3886</v>
      </c>
      <c r="J1561" t="s">
        <v>3871</v>
      </c>
      <c r="K1561">
        <v>152000</v>
      </c>
    </row>
    <row r="1562" spans="1:11" x14ac:dyDescent="0.25">
      <c r="A1562" t="s">
        <v>4031</v>
      </c>
      <c r="B1562" t="s">
        <v>3853</v>
      </c>
      <c r="C1562" t="s">
        <v>354</v>
      </c>
      <c r="D1562" t="s">
        <v>4032</v>
      </c>
      <c r="E1562" t="s">
        <v>3898</v>
      </c>
      <c r="F1562" t="s">
        <v>359</v>
      </c>
      <c r="G1562" t="s">
        <v>4036</v>
      </c>
      <c r="H1562" t="s">
        <v>3900</v>
      </c>
      <c r="I1562" t="s">
        <v>3875</v>
      </c>
      <c r="J1562" t="s">
        <v>533</v>
      </c>
      <c r="K1562">
        <v>144000</v>
      </c>
    </row>
    <row r="1563" spans="1:11" x14ac:dyDescent="0.25">
      <c r="A1563" t="s">
        <v>4031</v>
      </c>
      <c r="B1563" t="s">
        <v>3853</v>
      </c>
      <c r="C1563" t="s">
        <v>354</v>
      </c>
      <c r="D1563" t="s">
        <v>4032</v>
      </c>
      <c r="E1563" t="s">
        <v>3898</v>
      </c>
      <c r="F1563" t="s">
        <v>359</v>
      </c>
      <c r="G1563" t="s">
        <v>4036</v>
      </c>
      <c r="H1563" t="s">
        <v>3900</v>
      </c>
      <c r="I1563" t="s">
        <v>3875</v>
      </c>
      <c r="J1563" t="s">
        <v>3871</v>
      </c>
      <c r="K1563">
        <v>152000</v>
      </c>
    </row>
    <row r="1564" spans="1:11" x14ac:dyDescent="0.25">
      <c r="A1564" t="s">
        <v>4031</v>
      </c>
      <c r="B1564" t="s">
        <v>3853</v>
      </c>
      <c r="C1564" t="s">
        <v>354</v>
      </c>
      <c r="D1564" t="s">
        <v>4032</v>
      </c>
      <c r="E1564" t="s">
        <v>3898</v>
      </c>
      <c r="F1564" t="s">
        <v>359</v>
      </c>
      <c r="G1564" t="s">
        <v>4036</v>
      </c>
      <c r="H1564" t="s">
        <v>3900</v>
      </c>
      <c r="I1564" t="s">
        <v>3876</v>
      </c>
      <c r="J1564" t="s">
        <v>3865</v>
      </c>
      <c r="K1564">
        <v>90500</v>
      </c>
    </row>
    <row r="1565" spans="1:11" x14ac:dyDescent="0.25">
      <c r="A1565" t="s">
        <v>4031</v>
      </c>
      <c r="B1565" t="s">
        <v>3853</v>
      </c>
      <c r="C1565" t="s">
        <v>354</v>
      </c>
      <c r="D1565" t="s">
        <v>4032</v>
      </c>
      <c r="E1565" t="s">
        <v>3898</v>
      </c>
      <c r="F1565" t="s">
        <v>359</v>
      </c>
      <c r="G1565" t="s">
        <v>4036</v>
      </c>
      <c r="H1565" t="s">
        <v>3900</v>
      </c>
      <c r="I1565" t="s">
        <v>3876</v>
      </c>
      <c r="J1565" t="s">
        <v>3883</v>
      </c>
      <c r="K1565">
        <v>90500</v>
      </c>
    </row>
    <row r="1566" spans="1:11" x14ac:dyDescent="0.25">
      <c r="A1566" t="s">
        <v>4031</v>
      </c>
      <c r="B1566" t="s">
        <v>3853</v>
      </c>
      <c r="C1566" t="s">
        <v>354</v>
      </c>
      <c r="D1566" t="s">
        <v>4032</v>
      </c>
      <c r="E1566" t="s">
        <v>3898</v>
      </c>
      <c r="F1566" t="s">
        <v>399</v>
      </c>
      <c r="G1566" t="s">
        <v>4037</v>
      </c>
      <c r="H1566" t="s">
        <v>3900</v>
      </c>
      <c r="I1566" t="s">
        <v>3858</v>
      </c>
      <c r="J1566" t="s">
        <v>3859</v>
      </c>
      <c r="K1566">
        <v>8500</v>
      </c>
    </row>
    <row r="1567" spans="1:11" x14ac:dyDescent="0.25">
      <c r="A1567" t="s">
        <v>4031</v>
      </c>
      <c r="B1567" t="s">
        <v>3853</v>
      </c>
      <c r="C1567" t="s">
        <v>354</v>
      </c>
      <c r="D1567" t="s">
        <v>4032</v>
      </c>
      <c r="E1567" t="s">
        <v>3898</v>
      </c>
      <c r="F1567" t="s">
        <v>399</v>
      </c>
      <c r="G1567" t="s">
        <v>4037</v>
      </c>
      <c r="H1567" t="s">
        <v>3900</v>
      </c>
      <c r="I1567" t="s">
        <v>3858</v>
      </c>
      <c r="J1567" t="s">
        <v>3860</v>
      </c>
      <c r="K1567">
        <v>8500</v>
      </c>
    </row>
    <row r="1568" spans="1:11" x14ac:dyDescent="0.25">
      <c r="A1568" t="s">
        <v>4031</v>
      </c>
      <c r="B1568" t="s">
        <v>3853</v>
      </c>
      <c r="C1568" t="s">
        <v>354</v>
      </c>
      <c r="D1568" t="s">
        <v>4032</v>
      </c>
      <c r="E1568" t="s">
        <v>3898</v>
      </c>
      <c r="F1568" t="s">
        <v>399</v>
      </c>
      <c r="G1568" t="s">
        <v>4037</v>
      </c>
      <c r="H1568" t="s">
        <v>3900</v>
      </c>
      <c r="I1568" t="s">
        <v>3881</v>
      </c>
      <c r="J1568" t="s">
        <v>3859</v>
      </c>
      <c r="K1568">
        <v>17000</v>
      </c>
    </row>
    <row r="1569" spans="1:11" x14ac:dyDescent="0.25">
      <c r="A1569" t="s">
        <v>4031</v>
      </c>
      <c r="B1569" t="s">
        <v>3853</v>
      </c>
      <c r="C1569" t="s">
        <v>354</v>
      </c>
      <c r="D1569" t="s">
        <v>4032</v>
      </c>
      <c r="E1569" t="s">
        <v>3898</v>
      </c>
      <c r="F1569" t="s">
        <v>399</v>
      </c>
      <c r="G1569" t="s">
        <v>4037</v>
      </c>
      <c r="H1569" t="s">
        <v>3900</v>
      </c>
      <c r="I1569" t="s">
        <v>3881</v>
      </c>
      <c r="J1569" t="s">
        <v>3860</v>
      </c>
      <c r="K1569">
        <v>17000</v>
      </c>
    </row>
    <row r="1570" spans="1:11" x14ac:dyDescent="0.25">
      <c r="A1570" t="s">
        <v>4031</v>
      </c>
      <c r="B1570" t="s">
        <v>3853</v>
      </c>
      <c r="C1570" t="s">
        <v>354</v>
      </c>
      <c r="D1570" t="s">
        <v>4032</v>
      </c>
      <c r="E1570" t="s">
        <v>3898</v>
      </c>
      <c r="F1570" t="s">
        <v>399</v>
      </c>
      <c r="G1570" t="s">
        <v>4037</v>
      </c>
      <c r="H1570" t="s">
        <v>3900</v>
      </c>
      <c r="I1570" t="s">
        <v>3863</v>
      </c>
      <c r="J1570" t="s">
        <v>3864</v>
      </c>
      <c r="K1570">
        <v>22800</v>
      </c>
    </row>
    <row r="1571" spans="1:11" x14ac:dyDescent="0.25">
      <c r="A1571" t="s">
        <v>4031</v>
      </c>
      <c r="B1571" t="s">
        <v>3853</v>
      </c>
      <c r="C1571" t="s">
        <v>354</v>
      </c>
      <c r="D1571" t="s">
        <v>4032</v>
      </c>
      <c r="E1571" t="s">
        <v>3898</v>
      </c>
      <c r="F1571" t="s">
        <v>399</v>
      </c>
      <c r="G1571" t="s">
        <v>4037</v>
      </c>
      <c r="H1571" t="s">
        <v>3900</v>
      </c>
      <c r="I1571" t="s">
        <v>3863</v>
      </c>
      <c r="J1571" t="s">
        <v>3865</v>
      </c>
      <c r="K1571">
        <v>24000</v>
      </c>
    </row>
    <row r="1572" spans="1:11" x14ac:dyDescent="0.25">
      <c r="A1572" t="s">
        <v>4031</v>
      </c>
      <c r="B1572" t="s">
        <v>3853</v>
      </c>
      <c r="C1572" t="s">
        <v>354</v>
      </c>
      <c r="D1572" t="s">
        <v>4032</v>
      </c>
      <c r="E1572" t="s">
        <v>3898</v>
      </c>
      <c r="F1572" t="s">
        <v>399</v>
      </c>
      <c r="G1572" t="s">
        <v>4037</v>
      </c>
      <c r="H1572" t="s">
        <v>3900</v>
      </c>
      <c r="I1572" t="s">
        <v>3863</v>
      </c>
      <c r="J1572" t="s">
        <v>3883</v>
      </c>
      <c r="K1572">
        <v>24000</v>
      </c>
    </row>
    <row r="1573" spans="1:11" x14ac:dyDescent="0.25">
      <c r="A1573" t="s">
        <v>4031</v>
      </c>
      <c r="B1573" t="s">
        <v>3853</v>
      </c>
      <c r="C1573" t="s">
        <v>354</v>
      </c>
      <c r="D1573" t="s">
        <v>4032</v>
      </c>
      <c r="E1573" t="s">
        <v>3898</v>
      </c>
      <c r="F1573" t="s">
        <v>399</v>
      </c>
      <c r="G1573" t="s">
        <v>4037</v>
      </c>
      <c r="H1573" t="s">
        <v>3900</v>
      </c>
      <c r="I1573" t="s">
        <v>3904</v>
      </c>
      <c r="J1573" t="s">
        <v>3864</v>
      </c>
      <c r="K1573">
        <v>22300</v>
      </c>
    </row>
    <row r="1574" spans="1:11" x14ac:dyDescent="0.25">
      <c r="A1574" t="s">
        <v>4031</v>
      </c>
      <c r="B1574" t="s">
        <v>3853</v>
      </c>
      <c r="C1574" t="s">
        <v>354</v>
      </c>
      <c r="D1574" t="s">
        <v>4032</v>
      </c>
      <c r="E1574" t="s">
        <v>3898</v>
      </c>
      <c r="F1574" t="s">
        <v>399</v>
      </c>
      <c r="G1574" t="s">
        <v>4037</v>
      </c>
      <c r="H1574" t="s">
        <v>3900</v>
      </c>
      <c r="I1574" t="s">
        <v>3904</v>
      </c>
      <c r="J1574" t="s">
        <v>3865</v>
      </c>
      <c r="K1574">
        <v>23500</v>
      </c>
    </row>
    <row r="1575" spans="1:11" x14ac:dyDescent="0.25">
      <c r="A1575" t="s">
        <v>4031</v>
      </c>
      <c r="B1575" t="s">
        <v>3853</v>
      </c>
      <c r="C1575" t="s">
        <v>354</v>
      </c>
      <c r="D1575" t="s">
        <v>4032</v>
      </c>
      <c r="E1575" t="s">
        <v>3898</v>
      </c>
      <c r="F1575" t="s">
        <v>399</v>
      </c>
      <c r="G1575" t="s">
        <v>4037</v>
      </c>
      <c r="H1575" t="s">
        <v>3900</v>
      </c>
      <c r="I1575" t="s">
        <v>3904</v>
      </c>
      <c r="J1575" t="s">
        <v>3883</v>
      </c>
      <c r="K1575">
        <v>23500</v>
      </c>
    </row>
    <row r="1576" spans="1:11" x14ac:dyDescent="0.25">
      <c r="A1576" t="s">
        <v>4031</v>
      </c>
      <c r="B1576" t="s">
        <v>3853</v>
      </c>
      <c r="C1576" t="s">
        <v>354</v>
      </c>
      <c r="D1576" t="s">
        <v>4032</v>
      </c>
      <c r="E1576" t="s">
        <v>3898</v>
      </c>
      <c r="F1576" t="s">
        <v>399</v>
      </c>
      <c r="G1576" t="s">
        <v>4037</v>
      </c>
      <c r="H1576" t="s">
        <v>3900</v>
      </c>
      <c r="I1576" t="s">
        <v>3866</v>
      </c>
      <c r="J1576" t="s">
        <v>3865</v>
      </c>
      <c r="K1576">
        <v>25500</v>
      </c>
    </row>
    <row r="1577" spans="1:11" x14ac:dyDescent="0.25">
      <c r="A1577" t="s">
        <v>4031</v>
      </c>
      <c r="B1577" t="s">
        <v>3853</v>
      </c>
      <c r="C1577" t="s">
        <v>354</v>
      </c>
      <c r="D1577" t="s">
        <v>4032</v>
      </c>
      <c r="E1577" t="s">
        <v>3898</v>
      </c>
      <c r="F1577" t="s">
        <v>399</v>
      </c>
      <c r="G1577" t="s">
        <v>4037</v>
      </c>
      <c r="H1577" t="s">
        <v>3900</v>
      </c>
      <c r="I1577" t="s">
        <v>3866</v>
      </c>
      <c r="J1577" t="s">
        <v>3883</v>
      </c>
      <c r="K1577">
        <v>25500</v>
      </c>
    </row>
    <row r="1578" spans="1:11" x14ac:dyDescent="0.25">
      <c r="A1578" t="s">
        <v>4031</v>
      </c>
      <c r="B1578" t="s">
        <v>3853</v>
      </c>
      <c r="C1578" t="s">
        <v>354</v>
      </c>
      <c r="D1578" t="s">
        <v>4032</v>
      </c>
      <c r="E1578" t="s">
        <v>3898</v>
      </c>
      <c r="F1578" t="s">
        <v>399</v>
      </c>
      <c r="G1578" t="s">
        <v>4037</v>
      </c>
      <c r="H1578" t="s">
        <v>3900</v>
      </c>
      <c r="I1578" t="s">
        <v>3868</v>
      </c>
      <c r="J1578" t="s">
        <v>3865</v>
      </c>
      <c r="K1578">
        <v>22500</v>
      </c>
    </row>
    <row r="1579" spans="1:11" x14ac:dyDescent="0.25">
      <c r="A1579" t="s">
        <v>4031</v>
      </c>
      <c r="B1579" t="s">
        <v>3853</v>
      </c>
      <c r="C1579" t="s">
        <v>354</v>
      </c>
      <c r="D1579" t="s">
        <v>4032</v>
      </c>
      <c r="E1579" t="s">
        <v>3898</v>
      </c>
      <c r="F1579" t="s">
        <v>399</v>
      </c>
      <c r="G1579" t="s">
        <v>4037</v>
      </c>
      <c r="H1579" t="s">
        <v>3900</v>
      </c>
      <c r="I1579" t="s">
        <v>3868</v>
      </c>
      <c r="J1579" t="s">
        <v>3883</v>
      </c>
      <c r="K1579">
        <v>22500</v>
      </c>
    </row>
    <row r="1580" spans="1:11" x14ac:dyDescent="0.25">
      <c r="A1580" t="s">
        <v>4031</v>
      </c>
      <c r="B1580" t="s">
        <v>3853</v>
      </c>
      <c r="C1580" t="s">
        <v>354</v>
      </c>
      <c r="D1580" t="s">
        <v>4032</v>
      </c>
      <c r="E1580" t="s">
        <v>3898</v>
      </c>
      <c r="F1580" t="s">
        <v>399</v>
      </c>
      <c r="G1580" t="s">
        <v>4037</v>
      </c>
      <c r="H1580" t="s">
        <v>3900</v>
      </c>
      <c r="I1580" t="s">
        <v>3869</v>
      </c>
      <c r="J1580" t="s">
        <v>3865</v>
      </c>
      <c r="K1580">
        <v>13500</v>
      </c>
    </row>
    <row r="1581" spans="1:11" x14ac:dyDescent="0.25">
      <c r="A1581" t="s">
        <v>4031</v>
      </c>
      <c r="B1581" t="s">
        <v>3853</v>
      </c>
      <c r="C1581" t="s">
        <v>354</v>
      </c>
      <c r="D1581" t="s">
        <v>4032</v>
      </c>
      <c r="E1581" t="s">
        <v>3898</v>
      </c>
      <c r="F1581" t="s">
        <v>399</v>
      </c>
      <c r="G1581" t="s">
        <v>4037</v>
      </c>
      <c r="H1581" t="s">
        <v>3900</v>
      </c>
      <c r="I1581" t="s">
        <v>3869</v>
      </c>
      <c r="J1581" t="s">
        <v>3883</v>
      </c>
      <c r="K1581">
        <v>13500</v>
      </c>
    </row>
    <row r="1582" spans="1:11" x14ac:dyDescent="0.25">
      <c r="A1582" t="s">
        <v>4031</v>
      </c>
      <c r="B1582" t="s">
        <v>3853</v>
      </c>
      <c r="C1582" t="s">
        <v>354</v>
      </c>
      <c r="D1582" t="s">
        <v>4032</v>
      </c>
      <c r="E1582" t="s">
        <v>3898</v>
      </c>
      <c r="F1582" t="s">
        <v>399</v>
      </c>
      <c r="G1582" t="s">
        <v>4037</v>
      </c>
      <c r="H1582" t="s">
        <v>3900</v>
      </c>
      <c r="I1582" t="s">
        <v>3870</v>
      </c>
      <c r="J1582" t="s">
        <v>3865</v>
      </c>
      <c r="K1582">
        <v>36500</v>
      </c>
    </row>
    <row r="1583" spans="1:11" x14ac:dyDescent="0.25">
      <c r="A1583" t="s">
        <v>4031</v>
      </c>
      <c r="B1583" t="s">
        <v>3853</v>
      </c>
      <c r="C1583" t="s">
        <v>354</v>
      </c>
      <c r="D1583" t="s">
        <v>4032</v>
      </c>
      <c r="E1583" t="s">
        <v>3898</v>
      </c>
      <c r="F1583" t="s">
        <v>399</v>
      </c>
      <c r="G1583" t="s">
        <v>4037</v>
      </c>
      <c r="H1583" t="s">
        <v>3900</v>
      </c>
      <c r="I1583" t="s">
        <v>3870</v>
      </c>
      <c r="J1583" t="s">
        <v>3883</v>
      </c>
      <c r="K1583">
        <v>36500</v>
      </c>
    </row>
    <row r="1584" spans="1:11" x14ac:dyDescent="0.25">
      <c r="A1584" t="s">
        <v>4031</v>
      </c>
      <c r="B1584" t="s">
        <v>3853</v>
      </c>
      <c r="C1584" t="s">
        <v>354</v>
      </c>
      <c r="D1584" t="s">
        <v>4032</v>
      </c>
      <c r="E1584" t="s">
        <v>3898</v>
      </c>
      <c r="F1584" t="s">
        <v>399</v>
      </c>
      <c r="G1584" t="s">
        <v>4037</v>
      </c>
      <c r="H1584" t="s">
        <v>3900</v>
      </c>
      <c r="I1584" t="s">
        <v>530</v>
      </c>
      <c r="J1584" t="s">
        <v>533</v>
      </c>
      <c r="K1584">
        <v>100000</v>
      </c>
    </row>
    <row r="1585" spans="1:11" x14ac:dyDescent="0.25">
      <c r="A1585" t="s">
        <v>4031</v>
      </c>
      <c r="B1585" t="s">
        <v>3853</v>
      </c>
      <c r="C1585" t="s">
        <v>354</v>
      </c>
      <c r="D1585" t="s">
        <v>4032</v>
      </c>
      <c r="E1585" t="s">
        <v>3898</v>
      </c>
      <c r="F1585" t="s">
        <v>399</v>
      </c>
      <c r="G1585" t="s">
        <v>4037</v>
      </c>
      <c r="H1585" t="s">
        <v>3900</v>
      </c>
      <c r="I1585" t="s">
        <v>530</v>
      </c>
      <c r="J1585" t="s">
        <v>3871</v>
      </c>
      <c r="K1585">
        <v>105000</v>
      </c>
    </row>
    <row r="1586" spans="1:11" x14ac:dyDescent="0.25">
      <c r="A1586" t="s">
        <v>4031</v>
      </c>
      <c r="B1586" t="s">
        <v>3853</v>
      </c>
      <c r="C1586" t="s">
        <v>354</v>
      </c>
      <c r="D1586" t="s">
        <v>4032</v>
      </c>
      <c r="E1586" t="s">
        <v>3898</v>
      </c>
      <c r="F1586" t="s">
        <v>399</v>
      </c>
      <c r="G1586" t="s">
        <v>4037</v>
      </c>
      <c r="H1586" t="s">
        <v>3900</v>
      </c>
      <c r="I1586" t="s">
        <v>3873</v>
      </c>
      <c r="J1586" t="s">
        <v>3859</v>
      </c>
      <c r="K1586">
        <v>104</v>
      </c>
    </row>
    <row r="1587" spans="1:11" x14ac:dyDescent="0.25">
      <c r="A1587" t="s">
        <v>4031</v>
      </c>
      <c r="B1587" t="s">
        <v>3853</v>
      </c>
      <c r="C1587" t="s">
        <v>354</v>
      </c>
      <c r="D1587" t="s">
        <v>4032</v>
      </c>
      <c r="E1587" t="s">
        <v>3898</v>
      </c>
      <c r="F1587" t="s">
        <v>399</v>
      </c>
      <c r="G1587" t="s">
        <v>4037</v>
      </c>
      <c r="H1587" t="s">
        <v>3900</v>
      </c>
      <c r="I1587" t="s">
        <v>3873</v>
      </c>
      <c r="J1587" t="s">
        <v>3860</v>
      </c>
      <c r="K1587">
        <v>104</v>
      </c>
    </row>
    <row r="1588" spans="1:11" x14ac:dyDescent="0.25">
      <c r="A1588" t="s">
        <v>4031</v>
      </c>
      <c r="B1588" t="s">
        <v>3853</v>
      </c>
      <c r="C1588" t="s">
        <v>354</v>
      </c>
      <c r="D1588" t="s">
        <v>4032</v>
      </c>
      <c r="E1588" t="s">
        <v>3898</v>
      </c>
      <c r="F1588" t="s">
        <v>399</v>
      </c>
      <c r="G1588" t="s">
        <v>4037</v>
      </c>
      <c r="H1588" t="s">
        <v>3900</v>
      </c>
      <c r="I1588" t="s">
        <v>3886</v>
      </c>
      <c r="J1588" t="s">
        <v>3871</v>
      </c>
      <c r="K1588">
        <v>105000</v>
      </c>
    </row>
    <row r="1589" spans="1:11" x14ac:dyDescent="0.25">
      <c r="A1589" t="s">
        <v>4031</v>
      </c>
      <c r="B1589" t="s">
        <v>3853</v>
      </c>
      <c r="C1589" t="s">
        <v>354</v>
      </c>
      <c r="D1589" t="s">
        <v>4032</v>
      </c>
      <c r="E1589" t="s">
        <v>3898</v>
      </c>
      <c r="F1589" t="s">
        <v>399</v>
      </c>
      <c r="G1589" t="s">
        <v>4037</v>
      </c>
      <c r="H1589" t="s">
        <v>3900</v>
      </c>
      <c r="I1589" t="s">
        <v>3875</v>
      </c>
      <c r="J1589" t="s">
        <v>533</v>
      </c>
      <c r="K1589">
        <v>100000</v>
      </c>
    </row>
    <row r="1590" spans="1:11" x14ac:dyDescent="0.25">
      <c r="A1590" t="s">
        <v>4031</v>
      </c>
      <c r="B1590" t="s">
        <v>3853</v>
      </c>
      <c r="C1590" t="s">
        <v>354</v>
      </c>
      <c r="D1590" t="s">
        <v>4032</v>
      </c>
      <c r="E1590" t="s">
        <v>3898</v>
      </c>
      <c r="F1590" t="s">
        <v>399</v>
      </c>
      <c r="G1590" t="s">
        <v>4037</v>
      </c>
      <c r="H1590" t="s">
        <v>3900</v>
      </c>
      <c r="I1590" t="s">
        <v>3875</v>
      </c>
      <c r="J1590" t="s">
        <v>3871</v>
      </c>
      <c r="K1590">
        <v>105000</v>
      </c>
    </row>
    <row r="1591" spans="1:11" x14ac:dyDescent="0.25">
      <c r="A1591" t="s">
        <v>4031</v>
      </c>
      <c r="B1591" t="s">
        <v>3853</v>
      </c>
      <c r="C1591" t="s">
        <v>354</v>
      </c>
      <c r="D1591" t="s">
        <v>4032</v>
      </c>
      <c r="E1591" t="s">
        <v>3898</v>
      </c>
      <c r="F1591" t="s">
        <v>399</v>
      </c>
      <c r="G1591" t="s">
        <v>4037</v>
      </c>
      <c r="H1591" t="s">
        <v>3900</v>
      </c>
      <c r="I1591" t="s">
        <v>3876</v>
      </c>
      <c r="J1591" t="s">
        <v>3865</v>
      </c>
      <c r="K1591">
        <v>35000</v>
      </c>
    </row>
    <row r="1592" spans="1:11" x14ac:dyDescent="0.25">
      <c r="A1592" t="s">
        <v>4031</v>
      </c>
      <c r="B1592" t="s">
        <v>3853</v>
      </c>
      <c r="C1592" t="s">
        <v>354</v>
      </c>
      <c r="D1592" t="s">
        <v>4032</v>
      </c>
      <c r="E1592" t="s">
        <v>3898</v>
      </c>
      <c r="F1592" t="s">
        <v>399</v>
      </c>
      <c r="G1592" t="s">
        <v>4037</v>
      </c>
      <c r="H1592" t="s">
        <v>3900</v>
      </c>
      <c r="I1592" t="s">
        <v>3876</v>
      </c>
      <c r="J1592" t="s">
        <v>3883</v>
      </c>
      <c r="K1592">
        <v>35000</v>
      </c>
    </row>
    <row r="1593" spans="1:11" x14ac:dyDescent="0.25">
      <c r="A1593" t="s">
        <v>4031</v>
      </c>
      <c r="B1593" t="s">
        <v>3853</v>
      </c>
      <c r="C1593" t="s">
        <v>354</v>
      </c>
      <c r="D1593" t="s">
        <v>4032</v>
      </c>
      <c r="E1593" t="s">
        <v>3855</v>
      </c>
      <c r="F1593" t="s">
        <v>423</v>
      </c>
      <c r="G1593" t="s">
        <v>4038</v>
      </c>
      <c r="H1593" t="s">
        <v>3857</v>
      </c>
      <c r="I1593" t="s">
        <v>3858</v>
      </c>
      <c r="J1593" t="s">
        <v>3859</v>
      </c>
      <c r="K1593">
        <v>67000</v>
      </c>
    </row>
    <row r="1594" spans="1:11" x14ac:dyDescent="0.25">
      <c r="A1594" t="s">
        <v>4031</v>
      </c>
      <c r="B1594" t="s">
        <v>3853</v>
      </c>
      <c r="C1594" t="s">
        <v>354</v>
      </c>
      <c r="D1594" t="s">
        <v>4032</v>
      </c>
      <c r="E1594" t="s">
        <v>3855</v>
      </c>
      <c r="F1594" t="s">
        <v>423</v>
      </c>
      <c r="G1594" t="s">
        <v>4038</v>
      </c>
      <c r="H1594" t="s">
        <v>3857</v>
      </c>
      <c r="I1594" t="s">
        <v>3858</v>
      </c>
      <c r="J1594" t="s">
        <v>3860</v>
      </c>
      <c r="K1594">
        <v>67000</v>
      </c>
    </row>
    <row r="1595" spans="1:11" x14ac:dyDescent="0.25">
      <c r="A1595" t="s">
        <v>4031</v>
      </c>
      <c r="B1595" t="s">
        <v>3853</v>
      </c>
      <c r="C1595" t="s">
        <v>354</v>
      </c>
      <c r="D1595" t="s">
        <v>4032</v>
      </c>
      <c r="E1595" t="s">
        <v>3855</v>
      </c>
      <c r="F1595" t="s">
        <v>423</v>
      </c>
      <c r="G1595" t="s">
        <v>4038</v>
      </c>
      <c r="H1595" t="s">
        <v>3857</v>
      </c>
      <c r="I1595" t="s">
        <v>3901</v>
      </c>
      <c r="J1595" t="s">
        <v>3859</v>
      </c>
      <c r="K1595">
        <v>97000</v>
      </c>
    </row>
    <row r="1596" spans="1:11" x14ac:dyDescent="0.25">
      <c r="A1596" t="s">
        <v>4031</v>
      </c>
      <c r="B1596" t="s">
        <v>3853</v>
      </c>
      <c r="C1596" t="s">
        <v>354</v>
      </c>
      <c r="D1596" t="s">
        <v>4032</v>
      </c>
      <c r="E1596" t="s">
        <v>3855</v>
      </c>
      <c r="F1596" t="s">
        <v>423</v>
      </c>
      <c r="G1596" t="s">
        <v>4038</v>
      </c>
      <c r="H1596" t="s">
        <v>3857</v>
      </c>
      <c r="I1596" t="s">
        <v>3901</v>
      </c>
      <c r="J1596" t="s">
        <v>3860</v>
      </c>
      <c r="K1596">
        <v>97000</v>
      </c>
    </row>
    <row r="1597" spans="1:11" x14ac:dyDescent="0.25">
      <c r="A1597" t="s">
        <v>4031</v>
      </c>
      <c r="B1597" t="s">
        <v>3853</v>
      </c>
      <c r="C1597" t="s">
        <v>354</v>
      </c>
      <c r="D1597" t="s">
        <v>4032</v>
      </c>
      <c r="E1597" t="s">
        <v>3855</v>
      </c>
      <c r="F1597" t="s">
        <v>423</v>
      </c>
      <c r="G1597" t="s">
        <v>4038</v>
      </c>
      <c r="H1597" t="s">
        <v>3857</v>
      </c>
      <c r="I1597" t="s">
        <v>3863</v>
      </c>
      <c r="J1597" t="s">
        <v>3864</v>
      </c>
      <c r="K1597">
        <v>208600</v>
      </c>
    </row>
    <row r="1598" spans="1:11" x14ac:dyDescent="0.25">
      <c r="A1598" t="s">
        <v>4031</v>
      </c>
      <c r="B1598" t="s">
        <v>3853</v>
      </c>
      <c r="C1598" t="s">
        <v>354</v>
      </c>
      <c r="D1598" t="s">
        <v>4032</v>
      </c>
      <c r="E1598" t="s">
        <v>3855</v>
      </c>
      <c r="F1598" t="s">
        <v>423</v>
      </c>
      <c r="G1598" t="s">
        <v>4038</v>
      </c>
      <c r="H1598" t="s">
        <v>3857</v>
      </c>
      <c r="I1598" t="s">
        <v>3863</v>
      </c>
      <c r="J1598" t="s">
        <v>3865</v>
      </c>
      <c r="K1598">
        <v>219500</v>
      </c>
    </row>
    <row r="1599" spans="1:11" x14ac:dyDescent="0.25">
      <c r="A1599" t="s">
        <v>4031</v>
      </c>
      <c r="B1599" t="s">
        <v>3853</v>
      </c>
      <c r="C1599" t="s">
        <v>354</v>
      </c>
      <c r="D1599" t="s">
        <v>4032</v>
      </c>
      <c r="E1599" t="s">
        <v>3855</v>
      </c>
      <c r="F1599" t="s">
        <v>423</v>
      </c>
      <c r="G1599" t="s">
        <v>4038</v>
      </c>
      <c r="H1599" t="s">
        <v>3857</v>
      </c>
      <c r="I1599" t="s">
        <v>3863</v>
      </c>
      <c r="J1599" t="s">
        <v>3883</v>
      </c>
      <c r="K1599">
        <v>219500</v>
      </c>
    </row>
    <row r="1600" spans="1:11" x14ac:dyDescent="0.25">
      <c r="A1600" t="s">
        <v>4031</v>
      </c>
      <c r="B1600" t="s">
        <v>3853</v>
      </c>
      <c r="C1600" t="s">
        <v>354</v>
      </c>
      <c r="D1600" t="s">
        <v>4032</v>
      </c>
      <c r="E1600" t="s">
        <v>3855</v>
      </c>
      <c r="F1600" t="s">
        <v>423</v>
      </c>
      <c r="G1600" t="s">
        <v>4038</v>
      </c>
      <c r="H1600" t="s">
        <v>3857</v>
      </c>
      <c r="I1600" t="s">
        <v>3972</v>
      </c>
      <c r="J1600" t="s">
        <v>3864</v>
      </c>
      <c r="K1600">
        <v>75500</v>
      </c>
    </row>
    <row r="1601" spans="1:11" x14ac:dyDescent="0.25">
      <c r="A1601" t="s">
        <v>4031</v>
      </c>
      <c r="B1601" t="s">
        <v>3853</v>
      </c>
      <c r="C1601" t="s">
        <v>354</v>
      </c>
      <c r="D1601" t="s">
        <v>4032</v>
      </c>
      <c r="E1601" t="s">
        <v>3855</v>
      </c>
      <c r="F1601" t="s">
        <v>423</v>
      </c>
      <c r="G1601" t="s">
        <v>4038</v>
      </c>
      <c r="H1601" t="s">
        <v>3857</v>
      </c>
      <c r="I1601" t="s">
        <v>3972</v>
      </c>
      <c r="J1601" t="s">
        <v>3865</v>
      </c>
      <c r="K1601">
        <v>79500</v>
      </c>
    </row>
    <row r="1602" spans="1:11" x14ac:dyDescent="0.25">
      <c r="A1602" t="s">
        <v>4031</v>
      </c>
      <c r="B1602" t="s">
        <v>3853</v>
      </c>
      <c r="C1602" t="s">
        <v>354</v>
      </c>
      <c r="D1602" t="s">
        <v>4032</v>
      </c>
      <c r="E1602" t="s">
        <v>3855</v>
      </c>
      <c r="F1602" t="s">
        <v>423</v>
      </c>
      <c r="G1602" t="s">
        <v>4038</v>
      </c>
      <c r="H1602" t="s">
        <v>3857</v>
      </c>
      <c r="I1602" t="s">
        <v>3972</v>
      </c>
      <c r="J1602" t="s">
        <v>3883</v>
      </c>
      <c r="K1602">
        <v>79500</v>
      </c>
    </row>
    <row r="1603" spans="1:11" x14ac:dyDescent="0.25">
      <c r="A1603" t="s">
        <v>4031</v>
      </c>
      <c r="B1603" t="s">
        <v>3853</v>
      </c>
      <c r="C1603" t="s">
        <v>354</v>
      </c>
      <c r="D1603" t="s">
        <v>4032</v>
      </c>
      <c r="E1603" t="s">
        <v>3855</v>
      </c>
      <c r="F1603" t="s">
        <v>423</v>
      </c>
      <c r="G1603" t="s">
        <v>4038</v>
      </c>
      <c r="H1603" t="s">
        <v>3857</v>
      </c>
      <c r="I1603" t="s">
        <v>4039</v>
      </c>
      <c r="J1603" t="s">
        <v>3864</v>
      </c>
      <c r="K1603">
        <v>80300</v>
      </c>
    </row>
    <row r="1604" spans="1:11" x14ac:dyDescent="0.25">
      <c r="A1604" t="s">
        <v>4031</v>
      </c>
      <c r="B1604" t="s">
        <v>3853</v>
      </c>
      <c r="C1604" t="s">
        <v>354</v>
      </c>
      <c r="D1604" t="s">
        <v>4032</v>
      </c>
      <c r="E1604" t="s">
        <v>3855</v>
      </c>
      <c r="F1604" t="s">
        <v>423</v>
      </c>
      <c r="G1604" t="s">
        <v>4038</v>
      </c>
      <c r="H1604" t="s">
        <v>3857</v>
      </c>
      <c r="I1604" t="s">
        <v>4039</v>
      </c>
      <c r="J1604" t="s">
        <v>3865</v>
      </c>
      <c r="K1604">
        <v>84500</v>
      </c>
    </row>
    <row r="1605" spans="1:11" x14ac:dyDescent="0.25">
      <c r="A1605" t="s">
        <v>4031</v>
      </c>
      <c r="B1605" t="s">
        <v>3853</v>
      </c>
      <c r="C1605" t="s">
        <v>354</v>
      </c>
      <c r="D1605" t="s">
        <v>4032</v>
      </c>
      <c r="E1605" t="s">
        <v>3855</v>
      </c>
      <c r="F1605" t="s">
        <v>423</v>
      </c>
      <c r="G1605" t="s">
        <v>4038</v>
      </c>
      <c r="H1605" t="s">
        <v>3857</v>
      </c>
      <c r="I1605" t="s">
        <v>4039</v>
      </c>
      <c r="J1605" t="s">
        <v>3883</v>
      </c>
      <c r="K1605">
        <v>84500</v>
      </c>
    </row>
    <row r="1606" spans="1:11" x14ac:dyDescent="0.25">
      <c r="A1606" t="s">
        <v>4031</v>
      </c>
      <c r="B1606" t="s">
        <v>3853</v>
      </c>
      <c r="C1606" t="s">
        <v>354</v>
      </c>
      <c r="D1606" t="s">
        <v>4032</v>
      </c>
      <c r="E1606" t="s">
        <v>3855</v>
      </c>
      <c r="F1606" t="s">
        <v>423</v>
      </c>
      <c r="G1606" t="s">
        <v>4038</v>
      </c>
      <c r="H1606" t="s">
        <v>3857</v>
      </c>
      <c r="I1606" t="s">
        <v>3904</v>
      </c>
      <c r="J1606" t="s">
        <v>3864</v>
      </c>
      <c r="K1606">
        <v>139700</v>
      </c>
    </row>
    <row r="1607" spans="1:11" x14ac:dyDescent="0.25">
      <c r="A1607" t="s">
        <v>4031</v>
      </c>
      <c r="B1607" t="s">
        <v>3853</v>
      </c>
      <c r="C1607" t="s">
        <v>354</v>
      </c>
      <c r="D1607" t="s">
        <v>4032</v>
      </c>
      <c r="E1607" t="s">
        <v>3855</v>
      </c>
      <c r="F1607" t="s">
        <v>423</v>
      </c>
      <c r="G1607" t="s">
        <v>4038</v>
      </c>
      <c r="H1607" t="s">
        <v>3857</v>
      </c>
      <c r="I1607" t="s">
        <v>3904</v>
      </c>
      <c r="J1607" t="s">
        <v>3865</v>
      </c>
      <c r="K1607">
        <v>147000</v>
      </c>
    </row>
    <row r="1608" spans="1:11" x14ac:dyDescent="0.25">
      <c r="A1608" t="s">
        <v>4031</v>
      </c>
      <c r="B1608" t="s">
        <v>3853</v>
      </c>
      <c r="C1608" t="s">
        <v>354</v>
      </c>
      <c r="D1608" t="s">
        <v>4032</v>
      </c>
      <c r="E1608" t="s">
        <v>3855</v>
      </c>
      <c r="F1608" t="s">
        <v>423</v>
      </c>
      <c r="G1608" t="s">
        <v>4038</v>
      </c>
      <c r="H1608" t="s">
        <v>3857</v>
      </c>
      <c r="I1608" t="s">
        <v>3904</v>
      </c>
      <c r="J1608" t="s">
        <v>3883</v>
      </c>
      <c r="K1608">
        <v>147000</v>
      </c>
    </row>
    <row r="1609" spans="1:11" x14ac:dyDescent="0.25">
      <c r="A1609" t="s">
        <v>4031</v>
      </c>
      <c r="B1609" t="s">
        <v>3853</v>
      </c>
      <c r="C1609" t="s">
        <v>354</v>
      </c>
      <c r="D1609" t="s">
        <v>4032</v>
      </c>
      <c r="E1609" t="s">
        <v>3855</v>
      </c>
      <c r="F1609" t="s">
        <v>423</v>
      </c>
      <c r="G1609" t="s">
        <v>4038</v>
      </c>
      <c r="H1609" t="s">
        <v>3857</v>
      </c>
      <c r="I1609" t="s">
        <v>3866</v>
      </c>
      <c r="J1609" t="s">
        <v>3865</v>
      </c>
      <c r="K1609">
        <v>60000</v>
      </c>
    </row>
    <row r="1610" spans="1:11" x14ac:dyDescent="0.25">
      <c r="A1610" t="s">
        <v>4031</v>
      </c>
      <c r="B1610" t="s">
        <v>3853</v>
      </c>
      <c r="C1610" t="s">
        <v>354</v>
      </c>
      <c r="D1610" t="s">
        <v>4032</v>
      </c>
      <c r="E1610" t="s">
        <v>3855</v>
      </c>
      <c r="F1610" t="s">
        <v>423</v>
      </c>
      <c r="G1610" t="s">
        <v>4038</v>
      </c>
      <c r="H1610" t="s">
        <v>3857</v>
      </c>
      <c r="I1610" t="s">
        <v>3866</v>
      </c>
      <c r="J1610" t="s">
        <v>3883</v>
      </c>
      <c r="K1610">
        <v>60000</v>
      </c>
    </row>
    <row r="1611" spans="1:11" x14ac:dyDescent="0.25">
      <c r="A1611" t="s">
        <v>4031</v>
      </c>
      <c r="B1611" t="s">
        <v>3853</v>
      </c>
      <c r="C1611" t="s">
        <v>354</v>
      </c>
      <c r="D1611" t="s">
        <v>4032</v>
      </c>
      <c r="E1611" t="s">
        <v>3855</v>
      </c>
      <c r="F1611" t="s">
        <v>423</v>
      </c>
      <c r="G1611" t="s">
        <v>4038</v>
      </c>
      <c r="H1611" t="s">
        <v>3857</v>
      </c>
      <c r="I1611" t="s">
        <v>3867</v>
      </c>
      <c r="J1611" t="s">
        <v>3865</v>
      </c>
      <c r="K1611">
        <v>57000</v>
      </c>
    </row>
    <row r="1612" spans="1:11" x14ac:dyDescent="0.25">
      <c r="A1612" t="s">
        <v>4031</v>
      </c>
      <c r="B1612" t="s">
        <v>3853</v>
      </c>
      <c r="C1612" t="s">
        <v>354</v>
      </c>
      <c r="D1612" t="s">
        <v>4032</v>
      </c>
      <c r="E1612" t="s">
        <v>3855</v>
      </c>
      <c r="F1612" t="s">
        <v>423</v>
      </c>
      <c r="G1612" t="s">
        <v>4038</v>
      </c>
      <c r="H1612" t="s">
        <v>3857</v>
      </c>
      <c r="I1612" t="s">
        <v>3867</v>
      </c>
      <c r="J1612" t="s">
        <v>3883</v>
      </c>
      <c r="K1612">
        <v>57000</v>
      </c>
    </row>
    <row r="1613" spans="1:11" x14ac:dyDescent="0.25">
      <c r="A1613" t="s">
        <v>4031</v>
      </c>
      <c r="B1613" t="s">
        <v>3853</v>
      </c>
      <c r="C1613" t="s">
        <v>354</v>
      </c>
      <c r="D1613" t="s">
        <v>4032</v>
      </c>
      <c r="E1613" t="s">
        <v>3855</v>
      </c>
      <c r="F1613" t="s">
        <v>423</v>
      </c>
      <c r="G1613" t="s">
        <v>4038</v>
      </c>
      <c r="H1613" t="s">
        <v>3857</v>
      </c>
      <c r="I1613" t="s">
        <v>3868</v>
      </c>
      <c r="J1613" t="s">
        <v>3865</v>
      </c>
      <c r="K1613">
        <v>108500</v>
      </c>
    </row>
    <row r="1614" spans="1:11" x14ac:dyDescent="0.25">
      <c r="A1614" t="s">
        <v>4031</v>
      </c>
      <c r="B1614" t="s">
        <v>3853</v>
      </c>
      <c r="C1614" t="s">
        <v>354</v>
      </c>
      <c r="D1614" t="s">
        <v>4032</v>
      </c>
      <c r="E1614" t="s">
        <v>3855</v>
      </c>
      <c r="F1614" t="s">
        <v>423</v>
      </c>
      <c r="G1614" t="s">
        <v>4038</v>
      </c>
      <c r="H1614" t="s">
        <v>3857</v>
      </c>
      <c r="I1614" t="s">
        <v>3868</v>
      </c>
      <c r="J1614" t="s">
        <v>3883</v>
      </c>
      <c r="K1614">
        <v>108500</v>
      </c>
    </row>
    <row r="1615" spans="1:11" x14ac:dyDescent="0.25">
      <c r="A1615" t="s">
        <v>4031</v>
      </c>
      <c r="B1615" t="s">
        <v>3853</v>
      </c>
      <c r="C1615" t="s">
        <v>354</v>
      </c>
      <c r="D1615" t="s">
        <v>4032</v>
      </c>
      <c r="E1615" t="s">
        <v>3855</v>
      </c>
      <c r="F1615" t="s">
        <v>423</v>
      </c>
      <c r="G1615" t="s">
        <v>4038</v>
      </c>
      <c r="H1615" t="s">
        <v>3857</v>
      </c>
      <c r="I1615" t="s">
        <v>3869</v>
      </c>
      <c r="J1615" t="s">
        <v>3865</v>
      </c>
      <c r="K1615">
        <v>76000</v>
      </c>
    </row>
    <row r="1616" spans="1:11" x14ac:dyDescent="0.25">
      <c r="A1616" t="s">
        <v>4031</v>
      </c>
      <c r="B1616" t="s">
        <v>3853</v>
      </c>
      <c r="C1616" t="s">
        <v>354</v>
      </c>
      <c r="D1616" t="s">
        <v>4032</v>
      </c>
      <c r="E1616" t="s">
        <v>3855</v>
      </c>
      <c r="F1616" t="s">
        <v>423</v>
      </c>
      <c r="G1616" t="s">
        <v>4038</v>
      </c>
      <c r="H1616" t="s">
        <v>3857</v>
      </c>
      <c r="I1616" t="s">
        <v>3869</v>
      </c>
      <c r="J1616" t="s">
        <v>3883</v>
      </c>
      <c r="K1616">
        <v>76000</v>
      </c>
    </row>
    <row r="1617" spans="1:11" x14ac:dyDescent="0.25">
      <c r="A1617" t="s">
        <v>4031</v>
      </c>
      <c r="B1617" t="s">
        <v>3853</v>
      </c>
      <c r="C1617" t="s">
        <v>354</v>
      </c>
      <c r="D1617" t="s">
        <v>4032</v>
      </c>
      <c r="E1617" t="s">
        <v>3855</v>
      </c>
      <c r="F1617" t="s">
        <v>423</v>
      </c>
      <c r="G1617" t="s">
        <v>4038</v>
      </c>
      <c r="H1617" t="s">
        <v>3857</v>
      </c>
      <c r="I1617" t="s">
        <v>3870</v>
      </c>
      <c r="J1617" t="s">
        <v>3865</v>
      </c>
      <c r="K1617">
        <v>129000</v>
      </c>
    </row>
    <row r="1618" spans="1:11" x14ac:dyDescent="0.25">
      <c r="A1618" t="s">
        <v>4031</v>
      </c>
      <c r="B1618" t="s">
        <v>3853</v>
      </c>
      <c r="C1618" t="s">
        <v>354</v>
      </c>
      <c r="D1618" t="s">
        <v>4032</v>
      </c>
      <c r="E1618" t="s">
        <v>3855</v>
      </c>
      <c r="F1618" t="s">
        <v>423</v>
      </c>
      <c r="G1618" t="s">
        <v>4038</v>
      </c>
      <c r="H1618" t="s">
        <v>3857</v>
      </c>
      <c r="I1618" t="s">
        <v>3870</v>
      </c>
      <c r="J1618" t="s">
        <v>3883</v>
      </c>
      <c r="K1618">
        <v>129000</v>
      </c>
    </row>
    <row r="1619" spans="1:11" x14ac:dyDescent="0.25">
      <c r="A1619" t="s">
        <v>4031</v>
      </c>
      <c r="B1619" t="s">
        <v>3853</v>
      </c>
      <c r="C1619" t="s">
        <v>354</v>
      </c>
      <c r="D1619" t="s">
        <v>4032</v>
      </c>
      <c r="E1619" t="s">
        <v>3855</v>
      </c>
      <c r="F1619" t="s">
        <v>423</v>
      </c>
      <c r="G1619" t="s">
        <v>4038</v>
      </c>
      <c r="H1619" t="s">
        <v>3857</v>
      </c>
      <c r="I1619" t="s">
        <v>3935</v>
      </c>
      <c r="J1619" t="s">
        <v>3865</v>
      </c>
      <c r="K1619">
        <v>20000</v>
      </c>
    </row>
    <row r="1620" spans="1:11" x14ac:dyDescent="0.25">
      <c r="A1620" t="s">
        <v>4031</v>
      </c>
      <c r="B1620" t="s">
        <v>3853</v>
      </c>
      <c r="C1620" t="s">
        <v>354</v>
      </c>
      <c r="D1620" t="s">
        <v>4032</v>
      </c>
      <c r="E1620" t="s">
        <v>3855</v>
      </c>
      <c r="F1620" t="s">
        <v>423</v>
      </c>
      <c r="G1620" t="s">
        <v>4038</v>
      </c>
      <c r="H1620" t="s">
        <v>3857</v>
      </c>
      <c r="I1620" t="s">
        <v>3935</v>
      </c>
      <c r="J1620" t="s">
        <v>3883</v>
      </c>
      <c r="K1620">
        <v>20000</v>
      </c>
    </row>
    <row r="1621" spans="1:11" x14ac:dyDescent="0.25">
      <c r="A1621" t="s">
        <v>4031</v>
      </c>
      <c r="B1621" t="s">
        <v>3853</v>
      </c>
      <c r="C1621" t="s">
        <v>354</v>
      </c>
      <c r="D1621" t="s">
        <v>4032</v>
      </c>
      <c r="E1621" t="s">
        <v>3855</v>
      </c>
      <c r="F1621" t="s">
        <v>423</v>
      </c>
      <c r="G1621" t="s">
        <v>4038</v>
      </c>
      <c r="H1621" t="s">
        <v>3857</v>
      </c>
      <c r="I1621" t="s">
        <v>530</v>
      </c>
      <c r="J1621" t="s">
        <v>533</v>
      </c>
      <c r="K1621">
        <v>631000</v>
      </c>
    </row>
    <row r="1622" spans="1:11" x14ac:dyDescent="0.25">
      <c r="A1622" t="s">
        <v>4031</v>
      </c>
      <c r="B1622" t="s">
        <v>3853</v>
      </c>
      <c r="C1622" t="s">
        <v>354</v>
      </c>
      <c r="D1622" t="s">
        <v>4032</v>
      </c>
      <c r="E1622" t="s">
        <v>3855</v>
      </c>
      <c r="F1622" t="s">
        <v>423</v>
      </c>
      <c r="G1622" t="s">
        <v>4038</v>
      </c>
      <c r="H1622" t="s">
        <v>3857</v>
      </c>
      <c r="I1622" t="s">
        <v>530</v>
      </c>
      <c r="J1622" t="s">
        <v>3871</v>
      </c>
      <c r="K1622">
        <v>665000</v>
      </c>
    </row>
    <row r="1623" spans="1:11" x14ac:dyDescent="0.25">
      <c r="A1623" t="s">
        <v>4031</v>
      </c>
      <c r="B1623" t="s">
        <v>3853</v>
      </c>
      <c r="C1623" t="s">
        <v>354</v>
      </c>
      <c r="D1623" t="s">
        <v>4032</v>
      </c>
      <c r="E1623" t="s">
        <v>3855</v>
      </c>
      <c r="F1623" t="s">
        <v>423</v>
      </c>
      <c r="G1623" t="s">
        <v>4038</v>
      </c>
      <c r="H1623" t="s">
        <v>3857</v>
      </c>
      <c r="I1623" t="s">
        <v>3872</v>
      </c>
      <c r="J1623" t="s">
        <v>3859</v>
      </c>
      <c r="K1623">
        <v>11910</v>
      </c>
    </row>
    <row r="1624" spans="1:11" x14ac:dyDescent="0.25">
      <c r="A1624" t="s">
        <v>4031</v>
      </c>
      <c r="B1624" t="s">
        <v>3853</v>
      </c>
      <c r="C1624" t="s">
        <v>354</v>
      </c>
      <c r="D1624" t="s">
        <v>4032</v>
      </c>
      <c r="E1624" t="s">
        <v>3855</v>
      </c>
      <c r="F1624" t="s">
        <v>423</v>
      </c>
      <c r="G1624" t="s">
        <v>4038</v>
      </c>
      <c r="H1624" t="s">
        <v>3857</v>
      </c>
      <c r="I1624" t="s">
        <v>3872</v>
      </c>
      <c r="J1624" t="s">
        <v>3860</v>
      </c>
      <c r="K1624">
        <v>11910</v>
      </c>
    </row>
    <row r="1625" spans="1:11" x14ac:dyDescent="0.25">
      <c r="A1625" t="s">
        <v>4031</v>
      </c>
      <c r="B1625" t="s">
        <v>3853</v>
      </c>
      <c r="C1625" t="s">
        <v>354</v>
      </c>
      <c r="D1625" t="s">
        <v>4032</v>
      </c>
      <c r="E1625" t="s">
        <v>3855</v>
      </c>
      <c r="F1625" t="s">
        <v>423</v>
      </c>
      <c r="G1625" t="s">
        <v>4038</v>
      </c>
      <c r="H1625" t="s">
        <v>3857</v>
      </c>
      <c r="I1625" t="s">
        <v>3873</v>
      </c>
      <c r="J1625" t="s">
        <v>3859</v>
      </c>
      <c r="K1625">
        <v>1332</v>
      </c>
    </row>
    <row r="1626" spans="1:11" x14ac:dyDescent="0.25">
      <c r="A1626" t="s">
        <v>4031</v>
      </c>
      <c r="B1626" t="s">
        <v>3853</v>
      </c>
      <c r="C1626" t="s">
        <v>354</v>
      </c>
      <c r="D1626" t="s">
        <v>4032</v>
      </c>
      <c r="E1626" t="s">
        <v>3855</v>
      </c>
      <c r="F1626" t="s">
        <v>423</v>
      </c>
      <c r="G1626" t="s">
        <v>4038</v>
      </c>
      <c r="H1626" t="s">
        <v>3857</v>
      </c>
      <c r="I1626" t="s">
        <v>3873</v>
      </c>
      <c r="J1626" t="s">
        <v>3860</v>
      </c>
      <c r="K1626">
        <v>1332</v>
      </c>
    </row>
    <row r="1627" spans="1:11" x14ac:dyDescent="0.25">
      <c r="A1627" t="s">
        <v>4031</v>
      </c>
      <c r="B1627" t="s">
        <v>3853</v>
      </c>
      <c r="C1627" t="s">
        <v>354</v>
      </c>
      <c r="D1627" t="s">
        <v>4032</v>
      </c>
      <c r="E1627" t="s">
        <v>3855</v>
      </c>
      <c r="F1627" t="s">
        <v>423</v>
      </c>
      <c r="G1627" t="s">
        <v>4038</v>
      </c>
      <c r="H1627" t="s">
        <v>3857</v>
      </c>
      <c r="I1627" t="s">
        <v>3874</v>
      </c>
      <c r="J1627" t="s">
        <v>3864</v>
      </c>
      <c r="K1627">
        <v>30900</v>
      </c>
    </row>
    <row r="1628" spans="1:11" x14ac:dyDescent="0.25">
      <c r="A1628" t="s">
        <v>4031</v>
      </c>
      <c r="B1628" t="s">
        <v>3853</v>
      </c>
      <c r="C1628" t="s">
        <v>354</v>
      </c>
      <c r="D1628" t="s">
        <v>4032</v>
      </c>
      <c r="E1628" t="s">
        <v>3855</v>
      </c>
      <c r="F1628" t="s">
        <v>423</v>
      </c>
      <c r="G1628" t="s">
        <v>4038</v>
      </c>
      <c r="H1628" t="s">
        <v>3857</v>
      </c>
      <c r="I1628" t="s">
        <v>3874</v>
      </c>
      <c r="J1628" t="s">
        <v>3865</v>
      </c>
      <c r="K1628">
        <v>32500</v>
      </c>
    </row>
    <row r="1629" spans="1:11" x14ac:dyDescent="0.25">
      <c r="A1629" t="s">
        <v>4031</v>
      </c>
      <c r="B1629" t="s">
        <v>3853</v>
      </c>
      <c r="C1629" t="s">
        <v>354</v>
      </c>
      <c r="D1629" t="s">
        <v>4032</v>
      </c>
      <c r="E1629" t="s">
        <v>3855</v>
      </c>
      <c r="F1629" t="s">
        <v>423</v>
      </c>
      <c r="G1629" t="s">
        <v>4038</v>
      </c>
      <c r="H1629" t="s">
        <v>3857</v>
      </c>
      <c r="I1629" t="s">
        <v>3874</v>
      </c>
      <c r="J1629" t="s">
        <v>3883</v>
      </c>
      <c r="K1629">
        <v>32500</v>
      </c>
    </row>
    <row r="1630" spans="1:11" x14ac:dyDescent="0.25">
      <c r="A1630" t="s">
        <v>4031</v>
      </c>
      <c r="B1630" t="s">
        <v>3853</v>
      </c>
      <c r="C1630" t="s">
        <v>354</v>
      </c>
      <c r="D1630" t="s">
        <v>4032</v>
      </c>
      <c r="E1630" t="s">
        <v>3855</v>
      </c>
      <c r="F1630" t="s">
        <v>423</v>
      </c>
      <c r="G1630" t="s">
        <v>4038</v>
      </c>
      <c r="H1630" t="s">
        <v>3857</v>
      </c>
      <c r="I1630" t="s">
        <v>3886</v>
      </c>
      <c r="J1630" t="s">
        <v>3871</v>
      </c>
      <c r="K1630">
        <v>665000</v>
      </c>
    </row>
    <row r="1631" spans="1:11" x14ac:dyDescent="0.25">
      <c r="A1631" t="s">
        <v>4031</v>
      </c>
      <c r="B1631" t="s">
        <v>3853</v>
      </c>
      <c r="C1631" t="s">
        <v>354</v>
      </c>
      <c r="D1631" t="s">
        <v>4032</v>
      </c>
      <c r="E1631" t="s">
        <v>3855</v>
      </c>
      <c r="F1631" t="s">
        <v>423</v>
      </c>
      <c r="G1631" t="s">
        <v>4038</v>
      </c>
      <c r="H1631" t="s">
        <v>3857</v>
      </c>
      <c r="I1631" t="s">
        <v>3875</v>
      </c>
      <c r="J1631" t="s">
        <v>533</v>
      </c>
      <c r="K1631">
        <v>631000</v>
      </c>
    </row>
    <row r="1632" spans="1:11" x14ac:dyDescent="0.25">
      <c r="A1632" t="s">
        <v>4031</v>
      </c>
      <c r="B1632" t="s">
        <v>3853</v>
      </c>
      <c r="C1632" t="s">
        <v>354</v>
      </c>
      <c r="D1632" t="s">
        <v>4032</v>
      </c>
      <c r="E1632" t="s">
        <v>3855</v>
      </c>
      <c r="F1632" t="s">
        <v>423</v>
      </c>
      <c r="G1632" t="s">
        <v>4038</v>
      </c>
      <c r="H1632" t="s">
        <v>3857</v>
      </c>
      <c r="I1632" t="s">
        <v>3875</v>
      </c>
      <c r="J1632" t="s">
        <v>3871</v>
      </c>
      <c r="K1632">
        <v>665000</v>
      </c>
    </row>
    <row r="1633" spans="1:11" x14ac:dyDescent="0.25">
      <c r="A1633" t="s">
        <v>4031</v>
      </c>
      <c r="B1633" t="s">
        <v>3853</v>
      </c>
      <c r="C1633" t="s">
        <v>354</v>
      </c>
      <c r="D1633" t="s">
        <v>4032</v>
      </c>
      <c r="E1633" t="s">
        <v>3855</v>
      </c>
      <c r="F1633" t="s">
        <v>423</v>
      </c>
      <c r="G1633" t="s">
        <v>4038</v>
      </c>
      <c r="H1633" t="s">
        <v>3857</v>
      </c>
      <c r="I1633" t="s">
        <v>3876</v>
      </c>
      <c r="J1633" t="s">
        <v>3865</v>
      </c>
      <c r="K1633">
        <v>259500</v>
      </c>
    </row>
    <row r="1634" spans="1:11" x14ac:dyDescent="0.25">
      <c r="A1634" t="s">
        <v>4031</v>
      </c>
      <c r="B1634" t="s">
        <v>3853</v>
      </c>
      <c r="C1634" t="s">
        <v>354</v>
      </c>
      <c r="D1634" t="s">
        <v>4032</v>
      </c>
      <c r="E1634" t="s">
        <v>3855</v>
      </c>
      <c r="F1634" t="s">
        <v>423</v>
      </c>
      <c r="G1634" t="s">
        <v>4038</v>
      </c>
      <c r="H1634" t="s">
        <v>3857</v>
      </c>
      <c r="I1634" t="s">
        <v>3876</v>
      </c>
      <c r="J1634" t="s">
        <v>3883</v>
      </c>
      <c r="K1634">
        <v>259500</v>
      </c>
    </row>
    <row r="1635" spans="1:11" x14ac:dyDescent="0.25">
      <c r="A1635" t="s">
        <v>4031</v>
      </c>
      <c r="B1635" t="s">
        <v>3853</v>
      </c>
      <c r="C1635" t="s">
        <v>354</v>
      </c>
      <c r="D1635" t="s">
        <v>4040</v>
      </c>
      <c r="E1635" t="s">
        <v>3929</v>
      </c>
      <c r="F1635" t="s">
        <v>362</v>
      </c>
      <c r="G1635" t="s">
        <v>4028</v>
      </c>
      <c r="H1635" t="s">
        <v>3900</v>
      </c>
      <c r="I1635" t="s">
        <v>3858</v>
      </c>
      <c r="J1635" t="s">
        <v>3859</v>
      </c>
      <c r="K1635">
        <v>7000</v>
      </c>
    </row>
    <row r="1636" spans="1:11" x14ac:dyDescent="0.25">
      <c r="A1636" t="s">
        <v>4031</v>
      </c>
      <c r="B1636" t="s">
        <v>3853</v>
      </c>
      <c r="C1636" t="s">
        <v>354</v>
      </c>
      <c r="D1636" t="s">
        <v>4040</v>
      </c>
      <c r="E1636" t="s">
        <v>3929</v>
      </c>
      <c r="F1636" t="s">
        <v>362</v>
      </c>
      <c r="G1636" t="s">
        <v>4028</v>
      </c>
      <c r="H1636" t="s">
        <v>3900</v>
      </c>
      <c r="I1636" t="s">
        <v>3858</v>
      </c>
      <c r="J1636" t="s">
        <v>3860</v>
      </c>
      <c r="K1636">
        <v>7000</v>
      </c>
    </row>
    <row r="1637" spans="1:11" x14ac:dyDescent="0.25">
      <c r="A1637" t="s">
        <v>4031</v>
      </c>
      <c r="B1637" t="s">
        <v>3853</v>
      </c>
      <c r="C1637" t="s">
        <v>354</v>
      </c>
      <c r="D1637" t="s">
        <v>4040</v>
      </c>
      <c r="E1637" t="s">
        <v>3929</v>
      </c>
      <c r="F1637" t="s">
        <v>362</v>
      </c>
      <c r="G1637" t="s">
        <v>4028</v>
      </c>
      <c r="H1637" t="s">
        <v>3900</v>
      </c>
      <c r="I1637" t="s">
        <v>3881</v>
      </c>
      <c r="J1637" t="s">
        <v>3859</v>
      </c>
      <c r="K1637">
        <v>19500</v>
      </c>
    </row>
    <row r="1638" spans="1:11" x14ac:dyDescent="0.25">
      <c r="A1638" t="s">
        <v>4031</v>
      </c>
      <c r="B1638" t="s">
        <v>3853</v>
      </c>
      <c r="C1638" t="s">
        <v>354</v>
      </c>
      <c r="D1638" t="s">
        <v>4040</v>
      </c>
      <c r="E1638" t="s">
        <v>3929</v>
      </c>
      <c r="F1638" t="s">
        <v>362</v>
      </c>
      <c r="G1638" t="s">
        <v>4028</v>
      </c>
      <c r="H1638" t="s">
        <v>3900</v>
      </c>
      <c r="I1638" t="s">
        <v>3881</v>
      </c>
      <c r="J1638" t="s">
        <v>3860</v>
      </c>
      <c r="K1638">
        <v>19500</v>
      </c>
    </row>
    <row r="1639" spans="1:11" x14ac:dyDescent="0.25">
      <c r="A1639" t="s">
        <v>4031</v>
      </c>
      <c r="B1639" t="s">
        <v>3853</v>
      </c>
      <c r="C1639" t="s">
        <v>354</v>
      </c>
      <c r="D1639" t="s">
        <v>4040</v>
      </c>
      <c r="E1639" t="s">
        <v>3929</v>
      </c>
      <c r="F1639" t="s">
        <v>362</v>
      </c>
      <c r="G1639" t="s">
        <v>4028</v>
      </c>
      <c r="H1639" t="s">
        <v>3900</v>
      </c>
      <c r="I1639" t="s">
        <v>3863</v>
      </c>
      <c r="J1639" t="s">
        <v>3864</v>
      </c>
      <c r="K1639">
        <v>29500</v>
      </c>
    </row>
    <row r="1640" spans="1:11" x14ac:dyDescent="0.25">
      <c r="A1640" t="s">
        <v>4031</v>
      </c>
      <c r="B1640" t="s">
        <v>3853</v>
      </c>
      <c r="C1640" t="s">
        <v>354</v>
      </c>
      <c r="D1640" t="s">
        <v>4040</v>
      </c>
      <c r="E1640" t="s">
        <v>3929</v>
      </c>
      <c r="F1640" t="s">
        <v>362</v>
      </c>
      <c r="G1640" t="s">
        <v>4028</v>
      </c>
      <c r="H1640" t="s">
        <v>3900</v>
      </c>
      <c r="I1640" t="s">
        <v>3863</v>
      </c>
      <c r="J1640" t="s">
        <v>3865</v>
      </c>
      <c r="K1640">
        <v>31000</v>
      </c>
    </row>
    <row r="1641" spans="1:11" x14ac:dyDescent="0.25">
      <c r="A1641" t="s">
        <v>4031</v>
      </c>
      <c r="B1641" t="s">
        <v>3853</v>
      </c>
      <c r="C1641" t="s">
        <v>354</v>
      </c>
      <c r="D1641" t="s">
        <v>4040</v>
      </c>
      <c r="E1641" t="s">
        <v>3929</v>
      </c>
      <c r="F1641" t="s">
        <v>362</v>
      </c>
      <c r="G1641" t="s">
        <v>4028</v>
      </c>
      <c r="H1641" t="s">
        <v>3900</v>
      </c>
      <c r="I1641" t="s">
        <v>3863</v>
      </c>
      <c r="J1641" t="s">
        <v>3883</v>
      </c>
      <c r="K1641">
        <v>31000</v>
      </c>
    </row>
    <row r="1642" spans="1:11" x14ac:dyDescent="0.25">
      <c r="A1642" t="s">
        <v>4031</v>
      </c>
      <c r="B1642" t="s">
        <v>3853</v>
      </c>
      <c r="C1642" t="s">
        <v>354</v>
      </c>
      <c r="D1642" t="s">
        <v>4040</v>
      </c>
      <c r="E1642" t="s">
        <v>3929</v>
      </c>
      <c r="F1642" t="s">
        <v>362</v>
      </c>
      <c r="G1642" t="s">
        <v>4028</v>
      </c>
      <c r="H1642" t="s">
        <v>3900</v>
      </c>
      <c r="I1642" t="s">
        <v>3947</v>
      </c>
      <c r="J1642" t="s">
        <v>3865</v>
      </c>
      <c r="K1642">
        <v>2500</v>
      </c>
    </row>
    <row r="1643" spans="1:11" x14ac:dyDescent="0.25">
      <c r="A1643" t="s">
        <v>4031</v>
      </c>
      <c r="B1643" t="s">
        <v>3853</v>
      </c>
      <c r="C1643" t="s">
        <v>354</v>
      </c>
      <c r="D1643" t="s">
        <v>4040</v>
      </c>
      <c r="E1643" t="s">
        <v>3929</v>
      </c>
      <c r="F1643" t="s">
        <v>362</v>
      </c>
      <c r="G1643" t="s">
        <v>4028</v>
      </c>
      <c r="H1643" t="s">
        <v>3900</v>
      </c>
      <c r="I1643" t="s">
        <v>3947</v>
      </c>
      <c r="J1643" t="s">
        <v>3883</v>
      </c>
      <c r="K1643">
        <v>2500</v>
      </c>
    </row>
    <row r="1644" spans="1:11" x14ac:dyDescent="0.25">
      <c r="A1644" t="s">
        <v>4031</v>
      </c>
      <c r="B1644" t="s">
        <v>3853</v>
      </c>
      <c r="C1644" t="s">
        <v>354</v>
      </c>
      <c r="D1644" t="s">
        <v>4040</v>
      </c>
      <c r="E1644" t="s">
        <v>3929</v>
      </c>
      <c r="F1644" t="s">
        <v>362</v>
      </c>
      <c r="G1644" t="s">
        <v>4028</v>
      </c>
      <c r="H1644" t="s">
        <v>3900</v>
      </c>
      <c r="I1644" t="s">
        <v>3882</v>
      </c>
      <c r="J1644" t="s">
        <v>3864</v>
      </c>
      <c r="K1644">
        <v>22300</v>
      </c>
    </row>
    <row r="1645" spans="1:11" x14ac:dyDescent="0.25">
      <c r="A1645" t="s">
        <v>4031</v>
      </c>
      <c r="B1645" t="s">
        <v>3853</v>
      </c>
      <c r="C1645" t="s">
        <v>354</v>
      </c>
      <c r="D1645" t="s">
        <v>4040</v>
      </c>
      <c r="E1645" t="s">
        <v>3929</v>
      </c>
      <c r="F1645" t="s">
        <v>362</v>
      </c>
      <c r="G1645" t="s">
        <v>4028</v>
      </c>
      <c r="H1645" t="s">
        <v>3900</v>
      </c>
      <c r="I1645" t="s">
        <v>3882</v>
      </c>
      <c r="J1645" t="s">
        <v>3865</v>
      </c>
      <c r="K1645">
        <v>23500</v>
      </c>
    </row>
    <row r="1646" spans="1:11" x14ac:dyDescent="0.25">
      <c r="A1646" t="s">
        <v>4031</v>
      </c>
      <c r="B1646" t="s">
        <v>3853</v>
      </c>
      <c r="C1646" t="s">
        <v>354</v>
      </c>
      <c r="D1646" t="s">
        <v>4040</v>
      </c>
      <c r="E1646" t="s">
        <v>3929</v>
      </c>
      <c r="F1646" t="s">
        <v>362</v>
      </c>
      <c r="G1646" t="s">
        <v>4028</v>
      </c>
      <c r="H1646" t="s">
        <v>3900</v>
      </c>
      <c r="I1646" t="s">
        <v>3882</v>
      </c>
      <c r="J1646" t="s">
        <v>3883</v>
      </c>
      <c r="K1646">
        <v>23500</v>
      </c>
    </row>
    <row r="1647" spans="1:11" x14ac:dyDescent="0.25">
      <c r="A1647" t="s">
        <v>4031</v>
      </c>
      <c r="B1647" t="s">
        <v>3853</v>
      </c>
      <c r="C1647" t="s">
        <v>354</v>
      </c>
      <c r="D1647" t="s">
        <v>4040</v>
      </c>
      <c r="E1647" t="s">
        <v>3929</v>
      </c>
      <c r="F1647" t="s">
        <v>362</v>
      </c>
      <c r="G1647" t="s">
        <v>4028</v>
      </c>
      <c r="H1647" t="s">
        <v>3900</v>
      </c>
      <c r="I1647" t="s">
        <v>3866</v>
      </c>
      <c r="J1647" t="s">
        <v>3865</v>
      </c>
      <c r="K1647">
        <v>32000</v>
      </c>
    </row>
    <row r="1648" spans="1:11" x14ac:dyDescent="0.25">
      <c r="A1648" t="s">
        <v>4031</v>
      </c>
      <c r="B1648" t="s">
        <v>3853</v>
      </c>
      <c r="C1648" t="s">
        <v>354</v>
      </c>
      <c r="D1648" t="s">
        <v>4040</v>
      </c>
      <c r="E1648" t="s">
        <v>3929</v>
      </c>
      <c r="F1648" t="s">
        <v>362</v>
      </c>
      <c r="G1648" t="s">
        <v>4028</v>
      </c>
      <c r="H1648" t="s">
        <v>3900</v>
      </c>
      <c r="I1648" t="s">
        <v>3866</v>
      </c>
      <c r="J1648" t="s">
        <v>3883</v>
      </c>
      <c r="K1648">
        <v>32000</v>
      </c>
    </row>
    <row r="1649" spans="1:11" x14ac:dyDescent="0.25">
      <c r="A1649" t="s">
        <v>4031</v>
      </c>
      <c r="B1649" t="s">
        <v>3853</v>
      </c>
      <c r="C1649" t="s">
        <v>354</v>
      </c>
      <c r="D1649" t="s">
        <v>4040</v>
      </c>
      <c r="E1649" t="s">
        <v>3929</v>
      </c>
      <c r="F1649" t="s">
        <v>362</v>
      </c>
      <c r="G1649" t="s">
        <v>4028</v>
      </c>
      <c r="H1649" t="s">
        <v>3900</v>
      </c>
      <c r="I1649" t="s">
        <v>3868</v>
      </c>
      <c r="J1649" t="s">
        <v>3865</v>
      </c>
      <c r="K1649">
        <v>31000</v>
      </c>
    </row>
    <row r="1650" spans="1:11" x14ac:dyDescent="0.25">
      <c r="A1650" t="s">
        <v>4031</v>
      </c>
      <c r="B1650" t="s">
        <v>3853</v>
      </c>
      <c r="C1650" t="s">
        <v>354</v>
      </c>
      <c r="D1650" t="s">
        <v>4040</v>
      </c>
      <c r="E1650" t="s">
        <v>3929</v>
      </c>
      <c r="F1650" t="s">
        <v>362</v>
      </c>
      <c r="G1650" t="s">
        <v>4028</v>
      </c>
      <c r="H1650" t="s">
        <v>3900</v>
      </c>
      <c r="I1650" t="s">
        <v>3868</v>
      </c>
      <c r="J1650" t="s">
        <v>3883</v>
      </c>
      <c r="K1650">
        <v>31000</v>
      </c>
    </row>
    <row r="1651" spans="1:11" x14ac:dyDescent="0.25">
      <c r="A1651" t="s">
        <v>4031</v>
      </c>
      <c r="B1651" t="s">
        <v>3853</v>
      </c>
      <c r="C1651" t="s">
        <v>354</v>
      </c>
      <c r="D1651" t="s">
        <v>4040</v>
      </c>
      <c r="E1651" t="s">
        <v>3929</v>
      </c>
      <c r="F1651" t="s">
        <v>362</v>
      </c>
      <c r="G1651" t="s">
        <v>4028</v>
      </c>
      <c r="H1651" t="s">
        <v>3900</v>
      </c>
      <c r="I1651" t="s">
        <v>3869</v>
      </c>
      <c r="J1651" t="s">
        <v>3865</v>
      </c>
      <c r="K1651">
        <v>10000</v>
      </c>
    </row>
    <row r="1652" spans="1:11" x14ac:dyDescent="0.25">
      <c r="A1652" t="s">
        <v>4031</v>
      </c>
      <c r="B1652" t="s">
        <v>3853</v>
      </c>
      <c r="C1652" t="s">
        <v>354</v>
      </c>
      <c r="D1652" t="s">
        <v>4040</v>
      </c>
      <c r="E1652" t="s">
        <v>3929</v>
      </c>
      <c r="F1652" t="s">
        <v>362</v>
      </c>
      <c r="G1652" t="s">
        <v>4028</v>
      </c>
      <c r="H1652" t="s">
        <v>3900</v>
      </c>
      <c r="I1652" t="s">
        <v>3869</v>
      </c>
      <c r="J1652" t="s">
        <v>3883</v>
      </c>
      <c r="K1652">
        <v>10000</v>
      </c>
    </row>
    <row r="1653" spans="1:11" x14ac:dyDescent="0.25">
      <c r="A1653" t="s">
        <v>4031</v>
      </c>
      <c r="B1653" t="s">
        <v>3853</v>
      </c>
      <c r="C1653" t="s">
        <v>354</v>
      </c>
      <c r="D1653" t="s">
        <v>4040</v>
      </c>
      <c r="E1653" t="s">
        <v>3929</v>
      </c>
      <c r="F1653" t="s">
        <v>362</v>
      </c>
      <c r="G1653" t="s">
        <v>4028</v>
      </c>
      <c r="H1653" t="s">
        <v>3900</v>
      </c>
      <c r="I1653" t="s">
        <v>3870</v>
      </c>
      <c r="J1653" t="s">
        <v>3865</v>
      </c>
      <c r="K1653">
        <v>25000</v>
      </c>
    </row>
    <row r="1654" spans="1:11" x14ac:dyDescent="0.25">
      <c r="A1654" t="s">
        <v>4031</v>
      </c>
      <c r="B1654" t="s">
        <v>3853</v>
      </c>
      <c r="C1654" t="s">
        <v>354</v>
      </c>
      <c r="D1654" t="s">
        <v>4040</v>
      </c>
      <c r="E1654" t="s">
        <v>3929</v>
      </c>
      <c r="F1654" t="s">
        <v>362</v>
      </c>
      <c r="G1654" t="s">
        <v>4028</v>
      </c>
      <c r="H1654" t="s">
        <v>3900</v>
      </c>
      <c r="I1654" t="s">
        <v>3870</v>
      </c>
      <c r="J1654" t="s">
        <v>3883</v>
      </c>
      <c r="K1654">
        <v>25000</v>
      </c>
    </row>
    <row r="1655" spans="1:11" x14ac:dyDescent="0.25">
      <c r="A1655" t="s">
        <v>4031</v>
      </c>
      <c r="B1655" t="s">
        <v>3853</v>
      </c>
      <c r="C1655" t="s">
        <v>354</v>
      </c>
      <c r="D1655" t="s">
        <v>4040</v>
      </c>
      <c r="E1655" t="s">
        <v>3929</v>
      </c>
      <c r="F1655" t="s">
        <v>362</v>
      </c>
      <c r="G1655" t="s">
        <v>4028</v>
      </c>
      <c r="H1655" t="s">
        <v>3900</v>
      </c>
      <c r="I1655" t="s">
        <v>3935</v>
      </c>
      <c r="J1655" t="s">
        <v>3865</v>
      </c>
      <c r="K1655">
        <v>4500</v>
      </c>
    </row>
    <row r="1656" spans="1:11" x14ac:dyDescent="0.25">
      <c r="A1656" t="s">
        <v>4031</v>
      </c>
      <c r="B1656" t="s">
        <v>3853</v>
      </c>
      <c r="C1656" t="s">
        <v>354</v>
      </c>
      <c r="D1656" t="s">
        <v>4040</v>
      </c>
      <c r="E1656" t="s">
        <v>3929</v>
      </c>
      <c r="F1656" t="s">
        <v>362</v>
      </c>
      <c r="G1656" t="s">
        <v>4028</v>
      </c>
      <c r="H1656" t="s">
        <v>3900</v>
      </c>
      <c r="I1656" t="s">
        <v>3935</v>
      </c>
      <c r="J1656" t="s">
        <v>3883</v>
      </c>
      <c r="K1656">
        <v>4500</v>
      </c>
    </row>
    <row r="1657" spans="1:11" x14ac:dyDescent="0.25">
      <c r="A1657" t="s">
        <v>4031</v>
      </c>
      <c r="B1657" t="s">
        <v>3853</v>
      </c>
      <c r="C1657" t="s">
        <v>354</v>
      </c>
      <c r="D1657" t="s">
        <v>4040</v>
      </c>
      <c r="E1657" t="s">
        <v>3929</v>
      </c>
      <c r="F1657" t="s">
        <v>362</v>
      </c>
      <c r="G1657" t="s">
        <v>4028</v>
      </c>
      <c r="H1657" t="s">
        <v>3900</v>
      </c>
      <c r="I1657" t="s">
        <v>3905</v>
      </c>
      <c r="J1657" t="s">
        <v>3859</v>
      </c>
      <c r="K1657">
        <v>10</v>
      </c>
    </row>
    <row r="1658" spans="1:11" x14ac:dyDescent="0.25">
      <c r="A1658" t="s">
        <v>4031</v>
      </c>
      <c r="B1658" t="s">
        <v>3853</v>
      </c>
      <c r="C1658" t="s">
        <v>354</v>
      </c>
      <c r="D1658" t="s">
        <v>4040</v>
      </c>
      <c r="E1658" t="s">
        <v>3929</v>
      </c>
      <c r="F1658" t="s">
        <v>362</v>
      </c>
      <c r="G1658" t="s">
        <v>4028</v>
      </c>
      <c r="H1658" t="s">
        <v>3900</v>
      </c>
      <c r="I1658" t="s">
        <v>3905</v>
      </c>
      <c r="J1658" t="s">
        <v>3860</v>
      </c>
      <c r="K1658">
        <v>10</v>
      </c>
    </row>
    <row r="1659" spans="1:11" x14ac:dyDescent="0.25">
      <c r="A1659" t="s">
        <v>4031</v>
      </c>
      <c r="B1659" t="s">
        <v>3853</v>
      </c>
      <c r="C1659" t="s">
        <v>354</v>
      </c>
      <c r="D1659" t="s">
        <v>4040</v>
      </c>
      <c r="E1659" t="s">
        <v>3929</v>
      </c>
      <c r="F1659" t="s">
        <v>362</v>
      </c>
      <c r="G1659" t="s">
        <v>4028</v>
      </c>
      <c r="H1659" t="s">
        <v>3900</v>
      </c>
      <c r="I1659" t="s">
        <v>3884</v>
      </c>
      <c r="J1659" t="s">
        <v>3859</v>
      </c>
      <c r="K1659">
        <v>15500</v>
      </c>
    </row>
    <row r="1660" spans="1:11" x14ac:dyDescent="0.25">
      <c r="A1660" t="s">
        <v>4031</v>
      </c>
      <c r="B1660" t="s">
        <v>3853</v>
      </c>
      <c r="C1660" t="s">
        <v>354</v>
      </c>
      <c r="D1660" t="s">
        <v>4040</v>
      </c>
      <c r="E1660" t="s">
        <v>3929</v>
      </c>
      <c r="F1660" t="s">
        <v>362</v>
      </c>
      <c r="G1660" t="s">
        <v>4028</v>
      </c>
      <c r="H1660" t="s">
        <v>3900</v>
      </c>
      <c r="I1660" t="s">
        <v>3884</v>
      </c>
      <c r="J1660" t="s">
        <v>3860</v>
      </c>
      <c r="K1660">
        <v>15500</v>
      </c>
    </row>
    <row r="1661" spans="1:11" x14ac:dyDescent="0.25">
      <c r="A1661" t="s">
        <v>4031</v>
      </c>
      <c r="B1661" t="s">
        <v>3853</v>
      </c>
      <c r="C1661" t="s">
        <v>354</v>
      </c>
      <c r="D1661" t="s">
        <v>4040</v>
      </c>
      <c r="E1661" t="s">
        <v>3929</v>
      </c>
      <c r="F1661" t="s">
        <v>362</v>
      </c>
      <c r="G1661" t="s">
        <v>4028</v>
      </c>
      <c r="H1661" t="s">
        <v>3900</v>
      </c>
      <c r="I1661" t="s">
        <v>530</v>
      </c>
      <c r="J1661" t="s">
        <v>533</v>
      </c>
      <c r="K1661">
        <v>105000</v>
      </c>
    </row>
    <row r="1662" spans="1:11" x14ac:dyDescent="0.25">
      <c r="A1662" t="s">
        <v>4031</v>
      </c>
      <c r="B1662" t="s">
        <v>3853</v>
      </c>
      <c r="C1662" t="s">
        <v>354</v>
      </c>
      <c r="D1662" t="s">
        <v>4040</v>
      </c>
      <c r="E1662" t="s">
        <v>3929</v>
      </c>
      <c r="F1662" t="s">
        <v>362</v>
      </c>
      <c r="G1662" t="s">
        <v>4028</v>
      </c>
      <c r="H1662" t="s">
        <v>3900</v>
      </c>
      <c r="I1662" t="s">
        <v>530</v>
      </c>
      <c r="J1662" t="s">
        <v>3871</v>
      </c>
      <c r="K1662">
        <v>111000</v>
      </c>
    </row>
    <row r="1663" spans="1:11" x14ac:dyDescent="0.25">
      <c r="A1663" t="s">
        <v>4031</v>
      </c>
      <c r="B1663" t="s">
        <v>3853</v>
      </c>
      <c r="C1663" t="s">
        <v>354</v>
      </c>
      <c r="D1663" t="s">
        <v>4040</v>
      </c>
      <c r="E1663" t="s">
        <v>3929</v>
      </c>
      <c r="F1663" t="s">
        <v>362</v>
      </c>
      <c r="G1663" t="s">
        <v>4028</v>
      </c>
      <c r="H1663" t="s">
        <v>3900</v>
      </c>
      <c r="I1663" t="s">
        <v>3873</v>
      </c>
      <c r="J1663" t="s">
        <v>3859</v>
      </c>
      <c r="K1663">
        <v>110</v>
      </c>
    </row>
    <row r="1664" spans="1:11" x14ac:dyDescent="0.25">
      <c r="A1664" t="s">
        <v>4031</v>
      </c>
      <c r="B1664" t="s">
        <v>3853</v>
      </c>
      <c r="C1664" t="s">
        <v>354</v>
      </c>
      <c r="D1664" t="s">
        <v>4040</v>
      </c>
      <c r="E1664" t="s">
        <v>3929</v>
      </c>
      <c r="F1664" t="s">
        <v>362</v>
      </c>
      <c r="G1664" t="s">
        <v>4028</v>
      </c>
      <c r="H1664" t="s">
        <v>3900</v>
      </c>
      <c r="I1664" t="s">
        <v>3873</v>
      </c>
      <c r="J1664" t="s">
        <v>3860</v>
      </c>
      <c r="K1664">
        <v>110</v>
      </c>
    </row>
    <row r="1665" spans="1:11" x14ac:dyDescent="0.25">
      <c r="A1665" t="s">
        <v>4031</v>
      </c>
      <c r="B1665" t="s">
        <v>3853</v>
      </c>
      <c r="C1665" t="s">
        <v>354</v>
      </c>
      <c r="D1665" t="s">
        <v>4040</v>
      </c>
      <c r="E1665" t="s">
        <v>3929</v>
      </c>
      <c r="F1665" t="s">
        <v>362</v>
      </c>
      <c r="G1665" t="s">
        <v>4028</v>
      </c>
      <c r="H1665" t="s">
        <v>3900</v>
      </c>
      <c r="I1665" t="s">
        <v>3886</v>
      </c>
      <c r="J1665" t="s">
        <v>3871</v>
      </c>
      <c r="K1665">
        <v>111000</v>
      </c>
    </row>
    <row r="1666" spans="1:11" x14ac:dyDescent="0.25">
      <c r="A1666" t="s">
        <v>4031</v>
      </c>
      <c r="B1666" t="s">
        <v>3853</v>
      </c>
      <c r="C1666" t="s">
        <v>354</v>
      </c>
      <c r="D1666" t="s">
        <v>4040</v>
      </c>
      <c r="E1666" t="s">
        <v>3929</v>
      </c>
      <c r="F1666" t="s">
        <v>362</v>
      </c>
      <c r="G1666" t="s">
        <v>4028</v>
      </c>
      <c r="H1666" t="s">
        <v>3900</v>
      </c>
      <c r="I1666" t="s">
        <v>3875</v>
      </c>
      <c r="J1666" t="s">
        <v>533</v>
      </c>
      <c r="K1666">
        <v>105000</v>
      </c>
    </row>
    <row r="1667" spans="1:11" x14ac:dyDescent="0.25">
      <c r="A1667" t="s">
        <v>4031</v>
      </c>
      <c r="B1667" t="s">
        <v>3853</v>
      </c>
      <c r="C1667" t="s">
        <v>354</v>
      </c>
      <c r="D1667" t="s">
        <v>4040</v>
      </c>
      <c r="E1667" t="s">
        <v>3929</v>
      </c>
      <c r="F1667" t="s">
        <v>362</v>
      </c>
      <c r="G1667" t="s">
        <v>4028</v>
      </c>
      <c r="H1667" t="s">
        <v>3900</v>
      </c>
      <c r="I1667" t="s">
        <v>3875</v>
      </c>
      <c r="J1667" t="s">
        <v>3871</v>
      </c>
      <c r="K1667">
        <v>111000</v>
      </c>
    </row>
    <row r="1668" spans="1:11" x14ac:dyDescent="0.25">
      <c r="A1668" t="s">
        <v>4031</v>
      </c>
      <c r="B1668" t="s">
        <v>3853</v>
      </c>
      <c r="C1668" t="s">
        <v>354</v>
      </c>
      <c r="D1668" t="s">
        <v>4040</v>
      </c>
      <c r="E1668" t="s">
        <v>3929</v>
      </c>
      <c r="F1668" t="s">
        <v>362</v>
      </c>
      <c r="G1668" t="s">
        <v>4028</v>
      </c>
      <c r="H1668" t="s">
        <v>3900</v>
      </c>
      <c r="I1668" t="s">
        <v>3876</v>
      </c>
      <c r="J1668" t="s">
        <v>3865</v>
      </c>
      <c r="K1668">
        <v>51000</v>
      </c>
    </row>
    <row r="1669" spans="1:11" x14ac:dyDescent="0.25">
      <c r="A1669" t="s">
        <v>4031</v>
      </c>
      <c r="B1669" t="s">
        <v>3853</v>
      </c>
      <c r="C1669" t="s">
        <v>354</v>
      </c>
      <c r="D1669" t="s">
        <v>4040</v>
      </c>
      <c r="E1669" t="s">
        <v>3929</v>
      </c>
      <c r="F1669" t="s">
        <v>362</v>
      </c>
      <c r="G1669" t="s">
        <v>4028</v>
      </c>
      <c r="H1669" t="s">
        <v>3900</v>
      </c>
      <c r="I1669" t="s">
        <v>3876</v>
      </c>
      <c r="J1669" t="s">
        <v>3883</v>
      </c>
      <c r="K1669">
        <v>51000</v>
      </c>
    </row>
    <row r="1670" spans="1:11" x14ac:dyDescent="0.25">
      <c r="A1670" t="s">
        <v>4031</v>
      </c>
      <c r="B1670" t="s">
        <v>3853</v>
      </c>
      <c r="C1670" t="s">
        <v>354</v>
      </c>
      <c r="D1670" t="s">
        <v>4041</v>
      </c>
      <c r="E1670" t="s">
        <v>770</v>
      </c>
      <c r="F1670" t="s">
        <v>893</v>
      </c>
      <c r="G1670" t="s">
        <v>4042</v>
      </c>
      <c r="H1670" t="s">
        <v>3890</v>
      </c>
      <c r="I1670" t="s">
        <v>3881</v>
      </c>
      <c r="J1670" t="s">
        <v>3859</v>
      </c>
      <c r="K1670">
        <v>9500</v>
      </c>
    </row>
    <row r="1671" spans="1:11" x14ac:dyDescent="0.25">
      <c r="A1671" t="s">
        <v>4031</v>
      </c>
      <c r="B1671" t="s">
        <v>3853</v>
      </c>
      <c r="C1671" t="s">
        <v>354</v>
      </c>
      <c r="D1671" t="s">
        <v>4041</v>
      </c>
      <c r="E1671" t="s">
        <v>770</v>
      </c>
      <c r="F1671" t="s">
        <v>893</v>
      </c>
      <c r="G1671" t="s">
        <v>4042</v>
      </c>
      <c r="H1671" t="s">
        <v>3890</v>
      </c>
      <c r="I1671" t="s">
        <v>3881</v>
      </c>
      <c r="J1671" t="s">
        <v>3860</v>
      </c>
      <c r="K1671">
        <v>9500</v>
      </c>
    </row>
    <row r="1672" spans="1:11" x14ac:dyDescent="0.25">
      <c r="A1672" t="s">
        <v>4031</v>
      </c>
      <c r="B1672" t="s">
        <v>3853</v>
      </c>
      <c r="C1672" t="s">
        <v>354</v>
      </c>
      <c r="D1672" t="s">
        <v>4041</v>
      </c>
      <c r="E1672" t="s">
        <v>770</v>
      </c>
      <c r="F1672" t="s">
        <v>893</v>
      </c>
      <c r="G1672" t="s">
        <v>4042</v>
      </c>
      <c r="H1672" t="s">
        <v>3890</v>
      </c>
      <c r="I1672" t="s">
        <v>3903</v>
      </c>
      <c r="J1672" t="s">
        <v>3864</v>
      </c>
      <c r="K1672">
        <v>12400</v>
      </c>
    </row>
    <row r="1673" spans="1:11" x14ac:dyDescent="0.25">
      <c r="A1673" t="s">
        <v>4031</v>
      </c>
      <c r="B1673" t="s">
        <v>3853</v>
      </c>
      <c r="C1673" t="s">
        <v>354</v>
      </c>
      <c r="D1673" t="s">
        <v>4041</v>
      </c>
      <c r="E1673" t="s">
        <v>770</v>
      </c>
      <c r="F1673" t="s">
        <v>893</v>
      </c>
      <c r="G1673" t="s">
        <v>4042</v>
      </c>
      <c r="H1673" t="s">
        <v>3890</v>
      </c>
      <c r="I1673" t="s">
        <v>3903</v>
      </c>
      <c r="J1673" t="s">
        <v>3865</v>
      </c>
      <c r="K1673">
        <v>13000</v>
      </c>
    </row>
    <row r="1674" spans="1:11" x14ac:dyDescent="0.25">
      <c r="A1674" t="s">
        <v>4031</v>
      </c>
      <c r="B1674" t="s">
        <v>3853</v>
      </c>
      <c r="C1674" t="s">
        <v>354</v>
      </c>
      <c r="D1674" t="s">
        <v>4041</v>
      </c>
      <c r="E1674" t="s">
        <v>770</v>
      </c>
      <c r="F1674" t="s">
        <v>893</v>
      </c>
      <c r="G1674" t="s">
        <v>4042</v>
      </c>
      <c r="H1674" t="s">
        <v>3890</v>
      </c>
      <c r="I1674" t="s">
        <v>3903</v>
      </c>
      <c r="J1674" t="s">
        <v>3883</v>
      </c>
      <c r="K1674">
        <v>13000</v>
      </c>
    </row>
    <row r="1675" spans="1:11" x14ac:dyDescent="0.25">
      <c r="A1675" t="s">
        <v>4031</v>
      </c>
      <c r="B1675" t="s">
        <v>3853</v>
      </c>
      <c r="C1675" t="s">
        <v>354</v>
      </c>
      <c r="D1675" t="s">
        <v>4041</v>
      </c>
      <c r="E1675" t="s">
        <v>770</v>
      </c>
      <c r="F1675" t="s">
        <v>893</v>
      </c>
      <c r="G1675" t="s">
        <v>4042</v>
      </c>
      <c r="H1675" t="s">
        <v>3890</v>
      </c>
      <c r="I1675" t="s">
        <v>3904</v>
      </c>
      <c r="J1675" t="s">
        <v>3864</v>
      </c>
      <c r="K1675">
        <v>12800</v>
      </c>
    </row>
    <row r="1676" spans="1:11" x14ac:dyDescent="0.25">
      <c r="A1676" t="s">
        <v>4031</v>
      </c>
      <c r="B1676" t="s">
        <v>3853</v>
      </c>
      <c r="C1676" t="s">
        <v>354</v>
      </c>
      <c r="D1676" t="s">
        <v>4041</v>
      </c>
      <c r="E1676" t="s">
        <v>770</v>
      </c>
      <c r="F1676" t="s">
        <v>893</v>
      </c>
      <c r="G1676" t="s">
        <v>4042</v>
      </c>
      <c r="H1676" t="s">
        <v>3890</v>
      </c>
      <c r="I1676" t="s">
        <v>3904</v>
      </c>
      <c r="J1676" t="s">
        <v>3865</v>
      </c>
      <c r="K1676">
        <v>13500</v>
      </c>
    </row>
    <row r="1677" spans="1:11" x14ac:dyDescent="0.25">
      <c r="A1677" t="s">
        <v>4031</v>
      </c>
      <c r="B1677" t="s">
        <v>3853</v>
      </c>
      <c r="C1677" t="s">
        <v>354</v>
      </c>
      <c r="D1677" t="s">
        <v>4041</v>
      </c>
      <c r="E1677" t="s">
        <v>770</v>
      </c>
      <c r="F1677" t="s">
        <v>893</v>
      </c>
      <c r="G1677" t="s">
        <v>4042</v>
      </c>
      <c r="H1677" t="s">
        <v>3890</v>
      </c>
      <c r="I1677" t="s">
        <v>3904</v>
      </c>
      <c r="J1677" t="s">
        <v>3883</v>
      </c>
      <c r="K1677">
        <v>13500</v>
      </c>
    </row>
    <row r="1678" spans="1:11" x14ac:dyDescent="0.25">
      <c r="A1678" t="s">
        <v>4031</v>
      </c>
      <c r="B1678" t="s">
        <v>3853</v>
      </c>
      <c r="C1678" t="s">
        <v>354</v>
      </c>
      <c r="D1678" t="s">
        <v>4041</v>
      </c>
      <c r="E1678" t="s">
        <v>770</v>
      </c>
      <c r="F1678" t="s">
        <v>893</v>
      </c>
      <c r="G1678" t="s">
        <v>4042</v>
      </c>
      <c r="H1678" t="s">
        <v>3890</v>
      </c>
      <c r="I1678" t="s">
        <v>3866</v>
      </c>
      <c r="J1678" t="s">
        <v>3865</v>
      </c>
      <c r="K1678">
        <v>11500</v>
      </c>
    </row>
    <row r="1679" spans="1:11" x14ac:dyDescent="0.25">
      <c r="A1679" t="s">
        <v>4031</v>
      </c>
      <c r="B1679" t="s">
        <v>3853</v>
      </c>
      <c r="C1679" t="s">
        <v>354</v>
      </c>
      <c r="D1679" t="s">
        <v>4041</v>
      </c>
      <c r="E1679" t="s">
        <v>770</v>
      </c>
      <c r="F1679" t="s">
        <v>893</v>
      </c>
      <c r="G1679" t="s">
        <v>4042</v>
      </c>
      <c r="H1679" t="s">
        <v>3890</v>
      </c>
      <c r="I1679" t="s">
        <v>3866</v>
      </c>
      <c r="J1679" t="s">
        <v>3883</v>
      </c>
      <c r="K1679">
        <v>11500</v>
      </c>
    </row>
    <row r="1680" spans="1:11" x14ac:dyDescent="0.25">
      <c r="A1680" t="s">
        <v>4031</v>
      </c>
      <c r="B1680" t="s">
        <v>3853</v>
      </c>
      <c r="C1680" t="s">
        <v>354</v>
      </c>
      <c r="D1680" t="s">
        <v>4041</v>
      </c>
      <c r="E1680" t="s">
        <v>770</v>
      </c>
      <c r="F1680" t="s">
        <v>893</v>
      </c>
      <c r="G1680" t="s">
        <v>4042</v>
      </c>
      <c r="H1680" t="s">
        <v>3890</v>
      </c>
      <c r="I1680" t="s">
        <v>3870</v>
      </c>
      <c r="J1680" t="s">
        <v>3865</v>
      </c>
      <c r="K1680">
        <v>13000</v>
      </c>
    </row>
    <row r="1681" spans="1:11" x14ac:dyDescent="0.25">
      <c r="A1681" t="s">
        <v>4031</v>
      </c>
      <c r="B1681" t="s">
        <v>3853</v>
      </c>
      <c r="C1681" t="s">
        <v>354</v>
      </c>
      <c r="D1681" t="s">
        <v>4041</v>
      </c>
      <c r="E1681" t="s">
        <v>770</v>
      </c>
      <c r="F1681" t="s">
        <v>893</v>
      </c>
      <c r="G1681" t="s">
        <v>4042</v>
      </c>
      <c r="H1681" t="s">
        <v>3890</v>
      </c>
      <c r="I1681" t="s">
        <v>3870</v>
      </c>
      <c r="J1681" t="s">
        <v>3883</v>
      </c>
      <c r="K1681">
        <v>13000</v>
      </c>
    </row>
    <row r="1682" spans="1:11" x14ac:dyDescent="0.25">
      <c r="A1682" t="s">
        <v>4031</v>
      </c>
      <c r="B1682" t="s">
        <v>3853</v>
      </c>
      <c r="C1682" t="s">
        <v>354</v>
      </c>
      <c r="D1682" t="s">
        <v>4041</v>
      </c>
      <c r="E1682" t="s">
        <v>770</v>
      </c>
      <c r="F1682" t="s">
        <v>893</v>
      </c>
      <c r="G1682" t="s">
        <v>4042</v>
      </c>
      <c r="H1682" t="s">
        <v>3890</v>
      </c>
      <c r="I1682" t="s">
        <v>3905</v>
      </c>
      <c r="J1682" t="s">
        <v>3859</v>
      </c>
      <c r="K1682">
        <v>13</v>
      </c>
    </row>
    <row r="1683" spans="1:11" x14ac:dyDescent="0.25">
      <c r="A1683" t="s">
        <v>4031</v>
      </c>
      <c r="B1683" t="s">
        <v>3853</v>
      </c>
      <c r="C1683" t="s">
        <v>354</v>
      </c>
      <c r="D1683" t="s">
        <v>4041</v>
      </c>
      <c r="E1683" t="s">
        <v>770</v>
      </c>
      <c r="F1683" t="s">
        <v>893</v>
      </c>
      <c r="G1683" t="s">
        <v>4042</v>
      </c>
      <c r="H1683" t="s">
        <v>3890</v>
      </c>
      <c r="I1683" t="s">
        <v>3905</v>
      </c>
      <c r="J1683" t="s">
        <v>3860</v>
      </c>
      <c r="K1683">
        <v>13</v>
      </c>
    </row>
    <row r="1684" spans="1:11" x14ac:dyDescent="0.25">
      <c r="A1684" t="s">
        <v>4031</v>
      </c>
      <c r="B1684" t="s">
        <v>3853</v>
      </c>
      <c r="C1684" t="s">
        <v>354</v>
      </c>
      <c r="D1684" t="s">
        <v>4041</v>
      </c>
      <c r="E1684" t="s">
        <v>770</v>
      </c>
      <c r="F1684" t="s">
        <v>893</v>
      </c>
      <c r="G1684" t="s">
        <v>4042</v>
      </c>
      <c r="H1684" t="s">
        <v>3890</v>
      </c>
      <c r="I1684" t="s">
        <v>3884</v>
      </c>
      <c r="J1684" t="s">
        <v>3859</v>
      </c>
      <c r="K1684">
        <v>5000</v>
      </c>
    </row>
    <row r="1685" spans="1:11" x14ac:dyDescent="0.25">
      <c r="A1685" t="s">
        <v>4031</v>
      </c>
      <c r="B1685" t="s">
        <v>3853</v>
      </c>
      <c r="C1685" t="s">
        <v>354</v>
      </c>
      <c r="D1685" t="s">
        <v>4041</v>
      </c>
      <c r="E1685" t="s">
        <v>770</v>
      </c>
      <c r="F1685" t="s">
        <v>893</v>
      </c>
      <c r="G1685" t="s">
        <v>4042</v>
      </c>
      <c r="H1685" t="s">
        <v>3890</v>
      </c>
      <c r="I1685" t="s">
        <v>3884</v>
      </c>
      <c r="J1685" t="s">
        <v>3860</v>
      </c>
      <c r="K1685">
        <v>5000</v>
      </c>
    </row>
    <row r="1686" spans="1:11" x14ac:dyDescent="0.25">
      <c r="A1686" t="s">
        <v>4031</v>
      </c>
      <c r="B1686" t="s">
        <v>3853</v>
      </c>
      <c r="C1686" t="s">
        <v>354</v>
      </c>
      <c r="D1686" t="s">
        <v>4041</v>
      </c>
      <c r="E1686" t="s">
        <v>770</v>
      </c>
      <c r="F1686" t="s">
        <v>893</v>
      </c>
      <c r="G1686" t="s">
        <v>4042</v>
      </c>
      <c r="H1686" t="s">
        <v>3890</v>
      </c>
      <c r="I1686" t="s">
        <v>530</v>
      </c>
      <c r="J1686" t="s">
        <v>533</v>
      </c>
      <c r="K1686">
        <v>68000</v>
      </c>
    </row>
    <row r="1687" spans="1:11" x14ac:dyDescent="0.25">
      <c r="A1687" t="s">
        <v>4031</v>
      </c>
      <c r="B1687" t="s">
        <v>3853</v>
      </c>
      <c r="C1687" t="s">
        <v>354</v>
      </c>
      <c r="D1687" t="s">
        <v>4041</v>
      </c>
      <c r="E1687" t="s">
        <v>770</v>
      </c>
      <c r="F1687" t="s">
        <v>893</v>
      </c>
      <c r="G1687" t="s">
        <v>4042</v>
      </c>
      <c r="H1687" t="s">
        <v>3890</v>
      </c>
      <c r="I1687" t="s">
        <v>530</v>
      </c>
      <c r="J1687" t="s">
        <v>3871</v>
      </c>
      <c r="K1687">
        <v>72000</v>
      </c>
    </row>
    <row r="1688" spans="1:11" x14ac:dyDescent="0.25">
      <c r="A1688" t="s">
        <v>4031</v>
      </c>
      <c r="B1688" t="s">
        <v>3853</v>
      </c>
      <c r="C1688" t="s">
        <v>354</v>
      </c>
      <c r="D1688" t="s">
        <v>4041</v>
      </c>
      <c r="E1688" t="s">
        <v>770</v>
      </c>
      <c r="F1688" t="s">
        <v>893</v>
      </c>
      <c r="G1688" t="s">
        <v>4042</v>
      </c>
      <c r="H1688" t="s">
        <v>3890</v>
      </c>
      <c r="I1688" t="s">
        <v>3873</v>
      </c>
      <c r="J1688" t="s">
        <v>3859</v>
      </c>
      <c r="K1688">
        <v>25</v>
      </c>
    </row>
    <row r="1689" spans="1:11" x14ac:dyDescent="0.25">
      <c r="A1689" t="s">
        <v>4031</v>
      </c>
      <c r="B1689" t="s">
        <v>3853</v>
      </c>
      <c r="C1689" t="s">
        <v>354</v>
      </c>
      <c r="D1689" t="s">
        <v>4041</v>
      </c>
      <c r="E1689" t="s">
        <v>770</v>
      </c>
      <c r="F1689" t="s">
        <v>893</v>
      </c>
      <c r="G1689" t="s">
        <v>4042</v>
      </c>
      <c r="H1689" t="s">
        <v>3890</v>
      </c>
      <c r="I1689" t="s">
        <v>3873</v>
      </c>
      <c r="J1689" t="s">
        <v>3860</v>
      </c>
      <c r="K1689">
        <v>25</v>
      </c>
    </row>
    <row r="1690" spans="1:11" x14ac:dyDescent="0.25">
      <c r="A1690" t="s">
        <v>4031</v>
      </c>
      <c r="B1690" t="s">
        <v>3853</v>
      </c>
      <c r="C1690" t="s">
        <v>354</v>
      </c>
      <c r="D1690" t="s">
        <v>4041</v>
      </c>
      <c r="E1690" t="s">
        <v>770</v>
      </c>
      <c r="F1690" t="s">
        <v>893</v>
      </c>
      <c r="G1690" t="s">
        <v>4042</v>
      </c>
      <c r="H1690" t="s">
        <v>3890</v>
      </c>
      <c r="I1690" t="s">
        <v>3886</v>
      </c>
      <c r="J1690" t="s">
        <v>3871</v>
      </c>
      <c r="K1690">
        <v>72000</v>
      </c>
    </row>
    <row r="1691" spans="1:11" x14ac:dyDescent="0.25">
      <c r="A1691" t="s">
        <v>4031</v>
      </c>
      <c r="B1691" t="s">
        <v>3853</v>
      </c>
      <c r="C1691" t="s">
        <v>354</v>
      </c>
      <c r="D1691" t="s">
        <v>4041</v>
      </c>
      <c r="E1691" t="s">
        <v>770</v>
      </c>
      <c r="F1691" t="s">
        <v>893</v>
      </c>
      <c r="G1691" t="s">
        <v>4042</v>
      </c>
      <c r="H1691" t="s">
        <v>3890</v>
      </c>
      <c r="I1691" t="s">
        <v>3875</v>
      </c>
      <c r="J1691" t="s">
        <v>533</v>
      </c>
      <c r="K1691">
        <v>68000</v>
      </c>
    </row>
    <row r="1692" spans="1:11" x14ac:dyDescent="0.25">
      <c r="A1692" t="s">
        <v>4031</v>
      </c>
      <c r="B1692" t="s">
        <v>3853</v>
      </c>
      <c r="C1692" t="s">
        <v>354</v>
      </c>
      <c r="D1692" t="s">
        <v>4041</v>
      </c>
      <c r="E1692" t="s">
        <v>770</v>
      </c>
      <c r="F1692" t="s">
        <v>893</v>
      </c>
      <c r="G1692" t="s">
        <v>4042</v>
      </c>
      <c r="H1692" t="s">
        <v>3890</v>
      </c>
      <c r="I1692" t="s">
        <v>3875</v>
      </c>
      <c r="J1692" t="s">
        <v>3871</v>
      </c>
      <c r="K1692">
        <v>72000</v>
      </c>
    </row>
    <row r="1693" spans="1:11" x14ac:dyDescent="0.25">
      <c r="A1693" t="s">
        <v>4031</v>
      </c>
      <c r="B1693" t="s">
        <v>3853</v>
      </c>
      <c r="C1693" t="s">
        <v>354</v>
      </c>
      <c r="D1693" t="s">
        <v>4041</v>
      </c>
      <c r="E1693" t="s">
        <v>770</v>
      </c>
      <c r="F1693" t="s">
        <v>893</v>
      </c>
      <c r="G1693" t="s">
        <v>4042</v>
      </c>
      <c r="H1693" t="s">
        <v>3890</v>
      </c>
      <c r="I1693" t="s">
        <v>3876</v>
      </c>
      <c r="J1693" t="s">
        <v>3865</v>
      </c>
      <c r="K1693">
        <v>26000</v>
      </c>
    </row>
    <row r="1694" spans="1:11" x14ac:dyDescent="0.25">
      <c r="A1694" t="s">
        <v>4031</v>
      </c>
      <c r="B1694" t="s">
        <v>3853</v>
      </c>
      <c r="C1694" t="s">
        <v>354</v>
      </c>
      <c r="D1694" t="s">
        <v>4041</v>
      </c>
      <c r="E1694" t="s">
        <v>770</v>
      </c>
      <c r="F1694" t="s">
        <v>893</v>
      </c>
      <c r="G1694" t="s">
        <v>4042</v>
      </c>
      <c r="H1694" t="s">
        <v>3890</v>
      </c>
      <c r="I1694" t="s">
        <v>3876</v>
      </c>
      <c r="J1694" t="s">
        <v>3883</v>
      </c>
      <c r="K1694">
        <v>26000</v>
      </c>
    </row>
    <row r="1695" spans="1:11" x14ac:dyDescent="0.25">
      <c r="A1695" t="s">
        <v>4031</v>
      </c>
      <c r="B1695" t="s">
        <v>3853</v>
      </c>
      <c r="C1695" t="s">
        <v>354</v>
      </c>
      <c r="D1695" t="s">
        <v>4043</v>
      </c>
      <c r="E1695" t="s">
        <v>770</v>
      </c>
      <c r="F1695" t="s">
        <v>305</v>
      </c>
      <c r="G1695" t="s">
        <v>4044</v>
      </c>
      <c r="H1695" t="s">
        <v>3890</v>
      </c>
      <c r="I1695" t="s">
        <v>3858</v>
      </c>
      <c r="J1695" t="s">
        <v>3859</v>
      </c>
      <c r="K1695">
        <v>29500</v>
      </c>
    </row>
    <row r="1696" spans="1:11" x14ac:dyDescent="0.25">
      <c r="A1696" t="s">
        <v>4031</v>
      </c>
      <c r="B1696" t="s">
        <v>3853</v>
      </c>
      <c r="C1696" t="s">
        <v>354</v>
      </c>
      <c r="D1696" t="s">
        <v>4043</v>
      </c>
      <c r="E1696" t="s">
        <v>770</v>
      </c>
      <c r="F1696" t="s">
        <v>305</v>
      </c>
      <c r="G1696" t="s">
        <v>4044</v>
      </c>
      <c r="H1696" t="s">
        <v>3890</v>
      </c>
      <c r="I1696" t="s">
        <v>3858</v>
      </c>
      <c r="J1696" t="s">
        <v>3860</v>
      </c>
      <c r="K1696">
        <v>29500</v>
      </c>
    </row>
    <row r="1697" spans="1:11" x14ac:dyDescent="0.25">
      <c r="A1697" t="s">
        <v>4031</v>
      </c>
      <c r="B1697" t="s">
        <v>3853</v>
      </c>
      <c r="C1697" t="s">
        <v>354</v>
      </c>
      <c r="D1697" t="s">
        <v>4043</v>
      </c>
      <c r="E1697" t="s">
        <v>770</v>
      </c>
      <c r="F1697" t="s">
        <v>305</v>
      </c>
      <c r="G1697" t="s">
        <v>4044</v>
      </c>
      <c r="H1697" t="s">
        <v>3890</v>
      </c>
      <c r="I1697" t="s">
        <v>3863</v>
      </c>
      <c r="J1697" t="s">
        <v>3864</v>
      </c>
      <c r="K1697">
        <v>104500</v>
      </c>
    </row>
    <row r="1698" spans="1:11" x14ac:dyDescent="0.25">
      <c r="A1698" t="s">
        <v>4031</v>
      </c>
      <c r="B1698" t="s">
        <v>3853</v>
      </c>
      <c r="C1698" t="s">
        <v>354</v>
      </c>
      <c r="D1698" t="s">
        <v>4043</v>
      </c>
      <c r="E1698" t="s">
        <v>770</v>
      </c>
      <c r="F1698" t="s">
        <v>305</v>
      </c>
      <c r="G1698" t="s">
        <v>4044</v>
      </c>
      <c r="H1698" t="s">
        <v>3890</v>
      </c>
      <c r="I1698" t="s">
        <v>3863</v>
      </c>
      <c r="J1698" t="s">
        <v>3865</v>
      </c>
      <c r="K1698">
        <v>110000</v>
      </c>
    </row>
    <row r="1699" spans="1:11" x14ac:dyDescent="0.25">
      <c r="A1699" t="s">
        <v>4031</v>
      </c>
      <c r="B1699" t="s">
        <v>3853</v>
      </c>
      <c r="C1699" t="s">
        <v>354</v>
      </c>
      <c r="D1699" t="s">
        <v>4043</v>
      </c>
      <c r="E1699" t="s">
        <v>770</v>
      </c>
      <c r="F1699" t="s">
        <v>305</v>
      </c>
      <c r="G1699" t="s">
        <v>4044</v>
      </c>
      <c r="H1699" t="s">
        <v>3890</v>
      </c>
      <c r="I1699" t="s">
        <v>3863</v>
      </c>
      <c r="J1699" t="s">
        <v>3883</v>
      </c>
      <c r="K1699">
        <v>110000</v>
      </c>
    </row>
    <row r="1700" spans="1:11" x14ac:dyDescent="0.25">
      <c r="A1700" t="s">
        <v>4031</v>
      </c>
      <c r="B1700" t="s">
        <v>3853</v>
      </c>
      <c r="C1700" t="s">
        <v>354</v>
      </c>
      <c r="D1700" t="s">
        <v>4043</v>
      </c>
      <c r="E1700" t="s">
        <v>770</v>
      </c>
      <c r="F1700" t="s">
        <v>305</v>
      </c>
      <c r="G1700" t="s">
        <v>4044</v>
      </c>
      <c r="H1700" t="s">
        <v>3890</v>
      </c>
      <c r="I1700" t="s">
        <v>3972</v>
      </c>
      <c r="J1700" t="s">
        <v>3864</v>
      </c>
      <c r="K1700">
        <v>95500</v>
      </c>
    </row>
    <row r="1701" spans="1:11" x14ac:dyDescent="0.25">
      <c r="A1701" t="s">
        <v>4031</v>
      </c>
      <c r="B1701" t="s">
        <v>3853</v>
      </c>
      <c r="C1701" t="s">
        <v>354</v>
      </c>
      <c r="D1701" t="s">
        <v>4043</v>
      </c>
      <c r="E1701" t="s">
        <v>770</v>
      </c>
      <c r="F1701" t="s">
        <v>305</v>
      </c>
      <c r="G1701" t="s">
        <v>4044</v>
      </c>
      <c r="H1701" t="s">
        <v>3890</v>
      </c>
      <c r="I1701" t="s">
        <v>3972</v>
      </c>
      <c r="J1701" t="s">
        <v>3865</v>
      </c>
      <c r="K1701">
        <v>100500</v>
      </c>
    </row>
    <row r="1702" spans="1:11" x14ac:dyDescent="0.25">
      <c r="A1702" t="s">
        <v>4031</v>
      </c>
      <c r="B1702" t="s">
        <v>3853</v>
      </c>
      <c r="C1702" t="s">
        <v>354</v>
      </c>
      <c r="D1702" t="s">
        <v>4043</v>
      </c>
      <c r="E1702" t="s">
        <v>770</v>
      </c>
      <c r="F1702" t="s">
        <v>305</v>
      </c>
      <c r="G1702" t="s">
        <v>4044</v>
      </c>
      <c r="H1702" t="s">
        <v>3890</v>
      </c>
      <c r="I1702" t="s">
        <v>3972</v>
      </c>
      <c r="J1702" t="s">
        <v>3883</v>
      </c>
      <c r="K1702">
        <v>100500</v>
      </c>
    </row>
    <row r="1703" spans="1:11" x14ac:dyDescent="0.25">
      <c r="A1703" t="s">
        <v>4031</v>
      </c>
      <c r="B1703" t="s">
        <v>3853</v>
      </c>
      <c r="C1703" t="s">
        <v>354</v>
      </c>
      <c r="D1703" t="s">
        <v>4043</v>
      </c>
      <c r="E1703" t="s">
        <v>770</v>
      </c>
      <c r="F1703" t="s">
        <v>305</v>
      </c>
      <c r="G1703" t="s">
        <v>4044</v>
      </c>
      <c r="H1703" t="s">
        <v>3890</v>
      </c>
      <c r="I1703" t="s">
        <v>3882</v>
      </c>
      <c r="J1703" t="s">
        <v>3864</v>
      </c>
      <c r="K1703">
        <v>79000</v>
      </c>
    </row>
    <row r="1704" spans="1:11" x14ac:dyDescent="0.25">
      <c r="A1704" t="s">
        <v>4031</v>
      </c>
      <c r="B1704" t="s">
        <v>3853</v>
      </c>
      <c r="C1704" t="s">
        <v>354</v>
      </c>
      <c r="D1704" t="s">
        <v>4043</v>
      </c>
      <c r="E1704" t="s">
        <v>770</v>
      </c>
      <c r="F1704" t="s">
        <v>305</v>
      </c>
      <c r="G1704" t="s">
        <v>4044</v>
      </c>
      <c r="H1704" t="s">
        <v>3890</v>
      </c>
      <c r="I1704" t="s">
        <v>3882</v>
      </c>
      <c r="J1704" t="s">
        <v>3865</v>
      </c>
      <c r="K1704">
        <v>83000</v>
      </c>
    </row>
    <row r="1705" spans="1:11" x14ac:dyDescent="0.25">
      <c r="A1705" t="s">
        <v>4031</v>
      </c>
      <c r="B1705" t="s">
        <v>3853</v>
      </c>
      <c r="C1705" t="s">
        <v>354</v>
      </c>
      <c r="D1705" t="s">
        <v>4043</v>
      </c>
      <c r="E1705" t="s">
        <v>770</v>
      </c>
      <c r="F1705" t="s">
        <v>305</v>
      </c>
      <c r="G1705" t="s">
        <v>4044</v>
      </c>
      <c r="H1705" t="s">
        <v>3890</v>
      </c>
      <c r="I1705" t="s">
        <v>3882</v>
      </c>
      <c r="J1705" t="s">
        <v>3883</v>
      </c>
      <c r="K1705">
        <v>83000</v>
      </c>
    </row>
    <row r="1706" spans="1:11" x14ac:dyDescent="0.25">
      <c r="A1706" t="s">
        <v>4031</v>
      </c>
      <c r="B1706" t="s">
        <v>3853</v>
      </c>
      <c r="C1706" t="s">
        <v>354</v>
      </c>
      <c r="D1706" t="s">
        <v>4043</v>
      </c>
      <c r="E1706" t="s">
        <v>770</v>
      </c>
      <c r="F1706" t="s">
        <v>305</v>
      </c>
      <c r="G1706" t="s">
        <v>4044</v>
      </c>
      <c r="H1706" t="s">
        <v>3890</v>
      </c>
      <c r="I1706" t="s">
        <v>3866</v>
      </c>
      <c r="J1706" t="s">
        <v>3865</v>
      </c>
      <c r="K1706">
        <v>24000</v>
      </c>
    </row>
    <row r="1707" spans="1:11" x14ac:dyDescent="0.25">
      <c r="A1707" t="s">
        <v>4031</v>
      </c>
      <c r="B1707" t="s">
        <v>3853</v>
      </c>
      <c r="C1707" t="s">
        <v>354</v>
      </c>
      <c r="D1707" t="s">
        <v>4043</v>
      </c>
      <c r="E1707" t="s">
        <v>770</v>
      </c>
      <c r="F1707" t="s">
        <v>305</v>
      </c>
      <c r="G1707" t="s">
        <v>4044</v>
      </c>
      <c r="H1707" t="s">
        <v>3890</v>
      </c>
      <c r="I1707" t="s">
        <v>3866</v>
      </c>
      <c r="J1707" t="s">
        <v>3883</v>
      </c>
      <c r="K1707">
        <v>24000</v>
      </c>
    </row>
    <row r="1708" spans="1:11" x14ac:dyDescent="0.25">
      <c r="A1708" t="s">
        <v>4031</v>
      </c>
      <c r="B1708" t="s">
        <v>3853</v>
      </c>
      <c r="C1708" t="s">
        <v>354</v>
      </c>
      <c r="D1708" t="s">
        <v>4043</v>
      </c>
      <c r="E1708" t="s">
        <v>770</v>
      </c>
      <c r="F1708" t="s">
        <v>305</v>
      </c>
      <c r="G1708" t="s">
        <v>4044</v>
      </c>
      <c r="H1708" t="s">
        <v>3890</v>
      </c>
      <c r="I1708" t="s">
        <v>3867</v>
      </c>
      <c r="J1708" t="s">
        <v>3865</v>
      </c>
      <c r="K1708">
        <v>17000</v>
      </c>
    </row>
    <row r="1709" spans="1:11" x14ac:dyDescent="0.25">
      <c r="A1709" t="s">
        <v>4031</v>
      </c>
      <c r="B1709" t="s">
        <v>3853</v>
      </c>
      <c r="C1709" t="s">
        <v>354</v>
      </c>
      <c r="D1709" t="s">
        <v>4043</v>
      </c>
      <c r="E1709" t="s">
        <v>770</v>
      </c>
      <c r="F1709" t="s">
        <v>305</v>
      </c>
      <c r="G1709" t="s">
        <v>4044</v>
      </c>
      <c r="H1709" t="s">
        <v>3890</v>
      </c>
      <c r="I1709" t="s">
        <v>3867</v>
      </c>
      <c r="J1709" t="s">
        <v>3883</v>
      </c>
      <c r="K1709">
        <v>17000</v>
      </c>
    </row>
    <row r="1710" spans="1:11" x14ac:dyDescent="0.25">
      <c r="A1710" t="s">
        <v>4031</v>
      </c>
      <c r="B1710" t="s">
        <v>3853</v>
      </c>
      <c r="C1710" t="s">
        <v>354</v>
      </c>
      <c r="D1710" t="s">
        <v>4043</v>
      </c>
      <c r="E1710" t="s">
        <v>770</v>
      </c>
      <c r="F1710" t="s">
        <v>305</v>
      </c>
      <c r="G1710" t="s">
        <v>4044</v>
      </c>
      <c r="H1710" t="s">
        <v>3890</v>
      </c>
      <c r="I1710" t="s">
        <v>3868</v>
      </c>
      <c r="J1710" t="s">
        <v>3865</v>
      </c>
      <c r="K1710">
        <v>147000</v>
      </c>
    </row>
    <row r="1711" spans="1:11" x14ac:dyDescent="0.25">
      <c r="A1711" t="s">
        <v>4031</v>
      </c>
      <c r="B1711" t="s">
        <v>3853</v>
      </c>
      <c r="C1711" t="s">
        <v>354</v>
      </c>
      <c r="D1711" t="s">
        <v>4043</v>
      </c>
      <c r="E1711" t="s">
        <v>770</v>
      </c>
      <c r="F1711" t="s">
        <v>305</v>
      </c>
      <c r="G1711" t="s">
        <v>4044</v>
      </c>
      <c r="H1711" t="s">
        <v>3890</v>
      </c>
      <c r="I1711" t="s">
        <v>3868</v>
      </c>
      <c r="J1711" t="s">
        <v>3883</v>
      </c>
      <c r="K1711">
        <v>147000</v>
      </c>
    </row>
    <row r="1712" spans="1:11" x14ac:dyDescent="0.25">
      <c r="A1712" t="s">
        <v>4031</v>
      </c>
      <c r="B1712" t="s">
        <v>3853</v>
      </c>
      <c r="C1712" t="s">
        <v>354</v>
      </c>
      <c r="D1712" t="s">
        <v>4043</v>
      </c>
      <c r="E1712" t="s">
        <v>770</v>
      </c>
      <c r="F1712" t="s">
        <v>305</v>
      </c>
      <c r="G1712" t="s">
        <v>4044</v>
      </c>
      <c r="H1712" t="s">
        <v>3890</v>
      </c>
      <c r="I1712" t="s">
        <v>3869</v>
      </c>
      <c r="J1712" t="s">
        <v>3865</v>
      </c>
      <c r="K1712">
        <v>38500</v>
      </c>
    </row>
    <row r="1713" spans="1:11" x14ac:dyDescent="0.25">
      <c r="A1713" t="s">
        <v>4031</v>
      </c>
      <c r="B1713" t="s">
        <v>3853</v>
      </c>
      <c r="C1713" t="s">
        <v>354</v>
      </c>
      <c r="D1713" t="s">
        <v>4043</v>
      </c>
      <c r="E1713" t="s">
        <v>770</v>
      </c>
      <c r="F1713" t="s">
        <v>305</v>
      </c>
      <c r="G1713" t="s">
        <v>4044</v>
      </c>
      <c r="H1713" t="s">
        <v>3890</v>
      </c>
      <c r="I1713" t="s">
        <v>3869</v>
      </c>
      <c r="J1713" t="s">
        <v>3883</v>
      </c>
      <c r="K1713">
        <v>38500</v>
      </c>
    </row>
    <row r="1714" spans="1:11" x14ac:dyDescent="0.25">
      <c r="A1714" t="s">
        <v>4031</v>
      </c>
      <c r="B1714" t="s">
        <v>3853</v>
      </c>
      <c r="C1714" t="s">
        <v>354</v>
      </c>
      <c r="D1714" t="s">
        <v>4043</v>
      </c>
      <c r="E1714" t="s">
        <v>770</v>
      </c>
      <c r="F1714" t="s">
        <v>305</v>
      </c>
      <c r="G1714" t="s">
        <v>4044</v>
      </c>
      <c r="H1714" t="s">
        <v>3890</v>
      </c>
      <c r="I1714" t="s">
        <v>3870</v>
      </c>
      <c r="J1714" t="s">
        <v>3865</v>
      </c>
      <c r="K1714">
        <v>79000</v>
      </c>
    </row>
    <row r="1715" spans="1:11" x14ac:dyDescent="0.25">
      <c r="A1715" t="s">
        <v>4031</v>
      </c>
      <c r="B1715" t="s">
        <v>3853</v>
      </c>
      <c r="C1715" t="s">
        <v>354</v>
      </c>
      <c r="D1715" t="s">
        <v>4043</v>
      </c>
      <c r="E1715" t="s">
        <v>770</v>
      </c>
      <c r="F1715" t="s">
        <v>305</v>
      </c>
      <c r="G1715" t="s">
        <v>4044</v>
      </c>
      <c r="H1715" t="s">
        <v>3890</v>
      </c>
      <c r="I1715" t="s">
        <v>3870</v>
      </c>
      <c r="J1715" t="s">
        <v>3883</v>
      </c>
      <c r="K1715">
        <v>79000</v>
      </c>
    </row>
    <row r="1716" spans="1:11" x14ac:dyDescent="0.25">
      <c r="A1716" t="s">
        <v>4031</v>
      </c>
      <c r="B1716" t="s">
        <v>3853</v>
      </c>
      <c r="C1716" t="s">
        <v>354</v>
      </c>
      <c r="D1716" t="s">
        <v>4043</v>
      </c>
      <c r="E1716" t="s">
        <v>770</v>
      </c>
      <c r="F1716" t="s">
        <v>305</v>
      </c>
      <c r="G1716" t="s">
        <v>4044</v>
      </c>
      <c r="H1716" t="s">
        <v>3890</v>
      </c>
      <c r="I1716" t="s">
        <v>3905</v>
      </c>
      <c r="J1716" t="s">
        <v>3859</v>
      </c>
      <c r="K1716">
        <v>122</v>
      </c>
    </row>
    <row r="1717" spans="1:11" x14ac:dyDescent="0.25">
      <c r="A1717" t="s">
        <v>4031</v>
      </c>
      <c r="B1717" t="s">
        <v>3853</v>
      </c>
      <c r="C1717" t="s">
        <v>354</v>
      </c>
      <c r="D1717" t="s">
        <v>4043</v>
      </c>
      <c r="E1717" t="s">
        <v>770</v>
      </c>
      <c r="F1717" t="s">
        <v>305</v>
      </c>
      <c r="G1717" t="s">
        <v>4044</v>
      </c>
      <c r="H1717" t="s">
        <v>3890</v>
      </c>
      <c r="I1717" t="s">
        <v>3905</v>
      </c>
      <c r="J1717" t="s">
        <v>3860</v>
      </c>
      <c r="K1717">
        <v>122</v>
      </c>
    </row>
    <row r="1718" spans="1:11" x14ac:dyDescent="0.25">
      <c r="A1718" t="s">
        <v>4031</v>
      </c>
      <c r="B1718" t="s">
        <v>3853</v>
      </c>
      <c r="C1718" t="s">
        <v>354</v>
      </c>
      <c r="D1718" t="s">
        <v>4043</v>
      </c>
      <c r="E1718" t="s">
        <v>770</v>
      </c>
      <c r="F1718" t="s">
        <v>305</v>
      </c>
      <c r="G1718" t="s">
        <v>4044</v>
      </c>
      <c r="H1718" t="s">
        <v>3890</v>
      </c>
      <c r="I1718" t="s">
        <v>3925</v>
      </c>
      <c r="J1718" t="s">
        <v>3859</v>
      </c>
      <c r="K1718">
        <v>16500</v>
      </c>
    </row>
    <row r="1719" spans="1:11" x14ac:dyDescent="0.25">
      <c r="A1719" t="s">
        <v>4031</v>
      </c>
      <c r="B1719" t="s">
        <v>3853</v>
      </c>
      <c r="C1719" t="s">
        <v>354</v>
      </c>
      <c r="D1719" t="s">
        <v>4043</v>
      </c>
      <c r="E1719" t="s">
        <v>770</v>
      </c>
      <c r="F1719" t="s">
        <v>305</v>
      </c>
      <c r="G1719" t="s">
        <v>4044</v>
      </c>
      <c r="H1719" t="s">
        <v>3890</v>
      </c>
      <c r="I1719" t="s">
        <v>3925</v>
      </c>
      <c r="J1719" t="s">
        <v>3860</v>
      </c>
      <c r="K1719">
        <v>16500</v>
      </c>
    </row>
    <row r="1720" spans="1:11" x14ac:dyDescent="0.25">
      <c r="A1720" t="s">
        <v>4031</v>
      </c>
      <c r="B1720" t="s">
        <v>3853</v>
      </c>
      <c r="C1720" t="s">
        <v>354</v>
      </c>
      <c r="D1720" t="s">
        <v>4043</v>
      </c>
      <c r="E1720" t="s">
        <v>770</v>
      </c>
      <c r="F1720" t="s">
        <v>305</v>
      </c>
      <c r="G1720" t="s">
        <v>4044</v>
      </c>
      <c r="H1720" t="s">
        <v>3890</v>
      </c>
      <c r="I1720" t="s">
        <v>3884</v>
      </c>
      <c r="J1720" t="s">
        <v>3859</v>
      </c>
      <c r="K1720">
        <v>25500</v>
      </c>
    </row>
    <row r="1721" spans="1:11" x14ac:dyDescent="0.25">
      <c r="A1721" t="s">
        <v>4031</v>
      </c>
      <c r="B1721" t="s">
        <v>3853</v>
      </c>
      <c r="C1721" t="s">
        <v>354</v>
      </c>
      <c r="D1721" t="s">
        <v>4043</v>
      </c>
      <c r="E1721" t="s">
        <v>770</v>
      </c>
      <c r="F1721" t="s">
        <v>305</v>
      </c>
      <c r="G1721" t="s">
        <v>4044</v>
      </c>
      <c r="H1721" t="s">
        <v>3890</v>
      </c>
      <c r="I1721" t="s">
        <v>3884</v>
      </c>
      <c r="J1721" t="s">
        <v>3860</v>
      </c>
      <c r="K1721">
        <v>25500</v>
      </c>
    </row>
    <row r="1722" spans="1:11" x14ac:dyDescent="0.25">
      <c r="A1722" t="s">
        <v>4031</v>
      </c>
      <c r="B1722" t="s">
        <v>3853</v>
      </c>
      <c r="C1722" t="s">
        <v>354</v>
      </c>
      <c r="D1722" t="s">
        <v>4043</v>
      </c>
      <c r="E1722" t="s">
        <v>770</v>
      </c>
      <c r="F1722" t="s">
        <v>305</v>
      </c>
      <c r="G1722" t="s">
        <v>4044</v>
      </c>
      <c r="H1722" t="s">
        <v>3890</v>
      </c>
      <c r="I1722" t="s">
        <v>530</v>
      </c>
      <c r="J1722" t="s">
        <v>533</v>
      </c>
      <c r="K1722">
        <v>365000</v>
      </c>
    </row>
    <row r="1723" spans="1:11" x14ac:dyDescent="0.25">
      <c r="A1723" t="s">
        <v>4031</v>
      </c>
      <c r="B1723" t="s">
        <v>3853</v>
      </c>
      <c r="C1723" t="s">
        <v>354</v>
      </c>
      <c r="D1723" t="s">
        <v>4043</v>
      </c>
      <c r="E1723" t="s">
        <v>770</v>
      </c>
      <c r="F1723" t="s">
        <v>305</v>
      </c>
      <c r="G1723" t="s">
        <v>4044</v>
      </c>
      <c r="H1723" t="s">
        <v>3890</v>
      </c>
      <c r="I1723" t="s">
        <v>530</v>
      </c>
      <c r="J1723" t="s">
        <v>3871</v>
      </c>
      <c r="K1723">
        <v>384500</v>
      </c>
    </row>
    <row r="1724" spans="1:11" x14ac:dyDescent="0.25">
      <c r="A1724" t="s">
        <v>4031</v>
      </c>
      <c r="B1724" t="s">
        <v>3853</v>
      </c>
      <c r="C1724" t="s">
        <v>354</v>
      </c>
      <c r="D1724" t="s">
        <v>4043</v>
      </c>
      <c r="E1724" t="s">
        <v>770</v>
      </c>
      <c r="F1724" t="s">
        <v>305</v>
      </c>
      <c r="G1724" t="s">
        <v>4044</v>
      </c>
      <c r="H1724" t="s">
        <v>3890</v>
      </c>
      <c r="I1724" t="s">
        <v>3872</v>
      </c>
      <c r="J1724" t="s">
        <v>3859</v>
      </c>
      <c r="K1724">
        <v>22640</v>
      </c>
    </row>
    <row r="1725" spans="1:11" x14ac:dyDescent="0.25">
      <c r="A1725" t="s">
        <v>4031</v>
      </c>
      <c r="B1725" t="s">
        <v>3853</v>
      </c>
      <c r="C1725" t="s">
        <v>354</v>
      </c>
      <c r="D1725" t="s">
        <v>4043</v>
      </c>
      <c r="E1725" t="s">
        <v>770</v>
      </c>
      <c r="F1725" t="s">
        <v>305</v>
      </c>
      <c r="G1725" t="s">
        <v>4044</v>
      </c>
      <c r="H1725" t="s">
        <v>3890</v>
      </c>
      <c r="I1725" t="s">
        <v>3872</v>
      </c>
      <c r="J1725" t="s">
        <v>3860</v>
      </c>
      <c r="K1725">
        <v>22640</v>
      </c>
    </row>
    <row r="1726" spans="1:11" x14ac:dyDescent="0.25">
      <c r="A1726" t="s">
        <v>4031</v>
      </c>
      <c r="B1726" t="s">
        <v>3853</v>
      </c>
      <c r="C1726" t="s">
        <v>354</v>
      </c>
      <c r="D1726" t="s">
        <v>4043</v>
      </c>
      <c r="E1726" t="s">
        <v>770</v>
      </c>
      <c r="F1726" t="s">
        <v>305</v>
      </c>
      <c r="G1726" t="s">
        <v>4044</v>
      </c>
      <c r="H1726" t="s">
        <v>3890</v>
      </c>
      <c r="I1726" t="s">
        <v>3873</v>
      </c>
      <c r="J1726" t="s">
        <v>3859</v>
      </c>
      <c r="K1726">
        <v>749</v>
      </c>
    </row>
    <row r="1727" spans="1:11" x14ac:dyDescent="0.25">
      <c r="A1727" t="s">
        <v>4031</v>
      </c>
      <c r="B1727" t="s">
        <v>3853</v>
      </c>
      <c r="C1727" t="s">
        <v>354</v>
      </c>
      <c r="D1727" t="s">
        <v>4043</v>
      </c>
      <c r="E1727" t="s">
        <v>770</v>
      </c>
      <c r="F1727" t="s">
        <v>305</v>
      </c>
      <c r="G1727" t="s">
        <v>4044</v>
      </c>
      <c r="H1727" t="s">
        <v>3890</v>
      </c>
      <c r="I1727" t="s">
        <v>3873</v>
      </c>
      <c r="J1727" t="s">
        <v>3860</v>
      </c>
      <c r="K1727">
        <v>749</v>
      </c>
    </row>
    <row r="1728" spans="1:11" x14ac:dyDescent="0.25">
      <c r="A1728" t="s">
        <v>4031</v>
      </c>
      <c r="B1728" t="s">
        <v>3853</v>
      </c>
      <c r="C1728" t="s">
        <v>354</v>
      </c>
      <c r="D1728" t="s">
        <v>4043</v>
      </c>
      <c r="E1728" t="s">
        <v>770</v>
      </c>
      <c r="F1728" t="s">
        <v>305</v>
      </c>
      <c r="G1728" t="s">
        <v>4044</v>
      </c>
      <c r="H1728" t="s">
        <v>3890</v>
      </c>
      <c r="I1728" t="s">
        <v>3874</v>
      </c>
      <c r="J1728" t="s">
        <v>3864</v>
      </c>
      <c r="K1728">
        <v>103700</v>
      </c>
    </row>
    <row r="1729" spans="1:11" x14ac:dyDescent="0.25">
      <c r="A1729" t="s">
        <v>4031</v>
      </c>
      <c r="B1729" t="s">
        <v>3853</v>
      </c>
      <c r="C1729" t="s">
        <v>354</v>
      </c>
      <c r="D1729" t="s">
        <v>4043</v>
      </c>
      <c r="E1729" t="s">
        <v>770</v>
      </c>
      <c r="F1729" t="s">
        <v>305</v>
      </c>
      <c r="G1729" t="s">
        <v>4044</v>
      </c>
      <c r="H1729" t="s">
        <v>3890</v>
      </c>
      <c r="I1729" t="s">
        <v>3874</v>
      </c>
      <c r="J1729" t="s">
        <v>3865</v>
      </c>
      <c r="K1729">
        <v>109100</v>
      </c>
    </row>
    <row r="1730" spans="1:11" x14ac:dyDescent="0.25">
      <c r="A1730" t="s">
        <v>4031</v>
      </c>
      <c r="B1730" t="s">
        <v>3853</v>
      </c>
      <c r="C1730" t="s">
        <v>354</v>
      </c>
      <c r="D1730" t="s">
        <v>4043</v>
      </c>
      <c r="E1730" t="s">
        <v>770</v>
      </c>
      <c r="F1730" t="s">
        <v>305</v>
      </c>
      <c r="G1730" t="s">
        <v>4044</v>
      </c>
      <c r="H1730" t="s">
        <v>3890</v>
      </c>
      <c r="I1730" t="s">
        <v>3874</v>
      </c>
      <c r="J1730" t="s">
        <v>3883</v>
      </c>
      <c r="K1730">
        <v>109100</v>
      </c>
    </row>
    <row r="1731" spans="1:11" x14ac:dyDescent="0.25">
      <c r="A1731" t="s">
        <v>4031</v>
      </c>
      <c r="B1731" t="s">
        <v>3853</v>
      </c>
      <c r="C1731" t="s">
        <v>354</v>
      </c>
      <c r="D1731" t="s">
        <v>4043</v>
      </c>
      <c r="E1731" t="s">
        <v>770</v>
      </c>
      <c r="F1731" t="s">
        <v>305</v>
      </c>
      <c r="G1731" t="s">
        <v>4044</v>
      </c>
      <c r="H1731" t="s">
        <v>3890</v>
      </c>
      <c r="I1731" t="s">
        <v>3886</v>
      </c>
      <c r="J1731" t="s">
        <v>3871</v>
      </c>
      <c r="K1731">
        <v>384500</v>
      </c>
    </row>
    <row r="1732" spans="1:11" x14ac:dyDescent="0.25">
      <c r="A1732" t="s">
        <v>4031</v>
      </c>
      <c r="B1732" t="s">
        <v>3853</v>
      </c>
      <c r="C1732" t="s">
        <v>354</v>
      </c>
      <c r="D1732" t="s">
        <v>4043</v>
      </c>
      <c r="E1732" t="s">
        <v>770</v>
      </c>
      <c r="F1732" t="s">
        <v>305</v>
      </c>
      <c r="G1732" t="s">
        <v>4044</v>
      </c>
      <c r="H1732" t="s">
        <v>3890</v>
      </c>
      <c r="I1732" t="s">
        <v>3875</v>
      </c>
      <c r="J1732" t="s">
        <v>533</v>
      </c>
      <c r="K1732">
        <v>365000</v>
      </c>
    </row>
    <row r="1733" spans="1:11" x14ac:dyDescent="0.25">
      <c r="A1733" t="s">
        <v>4031</v>
      </c>
      <c r="B1733" t="s">
        <v>3853</v>
      </c>
      <c r="C1733" t="s">
        <v>354</v>
      </c>
      <c r="D1733" t="s">
        <v>4043</v>
      </c>
      <c r="E1733" t="s">
        <v>770</v>
      </c>
      <c r="F1733" t="s">
        <v>305</v>
      </c>
      <c r="G1733" t="s">
        <v>4044</v>
      </c>
      <c r="H1733" t="s">
        <v>3890</v>
      </c>
      <c r="I1733" t="s">
        <v>3875</v>
      </c>
      <c r="J1733" t="s">
        <v>3871</v>
      </c>
      <c r="K1733">
        <v>384500</v>
      </c>
    </row>
    <row r="1734" spans="1:11" x14ac:dyDescent="0.25">
      <c r="A1734" t="s">
        <v>4031</v>
      </c>
      <c r="B1734" t="s">
        <v>3853</v>
      </c>
      <c r="C1734" t="s">
        <v>354</v>
      </c>
      <c r="D1734" t="s">
        <v>4043</v>
      </c>
      <c r="E1734" t="s">
        <v>770</v>
      </c>
      <c r="F1734" t="s">
        <v>305</v>
      </c>
      <c r="G1734" t="s">
        <v>4044</v>
      </c>
      <c r="H1734" t="s">
        <v>3890</v>
      </c>
      <c r="I1734" t="s">
        <v>3876</v>
      </c>
      <c r="J1734" t="s">
        <v>3865</v>
      </c>
      <c r="K1734">
        <v>205000</v>
      </c>
    </row>
    <row r="1735" spans="1:11" x14ac:dyDescent="0.25">
      <c r="A1735" t="s">
        <v>4031</v>
      </c>
      <c r="B1735" t="s">
        <v>3853</v>
      </c>
      <c r="C1735" t="s">
        <v>354</v>
      </c>
      <c r="D1735" t="s">
        <v>4043</v>
      </c>
      <c r="E1735" t="s">
        <v>770</v>
      </c>
      <c r="F1735" t="s">
        <v>305</v>
      </c>
      <c r="G1735" t="s">
        <v>4044</v>
      </c>
      <c r="H1735" t="s">
        <v>3890</v>
      </c>
      <c r="I1735" t="s">
        <v>3876</v>
      </c>
      <c r="J1735" t="s">
        <v>3883</v>
      </c>
      <c r="K1735">
        <v>205000</v>
      </c>
    </row>
    <row r="1736" spans="1:11" x14ac:dyDescent="0.25">
      <c r="A1736" t="s">
        <v>4031</v>
      </c>
      <c r="B1736" t="s">
        <v>3853</v>
      </c>
      <c r="C1736" t="s">
        <v>354</v>
      </c>
      <c r="D1736" t="s">
        <v>4043</v>
      </c>
      <c r="E1736" t="s">
        <v>3929</v>
      </c>
      <c r="F1736" t="s">
        <v>396</v>
      </c>
      <c r="G1736" t="s">
        <v>4045</v>
      </c>
      <c r="H1736" t="s">
        <v>3900</v>
      </c>
      <c r="I1736" t="s">
        <v>3858</v>
      </c>
      <c r="J1736" t="s">
        <v>3859</v>
      </c>
      <c r="K1736">
        <v>5500</v>
      </c>
    </row>
    <row r="1737" spans="1:11" x14ac:dyDescent="0.25">
      <c r="A1737" t="s">
        <v>4031</v>
      </c>
      <c r="B1737" t="s">
        <v>3853</v>
      </c>
      <c r="C1737" t="s">
        <v>354</v>
      </c>
      <c r="D1737" t="s">
        <v>4043</v>
      </c>
      <c r="E1737" t="s">
        <v>3929</v>
      </c>
      <c r="F1737" t="s">
        <v>396</v>
      </c>
      <c r="G1737" t="s">
        <v>4045</v>
      </c>
      <c r="H1737" t="s">
        <v>3900</v>
      </c>
      <c r="I1737" t="s">
        <v>3858</v>
      </c>
      <c r="J1737" t="s">
        <v>3860</v>
      </c>
      <c r="K1737">
        <v>5500</v>
      </c>
    </row>
    <row r="1738" spans="1:11" x14ac:dyDescent="0.25">
      <c r="A1738" t="s">
        <v>4031</v>
      </c>
      <c r="B1738" t="s">
        <v>3853</v>
      </c>
      <c r="C1738" t="s">
        <v>354</v>
      </c>
      <c r="D1738" t="s">
        <v>4043</v>
      </c>
      <c r="E1738" t="s">
        <v>3929</v>
      </c>
      <c r="F1738" t="s">
        <v>396</v>
      </c>
      <c r="G1738" t="s">
        <v>4045</v>
      </c>
      <c r="H1738" t="s">
        <v>3900</v>
      </c>
      <c r="I1738" t="s">
        <v>3863</v>
      </c>
      <c r="J1738" t="s">
        <v>3864</v>
      </c>
      <c r="K1738">
        <v>26600</v>
      </c>
    </row>
    <row r="1739" spans="1:11" x14ac:dyDescent="0.25">
      <c r="A1739" t="s">
        <v>4031</v>
      </c>
      <c r="B1739" t="s">
        <v>3853</v>
      </c>
      <c r="C1739" t="s">
        <v>354</v>
      </c>
      <c r="D1739" t="s">
        <v>4043</v>
      </c>
      <c r="E1739" t="s">
        <v>3929</v>
      </c>
      <c r="F1739" t="s">
        <v>396</v>
      </c>
      <c r="G1739" t="s">
        <v>4045</v>
      </c>
      <c r="H1739" t="s">
        <v>3900</v>
      </c>
      <c r="I1739" t="s">
        <v>3863</v>
      </c>
      <c r="J1739" t="s">
        <v>3865</v>
      </c>
      <c r="K1739">
        <v>28000</v>
      </c>
    </row>
    <row r="1740" spans="1:11" x14ac:dyDescent="0.25">
      <c r="A1740" t="s">
        <v>4031</v>
      </c>
      <c r="B1740" t="s">
        <v>3853</v>
      </c>
      <c r="C1740" t="s">
        <v>354</v>
      </c>
      <c r="D1740" t="s">
        <v>4043</v>
      </c>
      <c r="E1740" t="s">
        <v>3929</v>
      </c>
      <c r="F1740" t="s">
        <v>396</v>
      </c>
      <c r="G1740" t="s">
        <v>4045</v>
      </c>
      <c r="H1740" t="s">
        <v>3900</v>
      </c>
      <c r="I1740" t="s">
        <v>3863</v>
      </c>
      <c r="J1740" t="s">
        <v>3883</v>
      </c>
      <c r="K1740">
        <v>28000</v>
      </c>
    </row>
    <row r="1741" spans="1:11" x14ac:dyDescent="0.25">
      <c r="A1741" t="s">
        <v>4031</v>
      </c>
      <c r="B1741" t="s">
        <v>3853</v>
      </c>
      <c r="C1741" t="s">
        <v>354</v>
      </c>
      <c r="D1741" t="s">
        <v>4043</v>
      </c>
      <c r="E1741" t="s">
        <v>3929</v>
      </c>
      <c r="F1741" t="s">
        <v>396</v>
      </c>
      <c r="G1741" t="s">
        <v>4045</v>
      </c>
      <c r="H1741" t="s">
        <v>3900</v>
      </c>
      <c r="I1741" t="s">
        <v>3947</v>
      </c>
      <c r="J1741" t="s">
        <v>3865</v>
      </c>
      <c r="K1741">
        <v>3600</v>
      </c>
    </row>
    <row r="1742" spans="1:11" x14ac:dyDescent="0.25">
      <c r="A1742" t="s">
        <v>4031</v>
      </c>
      <c r="B1742" t="s">
        <v>3853</v>
      </c>
      <c r="C1742" t="s">
        <v>354</v>
      </c>
      <c r="D1742" t="s">
        <v>4043</v>
      </c>
      <c r="E1742" t="s">
        <v>3929</v>
      </c>
      <c r="F1742" t="s">
        <v>396</v>
      </c>
      <c r="G1742" t="s">
        <v>4045</v>
      </c>
      <c r="H1742" t="s">
        <v>3900</v>
      </c>
      <c r="I1742" t="s">
        <v>3947</v>
      </c>
      <c r="J1742" t="s">
        <v>3883</v>
      </c>
      <c r="K1742">
        <v>3600</v>
      </c>
    </row>
    <row r="1743" spans="1:11" x14ac:dyDescent="0.25">
      <c r="A1743" t="s">
        <v>4031</v>
      </c>
      <c r="B1743" t="s">
        <v>3853</v>
      </c>
      <c r="C1743" t="s">
        <v>354</v>
      </c>
      <c r="D1743" t="s">
        <v>4043</v>
      </c>
      <c r="E1743" t="s">
        <v>3929</v>
      </c>
      <c r="F1743" t="s">
        <v>396</v>
      </c>
      <c r="G1743" t="s">
        <v>4045</v>
      </c>
      <c r="H1743" t="s">
        <v>3900</v>
      </c>
      <c r="I1743" t="s">
        <v>3882</v>
      </c>
      <c r="J1743" t="s">
        <v>3864</v>
      </c>
      <c r="K1743">
        <v>11900</v>
      </c>
    </row>
    <row r="1744" spans="1:11" x14ac:dyDescent="0.25">
      <c r="A1744" t="s">
        <v>4031</v>
      </c>
      <c r="B1744" t="s">
        <v>3853</v>
      </c>
      <c r="C1744" t="s">
        <v>354</v>
      </c>
      <c r="D1744" t="s">
        <v>4043</v>
      </c>
      <c r="E1744" t="s">
        <v>3929</v>
      </c>
      <c r="F1744" t="s">
        <v>396</v>
      </c>
      <c r="G1744" t="s">
        <v>4045</v>
      </c>
      <c r="H1744" t="s">
        <v>3900</v>
      </c>
      <c r="I1744" t="s">
        <v>3882</v>
      </c>
      <c r="J1744" t="s">
        <v>3865</v>
      </c>
      <c r="K1744">
        <v>12500</v>
      </c>
    </row>
    <row r="1745" spans="1:11" x14ac:dyDescent="0.25">
      <c r="A1745" t="s">
        <v>4031</v>
      </c>
      <c r="B1745" t="s">
        <v>3853</v>
      </c>
      <c r="C1745" t="s">
        <v>354</v>
      </c>
      <c r="D1745" t="s">
        <v>4043</v>
      </c>
      <c r="E1745" t="s">
        <v>3929</v>
      </c>
      <c r="F1745" t="s">
        <v>396</v>
      </c>
      <c r="G1745" t="s">
        <v>4045</v>
      </c>
      <c r="H1745" t="s">
        <v>3900</v>
      </c>
      <c r="I1745" t="s">
        <v>3882</v>
      </c>
      <c r="J1745" t="s">
        <v>3883</v>
      </c>
      <c r="K1745">
        <v>12500</v>
      </c>
    </row>
    <row r="1746" spans="1:11" x14ac:dyDescent="0.25">
      <c r="A1746" t="s">
        <v>4031</v>
      </c>
      <c r="B1746" t="s">
        <v>3853</v>
      </c>
      <c r="C1746" t="s">
        <v>354</v>
      </c>
      <c r="D1746" t="s">
        <v>4043</v>
      </c>
      <c r="E1746" t="s">
        <v>3929</v>
      </c>
      <c r="F1746" t="s">
        <v>396</v>
      </c>
      <c r="G1746" t="s">
        <v>4045</v>
      </c>
      <c r="H1746" t="s">
        <v>3900</v>
      </c>
      <c r="I1746" t="s">
        <v>3866</v>
      </c>
      <c r="J1746" t="s">
        <v>3865</v>
      </c>
      <c r="K1746">
        <v>25500</v>
      </c>
    </row>
    <row r="1747" spans="1:11" x14ac:dyDescent="0.25">
      <c r="A1747" t="s">
        <v>4031</v>
      </c>
      <c r="B1747" t="s">
        <v>3853</v>
      </c>
      <c r="C1747" t="s">
        <v>354</v>
      </c>
      <c r="D1747" t="s">
        <v>4043</v>
      </c>
      <c r="E1747" t="s">
        <v>3929</v>
      </c>
      <c r="F1747" t="s">
        <v>396</v>
      </c>
      <c r="G1747" t="s">
        <v>4045</v>
      </c>
      <c r="H1747" t="s">
        <v>3900</v>
      </c>
      <c r="I1747" t="s">
        <v>3866</v>
      </c>
      <c r="J1747" t="s">
        <v>3883</v>
      </c>
      <c r="K1747">
        <v>25500</v>
      </c>
    </row>
    <row r="1748" spans="1:11" x14ac:dyDescent="0.25">
      <c r="A1748" t="s">
        <v>4031</v>
      </c>
      <c r="B1748" t="s">
        <v>3853</v>
      </c>
      <c r="C1748" t="s">
        <v>354</v>
      </c>
      <c r="D1748" t="s">
        <v>4043</v>
      </c>
      <c r="E1748" t="s">
        <v>3929</v>
      </c>
      <c r="F1748" t="s">
        <v>396</v>
      </c>
      <c r="G1748" t="s">
        <v>4045</v>
      </c>
      <c r="H1748" t="s">
        <v>3900</v>
      </c>
      <c r="I1748" t="s">
        <v>3869</v>
      </c>
      <c r="J1748" t="s">
        <v>3865</v>
      </c>
      <c r="K1748">
        <v>7000</v>
      </c>
    </row>
    <row r="1749" spans="1:11" x14ac:dyDescent="0.25">
      <c r="A1749" t="s">
        <v>4031</v>
      </c>
      <c r="B1749" t="s">
        <v>3853</v>
      </c>
      <c r="C1749" t="s">
        <v>354</v>
      </c>
      <c r="D1749" t="s">
        <v>4043</v>
      </c>
      <c r="E1749" t="s">
        <v>3929</v>
      </c>
      <c r="F1749" t="s">
        <v>396</v>
      </c>
      <c r="G1749" t="s">
        <v>4045</v>
      </c>
      <c r="H1749" t="s">
        <v>3900</v>
      </c>
      <c r="I1749" t="s">
        <v>3869</v>
      </c>
      <c r="J1749" t="s">
        <v>3883</v>
      </c>
      <c r="K1749">
        <v>7000</v>
      </c>
    </row>
    <row r="1750" spans="1:11" x14ac:dyDescent="0.25">
      <c r="A1750" t="s">
        <v>4031</v>
      </c>
      <c r="B1750" t="s">
        <v>3853</v>
      </c>
      <c r="C1750" t="s">
        <v>354</v>
      </c>
      <c r="D1750" t="s">
        <v>4043</v>
      </c>
      <c r="E1750" t="s">
        <v>3929</v>
      </c>
      <c r="F1750" t="s">
        <v>396</v>
      </c>
      <c r="G1750" t="s">
        <v>4045</v>
      </c>
      <c r="H1750" t="s">
        <v>3900</v>
      </c>
      <c r="I1750" t="s">
        <v>3870</v>
      </c>
      <c r="J1750" t="s">
        <v>3865</v>
      </c>
      <c r="K1750">
        <v>29600</v>
      </c>
    </row>
    <row r="1751" spans="1:11" x14ac:dyDescent="0.25">
      <c r="A1751" t="s">
        <v>4031</v>
      </c>
      <c r="B1751" t="s">
        <v>3853</v>
      </c>
      <c r="C1751" t="s">
        <v>354</v>
      </c>
      <c r="D1751" t="s">
        <v>4043</v>
      </c>
      <c r="E1751" t="s">
        <v>3929</v>
      </c>
      <c r="F1751" t="s">
        <v>396</v>
      </c>
      <c r="G1751" t="s">
        <v>4045</v>
      </c>
      <c r="H1751" t="s">
        <v>3900</v>
      </c>
      <c r="I1751" t="s">
        <v>3870</v>
      </c>
      <c r="J1751" t="s">
        <v>3883</v>
      </c>
      <c r="K1751">
        <v>29600</v>
      </c>
    </row>
    <row r="1752" spans="1:11" x14ac:dyDescent="0.25">
      <c r="A1752" t="s">
        <v>4031</v>
      </c>
      <c r="B1752" t="s">
        <v>3853</v>
      </c>
      <c r="C1752" t="s">
        <v>354</v>
      </c>
      <c r="D1752" t="s">
        <v>4043</v>
      </c>
      <c r="E1752" t="s">
        <v>3929</v>
      </c>
      <c r="F1752" t="s">
        <v>396</v>
      </c>
      <c r="G1752" t="s">
        <v>4045</v>
      </c>
      <c r="H1752" t="s">
        <v>3900</v>
      </c>
      <c r="I1752" t="s">
        <v>530</v>
      </c>
      <c r="J1752" t="s">
        <v>533</v>
      </c>
      <c r="K1752">
        <v>71000</v>
      </c>
    </row>
    <row r="1753" spans="1:11" x14ac:dyDescent="0.25">
      <c r="A1753" t="s">
        <v>4031</v>
      </c>
      <c r="B1753" t="s">
        <v>3853</v>
      </c>
      <c r="C1753" t="s">
        <v>354</v>
      </c>
      <c r="D1753" t="s">
        <v>4043</v>
      </c>
      <c r="E1753" t="s">
        <v>3929</v>
      </c>
      <c r="F1753" t="s">
        <v>396</v>
      </c>
      <c r="G1753" t="s">
        <v>4045</v>
      </c>
      <c r="H1753" t="s">
        <v>3900</v>
      </c>
      <c r="I1753" t="s">
        <v>530</v>
      </c>
      <c r="J1753" t="s">
        <v>3871</v>
      </c>
      <c r="K1753">
        <v>75500</v>
      </c>
    </row>
    <row r="1754" spans="1:11" x14ac:dyDescent="0.25">
      <c r="A1754" t="s">
        <v>4031</v>
      </c>
      <c r="B1754" t="s">
        <v>3853</v>
      </c>
      <c r="C1754" t="s">
        <v>354</v>
      </c>
      <c r="D1754" t="s">
        <v>4043</v>
      </c>
      <c r="E1754" t="s">
        <v>3929</v>
      </c>
      <c r="F1754" t="s">
        <v>396</v>
      </c>
      <c r="G1754" t="s">
        <v>4045</v>
      </c>
      <c r="H1754" t="s">
        <v>3900</v>
      </c>
      <c r="I1754" t="s">
        <v>3873</v>
      </c>
      <c r="J1754" t="s">
        <v>3859</v>
      </c>
      <c r="K1754">
        <v>15</v>
      </c>
    </row>
    <row r="1755" spans="1:11" x14ac:dyDescent="0.25">
      <c r="A1755" t="s">
        <v>4031</v>
      </c>
      <c r="B1755" t="s">
        <v>3853</v>
      </c>
      <c r="C1755" t="s">
        <v>354</v>
      </c>
      <c r="D1755" t="s">
        <v>4043</v>
      </c>
      <c r="E1755" t="s">
        <v>3929</v>
      </c>
      <c r="F1755" t="s">
        <v>396</v>
      </c>
      <c r="G1755" t="s">
        <v>4045</v>
      </c>
      <c r="H1755" t="s">
        <v>3900</v>
      </c>
      <c r="I1755" t="s">
        <v>3873</v>
      </c>
      <c r="J1755" t="s">
        <v>3860</v>
      </c>
      <c r="K1755">
        <v>15</v>
      </c>
    </row>
    <row r="1756" spans="1:11" x14ac:dyDescent="0.25">
      <c r="A1756" t="s">
        <v>4031</v>
      </c>
      <c r="B1756" t="s">
        <v>3853</v>
      </c>
      <c r="C1756" t="s">
        <v>354</v>
      </c>
      <c r="D1756" t="s">
        <v>4043</v>
      </c>
      <c r="E1756" t="s">
        <v>3929</v>
      </c>
      <c r="F1756" t="s">
        <v>396</v>
      </c>
      <c r="G1756" t="s">
        <v>4045</v>
      </c>
      <c r="H1756" t="s">
        <v>3900</v>
      </c>
      <c r="I1756" t="s">
        <v>3886</v>
      </c>
      <c r="J1756" t="s">
        <v>3871</v>
      </c>
      <c r="K1756">
        <v>75500</v>
      </c>
    </row>
    <row r="1757" spans="1:11" x14ac:dyDescent="0.25">
      <c r="A1757" t="s">
        <v>4031</v>
      </c>
      <c r="B1757" t="s">
        <v>3853</v>
      </c>
      <c r="C1757" t="s">
        <v>354</v>
      </c>
      <c r="D1757" t="s">
        <v>4043</v>
      </c>
      <c r="E1757" t="s">
        <v>3929</v>
      </c>
      <c r="F1757" t="s">
        <v>396</v>
      </c>
      <c r="G1757" t="s">
        <v>4045</v>
      </c>
      <c r="H1757" t="s">
        <v>3900</v>
      </c>
      <c r="I1757" t="s">
        <v>3875</v>
      </c>
      <c r="J1757" t="s">
        <v>533</v>
      </c>
      <c r="K1757">
        <v>71000</v>
      </c>
    </row>
    <row r="1758" spans="1:11" x14ac:dyDescent="0.25">
      <c r="A1758" t="s">
        <v>4031</v>
      </c>
      <c r="B1758" t="s">
        <v>3853</v>
      </c>
      <c r="C1758" t="s">
        <v>354</v>
      </c>
      <c r="D1758" t="s">
        <v>4043</v>
      </c>
      <c r="E1758" t="s">
        <v>3929</v>
      </c>
      <c r="F1758" t="s">
        <v>396</v>
      </c>
      <c r="G1758" t="s">
        <v>4045</v>
      </c>
      <c r="H1758" t="s">
        <v>3900</v>
      </c>
      <c r="I1758" t="s">
        <v>3875</v>
      </c>
      <c r="J1758" t="s">
        <v>3871</v>
      </c>
      <c r="K1758">
        <v>75500</v>
      </c>
    </row>
    <row r="1759" spans="1:11" x14ac:dyDescent="0.25">
      <c r="A1759" t="s">
        <v>4031</v>
      </c>
      <c r="B1759" t="s">
        <v>3853</v>
      </c>
      <c r="C1759" t="s">
        <v>354</v>
      </c>
      <c r="D1759" t="s">
        <v>4043</v>
      </c>
      <c r="E1759" t="s">
        <v>767</v>
      </c>
      <c r="F1759" t="s">
        <v>426</v>
      </c>
      <c r="G1759" t="s">
        <v>3938</v>
      </c>
      <c r="H1759" t="s">
        <v>3915</v>
      </c>
      <c r="I1759" t="s">
        <v>3858</v>
      </c>
      <c r="J1759" t="s">
        <v>3859</v>
      </c>
      <c r="K1759">
        <v>8000</v>
      </c>
    </row>
    <row r="1760" spans="1:11" x14ac:dyDescent="0.25">
      <c r="A1760" t="s">
        <v>4031</v>
      </c>
      <c r="B1760" t="s">
        <v>3853</v>
      </c>
      <c r="C1760" t="s">
        <v>354</v>
      </c>
      <c r="D1760" t="s">
        <v>4043</v>
      </c>
      <c r="E1760" t="s">
        <v>767</v>
      </c>
      <c r="F1760" t="s">
        <v>426</v>
      </c>
      <c r="G1760" t="s">
        <v>3938</v>
      </c>
      <c r="H1760" t="s">
        <v>3915</v>
      </c>
      <c r="I1760" t="s">
        <v>3858</v>
      </c>
      <c r="J1760" t="s">
        <v>3860</v>
      </c>
      <c r="K1760">
        <v>8000</v>
      </c>
    </row>
    <row r="1761" spans="1:11" x14ac:dyDescent="0.25">
      <c r="A1761" t="s">
        <v>4031</v>
      </c>
      <c r="B1761" t="s">
        <v>3853</v>
      </c>
      <c r="C1761" t="s">
        <v>354</v>
      </c>
      <c r="D1761" t="s">
        <v>4043</v>
      </c>
      <c r="E1761" t="s">
        <v>767</v>
      </c>
      <c r="F1761" t="s">
        <v>426</v>
      </c>
      <c r="G1761" t="s">
        <v>3938</v>
      </c>
      <c r="H1761" t="s">
        <v>3915</v>
      </c>
      <c r="I1761" t="s">
        <v>3863</v>
      </c>
      <c r="J1761" t="s">
        <v>3864</v>
      </c>
      <c r="K1761">
        <v>27100</v>
      </c>
    </row>
    <row r="1762" spans="1:11" x14ac:dyDescent="0.25">
      <c r="A1762" t="s">
        <v>4031</v>
      </c>
      <c r="B1762" t="s">
        <v>3853</v>
      </c>
      <c r="C1762" t="s">
        <v>354</v>
      </c>
      <c r="D1762" t="s">
        <v>4043</v>
      </c>
      <c r="E1762" t="s">
        <v>767</v>
      </c>
      <c r="F1762" t="s">
        <v>426</v>
      </c>
      <c r="G1762" t="s">
        <v>3938</v>
      </c>
      <c r="H1762" t="s">
        <v>3915</v>
      </c>
      <c r="I1762" t="s">
        <v>3863</v>
      </c>
      <c r="J1762" t="s">
        <v>3865</v>
      </c>
      <c r="K1762">
        <v>28500</v>
      </c>
    </row>
    <row r="1763" spans="1:11" x14ac:dyDescent="0.25">
      <c r="A1763" t="s">
        <v>4031</v>
      </c>
      <c r="B1763" t="s">
        <v>3853</v>
      </c>
      <c r="C1763" t="s">
        <v>354</v>
      </c>
      <c r="D1763" t="s">
        <v>4043</v>
      </c>
      <c r="E1763" t="s">
        <v>767</v>
      </c>
      <c r="F1763" t="s">
        <v>426</v>
      </c>
      <c r="G1763" t="s">
        <v>3938</v>
      </c>
      <c r="H1763" t="s">
        <v>3915</v>
      </c>
      <c r="I1763" t="s">
        <v>3863</v>
      </c>
      <c r="J1763" t="s">
        <v>3883</v>
      </c>
      <c r="K1763">
        <v>28500</v>
      </c>
    </row>
    <row r="1764" spans="1:11" x14ac:dyDescent="0.25">
      <c r="A1764" t="s">
        <v>4031</v>
      </c>
      <c r="B1764" t="s">
        <v>3853</v>
      </c>
      <c r="C1764" t="s">
        <v>354</v>
      </c>
      <c r="D1764" t="s">
        <v>4043</v>
      </c>
      <c r="E1764" t="s">
        <v>767</v>
      </c>
      <c r="F1764" t="s">
        <v>426</v>
      </c>
      <c r="G1764" t="s">
        <v>3938</v>
      </c>
      <c r="H1764" t="s">
        <v>3915</v>
      </c>
      <c r="I1764" t="s">
        <v>3882</v>
      </c>
      <c r="J1764" t="s">
        <v>3864</v>
      </c>
      <c r="K1764">
        <v>10900</v>
      </c>
    </row>
    <row r="1765" spans="1:11" x14ac:dyDescent="0.25">
      <c r="A1765" t="s">
        <v>4031</v>
      </c>
      <c r="B1765" t="s">
        <v>3853</v>
      </c>
      <c r="C1765" t="s">
        <v>354</v>
      </c>
      <c r="D1765" t="s">
        <v>4043</v>
      </c>
      <c r="E1765" t="s">
        <v>767</v>
      </c>
      <c r="F1765" t="s">
        <v>426</v>
      </c>
      <c r="G1765" t="s">
        <v>3938</v>
      </c>
      <c r="H1765" t="s">
        <v>3915</v>
      </c>
      <c r="I1765" t="s">
        <v>3882</v>
      </c>
      <c r="J1765" t="s">
        <v>3865</v>
      </c>
      <c r="K1765">
        <v>11500</v>
      </c>
    </row>
    <row r="1766" spans="1:11" x14ac:dyDescent="0.25">
      <c r="A1766" t="s">
        <v>4031</v>
      </c>
      <c r="B1766" t="s">
        <v>3853</v>
      </c>
      <c r="C1766" t="s">
        <v>354</v>
      </c>
      <c r="D1766" t="s">
        <v>4043</v>
      </c>
      <c r="E1766" t="s">
        <v>767</v>
      </c>
      <c r="F1766" t="s">
        <v>426</v>
      </c>
      <c r="G1766" t="s">
        <v>3938</v>
      </c>
      <c r="H1766" t="s">
        <v>3915</v>
      </c>
      <c r="I1766" t="s">
        <v>3882</v>
      </c>
      <c r="J1766" t="s">
        <v>3883</v>
      </c>
      <c r="K1766">
        <v>11500</v>
      </c>
    </row>
    <row r="1767" spans="1:11" x14ac:dyDescent="0.25">
      <c r="A1767" t="s">
        <v>4031</v>
      </c>
      <c r="B1767" t="s">
        <v>3853</v>
      </c>
      <c r="C1767" t="s">
        <v>354</v>
      </c>
      <c r="D1767" t="s">
        <v>4043</v>
      </c>
      <c r="E1767" t="s">
        <v>767</v>
      </c>
      <c r="F1767" t="s">
        <v>426</v>
      </c>
      <c r="G1767" t="s">
        <v>3938</v>
      </c>
      <c r="H1767" t="s">
        <v>3915</v>
      </c>
      <c r="I1767" t="s">
        <v>3866</v>
      </c>
      <c r="J1767" t="s">
        <v>3865</v>
      </c>
      <c r="K1767">
        <v>22500</v>
      </c>
    </row>
    <row r="1768" spans="1:11" x14ac:dyDescent="0.25">
      <c r="A1768" t="s">
        <v>4031</v>
      </c>
      <c r="B1768" t="s">
        <v>3853</v>
      </c>
      <c r="C1768" t="s">
        <v>354</v>
      </c>
      <c r="D1768" t="s">
        <v>4043</v>
      </c>
      <c r="E1768" t="s">
        <v>767</v>
      </c>
      <c r="F1768" t="s">
        <v>426</v>
      </c>
      <c r="G1768" t="s">
        <v>3938</v>
      </c>
      <c r="H1768" t="s">
        <v>3915</v>
      </c>
      <c r="I1768" t="s">
        <v>3866</v>
      </c>
      <c r="J1768" t="s">
        <v>3883</v>
      </c>
      <c r="K1768">
        <v>22500</v>
      </c>
    </row>
    <row r="1769" spans="1:11" x14ac:dyDescent="0.25">
      <c r="A1769" t="s">
        <v>4031</v>
      </c>
      <c r="B1769" t="s">
        <v>3853</v>
      </c>
      <c r="C1769" t="s">
        <v>354</v>
      </c>
      <c r="D1769" t="s">
        <v>4043</v>
      </c>
      <c r="E1769" t="s">
        <v>767</v>
      </c>
      <c r="F1769" t="s">
        <v>426</v>
      </c>
      <c r="G1769" t="s">
        <v>3938</v>
      </c>
      <c r="H1769" t="s">
        <v>3915</v>
      </c>
      <c r="I1769" t="s">
        <v>3867</v>
      </c>
      <c r="J1769" t="s">
        <v>3865</v>
      </c>
      <c r="K1769">
        <v>13000</v>
      </c>
    </row>
    <row r="1770" spans="1:11" x14ac:dyDescent="0.25">
      <c r="A1770" t="s">
        <v>4031</v>
      </c>
      <c r="B1770" t="s">
        <v>3853</v>
      </c>
      <c r="C1770" t="s">
        <v>354</v>
      </c>
      <c r="D1770" t="s">
        <v>4043</v>
      </c>
      <c r="E1770" t="s">
        <v>767</v>
      </c>
      <c r="F1770" t="s">
        <v>426</v>
      </c>
      <c r="G1770" t="s">
        <v>3938</v>
      </c>
      <c r="H1770" t="s">
        <v>3915</v>
      </c>
      <c r="I1770" t="s">
        <v>3867</v>
      </c>
      <c r="J1770" t="s">
        <v>3883</v>
      </c>
      <c r="K1770">
        <v>13000</v>
      </c>
    </row>
    <row r="1771" spans="1:11" x14ac:dyDescent="0.25">
      <c r="A1771" t="s">
        <v>4031</v>
      </c>
      <c r="B1771" t="s">
        <v>3853</v>
      </c>
      <c r="C1771" t="s">
        <v>354</v>
      </c>
      <c r="D1771" t="s">
        <v>4043</v>
      </c>
      <c r="E1771" t="s">
        <v>767</v>
      </c>
      <c r="F1771" t="s">
        <v>426</v>
      </c>
      <c r="G1771" t="s">
        <v>3938</v>
      </c>
      <c r="H1771" t="s">
        <v>3915</v>
      </c>
      <c r="I1771" t="s">
        <v>3870</v>
      </c>
      <c r="J1771" t="s">
        <v>3865</v>
      </c>
      <c r="K1771">
        <v>12000</v>
      </c>
    </row>
    <row r="1772" spans="1:11" x14ac:dyDescent="0.25">
      <c r="A1772" t="s">
        <v>4031</v>
      </c>
      <c r="B1772" t="s">
        <v>3853</v>
      </c>
      <c r="C1772" t="s">
        <v>354</v>
      </c>
      <c r="D1772" t="s">
        <v>4043</v>
      </c>
      <c r="E1772" t="s">
        <v>767</v>
      </c>
      <c r="F1772" t="s">
        <v>426</v>
      </c>
      <c r="G1772" t="s">
        <v>3938</v>
      </c>
      <c r="H1772" t="s">
        <v>3915</v>
      </c>
      <c r="I1772" t="s">
        <v>3870</v>
      </c>
      <c r="J1772" t="s">
        <v>3883</v>
      </c>
      <c r="K1772">
        <v>12000</v>
      </c>
    </row>
    <row r="1773" spans="1:11" x14ac:dyDescent="0.25">
      <c r="A1773" t="s">
        <v>4031</v>
      </c>
      <c r="B1773" t="s">
        <v>3853</v>
      </c>
      <c r="C1773" t="s">
        <v>354</v>
      </c>
      <c r="D1773" t="s">
        <v>4043</v>
      </c>
      <c r="E1773" t="s">
        <v>767</v>
      </c>
      <c r="F1773" t="s">
        <v>426</v>
      </c>
      <c r="G1773" t="s">
        <v>3938</v>
      </c>
      <c r="H1773" t="s">
        <v>3915</v>
      </c>
      <c r="I1773" t="s">
        <v>530</v>
      </c>
      <c r="J1773" t="s">
        <v>533</v>
      </c>
      <c r="K1773">
        <v>68000</v>
      </c>
    </row>
    <row r="1774" spans="1:11" x14ac:dyDescent="0.25">
      <c r="A1774" t="s">
        <v>4031</v>
      </c>
      <c r="B1774" t="s">
        <v>3853</v>
      </c>
      <c r="C1774" t="s">
        <v>354</v>
      </c>
      <c r="D1774" t="s">
        <v>4043</v>
      </c>
      <c r="E1774" t="s">
        <v>767</v>
      </c>
      <c r="F1774" t="s">
        <v>426</v>
      </c>
      <c r="G1774" t="s">
        <v>3938</v>
      </c>
      <c r="H1774" t="s">
        <v>3915</v>
      </c>
      <c r="I1774" t="s">
        <v>530</v>
      </c>
      <c r="J1774" t="s">
        <v>3871</v>
      </c>
      <c r="K1774">
        <v>72500</v>
      </c>
    </row>
    <row r="1775" spans="1:11" x14ac:dyDescent="0.25">
      <c r="A1775" t="s">
        <v>4031</v>
      </c>
      <c r="B1775" t="s">
        <v>3853</v>
      </c>
      <c r="C1775" t="s">
        <v>354</v>
      </c>
      <c r="D1775" t="s">
        <v>4043</v>
      </c>
      <c r="E1775" t="s">
        <v>767</v>
      </c>
      <c r="F1775" t="s">
        <v>426</v>
      </c>
      <c r="G1775" t="s">
        <v>3938</v>
      </c>
      <c r="H1775" t="s">
        <v>3915</v>
      </c>
      <c r="I1775" t="s">
        <v>3873</v>
      </c>
      <c r="J1775" t="s">
        <v>3859</v>
      </c>
      <c r="K1775">
        <v>16</v>
      </c>
    </row>
    <row r="1776" spans="1:11" x14ac:dyDescent="0.25">
      <c r="A1776" t="s">
        <v>4031</v>
      </c>
      <c r="B1776" t="s">
        <v>3853</v>
      </c>
      <c r="C1776" t="s">
        <v>354</v>
      </c>
      <c r="D1776" t="s">
        <v>4043</v>
      </c>
      <c r="E1776" t="s">
        <v>767</v>
      </c>
      <c r="F1776" t="s">
        <v>426</v>
      </c>
      <c r="G1776" t="s">
        <v>3938</v>
      </c>
      <c r="H1776" t="s">
        <v>3915</v>
      </c>
      <c r="I1776" t="s">
        <v>3873</v>
      </c>
      <c r="J1776" t="s">
        <v>3860</v>
      </c>
      <c r="K1776">
        <v>16</v>
      </c>
    </row>
    <row r="1777" spans="1:11" x14ac:dyDescent="0.25">
      <c r="A1777" t="s">
        <v>4031</v>
      </c>
      <c r="B1777" t="s">
        <v>3853</v>
      </c>
      <c r="C1777" t="s">
        <v>354</v>
      </c>
      <c r="D1777" t="s">
        <v>4043</v>
      </c>
      <c r="E1777" t="s">
        <v>767</v>
      </c>
      <c r="F1777" t="s">
        <v>426</v>
      </c>
      <c r="G1777" t="s">
        <v>3938</v>
      </c>
      <c r="H1777" t="s">
        <v>3915</v>
      </c>
      <c r="I1777" t="s">
        <v>3886</v>
      </c>
      <c r="J1777" t="s">
        <v>3871</v>
      </c>
      <c r="K1777">
        <v>72500</v>
      </c>
    </row>
    <row r="1778" spans="1:11" x14ac:dyDescent="0.25">
      <c r="A1778" t="s">
        <v>4031</v>
      </c>
      <c r="B1778" t="s">
        <v>3853</v>
      </c>
      <c r="C1778" t="s">
        <v>354</v>
      </c>
      <c r="D1778" t="s">
        <v>4043</v>
      </c>
      <c r="E1778" t="s">
        <v>767</v>
      </c>
      <c r="F1778" t="s">
        <v>426</v>
      </c>
      <c r="G1778" t="s">
        <v>3938</v>
      </c>
      <c r="H1778" t="s">
        <v>3915</v>
      </c>
      <c r="I1778" t="s">
        <v>3875</v>
      </c>
      <c r="J1778" t="s">
        <v>533</v>
      </c>
      <c r="K1778">
        <v>68000</v>
      </c>
    </row>
    <row r="1779" spans="1:11" x14ac:dyDescent="0.25">
      <c r="A1779" t="s">
        <v>4031</v>
      </c>
      <c r="B1779" t="s">
        <v>3853</v>
      </c>
      <c r="C1779" t="s">
        <v>354</v>
      </c>
      <c r="D1779" t="s">
        <v>4043</v>
      </c>
      <c r="E1779" t="s">
        <v>767</v>
      </c>
      <c r="F1779" t="s">
        <v>426</v>
      </c>
      <c r="G1779" t="s">
        <v>3938</v>
      </c>
      <c r="H1779" t="s">
        <v>3915</v>
      </c>
      <c r="I1779" t="s">
        <v>3875</v>
      </c>
      <c r="J1779" t="s">
        <v>3871</v>
      </c>
      <c r="K1779">
        <v>72500</v>
      </c>
    </row>
    <row r="1780" spans="1:11" x14ac:dyDescent="0.25">
      <c r="A1780" t="s">
        <v>4031</v>
      </c>
      <c r="B1780" t="s">
        <v>3853</v>
      </c>
      <c r="C1780" t="s">
        <v>354</v>
      </c>
      <c r="D1780" t="s">
        <v>4043</v>
      </c>
      <c r="E1780" t="s">
        <v>770</v>
      </c>
      <c r="F1780" t="s">
        <v>435</v>
      </c>
      <c r="G1780" t="s">
        <v>4006</v>
      </c>
      <c r="H1780" t="s">
        <v>3890</v>
      </c>
      <c r="I1780" t="s">
        <v>3858</v>
      </c>
      <c r="J1780" t="s">
        <v>3859</v>
      </c>
      <c r="K1780">
        <v>17000</v>
      </c>
    </row>
    <row r="1781" spans="1:11" x14ac:dyDescent="0.25">
      <c r="A1781" t="s">
        <v>4031</v>
      </c>
      <c r="B1781" t="s">
        <v>3853</v>
      </c>
      <c r="C1781" t="s">
        <v>354</v>
      </c>
      <c r="D1781" t="s">
        <v>4043</v>
      </c>
      <c r="E1781" t="s">
        <v>770</v>
      </c>
      <c r="F1781" t="s">
        <v>435</v>
      </c>
      <c r="G1781" t="s">
        <v>4006</v>
      </c>
      <c r="H1781" t="s">
        <v>3890</v>
      </c>
      <c r="I1781" t="s">
        <v>3858</v>
      </c>
      <c r="J1781" t="s">
        <v>3860</v>
      </c>
      <c r="K1781">
        <v>17000</v>
      </c>
    </row>
    <row r="1782" spans="1:11" x14ac:dyDescent="0.25">
      <c r="A1782" t="s">
        <v>4031</v>
      </c>
      <c r="B1782" t="s">
        <v>3853</v>
      </c>
      <c r="C1782" t="s">
        <v>354</v>
      </c>
      <c r="D1782" t="s">
        <v>4043</v>
      </c>
      <c r="E1782" t="s">
        <v>770</v>
      </c>
      <c r="F1782" t="s">
        <v>435</v>
      </c>
      <c r="G1782" t="s">
        <v>4006</v>
      </c>
      <c r="H1782" t="s">
        <v>3890</v>
      </c>
      <c r="I1782" t="s">
        <v>3863</v>
      </c>
      <c r="J1782" t="s">
        <v>3864</v>
      </c>
      <c r="K1782">
        <v>48900</v>
      </c>
    </row>
    <row r="1783" spans="1:11" x14ac:dyDescent="0.25">
      <c r="A1783" t="s">
        <v>4031</v>
      </c>
      <c r="B1783" t="s">
        <v>3853</v>
      </c>
      <c r="C1783" t="s">
        <v>354</v>
      </c>
      <c r="D1783" t="s">
        <v>4043</v>
      </c>
      <c r="E1783" t="s">
        <v>770</v>
      </c>
      <c r="F1783" t="s">
        <v>435</v>
      </c>
      <c r="G1783" t="s">
        <v>4006</v>
      </c>
      <c r="H1783" t="s">
        <v>3890</v>
      </c>
      <c r="I1783" t="s">
        <v>3863</v>
      </c>
      <c r="J1783" t="s">
        <v>3865</v>
      </c>
      <c r="K1783">
        <v>51500</v>
      </c>
    </row>
    <row r="1784" spans="1:11" x14ac:dyDescent="0.25">
      <c r="A1784" t="s">
        <v>4031</v>
      </c>
      <c r="B1784" t="s">
        <v>3853</v>
      </c>
      <c r="C1784" t="s">
        <v>354</v>
      </c>
      <c r="D1784" t="s">
        <v>4043</v>
      </c>
      <c r="E1784" t="s">
        <v>770</v>
      </c>
      <c r="F1784" t="s">
        <v>435</v>
      </c>
      <c r="G1784" t="s">
        <v>4006</v>
      </c>
      <c r="H1784" t="s">
        <v>3890</v>
      </c>
      <c r="I1784" t="s">
        <v>3863</v>
      </c>
      <c r="J1784" t="s">
        <v>3883</v>
      </c>
      <c r="K1784">
        <v>51500</v>
      </c>
    </row>
    <row r="1785" spans="1:11" x14ac:dyDescent="0.25">
      <c r="A1785" t="s">
        <v>4031</v>
      </c>
      <c r="B1785" t="s">
        <v>3853</v>
      </c>
      <c r="C1785" t="s">
        <v>354</v>
      </c>
      <c r="D1785" t="s">
        <v>4043</v>
      </c>
      <c r="E1785" t="s">
        <v>770</v>
      </c>
      <c r="F1785" t="s">
        <v>435</v>
      </c>
      <c r="G1785" t="s">
        <v>4006</v>
      </c>
      <c r="H1785" t="s">
        <v>3890</v>
      </c>
      <c r="I1785" t="s">
        <v>3947</v>
      </c>
      <c r="J1785" t="s">
        <v>3865</v>
      </c>
      <c r="K1785">
        <v>3000</v>
      </c>
    </row>
    <row r="1786" spans="1:11" x14ac:dyDescent="0.25">
      <c r="A1786" t="s">
        <v>4031</v>
      </c>
      <c r="B1786" t="s">
        <v>3853</v>
      </c>
      <c r="C1786" t="s">
        <v>354</v>
      </c>
      <c r="D1786" t="s">
        <v>4043</v>
      </c>
      <c r="E1786" t="s">
        <v>770</v>
      </c>
      <c r="F1786" t="s">
        <v>435</v>
      </c>
      <c r="G1786" t="s">
        <v>4006</v>
      </c>
      <c r="H1786" t="s">
        <v>3890</v>
      </c>
      <c r="I1786" t="s">
        <v>3947</v>
      </c>
      <c r="J1786" t="s">
        <v>3883</v>
      </c>
      <c r="K1786">
        <v>3000</v>
      </c>
    </row>
    <row r="1787" spans="1:11" x14ac:dyDescent="0.25">
      <c r="A1787" t="s">
        <v>4031</v>
      </c>
      <c r="B1787" t="s">
        <v>3853</v>
      </c>
      <c r="C1787" t="s">
        <v>354</v>
      </c>
      <c r="D1787" t="s">
        <v>4043</v>
      </c>
      <c r="E1787" t="s">
        <v>770</v>
      </c>
      <c r="F1787" t="s">
        <v>435</v>
      </c>
      <c r="G1787" t="s">
        <v>4006</v>
      </c>
      <c r="H1787" t="s">
        <v>3890</v>
      </c>
      <c r="I1787" t="s">
        <v>3904</v>
      </c>
      <c r="J1787" t="s">
        <v>3864</v>
      </c>
      <c r="K1787">
        <v>28000</v>
      </c>
    </row>
    <row r="1788" spans="1:11" x14ac:dyDescent="0.25">
      <c r="A1788" t="s">
        <v>4031</v>
      </c>
      <c r="B1788" t="s">
        <v>3853</v>
      </c>
      <c r="C1788" t="s">
        <v>354</v>
      </c>
      <c r="D1788" t="s">
        <v>4043</v>
      </c>
      <c r="E1788" t="s">
        <v>770</v>
      </c>
      <c r="F1788" t="s">
        <v>435</v>
      </c>
      <c r="G1788" t="s">
        <v>4006</v>
      </c>
      <c r="H1788" t="s">
        <v>3890</v>
      </c>
      <c r="I1788" t="s">
        <v>3904</v>
      </c>
      <c r="J1788" t="s">
        <v>3865</v>
      </c>
      <c r="K1788">
        <v>29500</v>
      </c>
    </row>
    <row r="1789" spans="1:11" x14ac:dyDescent="0.25">
      <c r="A1789" t="s">
        <v>4031</v>
      </c>
      <c r="B1789" t="s">
        <v>3853</v>
      </c>
      <c r="C1789" t="s">
        <v>354</v>
      </c>
      <c r="D1789" t="s">
        <v>4043</v>
      </c>
      <c r="E1789" t="s">
        <v>770</v>
      </c>
      <c r="F1789" t="s">
        <v>435</v>
      </c>
      <c r="G1789" t="s">
        <v>4006</v>
      </c>
      <c r="H1789" t="s">
        <v>3890</v>
      </c>
      <c r="I1789" t="s">
        <v>3904</v>
      </c>
      <c r="J1789" t="s">
        <v>3883</v>
      </c>
      <c r="K1789">
        <v>29500</v>
      </c>
    </row>
    <row r="1790" spans="1:11" x14ac:dyDescent="0.25">
      <c r="A1790" t="s">
        <v>4031</v>
      </c>
      <c r="B1790" t="s">
        <v>3853</v>
      </c>
      <c r="C1790" t="s">
        <v>354</v>
      </c>
      <c r="D1790" t="s">
        <v>4043</v>
      </c>
      <c r="E1790" t="s">
        <v>770</v>
      </c>
      <c r="F1790" t="s">
        <v>435</v>
      </c>
      <c r="G1790" t="s">
        <v>4006</v>
      </c>
      <c r="H1790" t="s">
        <v>3890</v>
      </c>
      <c r="I1790" t="s">
        <v>3866</v>
      </c>
      <c r="J1790" t="s">
        <v>3865</v>
      </c>
      <c r="K1790">
        <v>28500</v>
      </c>
    </row>
    <row r="1791" spans="1:11" x14ac:dyDescent="0.25">
      <c r="A1791" t="s">
        <v>4031</v>
      </c>
      <c r="B1791" t="s">
        <v>3853</v>
      </c>
      <c r="C1791" t="s">
        <v>354</v>
      </c>
      <c r="D1791" t="s">
        <v>4043</v>
      </c>
      <c r="E1791" t="s">
        <v>770</v>
      </c>
      <c r="F1791" t="s">
        <v>435</v>
      </c>
      <c r="G1791" t="s">
        <v>4006</v>
      </c>
      <c r="H1791" t="s">
        <v>3890</v>
      </c>
      <c r="I1791" t="s">
        <v>3866</v>
      </c>
      <c r="J1791" t="s">
        <v>3883</v>
      </c>
      <c r="K1791">
        <v>28500</v>
      </c>
    </row>
    <row r="1792" spans="1:11" x14ac:dyDescent="0.25">
      <c r="A1792" t="s">
        <v>4031</v>
      </c>
      <c r="B1792" t="s">
        <v>3853</v>
      </c>
      <c r="C1792" t="s">
        <v>354</v>
      </c>
      <c r="D1792" t="s">
        <v>4043</v>
      </c>
      <c r="E1792" t="s">
        <v>770</v>
      </c>
      <c r="F1792" t="s">
        <v>435</v>
      </c>
      <c r="G1792" t="s">
        <v>4006</v>
      </c>
      <c r="H1792" t="s">
        <v>3890</v>
      </c>
      <c r="I1792" t="s">
        <v>3867</v>
      </c>
      <c r="J1792" t="s">
        <v>3865</v>
      </c>
      <c r="K1792">
        <v>28000</v>
      </c>
    </row>
    <row r="1793" spans="1:11" x14ac:dyDescent="0.25">
      <c r="A1793" t="s">
        <v>4031</v>
      </c>
      <c r="B1793" t="s">
        <v>3853</v>
      </c>
      <c r="C1793" t="s">
        <v>354</v>
      </c>
      <c r="D1793" t="s">
        <v>4043</v>
      </c>
      <c r="E1793" t="s">
        <v>770</v>
      </c>
      <c r="F1793" t="s">
        <v>435</v>
      </c>
      <c r="G1793" t="s">
        <v>4006</v>
      </c>
      <c r="H1793" t="s">
        <v>3890</v>
      </c>
      <c r="I1793" t="s">
        <v>3867</v>
      </c>
      <c r="J1793" t="s">
        <v>3883</v>
      </c>
      <c r="K1793">
        <v>28000</v>
      </c>
    </row>
    <row r="1794" spans="1:11" x14ac:dyDescent="0.25">
      <c r="A1794" t="s">
        <v>4031</v>
      </c>
      <c r="B1794" t="s">
        <v>3853</v>
      </c>
      <c r="C1794" t="s">
        <v>354</v>
      </c>
      <c r="D1794" t="s">
        <v>4043</v>
      </c>
      <c r="E1794" t="s">
        <v>770</v>
      </c>
      <c r="F1794" t="s">
        <v>435</v>
      </c>
      <c r="G1794" t="s">
        <v>4006</v>
      </c>
      <c r="H1794" t="s">
        <v>3890</v>
      </c>
      <c r="I1794" t="s">
        <v>3870</v>
      </c>
      <c r="J1794" t="s">
        <v>3865</v>
      </c>
      <c r="K1794">
        <v>52500</v>
      </c>
    </row>
    <row r="1795" spans="1:11" x14ac:dyDescent="0.25">
      <c r="A1795" t="s">
        <v>4031</v>
      </c>
      <c r="B1795" t="s">
        <v>3853</v>
      </c>
      <c r="C1795" t="s">
        <v>354</v>
      </c>
      <c r="D1795" t="s">
        <v>4043</v>
      </c>
      <c r="E1795" t="s">
        <v>770</v>
      </c>
      <c r="F1795" t="s">
        <v>435</v>
      </c>
      <c r="G1795" t="s">
        <v>4006</v>
      </c>
      <c r="H1795" t="s">
        <v>3890</v>
      </c>
      <c r="I1795" t="s">
        <v>3870</v>
      </c>
      <c r="J1795" t="s">
        <v>3883</v>
      </c>
      <c r="K1795">
        <v>52500</v>
      </c>
    </row>
    <row r="1796" spans="1:11" x14ac:dyDescent="0.25">
      <c r="A1796" t="s">
        <v>4031</v>
      </c>
      <c r="B1796" t="s">
        <v>3853</v>
      </c>
      <c r="C1796" t="s">
        <v>354</v>
      </c>
      <c r="D1796" t="s">
        <v>4043</v>
      </c>
      <c r="E1796" t="s">
        <v>770</v>
      </c>
      <c r="F1796" t="s">
        <v>435</v>
      </c>
      <c r="G1796" t="s">
        <v>4006</v>
      </c>
      <c r="H1796" t="s">
        <v>3890</v>
      </c>
      <c r="I1796" t="s">
        <v>3935</v>
      </c>
      <c r="J1796" t="s">
        <v>3865</v>
      </c>
      <c r="K1796">
        <v>24000</v>
      </c>
    </row>
    <row r="1797" spans="1:11" x14ac:dyDescent="0.25">
      <c r="A1797" t="s">
        <v>4031</v>
      </c>
      <c r="B1797" t="s">
        <v>3853</v>
      </c>
      <c r="C1797" t="s">
        <v>354</v>
      </c>
      <c r="D1797" t="s">
        <v>4043</v>
      </c>
      <c r="E1797" t="s">
        <v>770</v>
      </c>
      <c r="F1797" t="s">
        <v>435</v>
      </c>
      <c r="G1797" t="s">
        <v>4006</v>
      </c>
      <c r="H1797" t="s">
        <v>3890</v>
      </c>
      <c r="I1797" t="s">
        <v>3935</v>
      </c>
      <c r="J1797" t="s">
        <v>3883</v>
      </c>
      <c r="K1797">
        <v>24000</v>
      </c>
    </row>
    <row r="1798" spans="1:11" x14ac:dyDescent="0.25">
      <c r="A1798" t="s">
        <v>4031</v>
      </c>
      <c r="B1798" t="s">
        <v>3853</v>
      </c>
      <c r="C1798" t="s">
        <v>354</v>
      </c>
      <c r="D1798" t="s">
        <v>4043</v>
      </c>
      <c r="E1798" t="s">
        <v>770</v>
      </c>
      <c r="F1798" t="s">
        <v>435</v>
      </c>
      <c r="G1798" t="s">
        <v>4006</v>
      </c>
      <c r="H1798" t="s">
        <v>3890</v>
      </c>
      <c r="I1798" t="s">
        <v>3925</v>
      </c>
      <c r="J1798" t="s">
        <v>3859</v>
      </c>
      <c r="K1798">
        <v>8700</v>
      </c>
    </row>
    <row r="1799" spans="1:11" x14ac:dyDescent="0.25">
      <c r="A1799" t="s">
        <v>4031</v>
      </c>
      <c r="B1799" t="s">
        <v>3853</v>
      </c>
      <c r="C1799" t="s">
        <v>354</v>
      </c>
      <c r="D1799" t="s">
        <v>4043</v>
      </c>
      <c r="E1799" t="s">
        <v>770</v>
      </c>
      <c r="F1799" t="s">
        <v>435</v>
      </c>
      <c r="G1799" t="s">
        <v>4006</v>
      </c>
      <c r="H1799" t="s">
        <v>3890</v>
      </c>
      <c r="I1799" t="s">
        <v>3925</v>
      </c>
      <c r="J1799" t="s">
        <v>3860</v>
      </c>
      <c r="K1799">
        <v>8700</v>
      </c>
    </row>
    <row r="1800" spans="1:11" x14ac:dyDescent="0.25">
      <c r="A1800" t="s">
        <v>4031</v>
      </c>
      <c r="B1800" t="s">
        <v>3853</v>
      </c>
      <c r="C1800" t="s">
        <v>354</v>
      </c>
      <c r="D1800" t="s">
        <v>4043</v>
      </c>
      <c r="E1800" t="s">
        <v>770</v>
      </c>
      <c r="F1800" t="s">
        <v>435</v>
      </c>
      <c r="G1800" t="s">
        <v>4006</v>
      </c>
      <c r="H1800" t="s">
        <v>3890</v>
      </c>
      <c r="I1800" t="s">
        <v>530</v>
      </c>
      <c r="J1800" t="s">
        <v>533</v>
      </c>
      <c r="K1800">
        <v>119000</v>
      </c>
    </row>
    <row r="1801" spans="1:11" x14ac:dyDescent="0.25">
      <c r="A1801" t="s">
        <v>4031</v>
      </c>
      <c r="B1801" t="s">
        <v>3853</v>
      </c>
      <c r="C1801" t="s">
        <v>354</v>
      </c>
      <c r="D1801" t="s">
        <v>4043</v>
      </c>
      <c r="E1801" t="s">
        <v>770</v>
      </c>
      <c r="F1801" t="s">
        <v>435</v>
      </c>
      <c r="G1801" t="s">
        <v>4006</v>
      </c>
      <c r="H1801" t="s">
        <v>3890</v>
      </c>
      <c r="I1801" t="s">
        <v>530</v>
      </c>
      <c r="J1801" t="s">
        <v>3871</v>
      </c>
      <c r="K1801">
        <v>122000</v>
      </c>
    </row>
    <row r="1802" spans="1:11" x14ac:dyDescent="0.25">
      <c r="A1802" t="s">
        <v>4031</v>
      </c>
      <c r="B1802" t="s">
        <v>3853</v>
      </c>
      <c r="C1802" t="s">
        <v>354</v>
      </c>
      <c r="D1802" t="s">
        <v>4043</v>
      </c>
      <c r="E1802" t="s">
        <v>770</v>
      </c>
      <c r="F1802" t="s">
        <v>435</v>
      </c>
      <c r="G1802" t="s">
        <v>4006</v>
      </c>
      <c r="H1802" t="s">
        <v>3890</v>
      </c>
      <c r="I1802" t="s">
        <v>3873</v>
      </c>
      <c r="J1802" t="s">
        <v>3859</v>
      </c>
      <c r="K1802">
        <v>48</v>
      </c>
    </row>
    <row r="1803" spans="1:11" x14ac:dyDescent="0.25">
      <c r="A1803" t="s">
        <v>4031</v>
      </c>
      <c r="B1803" t="s">
        <v>3853</v>
      </c>
      <c r="C1803" t="s">
        <v>354</v>
      </c>
      <c r="D1803" t="s">
        <v>4043</v>
      </c>
      <c r="E1803" t="s">
        <v>770</v>
      </c>
      <c r="F1803" t="s">
        <v>435</v>
      </c>
      <c r="G1803" t="s">
        <v>4006</v>
      </c>
      <c r="H1803" t="s">
        <v>3890</v>
      </c>
      <c r="I1803" t="s">
        <v>3873</v>
      </c>
      <c r="J1803" t="s">
        <v>3860</v>
      </c>
      <c r="K1803">
        <v>48</v>
      </c>
    </row>
    <row r="1804" spans="1:11" x14ac:dyDescent="0.25">
      <c r="A1804" t="s">
        <v>4031</v>
      </c>
      <c r="B1804" t="s">
        <v>3853</v>
      </c>
      <c r="C1804" t="s">
        <v>354</v>
      </c>
      <c r="D1804" t="s">
        <v>4043</v>
      </c>
      <c r="E1804" t="s">
        <v>770</v>
      </c>
      <c r="F1804" t="s">
        <v>435</v>
      </c>
      <c r="G1804" t="s">
        <v>4006</v>
      </c>
      <c r="H1804" t="s">
        <v>3890</v>
      </c>
      <c r="I1804" t="s">
        <v>3886</v>
      </c>
      <c r="J1804" t="s">
        <v>3871</v>
      </c>
      <c r="K1804">
        <v>122000</v>
      </c>
    </row>
    <row r="1805" spans="1:11" x14ac:dyDescent="0.25">
      <c r="A1805" t="s">
        <v>4031</v>
      </c>
      <c r="B1805" t="s">
        <v>3853</v>
      </c>
      <c r="C1805" t="s">
        <v>354</v>
      </c>
      <c r="D1805" t="s">
        <v>4043</v>
      </c>
      <c r="E1805" t="s">
        <v>770</v>
      </c>
      <c r="F1805" t="s">
        <v>435</v>
      </c>
      <c r="G1805" t="s">
        <v>4006</v>
      </c>
      <c r="H1805" t="s">
        <v>3890</v>
      </c>
      <c r="I1805" t="s">
        <v>3875</v>
      </c>
      <c r="J1805" t="s">
        <v>533</v>
      </c>
      <c r="K1805">
        <v>119000</v>
      </c>
    </row>
    <row r="1806" spans="1:11" x14ac:dyDescent="0.25">
      <c r="A1806" t="s">
        <v>4031</v>
      </c>
      <c r="B1806" t="s">
        <v>3853</v>
      </c>
      <c r="C1806" t="s">
        <v>354</v>
      </c>
      <c r="D1806" t="s">
        <v>4043</v>
      </c>
      <c r="E1806" t="s">
        <v>770</v>
      </c>
      <c r="F1806" t="s">
        <v>435</v>
      </c>
      <c r="G1806" t="s">
        <v>4006</v>
      </c>
      <c r="H1806" t="s">
        <v>3890</v>
      </c>
      <c r="I1806" t="s">
        <v>3875</v>
      </c>
      <c r="J1806" t="s">
        <v>3871</v>
      </c>
      <c r="K1806">
        <v>122000</v>
      </c>
    </row>
    <row r="1807" spans="1:11" x14ac:dyDescent="0.25">
      <c r="A1807" t="s">
        <v>4031</v>
      </c>
      <c r="B1807" t="s">
        <v>3853</v>
      </c>
      <c r="C1807" t="s">
        <v>354</v>
      </c>
      <c r="D1807" t="s">
        <v>4043</v>
      </c>
      <c r="E1807" t="s">
        <v>770</v>
      </c>
      <c r="F1807" t="s">
        <v>435</v>
      </c>
      <c r="G1807" t="s">
        <v>4006</v>
      </c>
      <c r="H1807" t="s">
        <v>3890</v>
      </c>
      <c r="I1807" t="s">
        <v>3876</v>
      </c>
      <c r="J1807" t="s">
        <v>3865</v>
      </c>
      <c r="K1807">
        <v>48000</v>
      </c>
    </row>
    <row r="1808" spans="1:11" x14ac:dyDescent="0.25">
      <c r="A1808" t="s">
        <v>4031</v>
      </c>
      <c r="B1808" t="s">
        <v>3853</v>
      </c>
      <c r="C1808" t="s">
        <v>354</v>
      </c>
      <c r="D1808" t="s">
        <v>4043</v>
      </c>
      <c r="E1808" t="s">
        <v>770</v>
      </c>
      <c r="F1808" t="s">
        <v>435</v>
      </c>
      <c r="G1808" t="s">
        <v>4006</v>
      </c>
      <c r="H1808" t="s">
        <v>3890</v>
      </c>
      <c r="I1808" t="s">
        <v>3876</v>
      </c>
      <c r="J1808" t="s">
        <v>3883</v>
      </c>
      <c r="K1808">
        <v>48000</v>
      </c>
    </row>
    <row r="1809" spans="1:11" x14ac:dyDescent="0.25">
      <c r="A1809" t="s">
        <v>4031</v>
      </c>
      <c r="B1809" t="s">
        <v>3853</v>
      </c>
      <c r="C1809" t="s">
        <v>354</v>
      </c>
      <c r="D1809" t="s">
        <v>4046</v>
      </c>
      <c r="E1809" t="s">
        <v>3894</v>
      </c>
      <c r="F1809" t="s">
        <v>423</v>
      </c>
      <c r="G1809" t="s">
        <v>4047</v>
      </c>
      <c r="H1809" t="s">
        <v>3857</v>
      </c>
      <c r="I1809" t="s">
        <v>3858</v>
      </c>
      <c r="J1809" t="s">
        <v>3859</v>
      </c>
      <c r="K1809">
        <v>13500</v>
      </c>
    </row>
    <row r="1810" spans="1:11" x14ac:dyDescent="0.25">
      <c r="A1810" t="s">
        <v>4031</v>
      </c>
      <c r="B1810" t="s">
        <v>3853</v>
      </c>
      <c r="C1810" t="s">
        <v>354</v>
      </c>
      <c r="D1810" t="s">
        <v>4046</v>
      </c>
      <c r="E1810" t="s">
        <v>3894</v>
      </c>
      <c r="F1810" t="s">
        <v>423</v>
      </c>
      <c r="G1810" t="s">
        <v>4047</v>
      </c>
      <c r="H1810" t="s">
        <v>3857</v>
      </c>
      <c r="I1810" t="s">
        <v>3858</v>
      </c>
      <c r="J1810" t="s">
        <v>3860</v>
      </c>
      <c r="K1810">
        <v>13500</v>
      </c>
    </row>
    <row r="1811" spans="1:11" x14ac:dyDescent="0.25">
      <c r="A1811" t="s">
        <v>4031</v>
      </c>
      <c r="B1811" t="s">
        <v>3853</v>
      </c>
      <c r="C1811" t="s">
        <v>354</v>
      </c>
      <c r="D1811" t="s">
        <v>4046</v>
      </c>
      <c r="E1811" t="s">
        <v>3894</v>
      </c>
      <c r="F1811" t="s">
        <v>423</v>
      </c>
      <c r="G1811" t="s">
        <v>4047</v>
      </c>
      <c r="H1811" t="s">
        <v>3857</v>
      </c>
      <c r="I1811" t="s">
        <v>3881</v>
      </c>
      <c r="J1811" t="s">
        <v>3859</v>
      </c>
      <c r="K1811">
        <v>4000</v>
      </c>
    </row>
    <row r="1812" spans="1:11" x14ac:dyDescent="0.25">
      <c r="A1812" t="s">
        <v>4031</v>
      </c>
      <c r="B1812" t="s">
        <v>3853</v>
      </c>
      <c r="C1812" t="s">
        <v>354</v>
      </c>
      <c r="D1812" t="s">
        <v>4046</v>
      </c>
      <c r="E1812" t="s">
        <v>3894</v>
      </c>
      <c r="F1812" t="s">
        <v>423</v>
      </c>
      <c r="G1812" t="s">
        <v>4047</v>
      </c>
      <c r="H1812" t="s">
        <v>3857</v>
      </c>
      <c r="I1812" t="s">
        <v>3881</v>
      </c>
      <c r="J1812" t="s">
        <v>3860</v>
      </c>
      <c r="K1812">
        <v>4000</v>
      </c>
    </row>
    <row r="1813" spans="1:11" x14ac:dyDescent="0.25">
      <c r="A1813" t="s">
        <v>4031</v>
      </c>
      <c r="B1813" t="s">
        <v>3853</v>
      </c>
      <c r="C1813" t="s">
        <v>354</v>
      </c>
      <c r="D1813" t="s">
        <v>4046</v>
      </c>
      <c r="E1813" t="s">
        <v>3894</v>
      </c>
      <c r="F1813" t="s">
        <v>423</v>
      </c>
      <c r="G1813" t="s">
        <v>4047</v>
      </c>
      <c r="H1813" t="s">
        <v>3857</v>
      </c>
      <c r="I1813" t="s">
        <v>3863</v>
      </c>
      <c r="J1813" t="s">
        <v>3864</v>
      </c>
      <c r="K1813">
        <v>33300</v>
      </c>
    </row>
    <row r="1814" spans="1:11" x14ac:dyDescent="0.25">
      <c r="A1814" t="s">
        <v>4031</v>
      </c>
      <c r="B1814" t="s">
        <v>3853</v>
      </c>
      <c r="C1814" t="s">
        <v>354</v>
      </c>
      <c r="D1814" t="s">
        <v>4046</v>
      </c>
      <c r="E1814" t="s">
        <v>3894</v>
      </c>
      <c r="F1814" t="s">
        <v>423</v>
      </c>
      <c r="G1814" t="s">
        <v>4047</v>
      </c>
      <c r="H1814" t="s">
        <v>3857</v>
      </c>
      <c r="I1814" t="s">
        <v>3863</v>
      </c>
      <c r="J1814" t="s">
        <v>3865</v>
      </c>
      <c r="K1814">
        <v>35000</v>
      </c>
    </row>
    <row r="1815" spans="1:11" x14ac:dyDescent="0.25">
      <c r="A1815" t="s">
        <v>4031</v>
      </c>
      <c r="B1815" t="s">
        <v>3853</v>
      </c>
      <c r="C1815" t="s">
        <v>354</v>
      </c>
      <c r="D1815" t="s">
        <v>4046</v>
      </c>
      <c r="E1815" t="s">
        <v>3894</v>
      </c>
      <c r="F1815" t="s">
        <v>423</v>
      </c>
      <c r="G1815" t="s">
        <v>4047</v>
      </c>
      <c r="H1815" t="s">
        <v>3857</v>
      </c>
      <c r="I1815" t="s">
        <v>3863</v>
      </c>
      <c r="J1815" t="s">
        <v>3883</v>
      </c>
      <c r="K1815">
        <v>35000</v>
      </c>
    </row>
    <row r="1816" spans="1:11" x14ac:dyDescent="0.25">
      <c r="A1816" t="s">
        <v>4031</v>
      </c>
      <c r="B1816" t="s">
        <v>3853</v>
      </c>
      <c r="C1816" t="s">
        <v>354</v>
      </c>
      <c r="D1816" t="s">
        <v>4046</v>
      </c>
      <c r="E1816" t="s">
        <v>3894</v>
      </c>
      <c r="F1816" t="s">
        <v>423</v>
      </c>
      <c r="G1816" t="s">
        <v>4047</v>
      </c>
      <c r="H1816" t="s">
        <v>3857</v>
      </c>
      <c r="I1816" t="s">
        <v>3904</v>
      </c>
      <c r="J1816" t="s">
        <v>3864</v>
      </c>
      <c r="K1816">
        <v>29500</v>
      </c>
    </row>
    <row r="1817" spans="1:11" x14ac:dyDescent="0.25">
      <c r="A1817" t="s">
        <v>4031</v>
      </c>
      <c r="B1817" t="s">
        <v>3853</v>
      </c>
      <c r="C1817" t="s">
        <v>354</v>
      </c>
      <c r="D1817" t="s">
        <v>4046</v>
      </c>
      <c r="E1817" t="s">
        <v>3894</v>
      </c>
      <c r="F1817" t="s">
        <v>423</v>
      </c>
      <c r="G1817" t="s">
        <v>4047</v>
      </c>
      <c r="H1817" t="s">
        <v>3857</v>
      </c>
      <c r="I1817" t="s">
        <v>3904</v>
      </c>
      <c r="J1817" t="s">
        <v>3865</v>
      </c>
      <c r="K1817">
        <v>31000</v>
      </c>
    </row>
    <row r="1818" spans="1:11" x14ac:dyDescent="0.25">
      <c r="A1818" t="s">
        <v>4031</v>
      </c>
      <c r="B1818" t="s">
        <v>3853</v>
      </c>
      <c r="C1818" t="s">
        <v>354</v>
      </c>
      <c r="D1818" t="s">
        <v>4046</v>
      </c>
      <c r="E1818" t="s">
        <v>3894</v>
      </c>
      <c r="F1818" t="s">
        <v>423</v>
      </c>
      <c r="G1818" t="s">
        <v>4047</v>
      </c>
      <c r="H1818" t="s">
        <v>3857</v>
      </c>
      <c r="I1818" t="s">
        <v>3904</v>
      </c>
      <c r="J1818" t="s">
        <v>3883</v>
      </c>
      <c r="K1818">
        <v>31000</v>
      </c>
    </row>
    <row r="1819" spans="1:11" x14ac:dyDescent="0.25">
      <c r="A1819" t="s">
        <v>4031</v>
      </c>
      <c r="B1819" t="s">
        <v>3853</v>
      </c>
      <c r="C1819" t="s">
        <v>354</v>
      </c>
      <c r="D1819" t="s">
        <v>4046</v>
      </c>
      <c r="E1819" t="s">
        <v>3894</v>
      </c>
      <c r="F1819" t="s">
        <v>423</v>
      </c>
      <c r="G1819" t="s">
        <v>4047</v>
      </c>
      <c r="H1819" t="s">
        <v>3857</v>
      </c>
      <c r="I1819" t="s">
        <v>3866</v>
      </c>
      <c r="J1819" t="s">
        <v>3865</v>
      </c>
      <c r="K1819">
        <v>49000</v>
      </c>
    </row>
    <row r="1820" spans="1:11" x14ac:dyDescent="0.25">
      <c r="A1820" t="s">
        <v>4031</v>
      </c>
      <c r="B1820" t="s">
        <v>3853</v>
      </c>
      <c r="C1820" t="s">
        <v>354</v>
      </c>
      <c r="D1820" t="s">
        <v>4046</v>
      </c>
      <c r="E1820" t="s">
        <v>3894</v>
      </c>
      <c r="F1820" t="s">
        <v>423</v>
      </c>
      <c r="G1820" t="s">
        <v>4047</v>
      </c>
      <c r="H1820" t="s">
        <v>3857</v>
      </c>
      <c r="I1820" t="s">
        <v>3866</v>
      </c>
      <c r="J1820" t="s">
        <v>3883</v>
      </c>
      <c r="K1820">
        <v>49000</v>
      </c>
    </row>
    <row r="1821" spans="1:11" x14ac:dyDescent="0.25">
      <c r="A1821" t="s">
        <v>4031</v>
      </c>
      <c r="B1821" t="s">
        <v>3853</v>
      </c>
      <c r="C1821" t="s">
        <v>354</v>
      </c>
      <c r="D1821" t="s">
        <v>4046</v>
      </c>
      <c r="E1821" t="s">
        <v>3894</v>
      </c>
      <c r="F1821" t="s">
        <v>423</v>
      </c>
      <c r="G1821" t="s">
        <v>4047</v>
      </c>
      <c r="H1821" t="s">
        <v>3857</v>
      </c>
      <c r="I1821" t="s">
        <v>3867</v>
      </c>
      <c r="J1821" t="s">
        <v>3865</v>
      </c>
      <c r="K1821">
        <v>38500</v>
      </c>
    </row>
    <row r="1822" spans="1:11" x14ac:dyDescent="0.25">
      <c r="A1822" t="s">
        <v>4031</v>
      </c>
      <c r="B1822" t="s">
        <v>3853</v>
      </c>
      <c r="C1822" t="s">
        <v>354</v>
      </c>
      <c r="D1822" t="s">
        <v>4046</v>
      </c>
      <c r="E1822" t="s">
        <v>3894</v>
      </c>
      <c r="F1822" t="s">
        <v>423</v>
      </c>
      <c r="G1822" t="s">
        <v>4047</v>
      </c>
      <c r="H1822" t="s">
        <v>3857</v>
      </c>
      <c r="I1822" t="s">
        <v>3867</v>
      </c>
      <c r="J1822" t="s">
        <v>3883</v>
      </c>
      <c r="K1822">
        <v>38500</v>
      </c>
    </row>
    <row r="1823" spans="1:11" x14ac:dyDescent="0.25">
      <c r="A1823" t="s">
        <v>4031</v>
      </c>
      <c r="B1823" t="s">
        <v>3853</v>
      </c>
      <c r="C1823" t="s">
        <v>354</v>
      </c>
      <c r="D1823" t="s">
        <v>4046</v>
      </c>
      <c r="E1823" t="s">
        <v>3894</v>
      </c>
      <c r="F1823" t="s">
        <v>423</v>
      </c>
      <c r="G1823" t="s">
        <v>4047</v>
      </c>
      <c r="H1823" t="s">
        <v>3857</v>
      </c>
      <c r="I1823" t="s">
        <v>3869</v>
      </c>
      <c r="J1823" t="s">
        <v>3865</v>
      </c>
      <c r="K1823">
        <v>9500</v>
      </c>
    </row>
    <row r="1824" spans="1:11" x14ac:dyDescent="0.25">
      <c r="A1824" t="s">
        <v>4031</v>
      </c>
      <c r="B1824" t="s">
        <v>3853</v>
      </c>
      <c r="C1824" t="s">
        <v>354</v>
      </c>
      <c r="D1824" t="s">
        <v>4046</v>
      </c>
      <c r="E1824" t="s">
        <v>3894</v>
      </c>
      <c r="F1824" t="s">
        <v>423</v>
      </c>
      <c r="G1824" t="s">
        <v>4047</v>
      </c>
      <c r="H1824" t="s">
        <v>3857</v>
      </c>
      <c r="I1824" t="s">
        <v>3869</v>
      </c>
      <c r="J1824" t="s">
        <v>3883</v>
      </c>
      <c r="K1824">
        <v>9500</v>
      </c>
    </row>
    <row r="1825" spans="1:11" x14ac:dyDescent="0.25">
      <c r="A1825" t="s">
        <v>4031</v>
      </c>
      <c r="B1825" t="s">
        <v>3853</v>
      </c>
      <c r="C1825" t="s">
        <v>354</v>
      </c>
      <c r="D1825" t="s">
        <v>4046</v>
      </c>
      <c r="E1825" t="s">
        <v>3894</v>
      </c>
      <c r="F1825" t="s">
        <v>423</v>
      </c>
      <c r="G1825" t="s">
        <v>4047</v>
      </c>
      <c r="H1825" t="s">
        <v>3857</v>
      </c>
      <c r="I1825" t="s">
        <v>3870</v>
      </c>
      <c r="J1825" t="s">
        <v>3865</v>
      </c>
      <c r="K1825">
        <v>34000</v>
      </c>
    </row>
    <row r="1826" spans="1:11" x14ac:dyDescent="0.25">
      <c r="A1826" t="s">
        <v>4031</v>
      </c>
      <c r="B1826" t="s">
        <v>3853</v>
      </c>
      <c r="C1826" t="s">
        <v>354</v>
      </c>
      <c r="D1826" t="s">
        <v>4046</v>
      </c>
      <c r="E1826" t="s">
        <v>3894</v>
      </c>
      <c r="F1826" t="s">
        <v>423</v>
      </c>
      <c r="G1826" t="s">
        <v>4047</v>
      </c>
      <c r="H1826" t="s">
        <v>3857</v>
      </c>
      <c r="I1826" t="s">
        <v>3870</v>
      </c>
      <c r="J1826" t="s">
        <v>3883</v>
      </c>
      <c r="K1826">
        <v>34000</v>
      </c>
    </row>
    <row r="1827" spans="1:11" x14ac:dyDescent="0.25">
      <c r="A1827" t="s">
        <v>4031</v>
      </c>
      <c r="B1827" t="s">
        <v>3853</v>
      </c>
      <c r="C1827" t="s">
        <v>354</v>
      </c>
      <c r="D1827" t="s">
        <v>4046</v>
      </c>
      <c r="E1827" t="s">
        <v>3894</v>
      </c>
      <c r="F1827" t="s">
        <v>423</v>
      </c>
      <c r="G1827" t="s">
        <v>4047</v>
      </c>
      <c r="H1827" t="s">
        <v>3857</v>
      </c>
      <c r="I1827" t="s">
        <v>3905</v>
      </c>
      <c r="J1827" t="s">
        <v>3859</v>
      </c>
      <c r="K1827">
        <v>10</v>
      </c>
    </row>
    <row r="1828" spans="1:11" x14ac:dyDescent="0.25">
      <c r="A1828" t="s">
        <v>4031</v>
      </c>
      <c r="B1828" t="s">
        <v>3853</v>
      </c>
      <c r="C1828" t="s">
        <v>354</v>
      </c>
      <c r="D1828" t="s">
        <v>4046</v>
      </c>
      <c r="E1828" t="s">
        <v>3894</v>
      </c>
      <c r="F1828" t="s">
        <v>423</v>
      </c>
      <c r="G1828" t="s">
        <v>4047</v>
      </c>
      <c r="H1828" t="s">
        <v>3857</v>
      </c>
      <c r="I1828" t="s">
        <v>3905</v>
      </c>
      <c r="J1828" t="s">
        <v>3860</v>
      </c>
      <c r="K1828">
        <v>10</v>
      </c>
    </row>
    <row r="1829" spans="1:11" x14ac:dyDescent="0.25">
      <c r="A1829" t="s">
        <v>4031</v>
      </c>
      <c r="B1829" t="s">
        <v>3853</v>
      </c>
      <c r="C1829" t="s">
        <v>354</v>
      </c>
      <c r="D1829" t="s">
        <v>4046</v>
      </c>
      <c r="E1829" t="s">
        <v>3894</v>
      </c>
      <c r="F1829" t="s">
        <v>423</v>
      </c>
      <c r="G1829" t="s">
        <v>4047</v>
      </c>
      <c r="H1829" t="s">
        <v>3857</v>
      </c>
      <c r="I1829" t="s">
        <v>3925</v>
      </c>
      <c r="J1829" t="s">
        <v>3859</v>
      </c>
      <c r="K1829">
        <v>3500</v>
      </c>
    </row>
    <row r="1830" spans="1:11" x14ac:dyDescent="0.25">
      <c r="A1830" t="s">
        <v>4031</v>
      </c>
      <c r="B1830" t="s">
        <v>3853</v>
      </c>
      <c r="C1830" t="s">
        <v>354</v>
      </c>
      <c r="D1830" t="s">
        <v>4046</v>
      </c>
      <c r="E1830" t="s">
        <v>3894</v>
      </c>
      <c r="F1830" t="s">
        <v>423</v>
      </c>
      <c r="G1830" t="s">
        <v>4047</v>
      </c>
      <c r="H1830" t="s">
        <v>3857</v>
      </c>
      <c r="I1830" t="s">
        <v>3925</v>
      </c>
      <c r="J1830" t="s">
        <v>3860</v>
      </c>
      <c r="K1830">
        <v>3500</v>
      </c>
    </row>
    <row r="1831" spans="1:11" x14ac:dyDescent="0.25">
      <c r="A1831" t="s">
        <v>4031</v>
      </c>
      <c r="B1831" t="s">
        <v>3853</v>
      </c>
      <c r="C1831" t="s">
        <v>354</v>
      </c>
      <c r="D1831" t="s">
        <v>4046</v>
      </c>
      <c r="E1831" t="s">
        <v>3894</v>
      </c>
      <c r="F1831" t="s">
        <v>423</v>
      </c>
      <c r="G1831" t="s">
        <v>4047</v>
      </c>
      <c r="H1831" t="s">
        <v>3857</v>
      </c>
      <c r="I1831" t="s">
        <v>530</v>
      </c>
      <c r="J1831" t="s">
        <v>533</v>
      </c>
      <c r="K1831">
        <v>133000</v>
      </c>
    </row>
    <row r="1832" spans="1:11" x14ac:dyDescent="0.25">
      <c r="A1832" t="s">
        <v>4031</v>
      </c>
      <c r="B1832" t="s">
        <v>3853</v>
      </c>
      <c r="C1832" t="s">
        <v>354</v>
      </c>
      <c r="D1832" t="s">
        <v>4046</v>
      </c>
      <c r="E1832" t="s">
        <v>3894</v>
      </c>
      <c r="F1832" t="s">
        <v>423</v>
      </c>
      <c r="G1832" t="s">
        <v>4047</v>
      </c>
      <c r="H1832" t="s">
        <v>3857</v>
      </c>
      <c r="I1832" t="s">
        <v>530</v>
      </c>
      <c r="J1832" t="s">
        <v>3871</v>
      </c>
      <c r="K1832">
        <v>140000</v>
      </c>
    </row>
    <row r="1833" spans="1:11" x14ac:dyDescent="0.25">
      <c r="A1833" t="s">
        <v>4031</v>
      </c>
      <c r="B1833" t="s">
        <v>3853</v>
      </c>
      <c r="C1833" t="s">
        <v>354</v>
      </c>
      <c r="D1833" t="s">
        <v>4046</v>
      </c>
      <c r="E1833" t="s">
        <v>3894</v>
      </c>
      <c r="F1833" t="s">
        <v>423</v>
      </c>
      <c r="G1833" t="s">
        <v>4047</v>
      </c>
      <c r="H1833" t="s">
        <v>3857</v>
      </c>
      <c r="I1833" t="s">
        <v>3886</v>
      </c>
      <c r="J1833" t="s">
        <v>3871</v>
      </c>
      <c r="K1833">
        <v>140000</v>
      </c>
    </row>
    <row r="1834" spans="1:11" x14ac:dyDescent="0.25">
      <c r="A1834" t="s">
        <v>4031</v>
      </c>
      <c r="B1834" t="s">
        <v>3853</v>
      </c>
      <c r="C1834" t="s">
        <v>354</v>
      </c>
      <c r="D1834" t="s">
        <v>4046</v>
      </c>
      <c r="E1834" t="s">
        <v>3894</v>
      </c>
      <c r="F1834" t="s">
        <v>423</v>
      </c>
      <c r="G1834" t="s">
        <v>4047</v>
      </c>
      <c r="H1834" t="s">
        <v>3857</v>
      </c>
      <c r="I1834" t="s">
        <v>3875</v>
      </c>
      <c r="J1834" t="s">
        <v>533</v>
      </c>
      <c r="K1834">
        <v>133000</v>
      </c>
    </row>
    <row r="1835" spans="1:11" x14ac:dyDescent="0.25">
      <c r="A1835" t="s">
        <v>4031</v>
      </c>
      <c r="B1835" t="s">
        <v>3853</v>
      </c>
      <c r="C1835" t="s">
        <v>354</v>
      </c>
      <c r="D1835" t="s">
        <v>4046</v>
      </c>
      <c r="E1835" t="s">
        <v>3894</v>
      </c>
      <c r="F1835" t="s">
        <v>423</v>
      </c>
      <c r="G1835" t="s">
        <v>4047</v>
      </c>
      <c r="H1835" t="s">
        <v>3857</v>
      </c>
      <c r="I1835" t="s">
        <v>3875</v>
      </c>
      <c r="J1835" t="s">
        <v>3871</v>
      </c>
      <c r="K1835">
        <v>140000</v>
      </c>
    </row>
    <row r="1836" spans="1:11" x14ac:dyDescent="0.25">
      <c r="A1836" t="s">
        <v>4031</v>
      </c>
      <c r="B1836" t="s">
        <v>3853</v>
      </c>
      <c r="C1836" t="s">
        <v>354</v>
      </c>
      <c r="D1836" t="s">
        <v>4046</v>
      </c>
      <c r="E1836" t="s">
        <v>3894</v>
      </c>
      <c r="F1836" t="s">
        <v>423</v>
      </c>
      <c r="G1836" t="s">
        <v>4047</v>
      </c>
      <c r="H1836" t="s">
        <v>3857</v>
      </c>
      <c r="I1836" t="s">
        <v>3876</v>
      </c>
      <c r="J1836" t="s">
        <v>3865</v>
      </c>
      <c r="K1836">
        <v>55500</v>
      </c>
    </row>
    <row r="1837" spans="1:11" x14ac:dyDescent="0.25">
      <c r="A1837" t="s">
        <v>4031</v>
      </c>
      <c r="B1837" t="s">
        <v>3853</v>
      </c>
      <c r="C1837" t="s">
        <v>354</v>
      </c>
      <c r="D1837" t="s">
        <v>4046</v>
      </c>
      <c r="E1837" t="s">
        <v>3894</v>
      </c>
      <c r="F1837" t="s">
        <v>423</v>
      </c>
      <c r="G1837" t="s">
        <v>4047</v>
      </c>
      <c r="H1837" t="s">
        <v>3857</v>
      </c>
      <c r="I1837" t="s">
        <v>3876</v>
      </c>
      <c r="J1837" t="s">
        <v>3883</v>
      </c>
      <c r="K1837">
        <v>55500</v>
      </c>
    </row>
    <row r="1838" spans="1:11" x14ac:dyDescent="0.25">
      <c r="A1838" t="s">
        <v>4048</v>
      </c>
      <c r="B1838" t="s">
        <v>3853</v>
      </c>
      <c r="C1838" t="s">
        <v>354</v>
      </c>
      <c r="D1838" t="s">
        <v>4049</v>
      </c>
      <c r="E1838" t="s">
        <v>3911</v>
      </c>
      <c r="F1838" t="s">
        <v>301</v>
      </c>
      <c r="G1838" t="s">
        <v>4050</v>
      </c>
      <c r="H1838" t="s">
        <v>3857</v>
      </c>
      <c r="I1838" t="s">
        <v>3881</v>
      </c>
      <c r="J1838" t="s">
        <v>3859</v>
      </c>
      <c r="K1838">
        <v>800</v>
      </c>
    </row>
    <row r="1839" spans="1:11" x14ac:dyDescent="0.25">
      <c r="A1839" t="s">
        <v>4048</v>
      </c>
      <c r="B1839" t="s">
        <v>3853</v>
      </c>
      <c r="C1839" t="s">
        <v>354</v>
      </c>
      <c r="D1839" t="s">
        <v>4049</v>
      </c>
      <c r="E1839" t="s">
        <v>3911</v>
      </c>
      <c r="F1839" t="s">
        <v>301</v>
      </c>
      <c r="G1839" t="s">
        <v>4050</v>
      </c>
      <c r="H1839" t="s">
        <v>3857</v>
      </c>
      <c r="I1839" t="s">
        <v>3881</v>
      </c>
      <c r="J1839" t="s">
        <v>3860</v>
      </c>
      <c r="K1839">
        <v>800</v>
      </c>
    </row>
    <row r="1840" spans="1:11" x14ac:dyDescent="0.25">
      <c r="A1840" t="s">
        <v>4048</v>
      </c>
      <c r="B1840" t="s">
        <v>3853</v>
      </c>
      <c r="C1840" t="s">
        <v>354</v>
      </c>
      <c r="D1840" t="s">
        <v>4049</v>
      </c>
      <c r="E1840" t="s">
        <v>3911</v>
      </c>
      <c r="F1840" t="s">
        <v>301</v>
      </c>
      <c r="G1840" t="s">
        <v>4050</v>
      </c>
      <c r="H1840" t="s">
        <v>3857</v>
      </c>
      <c r="I1840" t="s">
        <v>3921</v>
      </c>
      <c r="J1840" t="s">
        <v>3865</v>
      </c>
      <c r="K1840">
        <v>6000</v>
      </c>
    </row>
    <row r="1841" spans="1:11" x14ac:dyDescent="0.25">
      <c r="A1841" t="s">
        <v>4048</v>
      </c>
      <c r="B1841" t="s">
        <v>3853</v>
      </c>
      <c r="C1841" t="s">
        <v>354</v>
      </c>
      <c r="D1841" t="s">
        <v>4049</v>
      </c>
      <c r="E1841" t="s">
        <v>3911</v>
      </c>
      <c r="F1841" t="s">
        <v>301</v>
      </c>
      <c r="G1841" t="s">
        <v>4050</v>
      </c>
      <c r="H1841" t="s">
        <v>3857</v>
      </c>
      <c r="I1841" t="s">
        <v>3921</v>
      </c>
      <c r="J1841" t="s">
        <v>3883</v>
      </c>
      <c r="K1841">
        <v>6000</v>
      </c>
    </row>
    <row r="1842" spans="1:11" x14ac:dyDescent="0.25">
      <c r="A1842" t="s">
        <v>4048</v>
      </c>
      <c r="B1842" t="s">
        <v>3853</v>
      </c>
      <c r="C1842" t="s">
        <v>354</v>
      </c>
      <c r="D1842" t="s">
        <v>4049</v>
      </c>
      <c r="E1842" t="s">
        <v>3911</v>
      </c>
      <c r="F1842" t="s">
        <v>301</v>
      </c>
      <c r="G1842" t="s">
        <v>4050</v>
      </c>
      <c r="H1842" t="s">
        <v>3857</v>
      </c>
      <c r="I1842" t="s">
        <v>3905</v>
      </c>
      <c r="J1842" t="s">
        <v>3859</v>
      </c>
      <c r="K1842">
        <v>3</v>
      </c>
    </row>
    <row r="1843" spans="1:11" x14ac:dyDescent="0.25">
      <c r="A1843" t="s">
        <v>4048</v>
      </c>
      <c r="B1843" t="s">
        <v>3853</v>
      </c>
      <c r="C1843" t="s">
        <v>354</v>
      </c>
      <c r="D1843" t="s">
        <v>4049</v>
      </c>
      <c r="E1843" t="s">
        <v>3911</v>
      </c>
      <c r="F1843" t="s">
        <v>301</v>
      </c>
      <c r="G1843" t="s">
        <v>4050</v>
      </c>
      <c r="H1843" t="s">
        <v>3857</v>
      </c>
      <c r="I1843" t="s">
        <v>3905</v>
      </c>
      <c r="J1843" t="s">
        <v>3860</v>
      </c>
      <c r="K1843">
        <v>3</v>
      </c>
    </row>
    <row r="1844" spans="1:11" x14ac:dyDescent="0.25">
      <c r="A1844" t="s">
        <v>4048</v>
      </c>
      <c r="B1844" t="s">
        <v>3853</v>
      </c>
      <c r="C1844" t="s">
        <v>354</v>
      </c>
      <c r="D1844" t="s">
        <v>4049</v>
      </c>
      <c r="E1844" t="s">
        <v>3911</v>
      </c>
      <c r="F1844" t="s">
        <v>301</v>
      </c>
      <c r="G1844" t="s">
        <v>4050</v>
      </c>
      <c r="H1844" t="s">
        <v>3857</v>
      </c>
      <c r="I1844" t="s">
        <v>3885</v>
      </c>
      <c r="J1844" t="s">
        <v>3859</v>
      </c>
      <c r="K1844">
        <v>5350</v>
      </c>
    </row>
    <row r="1845" spans="1:11" x14ac:dyDescent="0.25">
      <c r="A1845" t="s">
        <v>4048</v>
      </c>
      <c r="B1845" t="s">
        <v>3853</v>
      </c>
      <c r="C1845" t="s">
        <v>354</v>
      </c>
      <c r="D1845" t="s">
        <v>4049</v>
      </c>
      <c r="E1845" t="s">
        <v>3911</v>
      </c>
      <c r="F1845" t="s">
        <v>301</v>
      </c>
      <c r="G1845" t="s">
        <v>4050</v>
      </c>
      <c r="H1845" t="s">
        <v>3857</v>
      </c>
      <c r="I1845" t="s">
        <v>3885</v>
      </c>
      <c r="J1845" t="s">
        <v>3860</v>
      </c>
      <c r="K1845">
        <v>5350</v>
      </c>
    </row>
    <row r="1846" spans="1:11" x14ac:dyDescent="0.25">
      <c r="A1846" t="s">
        <v>4048</v>
      </c>
      <c r="B1846" t="s">
        <v>3853</v>
      </c>
      <c r="C1846" t="s">
        <v>354</v>
      </c>
      <c r="D1846" t="s">
        <v>4049</v>
      </c>
      <c r="E1846" t="s">
        <v>3911</v>
      </c>
      <c r="F1846" t="s">
        <v>301</v>
      </c>
      <c r="G1846" t="s">
        <v>4050</v>
      </c>
      <c r="H1846" t="s">
        <v>3857</v>
      </c>
      <c r="I1846" t="s">
        <v>530</v>
      </c>
      <c r="J1846" t="s">
        <v>533</v>
      </c>
      <c r="K1846">
        <v>7500</v>
      </c>
    </row>
    <row r="1847" spans="1:11" x14ac:dyDescent="0.25">
      <c r="A1847" t="s">
        <v>4048</v>
      </c>
      <c r="B1847" t="s">
        <v>3853</v>
      </c>
      <c r="C1847" t="s">
        <v>354</v>
      </c>
      <c r="D1847" t="s">
        <v>4049</v>
      </c>
      <c r="E1847" t="s">
        <v>3911</v>
      </c>
      <c r="F1847" t="s">
        <v>301</v>
      </c>
      <c r="G1847" t="s">
        <v>4050</v>
      </c>
      <c r="H1847" t="s">
        <v>3857</v>
      </c>
      <c r="I1847" t="s">
        <v>530</v>
      </c>
      <c r="J1847" t="s">
        <v>3871</v>
      </c>
      <c r="K1847">
        <v>7700</v>
      </c>
    </row>
    <row r="1848" spans="1:11" x14ac:dyDescent="0.25">
      <c r="A1848" t="s">
        <v>4048</v>
      </c>
      <c r="B1848" t="s">
        <v>3853</v>
      </c>
      <c r="C1848" t="s">
        <v>354</v>
      </c>
      <c r="D1848" t="s">
        <v>4049</v>
      </c>
      <c r="E1848" t="s">
        <v>3911</v>
      </c>
      <c r="F1848" t="s">
        <v>301</v>
      </c>
      <c r="G1848" t="s">
        <v>4050</v>
      </c>
      <c r="H1848" t="s">
        <v>3857</v>
      </c>
      <c r="I1848" t="s">
        <v>3886</v>
      </c>
      <c r="J1848" t="s">
        <v>3871</v>
      </c>
      <c r="K1848">
        <v>7700</v>
      </c>
    </row>
    <row r="1849" spans="1:11" x14ac:dyDescent="0.25">
      <c r="A1849" t="s">
        <v>4048</v>
      </c>
      <c r="B1849" t="s">
        <v>3853</v>
      </c>
      <c r="C1849" t="s">
        <v>354</v>
      </c>
      <c r="D1849" t="s">
        <v>4049</v>
      </c>
      <c r="E1849" t="s">
        <v>3911</v>
      </c>
      <c r="F1849" t="s">
        <v>301</v>
      </c>
      <c r="G1849" t="s">
        <v>4050</v>
      </c>
      <c r="H1849" t="s">
        <v>3857</v>
      </c>
      <c r="I1849" t="s">
        <v>3875</v>
      </c>
      <c r="J1849" t="s">
        <v>533</v>
      </c>
      <c r="K1849">
        <v>7500</v>
      </c>
    </row>
    <row r="1850" spans="1:11" x14ac:dyDescent="0.25">
      <c r="A1850" t="s">
        <v>4048</v>
      </c>
      <c r="B1850" t="s">
        <v>3853</v>
      </c>
      <c r="C1850" t="s">
        <v>354</v>
      </c>
      <c r="D1850" t="s">
        <v>4049</v>
      </c>
      <c r="E1850" t="s">
        <v>3911</v>
      </c>
      <c r="F1850" t="s">
        <v>301</v>
      </c>
      <c r="G1850" t="s">
        <v>4050</v>
      </c>
      <c r="H1850" t="s">
        <v>3857</v>
      </c>
      <c r="I1850" t="s">
        <v>3875</v>
      </c>
      <c r="J1850" t="s">
        <v>3871</v>
      </c>
      <c r="K1850">
        <v>7700</v>
      </c>
    </row>
    <row r="1851" spans="1:11" x14ac:dyDescent="0.25">
      <c r="A1851" t="s">
        <v>4048</v>
      </c>
      <c r="B1851" t="s">
        <v>3853</v>
      </c>
      <c r="C1851" t="s">
        <v>354</v>
      </c>
      <c r="D1851" t="s">
        <v>4049</v>
      </c>
      <c r="E1851" t="s">
        <v>3911</v>
      </c>
      <c r="F1851" t="s">
        <v>301</v>
      </c>
      <c r="G1851" t="s">
        <v>4050</v>
      </c>
      <c r="H1851" t="s">
        <v>3857</v>
      </c>
      <c r="I1851" t="s">
        <v>3876</v>
      </c>
      <c r="J1851" t="s">
        <v>3865</v>
      </c>
      <c r="K1851">
        <v>3850</v>
      </c>
    </row>
    <row r="1852" spans="1:11" x14ac:dyDescent="0.25">
      <c r="A1852" t="s">
        <v>4048</v>
      </c>
      <c r="B1852" t="s">
        <v>3853</v>
      </c>
      <c r="C1852" t="s">
        <v>354</v>
      </c>
      <c r="D1852" t="s">
        <v>4049</v>
      </c>
      <c r="E1852" t="s">
        <v>3911</v>
      </c>
      <c r="F1852" t="s">
        <v>301</v>
      </c>
      <c r="G1852" t="s">
        <v>4050</v>
      </c>
      <c r="H1852" t="s">
        <v>3857</v>
      </c>
      <c r="I1852" t="s">
        <v>3876</v>
      </c>
      <c r="J1852" t="s">
        <v>3883</v>
      </c>
      <c r="K1852">
        <v>3850</v>
      </c>
    </row>
    <row r="1853" spans="1:11" x14ac:dyDescent="0.25">
      <c r="A1853" t="s">
        <v>4051</v>
      </c>
      <c r="B1853" t="s">
        <v>3853</v>
      </c>
      <c r="C1853" t="s">
        <v>354</v>
      </c>
      <c r="D1853" t="s">
        <v>4052</v>
      </c>
      <c r="E1853" t="s">
        <v>3855</v>
      </c>
      <c r="F1853" t="s">
        <v>423</v>
      </c>
      <c r="G1853" t="s">
        <v>3940</v>
      </c>
      <c r="H1853" t="s">
        <v>3857</v>
      </c>
      <c r="I1853" t="s">
        <v>3858</v>
      </c>
      <c r="J1853" t="s">
        <v>3859</v>
      </c>
      <c r="K1853">
        <v>43000</v>
      </c>
    </row>
    <row r="1854" spans="1:11" x14ac:dyDescent="0.25">
      <c r="A1854" t="s">
        <v>4051</v>
      </c>
      <c r="B1854" t="s">
        <v>3853</v>
      </c>
      <c r="C1854" t="s">
        <v>354</v>
      </c>
      <c r="D1854" t="s">
        <v>4052</v>
      </c>
      <c r="E1854" t="s">
        <v>3855</v>
      </c>
      <c r="F1854" t="s">
        <v>423</v>
      </c>
      <c r="G1854" t="s">
        <v>3940</v>
      </c>
      <c r="H1854" t="s">
        <v>3857</v>
      </c>
      <c r="I1854" t="s">
        <v>3858</v>
      </c>
      <c r="J1854" t="s">
        <v>3860</v>
      </c>
      <c r="K1854">
        <v>43000</v>
      </c>
    </row>
    <row r="1855" spans="1:11" x14ac:dyDescent="0.25">
      <c r="A1855" t="s">
        <v>4053</v>
      </c>
      <c r="B1855" t="s">
        <v>3853</v>
      </c>
      <c r="C1855" t="s">
        <v>354</v>
      </c>
      <c r="D1855" t="s">
        <v>4054</v>
      </c>
      <c r="E1855" t="s">
        <v>3855</v>
      </c>
      <c r="F1855" t="s">
        <v>423</v>
      </c>
      <c r="G1855" t="s">
        <v>3908</v>
      </c>
      <c r="H1855" t="s">
        <v>3857</v>
      </c>
      <c r="I1855" t="s">
        <v>530</v>
      </c>
      <c r="J1855" t="s">
        <v>533</v>
      </c>
      <c r="K1855">
        <v>50000</v>
      </c>
    </row>
    <row r="1856" spans="1:11" x14ac:dyDescent="0.25">
      <c r="A1856" t="s">
        <v>4053</v>
      </c>
      <c r="B1856" t="s">
        <v>3853</v>
      </c>
      <c r="C1856" t="s">
        <v>354</v>
      </c>
      <c r="D1856" t="s">
        <v>4054</v>
      </c>
      <c r="E1856" t="s">
        <v>3855</v>
      </c>
      <c r="F1856" t="s">
        <v>423</v>
      </c>
      <c r="G1856" t="s">
        <v>3908</v>
      </c>
      <c r="H1856" t="s">
        <v>3857</v>
      </c>
      <c r="I1856" t="s">
        <v>530</v>
      </c>
      <c r="J1856" t="s">
        <v>3871</v>
      </c>
      <c r="K1856">
        <v>55000</v>
      </c>
    </row>
    <row r="1857" spans="1:11" x14ac:dyDescent="0.25">
      <c r="A1857" t="s">
        <v>4053</v>
      </c>
      <c r="B1857" t="s">
        <v>3853</v>
      </c>
      <c r="C1857" t="s">
        <v>354</v>
      </c>
      <c r="D1857" t="s">
        <v>4054</v>
      </c>
      <c r="E1857" t="s">
        <v>3855</v>
      </c>
      <c r="F1857" t="s">
        <v>423</v>
      </c>
      <c r="G1857" t="s">
        <v>3908</v>
      </c>
      <c r="H1857" t="s">
        <v>3857</v>
      </c>
      <c r="I1857" t="s">
        <v>3886</v>
      </c>
      <c r="J1857" t="s">
        <v>3871</v>
      </c>
      <c r="K1857">
        <v>55000</v>
      </c>
    </row>
    <row r="1858" spans="1:11" x14ac:dyDescent="0.25">
      <c r="A1858" t="s">
        <v>4053</v>
      </c>
      <c r="B1858" t="s">
        <v>3853</v>
      </c>
      <c r="C1858" t="s">
        <v>354</v>
      </c>
      <c r="D1858" t="s">
        <v>4054</v>
      </c>
      <c r="E1858" t="s">
        <v>3855</v>
      </c>
      <c r="F1858" t="s">
        <v>423</v>
      </c>
      <c r="G1858" t="s">
        <v>3908</v>
      </c>
      <c r="H1858" t="s">
        <v>3857</v>
      </c>
      <c r="I1858" t="s">
        <v>3875</v>
      </c>
      <c r="J1858" t="s">
        <v>533</v>
      </c>
      <c r="K1858">
        <v>50000</v>
      </c>
    </row>
    <row r="1859" spans="1:11" x14ac:dyDescent="0.25">
      <c r="A1859" t="s">
        <v>4053</v>
      </c>
      <c r="B1859" t="s">
        <v>3853</v>
      </c>
      <c r="C1859" t="s">
        <v>354</v>
      </c>
      <c r="D1859" t="s">
        <v>4054</v>
      </c>
      <c r="E1859" t="s">
        <v>3855</v>
      </c>
      <c r="F1859" t="s">
        <v>423</v>
      </c>
      <c r="G1859" t="s">
        <v>3908</v>
      </c>
      <c r="H1859" t="s">
        <v>3857</v>
      </c>
      <c r="I1859" t="s">
        <v>3875</v>
      </c>
      <c r="J1859" t="s">
        <v>3871</v>
      </c>
      <c r="K1859">
        <v>55000</v>
      </c>
    </row>
    <row r="1860" spans="1:11" x14ac:dyDescent="0.25">
      <c r="A1860" t="s">
        <v>4055</v>
      </c>
      <c r="B1860" t="s">
        <v>3853</v>
      </c>
      <c r="C1860" t="s">
        <v>354</v>
      </c>
      <c r="D1860" t="s">
        <v>4056</v>
      </c>
      <c r="E1860" t="s">
        <v>770</v>
      </c>
      <c r="F1860" t="s">
        <v>4057</v>
      </c>
      <c r="G1860" t="s">
        <v>4058</v>
      </c>
      <c r="H1860" t="s">
        <v>3890</v>
      </c>
      <c r="I1860" t="s">
        <v>3972</v>
      </c>
      <c r="J1860" t="s">
        <v>3864</v>
      </c>
      <c r="K1860">
        <v>1500</v>
      </c>
    </row>
    <row r="1861" spans="1:11" x14ac:dyDescent="0.25">
      <c r="A1861" t="s">
        <v>4055</v>
      </c>
      <c r="B1861" t="s">
        <v>3853</v>
      </c>
      <c r="C1861" t="s">
        <v>354</v>
      </c>
      <c r="D1861" t="s">
        <v>4056</v>
      </c>
      <c r="E1861" t="s">
        <v>770</v>
      </c>
      <c r="F1861" t="s">
        <v>4057</v>
      </c>
      <c r="G1861" t="s">
        <v>4058</v>
      </c>
      <c r="H1861" t="s">
        <v>3890</v>
      </c>
      <c r="I1861" t="s">
        <v>3972</v>
      </c>
      <c r="J1861" t="s">
        <v>3865</v>
      </c>
      <c r="K1861">
        <v>2000</v>
      </c>
    </row>
    <row r="1862" spans="1:11" x14ac:dyDescent="0.25">
      <c r="A1862" t="s">
        <v>4055</v>
      </c>
      <c r="B1862" t="s">
        <v>3853</v>
      </c>
      <c r="C1862" t="s">
        <v>354</v>
      </c>
      <c r="D1862" t="s">
        <v>4056</v>
      </c>
      <c r="E1862" t="s">
        <v>770</v>
      </c>
      <c r="F1862" t="s">
        <v>4057</v>
      </c>
      <c r="G1862" t="s">
        <v>4058</v>
      </c>
      <c r="H1862" t="s">
        <v>3890</v>
      </c>
      <c r="I1862" t="s">
        <v>3972</v>
      </c>
      <c r="J1862" t="s">
        <v>3883</v>
      </c>
      <c r="K1862">
        <v>2000</v>
      </c>
    </row>
    <row r="1863" spans="1:11" x14ac:dyDescent="0.25">
      <c r="A1863" t="s">
        <v>4055</v>
      </c>
      <c r="B1863" t="s">
        <v>3853</v>
      </c>
      <c r="C1863" t="s">
        <v>354</v>
      </c>
      <c r="D1863" t="s">
        <v>4056</v>
      </c>
      <c r="E1863" t="s">
        <v>770</v>
      </c>
      <c r="F1863" t="s">
        <v>4057</v>
      </c>
      <c r="G1863" t="s">
        <v>4058</v>
      </c>
      <c r="H1863" t="s">
        <v>3890</v>
      </c>
      <c r="I1863" t="s">
        <v>3903</v>
      </c>
      <c r="J1863" t="s">
        <v>3864</v>
      </c>
      <c r="K1863">
        <v>17500</v>
      </c>
    </row>
    <row r="1864" spans="1:11" x14ac:dyDescent="0.25">
      <c r="A1864" t="s">
        <v>4055</v>
      </c>
      <c r="B1864" t="s">
        <v>3853</v>
      </c>
      <c r="C1864" t="s">
        <v>354</v>
      </c>
      <c r="D1864" t="s">
        <v>4056</v>
      </c>
      <c r="E1864" t="s">
        <v>770</v>
      </c>
      <c r="F1864" t="s">
        <v>4057</v>
      </c>
      <c r="G1864" t="s">
        <v>4058</v>
      </c>
      <c r="H1864" t="s">
        <v>3890</v>
      </c>
      <c r="I1864" t="s">
        <v>3903</v>
      </c>
      <c r="J1864" t="s">
        <v>3865</v>
      </c>
      <c r="K1864">
        <v>18000</v>
      </c>
    </row>
    <row r="1865" spans="1:11" x14ac:dyDescent="0.25">
      <c r="A1865" t="s">
        <v>4055</v>
      </c>
      <c r="B1865" t="s">
        <v>3853</v>
      </c>
      <c r="C1865" t="s">
        <v>354</v>
      </c>
      <c r="D1865" t="s">
        <v>4056</v>
      </c>
      <c r="E1865" t="s">
        <v>770</v>
      </c>
      <c r="F1865" t="s">
        <v>4057</v>
      </c>
      <c r="G1865" t="s">
        <v>4058</v>
      </c>
      <c r="H1865" t="s">
        <v>3890</v>
      </c>
      <c r="I1865" t="s">
        <v>3903</v>
      </c>
      <c r="J1865" t="s">
        <v>3883</v>
      </c>
      <c r="K1865">
        <v>18000</v>
      </c>
    </row>
    <row r="1866" spans="1:11" x14ac:dyDescent="0.25">
      <c r="A1866" t="s">
        <v>4055</v>
      </c>
      <c r="B1866" t="s">
        <v>3853</v>
      </c>
      <c r="C1866" t="s">
        <v>354</v>
      </c>
      <c r="D1866" t="s">
        <v>4056</v>
      </c>
      <c r="E1866" t="s">
        <v>770</v>
      </c>
      <c r="F1866" t="s">
        <v>4057</v>
      </c>
      <c r="G1866" t="s">
        <v>4058</v>
      </c>
      <c r="H1866" t="s">
        <v>3890</v>
      </c>
      <c r="I1866" t="s">
        <v>3904</v>
      </c>
      <c r="J1866" t="s">
        <v>3864</v>
      </c>
      <c r="K1866">
        <v>13100</v>
      </c>
    </row>
    <row r="1867" spans="1:11" x14ac:dyDescent="0.25">
      <c r="A1867" t="s">
        <v>4055</v>
      </c>
      <c r="B1867" t="s">
        <v>3853</v>
      </c>
      <c r="C1867" t="s">
        <v>354</v>
      </c>
      <c r="D1867" t="s">
        <v>4056</v>
      </c>
      <c r="E1867" t="s">
        <v>770</v>
      </c>
      <c r="F1867" t="s">
        <v>4057</v>
      </c>
      <c r="G1867" t="s">
        <v>4058</v>
      </c>
      <c r="H1867" t="s">
        <v>3890</v>
      </c>
      <c r="I1867" t="s">
        <v>3904</v>
      </c>
      <c r="J1867" t="s">
        <v>3865</v>
      </c>
      <c r="K1867">
        <v>13500</v>
      </c>
    </row>
    <row r="1868" spans="1:11" x14ac:dyDescent="0.25">
      <c r="A1868" t="s">
        <v>4055</v>
      </c>
      <c r="B1868" t="s">
        <v>3853</v>
      </c>
      <c r="C1868" t="s">
        <v>354</v>
      </c>
      <c r="D1868" t="s">
        <v>4056</v>
      </c>
      <c r="E1868" t="s">
        <v>770</v>
      </c>
      <c r="F1868" t="s">
        <v>4057</v>
      </c>
      <c r="G1868" t="s">
        <v>4058</v>
      </c>
      <c r="H1868" t="s">
        <v>3890</v>
      </c>
      <c r="I1868" t="s">
        <v>3904</v>
      </c>
      <c r="J1868" t="s">
        <v>3883</v>
      </c>
      <c r="K1868">
        <v>13500</v>
      </c>
    </row>
    <row r="1869" spans="1:11" x14ac:dyDescent="0.25">
      <c r="A1869" t="s">
        <v>4055</v>
      </c>
      <c r="B1869" t="s">
        <v>3853</v>
      </c>
      <c r="C1869" t="s">
        <v>354</v>
      </c>
      <c r="D1869" t="s">
        <v>4056</v>
      </c>
      <c r="E1869" t="s">
        <v>770</v>
      </c>
      <c r="F1869" t="s">
        <v>4057</v>
      </c>
      <c r="G1869" t="s">
        <v>4058</v>
      </c>
      <c r="H1869" t="s">
        <v>3890</v>
      </c>
      <c r="I1869" t="s">
        <v>3870</v>
      </c>
      <c r="J1869" t="s">
        <v>3865</v>
      </c>
      <c r="K1869">
        <v>13000</v>
      </c>
    </row>
    <row r="1870" spans="1:11" x14ac:dyDescent="0.25">
      <c r="A1870" t="s">
        <v>4055</v>
      </c>
      <c r="B1870" t="s">
        <v>3853</v>
      </c>
      <c r="C1870" t="s">
        <v>354</v>
      </c>
      <c r="D1870" t="s">
        <v>4056</v>
      </c>
      <c r="E1870" t="s">
        <v>770</v>
      </c>
      <c r="F1870" t="s">
        <v>4057</v>
      </c>
      <c r="G1870" t="s">
        <v>4058</v>
      </c>
      <c r="H1870" t="s">
        <v>3890</v>
      </c>
      <c r="I1870" t="s">
        <v>3870</v>
      </c>
      <c r="J1870" t="s">
        <v>3883</v>
      </c>
      <c r="K1870">
        <v>13000</v>
      </c>
    </row>
    <row r="1871" spans="1:11" x14ac:dyDescent="0.25">
      <c r="A1871" t="s">
        <v>4055</v>
      </c>
      <c r="B1871" t="s">
        <v>3853</v>
      </c>
      <c r="C1871" t="s">
        <v>354</v>
      </c>
      <c r="D1871" t="s">
        <v>4056</v>
      </c>
      <c r="E1871" t="s">
        <v>770</v>
      </c>
      <c r="F1871" t="s">
        <v>4057</v>
      </c>
      <c r="G1871" t="s">
        <v>4058</v>
      </c>
      <c r="H1871" t="s">
        <v>3890</v>
      </c>
      <c r="I1871" t="s">
        <v>3905</v>
      </c>
      <c r="J1871" t="s">
        <v>3859</v>
      </c>
      <c r="K1871">
        <v>18</v>
      </c>
    </row>
    <row r="1872" spans="1:11" x14ac:dyDescent="0.25">
      <c r="A1872" t="s">
        <v>4055</v>
      </c>
      <c r="B1872" t="s">
        <v>3853</v>
      </c>
      <c r="C1872" t="s">
        <v>354</v>
      </c>
      <c r="D1872" t="s">
        <v>4056</v>
      </c>
      <c r="E1872" t="s">
        <v>770</v>
      </c>
      <c r="F1872" t="s">
        <v>4057</v>
      </c>
      <c r="G1872" t="s">
        <v>4058</v>
      </c>
      <c r="H1872" t="s">
        <v>3890</v>
      </c>
      <c r="I1872" t="s">
        <v>3905</v>
      </c>
      <c r="J1872" t="s">
        <v>3860</v>
      </c>
      <c r="K1872">
        <v>18</v>
      </c>
    </row>
    <row r="1873" spans="1:11" x14ac:dyDescent="0.25">
      <c r="A1873" t="s">
        <v>4055</v>
      </c>
      <c r="B1873" t="s">
        <v>3853</v>
      </c>
      <c r="C1873" t="s">
        <v>354</v>
      </c>
      <c r="D1873" t="s">
        <v>4056</v>
      </c>
      <c r="E1873" t="s">
        <v>770</v>
      </c>
      <c r="F1873" t="s">
        <v>4057</v>
      </c>
      <c r="G1873" t="s">
        <v>4058</v>
      </c>
      <c r="H1873" t="s">
        <v>3890</v>
      </c>
      <c r="I1873" t="s">
        <v>530</v>
      </c>
      <c r="J1873" t="s">
        <v>533</v>
      </c>
      <c r="K1873">
        <v>93500</v>
      </c>
    </row>
    <row r="1874" spans="1:11" x14ac:dyDescent="0.25">
      <c r="A1874" t="s">
        <v>4055</v>
      </c>
      <c r="B1874" t="s">
        <v>3853</v>
      </c>
      <c r="C1874" t="s">
        <v>354</v>
      </c>
      <c r="D1874" t="s">
        <v>4056</v>
      </c>
      <c r="E1874" t="s">
        <v>770</v>
      </c>
      <c r="F1874" t="s">
        <v>4057</v>
      </c>
      <c r="G1874" t="s">
        <v>4058</v>
      </c>
      <c r="H1874" t="s">
        <v>3890</v>
      </c>
      <c r="I1874" t="s">
        <v>530</v>
      </c>
      <c r="J1874" t="s">
        <v>3871</v>
      </c>
      <c r="K1874">
        <v>95000</v>
      </c>
    </row>
    <row r="1875" spans="1:11" x14ac:dyDescent="0.25">
      <c r="A1875" t="s">
        <v>4055</v>
      </c>
      <c r="B1875" t="s">
        <v>3853</v>
      </c>
      <c r="C1875" t="s">
        <v>354</v>
      </c>
      <c r="D1875" t="s">
        <v>4056</v>
      </c>
      <c r="E1875" t="s">
        <v>770</v>
      </c>
      <c r="F1875" t="s">
        <v>4057</v>
      </c>
      <c r="G1875" t="s">
        <v>4058</v>
      </c>
      <c r="H1875" t="s">
        <v>3890</v>
      </c>
      <c r="I1875" t="s">
        <v>3873</v>
      </c>
      <c r="J1875" t="s">
        <v>3859</v>
      </c>
      <c r="K1875">
        <v>38</v>
      </c>
    </row>
    <row r="1876" spans="1:11" x14ac:dyDescent="0.25">
      <c r="A1876" t="s">
        <v>4055</v>
      </c>
      <c r="B1876" t="s">
        <v>3853</v>
      </c>
      <c r="C1876" t="s">
        <v>354</v>
      </c>
      <c r="D1876" t="s">
        <v>4056</v>
      </c>
      <c r="E1876" t="s">
        <v>770</v>
      </c>
      <c r="F1876" t="s">
        <v>4057</v>
      </c>
      <c r="G1876" t="s">
        <v>4058</v>
      </c>
      <c r="H1876" t="s">
        <v>3890</v>
      </c>
      <c r="I1876" t="s">
        <v>3873</v>
      </c>
      <c r="J1876" t="s">
        <v>3860</v>
      </c>
      <c r="K1876">
        <v>38</v>
      </c>
    </row>
    <row r="1877" spans="1:11" x14ac:dyDescent="0.25">
      <c r="A1877" t="s">
        <v>4055</v>
      </c>
      <c r="B1877" t="s">
        <v>3853</v>
      </c>
      <c r="C1877" t="s">
        <v>354</v>
      </c>
      <c r="D1877" t="s">
        <v>4056</v>
      </c>
      <c r="E1877" t="s">
        <v>770</v>
      </c>
      <c r="F1877" t="s">
        <v>4057</v>
      </c>
      <c r="G1877" t="s">
        <v>4058</v>
      </c>
      <c r="H1877" t="s">
        <v>3890</v>
      </c>
      <c r="I1877" t="s">
        <v>4059</v>
      </c>
      <c r="J1877" t="s">
        <v>3865</v>
      </c>
      <c r="K1877">
        <v>11000</v>
      </c>
    </row>
    <row r="1878" spans="1:11" x14ac:dyDescent="0.25">
      <c r="A1878" t="s">
        <v>4055</v>
      </c>
      <c r="B1878" t="s">
        <v>3853</v>
      </c>
      <c r="C1878" t="s">
        <v>354</v>
      </c>
      <c r="D1878" t="s">
        <v>4056</v>
      </c>
      <c r="E1878" t="s">
        <v>770</v>
      </c>
      <c r="F1878" t="s">
        <v>4057</v>
      </c>
      <c r="G1878" t="s">
        <v>4058</v>
      </c>
      <c r="H1878" t="s">
        <v>3890</v>
      </c>
      <c r="I1878" t="s">
        <v>4059</v>
      </c>
      <c r="J1878" t="s">
        <v>3883</v>
      </c>
      <c r="K1878">
        <v>11000</v>
      </c>
    </row>
    <row r="1879" spans="1:11" x14ac:dyDescent="0.25">
      <c r="A1879" t="s">
        <v>4055</v>
      </c>
      <c r="B1879" t="s">
        <v>3853</v>
      </c>
      <c r="C1879" t="s">
        <v>354</v>
      </c>
      <c r="D1879" t="s">
        <v>4056</v>
      </c>
      <c r="E1879" t="s">
        <v>770</v>
      </c>
      <c r="F1879" t="s">
        <v>4057</v>
      </c>
      <c r="G1879" t="s">
        <v>4058</v>
      </c>
      <c r="H1879" t="s">
        <v>3890</v>
      </c>
      <c r="I1879" t="s">
        <v>3886</v>
      </c>
      <c r="J1879" t="s">
        <v>3871</v>
      </c>
      <c r="K1879">
        <v>95000</v>
      </c>
    </row>
    <row r="1880" spans="1:11" x14ac:dyDescent="0.25">
      <c r="A1880" t="s">
        <v>4055</v>
      </c>
      <c r="B1880" t="s">
        <v>3853</v>
      </c>
      <c r="C1880" t="s">
        <v>354</v>
      </c>
      <c r="D1880" t="s">
        <v>4056</v>
      </c>
      <c r="E1880" t="s">
        <v>770</v>
      </c>
      <c r="F1880" t="s">
        <v>4057</v>
      </c>
      <c r="G1880" t="s">
        <v>4058</v>
      </c>
      <c r="H1880" t="s">
        <v>3890</v>
      </c>
      <c r="I1880" t="s">
        <v>3875</v>
      </c>
      <c r="J1880" t="s">
        <v>533</v>
      </c>
      <c r="K1880">
        <v>93500</v>
      </c>
    </row>
    <row r="1881" spans="1:11" x14ac:dyDescent="0.25">
      <c r="A1881" t="s">
        <v>4055</v>
      </c>
      <c r="B1881" t="s">
        <v>3853</v>
      </c>
      <c r="C1881" t="s">
        <v>354</v>
      </c>
      <c r="D1881" t="s">
        <v>4056</v>
      </c>
      <c r="E1881" t="s">
        <v>770</v>
      </c>
      <c r="F1881" t="s">
        <v>4057</v>
      </c>
      <c r="G1881" t="s">
        <v>4058</v>
      </c>
      <c r="H1881" t="s">
        <v>3890</v>
      </c>
      <c r="I1881" t="s">
        <v>3875</v>
      </c>
      <c r="J1881" t="s">
        <v>3871</v>
      </c>
      <c r="K1881">
        <v>95000</v>
      </c>
    </row>
    <row r="1882" spans="1:11" x14ac:dyDescent="0.25">
      <c r="A1882" t="s">
        <v>4055</v>
      </c>
      <c r="B1882" t="s">
        <v>3853</v>
      </c>
      <c r="C1882" t="s">
        <v>354</v>
      </c>
      <c r="D1882" t="s">
        <v>4056</v>
      </c>
      <c r="E1882" t="s">
        <v>770</v>
      </c>
      <c r="F1882" t="s">
        <v>4057</v>
      </c>
      <c r="G1882" t="s">
        <v>4058</v>
      </c>
      <c r="H1882" t="s">
        <v>3890</v>
      </c>
      <c r="I1882" t="s">
        <v>3876</v>
      </c>
      <c r="J1882" t="s">
        <v>3865</v>
      </c>
      <c r="K1882">
        <v>40000</v>
      </c>
    </row>
    <row r="1883" spans="1:11" x14ac:dyDescent="0.25">
      <c r="A1883" t="s">
        <v>4055</v>
      </c>
      <c r="B1883" t="s">
        <v>3853</v>
      </c>
      <c r="C1883" t="s">
        <v>354</v>
      </c>
      <c r="D1883" t="s">
        <v>4056</v>
      </c>
      <c r="E1883" t="s">
        <v>770</v>
      </c>
      <c r="F1883" t="s">
        <v>4057</v>
      </c>
      <c r="G1883" t="s">
        <v>4058</v>
      </c>
      <c r="H1883" t="s">
        <v>3890</v>
      </c>
      <c r="I1883" t="s">
        <v>3876</v>
      </c>
      <c r="J1883" t="s">
        <v>3883</v>
      </c>
      <c r="K1883">
        <v>40000</v>
      </c>
    </row>
    <row r="1884" spans="1:11" x14ac:dyDescent="0.25">
      <c r="A1884" t="s">
        <v>4055</v>
      </c>
      <c r="B1884" t="s">
        <v>3853</v>
      </c>
      <c r="C1884" t="s">
        <v>354</v>
      </c>
      <c r="D1884" t="s">
        <v>4060</v>
      </c>
      <c r="E1884" t="s">
        <v>767</v>
      </c>
      <c r="F1884" t="s">
        <v>371</v>
      </c>
      <c r="G1884" t="s">
        <v>4061</v>
      </c>
      <c r="H1884" t="s">
        <v>3915</v>
      </c>
      <c r="I1884" t="s">
        <v>3858</v>
      </c>
      <c r="J1884" t="s">
        <v>3859</v>
      </c>
      <c r="K1884">
        <v>5100</v>
      </c>
    </row>
    <row r="1885" spans="1:11" x14ac:dyDescent="0.25">
      <c r="A1885" t="s">
        <v>4055</v>
      </c>
      <c r="B1885" t="s">
        <v>3853</v>
      </c>
      <c r="C1885" t="s">
        <v>354</v>
      </c>
      <c r="D1885" t="s">
        <v>4060</v>
      </c>
      <c r="E1885" t="s">
        <v>767</v>
      </c>
      <c r="F1885" t="s">
        <v>371</v>
      </c>
      <c r="G1885" t="s">
        <v>4061</v>
      </c>
      <c r="H1885" t="s">
        <v>3915</v>
      </c>
      <c r="I1885" t="s">
        <v>3858</v>
      </c>
      <c r="J1885" t="s">
        <v>3860</v>
      </c>
      <c r="K1885">
        <v>5100</v>
      </c>
    </row>
    <row r="1886" spans="1:11" x14ac:dyDescent="0.25">
      <c r="A1886" t="s">
        <v>4055</v>
      </c>
      <c r="B1886" t="s">
        <v>3853</v>
      </c>
      <c r="C1886" t="s">
        <v>354</v>
      </c>
      <c r="D1886" t="s">
        <v>4060</v>
      </c>
      <c r="E1886" t="s">
        <v>767</v>
      </c>
      <c r="F1886" t="s">
        <v>371</v>
      </c>
      <c r="G1886" t="s">
        <v>4061</v>
      </c>
      <c r="H1886" t="s">
        <v>3915</v>
      </c>
      <c r="I1886" t="s">
        <v>3881</v>
      </c>
      <c r="J1886" t="s">
        <v>3859</v>
      </c>
      <c r="K1886">
        <v>14500</v>
      </c>
    </row>
    <row r="1887" spans="1:11" x14ac:dyDescent="0.25">
      <c r="A1887" t="s">
        <v>4055</v>
      </c>
      <c r="B1887" t="s">
        <v>3853</v>
      </c>
      <c r="C1887" t="s">
        <v>354</v>
      </c>
      <c r="D1887" t="s">
        <v>4060</v>
      </c>
      <c r="E1887" t="s">
        <v>767</v>
      </c>
      <c r="F1887" t="s">
        <v>371</v>
      </c>
      <c r="G1887" t="s">
        <v>4061</v>
      </c>
      <c r="H1887" t="s">
        <v>3915</v>
      </c>
      <c r="I1887" t="s">
        <v>3881</v>
      </c>
      <c r="J1887" t="s">
        <v>3860</v>
      </c>
      <c r="K1887">
        <v>14500</v>
      </c>
    </row>
    <row r="1888" spans="1:11" x14ac:dyDescent="0.25">
      <c r="A1888" t="s">
        <v>4055</v>
      </c>
      <c r="B1888" t="s">
        <v>3853</v>
      </c>
      <c r="C1888" t="s">
        <v>354</v>
      </c>
      <c r="D1888" t="s">
        <v>4060</v>
      </c>
      <c r="E1888" t="s">
        <v>767</v>
      </c>
      <c r="F1888" t="s">
        <v>371</v>
      </c>
      <c r="G1888" t="s">
        <v>4061</v>
      </c>
      <c r="H1888" t="s">
        <v>3915</v>
      </c>
      <c r="I1888" t="s">
        <v>3863</v>
      </c>
      <c r="J1888" t="s">
        <v>3864</v>
      </c>
      <c r="K1888">
        <v>22830</v>
      </c>
    </row>
    <row r="1889" spans="1:11" x14ac:dyDescent="0.25">
      <c r="A1889" t="s">
        <v>4055</v>
      </c>
      <c r="B1889" t="s">
        <v>3853</v>
      </c>
      <c r="C1889" t="s">
        <v>354</v>
      </c>
      <c r="D1889" t="s">
        <v>4060</v>
      </c>
      <c r="E1889" t="s">
        <v>767</v>
      </c>
      <c r="F1889" t="s">
        <v>371</v>
      </c>
      <c r="G1889" t="s">
        <v>4061</v>
      </c>
      <c r="H1889" t="s">
        <v>3915</v>
      </c>
      <c r="I1889" t="s">
        <v>3863</v>
      </c>
      <c r="J1889" t="s">
        <v>3865</v>
      </c>
      <c r="K1889">
        <v>23660</v>
      </c>
    </row>
    <row r="1890" spans="1:11" x14ac:dyDescent="0.25">
      <c r="A1890" t="s">
        <v>4055</v>
      </c>
      <c r="B1890" t="s">
        <v>3853</v>
      </c>
      <c r="C1890" t="s">
        <v>354</v>
      </c>
      <c r="D1890" t="s">
        <v>4060</v>
      </c>
      <c r="E1890" t="s">
        <v>767</v>
      </c>
      <c r="F1890" t="s">
        <v>371</v>
      </c>
      <c r="G1890" t="s">
        <v>4061</v>
      </c>
      <c r="H1890" t="s">
        <v>3915</v>
      </c>
      <c r="I1890" t="s">
        <v>3863</v>
      </c>
      <c r="J1890" t="s">
        <v>3883</v>
      </c>
      <c r="K1890">
        <v>23660</v>
      </c>
    </row>
    <row r="1891" spans="1:11" x14ac:dyDescent="0.25">
      <c r="A1891" t="s">
        <v>4055</v>
      </c>
      <c r="B1891" t="s">
        <v>3853</v>
      </c>
      <c r="C1891" t="s">
        <v>354</v>
      </c>
      <c r="D1891" t="s">
        <v>4060</v>
      </c>
      <c r="E1891" t="s">
        <v>767</v>
      </c>
      <c r="F1891" t="s">
        <v>371</v>
      </c>
      <c r="G1891" t="s">
        <v>4061</v>
      </c>
      <c r="H1891" t="s">
        <v>3915</v>
      </c>
      <c r="I1891" t="s">
        <v>3972</v>
      </c>
      <c r="J1891" t="s">
        <v>3864</v>
      </c>
      <c r="K1891">
        <v>5500</v>
      </c>
    </row>
    <row r="1892" spans="1:11" x14ac:dyDescent="0.25">
      <c r="A1892" t="s">
        <v>4055</v>
      </c>
      <c r="B1892" t="s">
        <v>3853</v>
      </c>
      <c r="C1892" t="s">
        <v>354</v>
      </c>
      <c r="D1892" t="s">
        <v>4060</v>
      </c>
      <c r="E1892" t="s">
        <v>767</v>
      </c>
      <c r="F1892" t="s">
        <v>371</v>
      </c>
      <c r="G1892" t="s">
        <v>4061</v>
      </c>
      <c r="H1892" t="s">
        <v>3915</v>
      </c>
      <c r="I1892" t="s">
        <v>3972</v>
      </c>
      <c r="J1892" t="s">
        <v>3865</v>
      </c>
      <c r="K1892">
        <v>6200</v>
      </c>
    </row>
    <row r="1893" spans="1:11" x14ac:dyDescent="0.25">
      <c r="A1893" t="s">
        <v>4055</v>
      </c>
      <c r="B1893" t="s">
        <v>3853</v>
      </c>
      <c r="C1893" t="s">
        <v>354</v>
      </c>
      <c r="D1893" t="s">
        <v>4060</v>
      </c>
      <c r="E1893" t="s">
        <v>767</v>
      </c>
      <c r="F1893" t="s">
        <v>371</v>
      </c>
      <c r="G1893" t="s">
        <v>4061</v>
      </c>
      <c r="H1893" t="s">
        <v>3915</v>
      </c>
      <c r="I1893" t="s">
        <v>3972</v>
      </c>
      <c r="J1893" t="s">
        <v>3883</v>
      </c>
      <c r="K1893">
        <v>6200</v>
      </c>
    </row>
    <row r="1894" spans="1:11" x14ac:dyDescent="0.25">
      <c r="A1894" t="s">
        <v>4055</v>
      </c>
      <c r="B1894" t="s">
        <v>3853</v>
      </c>
      <c r="C1894" t="s">
        <v>354</v>
      </c>
      <c r="D1894" t="s">
        <v>4060</v>
      </c>
      <c r="E1894" t="s">
        <v>767</v>
      </c>
      <c r="F1894" t="s">
        <v>371</v>
      </c>
      <c r="G1894" t="s">
        <v>4061</v>
      </c>
      <c r="H1894" t="s">
        <v>3915</v>
      </c>
      <c r="I1894" t="s">
        <v>3882</v>
      </c>
      <c r="J1894" t="s">
        <v>3864</v>
      </c>
      <c r="K1894">
        <v>12000</v>
      </c>
    </row>
    <row r="1895" spans="1:11" x14ac:dyDescent="0.25">
      <c r="A1895" t="s">
        <v>4055</v>
      </c>
      <c r="B1895" t="s">
        <v>3853</v>
      </c>
      <c r="C1895" t="s">
        <v>354</v>
      </c>
      <c r="D1895" t="s">
        <v>4060</v>
      </c>
      <c r="E1895" t="s">
        <v>767</v>
      </c>
      <c r="F1895" t="s">
        <v>371</v>
      </c>
      <c r="G1895" t="s">
        <v>4061</v>
      </c>
      <c r="H1895" t="s">
        <v>3915</v>
      </c>
      <c r="I1895" t="s">
        <v>3882</v>
      </c>
      <c r="J1895" t="s">
        <v>3865</v>
      </c>
      <c r="K1895">
        <v>12500</v>
      </c>
    </row>
    <row r="1896" spans="1:11" x14ac:dyDescent="0.25">
      <c r="A1896" t="s">
        <v>4055</v>
      </c>
      <c r="B1896" t="s">
        <v>3853</v>
      </c>
      <c r="C1896" t="s">
        <v>354</v>
      </c>
      <c r="D1896" t="s">
        <v>4060</v>
      </c>
      <c r="E1896" t="s">
        <v>767</v>
      </c>
      <c r="F1896" t="s">
        <v>371</v>
      </c>
      <c r="G1896" t="s">
        <v>4061</v>
      </c>
      <c r="H1896" t="s">
        <v>3915</v>
      </c>
      <c r="I1896" t="s">
        <v>3882</v>
      </c>
      <c r="J1896" t="s">
        <v>3883</v>
      </c>
      <c r="K1896">
        <v>12500</v>
      </c>
    </row>
    <row r="1897" spans="1:11" x14ac:dyDescent="0.25">
      <c r="A1897" t="s">
        <v>4055</v>
      </c>
      <c r="B1897" t="s">
        <v>3853</v>
      </c>
      <c r="C1897" t="s">
        <v>354</v>
      </c>
      <c r="D1897" t="s">
        <v>4060</v>
      </c>
      <c r="E1897" t="s">
        <v>767</v>
      </c>
      <c r="F1897" t="s">
        <v>371</v>
      </c>
      <c r="G1897" t="s">
        <v>4061</v>
      </c>
      <c r="H1897" t="s">
        <v>3915</v>
      </c>
      <c r="I1897" t="s">
        <v>3866</v>
      </c>
      <c r="J1897" t="s">
        <v>3865</v>
      </c>
      <c r="K1897">
        <v>11000</v>
      </c>
    </row>
    <row r="1898" spans="1:11" x14ac:dyDescent="0.25">
      <c r="A1898" t="s">
        <v>4055</v>
      </c>
      <c r="B1898" t="s">
        <v>3853</v>
      </c>
      <c r="C1898" t="s">
        <v>354</v>
      </c>
      <c r="D1898" t="s">
        <v>4060</v>
      </c>
      <c r="E1898" t="s">
        <v>767</v>
      </c>
      <c r="F1898" t="s">
        <v>371</v>
      </c>
      <c r="G1898" t="s">
        <v>4061</v>
      </c>
      <c r="H1898" t="s">
        <v>3915</v>
      </c>
      <c r="I1898" t="s">
        <v>3866</v>
      </c>
      <c r="J1898" t="s">
        <v>3883</v>
      </c>
      <c r="K1898">
        <v>11000</v>
      </c>
    </row>
    <row r="1899" spans="1:11" x14ac:dyDescent="0.25">
      <c r="A1899" t="s">
        <v>4055</v>
      </c>
      <c r="B1899" t="s">
        <v>3853</v>
      </c>
      <c r="C1899" t="s">
        <v>354</v>
      </c>
      <c r="D1899" t="s">
        <v>4060</v>
      </c>
      <c r="E1899" t="s">
        <v>767</v>
      </c>
      <c r="F1899" t="s">
        <v>371</v>
      </c>
      <c r="G1899" t="s">
        <v>4061</v>
      </c>
      <c r="H1899" t="s">
        <v>3915</v>
      </c>
      <c r="I1899" t="s">
        <v>3867</v>
      </c>
      <c r="J1899" t="s">
        <v>3865</v>
      </c>
      <c r="K1899">
        <v>20500</v>
      </c>
    </row>
    <row r="1900" spans="1:11" x14ac:dyDescent="0.25">
      <c r="A1900" t="s">
        <v>4055</v>
      </c>
      <c r="B1900" t="s">
        <v>3853</v>
      </c>
      <c r="C1900" t="s">
        <v>354</v>
      </c>
      <c r="D1900" t="s">
        <v>4060</v>
      </c>
      <c r="E1900" t="s">
        <v>767</v>
      </c>
      <c r="F1900" t="s">
        <v>371</v>
      </c>
      <c r="G1900" t="s">
        <v>4061</v>
      </c>
      <c r="H1900" t="s">
        <v>3915</v>
      </c>
      <c r="I1900" t="s">
        <v>3867</v>
      </c>
      <c r="J1900" t="s">
        <v>3883</v>
      </c>
      <c r="K1900">
        <v>20500</v>
      </c>
    </row>
    <row r="1901" spans="1:11" x14ac:dyDescent="0.25">
      <c r="A1901" t="s">
        <v>4055</v>
      </c>
      <c r="B1901" t="s">
        <v>3853</v>
      </c>
      <c r="C1901" t="s">
        <v>354</v>
      </c>
      <c r="D1901" t="s">
        <v>4060</v>
      </c>
      <c r="E1901" t="s">
        <v>767</v>
      </c>
      <c r="F1901" t="s">
        <v>371</v>
      </c>
      <c r="G1901" t="s">
        <v>4061</v>
      </c>
      <c r="H1901" t="s">
        <v>3915</v>
      </c>
      <c r="I1901" t="s">
        <v>3869</v>
      </c>
      <c r="J1901" t="s">
        <v>3865</v>
      </c>
      <c r="K1901">
        <v>7600</v>
      </c>
    </row>
    <row r="1902" spans="1:11" x14ac:dyDescent="0.25">
      <c r="A1902" t="s">
        <v>4055</v>
      </c>
      <c r="B1902" t="s">
        <v>3853</v>
      </c>
      <c r="C1902" t="s">
        <v>354</v>
      </c>
      <c r="D1902" t="s">
        <v>4060</v>
      </c>
      <c r="E1902" t="s">
        <v>767</v>
      </c>
      <c r="F1902" t="s">
        <v>371</v>
      </c>
      <c r="G1902" t="s">
        <v>4061</v>
      </c>
      <c r="H1902" t="s">
        <v>3915</v>
      </c>
      <c r="I1902" t="s">
        <v>3869</v>
      </c>
      <c r="J1902" t="s">
        <v>3883</v>
      </c>
      <c r="K1902">
        <v>7600</v>
      </c>
    </row>
    <row r="1903" spans="1:11" x14ac:dyDescent="0.25">
      <c r="A1903" t="s">
        <v>4055</v>
      </c>
      <c r="B1903" t="s">
        <v>3853</v>
      </c>
      <c r="C1903" t="s">
        <v>354</v>
      </c>
      <c r="D1903" t="s">
        <v>4060</v>
      </c>
      <c r="E1903" t="s">
        <v>767</v>
      </c>
      <c r="F1903" t="s">
        <v>371</v>
      </c>
      <c r="G1903" t="s">
        <v>4061</v>
      </c>
      <c r="H1903" t="s">
        <v>3915</v>
      </c>
      <c r="I1903" t="s">
        <v>3870</v>
      </c>
      <c r="J1903" t="s">
        <v>3865</v>
      </c>
      <c r="K1903">
        <v>13900</v>
      </c>
    </row>
    <row r="1904" spans="1:11" x14ac:dyDescent="0.25">
      <c r="A1904" t="s">
        <v>4055</v>
      </c>
      <c r="B1904" t="s">
        <v>3853</v>
      </c>
      <c r="C1904" t="s">
        <v>354</v>
      </c>
      <c r="D1904" t="s">
        <v>4060</v>
      </c>
      <c r="E1904" t="s">
        <v>767</v>
      </c>
      <c r="F1904" t="s">
        <v>371</v>
      </c>
      <c r="G1904" t="s">
        <v>4061</v>
      </c>
      <c r="H1904" t="s">
        <v>3915</v>
      </c>
      <c r="I1904" t="s">
        <v>3870</v>
      </c>
      <c r="J1904" t="s">
        <v>3883</v>
      </c>
      <c r="K1904">
        <v>13900</v>
      </c>
    </row>
    <row r="1905" spans="1:11" x14ac:dyDescent="0.25">
      <c r="A1905" t="s">
        <v>4055</v>
      </c>
      <c r="B1905" t="s">
        <v>3853</v>
      </c>
      <c r="C1905" t="s">
        <v>354</v>
      </c>
      <c r="D1905" t="s">
        <v>4060</v>
      </c>
      <c r="E1905" t="s">
        <v>767</v>
      </c>
      <c r="F1905" t="s">
        <v>371</v>
      </c>
      <c r="G1905" t="s">
        <v>4061</v>
      </c>
      <c r="H1905" t="s">
        <v>3915</v>
      </c>
      <c r="I1905" t="s">
        <v>3921</v>
      </c>
      <c r="J1905" t="s">
        <v>3865</v>
      </c>
      <c r="K1905">
        <v>7900</v>
      </c>
    </row>
    <row r="1906" spans="1:11" x14ac:dyDescent="0.25">
      <c r="A1906" t="s">
        <v>4055</v>
      </c>
      <c r="B1906" t="s">
        <v>3853</v>
      </c>
      <c r="C1906" t="s">
        <v>354</v>
      </c>
      <c r="D1906" t="s">
        <v>4060</v>
      </c>
      <c r="E1906" t="s">
        <v>767</v>
      </c>
      <c r="F1906" t="s">
        <v>371</v>
      </c>
      <c r="G1906" t="s">
        <v>4061</v>
      </c>
      <c r="H1906" t="s">
        <v>3915</v>
      </c>
      <c r="I1906" t="s">
        <v>3921</v>
      </c>
      <c r="J1906" t="s">
        <v>3883</v>
      </c>
      <c r="K1906">
        <v>7900</v>
      </c>
    </row>
    <row r="1907" spans="1:11" x14ac:dyDescent="0.25">
      <c r="A1907" t="s">
        <v>4055</v>
      </c>
      <c r="B1907" t="s">
        <v>3853</v>
      </c>
      <c r="C1907" t="s">
        <v>354</v>
      </c>
      <c r="D1907" t="s">
        <v>4060</v>
      </c>
      <c r="E1907" t="s">
        <v>767</v>
      </c>
      <c r="F1907" t="s">
        <v>371</v>
      </c>
      <c r="G1907" t="s">
        <v>4061</v>
      </c>
      <c r="H1907" t="s">
        <v>3915</v>
      </c>
      <c r="I1907" t="s">
        <v>3905</v>
      </c>
      <c r="J1907" t="s">
        <v>3859</v>
      </c>
      <c r="K1907">
        <v>23</v>
      </c>
    </row>
    <row r="1908" spans="1:11" x14ac:dyDescent="0.25">
      <c r="A1908" t="s">
        <v>4055</v>
      </c>
      <c r="B1908" t="s">
        <v>3853</v>
      </c>
      <c r="C1908" t="s">
        <v>354</v>
      </c>
      <c r="D1908" t="s">
        <v>4060</v>
      </c>
      <c r="E1908" t="s">
        <v>767</v>
      </c>
      <c r="F1908" t="s">
        <v>371</v>
      </c>
      <c r="G1908" t="s">
        <v>4061</v>
      </c>
      <c r="H1908" t="s">
        <v>3915</v>
      </c>
      <c r="I1908" t="s">
        <v>3905</v>
      </c>
      <c r="J1908" t="s">
        <v>3860</v>
      </c>
      <c r="K1908">
        <v>23</v>
      </c>
    </row>
    <row r="1909" spans="1:11" x14ac:dyDescent="0.25">
      <c r="A1909" t="s">
        <v>4055</v>
      </c>
      <c r="B1909" t="s">
        <v>3853</v>
      </c>
      <c r="C1909" t="s">
        <v>354</v>
      </c>
      <c r="D1909" t="s">
        <v>4060</v>
      </c>
      <c r="E1909" t="s">
        <v>767</v>
      </c>
      <c r="F1909" t="s">
        <v>371</v>
      </c>
      <c r="G1909" t="s">
        <v>4061</v>
      </c>
      <c r="H1909" t="s">
        <v>3915</v>
      </c>
      <c r="I1909" t="s">
        <v>530</v>
      </c>
      <c r="J1909" t="s">
        <v>533</v>
      </c>
      <c r="K1909">
        <v>61500</v>
      </c>
    </row>
    <row r="1910" spans="1:11" x14ac:dyDescent="0.25">
      <c r="A1910" t="s">
        <v>4055</v>
      </c>
      <c r="B1910" t="s">
        <v>3853</v>
      </c>
      <c r="C1910" t="s">
        <v>354</v>
      </c>
      <c r="D1910" t="s">
        <v>4060</v>
      </c>
      <c r="E1910" t="s">
        <v>767</v>
      </c>
      <c r="F1910" t="s">
        <v>371</v>
      </c>
      <c r="G1910" t="s">
        <v>4061</v>
      </c>
      <c r="H1910" t="s">
        <v>3915</v>
      </c>
      <c r="I1910" t="s">
        <v>530</v>
      </c>
      <c r="J1910" t="s">
        <v>3871</v>
      </c>
      <c r="K1910">
        <v>62900</v>
      </c>
    </row>
    <row r="1911" spans="1:11" x14ac:dyDescent="0.25">
      <c r="A1911" t="s">
        <v>4055</v>
      </c>
      <c r="B1911" t="s">
        <v>3853</v>
      </c>
      <c r="C1911" t="s">
        <v>354</v>
      </c>
      <c r="D1911" t="s">
        <v>4060</v>
      </c>
      <c r="E1911" t="s">
        <v>767</v>
      </c>
      <c r="F1911" t="s">
        <v>371</v>
      </c>
      <c r="G1911" t="s">
        <v>4061</v>
      </c>
      <c r="H1911" t="s">
        <v>3915</v>
      </c>
      <c r="I1911" t="s">
        <v>3872</v>
      </c>
      <c r="J1911" t="s">
        <v>3859</v>
      </c>
      <c r="K1911">
        <v>4000</v>
      </c>
    </row>
    <row r="1912" spans="1:11" x14ac:dyDescent="0.25">
      <c r="A1912" t="s">
        <v>4055</v>
      </c>
      <c r="B1912" t="s">
        <v>3853</v>
      </c>
      <c r="C1912" t="s">
        <v>354</v>
      </c>
      <c r="D1912" t="s">
        <v>4060</v>
      </c>
      <c r="E1912" t="s">
        <v>767</v>
      </c>
      <c r="F1912" t="s">
        <v>371</v>
      </c>
      <c r="G1912" t="s">
        <v>4061</v>
      </c>
      <c r="H1912" t="s">
        <v>3915</v>
      </c>
      <c r="I1912" t="s">
        <v>3872</v>
      </c>
      <c r="J1912" t="s">
        <v>3860</v>
      </c>
      <c r="K1912">
        <v>4000</v>
      </c>
    </row>
    <row r="1913" spans="1:11" x14ac:dyDescent="0.25">
      <c r="A1913" t="s">
        <v>4055</v>
      </c>
      <c r="B1913" t="s">
        <v>3853</v>
      </c>
      <c r="C1913" t="s">
        <v>354</v>
      </c>
      <c r="D1913" t="s">
        <v>4060</v>
      </c>
      <c r="E1913" t="s">
        <v>767</v>
      </c>
      <c r="F1913" t="s">
        <v>371</v>
      </c>
      <c r="G1913" t="s">
        <v>4061</v>
      </c>
      <c r="H1913" t="s">
        <v>3915</v>
      </c>
      <c r="I1913" t="s">
        <v>3988</v>
      </c>
      <c r="J1913" t="s">
        <v>3864</v>
      </c>
      <c r="K1913">
        <v>9500</v>
      </c>
    </row>
    <row r="1914" spans="1:11" x14ac:dyDescent="0.25">
      <c r="A1914" t="s">
        <v>4055</v>
      </c>
      <c r="B1914" t="s">
        <v>3853</v>
      </c>
      <c r="C1914" t="s">
        <v>354</v>
      </c>
      <c r="D1914" t="s">
        <v>4060</v>
      </c>
      <c r="E1914" t="s">
        <v>767</v>
      </c>
      <c r="F1914" t="s">
        <v>371</v>
      </c>
      <c r="G1914" t="s">
        <v>4061</v>
      </c>
      <c r="H1914" t="s">
        <v>3915</v>
      </c>
      <c r="I1914" t="s">
        <v>3988</v>
      </c>
      <c r="J1914" t="s">
        <v>3865</v>
      </c>
      <c r="K1914">
        <v>10000</v>
      </c>
    </row>
    <row r="1915" spans="1:11" x14ac:dyDescent="0.25">
      <c r="A1915" t="s">
        <v>4055</v>
      </c>
      <c r="B1915" t="s">
        <v>3853</v>
      </c>
      <c r="C1915" t="s">
        <v>354</v>
      </c>
      <c r="D1915" t="s">
        <v>4060</v>
      </c>
      <c r="E1915" t="s">
        <v>767</v>
      </c>
      <c r="F1915" t="s">
        <v>371</v>
      </c>
      <c r="G1915" t="s">
        <v>4061</v>
      </c>
      <c r="H1915" t="s">
        <v>3915</v>
      </c>
      <c r="I1915" t="s">
        <v>3988</v>
      </c>
      <c r="J1915" t="s">
        <v>3883</v>
      </c>
      <c r="K1915">
        <v>10000</v>
      </c>
    </row>
    <row r="1916" spans="1:11" x14ac:dyDescent="0.25">
      <c r="A1916" t="s">
        <v>4055</v>
      </c>
      <c r="B1916" t="s">
        <v>3853</v>
      </c>
      <c r="C1916" t="s">
        <v>354</v>
      </c>
      <c r="D1916" t="s">
        <v>4060</v>
      </c>
      <c r="E1916" t="s">
        <v>767</v>
      </c>
      <c r="F1916" t="s">
        <v>371</v>
      </c>
      <c r="G1916" t="s">
        <v>4061</v>
      </c>
      <c r="H1916" t="s">
        <v>3915</v>
      </c>
      <c r="I1916" t="s">
        <v>3886</v>
      </c>
      <c r="J1916" t="s">
        <v>3871</v>
      </c>
      <c r="K1916">
        <v>62900</v>
      </c>
    </row>
    <row r="1917" spans="1:11" x14ac:dyDescent="0.25">
      <c r="A1917" t="s">
        <v>4055</v>
      </c>
      <c r="B1917" t="s">
        <v>3853</v>
      </c>
      <c r="C1917" t="s">
        <v>354</v>
      </c>
      <c r="D1917" t="s">
        <v>4060</v>
      </c>
      <c r="E1917" t="s">
        <v>767</v>
      </c>
      <c r="F1917" t="s">
        <v>371</v>
      </c>
      <c r="G1917" t="s">
        <v>4061</v>
      </c>
      <c r="H1917" t="s">
        <v>3915</v>
      </c>
      <c r="I1917" t="s">
        <v>3875</v>
      </c>
      <c r="J1917" t="s">
        <v>533</v>
      </c>
      <c r="K1917">
        <v>61500</v>
      </c>
    </row>
    <row r="1918" spans="1:11" x14ac:dyDescent="0.25">
      <c r="A1918" t="s">
        <v>4055</v>
      </c>
      <c r="B1918" t="s">
        <v>3853</v>
      </c>
      <c r="C1918" t="s">
        <v>354</v>
      </c>
      <c r="D1918" t="s">
        <v>4060</v>
      </c>
      <c r="E1918" t="s">
        <v>767</v>
      </c>
      <c r="F1918" t="s">
        <v>371</v>
      </c>
      <c r="G1918" t="s">
        <v>4061</v>
      </c>
      <c r="H1918" t="s">
        <v>3915</v>
      </c>
      <c r="I1918" t="s">
        <v>3875</v>
      </c>
      <c r="J1918" t="s">
        <v>3871</v>
      </c>
      <c r="K1918">
        <v>62900</v>
      </c>
    </row>
    <row r="1919" spans="1:11" x14ac:dyDescent="0.25">
      <c r="A1919" t="s">
        <v>4055</v>
      </c>
      <c r="B1919" t="s">
        <v>3853</v>
      </c>
      <c r="C1919" t="s">
        <v>354</v>
      </c>
      <c r="D1919" t="s">
        <v>4060</v>
      </c>
      <c r="E1919" t="s">
        <v>767</v>
      </c>
      <c r="F1919" t="s">
        <v>371</v>
      </c>
      <c r="G1919" t="s">
        <v>4061</v>
      </c>
      <c r="H1919" t="s">
        <v>3915</v>
      </c>
      <c r="I1919" t="s">
        <v>3876</v>
      </c>
      <c r="J1919" t="s">
        <v>3865</v>
      </c>
      <c r="K1919">
        <v>32300</v>
      </c>
    </row>
    <row r="1920" spans="1:11" x14ac:dyDescent="0.25">
      <c r="A1920" t="s">
        <v>4055</v>
      </c>
      <c r="B1920" t="s">
        <v>3853</v>
      </c>
      <c r="C1920" t="s">
        <v>354</v>
      </c>
      <c r="D1920" t="s">
        <v>4060</v>
      </c>
      <c r="E1920" t="s">
        <v>767</v>
      </c>
      <c r="F1920" t="s">
        <v>371</v>
      </c>
      <c r="G1920" t="s">
        <v>4061</v>
      </c>
      <c r="H1920" t="s">
        <v>3915</v>
      </c>
      <c r="I1920" t="s">
        <v>3876</v>
      </c>
      <c r="J1920" t="s">
        <v>3883</v>
      </c>
      <c r="K1920">
        <v>32300</v>
      </c>
    </row>
    <row r="1921" spans="1:11" x14ac:dyDescent="0.25">
      <c r="A1921" t="s">
        <v>4055</v>
      </c>
      <c r="B1921" t="s">
        <v>3853</v>
      </c>
      <c r="C1921" t="s">
        <v>354</v>
      </c>
      <c r="D1921" t="s">
        <v>4062</v>
      </c>
      <c r="E1921" t="s">
        <v>770</v>
      </c>
      <c r="F1921" t="s">
        <v>435</v>
      </c>
      <c r="G1921" t="s">
        <v>4063</v>
      </c>
      <c r="H1921" t="s">
        <v>3890</v>
      </c>
      <c r="I1921" t="s">
        <v>3881</v>
      </c>
      <c r="J1921" t="s">
        <v>3859</v>
      </c>
      <c r="K1921">
        <v>9000</v>
      </c>
    </row>
    <row r="1922" spans="1:11" x14ac:dyDescent="0.25">
      <c r="A1922" t="s">
        <v>4055</v>
      </c>
      <c r="B1922" t="s">
        <v>3853</v>
      </c>
      <c r="C1922" t="s">
        <v>354</v>
      </c>
      <c r="D1922" t="s">
        <v>4062</v>
      </c>
      <c r="E1922" t="s">
        <v>770</v>
      </c>
      <c r="F1922" t="s">
        <v>435</v>
      </c>
      <c r="G1922" t="s">
        <v>4063</v>
      </c>
      <c r="H1922" t="s">
        <v>3890</v>
      </c>
      <c r="I1922" t="s">
        <v>3881</v>
      </c>
      <c r="J1922" t="s">
        <v>3860</v>
      </c>
      <c r="K1922">
        <v>9000</v>
      </c>
    </row>
    <row r="1923" spans="1:11" x14ac:dyDescent="0.25">
      <c r="A1923" t="s">
        <v>4055</v>
      </c>
      <c r="B1923" t="s">
        <v>3853</v>
      </c>
      <c r="C1923" t="s">
        <v>354</v>
      </c>
      <c r="D1923" t="s">
        <v>4062</v>
      </c>
      <c r="E1923" t="s">
        <v>770</v>
      </c>
      <c r="F1923" t="s">
        <v>435</v>
      </c>
      <c r="G1923" t="s">
        <v>4063</v>
      </c>
      <c r="H1923" t="s">
        <v>3890</v>
      </c>
      <c r="I1923" t="s">
        <v>3882</v>
      </c>
      <c r="J1923" t="s">
        <v>3864</v>
      </c>
      <c r="K1923">
        <v>6400</v>
      </c>
    </row>
    <row r="1924" spans="1:11" x14ac:dyDescent="0.25">
      <c r="A1924" t="s">
        <v>4055</v>
      </c>
      <c r="B1924" t="s">
        <v>3853</v>
      </c>
      <c r="C1924" t="s">
        <v>354</v>
      </c>
      <c r="D1924" t="s">
        <v>4062</v>
      </c>
      <c r="E1924" t="s">
        <v>770</v>
      </c>
      <c r="F1924" t="s">
        <v>435</v>
      </c>
      <c r="G1924" t="s">
        <v>4063</v>
      </c>
      <c r="H1924" t="s">
        <v>3890</v>
      </c>
      <c r="I1924" t="s">
        <v>3882</v>
      </c>
      <c r="J1924" t="s">
        <v>3865</v>
      </c>
      <c r="K1924">
        <v>6800</v>
      </c>
    </row>
    <row r="1925" spans="1:11" x14ac:dyDescent="0.25">
      <c r="A1925" t="s">
        <v>4055</v>
      </c>
      <c r="B1925" t="s">
        <v>3853</v>
      </c>
      <c r="C1925" t="s">
        <v>354</v>
      </c>
      <c r="D1925" t="s">
        <v>4062</v>
      </c>
      <c r="E1925" t="s">
        <v>770</v>
      </c>
      <c r="F1925" t="s">
        <v>435</v>
      </c>
      <c r="G1925" t="s">
        <v>4063</v>
      </c>
      <c r="H1925" t="s">
        <v>3890</v>
      </c>
      <c r="I1925" t="s">
        <v>3882</v>
      </c>
      <c r="J1925" t="s">
        <v>3883</v>
      </c>
      <c r="K1925">
        <v>6800</v>
      </c>
    </row>
    <row r="1926" spans="1:11" x14ac:dyDescent="0.25">
      <c r="A1926" t="s">
        <v>4055</v>
      </c>
      <c r="B1926" t="s">
        <v>3853</v>
      </c>
      <c r="C1926" t="s">
        <v>354</v>
      </c>
      <c r="D1926" t="s">
        <v>4062</v>
      </c>
      <c r="E1926" t="s">
        <v>770</v>
      </c>
      <c r="F1926" t="s">
        <v>435</v>
      </c>
      <c r="G1926" t="s">
        <v>4063</v>
      </c>
      <c r="H1926" t="s">
        <v>3890</v>
      </c>
      <c r="I1926" t="s">
        <v>3866</v>
      </c>
      <c r="J1926" t="s">
        <v>3865</v>
      </c>
      <c r="K1926">
        <v>8600</v>
      </c>
    </row>
    <row r="1927" spans="1:11" x14ac:dyDescent="0.25">
      <c r="A1927" t="s">
        <v>4055</v>
      </c>
      <c r="B1927" t="s">
        <v>3853</v>
      </c>
      <c r="C1927" t="s">
        <v>354</v>
      </c>
      <c r="D1927" t="s">
        <v>4062</v>
      </c>
      <c r="E1927" t="s">
        <v>770</v>
      </c>
      <c r="F1927" t="s">
        <v>435</v>
      </c>
      <c r="G1927" t="s">
        <v>4063</v>
      </c>
      <c r="H1927" t="s">
        <v>3890</v>
      </c>
      <c r="I1927" t="s">
        <v>3866</v>
      </c>
      <c r="J1927" t="s">
        <v>3883</v>
      </c>
      <c r="K1927">
        <v>8600</v>
      </c>
    </row>
    <row r="1928" spans="1:11" x14ac:dyDescent="0.25">
      <c r="A1928" t="s">
        <v>4055</v>
      </c>
      <c r="B1928" t="s">
        <v>3853</v>
      </c>
      <c r="C1928" t="s">
        <v>354</v>
      </c>
      <c r="D1928" t="s">
        <v>4062</v>
      </c>
      <c r="E1928" t="s">
        <v>770</v>
      </c>
      <c r="F1928" t="s">
        <v>435</v>
      </c>
      <c r="G1928" t="s">
        <v>4063</v>
      </c>
      <c r="H1928" t="s">
        <v>3890</v>
      </c>
      <c r="I1928" t="s">
        <v>3870</v>
      </c>
      <c r="J1928" t="s">
        <v>3865</v>
      </c>
      <c r="K1928">
        <v>11000</v>
      </c>
    </row>
    <row r="1929" spans="1:11" x14ac:dyDescent="0.25">
      <c r="A1929" t="s">
        <v>4055</v>
      </c>
      <c r="B1929" t="s">
        <v>3853</v>
      </c>
      <c r="C1929" t="s">
        <v>354</v>
      </c>
      <c r="D1929" t="s">
        <v>4062</v>
      </c>
      <c r="E1929" t="s">
        <v>770</v>
      </c>
      <c r="F1929" t="s">
        <v>435</v>
      </c>
      <c r="G1929" t="s">
        <v>4063</v>
      </c>
      <c r="H1929" t="s">
        <v>3890</v>
      </c>
      <c r="I1929" t="s">
        <v>3870</v>
      </c>
      <c r="J1929" t="s">
        <v>3883</v>
      </c>
      <c r="K1929">
        <v>11000</v>
      </c>
    </row>
    <row r="1930" spans="1:11" x14ac:dyDescent="0.25">
      <c r="A1930" t="s">
        <v>4055</v>
      </c>
      <c r="B1930" t="s">
        <v>3853</v>
      </c>
      <c r="C1930" t="s">
        <v>354</v>
      </c>
      <c r="D1930" t="s">
        <v>4062</v>
      </c>
      <c r="E1930" t="s">
        <v>770</v>
      </c>
      <c r="F1930" t="s">
        <v>435</v>
      </c>
      <c r="G1930" t="s">
        <v>4063</v>
      </c>
      <c r="H1930" t="s">
        <v>3890</v>
      </c>
      <c r="I1930" t="s">
        <v>3884</v>
      </c>
      <c r="J1930" t="s">
        <v>3859</v>
      </c>
      <c r="K1930">
        <v>5000</v>
      </c>
    </row>
    <row r="1931" spans="1:11" x14ac:dyDescent="0.25">
      <c r="A1931" t="s">
        <v>4055</v>
      </c>
      <c r="B1931" t="s">
        <v>3853</v>
      </c>
      <c r="C1931" t="s">
        <v>354</v>
      </c>
      <c r="D1931" t="s">
        <v>4062</v>
      </c>
      <c r="E1931" t="s">
        <v>770</v>
      </c>
      <c r="F1931" t="s">
        <v>435</v>
      </c>
      <c r="G1931" t="s">
        <v>4063</v>
      </c>
      <c r="H1931" t="s">
        <v>3890</v>
      </c>
      <c r="I1931" t="s">
        <v>3884</v>
      </c>
      <c r="J1931" t="s">
        <v>3860</v>
      </c>
      <c r="K1931">
        <v>5000</v>
      </c>
    </row>
    <row r="1932" spans="1:11" x14ac:dyDescent="0.25">
      <c r="A1932" t="s">
        <v>4055</v>
      </c>
      <c r="B1932" t="s">
        <v>3853</v>
      </c>
      <c r="C1932" t="s">
        <v>354</v>
      </c>
      <c r="D1932" t="s">
        <v>4062</v>
      </c>
      <c r="E1932" t="s">
        <v>770</v>
      </c>
      <c r="F1932" t="s">
        <v>435</v>
      </c>
      <c r="G1932" t="s">
        <v>4063</v>
      </c>
      <c r="H1932" t="s">
        <v>3890</v>
      </c>
      <c r="I1932" t="s">
        <v>530</v>
      </c>
      <c r="J1932" t="s">
        <v>533</v>
      </c>
      <c r="K1932">
        <v>40700</v>
      </c>
    </row>
    <row r="1933" spans="1:11" x14ac:dyDescent="0.25">
      <c r="A1933" t="s">
        <v>4055</v>
      </c>
      <c r="B1933" t="s">
        <v>3853</v>
      </c>
      <c r="C1933" t="s">
        <v>354</v>
      </c>
      <c r="D1933" t="s">
        <v>4062</v>
      </c>
      <c r="E1933" t="s">
        <v>770</v>
      </c>
      <c r="F1933" t="s">
        <v>435</v>
      </c>
      <c r="G1933" t="s">
        <v>4063</v>
      </c>
      <c r="H1933" t="s">
        <v>3890</v>
      </c>
      <c r="I1933" t="s">
        <v>530</v>
      </c>
      <c r="J1933" t="s">
        <v>3871</v>
      </c>
      <c r="K1933">
        <v>42000</v>
      </c>
    </row>
    <row r="1934" spans="1:11" x14ac:dyDescent="0.25">
      <c r="A1934" t="s">
        <v>4055</v>
      </c>
      <c r="B1934" t="s">
        <v>3853</v>
      </c>
      <c r="C1934" t="s">
        <v>354</v>
      </c>
      <c r="D1934" t="s">
        <v>4062</v>
      </c>
      <c r="E1934" t="s">
        <v>770</v>
      </c>
      <c r="F1934" t="s">
        <v>435</v>
      </c>
      <c r="G1934" t="s">
        <v>4063</v>
      </c>
      <c r="H1934" t="s">
        <v>3890</v>
      </c>
      <c r="I1934" t="s">
        <v>3873</v>
      </c>
      <c r="J1934" t="s">
        <v>3859</v>
      </c>
      <c r="K1934">
        <v>11</v>
      </c>
    </row>
    <row r="1935" spans="1:11" x14ac:dyDescent="0.25">
      <c r="A1935" t="s">
        <v>4055</v>
      </c>
      <c r="B1935" t="s">
        <v>3853</v>
      </c>
      <c r="C1935" t="s">
        <v>354</v>
      </c>
      <c r="D1935" t="s">
        <v>4062</v>
      </c>
      <c r="E1935" t="s">
        <v>770</v>
      </c>
      <c r="F1935" t="s">
        <v>435</v>
      </c>
      <c r="G1935" t="s">
        <v>4063</v>
      </c>
      <c r="H1935" t="s">
        <v>3890</v>
      </c>
      <c r="I1935" t="s">
        <v>3873</v>
      </c>
      <c r="J1935" t="s">
        <v>3860</v>
      </c>
      <c r="K1935">
        <v>11</v>
      </c>
    </row>
    <row r="1936" spans="1:11" x14ac:dyDescent="0.25">
      <c r="A1936" t="s">
        <v>4055</v>
      </c>
      <c r="B1936" t="s">
        <v>3853</v>
      </c>
      <c r="C1936" t="s">
        <v>354</v>
      </c>
      <c r="D1936" t="s">
        <v>4062</v>
      </c>
      <c r="E1936" t="s">
        <v>770</v>
      </c>
      <c r="F1936" t="s">
        <v>435</v>
      </c>
      <c r="G1936" t="s">
        <v>4063</v>
      </c>
      <c r="H1936" t="s">
        <v>3890</v>
      </c>
      <c r="I1936" t="s">
        <v>3886</v>
      </c>
      <c r="J1936" t="s">
        <v>3871</v>
      </c>
      <c r="K1936">
        <v>42000</v>
      </c>
    </row>
    <row r="1937" spans="1:11" x14ac:dyDescent="0.25">
      <c r="A1937" t="s">
        <v>4055</v>
      </c>
      <c r="B1937" t="s">
        <v>3853</v>
      </c>
      <c r="C1937" t="s">
        <v>354</v>
      </c>
      <c r="D1937" t="s">
        <v>4062</v>
      </c>
      <c r="E1937" t="s">
        <v>770</v>
      </c>
      <c r="F1937" t="s">
        <v>435</v>
      </c>
      <c r="G1937" t="s">
        <v>4063</v>
      </c>
      <c r="H1937" t="s">
        <v>3890</v>
      </c>
      <c r="I1937" t="s">
        <v>3875</v>
      </c>
      <c r="J1937" t="s">
        <v>533</v>
      </c>
      <c r="K1937">
        <v>40700</v>
      </c>
    </row>
    <row r="1938" spans="1:11" x14ac:dyDescent="0.25">
      <c r="A1938" t="s">
        <v>4055</v>
      </c>
      <c r="B1938" t="s">
        <v>3853</v>
      </c>
      <c r="C1938" t="s">
        <v>354</v>
      </c>
      <c r="D1938" t="s">
        <v>4062</v>
      </c>
      <c r="E1938" t="s">
        <v>770</v>
      </c>
      <c r="F1938" t="s">
        <v>435</v>
      </c>
      <c r="G1938" t="s">
        <v>4063</v>
      </c>
      <c r="H1938" t="s">
        <v>3890</v>
      </c>
      <c r="I1938" t="s">
        <v>3875</v>
      </c>
      <c r="J1938" t="s">
        <v>3871</v>
      </c>
      <c r="K1938">
        <v>42000</v>
      </c>
    </row>
    <row r="1939" spans="1:11" x14ac:dyDescent="0.25">
      <c r="A1939" t="s">
        <v>4055</v>
      </c>
      <c r="B1939" t="s">
        <v>3853</v>
      </c>
      <c r="C1939" t="s">
        <v>354</v>
      </c>
      <c r="D1939" t="s">
        <v>4062</v>
      </c>
      <c r="E1939" t="s">
        <v>770</v>
      </c>
      <c r="F1939" t="s">
        <v>435</v>
      </c>
      <c r="G1939" t="s">
        <v>4063</v>
      </c>
      <c r="H1939" t="s">
        <v>3890</v>
      </c>
      <c r="I1939" t="s">
        <v>3876</v>
      </c>
      <c r="J1939" t="s">
        <v>3865</v>
      </c>
      <c r="K1939">
        <v>19200</v>
      </c>
    </row>
    <row r="1940" spans="1:11" x14ac:dyDescent="0.25">
      <c r="A1940" t="s">
        <v>4055</v>
      </c>
      <c r="B1940" t="s">
        <v>3853</v>
      </c>
      <c r="C1940" t="s">
        <v>354</v>
      </c>
      <c r="D1940" t="s">
        <v>4062</v>
      </c>
      <c r="E1940" t="s">
        <v>770</v>
      </c>
      <c r="F1940" t="s">
        <v>435</v>
      </c>
      <c r="G1940" t="s">
        <v>4063</v>
      </c>
      <c r="H1940" t="s">
        <v>3890</v>
      </c>
      <c r="I1940" t="s">
        <v>3876</v>
      </c>
      <c r="J1940" t="s">
        <v>3883</v>
      </c>
      <c r="K1940">
        <v>19200</v>
      </c>
    </row>
    <row r="1941" spans="1:11" x14ac:dyDescent="0.25">
      <c r="A1941" t="s">
        <v>4055</v>
      </c>
      <c r="B1941" t="s">
        <v>3853</v>
      </c>
      <c r="C1941" t="s">
        <v>354</v>
      </c>
      <c r="D1941" t="s">
        <v>4064</v>
      </c>
      <c r="E1941" t="s">
        <v>767</v>
      </c>
      <c r="F1941" t="s">
        <v>444</v>
      </c>
      <c r="G1941" t="s">
        <v>4065</v>
      </c>
      <c r="H1941" t="s">
        <v>3915</v>
      </c>
      <c r="I1941" t="s">
        <v>3858</v>
      </c>
      <c r="J1941" t="s">
        <v>3859</v>
      </c>
      <c r="K1941">
        <v>1300</v>
      </c>
    </row>
    <row r="1942" spans="1:11" x14ac:dyDescent="0.25">
      <c r="A1942" t="s">
        <v>4055</v>
      </c>
      <c r="B1942" t="s">
        <v>3853</v>
      </c>
      <c r="C1942" t="s">
        <v>354</v>
      </c>
      <c r="D1942" t="s">
        <v>4064</v>
      </c>
      <c r="E1942" t="s">
        <v>767</v>
      </c>
      <c r="F1942" t="s">
        <v>444</v>
      </c>
      <c r="G1942" t="s">
        <v>4065</v>
      </c>
      <c r="H1942" t="s">
        <v>3915</v>
      </c>
      <c r="I1942" t="s">
        <v>3858</v>
      </c>
      <c r="J1942" t="s">
        <v>3860</v>
      </c>
      <c r="K1942">
        <v>1300</v>
      </c>
    </row>
    <row r="1943" spans="1:11" x14ac:dyDescent="0.25">
      <c r="A1943" t="s">
        <v>4055</v>
      </c>
      <c r="B1943" t="s">
        <v>3853</v>
      </c>
      <c r="C1943" t="s">
        <v>354</v>
      </c>
      <c r="D1943" t="s">
        <v>4064</v>
      </c>
      <c r="E1943" t="s">
        <v>767</v>
      </c>
      <c r="F1943" t="s">
        <v>444</v>
      </c>
      <c r="G1943" t="s">
        <v>4065</v>
      </c>
      <c r="H1943" t="s">
        <v>3915</v>
      </c>
      <c r="I1943" t="s">
        <v>3863</v>
      </c>
      <c r="J1943" t="s">
        <v>3864</v>
      </c>
      <c r="K1943">
        <v>6800</v>
      </c>
    </row>
    <row r="1944" spans="1:11" x14ac:dyDescent="0.25">
      <c r="A1944" t="s">
        <v>4055</v>
      </c>
      <c r="B1944" t="s">
        <v>3853</v>
      </c>
      <c r="C1944" t="s">
        <v>354</v>
      </c>
      <c r="D1944" t="s">
        <v>4064</v>
      </c>
      <c r="E1944" t="s">
        <v>767</v>
      </c>
      <c r="F1944" t="s">
        <v>444</v>
      </c>
      <c r="G1944" t="s">
        <v>4065</v>
      </c>
      <c r="H1944" t="s">
        <v>3915</v>
      </c>
      <c r="I1944" t="s">
        <v>3863</v>
      </c>
      <c r="J1944" t="s">
        <v>3865</v>
      </c>
      <c r="K1944">
        <v>7500</v>
      </c>
    </row>
    <row r="1945" spans="1:11" x14ac:dyDescent="0.25">
      <c r="A1945" t="s">
        <v>4055</v>
      </c>
      <c r="B1945" t="s">
        <v>3853</v>
      </c>
      <c r="C1945" t="s">
        <v>354</v>
      </c>
      <c r="D1945" t="s">
        <v>4064</v>
      </c>
      <c r="E1945" t="s">
        <v>767</v>
      </c>
      <c r="F1945" t="s">
        <v>444</v>
      </c>
      <c r="G1945" t="s">
        <v>4065</v>
      </c>
      <c r="H1945" t="s">
        <v>3915</v>
      </c>
      <c r="I1945" t="s">
        <v>3863</v>
      </c>
      <c r="J1945" t="s">
        <v>3883</v>
      </c>
      <c r="K1945">
        <v>7500</v>
      </c>
    </row>
    <row r="1946" spans="1:11" x14ac:dyDescent="0.25">
      <c r="A1946" t="s">
        <v>4055</v>
      </c>
      <c r="B1946" t="s">
        <v>3853</v>
      </c>
      <c r="C1946" t="s">
        <v>354</v>
      </c>
      <c r="D1946" t="s">
        <v>4064</v>
      </c>
      <c r="E1946" t="s">
        <v>767</v>
      </c>
      <c r="F1946" t="s">
        <v>444</v>
      </c>
      <c r="G1946" t="s">
        <v>4065</v>
      </c>
      <c r="H1946" t="s">
        <v>3915</v>
      </c>
      <c r="I1946" t="s">
        <v>3882</v>
      </c>
      <c r="J1946" t="s">
        <v>3864</v>
      </c>
      <c r="K1946">
        <v>3600</v>
      </c>
    </row>
    <row r="1947" spans="1:11" x14ac:dyDescent="0.25">
      <c r="A1947" t="s">
        <v>4055</v>
      </c>
      <c r="B1947" t="s">
        <v>3853</v>
      </c>
      <c r="C1947" t="s">
        <v>354</v>
      </c>
      <c r="D1947" t="s">
        <v>4064</v>
      </c>
      <c r="E1947" t="s">
        <v>767</v>
      </c>
      <c r="F1947" t="s">
        <v>444</v>
      </c>
      <c r="G1947" t="s">
        <v>4065</v>
      </c>
      <c r="H1947" t="s">
        <v>3915</v>
      </c>
      <c r="I1947" t="s">
        <v>3882</v>
      </c>
      <c r="J1947" t="s">
        <v>3865</v>
      </c>
      <c r="K1947">
        <v>4500</v>
      </c>
    </row>
    <row r="1948" spans="1:11" x14ac:dyDescent="0.25">
      <c r="A1948" t="s">
        <v>4055</v>
      </c>
      <c r="B1948" t="s">
        <v>3853</v>
      </c>
      <c r="C1948" t="s">
        <v>354</v>
      </c>
      <c r="D1948" t="s">
        <v>4064</v>
      </c>
      <c r="E1948" t="s">
        <v>767</v>
      </c>
      <c r="F1948" t="s">
        <v>444</v>
      </c>
      <c r="G1948" t="s">
        <v>4065</v>
      </c>
      <c r="H1948" t="s">
        <v>3915</v>
      </c>
      <c r="I1948" t="s">
        <v>3882</v>
      </c>
      <c r="J1948" t="s">
        <v>3883</v>
      </c>
      <c r="K1948">
        <v>4500</v>
      </c>
    </row>
    <row r="1949" spans="1:11" x14ac:dyDescent="0.25">
      <c r="A1949" t="s">
        <v>4055</v>
      </c>
      <c r="B1949" t="s">
        <v>3853</v>
      </c>
      <c r="C1949" t="s">
        <v>354</v>
      </c>
      <c r="D1949" t="s">
        <v>4064</v>
      </c>
      <c r="E1949" t="s">
        <v>767</v>
      </c>
      <c r="F1949" t="s">
        <v>444</v>
      </c>
      <c r="G1949" t="s">
        <v>4065</v>
      </c>
      <c r="H1949" t="s">
        <v>3915</v>
      </c>
      <c r="I1949" t="s">
        <v>3866</v>
      </c>
      <c r="J1949" t="s">
        <v>3865</v>
      </c>
      <c r="K1949">
        <v>6100</v>
      </c>
    </row>
    <row r="1950" spans="1:11" x14ac:dyDescent="0.25">
      <c r="A1950" t="s">
        <v>4055</v>
      </c>
      <c r="B1950" t="s">
        <v>3853</v>
      </c>
      <c r="C1950" t="s">
        <v>354</v>
      </c>
      <c r="D1950" t="s">
        <v>4064</v>
      </c>
      <c r="E1950" t="s">
        <v>767</v>
      </c>
      <c r="F1950" t="s">
        <v>444</v>
      </c>
      <c r="G1950" t="s">
        <v>4065</v>
      </c>
      <c r="H1950" t="s">
        <v>3915</v>
      </c>
      <c r="I1950" t="s">
        <v>3866</v>
      </c>
      <c r="J1950" t="s">
        <v>3883</v>
      </c>
      <c r="K1950">
        <v>6100</v>
      </c>
    </row>
    <row r="1951" spans="1:11" x14ac:dyDescent="0.25">
      <c r="A1951" t="s">
        <v>4055</v>
      </c>
      <c r="B1951" t="s">
        <v>3853</v>
      </c>
      <c r="C1951" t="s">
        <v>354</v>
      </c>
      <c r="D1951" t="s">
        <v>4064</v>
      </c>
      <c r="E1951" t="s">
        <v>767</v>
      </c>
      <c r="F1951" t="s">
        <v>444</v>
      </c>
      <c r="G1951" t="s">
        <v>4065</v>
      </c>
      <c r="H1951" t="s">
        <v>3915</v>
      </c>
      <c r="I1951" t="s">
        <v>3870</v>
      </c>
      <c r="J1951" t="s">
        <v>3865</v>
      </c>
      <c r="K1951">
        <v>4500</v>
      </c>
    </row>
    <row r="1952" spans="1:11" x14ac:dyDescent="0.25">
      <c r="A1952" t="s">
        <v>4055</v>
      </c>
      <c r="B1952" t="s">
        <v>3853</v>
      </c>
      <c r="C1952" t="s">
        <v>354</v>
      </c>
      <c r="D1952" t="s">
        <v>4064</v>
      </c>
      <c r="E1952" t="s">
        <v>767</v>
      </c>
      <c r="F1952" t="s">
        <v>444</v>
      </c>
      <c r="G1952" t="s">
        <v>4065</v>
      </c>
      <c r="H1952" t="s">
        <v>3915</v>
      </c>
      <c r="I1952" t="s">
        <v>3870</v>
      </c>
      <c r="J1952" t="s">
        <v>3883</v>
      </c>
      <c r="K1952">
        <v>4500</v>
      </c>
    </row>
    <row r="1953" spans="1:11" x14ac:dyDescent="0.25">
      <c r="A1953" t="s">
        <v>4055</v>
      </c>
      <c r="B1953" t="s">
        <v>3853</v>
      </c>
      <c r="C1953" t="s">
        <v>354</v>
      </c>
      <c r="D1953" t="s">
        <v>4064</v>
      </c>
      <c r="E1953" t="s">
        <v>767</v>
      </c>
      <c r="F1953" t="s">
        <v>444</v>
      </c>
      <c r="G1953" t="s">
        <v>4065</v>
      </c>
      <c r="H1953" t="s">
        <v>3915</v>
      </c>
      <c r="I1953" t="s">
        <v>530</v>
      </c>
      <c r="J1953" t="s">
        <v>533</v>
      </c>
      <c r="K1953">
        <v>18000</v>
      </c>
    </row>
    <row r="1954" spans="1:11" x14ac:dyDescent="0.25">
      <c r="A1954" t="s">
        <v>4055</v>
      </c>
      <c r="B1954" t="s">
        <v>3853</v>
      </c>
      <c r="C1954" t="s">
        <v>354</v>
      </c>
      <c r="D1954" t="s">
        <v>4064</v>
      </c>
      <c r="E1954" t="s">
        <v>767</v>
      </c>
      <c r="F1954" t="s">
        <v>444</v>
      </c>
      <c r="G1954" t="s">
        <v>4065</v>
      </c>
      <c r="H1954" t="s">
        <v>3915</v>
      </c>
      <c r="I1954" t="s">
        <v>530</v>
      </c>
      <c r="J1954" t="s">
        <v>3871</v>
      </c>
      <c r="K1954">
        <v>20000</v>
      </c>
    </row>
    <row r="1955" spans="1:11" x14ac:dyDescent="0.25">
      <c r="A1955" t="s">
        <v>4055</v>
      </c>
      <c r="B1955" t="s">
        <v>3853</v>
      </c>
      <c r="C1955" t="s">
        <v>354</v>
      </c>
      <c r="D1955" t="s">
        <v>4064</v>
      </c>
      <c r="E1955" t="s">
        <v>767</v>
      </c>
      <c r="F1955" t="s">
        <v>444</v>
      </c>
      <c r="G1955" t="s">
        <v>4065</v>
      </c>
      <c r="H1955" t="s">
        <v>3915</v>
      </c>
      <c r="I1955" t="s">
        <v>3886</v>
      </c>
      <c r="J1955" t="s">
        <v>3871</v>
      </c>
      <c r="K1955">
        <v>20000</v>
      </c>
    </row>
    <row r="1956" spans="1:11" x14ac:dyDescent="0.25">
      <c r="A1956" t="s">
        <v>4055</v>
      </c>
      <c r="B1956" t="s">
        <v>3853</v>
      </c>
      <c r="C1956" t="s">
        <v>354</v>
      </c>
      <c r="D1956" t="s">
        <v>4064</v>
      </c>
      <c r="E1956" t="s">
        <v>767</v>
      </c>
      <c r="F1956" t="s">
        <v>444</v>
      </c>
      <c r="G1956" t="s">
        <v>4065</v>
      </c>
      <c r="H1956" t="s">
        <v>3915</v>
      </c>
      <c r="I1956" t="s">
        <v>3875</v>
      </c>
      <c r="J1956" t="s">
        <v>533</v>
      </c>
      <c r="K1956">
        <v>18000</v>
      </c>
    </row>
    <row r="1957" spans="1:11" x14ac:dyDescent="0.25">
      <c r="A1957" t="s">
        <v>4055</v>
      </c>
      <c r="B1957" t="s">
        <v>3853</v>
      </c>
      <c r="C1957" t="s">
        <v>354</v>
      </c>
      <c r="D1957" t="s">
        <v>4064</v>
      </c>
      <c r="E1957" t="s">
        <v>767</v>
      </c>
      <c r="F1957" t="s">
        <v>444</v>
      </c>
      <c r="G1957" t="s">
        <v>4065</v>
      </c>
      <c r="H1957" t="s">
        <v>3915</v>
      </c>
      <c r="I1957" t="s">
        <v>3875</v>
      </c>
      <c r="J1957" t="s">
        <v>3871</v>
      </c>
      <c r="K1957">
        <v>20000</v>
      </c>
    </row>
    <row r="1958" spans="1:11" x14ac:dyDescent="0.25">
      <c r="A1958" t="s">
        <v>4066</v>
      </c>
      <c r="B1958" t="s">
        <v>3853</v>
      </c>
      <c r="C1958" t="s">
        <v>354</v>
      </c>
      <c r="D1958" t="s">
        <v>4067</v>
      </c>
      <c r="E1958" t="s">
        <v>3936</v>
      </c>
      <c r="F1958" t="s">
        <v>347</v>
      </c>
      <c r="G1958" t="s">
        <v>4068</v>
      </c>
      <c r="H1958" t="s">
        <v>3857</v>
      </c>
      <c r="I1958" t="s">
        <v>3858</v>
      </c>
      <c r="J1958" t="s">
        <v>3859</v>
      </c>
      <c r="K1958">
        <v>16800</v>
      </c>
    </row>
    <row r="1959" spans="1:11" x14ac:dyDescent="0.25">
      <c r="A1959" t="s">
        <v>4066</v>
      </c>
      <c r="B1959" t="s">
        <v>3853</v>
      </c>
      <c r="C1959" t="s">
        <v>354</v>
      </c>
      <c r="D1959" t="s">
        <v>4067</v>
      </c>
      <c r="E1959" t="s">
        <v>3936</v>
      </c>
      <c r="F1959" t="s">
        <v>347</v>
      </c>
      <c r="G1959" t="s">
        <v>4068</v>
      </c>
      <c r="H1959" t="s">
        <v>3857</v>
      </c>
      <c r="I1959" t="s">
        <v>3858</v>
      </c>
      <c r="J1959" t="s">
        <v>3860</v>
      </c>
      <c r="K1959">
        <v>16800</v>
      </c>
    </row>
    <row r="1960" spans="1:11" x14ac:dyDescent="0.25">
      <c r="A1960" t="s">
        <v>4066</v>
      </c>
      <c r="B1960" t="s">
        <v>3853</v>
      </c>
      <c r="C1960" t="s">
        <v>354</v>
      </c>
      <c r="D1960" t="s">
        <v>4067</v>
      </c>
      <c r="E1960" t="s">
        <v>3936</v>
      </c>
      <c r="F1960" t="s">
        <v>347</v>
      </c>
      <c r="G1960" t="s">
        <v>4068</v>
      </c>
      <c r="H1960" t="s">
        <v>3857</v>
      </c>
      <c r="I1960" t="s">
        <v>3901</v>
      </c>
      <c r="J1960" t="s">
        <v>3859</v>
      </c>
      <c r="K1960">
        <v>10500</v>
      </c>
    </row>
    <row r="1961" spans="1:11" x14ac:dyDescent="0.25">
      <c r="A1961" t="s">
        <v>4066</v>
      </c>
      <c r="B1961" t="s">
        <v>3853</v>
      </c>
      <c r="C1961" t="s">
        <v>354</v>
      </c>
      <c r="D1961" t="s">
        <v>4067</v>
      </c>
      <c r="E1961" t="s">
        <v>3936</v>
      </c>
      <c r="F1961" t="s">
        <v>347</v>
      </c>
      <c r="G1961" t="s">
        <v>4068</v>
      </c>
      <c r="H1961" t="s">
        <v>3857</v>
      </c>
      <c r="I1961" t="s">
        <v>3901</v>
      </c>
      <c r="J1961" t="s">
        <v>3860</v>
      </c>
      <c r="K1961">
        <v>10500</v>
      </c>
    </row>
    <row r="1962" spans="1:11" x14ac:dyDescent="0.25">
      <c r="A1962" t="s">
        <v>4066</v>
      </c>
      <c r="B1962" t="s">
        <v>3853</v>
      </c>
      <c r="C1962" t="s">
        <v>354</v>
      </c>
      <c r="D1962" t="s">
        <v>4067</v>
      </c>
      <c r="E1962" t="s">
        <v>3936</v>
      </c>
      <c r="F1962" t="s">
        <v>347</v>
      </c>
      <c r="G1962" t="s">
        <v>4068</v>
      </c>
      <c r="H1962" t="s">
        <v>3857</v>
      </c>
      <c r="I1962" t="s">
        <v>3863</v>
      </c>
      <c r="J1962" t="s">
        <v>3864</v>
      </c>
      <c r="K1962">
        <v>73000</v>
      </c>
    </row>
    <row r="1963" spans="1:11" x14ac:dyDescent="0.25">
      <c r="A1963" t="s">
        <v>4066</v>
      </c>
      <c r="B1963" t="s">
        <v>3853</v>
      </c>
      <c r="C1963" t="s">
        <v>354</v>
      </c>
      <c r="D1963" t="s">
        <v>4067</v>
      </c>
      <c r="E1963" t="s">
        <v>3936</v>
      </c>
      <c r="F1963" t="s">
        <v>347</v>
      </c>
      <c r="G1963" t="s">
        <v>4068</v>
      </c>
      <c r="H1963" t="s">
        <v>3857</v>
      </c>
      <c r="I1963" t="s">
        <v>3863</v>
      </c>
      <c r="J1963" t="s">
        <v>3865</v>
      </c>
      <c r="K1963">
        <v>75600</v>
      </c>
    </row>
    <row r="1964" spans="1:11" x14ac:dyDescent="0.25">
      <c r="A1964" t="s">
        <v>4066</v>
      </c>
      <c r="B1964" t="s">
        <v>3853</v>
      </c>
      <c r="C1964" t="s">
        <v>354</v>
      </c>
      <c r="D1964" t="s">
        <v>4067</v>
      </c>
      <c r="E1964" t="s">
        <v>3936</v>
      </c>
      <c r="F1964" t="s">
        <v>347</v>
      </c>
      <c r="G1964" t="s">
        <v>4068</v>
      </c>
      <c r="H1964" t="s">
        <v>3857</v>
      </c>
      <c r="I1964" t="s">
        <v>3863</v>
      </c>
      <c r="J1964" t="s">
        <v>3883</v>
      </c>
      <c r="K1964">
        <v>75600</v>
      </c>
    </row>
    <row r="1965" spans="1:11" x14ac:dyDescent="0.25">
      <c r="A1965" t="s">
        <v>4066</v>
      </c>
      <c r="B1965" t="s">
        <v>3853</v>
      </c>
      <c r="C1965" t="s">
        <v>354</v>
      </c>
      <c r="D1965" t="s">
        <v>4067</v>
      </c>
      <c r="E1965" t="s">
        <v>3936</v>
      </c>
      <c r="F1965" t="s">
        <v>347</v>
      </c>
      <c r="G1965" t="s">
        <v>4068</v>
      </c>
      <c r="H1965" t="s">
        <v>3857</v>
      </c>
      <c r="I1965" t="s">
        <v>3882</v>
      </c>
      <c r="J1965" t="s">
        <v>3864</v>
      </c>
      <c r="K1965">
        <v>18000</v>
      </c>
    </row>
    <row r="1966" spans="1:11" x14ac:dyDescent="0.25">
      <c r="A1966" t="s">
        <v>4066</v>
      </c>
      <c r="B1966" t="s">
        <v>3853</v>
      </c>
      <c r="C1966" t="s">
        <v>354</v>
      </c>
      <c r="D1966" t="s">
        <v>4067</v>
      </c>
      <c r="E1966" t="s">
        <v>3936</v>
      </c>
      <c r="F1966" t="s">
        <v>347</v>
      </c>
      <c r="G1966" t="s">
        <v>4068</v>
      </c>
      <c r="H1966" t="s">
        <v>3857</v>
      </c>
      <c r="I1966" t="s">
        <v>3882</v>
      </c>
      <c r="J1966" t="s">
        <v>3865</v>
      </c>
      <c r="K1966">
        <v>30000</v>
      </c>
    </row>
    <row r="1967" spans="1:11" x14ac:dyDescent="0.25">
      <c r="A1967" t="s">
        <v>4066</v>
      </c>
      <c r="B1967" t="s">
        <v>3853</v>
      </c>
      <c r="C1967" t="s">
        <v>354</v>
      </c>
      <c r="D1967" t="s">
        <v>4067</v>
      </c>
      <c r="E1967" t="s">
        <v>3936</v>
      </c>
      <c r="F1967" t="s">
        <v>347</v>
      </c>
      <c r="G1967" t="s">
        <v>4068</v>
      </c>
      <c r="H1967" t="s">
        <v>3857</v>
      </c>
      <c r="I1967" t="s">
        <v>3882</v>
      </c>
      <c r="J1967" t="s">
        <v>3883</v>
      </c>
      <c r="K1967">
        <v>30000</v>
      </c>
    </row>
    <row r="1968" spans="1:11" x14ac:dyDescent="0.25">
      <c r="A1968" t="s">
        <v>4066</v>
      </c>
      <c r="B1968" t="s">
        <v>3853</v>
      </c>
      <c r="C1968" t="s">
        <v>354</v>
      </c>
      <c r="D1968" t="s">
        <v>4067</v>
      </c>
      <c r="E1968" t="s">
        <v>3936</v>
      </c>
      <c r="F1968" t="s">
        <v>347</v>
      </c>
      <c r="G1968" t="s">
        <v>4068</v>
      </c>
      <c r="H1968" t="s">
        <v>3857</v>
      </c>
      <c r="I1968" t="s">
        <v>3904</v>
      </c>
      <c r="J1968" t="s">
        <v>3864</v>
      </c>
      <c r="K1968">
        <v>21000</v>
      </c>
    </row>
    <row r="1969" spans="1:11" x14ac:dyDescent="0.25">
      <c r="A1969" t="s">
        <v>4066</v>
      </c>
      <c r="B1969" t="s">
        <v>3853</v>
      </c>
      <c r="C1969" t="s">
        <v>354</v>
      </c>
      <c r="D1969" t="s">
        <v>4067</v>
      </c>
      <c r="E1969" t="s">
        <v>3936</v>
      </c>
      <c r="F1969" t="s">
        <v>347</v>
      </c>
      <c r="G1969" t="s">
        <v>4068</v>
      </c>
      <c r="H1969" t="s">
        <v>3857</v>
      </c>
      <c r="I1969" t="s">
        <v>3904</v>
      </c>
      <c r="J1969" t="s">
        <v>3865</v>
      </c>
      <c r="K1969">
        <v>22700</v>
      </c>
    </row>
    <row r="1970" spans="1:11" x14ac:dyDescent="0.25">
      <c r="A1970" t="s">
        <v>4066</v>
      </c>
      <c r="B1970" t="s">
        <v>3853</v>
      </c>
      <c r="C1970" t="s">
        <v>354</v>
      </c>
      <c r="D1970" t="s">
        <v>4067</v>
      </c>
      <c r="E1970" t="s">
        <v>3936</v>
      </c>
      <c r="F1970" t="s">
        <v>347</v>
      </c>
      <c r="G1970" t="s">
        <v>4068</v>
      </c>
      <c r="H1970" t="s">
        <v>3857</v>
      </c>
      <c r="I1970" t="s">
        <v>3904</v>
      </c>
      <c r="J1970" t="s">
        <v>3883</v>
      </c>
      <c r="K1970">
        <v>22700</v>
      </c>
    </row>
    <row r="1971" spans="1:11" x14ac:dyDescent="0.25">
      <c r="A1971" t="s">
        <v>4066</v>
      </c>
      <c r="B1971" t="s">
        <v>3853</v>
      </c>
      <c r="C1971" t="s">
        <v>354</v>
      </c>
      <c r="D1971" t="s">
        <v>4067</v>
      </c>
      <c r="E1971" t="s">
        <v>3936</v>
      </c>
      <c r="F1971" t="s">
        <v>347</v>
      </c>
      <c r="G1971" t="s">
        <v>4068</v>
      </c>
      <c r="H1971" t="s">
        <v>3857</v>
      </c>
      <c r="I1971" t="s">
        <v>3866</v>
      </c>
      <c r="J1971" t="s">
        <v>3865</v>
      </c>
      <c r="K1971">
        <v>35000</v>
      </c>
    </row>
    <row r="1972" spans="1:11" x14ac:dyDescent="0.25">
      <c r="A1972" t="s">
        <v>4066</v>
      </c>
      <c r="B1972" t="s">
        <v>3853</v>
      </c>
      <c r="C1972" t="s">
        <v>354</v>
      </c>
      <c r="D1972" t="s">
        <v>4067</v>
      </c>
      <c r="E1972" t="s">
        <v>3936</v>
      </c>
      <c r="F1972" t="s">
        <v>347</v>
      </c>
      <c r="G1972" t="s">
        <v>4068</v>
      </c>
      <c r="H1972" t="s">
        <v>3857</v>
      </c>
      <c r="I1972" t="s">
        <v>3866</v>
      </c>
      <c r="J1972" t="s">
        <v>3883</v>
      </c>
      <c r="K1972">
        <v>35000</v>
      </c>
    </row>
    <row r="1973" spans="1:11" x14ac:dyDescent="0.25">
      <c r="A1973" t="s">
        <v>4066</v>
      </c>
      <c r="B1973" t="s">
        <v>3853</v>
      </c>
      <c r="C1973" t="s">
        <v>354</v>
      </c>
      <c r="D1973" t="s">
        <v>4067</v>
      </c>
      <c r="E1973" t="s">
        <v>3936</v>
      </c>
      <c r="F1973" t="s">
        <v>347</v>
      </c>
      <c r="G1973" t="s">
        <v>4068</v>
      </c>
      <c r="H1973" t="s">
        <v>3857</v>
      </c>
      <c r="I1973" t="s">
        <v>3867</v>
      </c>
      <c r="J1973" t="s">
        <v>3865</v>
      </c>
      <c r="K1973">
        <v>46000</v>
      </c>
    </row>
    <row r="1974" spans="1:11" x14ac:dyDescent="0.25">
      <c r="A1974" t="s">
        <v>4066</v>
      </c>
      <c r="B1974" t="s">
        <v>3853</v>
      </c>
      <c r="C1974" t="s">
        <v>354</v>
      </c>
      <c r="D1974" t="s">
        <v>4067</v>
      </c>
      <c r="E1974" t="s">
        <v>3936</v>
      </c>
      <c r="F1974" t="s">
        <v>347</v>
      </c>
      <c r="G1974" t="s">
        <v>4068</v>
      </c>
      <c r="H1974" t="s">
        <v>3857</v>
      </c>
      <c r="I1974" t="s">
        <v>3867</v>
      </c>
      <c r="J1974" t="s">
        <v>3883</v>
      </c>
      <c r="K1974">
        <v>46000</v>
      </c>
    </row>
    <row r="1975" spans="1:11" x14ac:dyDescent="0.25">
      <c r="A1975" t="s">
        <v>4066</v>
      </c>
      <c r="B1975" t="s">
        <v>3853</v>
      </c>
      <c r="C1975" t="s">
        <v>354</v>
      </c>
      <c r="D1975" t="s">
        <v>4067</v>
      </c>
      <c r="E1975" t="s">
        <v>3936</v>
      </c>
      <c r="F1975" t="s">
        <v>347</v>
      </c>
      <c r="G1975" t="s">
        <v>4068</v>
      </c>
      <c r="H1975" t="s">
        <v>3857</v>
      </c>
      <c r="I1975" t="s">
        <v>3868</v>
      </c>
      <c r="J1975" t="s">
        <v>3865</v>
      </c>
      <c r="K1975">
        <v>65600</v>
      </c>
    </row>
    <row r="1976" spans="1:11" x14ac:dyDescent="0.25">
      <c r="A1976" t="s">
        <v>4066</v>
      </c>
      <c r="B1976" t="s">
        <v>3853</v>
      </c>
      <c r="C1976" t="s">
        <v>354</v>
      </c>
      <c r="D1976" t="s">
        <v>4067</v>
      </c>
      <c r="E1976" t="s">
        <v>3936</v>
      </c>
      <c r="F1976" t="s">
        <v>347</v>
      </c>
      <c r="G1976" t="s">
        <v>4068</v>
      </c>
      <c r="H1976" t="s">
        <v>3857</v>
      </c>
      <c r="I1976" t="s">
        <v>3868</v>
      </c>
      <c r="J1976" t="s">
        <v>3883</v>
      </c>
      <c r="K1976">
        <v>65600</v>
      </c>
    </row>
    <row r="1977" spans="1:11" x14ac:dyDescent="0.25">
      <c r="A1977" t="s">
        <v>4066</v>
      </c>
      <c r="B1977" t="s">
        <v>3853</v>
      </c>
      <c r="C1977" t="s">
        <v>354</v>
      </c>
      <c r="D1977" t="s">
        <v>4067</v>
      </c>
      <c r="E1977" t="s">
        <v>3936</v>
      </c>
      <c r="F1977" t="s">
        <v>347</v>
      </c>
      <c r="G1977" t="s">
        <v>4068</v>
      </c>
      <c r="H1977" t="s">
        <v>3857</v>
      </c>
      <c r="I1977" t="s">
        <v>3870</v>
      </c>
      <c r="J1977" t="s">
        <v>3865</v>
      </c>
      <c r="K1977">
        <v>42000</v>
      </c>
    </row>
    <row r="1978" spans="1:11" x14ac:dyDescent="0.25">
      <c r="A1978" t="s">
        <v>4066</v>
      </c>
      <c r="B1978" t="s">
        <v>3853</v>
      </c>
      <c r="C1978" t="s">
        <v>354</v>
      </c>
      <c r="D1978" t="s">
        <v>4067</v>
      </c>
      <c r="E1978" t="s">
        <v>3936</v>
      </c>
      <c r="F1978" t="s">
        <v>347</v>
      </c>
      <c r="G1978" t="s">
        <v>4068</v>
      </c>
      <c r="H1978" t="s">
        <v>3857</v>
      </c>
      <c r="I1978" t="s">
        <v>3870</v>
      </c>
      <c r="J1978" t="s">
        <v>3883</v>
      </c>
      <c r="K1978">
        <v>42000</v>
      </c>
    </row>
    <row r="1979" spans="1:11" x14ac:dyDescent="0.25">
      <c r="A1979" t="s">
        <v>4066</v>
      </c>
      <c r="B1979" t="s">
        <v>3853</v>
      </c>
      <c r="C1979" t="s">
        <v>354</v>
      </c>
      <c r="D1979" t="s">
        <v>4067</v>
      </c>
      <c r="E1979" t="s">
        <v>3936</v>
      </c>
      <c r="F1979" t="s">
        <v>347</v>
      </c>
      <c r="G1979" t="s">
        <v>4068</v>
      </c>
      <c r="H1979" t="s">
        <v>3857</v>
      </c>
      <c r="I1979" t="s">
        <v>530</v>
      </c>
      <c r="J1979" t="s">
        <v>533</v>
      </c>
      <c r="K1979">
        <v>190000</v>
      </c>
    </row>
    <row r="1980" spans="1:11" x14ac:dyDescent="0.25">
      <c r="A1980" t="s">
        <v>4066</v>
      </c>
      <c r="B1980" t="s">
        <v>3853</v>
      </c>
      <c r="C1980" t="s">
        <v>354</v>
      </c>
      <c r="D1980" t="s">
        <v>4067</v>
      </c>
      <c r="E1980" t="s">
        <v>3936</v>
      </c>
      <c r="F1980" t="s">
        <v>347</v>
      </c>
      <c r="G1980" t="s">
        <v>4068</v>
      </c>
      <c r="H1980" t="s">
        <v>3857</v>
      </c>
      <c r="I1980" t="s">
        <v>530</v>
      </c>
      <c r="J1980" t="s">
        <v>3871</v>
      </c>
      <c r="K1980">
        <v>197000</v>
      </c>
    </row>
    <row r="1981" spans="1:11" x14ac:dyDescent="0.25">
      <c r="A1981" t="s">
        <v>4066</v>
      </c>
      <c r="B1981" t="s">
        <v>3853</v>
      </c>
      <c r="C1981" t="s">
        <v>354</v>
      </c>
      <c r="D1981" t="s">
        <v>4067</v>
      </c>
      <c r="E1981" t="s">
        <v>3936</v>
      </c>
      <c r="F1981" t="s">
        <v>347</v>
      </c>
      <c r="G1981" t="s">
        <v>4068</v>
      </c>
      <c r="H1981" t="s">
        <v>3857</v>
      </c>
      <c r="I1981" t="s">
        <v>3872</v>
      </c>
      <c r="J1981" t="s">
        <v>3859</v>
      </c>
      <c r="K1981">
        <v>13000</v>
      </c>
    </row>
    <row r="1982" spans="1:11" x14ac:dyDescent="0.25">
      <c r="A1982" t="s">
        <v>4066</v>
      </c>
      <c r="B1982" t="s">
        <v>3853</v>
      </c>
      <c r="C1982" t="s">
        <v>354</v>
      </c>
      <c r="D1982" t="s">
        <v>4067</v>
      </c>
      <c r="E1982" t="s">
        <v>3936</v>
      </c>
      <c r="F1982" t="s">
        <v>347</v>
      </c>
      <c r="G1982" t="s">
        <v>4068</v>
      </c>
      <c r="H1982" t="s">
        <v>3857</v>
      </c>
      <c r="I1982" t="s">
        <v>3872</v>
      </c>
      <c r="J1982" t="s">
        <v>3860</v>
      </c>
      <c r="K1982">
        <v>13000</v>
      </c>
    </row>
    <row r="1983" spans="1:11" x14ac:dyDescent="0.25">
      <c r="A1983" t="s">
        <v>4066</v>
      </c>
      <c r="B1983" t="s">
        <v>3853</v>
      </c>
      <c r="C1983" t="s">
        <v>354</v>
      </c>
      <c r="D1983" t="s">
        <v>4067</v>
      </c>
      <c r="E1983" t="s">
        <v>3936</v>
      </c>
      <c r="F1983" t="s">
        <v>347</v>
      </c>
      <c r="G1983" t="s">
        <v>4068</v>
      </c>
      <c r="H1983" t="s">
        <v>3857</v>
      </c>
      <c r="I1983" t="s">
        <v>3873</v>
      </c>
      <c r="J1983" t="s">
        <v>3859</v>
      </c>
      <c r="K1983">
        <v>920</v>
      </c>
    </row>
    <row r="1984" spans="1:11" x14ac:dyDescent="0.25">
      <c r="A1984" t="s">
        <v>4066</v>
      </c>
      <c r="B1984" t="s">
        <v>3853</v>
      </c>
      <c r="C1984" t="s">
        <v>354</v>
      </c>
      <c r="D1984" t="s">
        <v>4067</v>
      </c>
      <c r="E1984" t="s">
        <v>3936</v>
      </c>
      <c r="F1984" t="s">
        <v>347</v>
      </c>
      <c r="G1984" t="s">
        <v>4068</v>
      </c>
      <c r="H1984" t="s">
        <v>3857</v>
      </c>
      <c r="I1984" t="s">
        <v>3873</v>
      </c>
      <c r="J1984" t="s">
        <v>3860</v>
      </c>
      <c r="K1984">
        <v>920</v>
      </c>
    </row>
    <row r="1985" spans="1:11" x14ac:dyDescent="0.25">
      <c r="A1985" t="s">
        <v>4066</v>
      </c>
      <c r="B1985" t="s">
        <v>3853</v>
      </c>
      <c r="C1985" t="s">
        <v>354</v>
      </c>
      <c r="D1985" t="s">
        <v>4067</v>
      </c>
      <c r="E1985" t="s">
        <v>3936</v>
      </c>
      <c r="F1985" t="s">
        <v>347</v>
      </c>
      <c r="G1985" t="s">
        <v>4068</v>
      </c>
      <c r="H1985" t="s">
        <v>3857</v>
      </c>
      <c r="I1985" t="s">
        <v>3874</v>
      </c>
      <c r="J1985" t="s">
        <v>3864</v>
      </c>
      <c r="K1985">
        <v>40000</v>
      </c>
    </row>
    <row r="1986" spans="1:11" x14ac:dyDescent="0.25">
      <c r="A1986" t="s">
        <v>4066</v>
      </c>
      <c r="B1986" t="s">
        <v>3853</v>
      </c>
      <c r="C1986" t="s">
        <v>354</v>
      </c>
      <c r="D1986" t="s">
        <v>4067</v>
      </c>
      <c r="E1986" t="s">
        <v>3936</v>
      </c>
      <c r="F1986" t="s">
        <v>347</v>
      </c>
      <c r="G1986" t="s">
        <v>4068</v>
      </c>
      <c r="H1986" t="s">
        <v>3857</v>
      </c>
      <c r="I1986" t="s">
        <v>3874</v>
      </c>
      <c r="J1986" t="s">
        <v>3865</v>
      </c>
      <c r="K1986">
        <v>42000</v>
      </c>
    </row>
    <row r="1987" spans="1:11" x14ac:dyDescent="0.25">
      <c r="A1987" t="s">
        <v>4066</v>
      </c>
      <c r="B1987" t="s">
        <v>3853</v>
      </c>
      <c r="C1987" t="s">
        <v>354</v>
      </c>
      <c r="D1987" t="s">
        <v>4067</v>
      </c>
      <c r="E1987" t="s">
        <v>3936</v>
      </c>
      <c r="F1987" t="s">
        <v>347</v>
      </c>
      <c r="G1987" t="s">
        <v>4068</v>
      </c>
      <c r="H1987" t="s">
        <v>3857</v>
      </c>
      <c r="I1987" t="s">
        <v>3874</v>
      </c>
      <c r="J1987" t="s">
        <v>3883</v>
      </c>
      <c r="K1987">
        <v>42000</v>
      </c>
    </row>
    <row r="1988" spans="1:11" x14ac:dyDescent="0.25">
      <c r="A1988" t="s">
        <v>4066</v>
      </c>
      <c r="B1988" t="s">
        <v>3853</v>
      </c>
      <c r="C1988" t="s">
        <v>354</v>
      </c>
      <c r="D1988" t="s">
        <v>4067</v>
      </c>
      <c r="E1988" t="s">
        <v>3936</v>
      </c>
      <c r="F1988" t="s">
        <v>347</v>
      </c>
      <c r="G1988" t="s">
        <v>4068</v>
      </c>
      <c r="H1988" t="s">
        <v>3857</v>
      </c>
      <c r="I1988" t="s">
        <v>3886</v>
      </c>
      <c r="J1988" t="s">
        <v>3871</v>
      </c>
      <c r="K1988">
        <v>197000</v>
      </c>
    </row>
    <row r="1989" spans="1:11" x14ac:dyDescent="0.25">
      <c r="A1989" t="s">
        <v>4066</v>
      </c>
      <c r="B1989" t="s">
        <v>3853</v>
      </c>
      <c r="C1989" t="s">
        <v>354</v>
      </c>
      <c r="D1989" t="s">
        <v>4067</v>
      </c>
      <c r="E1989" t="s">
        <v>3936</v>
      </c>
      <c r="F1989" t="s">
        <v>347</v>
      </c>
      <c r="G1989" t="s">
        <v>4068</v>
      </c>
      <c r="H1989" t="s">
        <v>3857</v>
      </c>
      <c r="I1989" t="s">
        <v>3875</v>
      </c>
      <c r="J1989" t="s">
        <v>533</v>
      </c>
      <c r="K1989">
        <v>190000</v>
      </c>
    </row>
    <row r="1990" spans="1:11" x14ac:dyDescent="0.25">
      <c r="A1990" t="s">
        <v>4066</v>
      </c>
      <c r="B1990" t="s">
        <v>3853</v>
      </c>
      <c r="C1990" t="s">
        <v>354</v>
      </c>
      <c r="D1990" t="s">
        <v>4067</v>
      </c>
      <c r="E1990" t="s">
        <v>3936</v>
      </c>
      <c r="F1990" t="s">
        <v>347</v>
      </c>
      <c r="G1990" t="s">
        <v>4068</v>
      </c>
      <c r="H1990" t="s">
        <v>3857</v>
      </c>
      <c r="I1990" t="s">
        <v>3875</v>
      </c>
      <c r="J1990" t="s">
        <v>3871</v>
      </c>
      <c r="K1990">
        <v>197000</v>
      </c>
    </row>
    <row r="1991" spans="1:11" x14ac:dyDescent="0.25">
      <c r="A1991" t="s">
        <v>4066</v>
      </c>
      <c r="B1991" t="s">
        <v>3853</v>
      </c>
      <c r="C1991" t="s">
        <v>354</v>
      </c>
      <c r="D1991" t="s">
        <v>4067</v>
      </c>
      <c r="E1991" t="s">
        <v>3936</v>
      </c>
      <c r="F1991" t="s">
        <v>347</v>
      </c>
      <c r="G1991" t="s">
        <v>4068</v>
      </c>
      <c r="H1991" t="s">
        <v>3857</v>
      </c>
      <c r="I1991" t="s">
        <v>3876</v>
      </c>
      <c r="J1991" t="s">
        <v>3865</v>
      </c>
      <c r="K1991">
        <v>169000</v>
      </c>
    </row>
    <row r="1992" spans="1:11" x14ac:dyDescent="0.25">
      <c r="A1992" t="s">
        <v>4066</v>
      </c>
      <c r="B1992" t="s">
        <v>3853</v>
      </c>
      <c r="C1992" t="s">
        <v>354</v>
      </c>
      <c r="D1992" t="s">
        <v>4067</v>
      </c>
      <c r="E1992" t="s">
        <v>3936</v>
      </c>
      <c r="F1992" t="s">
        <v>347</v>
      </c>
      <c r="G1992" t="s">
        <v>4068</v>
      </c>
      <c r="H1992" t="s">
        <v>3857</v>
      </c>
      <c r="I1992" t="s">
        <v>3876</v>
      </c>
      <c r="J1992" t="s">
        <v>3883</v>
      </c>
      <c r="K1992">
        <v>169000</v>
      </c>
    </row>
    <row r="1993" spans="1:11" x14ac:dyDescent="0.25">
      <c r="A1993" t="s">
        <v>4066</v>
      </c>
      <c r="B1993" t="s">
        <v>3853</v>
      </c>
      <c r="C1993" t="s">
        <v>354</v>
      </c>
      <c r="D1993" t="s">
        <v>4069</v>
      </c>
      <c r="E1993" t="s">
        <v>3970</v>
      </c>
      <c r="F1993" t="s">
        <v>383</v>
      </c>
      <c r="G1993" t="s">
        <v>4070</v>
      </c>
      <c r="H1993" t="s">
        <v>3880</v>
      </c>
      <c r="I1993" t="s">
        <v>4071</v>
      </c>
      <c r="J1993" t="s">
        <v>533</v>
      </c>
      <c r="K1993">
        <v>32000</v>
      </c>
    </row>
    <row r="1994" spans="1:11" x14ac:dyDescent="0.25">
      <c r="A1994" t="s">
        <v>4066</v>
      </c>
      <c r="B1994" t="s">
        <v>3853</v>
      </c>
      <c r="C1994" t="s">
        <v>354</v>
      </c>
      <c r="D1994" t="s">
        <v>4069</v>
      </c>
      <c r="E1994" t="s">
        <v>3970</v>
      </c>
      <c r="F1994" t="s">
        <v>383</v>
      </c>
      <c r="G1994" t="s">
        <v>4070</v>
      </c>
      <c r="H1994" t="s">
        <v>3880</v>
      </c>
      <c r="I1994" t="s">
        <v>4071</v>
      </c>
      <c r="J1994" t="s">
        <v>3871</v>
      </c>
      <c r="K1994">
        <v>35000</v>
      </c>
    </row>
    <row r="1995" spans="1:11" x14ac:dyDescent="0.25">
      <c r="A1995" t="s">
        <v>4066</v>
      </c>
      <c r="B1995" t="s">
        <v>3853</v>
      </c>
      <c r="C1995" t="s">
        <v>354</v>
      </c>
      <c r="D1995" t="s">
        <v>4069</v>
      </c>
      <c r="E1995" t="s">
        <v>3970</v>
      </c>
      <c r="F1995" t="s">
        <v>383</v>
      </c>
      <c r="G1995" t="s">
        <v>4070</v>
      </c>
      <c r="H1995" t="s">
        <v>3880</v>
      </c>
      <c r="I1995" t="s">
        <v>3886</v>
      </c>
      <c r="J1995" t="s">
        <v>3871</v>
      </c>
      <c r="K1995">
        <v>35000</v>
      </c>
    </row>
    <row r="1996" spans="1:11" x14ac:dyDescent="0.25">
      <c r="A1996" t="s">
        <v>4066</v>
      </c>
      <c r="B1996" t="s">
        <v>3853</v>
      </c>
      <c r="C1996" t="s">
        <v>354</v>
      </c>
      <c r="D1996" t="s">
        <v>4069</v>
      </c>
      <c r="E1996" t="s">
        <v>3970</v>
      </c>
      <c r="F1996" t="s">
        <v>383</v>
      </c>
      <c r="G1996" t="s">
        <v>4070</v>
      </c>
      <c r="H1996" t="s">
        <v>3880</v>
      </c>
      <c r="I1996" t="s">
        <v>3875</v>
      </c>
      <c r="J1996" t="s">
        <v>533</v>
      </c>
      <c r="K1996">
        <v>32000</v>
      </c>
    </row>
    <row r="1997" spans="1:11" x14ac:dyDescent="0.25">
      <c r="A1997" t="s">
        <v>4066</v>
      </c>
      <c r="B1997" t="s">
        <v>3853</v>
      </c>
      <c r="C1997" t="s">
        <v>354</v>
      </c>
      <c r="D1997" t="s">
        <v>4069</v>
      </c>
      <c r="E1997" t="s">
        <v>3970</v>
      </c>
      <c r="F1997" t="s">
        <v>383</v>
      </c>
      <c r="G1997" t="s">
        <v>4070</v>
      </c>
      <c r="H1997" t="s">
        <v>3880</v>
      </c>
      <c r="I1997" t="s">
        <v>3875</v>
      </c>
      <c r="J1997" t="s">
        <v>3871</v>
      </c>
      <c r="K1997">
        <v>35000</v>
      </c>
    </row>
    <row r="1998" spans="1:11" x14ac:dyDescent="0.25">
      <c r="A1998" t="s">
        <v>4066</v>
      </c>
      <c r="B1998" t="s">
        <v>3853</v>
      </c>
      <c r="C1998" t="s">
        <v>354</v>
      </c>
      <c r="D1998" t="s">
        <v>4072</v>
      </c>
      <c r="E1998" t="s">
        <v>3970</v>
      </c>
      <c r="F1998" t="s">
        <v>317</v>
      </c>
      <c r="G1998" t="s">
        <v>4073</v>
      </c>
      <c r="H1998" t="s">
        <v>3880</v>
      </c>
      <c r="I1998" t="s">
        <v>3858</v>
      </c>
      <c r="J1998" t="s">
        <v>3859</v>
      </c>
      <c r="K1998">
        <v>12500</v>
      </c>
    </row>
    <row r="1999" spans="1:11" x14ac:dyDescent="0.25">
      <c r="A1999" t="s">
        <v>4066</v>
      </c>
      <c r="B1999" t="s">
        <v>3853</v>
      </c>
      <c r="C1999" t="s">
        <v>354</v>
      </c>
      <c r="D1999" t="s">
        <v>4072</v>
      </c>
      <c r="E1999" t="s">
        <v>3970</v>
      </c>
      <c r="F1999" t="s">
        <v>317</v>
      </c>
      <c r="G1999" t="s">
        <v>4073</v>
      </c>
      <c r="H1999" t="s">
        <v>3880</v>
      </c>
      <c r="I1999" t="s">
        <v>3858</v>
      </c>
      <c r="J1999" t="s">
        <v>3860</v>
      </c>
      <c r="K1999">
        <v>12500</v>
      </c>
    </row>
    <row r="2000" spans="1:11" x14ac:dyDescent="0.25">
      <c r="A2000" t="s">
        <v>4066</v>
      </c>
      <c r="B2000" t="s">
        <v>3853</v>
      </c>
      <c r="C2000" t="s">
        <v>354</v>
      </c>
      <c r="D2000" t="s">
        <v>4072</v>
      </c>
      <c r="E2000" t="s">
        <v>3970</v>
      </c>
      <c r="F2000" t="s">
        <v>317</v>
      </c>
      <c r="G2000" t="s">
        <v>4073</v>
      </c>
      <c r="H2000" t="s">
        <v>3880</v>
      </c>
      <c r="I2000" t="s">
        <v>3901</v>
      </c>
      <c r="J2000" t="s">
        <v>3859</v>
      </c>
      <c r="K2000">
        <v>5191</v>
      </c>
    </row>
    <row r="2001" spans="1:11" x14ac:dyDescent="0.25">
      <c r="A2001" t="s">
        <v>4066</v>
      </c>
      <c r="B2001" t="s">
        <v>3853</v>
      </c>
      <c r="C2001" t="s">
        <v>354</v>
      </c>
      <c r="D2001" t="s">
        <v>4072</v>
      </c>
      <c r="E2001" t="s">
        <v>3970</v>
      </c>
      <c r="F2001" t="s">
        <v>317</v>
      </c>
      <c r="G2001" t="s">
        <v>4073</v>
      </c>
      <c r="H2001" t="s">
        <v>3880</v>
      </c>
      <c r="I2001" t="s">
        <v>3901</v>
      </c>
      <c r="J2001" t="s">
        <v>3860</v>
      </c>
      <c r="K2001">
        <v>5191</v>
      </c>
    </row>
    <row r="2002" spans="1:11" x14ac:dyDescent="0.25">
      <c r="A2002" t="s">
        <v>4066</v>
      </c>
      <c r="B2002" t="s">
        <v>3853</v>
      </c>
      <c r="C2002" t="s">
        <v>354</v>
      </c>
      <c r="D2002" t="s">
        <v>4072</v>
      </c>
      <c r="E2002" t="s">
        <v>3970</v>
      </c>
      <c r="F2002" t="s">
        <v>317</v>
      </c>
      <c r="G2002" t="s">
        <v>4073</v>
      </c>
      <c r="H2002" t="s">
        <v>3880</v>
      </c>
      <c r="I2002" t="s">
        <v>3863</v>
      </c>
      <c r="J2002" t="s">
        <v>3864</v>
      </c>
      <c r="K2002">
        <v>73800</v>
      </c>
    </row>
    <row r="2003" spans="1:11" x14ac:dyDescent="0.25">
      <c r="A2003" t="s">
        <v>4066</v>
      </c>
      <c r="B2003" t="s">
        <v>3853</v>
      </c>
      <c r="C2003" t="s">
        <v>354</v>
      </c>
      <c r="D2003" t="s">
        <v>4072</v>
      </c>
      <c r="E2003" t="s">
        <v>3970</v>
      </c>
      <c r="F2003" t="s">
        <v>317</v>
      </c>
      <c r="G2003" t="s">
        <v>4073</v>
      </c>
      <c r="H2003" t="s">
        <v>3880</v>
      </c>
      <c r="I2003" t="s">
        <v>3863</v>
      </c>
      <c r="J2003" t="s">
        <v>3865</v>
      </c>
      <c r="K2003">
        <v>82000</v>
      </c>
    </row>
    <row r="2004" spans="1:11" x14ac:dyDescent="0.25">
      <c r="A2004" t="s">
        <v>4066</v>
      </c>
      <c r="B2004" t="s">
        <v>3853</v>
      </c>
      <c r="C2004" t="s">
        <v>354</v>
      </c>
      <c r="D2004" t="s">
        <v>4072</v>
      </c>
      <c r="E2004" t="s">
        <v>3970</v>
      </c>
      <c r="F2004" t="s">
        <v>317</v>
      </c>
      <c r="G2004" t="s">
        <v>4073</v>
      </c>
      <c r="H2004" t="s">
        <v>3880</v>
      </c>
      <c r="I2004" t="s">
        <v>3863</v>
      </c>
      <c r="J2004" t="s">
        <v>3883</v>
      </c>
      <c r="K2004">
        <v>82000</v>
      </c>
    </row>
    <row r="2005" spans="1:11" x14ac:dyDescent="0.25">
      <c r="A2005" t="s">
        <v>4066</v>
      </c>
      <c r="B2005" t="s">
        <v>3853</v>
      </c>
      <c r="C2005" t="s">
        <v>354</v>
      </c>
      <c r="D2005" t="s">
        <v>4072</v>
      </c>
      <c r="E2005" t="s">
        <v>3970</v>
      </c>
      <c r="F2005" t="s">
        <v>317</v>
      </c>
      <c r="G2005" t="s">
        <v>4073</v>
      </c>
      <c r="H2005" t="s">
        <v>3880</v>
      </c>
      <c r="I2005" t="s">
        <v>3947</v>
      </c>
      <c r="J2005" t="s">
        <v>3865</v>
      </c>
      <c r="K2005">
        <v>4000</v>
      </c>
    </row>
    <row r="2006" spans="1:11" x14ac:dyDescent="0.25">
      <c r="A2006" t="s">
        <v>4066</v>
      </c>
      <c r="B2006" t="s">
        <v>3853</v>
      </c>
      <c r="C2006" t="s">
        <v>354</v>
      </c>
      <c r="D2006" t="s">
        <v>4072</v>
      </c>
      <c r="E2006" t="s">
        <v>3970</v>
      </c>
      <c r="F2006" t="s">
        <v>317</v>
      </c>
      <c r="G2006" t="s">
        <v>4073</v>
      </c>
      <c r="H2006" t="s">
        <v>3880</v>
      </c>
      <c r="I2006" t="s">
        <v>3947</v>
      </c>
      <c r="J2006" t="s">
        <v>3883</v>
      </c>
      <c r="K2006">
        <v>4000</v>
      </c>
    </row>
    <row r="2007" spans="1:11" x14ac:dyDescent="0.25">
      <c r="A2007" t="s">
        <v>4066</v>
      </c>
      <c r="B2007" t="s">
        <v>3853</v>
      </c>
      <c r="C2007" t="s">
        <v>354</v>
      </c>
      <c r="D2007" t="s">
        <v>4072</v>
      </c>
      <c r="E2007" t="s">
        <v>3970</v>
      </c>
      <c r="F2007" t="s">
        <v>317</v>
      </c>
      <c r="G2007" t="s">
        <v>4073</v>
      </c>
      <c r="H2007" t="s">
        <v>3880</v>
      </c>
      <c r="I2007" t="s">
        <v>3903</v>
      </c>
      <c r="J2007" t="s">
        <v>3864</v>
      </c>
      <c r="K2007">
        <v>21600</v>
      </c>
    </row>
    <row r="2008" spans="1:11" x14ac:dyDescent="0.25">
      <c r="A2008" t="s">
        <v>4066</v>
      </c>
      <c r="B2008" t="s">
        <v>3853</v>
      </c>
      <c r="C2008" t="s">
        <v>354</v>
      </c>
      <c r="D2008" t="s">
        <v>4072</v>
      </c>
      <c r="E2008" t="s">
        <v>3970</v>
      </c>
      <c r="F2008" t="s">
        <v>317</v>
      </c>
      <c r="G2008" t="s">
        <v>4073</v>
      </c>
      <c r="H2008" t="s">
        <v>3880</v>
      </c>
      <c r="I2008" t="s">
        <v>3903</v>
      </c>
      <c r="J2008" t="s">
        <v>3865</v>
      </c>
      <c r="K2008">
        <v>24000</v>
      </c>
    </row>
    <row r="2009" spans="1:11" x14ac:dyDescent="0.25">
      <c r="A2009" t="s">
        <v>4066</v>
      </c>
      <c r="B2009" t="s">
        <v>3853</v>
      </c>
      <c r="C2009" t="s">
        <v>354</v>
      </c>
      <c r="D2009" t="s">
        <v>4072</v>
      </c>
      <c r="E2009" t="s">
        <v>3970</v>
      </c>
      <c r="F2009" t="s">
        <v>317</v>
      </c>
      <c r="G2009" t="s">
        <v>4073</v>
      </c>
      <c r="H2009" t="s">
        <v>3880</v>
      </c>
      <c r="I2009" t="s">
        <v>3903</v>
      </c>
      <c r="J2009" t="s">
        <v>3883</v>
      </c>
      <c r="K2009">
        <v>24000</v>
      </c>
    </row>
    <row r="2010" spans="1:11" x14ac:dyDescent="0.25">
      <c r="A2010" t="s">
        <v>4066</v>
      </c>
      <c r="B2010" t="s">
        <v>3853</v>
      </c>
      <c r="C2010" t="s">
        <v>354</v>
      </c>
      <c r="D2010" t="s">
        <v>4072</v>
      </c>
      <c r="E2010" t="s">
        <v>3970</v>
      </c>
      <c r="F2010" t="s">
        <v>317</v>
      </c>
      <c r="G2010" t="s">
        <v>4073</v>
      </c>
      <c r="H2010" t="s">
        <v>3880</v>
      </c>
      <c r="I2010" t="s">
        <v>3904</v>
      </c>
      <c r="J2010" t="s">
        <v>3864</v>
      </c>
      <c r="K2010">
        <v>38700</v>
      </c>
    </row>
    <row r="2011" spans="1:11" x14ac:dyDescent="0.25">
      <c r="A2011" t="s">
        <v>4066</v>
      </c>
      <c r="B2011" t="s">
        <v>3853</v>
      </c>
      <c r="C2011" t="s">
        <v>354</v>
      </c>
      <c r="D2011" t="s">
        <v>4072</v>
      </c>
      <c r="E2011" t="s">
        <v>3970</v>
      </c>
      <c r="F2011" t="s">
        <v>317</v>
      </c>
      <c r="G2011" t="s">
        <v>4073</v>
      </c>
      <c r="H2011" t="s">
        <v>3880</v>
      </c>
      <c r="I2011" t="s">
        <v>3904</v>
      </c>
      <c r="J2011" t="s">
        <v>3865</v>
      </c>
      <c r="K2011">
        <v>43000</v>
      </c>
    </row>
    <row r="2012" spans="1:11" x14ac:dyDescent="0.25">
      <c r="A2012" t="s">
        <v>4066</v>
      </c>
      <c r="B2012" t="s">
        <v>3853</v>
      </c>
      <c r="C2012" t="s">
        <v>354</v>
      </c>
      <c r="D2012" t="s">
        <v>4072</v>
      </c>
      <c r="E2012" t="s">
        <v>3970</v>
      </c>
      <c r="F2012" t="s">
        <v>317</v>
      </c>
      <c r="G2012" t="s">
        <v>4073</v>
      </c>
      <c r="H2012" t="s">
        <v>3880</v>
      </c>
      <c r="I2012" t="s">
        <v>3904</v>
      </c>
      <c r="J2012" t="s">
        <v>3883</v>
      </c>
      <c r="K2012">
        <v>43000</v>
      </c>
    </row>
    <row r="2013" spans="1:11" x14ac:dyDescent="0.25">
      <c r="A2013" t="s">
        <v>4066</v>
      </c>
      <c r="B2013" t="s">
        <v>3853</v>
      </c>
      <c r="C2013" t="s">
        <v>354</v>
      </c>
      <c r="D2013" t="s">
        <v>4072</v>
      </c>
      <c r="E2013" t="s">
        <v>3970</v>
      </c>
      <c r="F2013" t="s">
        <v>317</v>
      </c>
      <c r="G2013" t="s">
        <v>4073</v>
      </c>
      <c r="H2013" t="s">
        <v>3880</v>
      </c>
      <c r="I2013" t="s">
        <v>3866</v>
      </c>
      <c r="J2013" t="s">
        <v>3865</v>
      </c>
      <c r="K2013">
        <v>52000</v>
      </c>
    </row>
    <row r="2014" spans="1:11" x14ac:dyDescent="0.25">
      <c r="A2014" t="s">
        <v>4066</v>
      </c>
      <c r="B2014" t="s">
        <v>3853</v>
      </c>
      <c r="C2014" t="s">
        <v>354</v>
      </c>
      <c r="D2014" t="s">
        <v>4072</v>
      </c>
      <c r="E2014" t="s">
        <v>3970</v>
      </c>
      <c r="F2014" t="s">
        <v>317</v>
      </c>
      <c r="G2014" t="s">
        <v>4073</v>
      </c>
      <c r="H2014" t="s">
        <v>3880</v>
      </c>
      <c r="I2014" t="s">
        <v>3866</v>
      </c>
      <c r="J2014" t="s">
        <v>3883</v>
      </c>
      <c r="K2014">
        <v>52000</v>
      </c>
    </row>
    <row r="2015" spans="1:11" x14ac:dyDescent="0.25">
      <c r="A2015" t="s">
        <v>4066</v>
      </c>
      <c r="B2015" t="s">
        <v>3853</v>
      </c>
      <c r="C2015" t="s">
        <v>354</v>
      </c>
      <c r="D2015" t="s">
        <v>4072</v>
      </c>
      <c r="E2015" t="s">
        <v>3970</v>
      </c>
      <c r="F2015" t="s">
        <v>317</v>
      </c>
      <c r="G2015" t="s">
        <v>4073</v>
      </c>
      <c r="H2015" t="s">
        <v>3880</v>
      </c>
      <c r="I2015" t="s">
        <v>3867</v>
      </c>
      <c r="J2015" t="s">
        <v>3865</v>
      </c>
      <c r="K2015">
        <v>33000</v>
      </c>
    </row>
    <row r="2016" spans="1:11" x14ac:dyDescent="0.25">
      <c r="A2016" t="s">
        <v>4066</v>
      </c>
      <c r="B2016" t="s">
        <v>3853</v>
      </c>
      <c r="C2016" t="s">
        <v>354</v>
      </c>
      <c r="D2016" t="s">
        <v>4072</v>
      </c>
      <c r="E2016" t="s">
        <v>3970</v>
      </c>
      <c r="F2016" t="s">
        <v>317</v>
      </c>
      <c r="G2016" t="s">
        <v>4073</v>
      </c>
      <c r="H2016" t="s">
        <v>3880</v>
      </c>
      <c r="I2016" t="s">
        <v>3867</v>
      </c>
      <c r="J2016" t="s">
        <v>3883</v>
      </c>
      <c r="K2016">
        <v>33000</v>
      </c>
    </row>
    <row r="2017" spans="1:11" x14ac:dyDescent="0.25">
      <c r="A2017" t="s">
        <v>4066</v>
      </c>
      <c r="B2017" t="s">
        <v>3853</v>
      </c>
      <c r="C2017" t="s">
        <v>354</v>
      </c>
      <c r="D2017" t="s">
        <v>4072</v>
      </c>
      <c r="E2017" t="s">
        <v>3970</v>
      </c>
      <c r="F2017" t="s">
        <v>317</v>
      </c>
      <c r="G2017" t="s">
        <v>4073</v>
      </c>
      <c r="H2017" t="s">
        <v>3880</v>
      </c>
      <c r="I2017" t="s">
        <v>3869</v>
      </c>
      <c r="J2017" t="s">
        <v>3865</v>
      </c>
      <c r="K2017">
        <v>16500</v>
      </c>
    </row>
    <row r="2018" spans="1:11" x14ac:dyDescent="0.25">
      <c r="A2018" t="s">
        <v>4066</v>
      </c>
      <c r="B2018" t="s">
        <v>3853</v>
      </c>
      <c r="C2018" t="s">
        <v>354</v>
      </c>
      <c r="D2018" t="s">
        <v>4072</v>
      </c>
      <c r="E2018" t="s">
        <v>3970</v>
      </c>
      <c r="F2018" t="s">
        <v>317</v>
      </c>
      <c r="G2018" t="s">
        <v>4073</v>
      </c>
      <c r="H2018" t="s">
        <v>3880</v>
      </c>
      <c r="I2018" t="s">
        <v>3869</v>
      </c>
      <c r="J2018" t="s">
        <v>3883</v>
      </c>
      <c r="K2018">
        <v>16500</v>
      </c>
    </row>
    <row r="2019" spans="1:11" x14ac:dyDescent="0.25">
      <c r="A2019" t="s">
        <v>4066</v>
      </c>
      <c r="B2019" t="s">
        <v>3853</v>
      </c>
      <c r="C2019" t="s">
        <v>354</v>
      </c>
      <c r="D2019" t="s">
        <v>4072</v>
      </c>
      <c r="E2019" t="s">
        <v>3970</v>
      </c>
      <c r="F2019" t="s">
        <v>317</v>
      </c>
      <c r="G2019" t="s">
        <v>4073</v>
      </c>
      <c r="H2019" t="s">
        <v>3880</v>
      </c>
      <c r="I2019" t="s">
        <v>3870</v>
      </c>
      <c r="J2019" t="s">
        <v>3865</v>
      </c>
      <c r="K2019">
        <v>58800</v>
      </c>
    </row>
    <row r="2020" spans="1:11" x14ac:dyDescent="0.25">
      <c r="A2020" t="s">
        <v>4066</v>
      </c>
      <c r="B2020" t="s">
        <v>3853</v>
      </c>
      <c r="C2020" t="s">
        <v>354</v>
      </c>
      <c r="D2020" t="s">
        <v>4072</v>
      </c>
      <c r="E2020" t="s">
        <v>3970</v>
      </c>
      <c r="F2020" t="s">
        <v>317</v>
      </c>
      <c r="G2020" t="s">
        <v>4073</v>
      </c>
      <c r="H2020" t="s">
        <v>3880</v>
      </c>
      <c r="I2020" t="s">
        <v>3870</v>
      </c>
      <c r="J2020" t="s">
        <v>3883</v>
      </c>
      <c r="K2020">
        <v>58800</v>
      </c>
    </row>
    <row r="2021" spans="1:11" x14ac:dyDescent="0.25">
      <c r="A2021" t="s">
        <v>4066</v>
      </c>
      <c r="B2021" t="s">
        <v>3853</v>
      </c>
      <c r="C2021" t="s">
        <v>354</v>
      </c>
      <c r="D2021" t="s">
        <v>4072</v>
      </c>
      <c r="E2021" t="s">
        <v>3970</v>
      </c>
      <c r="F2021" t="s">
        <v>317</v>
      </c>
      <c r="G2021" t="s">
        <v>4073</v>
      </c>
      <c r="H2021" t="s">
        <v>3880</v>
      </c>
      <c r="I2021" t="s">
        <v>3921</v>
      </c>
      <c r="J2021" t="s">
        <v>3865</v>
      </c>
      <c r="K2021">
        <v>20000</v>
      </c>
    </row>
    <row r="2022" spans="1:11" x14ac:dyDescent="0.25">
      <c r="A2022" t="s">
        <v>4066</v>
      </c>
      <c r="B2022" t="s">
        <v>3853</v>
      </c>
      <c r="C2022" t="s">
        <v>354</v>
      </c>
      <c r="D2022" t="s">
        <v>4072</v>
      </c>
      <c r="E2022" t="s">
        <v>3970</v>
      </c>
      <c r="F2022" t="s">
        <v>317</v>
      </c>
      <c r="G2022" t="s">
        <v>4073</v>
      </c>
      <c r="H2022" t="s">
        <v>3880</v>
      </c>
      <c r="I2022" t="s">
        <v>3921</v>
      </c>
      <c r="J2022" t="s">
        <v>3883</v>
      </c>
      <c r="K2022">
        <v>20000</v>
      </c>
    </row>
    <row r="2023" spans="1:11" x14ac:dyDescent="0.25">
      <c r="A2023" t="s">
        <v>4066</v>
      </c>
      <c r="B2023" t="s">
        <v>3853</v>
      </c>
      <c r="C2023" t="s">
        <v>354</v>
      </c>
      <c r="D2023" t="s">
        <v>4072</v>
      </c>
      <c r="E2023" t="s">
        <v>3970</v>
      </c>
      <c r="F2023" t="s">
        <v>317</v>
      </c>
      <c r="G2023" t="s">
        <v>4073</v>
      </c>
      <c r="H2023" t="s">
        <v>3880</v>
      </c>
      <c r="I2023" t="s">
        <v>3905</v>
      </c>
      <c r="J2023" t="s">
        <v>3859</v>
      </c>
      <c r="K2023">
        <v>65</v>
      </c>
    </row>
    <row r="2024" spans="1:11" x14ac:dyDescent="0.25">
      <c r="A2024" t="s">
        <v>4066</v>
      </c>
      <c r="B2024" t="s">
        <v>3853</v>
      </c>
      <c r="C2024" t="s">
        <v>354</v>
      </c>
      <c r="D2024" t="s">
        <v>4072</v>
      </c>
      <c r="E2024" t="s">
        <v>3970</v>
      </c>
      <c r="F2024" t="s">
        <v>317</v>
      </c>
      <c r="G2024" t="s">
        <v>4073</v>
      </c>
      <c r="H2024" t="s">
        <v>3880</v>
      </c>
      <c r="I2024" t="s">
        <v>3905</v>
      </c>
      <c r="J2024" t="s">
        <v>3860</v>
      </c>
      <c r="K2024">
        <v>65</v>
      </c>
    </row>
    <row r="2025" spans="1:11" x14ac:dyDescent="0.25">
      <c r="A2025" t="s">
        <v>4066</v>
      </c>
      <c r="B2025" t="s">
        <v>3853</v>
      </c>
      <c r="C2025" t="s">
        <v>354</v>
      </c>
      <c r="D2025" t="s">
        <v>4072</v>
      </c>
      <c r="E2025" t="s">
        <v>3970</v>
      </c>
      <c r="F2025" t="s">
        <v>317</v>
      </c>
      <c r="G2025" t="s">
        <v>4073</v>
      </c>
      <c r="H2025" t="s">
        <v>3880</v>
      </c>
      <c r="I2025" t="s">
        <v>3925</v>
      </c>
      <c r="J2025" t="s">
        <v>3859</v>
      </c>
      <c r="K2025">
        <v>6000</v>
      </c>
    </row>
    <row r="2026" spans="1:11" x14ac:dyDescent="0.25">
      <c r="A2026" t="s">
        <v>4066</v>
      </c>
      <c r="B2026" t="s">
        <v>3853</v>
      </c>
      <c r="C2026" t="s">
        <v>354</v>
      </c>
      <c r="D2026" t="s">
        <v>4072</v>
      </c>
      <c r="E2026" t="s">
        <v>3970</v>
      </c>
      <c r="F2026" t="s">
        <v>317</v>
      </c>
      <c r="G2026" t="s">
        <v>4073</v>
      </c>
      <c r="H2026" t="s">
        <v>3880</v>
      </c>
      <c r="I2026" t="s">
        <v>3925</v>
      </c>
      <c r="J2026" t="s">
        <v>3860</v>
      </c>
      <c r="K2026">
        <v>6000</v>
      </c>
    </row>
    <row r="2027" spans="1:11" x14ac:dyDescent="0.25">
      <c r="A2027" t="s">
        <v>4066</v>
      </c>
      <c r="B2027" t="s">
        <v>3853</v>
      </c>
      <c r="C2027" t="s">
        <v>354</v>
      </c>
      <c r="D2027" t="s">
        <v>4072</v>
      </c>
      <c r="E2027" t="s">
        <v>3970</v>
      </c>
      <c r="F2027" t="s">
        <v>317</v>
      </c>
      <c r="G2027" t="s">
        <v>4073</v>
      </c>
      <c r="H2027" t="s">
        <v>3880</v>
      </c>
      <c r="I2027" t="s">
        <v>530</v>
      </c>
      <c r="J2027" t="s">
        <v>533</v>
      </c>
      <c r="K2027">
        <v>171000</v>
      </c>
    </row>
    <row r="2028" spans="1:11" x14ac:dyDescent="0.25">
      <c r="A2028" t="s">
        <v>4066</v>
      </c>
      <c r="B2028" t="s">
        <v>3853</v>
      </c>
      <c r="C2028" t="s">
        <v>354</v>
      </c>
      <c r="D2028" t="s">
        <v>4072</v>
      </c>
      <c r="E2028" t="s">
        <v>3970</v>
      </c>
      <c r="F2028" t="s">
        <v>317</v>
      </c>
      <c r="G2028" t="s">
        <v>4073</v>
      </c>
      <c r="H2028" t="s">
        <v>3880</v>
      </c>
      <c r="I2028" t="s">
        <v>530</v>
      </c>
      <c r="J2028" t="s">
        <v>3871</v>
      </c>
      <c r="K2028">
        <v>180000</v>
      </c>
    </row>
    <row r="2029" spans="1:11" x14ac:dyDescent="0.25">
      <c r="A2029" t="s">
        <v>4066</v>
      </c>
      <c r="B2029" t="s">
        <v>3853</v>
      </c>
      <c r="C2029" t="s">
        <v>354</v>
      </c>
      <c r="D2029" t="s">
        <v>4072</v>
      </c>
      <c r="E2029" t="s">
        <v>3970</v>
      </c>
      <c r="F2029" t="s">
        <v>317</v>
      </c>
      <c r="G2029" t="s">
        <v>4073</v>
      </c>
      <c r="H2029" t="s">
        <v>3880</v>
      </c>
      <c r="I2029" t="s">
        <v>3872</v>
      </c>
      <c r="J2029" t="s">
        <v>3859</v>
      </c>
      <c r="K2029">
        <v>13620</v>
      </c>
    </row>
    <row r="2030" spans="1:11" x14ac:dyDescent="0.25">
      <c r="A2030" t="s">
        <v>4066</v>
      </c>
      <c r="B2030" t="s">
        <v>3853</v>
      </c>
      <c r="C2030" t="s">
        <v>354</v>
      </c>
      <c r="D2030" t="s">
        <v>4072</v>
      </c>
      <c r="E2030" t="s">
        <v>3970</v>
      </c>
      <c r="F2030" t="s">
        <v>317</v>
      </c>
      <c r="G2030" t="s">
        <v>4073</v>
      </c>
      <c r="H2030" t="s">
        <v>3880</v>
      </c>
      <c r="I2030" t="s">
        <v>3872</v>
      </c>
      <c r="J2030" t="s">
        <v>3860</v>
      </c>
      <c r="K2030">
        <v>13620</v>
      </c>
    </row>
    <row r="2031" spans="1:11" x14ac:dyDescent="0.25">
      <c r="A2031" t="s">
        <v>4066</v>
      </c>
      <c r="B2031" t="s">
        <v>3853</v>
      </c>
      <c r="C2031" t="s">
        <v>354</v>
      </c>
      <c r="D2031" t="s">
        <v>4072</v>
      </c>
      <c r="E2031" t="s">
        <v>3970</v>
      </c>
      <c r="F2031" t="s">
        <v>317</v>
      </c>
      <c r="G2031" t="s">
        <v>4073</v>
      </c>
      <c r="H2031" t="s">
        <v>3880</v>
      </c>
      <c r="I2031" t="s">
        <v>3873</v>
      </c>
      <c r="J2031" t="s">
        <v>3859</v>
      </c>
      <c r="K2031">
        <v>596</v>
      </c>
    </row>
    <row r="2032" spans="1:11" x14ac:dyDescent="0.25">
      <c r="A2032" t="s">
        <v>4066</v>
      </c>
      <c r="B2032" t="s">
        <v>3853</v>
      </c>
      <c r="C2032" t="s">
        <v>354</v>
      </c>
      <c r="D2032" t="s">
        <v>4072</v>
      </c>
      <c r="E2032" t="s">
        <v>3970</v>
      </c>
      <c r="F2032" t="s">
        <v>317</v>
      </c>
      <c r="G2032" t="s">
        <v>4073</v>
      </c>
      <c r="H2032" t="s">
        <v>3880</v>
      </c>
      <c r="I2032" t="s">
        <v>3873</v>
      </c>
      <c r="J2032" t="s">
        <v>3860</v>
      </c>
      <c r="K2032">
        <v>596</v>
      </c>
    </row>
    <row r="2033" spans="1:11" x14ac:dyDescent="0.25">
      <c r="A2033" t="s">
        <v>4066</v>
      </c>
      <c r="B2033" t="s">
        <v>3853</v>
      </c>
      <c r="C2033" t="s">
        <v>354</v>
      </c>
      <c r="D2033" t="s">
        <v>4072</v>
      </c>
      <c r="E2033" t="s">
        <v>3970</v>
      </c>
      <c r="F2033" t="s">
        <v>317</v>
      </c>
      <c r="G2033" t="s">
        <v>4073</v>
      </c>
      <c r="H2033" t="s">
        <v>3880</v>
      </c>
      <c r="I2033" t="s">
        <v>3988</v>
      </c>
      <c r="J2033" t="s">
        <v>3864</v>
      </c>
      <c r="K2033">
        <v>49100</v>
      </c>
    </row>
    <row r="2034" spans="1:11" x14ac:dyDescent="0.25">
      <c r="A2034" t="s">
        <v>4066</v>
      </c>
      <c r="B2034" t="s">
        <v>3853</v>
      </c>
      <c r="C2034" t="s">
        <v>354</v>
      </c>
      <c r="D2034" t="s">
        <v>4072</v>
      </c>
      <c r="E2034" t="s">
        <v>3970</v>
      </c>
      <c r="F2034" t="s">
        <v>317</v>
      </c>
      <c r="G2034" t="s">
        <v>4073</v>
      </c>
      <c r="H2034" t="s">
        <v>3880</v>
      </c>
      <c r="I2034" t="s">
        <v>3988</v>
      </c>
      <c r="J2034" t="s">
        <v>3865</v>
      </c>
      <c r="K2034">
        <v>54500</v>
      </c>
    </row>
    <row r="2035" spans="1:11" x14ac:dyDescent="0.25">
      <c r="A2035" t="s">
        <v>4066</v>
      </c>
      <c r="B2035" t="s">
        <v>3853</v>
      </c>
      <c r="C2035" t="s">
        <v>354</v>
      </c>
      <c r="D2035" t="s">
        <v>4072</v>
      </c>
      <c r="E2035" t="s">
        <v>3970</v>
      </c>
      <c r="F2035" t="s">
        <v>317</v>
      </c>
      <c r="G2035" t="s">
        <v>4073</v>
      </c>
      <c r="H2035" t="s">
        <v>3880</v>
      </c>
      <c r="I2035" t="s">
        <v>3988</v>
      </c>
      <c r="J2035" t="s">
        <v>3883</v>
      </c>
      <c r="K2035">
        <v>54500</v>
      </c>
    </row>
    <row r="2036" spans="1:11" x14ac:dyDescent="0.25">
      <c r="A2036" t="s">
        <v>4066</v>
      </c>
      <c r="B2036" t="s">
        <v>3853</v>
      </c>
      <c r="C2036" t="s">
        <v>354</v>
      </c>
      <c r="D2036" t="s">
        <v>4072</v>
      </c>
      <c r="E2036" t="s">
        <v>3970</v>
      </c>
      <c r="F2036" t="s">
        <v>317</v>
      </c>
      <c r="G2036" t="s">
        <v>4073</v>
      </c>
      <c r="H2036" t="s">
        <v>3880</v>
      </c>
      <c r="I2036" t="s">
        <v>3886</v>
      </c>
      <c r="J2036" t="s">
        <v>3871</v>
      </c>
      <c r="K2036">
        <v>180000</v>
      </c>
    </row>
    <row r="2037" spans="1:11" x14ac:dyDescent="0.25">
      <c r="A2037" t="s">
        <v>4066</v>
      </c>
      <c r="B2037" t="s">
        <v>3853</v>
      </c>
      <c r="C2037" t="s">
        <v>354</v>
      </c>
      <c r="D2037" t="s">
        <v>4072</v>
      </c>
      <c r="E2037" t="s">
        <v>3970</v>
      </c>
      <c r="F2037" t="s">
        <v>317</v>
      </c>
      <c r="G2037" t="s">
        <v>4073</v>
      </c>
      <c r="H2037" t="s">
        <v>3880</v>
      </c>
      <c r="I2037" t="s">
        <v>3875</v>
      </c>
      <c r="J2037" t="s">
        <v>533</v>
      </c>
      <c r="K2037">
        <v>171000</v>
      </c>
    </row>
    <row r="2038" spans="1:11" x14ac:dyDescent="0.25">
      <c r="A2038" t="s">
        <v>4066</v>
      </c>
      <c r="B2038" t="s">
        <v>3853</v>
      </c>
      <c r="C2038" t="s">
        <v>354</v>
      </c>
      <c r="D2038" t="s">
        <v>4072</v>
      </c>
      <c r="E2038" t="s">
        <v>3970</v>
      </c>
      <c r="F2038" t="s">
        <v>317</v>
      </c>
      <c r="G2038" t="s">
        <v>4073</v>
      </c>
      <c r="H2038" t="s">
        <v>3880</v>
      </c>
      <c r="I2038" t="s">
        <v>3875</v>
      </c>
      <c r="J2038" t="s">
        <v>3871</v>
      </c>
      <c r="K2038">
        <v>180000</v>
      </c>
    </row>
    <row r="2039" spans="1:11" x14ac:dyDescent="0.25">
      <c r="A2039" t="s">
        <v>4066</v>
      </c>
      <c r="B2039" t="s">
        <v>3853</v>
      </c>
      <c r="C2039" t="s">
        <v>354</v>
      </c>
      <c r="D2039" t="s">
        <v>4072</v>
      </c>
      <c r="E2039" t="s">
        <v>3970</v>
      </c>
      <c r="F2039" t="s">
        <v>317</v>
      </c>
      <c r="G2039" t="s">
        <v>4073</v>
      </c>
      <c r="H2039" t="s">
        <v>3880</v>
      </c>
      <c r="I2039" t="s">
        <v>3876</v>
      </c>
      <c r="J2039" t="s">
        <v>3865</v>
      </c>
      <c r="K2039">
        <v>104600</v>
      </c>
    </row>
    <row r="2040" spans="1:11" x14ac:dyDescent="0.25">
      <c r="A2040" t="s">
        <v>4066</v>
      </c>
      <c r="B2040" t="s">
        <v>3853</v>
      </c>
      <c r="C2040" t="s">
        <v>354</v>
      </c>
      <c r="D2040" t="s">
        <v>4072</v>
      </c>
      <c r="E2040" t="s">
        <v>3970</v>
      </c>
      <c r="F2040" t="s">
        <v>317</v>
      </c>
      <c r="G2040" t="s">
        <v>4073</v>
      </c>
      <c r="H2040" t="s">
        <v>3880</v>
      </c>
      <c r="I2040" t="s">
        <v>3876</v>
      </c>
      <c r="J2040" t="s">
        <v>3883</v>
      </c>
      <c r="K2040">
        <v>104600</v>
      </c>
    </row>
    <row r="2041" spans="1:11" x14ac:dyDescent="0.25">
      <c r="A2041" t="s">
        <v>4066</v>
      </c>
      <c r="B2041" t="s">
        <v>3853</v>
      </c>
      <c r="C2041" t="s">
        <v>354</v>
      </c>
      <c r="D2041" t="s">
        <v>4074</v>
      </c>
      <c r="E2041" t="s">
        <v>770</v>
      </c>
      <c r="F2041" t="s">
        <v>305</v>
      </c>
      <c r="G2041" t="s">
        <v>4075</v>
      </c>
      <c r="H2041" t="s">
        <v>3890</v>
      </c>
      <c r="I2041" t="s">
        <v>3858</v>
      </c>
      <c r="J2041" t="s">
        <v>3859</v>
      </c>
      <c r="K2041">
        <v>12800</v>
      </c>
    </row>
    <row r="2042" spans="1:11" x14ac:dyDescent="0.25">
      <c r="A2042" t="s">
        <v>4066</v>
      </c>
      <c r="B2042" t="s">
        <v>3853</v>
      </c>
      <c r="C2042" t="s">
        <v>354</v>
      </c>
      <c r="D2042" t="s">
        <v>4074</v>
      </c>
      <c r="E2042" t="s">
        <v>770</v>
      </c>
      <c r="F2042" t="s">
        <v>305</v>
      </c>
      <c r="G2042" t="s">
        <v>4075</v>
      </c>
      <c r="H2042" t="s">
        <v>3890</v>
      </c>
      <c r="I2042" t="s">
        <v>3858</v>
      </c>
      <c r="J2042" t="s">
        <v>3860</v>
      </c>
      <c r="K2042">
        <v>12800</v>
      </c>
    </row>
    <row r="2043" spans="1:11" x14ac:dyDescent="0.25">
      <c r="A2043" t="s">
        <v>4066</v>
      </c>
      <c r="B2043" t="s">
        <v>3853</v>
      </c>
      <c r="C2043" t="s">
        <v>354</v>
      </c>
      <c r="D2043" t="s">
        <v>4074</v>
      </c>
      <c r="E2043" t="s">
        <v>770</v>
      </c>
      <c r="F2043" t="s">
        <v>305</v>
      </c>
      <c r="G2043" t="s">
        <v>4075</v>
      </c>
      <c r="H2043" t="s">
        <v>3890</v>
      </c>
      <c r="I2043" t="s">
        <v>3863</v>
      </c>
      <c r="J2043" t="s">
        <v>3864</v>
      </c>
      <c r="K2043">
        <v>67400</v>
      </c>
    </row>
    <row r="2044" spans="1:11" x14ac:dyDescent="0.25">
      <c r="A2044" t="s">
        <v>4066</v>
      </c>
      <c r="B2044" t="s">
        <v>3853</v>
      </c>
      <c r="C2044" t="s">
        <v>354</v>
      </c>
      <c r="D2044" t="s">
        <v>4074</v>
      </c>
      <c r="E2044" t="s">
        <v>770</v>
      </c>
      <c r="F2044" t="s">
        <v>305</v>
      </c>
      <c r="G2044" t="s">
        <v>4075</v>
      </c>
      <c r="H2044" t="s">
        <v>3890</v>
      </c>
      <c r="I2044" t="s">
        <v>3863</v>
      </c>
      <c r="J2044" t="s">
        <v>3865</v>
      </c>
      <c r="K2044">
        <v>72000</v>
      </c>
    </row>
    <row r="2045" spans="1:11" x14ac:dyDescent="0.25">
      <c r="A2045" t="s">
        <v>4066</v>
      </c>
      <c r="B2045" t="s">
        <v>3853</v>
      </c>
      <c r="C2045" t="s">
        <v>354</v>
      </c>
      <c r="D2045" t="s">
        <v>4074</v>
      </c>
      <c r="E2045" t="s">
        <v>770</v>
      </c>
      <c r="F2045" t="s">
        <v>305</v>
      </c>
      <c r="G2045" t="s">
        <v>4075</v>
      </c>
      <c r="H2045" t="s">
        <v>3890</v>
      </c>
      <c r="I2045" t="s">
        <v>3863</v>
      </c>
      <c r="J2045" t="s">
        <v>3883</v>
      </c>
      <c r="K2045">
        <v>72000</v>
      </c>
    </row>
    <row r="2046" spans="1:11" x14ac:dyDescent="0.25">
      <c r="A2046" t="s">
        <v>4066</v>
      </c>
      <c r="B2046" t="s">
        <v>3853</v>
      </c>
      <c r="C2046" t="s">
        <v>354</v>
      </c>
      <c r="D2046" t="s">
        <v>4074</v>
      </c>
      <c r="E2046" t="s">
        <v>770</v>
      </c>
      <c r="F2046" t="s">
        <v>305</v>
      </c>
      <c r="G2046" t="s">
        <v>4075</v>
      </c>
      <c r="H2046" t="s">
        <v>3890</v>
      </c>
      <c r="I2046" t="s">
        <v>3972</v>
      </c>
      <c r="J2046" t="s">
        <v>3864</v>
      </c>
      <c r="K2046">
        <v>38700</v>
      </c>
    </row>
    <row r="2047" spans="1:11" x14ac:dyDescent="0.25">
      <c r="A2047" t="s">
        <v>4066</v>
      </c>
      <c r="B2047" t="s">
        <v>3853</v>
      </c>
      <c r="C2047" t="s">
        <v>354</v>
      </c>
      <c r="D2047" t="s">
        <v>4074</v>
      </c>
      <c r="E2047" t="s">
        <v>770</v>
      </c>
      <c r="F2047" t="s">
        <v>305</v>
      </c>
      <c r="G2047" t="s">
        <v>4075</v>
      </c>
      <c r="H2047" t="s">
        <v>3890</v>
      </c>
      <c r="I2047" t="s">
        <v>3972</v>
      </c>
      <c r="J2047" t="s">
        <v>3865</v>
      </c>
      <c r="K2047">
        <v>42900</v>
      </c>
    </row>
    <row r="2048" spans="1:11" x14ac:dyDescent="0.25">
      <c r="A2048" t="s">
        <v>4066</v>
      </c>
      <c r="B2048" t="s">
        <v>3853</v>
      </c>
      <c r="C2048" t="s">
        <v>354</v>
      </c>
      <c r="D2048" t="s">
        <v>4074</v>
      </c>
      <c r="E2048" t="s">
        <v>770</v>
      </c>
      <c r="F2048" t="s">
        <v>305</v>
      </c>
      <c r="G2048" t="s">
        <v>4075</v>
      </c>
      <c r="H2048" t="s">
        <v>3890</v>
      </c>
      <c r="I2048" t="s">
        <v>3972</v>
      </c>
      <c r="J2048" t="s">
        <v>3883</v>
      </c>
      <c r="K2048">
        <v>42900</v>
      </c>
    </row>
    <row r="2049" spans="1:11" x14ac:dyDescent="0.25">
      <c r="A2049" t="s">
        <v>4066</v>
      </c>
      <c r="B2049" t="s">
        <v>3853</v>
      </c>
      <c r="C2049" t="s">
        <v>354</v>
      </c>
      <c r="D2049" t="s">
        <v>4074</v>
      </c>
      <c r="E2049" t="s">
        <v>770</v>
      </c>
      <c r="F2049" t="s">
        <v>305</v>
      </c>
      <c r="G2049" t="s">
        <v>4075</v>
      </c>
      <c r="H2049" t="s">
        <v>3890</v>
      </c>
      <c r="I2049" t="s">
        <v>3904</v>
      </c>
      <c r="J2049" t="s">
        <v>3864</v>
      </c>
      <c r="K2049">
        <v>29800</v>
      </c>
    </row>
    <row r="2050" spans="1:11" x14ac:dyDescent="0.25">
      <c r="A2050" t="s">
        <v>4066</v>
      </c>
      <c r="B2050" t="s">
        <v>3853</v>
      </c>
      <c r="C2050" t="s">
        <v>354</v>
      </c>
      <c r="D2050" t="s">
        <v>4074</v>
      </c>
      <c r="E2050" t="s">
        <v>770</v>
      </c>
      <c r="F2050" t="s">
        <v>305</v>
      </c>
      <c r="G2050" t="s">
        <v>4075</v>
      </c>
      <c r="H2050" t="s">
        <v>3890</v>
      </c>
      <c r="I2050" t="s">
        <v>3904</v>
      </c>
      <c r="J2050" t="s">
        <v>3865</v>
      </c>
      <c r="K2050">
        <v>31000</v>
      </c>
    </row>
    <row r="2051" spans="1:11" x14ac:dyDescent="0.25">
      <c r="A2051" t="s">
        <v>4066</v>
      </c>
      <c r="B2051" t="s">
        <v>3853</v>
      </c>
      <c r="C2051" t="s">
        <v>354</v>
      </c>
      <c r="D2051" t="s">
        <v>4074</v>
      </c>
      <c r="E2051" t="s">
        <v>770</v>
      </c>
      <c r="F2051" t="s">
        <v>305</v>
      </c>
      <c r="G2051" t="s">
        <v>4075</v>
      </c>
      <c r="H2051" t="s">
        <v>3890</v>
      </c>
      <c r="I2051" t="s">
        <v>3904</v>
      </c>
      <c r="J2051" t="s">
        <v>3883</v>
      </c>
      <c r="K2051">
        <v>31000</v>
      </c>
    </row>
    <row r="2052" spans="1:11" x14ac:dyDescent="0.25">
      <c r="A2052" t="s">
        <v>4066</v>
      </c>
      <c r="B2052" t="s">
        <v>3853</v>
      </c>
      <c r="C2052" t="s">
        <v>354</v>
      </c>
      <c r="D2052" t="s">
        <v>4074</v>
      </c>
      <c r="E2052" t="s">
        <v>770</v>
      </c>
      <c r="F2052" t="s">
        <v>305</v>
      </c>
      <c r="G2052" t="s">
        <v>4075</v>
      </c>
      <c r="H2052" t="s">
        <v>3890</v>
      </c>
      <c r="I2052" t="s">
        <v>3867</v>
      </c>
      <c r="J2052" t="s">
        <v>3865</v>
      </c>
      <c r="K2052">
        <v>90000</v>
      </c>
    </row>
    <row r="2053" spans="1:11" x14ac:dyDescent="0.25">
      <c r="A2053" t="s">
        <v>4066</v>
      </c>
      <c r="B2053" t="s">
        <v>3853</v>
      </c>
      <c r="C2053" t="s">
        <v>354</v>
      </c>
      <c r="D2053" t="s">
        <v>4074</v>
      </c>
      <c r="E2053" t="s">
        <v>770</v>
      </c>
      <c r="F2053" t="s">
        <v>305</v>
      </c>
      <c r="G2053" t="s">
        <v>4075</v>
      </c>
      <c r="H2053" t="s">
        <v>3890</v>
      </c>
      <c r="I2053" t="s">
        <v>3867</v>
      </c>
      <c r="J2053" t="s">
        <v>3883</v>
      </c>
      <c r="K2053">
        <v>90000</v>
      </c>
    </row>
    <row r="2054" spans="1:11" x14ac:dyDescent="0.25">
      <c r="A2054" t="s">
        <v>4066</v>
      </c>
      <c r="B2054" t="s">
        <v>3853</v>
      </c>
      <c r="C2054" t="s">
        <v>354</v>
      </c>
      <c r="D2054" t="s">
        <v>4074</v>
      </c>
      <c r="E2054" t="s">
        <v>770</v>
      </c>
      <c r="F2054" t="s">
        <v>305</v>
      </c>
      <c r="G2054" t="s">
        <v>4075</v>
      </c>
      <c r="H2054" t="s">
        <v>3890</v>
      </c>
      <c r="I2054" t="s">
        <v>3868</v>
      </c>
      <c r="J2054" t="s">
        <v>3865</v>
      </c>
      <c r="K2054">
        <v>80500</v>
      </c>
    </row>
    <row r="2055" spans="1:11" x14ac:dyDescent="0.25">
      <c r="A2055" t="s">
        <v>4066</v>
      </c>
      <c r="B2055" t="s">
        <v>3853</v>
      </c>
      <c r="C2055" t="s">
        <v>354</v>
      </c>
      <c r="D2055" t="s">
        <v>4074</v>
      </c>
      <c r="E2055" t="s">
        <v>770</v>
      </c>
      <c r="F2055" t="s">
        <v>305</v>
      </c>
      <c r="G2055" t="s">
        <v>4075</v>
      </c>
      <c r="H2055" t="s">
        <v>3890</v>
      </c>
      <c r="I2055" t="s">
        <v>3868</v>
      </c>
      <c r="J2055" t="s">
        <v>3883</v>
      </c>
      <c r="K2055">
        <v>80500</v>
      </c>
    </row>
    <row r="2056" spans="1:11" x14ac:dyDescent="0.25">
      <c r="A2056" t="s">
        <v>4066</v>
      </c>
      <c r="B2056" t="s">
        <v>3853</v>
      </c>
      <c r="C2056" t="s">
        <v>354</v>
      </c>
      <c r="D2056" t="s">
        <v>4074</v>
      </c>
      <c r="E2056" t="s">
        <v>770</v>
      </c>
      <c r="F2056" t="s">
        <v>305</v>
      </c>
      <c r="G2056" t="s">
        <v>4075</v>
      </c>
      <c r="H2056" t="s">
        <v>3890</v>
      </c>
      <c r="I2056" t="s">
        <v>3870</v>
      </c>
      <c r="J2056" t="s">
        <v>3865</v>
      </c>
      <c r="K2056">
        <v>28000</v>
      </c>
    </row>
    <row r="2057" spans="1:11" x14ac:dyDescent="0.25">
      <c r="A2057" t="s">
        <v>4066</v>
      </c>
      <c r="B2057" t="s">
        <v>3853</v>
      </c>
      <c r="C2057" t="s">
        <v>354</v>
      </c>
      <c r="D2057" t="s">
        <v>4074</v>
      </c>
      <c r="E2057" t="s">
        <v>770</v>
      </c>
      <c r="F2057" t="s">
        <v>305</v>
      </c>
      <c r="G2057" t="s">
        <v>4075</v>
      </c>
      <c r="H2057" t="s">
        <v>3890</v>
      </c>
      <c r="I2057" t="s">
        <v>3870</v>
      </c>
      <c r="J2057" t="s">
        <v>3883</v>
      </c>
      <c r="K2057">
        <v>28000</v>
      </c>
    </row>
    <row r="2058" spans="1:11" x14ac:dyDescent="0.25">
      <c r="A2058" t="s">
        <v>4066</v>
      </c>
      <c r="B2058" t="s">
        <v>3853</v>
      </c>
      <c r="C2058" t="s">
        <v>354</v>
      </c>
      <c r="D2058" t="s">
        <v>4074</v>
      </c>
      <c r="E2058" t="s">
        <v>770</v>
      </c>
      <c r="F2058" t="s">
        <v>305</v>
      </c>
      <c r="G2058" t="s">
        <v>4075</v>
      </c>
      <c r="H2058" t="s">
        <v>3890</v>
      </c>
      <c r="I2058" t="s">
        <v>3921</v>
      </c>
      <c r="J2058" t="s">
        <v>3865</v>
      </c>
      <c r="K2058">
        <v>14500</v>
      </c>
    </row>
    <row r="2059" spans="1:11" x14ac:dyDescent="0.25">
      <c r="A2059" t="s">
        <v>4066</v>
      </c>
      <c r="B2059" t="s">
        <v>3853</v>
      </c>
      <c r="C2059" t="s">
        <v>354</v>
      </c>
      <c r="D2059" t="s">
        <v>4074</v>
      </c>
      <c r="E2059" t="s">
        <v>770</v>
      </c>
      <c r="F2059" t="s">
        <v>305</v>
      </c>
      <c r="G2059" t="s">
        <v>4075</v>
      </c>
      <c r="H2059" t="s">
        <v>3890</v>
      </c>
      <c r="I2059" t="s">
        <v>3921</v>
      </c>
      <c r="J2059" t="s">
        <v>3883</v>
      </c>
      <c r="K2059">
        <v>14500</v>
      </c>
    </row>
    <row r="2060" spans="1:11" x14ac:dyDescent="0.25">
      <c r="A2060" t="s">
        <v>4066</v>
      </c>
      <c r="B2060" t="s">
        <v>3853</v>
      </c>
      <c r="C2060" t="s">
        <v>354</v>
      </c>
      <c r="D2060" t="s">
        <v>4074</v>
      </c>
      <c r="E2060" t="s">
        <v>770</v>
      </c>
      <c r="F2060" t="s">
        <v>305</v>
      </c>
      <c r="G2060" t="s">
        <v>4075</v>
      </c>
      <c r="H2060" t="s">
        <v>3890</v>
      </c>
      <c r="I2060" t="s">
        <v>3918</v>
      </c>
      <c r="J2060" t="s">
        <v>3865</v>
      </c>
      <c r="K2060">
        <v>49500</v>
      </c>
    </row>
    <row r="2061" spans="1:11" x14ac:dyDescent="0.25">
      <c r="A2061" t="s">
        <v>4066</v>
      </c>
      <c r="B2061" t="s">
        <v>3853</v>
      </c>
      <c r="C2061" t="s">
        <v>354</v>
      </c>
      <c r="D2061" t="s">
        <v>4074</v>
      </c>
      <c r="E2061" t="s">
        <v>770</v>
      </c>
      <c r="F2061" t="s">
        <v>305</v>
      </c>
      <c r="G2061" t="s">
        <v>4075</v>
      </c>
      <c r="H2061" t="s">
        <v>3890</v>
      </c>
      <c r="I2061" t="s">
        <v>3918</v>
      </c>
      <c r="J2061" t="s">
        <v>3883</v>
      </c>
      <c r="K2061">
        <v>49500</v>
      </c>
    </row>
    <row r="2062" spans="1:11" x14ac:dyDescent="0.25">
      <c r="A2062" t="s">
        <v>4066</v>
      </c>
      <c r="B2062" t="s">
        <v>3853</v>
      </c>
      <c r="C2062" t="s">
        <v>354</v>
      </c>
      <c r="D2062" t="s">
        <v>4074</v>
      </c>
      <c r="E2062" t="s">
        <v>770</v>
      </c>
      <c r="F2062" t="s">
        <v>305</v>
      </c>
      <c r="G2062" t="s">
        <v>4075</v>
      </c>
      <c r="H2062" t="s">
        <v>3890</v>
      </c>
      <c r="I2062" t="s">
        <v>3905</v>
      </c>
      <c r="J2062" t="s">
        <v>3859</v>
      </c>
      <c r="K2062">
        <v>179</v>
      </c>
    </row>
    <row r="2063" spans="1:11" x14ac:dyDescent="0.25">
      <c r="A2063" t="s">
        <v>4066</v>
      </c>
      <c r="B2063" t="s">
        <v>3853</v>
      </c>
      <c r="C2063" t="s">
        <v>354</v>
      </c>
      <c r="D2063" t="s">
        <v>4074</v>
      </c>
      <c r="E2063" t="s">
        <v>770</v>
      </c>
      <c r="F2063" t="s">
        <v>305</v>
      </c>
      <c r="G2063" t="s">
        <v>4075</v>
      </c>
      <c r="H2063" t="s">
        <v>3890</v>
      </c>
      <c r="I2063" t="s">
        <v>3905</v>
      </c>
      <c r="J2063" t="s">
        <v>3860</v>
      </c>
      <c r="K2063">
        <v>179</v>
      </c>
    </row>
    <row r="2064" spans="1:11" x14ac:dyDescent="0.25">
      <c r="A2064" t="s">
        <v>4066</v>
      </c>
      <c r="B2064" t="s">
        <v>3853</v>
      </c>
      <c r="C2064" t="s">
        <v>354</v>
      </c>
      <c r="D2064" t="s">
        <v>4074</v>
      </c>
      <c r="E2064" t="s">
        <v>770</v>
      </c>
      <c r="F2064" t="s">
        <v>305</v>
      </c>
      <c r="G2064" t="s">
        <v>4075</v>
      </c>
      <c r="H2064" t="s">
        <v>3890</v>
      </c>
      <c r="I2064" t="s">
        <v>3884</v>
      </c>
      <c r="J2064" t="s">
        <v>3859</v>
      </c>
      <c r="K2064">
        <v>15000</v>
      </c>
    </row>
    <row r="2065" spans="1:11" x14ac:dyDescent="0.25">
      <c r="A2065" t="s">
        <v>4066</v>
      </c>
      <c r="B2065" t="s">
        <v>3853</v>
      </c>
      <c r="C2065" t="s">
        <v>354</v>
      </c>
      <c r="D2065" t="s">
        <v>4074</v>
      </c>
      <c r="E2065" t="s">
        <v>770</v>
      </c>
      <c r="F2065" t="s">
        <v>305</v>
      </c>
      <c r="G2065" t="s">
        <v>4075</v>
      </c>
      <c r="H2065" t="s">
        <v>3890</v>
      </c>
      <c r="I2065" t="s">
        <v>3884</v>
      </c>
      <c r="J2065" t="s">
        <v>3860</v>
      </c>
      <c r="K2065">
        <v>15000</v>
      </c>
    </row>
    <row r="2066" spans="1:11" x14ac:dyDescent="0.25">
      <c r="A2066" t="s">
        <v>4066</v>
      </c>
      <c r="B2066" t="s">
        <v>3853</v>
      </c>
      <c r="C2066" t="s">
        <v>354</v>
      </c>
      <c r="D2066" t="s">
        <v>4074</v>
      </c>
      <c r="E2066" t="s">
        <v>770</v>
      </c>
      <c r="F2066" t="s">
        <v>305</v>
      </c>
      <c r="G2066" t="s">
        <v>4075</v>
      </c>
      <c r="H2066" t="s">
        <v>3890</v>
      </c>
      <c r="I2066" t="s">
        <v>530</v>
      </c>
      <c r="J2066" t="s">
        <v>533</v>
      </c>
      <c r="K2066">
        <v>156400</v>
      </c>
    </row>
    <row r="2067" spans="1:11" x14ac:dyDescent="0.25">
      <c r="A2067" t="s">
        <v>4066</v>
      </c>
      <c r="B2067" t="s">
        <v>3853</v>
      </c>
      <c r="C2067" t="s">
        <v>354</v>
      </c>
      <c r="D2067" t="s">
        <v>4074</v>
      </c>
      <c r="E2067" t="s">
        <v>770</v>
      </c>
      <c r="F2067" t="s">
        <v>305</v>
      </c>
      <c r="G2067" t="s">
        <v>4075</v>
      </c>
      <c r="H2067" t="s">
        <v>3890</v>
      </c>
      <c r="I2067" t="s">
        <v>530</v>
      </c>
      <c r="J2067" t="s">
        <v>3871</v>
      </c>
      <c r="K2067">
        <v>157000</v>
      </c>
    </row>
    <row r="2068" spans="1:11" x14ac:dyDescent="0.25">
      <c r="A2068" t="s">
        <v>4066</v>
      </c>
      <c r="B2068" t="s">
        <v>3853</v>
      </c>
      <c r="C2068" t="s">
        <v>354</v>
      </c>
      <c r="D2068" t="s">
        <v>4074</v>
      </c>
      <c r="E2068" t="s">
        <v>770</v>
      </c>
      <c r="F2068" t="s">
        <v>305</v>
      </c>
      <c r="G2068" t="s">
        <v>4075</v>
      </c>
      <c r="H2068" t="s">
        <v>3890</v>
      </c>
      <c r="I2068" t="s">
        <v>3872</v>
      </c>
      <c r="J2068" t="s">
        <v>3859</v>
      </c>
      <c r="K2068">
        <v>9000</v>
      </c>
    </row>
    <row r="2069" spans="1:11" x14ac:dyDescent="0.25">
      <c r="A2069" t="s">
        <v>4066</v>
      </c>
      <c r="B2069" t="s">
        <v>3853</v>
      </c>
      <c r="C2069" t="s">
        <v>354</v>
      </c>
      <c r="D2069" t="s">
        <v>4074</v>
      </c>
      <c r="E2069" t="s">
        <v>770</v>
      </c>
      <c r="F2069" t="s">
        <v>305</v>
      </c>
      <c r="G2069" t="s">
        <v>4075</v>
      </c>
      <c r="H2069" t="s">
        <v>3890</v>
      </c>
      <c r="I2069" t="s">
        <v>3872</v>
      </c>
      <c r="J2069" t="s">
        <v>3860</v>
      </c>
      <c r="K2069">
        <v>9000</v>
      </c>
    </row>
    <row r="2070" spans="1:11" x14ac:dyDescent="0.25">
      <c r="A2070" t="s">
        <v>4066</v>
      </c>
      <c r="B2070" t="s">
        <v>3853</v>
      </c>
      <c r="C2070" t="s">
        <v>354</v>
      </c>
      <c r="D2070" t="s">
        <v>4074</v>
      </c>
      <c r="E2070" t="s">
        <v>770</v>
      </c>
      <c r="F2070" t="s">
        <v>305</v>
      </c>
      <c r="G2070" t="s">
        <v>4075</v>
      </c>
      <c r="H2070" t="s">
        <v>3890</v>
      </c>
      <c r="I2070" t="s">
        <v>3873</v>
      </c>
      <c r="J2070" t="s">
        <v>3859</v>
      </c>
      <c r="K2070">
        <v>413</v>
      </c>
    </row>
    <row r="2071" spans="1:11" x14ac:dyDescent="0.25">
      <c r="A2071" t="s">
        <v>4066</v>
      </c>
      <c r="B2071" t="s">
        <v>3853</v>
      </c>
      <c r="C2071" t="s">
        <v>354</v>
      </c>
      <c r="D2071" t="s">
        <v>4074</v>
      </c>
      <c r="E2071" t="s">
        <v>770</v>
      </c>
      <c r="F2071" t="s">
        <v>305</v>
      </c>
      <c r="G2071" t="s">
        <v>4075</v>
      </c>
      <c r="H2071" t="s">
        <v>3890</v>
      </c>
      <c r="I2071" t="s">
        <v>3873</v>
      </c>
      <c r="J2071" t="s">
        <v>3860</v>
      </c>
      <c r="K2071">
        <v>413</v>
      </c>
    </row>
    <row r="2072" spans="1:11" x14ac:dyDescent="0.25">
      <c r="A2072" t="s">
        <v>4066</v>
      </c>
      <c r="B2072" t="s">
        <v>3853</v>
      </c>
      <c r="C2072" t="s">
        <v>354</v>
      </c>
      <c r="D2072" t="s">
        <v>4074</v>
      </c>
      <c r="E2072" t="s">
        <v>770</v>
      </c>
      <c r="F2072" t="s">
        <v>305</v>
      </c>
      <c r="G2072" t="s">
        <v>4075</v>
      </c>
      <c r="H2072" t="s">
        <v>3890</v>
      </c>
      <c r="I2072" t="s">
        <v>3874</v>
      </c>
      <c r="J2072" t="s">
        <v>3864</v>
      </c>
      <c r="K2072">
        <v>24500</v>
      </c>
    </row>
    <row r="2073" spans="1:11" x14ac:dyDescent="0.25">
      <c r="A2073" t="s">
        <v>4066</v>
      </c>
      <c r="B2073" t="s">
        <v>3853</v>
      </c>
      <c r="C2073" t="s">
        <v>354</v>
      </c>
      <c r="D2073" t="s">
        <v>4074</v>
      </c>
      <c r="E2073" t="s">
        <v>770</v>
      </c>
      <c r="F2073" t="s">
        <v>305</v>
      </c>
      <c r="G2073" t="s">
        <v>4075</v>
      </c>
      <c r="H2073" t="s">
        <v>3890</v>
      </c>
      <c r="I2073" t="s">
        <v>3874</v>
      </c>
      <c r="J2073" t="s">
        <v>3865</v>
      </c>
      <c r="K2073">
        <v>26800</v>
      </c>
    </row>
    <row r="2074" spans="1:11" x14ac:dyDescent="0.25">
      <c r="A2074" t="s">
        <v>4066</v>
      </c>
      <c r="B2074" t="s">
        <v>3853</v>
      </c>
      <c r="C2074" t="s">
        <v>354</v>
      </c>
      <c r="D2074" t="s">
        <v>4074</v>
      </c>
      <c r="E2074" t="s">
        <v>770</v>
      </c>
      <c r="F2074" t="s">
        <v>305</v>
      </c>
      <c r="G2074" t="s">
        <v>4075</v>
      </c>
      <c r="H2074" t="s">
        <v>3890</v>
      </c>
      <c r="I2074" t="s">
        <v>3874</v>
      </c>
      <c r="J2074" t="s">
        <v>3883</v>
      </c>
      <c r="K2074">
        <v>26800</v>
      </c>
    </row>
    <row r="2075" spans="1:11" x14ac:dyDescent="0.25">
      <c r="A2075" t="s">
        <v>4066</v>
      </c>
      <c r="B2075" t="s">
        <v>3853</v>
      </c>
      <c r="C2075" t="s">
        <v>354</v>
      </c>
      <c r="D2075" t="s">
        <v>4074</v>
      </c>
      <c r="E2075" t="s">
        <v>770</v>
      </c>
      <c r="F2075" t="s">
        <v>305</v>
      </c>
      <c r="G2075" t="s">
        <v>4075</v>
      </c>
      <c r="H2075" t="s">
        <v>3890</v>
      </c>
      <c r="I2075" t="s">
        <v>3988</v>
      </c>
      <c r="J2075" t="s">
        <v>3864</v>
      </c>
      <c r="K2075">
        <v>21300</v>
      </c>
    </row>
    <row r="2076" spans="1:11" x14ac:dyDescent="0.25">
      <c r="A2076" t="s">
        <v>4066</v>
      </c>
      <c r="B2076" t="s">
        <v>3853</v>
      </c>
      <c r="C2076" t="s">
        <v>354</v>
      </c>
      <c r="D2076" t="s">
        <v>4074</v>
      </c>
      <c r="E2076" t="s">
        <v>770</v>
      </c>
      <c r="F2076" t="s">
        <v>305</v>
      </c>
      <c r="G2076" t="s">
        <v>4075</v>
      </c>
      <c r="H2076" t="s">
        <v>3890</v>
      </c>
      <c r="I2076" t="s">
        <v>3988</v>
      </c>
      <c r="J2076" t="s">
        <v>3865</v>
      </c>
      <c r="K2076">
        <v>22500</v>
      </c>
    </row>
    <row r="2077" spans="1:11" x14ac:dyDescent="0.25">
      <c r="A2077" t="s">
        <v>4066</v>
      </c>
      <c r="B2077" t="s">
        <v>3853</v>
      </c>
      <c r="C2077" t="s">
        <v>354</v>
      </c>
      <c r="D2077" t="s">
        <v>4074</v>
      </c>
      <c r="E2077" t="s">
        <v>770</v>
      </c>
      <c r="F2077" t="s">
        <v>305</v>
      </c>
      <c r="G2077" t="s">
        <v>4075</v>
      </c>
      <c r="H2077" t="s">
        <v>3890</v>
      </c>
      <c r="I2077" t="s">
        <v>3988</v>
      </c>
      <c r="J2077" t="s">
        <v>3883</v>
      </c>
      <c r="K2077">
        <v>22500</v>
      </c>
    </row>
    <row r="2078" spans="1:11" x14ac:dyDescent="0.25">
      <c r="A2078" t="s">
        <v>4066</v>
      </c>
      <c r="B2078" t="s">
        <v>3853</v>
      </c>
      <c r="C2078" t="s">
        <v>354</v>
      </c>
      <c r="D2078" t="s">
        <v>4074</v>
      </c>
      <c r="E2078" t="s">
        <v>770</v>
      </c>
      <c r="F2078" t="s">
        <v>305</v>
      </c>
      <c r="G2078" t="s">
        <v>4075</v>
      </c>
      <c r="H2078" t="s">
        <v>3890</v>
      </c>
      <c r="I2078" t="s">
        <v>3886</v>
      </c>
      <c r="J2078" t="s">
        <v>3871</v>
      </c>
      <c r="K2078">
        <v>157000</v>
      </c>
    </row>
    <row r="2079" spans="1:11" x14ac:dyDescent="0.25">
      <c r="A2079" t="s">
        <v>4066</v>
      </c>
      <c r="B2079" t="s">
        <v>3853</v>
      </c>
      <c r="C2079" t="s">
        <v>354</v>
      </c>
      <c r="D2079" t="s">
        <v>4074</v>
      </c>
      <c r="E2079" t="s">
        <v>770</v>
      </c>
      <c r="F2079" t="s">
        <v>305</v>
      </c>
      <c r="G2079" t="s">
        <v>4075</v>
      </c>
      <c r="H2079" t="s">
        <v>3890</v>
      </c>
      <c r="I2079" t="s">
        <v>3875</v>
      </c>
      <c r="J2079" t="s">
        <v>533</v>
      </c>
      <c r="K2079">
        <v>156400</v>
      </c>
    </row>
    <row r="2080" spans="1:11" x14ac:dyDescent="0.25">
      <c r="A2080" t="s">
        <v>4066</v>
      </c>
      <c r="B2080" t="s">
        <v>3853</v>
      </c>
      <c r="C2080" t="s">
        <v>354</v>
      </c>
      <c r="D2080" t="s">
        <v>4074</v>
      </c>
      <c r="E2080" t="s">
        <v>770</v>
      </c>
      <c r="F2080" t="s">
        <v>305</v>
      </c>
      <c r="G2080" t="s">
        <v>4075</v>
      </c>
      <c r="H2080" t="s">
        <v>3890</v>
      </c>
      <c r="I2080" t="s">
        <v>3875</v>
      </c>
      <c r="J2080" t="s">
        <v>3871</v>
      </c>
      <c r="K2080">
        <v>157000</v>
      </c>
    </row>
    <row r="2081" spans="1:11" x14ac:dyDescent="0.25">
      <c r="A2081" t="s">
        <v>4066</v>
      </c>
      <c r="B2081" t="s">
        <v>3853</v>
      </c>
      <c r="C2081" t="s">
        <v>354</v>
      </c>
      <c r="D2081" t="s">
        <v>4074</v>
      </c>
      <c r="E2081" t="s">
        <v>770</v>
      </c>
      <c r="F2081" t="s">
        <v>305</v>
      </c>
      <c r="G2081" t="s">
        <v>4075</v>
      </c>
      <c r="H2081" t="s">
        <v>3890</v>
      </c>
      <c r="I2081" t="s">
        <v>3876</v>
      </c>
      <c r="J2081" t="s">
        <v>3865</v>
      </c>
      <c r="K2081">
        <v>101000</v>
      </c>
    </row>
    <row r="2082" spans="1:11" x14ac:dyDescent="0.25">
      <c r="A2082" t="s">
        <v>4066</v>
      </c>
      <c r="B2082" t="s">
        <v>3853</v>
      </c>
      <c r="C2082" t="s">
        <v>354</v>
      </c>
      <c r="D2082" t="s">
        <v>4074</v>
      </c>
      <c r="E2082" t="s">
        <v>770</v>
      </c>
      <c r="F2082" t="s">
        <v>305</v>
      </c>
      <c r="G2082" t="s">
        <v>4075</v>
      </c>
      <c r="H2082" t="s">
        <v>3890</v>
      </c>
      <c r="I2082" t="s">
        <v>3876</v>
      </c>
      <c r="J2082" t="s">
        <v>3883</v>
      </c>
      <c r="K2082">
        <v>101000</v>
      </c>
    </row>
    <row r="2083" spans="1:11" x14ac:dyDescent="0.25">
      <c r="A2083" t="s">
        <v>4066</v>
      </c>
      <c r="B2083" t="s">
        <v>3853</v>
      </c>
      <c r="C2083" t="s">
        <v>354</v>
      </c>
      <c r="D2083" t="s">
        <v>4076</v>
      </c>
      <c r="E2083" t="s">
        <v>3970</v>
      </c>
      <c r="F2083" t="s">
        <v>383</v>
      </c>
      <c r="G2083" t="s">
        <v>4070</v>
      </c>
      <c r="H2083" t="s">
        <v>3880</v>
      </c>
      <c r="I2083" t="s">
        <v>3881</v>
      </c>
      <c r="J2083" t="s">
        <v>3859</v>
      </c>
      <c r="K2083">
        <v>21000</v>
      </c>
    </row>
    <row r="2084" spans="1:11" x14ac:dyDescent="0.25">
      <c r="A2084" t="s">
        <v>4066</v>
      </c>
      <c r="B2084" t="s">
        <v>3853</v>
      </c>
      <c r="C2084" t="s">
        <v>354</v>
      </c>
      <c r="D2084" t="s">
        <v>4076</v>
      </c>
      <c r="E2084" t="s">
        <v>3970</v>
      </c>
      <c r="F2084" t="s">
        <v>383</v>
      </c>
      <c r="G2084" t="s">
        <v>4070</v>
      </c>
      <c r="H2084" t="s">
        <v>3880</v>
      </c>
      <c r="I2084" t="s">
        <v>3881</v>
      </c>
      <c r="J2084" t="s">
        <v>3860</v>
      </c>
      <c r="K2084">
        <v>21000</v>
      </c>
    </row>
    <row r="2085" spans="1:11" x14ac:dyDescent="0.25">
      <c r="A2085" t="s">
        <v>4066</v>
      </c>
      <c r="B2085" t="s">
        <v>3853</v>
      </c>
      <c r="C2085" t="s">
        <v>354</v>
      </c>
      <c r="D2085" t="s">
        <v>4076</v>
      </c>
      <c r="E2085" t="s">
        <v>3970</v>
      </c>
      <c r="F2085" t="s">
        <v>383</v>
      </c>
      <c r="G2085" t="s">
        <v>4070</v>
      </c>
      <c r="H2085" t="s">
        <v>3880</v>
      </c>
      <c r="I2085" t="s">
        <v>3904</v>
      </c>
      <c r="J2085" t="s">
        <v>3864</v>
      </c>
      <c r="K2085">
        <v>28500</v>
      </c>
    </row>
    <row r="2086" spans="1:11" x14ac:dyDescent="0.25">
      <c r="A2086" t="s">
        <v>4066</v>
      </c>
      <c r="B2086" t="s">
        <v>3853</v>
      </c>
      <c r="C2086" t="s">
        <v>354</v>
      </c>
      <c r="D2086" t="s">
        <v>4076</v>
      </c>
      <c r="E2086" t="s">
        <v>3970</v>
      </c>
      <c r="F2086" t="s">
        <v>383</v>
      </c>
      <c r="G2086" t="s">
        <v>4070</v>
      </c>
      <c r="H2086" t="s">
        <v>3880</v>
      </c>
      <c r="I2086" t="s">
        <v>3904</v>
      </c>
      <c r="J2086" t="s">
        <v>3865</v>
      </c>
      <c r="K2086">
        <v>32000</v>
      </c>
    </row>
    <row r="2087" spans="1:11" x14ac:dyDescent="0.25">
      <c r="A2087" t="s">
        <v>4066</v>
      </c>
      <c r="B2087" t="s">
        <v>3853</v>
      </c>
      <c r="C2087" t="s">
        <v>354</v>
      </c>
      <c r="D2087" t="s">
        <v>4076</v>
      </c>
      <c r="E2087" t="s">
        <v>3970</v>
      </c>
      <c r="F2087" t="s">
        <v>383</v>
      </c>
      <c r="G2087" t="s">
        <v>4070</v>
      </c>
      <c r="H2087" t="s">
        <v>3880</v>
      </c>
      <c r="I2087" t="s">
        <v>3904</v>
      </c>
      <c r="J2087" t="s">
        <v>3883</v>
      </c>
      <c r="K2087">
        <v>32000</v>
      </c>
    </row>
    <row r="2088" spans="1:11" x14ac:dyDescent="0.25">
      <c r="A2088" t="s">
        <v>4066</v>
      </c>
      <c r="B2088" t="s">
        <v>3853</v>
      </c>
      <c r="C2088" t="s">
        <v>354</v>
      </c>
      <c r="D2088" t="s">
        <v>4076</v>
      </c>
      <c r="E2088" t="s">
        <v>3970</v>
      </c>
      <c r="F2088" t="s">
        <v>383</v>
      </c>
      <c r="G2088" t="s">
        <v>4070</v>
      </c>
      <c r="H2088" t="s">
        <v>3880</v>
      </c>
      <c r="I2088" t="s">
        <v>3866</v>
      </c>
      <c r="J2088" t="s">
        <v>3865</v>
      </c>
      <c r="K2088">
        <v>46000</v>
      </c>
    </row>
    <row r="2089" spans="1:11" x14ac:dyDescent="0.25">
      <c r="A2089" t="s">
        <v>4066</v>
      </c>
      <c r="B2089" t="s">
        <v>3853</v>
      </c>
      <c r="C2089" t="s">
        <v>354</v>
      </c>
      <c r="D2089" t="s">
        <v>4076</v>
      </c>
      <c r="E2089" t="s">
        <v>3970</v>
      </c>
      <c r="F2089" t="s">
        <v>383</v>
      </c>
      <c r="G2089" t="s">
        <v>4070</v>
      </c>
      <c r="H2089" t="s">
        <v>3880</v>
      </c>
      <c r="I2089" t="s">
        <v>3866</v>
      </c>
      <c r="J2089" t="s">
        <v>3883</v>
      </c>
      <c r="K2089">
        <v>46000</v>
      </c>
    </row>
    <row r="2090" spans="1:11" x14ac:dyDescent="0.25">
      <c r="A2090" t="s">
        <v>4066</v>
      </c>
      <c r="B2090" t="s">
        <v>3853</v>
      </c>
      <c r="C2090" t="s">
        <v>354</v>
      </c>
      <c r="D2090" t="s">
        <v>4076</v>
      </c>
      <c r="E2090" t="s">
        <v>3970</v>
      </c>
      <c r="F2090" t="s">
        <v>383</v>
      </c>
      <c r="G2090" t="s">
        <v>4070</v>
      </c>
      <c r="H2090" t="s">
        <v>3880</v>
      </c>
      <c r="I2090" t="s">
        <v>3869</v>
      </c>
      <c r="J2090" t="s">
        <v>3865</v>
      </c>
      <c r="K2090">
        <v>29100</v>
      </c>
    </row>
    <row r="2091" spans="1:11" x14ac:dyDescent="0.25">
      <c r="A2091" t="s">
        <v>4066</v>
      </c>
      <c r="B2091" t="s">
        <v>3853</v>
      </c>
      <c r="C2091" t="s">
        <v>354</v>
      </c>
      <c r="D2091" t="s">
        <v>4076</v>
      </c>
      <c r="E2091" t="s">
        <v>3970</v>
      </c>
      <c r="F2091" t="s">
        <v>383</v>
      </c>
      <c r="G2091" t="s">
        <v>4070</v>
      </c>
      <c r="H2091" t="s">
        <v>3880</v>
      </c>
      <c r="I2091" t="s">
        <v>3869</v>
      </c>
      <c r="J2091" t="s">
        <v>3883</v>
      </c>
      <c r="K2091">
        <v>29100</v>
      </c>
    </row>
    <row r="2092" spans="1:11" x14ac:dyDescent="0.25">
      <c r="A2092" t="s">
        <v>4066</v>
      </c>
      <c r="B2092" t="s">
        <v>3853</v>
      </c>
      <c r="C2092" t="s">
        <v>354</v>
      </c>
      <c r="D2092" t="s">
        <v>4076</v>
      </c>
      <c r="E2092" t="s">
        <v>3970</v>
      </c>
      <c r="F2092" t="s">
        <v>383</v>
      </c>
      <c r="G2092" t="s">
        <v>4070</v>
      </c>
      <c r="H2092" t="s">
        <v>3880</v>
      </c>
      <c r="I2092" t="s">
        <v>3870</v>
      </c>
      <c r="J2092" t="s">
        <v>3865</v>
      </c>
      <c r="K2092">
        <v>32000</v>
      </c>
    </row>
    <row r="2093" spans="1:11" x14ac:dyDescent="0.25">
      <c r="A2093" t="s">
        <v>4066</v>
      </c>
      <c r="B2093" t="s">
        <v>3853</v>
      </c>
      <c r="C2093" t="s">
        <v>354</v>
      </c>
      <c r="D2093" t="s">
        <v>4076</v>
      </c>
      <c r="E2093" t="s">
        <v>3970</v>
      </c>
      <c r="F2093" t="s">
        <v>383</v>
      </c>
      <c r="G2093" t="s">
        <v>4070</v>
      </c>
      <c r="H2093" t="s">
        <v>3880</v>
      </c>
      <c r="I2093" t="s">
        <v>3870</v>
      </c>
      <c r="J2093" t="s">
        <v>3883</v>
      </c>
      <c r="K2093">
        <v>32000</v>
      </c>
    </row>
    <row r="2094" spans="1:11" x14ac:dyDescent="0.25">
      <c r="A2094" t="s">
        <v>4066</v>
      </c>
      <c r="B2094" t="s">
        <v>3853</v>
      </c>
      <c r="C2094" t="s">
        <v>354</v>
      </c>
      <c r="D2094" t="s">
        <v>4076</v>
      </c>
      <c r="E2094" t="s">
        <v>3970</v>
      </c>
      <c r="F2094" t="s">
        <v>383</v>
      </c>
      <c r="G2094" t="s">
        <v>4070</v>
      </c>
      <c r="H2094" t="s">
        <v>3880</v>
      </c>
      <c r="I2094" t="s">
        <v>3905</v>
      </c>
      <c r="J2094" t="s">
        <v>3859</v>
      </c>
      <c r="K2094">
        <v>9</v>
      </c>
    </row>
    <row r="2095" spans="1:11" x14ac:dyDescent="0.25">
      <c r="A2095" t="s">
        <v>4066</v>
      </c>
      <c r="B2095" t="s">
        <v>3853</v>
      </c>
      <c r="C2095" t="s">
        <v>354</v>
      </c>
      <c r="D2095" t="s">
        <v>4076</v>
      </c>
      <c r="E2095" t="s">
        <v>3970</v>
      </c>
      <c r="F2095" t="s">
        <v>383</v>
      </c>
      <c r="G2095" t="s">
        <v>4070</v>
      </c>
      <c r="H2095" t="s">
        <v>3880</v>
      </c>
      <c r="I2095" t="s">
        <v>3905</v>
      </c>
      <c r="J2095" t="s">
        <v>3860</v>
      </c>
      <c r="K2095">
        <v>9</v>
      </c>
    </row>
    <row r="2096" spans="1:11" x14ac:dyDescent="0.25">
      <c r="A2096" t="s">
        <v>4066</v>
      </c>
      <c r="B2096" t="s">
        <v>3853</v>
      </c>
      <c r="C2096" t="s">
        <v>354</v>
      </c>
      <c r="D2096" t="s">
        <v>4076</v>
      </c>
      <c r="E2096" t="s">
        <v>3970</v>
      </c>
      <c r="F2096" t="s">
        <v>383</v>
      </c>
      <c r="G2096" t="s">
        <v>4070</v>
      </c>
      <c r="H2096" t="s">
        <v>3880</v>
      </c>
      <c r="I2096" t="s">
        <v>4071</v>
      </c>
      <c r="J2096" t="s">
        <v>533</v>
      </c>
      <c r="K2096">
        <v>60000</v>
      </c>
    </row>
    <row r="2097" spans="1:11" x14ac:dyDescent="0.25">
      <c r="A2097" t="s">
        <v>4066</v>
      </c>
      <c r="B2097" t="s">
        <v>3853</v>
      </c>
      <c r="C2097" t="s">
        <v>354</v>
      </c>
      <c r="D2097" t="s">
        <v>4076</v>
      </c>
      <c r="E2097" t="s">
        <v>3970</v>
      </c>
      <c r="F2097" t="s">
        <v>383</v>
      </c>
      <c r="G2097" t="s">
        <v>4070</v>
      </c>
      <c r="H2097" t="s">
        <v>3880</v>
      </c>
      <c r="I2097" t="s">
        <v>4071</v>
      </c>
      <c r="J2097" t="s">
        <v>3871</v>
      </c>
      <c r="K2097">
        <v>61000</v>
      </c>
    </row>
    <row r="2098" spans="1:11" x14ac:dyDescent="0.25">
      <c r="A2098" t="s">
        <v>4066</v>
      </c>
      <c r="B2098" t="s">
        <v>3853</v>
      </c>
      <c r="C2098" t="s">
        <v>354</v>
      </c>
      <c r="D2098" t="s">
        <v>4076</v>
      </c>
      <c r="E2098" t="s">
        <v>3970</v>
      </c>
      <c r="F2098" t="s">
        <v>383</v>
      </c>
      <c r="G2098" t="s">
        <v>4070</v>
      </c>
      <c r="H2098" t="s">
        <v>3880</v>
      </c>
      <c r="I2098" t="s">
        <v>3885</v>
      </c>
      <c r="J2098" t="s">
        <v>3859</v>
      </c>
      <c r="K2098">
        <v>12000</v>
      </c>
    </row>
    <row r="2099" spans="1:11" x14ac:dyDescent="0.25">
      <c r="A2099" t="s">
        <v>4066</v>
      </c>
      <c r="B2099" t="s">
        <v>3853</v>
      </c>
      <c r="C2099" t="s">
        <v>354</v>
      </c>
      <c r="D2099" t="s">
        <v>4076</v>
      </c>
      <c r="E2099" t="s">
        <v>3970</v>
      </c>
      <c r="F2099" t="s">
        <v>383</v>
      </c>
      <c r="G2099" t="s">
        <v>4070</v>
      </c>
      <c r="H2099" t="s">
        <v>3880</v>
      </c>
      <c r="I2099" t="s">
        <v>3885</v>
      </c>
      <c r="J2099" t="s">
        <v>3860</v>
      </c>
      <c r="K2099">
        <v>12000</v>
      </c>
    </row>
    <row r="2100" spans="1:11" x14ac:dyDescent="0.25">
      <c r="A2100" t="s">
        <v>4066</v>
      </c>
      <c r="B2100" t="s">
        <v>3853</v>
      </c>
      <c r="C2100" t="s">
        <v>354</v>
      </c>
      <c r="D2100" t="s">
        <v>4076</v>
      </c>
      <c r="E2100" t="s">
        <v>3970</v>
      </c>
      <c r="F2100" t="s">
        <v>383</v>
      </c>
      <c r="G2100" t="s">
        <v>4070</v>
      </c>
      <c r="H2100" t="s">
        <v>3880</v>
      </c>
      <c r="I2100" t="s">
        <v>530</v>
      </c>
      <c r="J2100" t="s">
        <v>533</v>
      </c>
      <c r="K2100">
        <v>100000</v>
      </c>
    </row>
    <row r="2101" spans="1:11" x14ac:dyDescent="0.25">
      <c r="A2101" t="s">
        <v>4066</v>
      </c>
      <c r="B2101" t="s">
        <v>3853</v>
      </c>
      <c r="C2101" t="s">
        <v>354</v>
      </c>
      <c r="D2101" t="s">
        <v>4076</v>
      </c>
      <c r="E2101" t="s">
        <v>3970</v>
      </c>
      <c r="F2101" t="s">
        <v>383</v>
      </c>
      <c r="G2101" t="s">
        <v>4070</v>
      </c>
      <c r="H2101" t="s">
        <v>3880</v>
      </c>
      <c r="I2101" t="s">
        <v>530</v>
      </c>
      <c r="J2101" t="s">
        <v>3871</v>
      </c>
      <c r="K2101">
        <v>105000</v>
      </c>
    </row>
    <row r="2102" spans="1:11" x14ac:dyDescent="0.25">
      <c r="A2102" t="s">
        <v>4066</v>
      </c>
      <c r="B2102" t="s">
        <v>3853</v>
      </c>
      <c r="C2102" t="s">
        <v>354</v>
      </c>
      <c r="D2102" t="s">
        <v>4076</v>
      </c>
      <c r="E2102" t="s">
        <v>3970</v>
      </c>
      <c r="F2102" t="s">
        <v>383</v>
      </c>
      <c r="G2102" t="s">
        <v>4070</v>
      </c>
      <c r="H2102" t="s">
        <v>3880</v>
      </c>
      <c r="I2102" t="s">
        <v>3873</v>
      </c>
      <c r="J2102" t="s">
        <v>3859</v>
      </c>
      <c r="K2102">
        <v>320</v>
      </c>
    </row>
    <row r="2103" spans="1:11" x14ac:dyDescent="0.25">
      <c r="A2103" t="s">
        <v>4066</v>
      </c>
      <c r="B2103" t="s">
        <v>3853</v>
      </c>
      <c r="C2103" t="s">
        <v>354</v>
      </c>
      <c r="D2103" t="s">
        <v>4076</v>
      </c>
      <c r="E2103" t="s">
        <v>3970</v>
      </c>
      <c r="F2103" t="s">
        <v>383</v>
      </c>
      <c r="G2103" t="s">
        <v>4070</v>
      </c>
      <c r="H2103" t="s">
        <v>3880</v>
      </c>
      <c r="I2103" t="s">
        <v>3873</v>
      </c>
      <c r="J2103" t="s">
        <v>3860</v>
      </c>
      <c r="K2103">
        <v>320</v>
      </c>
    </row>
    <row r="2104" spans="1:11" x14ac:dyDescent="0.25">
      <c r="A2104" t="s">
        <v>4066</v>
      </c>
      <c r="B2104" t="s">
        <v>3853</v>
      </c>
      <c r="C2104" t="s">
        <v>354</v>
      </c>
      <c r="D2104" t="s">
        <v>4076</v>
      </c>
      <c r="E2104" t="s">
        <v>3970</v>
      </c>
      <c r="F2104" t="s">
        <v>383</v>
      </c>
      <c r="G2104" t="s">
        <v>4070</v>
      </c>
      <c r="H2104" t="s">
        <v>3880</v>
      </c>
      <c r="I2104" t="s">
        <v>3886</v>
      </c>
      <c r="J2104" t="s">
        <v>3871</v>
      </c>
      <c r="K2104">
        <v>166000</v>
      </c>
    </row>
    <row r="2105" spans="1:11" x14ac:dyDescent="0.25">
      <c r="A2105" t="s">
        <v>4066</v>
      </c>
      <c r="B2105" t="s">
        <v>3853</v>
      </c>
      <c r="C2105" t="s">
        <v>354</v>
      </c>
      <c r="D2105" t="s">
        <v>4076</v>
      </c>
      <c r="E2105" t="s">
        <v>3970</v>
      </c>
      <c r="F2105" t="s">
        <v>383</v>
      </c>
      <c r="G2105" t="s">
        <v>4070</v>
      </c>
      <c r="H2105" t="s">
        <v>3880</v>
      </c>
      <c r="I2105" t="s">
        <v>3875</v>
      </c>
      <c r="J2105" t="s">
        <v>533</v>
      </c>
      <c r="K2105">
        <v>160000</v>
      </c>
    </row>
    <row r="2106" spans="1:11" x14ac:dyDescent="0.25">
      <c r="A2106" t="s">
        <v>4066</v>
      </c>
      <c r="B2106" t="s">
        <v>3853</v>
      </c>
      <c r="C2106" t="s">
        <v>354</v>
      </c>
      <c r="D2106" t="s">
        <v>4076</v>
      </c>
      <c r="E2106" t="s">
        <v>3970</v>
      </c>
      <c r="F2106" t="s">
        <v>383</v>
      </c>
      <c r="G2106" t="s">
        <v>4070</v>
      </c>
      <c r="H2106" t="s">
        <v>3880</v>
      </c>
      <c r="I2106" t="s">
        <v>3875</v>
      </c>
      <c r="J2106" t="s">
        <v>3871</v>
      </c>
      <c r="K2106">
        <v>166000</v>
      </c>
    </row>
    <row r="2107" spans="1:11" x14ac:dyDescent="0.25">
      <c r="A2107" t="s">
        <v>4066</v>
      </c>
      <c r="B2107" t="s">
        <v>3853</v>
      </c>
      <c r="C2107" t="s">
        <v>354</v>
      </c>
      <c r="D2107" t="s">
        <v>4076</v>
      </c>
      <c r="E2107" t="s">
        <v>3970</v>
      </c>
      <c r="F2107" t="s">
        <v>383</v>
      </c>
      <c r="G2107" t="s">
        <v>4070</v>
      </c>
      <c r="H2107" t="s">
        <v>3880</v>
      </c>
      <c r="I2107" t="s">
        <v>3876</v>
      </c>
      <c r="J2107" t="s">
        <v>3865</v>
      </c>
      <c r="K2107">
        <v>90000</v>
      </c>
    </row>
    <row r="2108" spans="1:11" x14ac:dyDescent="0.25">
      <c r="A2108" t="s">
        <v>4066</v>
      </c>
      <c r="B2108" t="s">
        <v>3853</v>
      </c>
      <c r="C2108" t="s">
        <v>354</v>
      </c>
      <c r="D2108" t="s">
        <v>4076</v>
      </c>
      <c r="E2108" t="s">
        <v>3970</v>
      </c>
      <c r="F2108" t="s">
        <v>383</v>
      </c>
      <c r="G2108" t="s">
        <v>4070</v>
      </c>
      <c r="H2108" t="s">
        <v>3880</v>
      </c>
      <c r="I2108" t="s">
        <v>3876</v>
      </c>
      <c r="J2108" t="s">
        <v>3883</v>
      </c>
      <c r="K2108">
        <v>90000</v>
      </c>
    </row>
    <row r="2109" spans="1:11" x14ac:dyDescent="0.25">
      <c r="A2109" t="s">
        <v>4066</v>
      </c>
      <c r="B2109" t="s">
        <v>3853</v>
      </c>
      <c r="C2109" t="s">
        <v>354</v>
      </c>
      <c r="D2109" t="s">
        <v>4077</v>
      </c>
      <c r="E2109" t="s">
        <v>3898</v>
      </c>
      <c r="F2109" t="s">
        <v>399</v>
      </c>
      <c r="G2109" t="s">
        <v>3927</v>
      </c>
      <c r="H2109" t="s">
        <v>3900</v>
      </c>
      <c r="I2109" t="s">
        <v>3858</v>
      </c>
      <c r="J2109" t="s">
        <v>3859</v>
      </c>
      <c r="K2109">
        <v>9950</v>
      </c>
    </row>
    <row r="2110" spans="1:11" x14ac:dyDescent="0.25">
      <c r="A2110" t="s">
        <v>4066</v>
      </c>
      <c r="B2110" t="s">
        <v>3853</v>
      </c>
      <c r="C2110" t="s">
        <v>354</v>
      </c>
      <c r="D2110" t="s">
        <v>4077</v>
      </c>
      <c r="E2110" t="s">
        <v>3898</v>
      </c>
      <c r="F2110" t="s">
        <v>399</v>
      </c>
      <c r="G2110" t="s">
        <v>3927</v>
      </c>
      <c r="H2110" t="s">
        <v>3900</v>
      </c>
      <c r="I2110" t="s">
        <v>3858</v>
      </c>
      <c r="J2110" t="s">
        <v>3860</v>
      </c>
      <c r="K2110">
        <v>9950</v>
      </c>
    </row>
    <row r="2111" spans="1:11" x14ac:dyDescent="0.25">
      <c r="A2111" t="s">
        <v>4066</v>
      </c>
      <c r="B2111" t="s">
        <v>3853</v>
      </c>
      <c r="C2111" t="s">
        <v>354</v>
      </c>
      <c r="D2111" t="s">
        <v>4077</v>
      </c>
      <c r="E2111" t="s">
        <v>3898</v>
      </c>
      <c r="F2111" t="s">
        <v>399</v>
      </c>
      <c r="G2111" t="s">
        <v>3927</v>
      </c>
      <c r="H2111" t="s">
        <v>3900</v>
      </c>
      <c r="I2111" t="s">
        <v>3901</v>
      </c>
      <c r="J2111" t="s">
        <v>3859</v>
      </c>
      <c r="K2111">
        <v>10800</v>
      </c>
    </row>
    <row r="2112" spans="1:11" x14ac:dyDescent="0.25">
      <c r="A2112" t="s">
        <v>4066</v>
      </c>
      <c r="B2112" t="s">
        <v>3853</v>
      </c>
      <c r="C2112" t="s">
        <v>354</v>
      </c>
      <c r="D2112" t="s">
        <v>4077</v>
      </c>
      <c r="E2112" t="s">
        <v>3898</v>
      </c>
      <c r="F2112" t="s">
        <v>399</v>
      </c>
      <c r="G2112" t="s">
        <v>3927</v>
      </c>
      <c r="H2112" t="s">
        <v>3900</v>
      </c>
      <c r="I2112" t="s">
        <v>3901</v>
      </c>
      <c r="J2112" t="s">
        <v>3860</v>
      </c>
      <c r="K2112">
        <v>10800</v>
      </c>
    </row>
    <row r="2113" spans="1:11" x14ac:dyDescent="0.25">
      <c r="A2113" t="s">
        <v>4066</v>
      </c>
      <c r="B2113" t="s">
        <v>3853</v>
      </c>
      <c r="C2113" t="s">
        <v>354</v>
      </c>
      <c r="D2113" t="s">
        <v>4077</v>
      </c>
      <c r="E2113" t="s">
        <v>3898</v>
      </c>
      <c r="F2113" t="s">
        <v>399</v>
      </c>
      <c r="G2113" t="s">
        <v>3927</v>
      </c>
      <c r="H2113" t="s">
        <v>3900</v>
      </c>
      <c r="I2113" t="s">
        <v>3863</v>
      </c>
      <c r="J2113" t="s">
        <v>3864</v>
      </c>
      <c r="K2113">
        <v>73800</v>
      </c>
    </row>
    <row r="2114" spans="1:11" x14ac:dyDescent="0.25">
      <c r="A2114" t="s">
        <v>4066</v>
      </c>
      <c r="B2114" t="s">
        <v>3853</v>
      </c>
      <c r="C2114" t="s">
        <v>354</v>
      </c>
      <c r="D2114" t="s">
        <v>4077</v>
      </c>
      <c r="E2114" t="s">
        <v>3898</v>
      </c>
      <c r="F2114" t="s">
        <v>399</v>
      </c>
      <c r="G2114" t="s">
        <v>3927</v>
      </c>
      <c r="H2114" t="s">
        <v>3900</v>
      </c>
      <c r="I2114" t="s">
        <v>3863</v>
      </c>
      <c r="J2114" t="s">
        <v>3865</v>
      </c>
      <c r="K2114">
        <v>82000</v>
      </c>
    </row>
    <row r="2115" spans="1:11" x14ac:dyDescent="0.25">
      <c r="A2115" t="s">
        <v>4066</v>
      </c>
      <c r="B2115" t="s">
        <v>3853</v>
      </c>
      <c r="C2115" t="s">
        <v>354</v>
      </c>
      <c r="D2115" t="s">
        <v>4077</v>
      </c>
      <c r="E2115" t="s">
        <v>3898</v>
      </c>
      <c r="F2115" t="s">
        <v>399</v>
      </c>
      <c r="G2115" t="s">
        <v>3927</v>
      </c>
      <c r="H2115" t="s">
        <v>3900</v>
      </c>
      <c r="I2115" t="s">
        <v>3863</v>
      </c>
      <c r="J2115" t="s">
        <v>3883</v>
      </c>
      <c r="K2115">
        <v>82000</v>
      </c>
    </row>
    <row r="2116" spans="1:11" x14ac:dyDescent="0.25">
      <c r="A2116" t="s">
        <v>4066</v>
      </c>
      <c r="B2116" t="s">
        <v>3853</v>
      </c>
      <c r="C2116" t="s">
        <v>354</v>
      </c>
      <c r="D2116" t="s">
        <v>4077</v>
      </c>
      <c r="E2116" t="s">
        <v>3898</v>
      </c>
      <c r="F2116" t="s">
        <v>399</v>
      </c>
      <c r="G2116" t="s">
        <v>3927</v>
      </c>
      <c r="H2116" t="s">
        <v>3900</v>
      </c>
      <c r="I2116" t="s">
        <v>3972</v>
      </c>
      <c r="J2116" t="s">
        <v>3864</v>
      </c>
      <c r="K2116">
        <v>46800</v>
      </c>
    </row>
    <row r="2117" spans="1:11" x14ac:dyDescent="0.25">
      <c r="A2117" t="s">
        <v>4066</v>
      </c>
      <c r="B2117" t="s">
        <v>3853</v>
      </c>
      <c r="C2117" t="s">
        <v>354</v>
      </c>
      <c r="D2117" t="s">
        <v>4077</v>
      </c>
      <c r="E2117" t="s">
        <v>3898</v>
      </c>
      <c r="F2117" t="s">
        <v>399</v>
      </c>
      <c r="G2117" t="s">
        <v>3927</v>
      </c>
      <c r="H2117" t="s">
        <v>3900</v>
      </c>
      <c r="I2117" t="s">
        <v>3972</v>
      </c>
      <c r="J2117" t="s">
        <v>3865</v>
      </c>
      <c r="K2117">
        <v>52000</v>
      </c>
    </row>
    <row r="2118" spans="1:11" x14ac:dyDescent="0.25">
      <c r="A2118" t="s">
        <v>4066</v>
      </c>
      <c r="B2118" t="s">
        <v>3853</v>
      </c>
      <c r="C2118" t="s">
        <v>354</v>
      </c>
      <c r="D2118" t="s">
        <v>4077</v>
      </c>
      <c r="E2118" t="s">
        <v>3898</v>
      </c>
      <c r="F2118" t="s">
        <v>399</v>
      </c>
      <c r="G2118" t="s">
        <v>3927</v>
      </c>
      <c r="H2118" t="s">
        <v>3900</v>
      </c>
      <c r="I2118" t="s">
        <v>3972</v>
      </c>
      <c r="J2118" t="s">
        <v>3883</v>
      </c>
      <c r="K2118">
        <v>52000</v>
      </c>
    </row>
    <row r="2119" spans="1:11" x14ac:dyDescent="0.25">
      <c r="A2119" t="s">
        <v>4066</v>
      </c>
      <c r="B2119" t="s">
        <v>3853</v>
      </c>
      <c r="C2119" t="s">
        <v>354</v>
      </c>
      <c r="D2119" t="s">
        <v>4077</v>
      </c>
      <c r="E2119" t="s">
        <v>3898</v>
      </c>
      <c r="F2119" t="s">
        <v>399</v>
      </c>
      <c r="G2119" t="s">
        <v>3927</v>
      </c>
      <c r="H2119" t="s">
        <v>3900</v>
      </c>
      <c r="I2119" t="s">
        <v>3882</v>
      </c>
      <c r="J2119" t="s">
        <v>3864</v>
      </c>
      <c r="K2119">
        <v>46600</v>
      </c>
    </row>
    <row r="2120" spans="1:11" x14ac:dyDescent="0.25">
      <c r="A2120" t="s">
        <v>4066</v>
      </c>
      <c r="B2120" t="s">
        <v>3853</v>
      </c>
      <c r="C2120" t="s">
        <v>354</v>
      </c>
      <c r="D2120" t="s">
        <v>4077</v>
      </c>
      <c r="E2120" t="s">
        <v>3898</v>
      </c>
      <c r="F2120" t="s">
        <v>399</v>
      </c>
      <c r="G2120" t="s">
        <v>3927</v>
      </c>
      <c r="H2120" t="s">
        <v>3900</v>
      </c>
      <c r="I2120" t="s">
        <v>3882</v>
      </c>
      <c r="J2120" t="s">
        <v>3865</v>
      </c>
      <c r="K2120">
        <v>51800</v>
      </c>
    </row>
    <row r="2121" spans="1:11" x14ac:dyDescent="0.25">
      <c r="A2121" t="s">
        <v>4066</v>
      </c>
      <c r="B2121" t="s">
        <v>3853</v>
      </c>
      <c r="C2121" t="s">
        <v>354</v>
      </c>
      <c r="D2121" t="s">
        <v>4077</v>
      </c>
      <c r="E2121" t="s">
        <v>3898</v>
      </c>
      <c r="F2121" t="s">
        <v>399</v>
      </c>
      <c r="G2121" t="s">
        <v>3927</v>
      </c>
      <c r="H2121" t="s">
        <v>3900</v>
      </c>
      <c r="I2121" t="s">
        <v>3882</v>
      </c>
      <c r="J2121" t="s">
        <v>3883</v>
      </c>
      <c r="K2121">
        <v>51800</v>
      </c>
    </row>
    <row r="2122" spans="1:11" x14ac:dyDescent="0.25">
      <c r="A2122" t="s">
        <v>4066</v>
      </c>
      <c r="B2122" t="s">
        <v>3853</v>
      </c>
      <c r="C2122" t="s">
        <v>354</v>
      </c>
      <c r="D2122" t="s">
        <v>4077</v>
      </c>
      <c r="E2122" t="s">
        <v>3898</v>
      </c>
      <c r="F2122" t="s">
        <v>399</v>
      </c>
      <c r="G2122" t="s">
        <v>3927</v>
      </c>
      <c r="H2122" t="s">
        <v>3900</v>
      </c>
      <c r="I2122" t="s">
        <v>3867</v>
      </c>
      <c r="J2122" t="s">
        <v>3865</v>
      </c>
      <c r="K2122">
        <v>72000</v>
      </c>
    </row>
    <row r="2123" spans="1:11" x14ac:dyDescent="0.25">
      <c r="A2123" t="s">
        <v>4066</v>
      </c>
      <c r="B2123" t="s">
        <v>3853</v>
      </c>
      <c r="C2123" t="s">
        <v>354</v>
      </c>
      <c r="D2123" t="s">
        <v>4077</v>
      </c>
      <c r="E2123" t="s">
        <v>3898</v>
      </c>
      <c r="F2123" t="s">
        <v>399</v>
      </c>
      <c r="G2123" t="s">
        <v>3927</v>
      </c>
      <c r="H2123" t="s">
        <v>3900</v>
      </c>
      <c r="I2123" t="s">
        <v>3867</v>
      </c>
      <c r="J2123" t="s">
        <v>3883</v>
      </c>
      <c r="K2123">
        <v>72000</v>
      </c>
    </row>
    <row r="2124" spans="1:11" x14ac:dyDescent="0.25">
      <c r="A2124" t="s">
        <v>4066</v>
      </c>
      <c r="B2124" t="s">
        <v>3853</v>
      </c>
      <c r="C2124" t="s">
        <v>354</v>
      </c>
      <c r="D2124" t="s">
        <v>4077</v>
      </c>
      <c r="E2124" t="s">
        <v>3898</v>
      </c>
      <c r="F2124" t="s">
        <v>399</v>
      </c>
      <c r="G2124" t="s">
        <v>3927</v>
      </c>
      <c r="H2124" t="s">
        <v>3900</v>
      </c>
      <c r="I2124" t="s">
        <v>3869</v>
      </c>
      <c r="J2124" t="s">
        <v>3865</v>
      </c>
      <c r="K2124">
        <v>32000</v>
      </c>
    </row>
    <row r="2125" spans="1:11" x14ac:dyDescent="0.25">
      <c r="A2125" t="s">
        <v>4066</v>
      </c>
      <c r="B2125" t="s">
        <v>3853</v>
      </c>
      <c r="C2125" t="s">
        <v>354</v>
      </c>
      <c r="D2125" t="s">
        <v>4077</v>
      </c>
      <c r="E2125" t="s">
        <v>3898</v>
      </c>
      <c r="F2125" t="s">
        <v>399</v>
      </c>
      <c r="G2125" t="s">
        <v>3927</v>
      </c>
      <c r="H2125" t="s">
        <v>3900</v>
      </c>
      <c r="I2125" t="s">
        <v>3869</v>
      </c>
      <c r="J2125" t="s">
        <v>3883</v>
      </c>
      <c r="K2125">
        <v>32000</v>
      </c>
    </row>
    <row r="2126" spans="1:11" x14ac:dyDescent="0.25">
      <c r="A2126" t="s">
        <v>4066</v>
      </c>
      <c r="B2126" t="s">
        <v>3853</v>
      </c>
      <c r="C2126" t="s">
        <v>354</v>
      </c>
      <c r="D2126" t="s">
        <v>4077</v>
      </c>
      <c r="E2126" t="s">
        <v>3898</v>
      </c>
      <c r="F2126" t="s">
        <v>399</v>
      </c>
      <c r="G2126" t="s">
        <v>3927</v>
      </c>
      <c r="H2126" t="s">
        <v>3900</v>
      </c>
      <c r="I2126" t="s">
        <v>3870</v>
      </c>
      <c r="J2126" t="s">
        <v>3865</v>
      </c>
      <c r="K2126">
        <v>45900</v>
      </c>
    </row>
    <row r="2127" spans="1:11" x14ac:dyDescent="0.25">
      <c r="A2127" t="s">
        <v>4066</v>
      </c>
      <c r="B2127" t="s">
        <v>3853</v>
      </c>
      <c r="C2127" t="s">
        <v>354</v>
      </c>
      <c r="D2127" t="s">
        <v>4077</v>
      </c>
      <c r="E2127" t="s">
        <v>3898</v>
      </c>
      <c r="F2127" t="s">
        <v>399</v>
      </c>
      <c r="G2127" t="s">
        <v>3927</v>
      </c>
      <c r="H2127" t="s">
        <v>3900</v>
      </c>
      <c r="I2127" t="s">
        <v>3870</v>
      </c>
      <c r="J2127" t="s">
        <v>3883</v>
      </c>
      <c r="K2127">
        <v>45900</v>
      </c>
    </row>
    <row r="2128" spans="1:11" x14ac:dyDescent="0.25">
      <c r="A2128" t="s">
        <v>4066</v>
      </c>
      <c r="B2128" t="s">
        <v>3853</v>
      </c>
      <c r="C2128" t="s">
        <v>354</v>
      </c>
      <c r="D2128" t="s">
        <v>4077</v>
      </c>
      <c r="E2128" t="s">
        <v>3898</v>
      </c>
      <c r="F2128" t="s">
        <v>399</v>
      </c>
      <c r="G2128" t="s">
        <v>3927</v>
      </c>
      <c r="H2128" t="s">
        <v>3900</v>
      </c>
      <c r="I2128" t="s">
        <v>530</v>
      </c>
      <c r="J2128" t="s">
        <v>533</v>
      </c>
      <c r="K2128">
        <v>172800</v>
      </c>
    </row>
    <row r="2129" spans="1:11" x14ac:dyDescent="0.25">
      <c r="A2129" t="s">
        <v>4066</v>
      </c>
      <c r="B2129" t="s">
        <v>3853</v>
      </c>
      <c r="C2129" t="s">
        <v>354</v>
      </c>
      <c r="D2129" t="s">
        <v>4077</v>
      </c>
      <c r="E2129" t="s">
        <v>3898</v>
      </c>
      <c r="F2129" t="s">
        <v>399</v>
      </c>
      <c r="G2129" t="s">
        <v>3927</v>
      </c>
      <c r="H2129" t="s">
        <v>3900</v>
      </c>
      <c r="I2129" t="s">
        <v>530</v>
      </c>
      <c r="J2129" t="s">
        <v>3871</v>
      </c>
      <c r="K2129">
        <v>180000</v>
      </c>
    </row>
    <row r="2130" spans="1:11" x14ac:dyDescent="0.25">
      <c r="A2130" t="s">
        <v>4066</v>
      </c>
      <c r="B2130" t="s">
        <v>3853</v>
      </c>
      <c r="C2130" t="s">
        <v>354</v>
      </c>
      <c r="D2130" t="s">
        <v>4077</v>
      </c>
      <c r="E2130" t="s">
        <v>3898</v>
      </c>
      <c r="F2130" t="s">
        <v>399</v>
      </c>
      <c r="G2130" t="s">
        <v>3927</v>
      </c>
      <c r="H2130" t="s">
        <v>3900</v>
      </c>
      <c r="I2130" t="s">
        <v>3873</v>
      </c>
      <c r="J2130" t="s">
        <v>3859</v>
      </c>
      <c r="K2130">
        <v>116</v>
      </c>
    </row>
    <row r="2131" spans="1:11" x14ac:dyDescent="0.25">
      <c r="A2131" t="s">
        <v>4066</v>
      </c>
      <c r="B2131" t="s">
        <v>3853</v>
      </c>
      <c r="C2131" t="s">
        <v>354</v>
      </c>
      <c r="D2131" t="s">
        <v>4077</v>
      </c>
      <c r="E2131" t="s">
        <v>3898</v>
      </c>
      <c r="F2131" t="s">
        <v>399</v>
      </c>
      <c r="G2131" t="s">
        <v>3927</v>
      </c>
      <c r="H2131" t="s">
        <v>3900</v>
      </c>
      <c r="I2131" t="s">
        <v>3873</v>
      </c>
      <c r="J2131" t="s">
        <v>3860</v>
      </c>
      <c r="K2131">
        <v>116</v>
      </c>
    </row>
    <row r="2132" spans="1:11" x14ac:dyDescent="0.25">
      <c r="A2132" t="s">
        <v>4066</v>
      </c>
      <c r="B2132" t="s">
        <v>3853</v>
      </c>
      <c r="C2132" t="s">
        <v>354</v>
      </c>
      <c r="D2132" t="s">
        <v>4077</v>
      </c>
      <c r="E2132" t="s">
        <v>3898</v>
      </c>
      <c r="F2132" t="s">
        <v>399</v>
      </c>
      <c r="G2132" t="s">
        <v>3927</v>
      </c>
      <c r="H2132" t="s">
        <v>3900</v>
      </c>
      <c r="I2132" t="s">
        <v>3886</v>
      </c>
      <c r="J2132" t="s">
        <v>3871</v>
      </c>
      <c r="K2132">
        <v>180000</v>
      </c>
    </row>
    <row r="2133" spans="1:11" x14ac:dyDescent="0.25">
      <c r="A2133" t="s">
        <v>4066</v>
      </c>
      <c r="B2133" t="s">
        <v>3853</v>
      </c>
      <c r="C2133" t="s">
        <v>354</v>
      </c>
      <c r="D2133" t="s">
        <v>4077</v>
      </c>
      <c r="E2133" t="s">
        <v>3898</v>
      </c>
      <c r="F2133" t="s">
        <v>399</v>
      </c>
      <c r="G2133" t="s">
        <v>3927</v>
      </c>
      <c r="H2133" t="s">
        <v>3900</v>
      </c>
      <c r="I2133" t="s">
        <v>3875</v>
      </c>
      <c r="J2133" t="s">
        <v>533</v>
      </c>
      <c r="K2133">
        <v>172800</v>
      </c>
    </row>
    <row r="2134" spans="1:11" x14ac:dyDescent="0.25">
      <c r="A2134" t="s">
        <v>4066</v>
      </c>
      <c r="B2134" t="s">
        <v>3853</v>
      </c>
      <c r="C2134" t="s">
        <v>354</v>
      </c>
      <c r="D2134" t="s">
        <v>4077</v>
      </c>
      <c r="E2134" t="s">
        <v>3898</v>
      </c>
      <c r="F2134" t="s">
        <v>399</v>
      </c>
      <c r="G2134" t="s">
        <v>3927</v>
      </c>
      <c r="H2134" t="s">
        <v>3900</v>
      </c>
      <c r="I2134" t="s">
        <v>3875</v>
      </c>
      <c r="J2134" t="s">
        <v>3871</v>
      </c>
      <c r="K2134">
        <v>180000</v>
      </c>
    </row>
    <row r="2135" spans="1:11" x14ac:dyDescent="0.25">
      <c r="A2135" t="s">
        <v>4066</v>
      </c>
      <c r="B2135" t="s">
        <v>3853</v>
      </c>
      <c r="C2135" t="s">
        <v>354</v>
      </c>
      <c r="D2135" t="s">
        <v>4078</v>
      </c>
      <c r="E2135" t="s">
        <v>770</v>
      </c>
      <c r="F2135" t="s">
        <v>305</v>
      </c>
      <c r="G2135" t="s">
        <v>4079</v>
      </c>
      <c r="H2135" t="s">
        <v>3890</v>
      </c>
      <c r="I2135" t="s">
        <v>3858</v>
      </c>
      <c r="J2135" t="s">
        <v>3859</v>
      </c>
      <c r="K2135">
        <v>30000</v>
      </c>
    </row>
    <row r="2136" spans="1:11" x14ac:dyDescent="0.25">
      <c r="A2136" t="s">
        <v>4066</v>
      </c>
      <c r="B2136" t="s">
        <v>3853</v>
      </c>
      <c r="C2136" t="s">
        <v>354</v>
      </c>
      <c r="D2136" t="s">
        <v>4078</v>
      </c>
      <c r="E2136" t="s">
        <v>770</v>
      </c>
      <c r="F2136" t="s">
        <v>305</v>
      </c>
      <c r="G2136" t="s">
        <v>4079</v>
      </c>
      <c r="H2136" t="s">
        <v>3890</v>
      </c>
      <c r="I2136" t="s">
        <v>3858</v>
      </c>
      <c r="J2136" t="s">
        <v>3860</v>
      </c>
      <c r="K2136">
        <v>30000</v>
      </c>
    </row>
    <row r="2137" spans="1:11" x14ac:dyDescent="0.25">
      <c r="A2137" t="s">
        <v>4066</v>
      </c>
      <c r="B2137" t="s">
        <v>3853</v>
      </c>
      <c r="C2137" t="s">
        <v>354</v>
      </c>
      <c r="D2137" t="s">
        <v>4078</v>
      </c>
      <c r="E2137" t="s">
        <v>770</v>
      </c>
      <c r="F2137" t="s">
        <v>305</v>
      </c>
      <c r="G2137" t="s">
        <v>4079</v>
      </c>
      <c r="H2137" t="s">
        <v>3890</v>
      </c>
      <c r="I2137" t="s">
        <v>3863</v>
      </c>
      <c r="J2137" t="s">
        <v>3864</v>
      </c>
      <c r="K2137">
        <v>84000</v>
      </c>
    </row>
    <row r="2138" spans="1:11" x14ac:dyDescent="0.25">
      <c r="A2138" t="s">
        <v>4066</v>
      </c>
      <c r="B2138" t="s">
        <v>3853</v>
      </c>
      <c r="C2138" t="s">
        <v>354</v>
      </c>
      <c r="D2138" t="s">
        <v>4078</v>
      </c>
      <c r="E2138" t="s">
        <v>770</v>
      </c>
      <c r="F2138" t="s">
        <v>305</v>
      </c>
      <c r="G2138" t="s">
        <v>4079</v>
      </c>
      <c r="H2138" t="s">
        <v>3890</v>
      </c>
      <c r="I2138" t="s">
        <v>3863</v>
      </c>
      <c r="J2138" t="s">
        <v>3865</v>
      </c>
      <c r="K2138">
        <v>90000</v>
      </c>
    </row>
    <row r="2139" spans="1:11" x14ac:dyDescent="0.25">
      <c r="A2139" t="s">
        <v>4066</v>
      </c>
      <c r="B2139" t="s">
        <v>3853</v>
      </c>
      <c r="C2139" t="s">
        <v>354</v>
      </c>
      <c r="D2139" t="s">
        <v>4078</v>
      </c>
      <c r="E2139" t="s">
        <v>770</v>
      </c>
      <c r="F2139" t="s">
        <v>305</v>
      </c>
      <c r="G2139" t="s">
        <v>4079</v>
      </c>
      <c r="H2139" t="s">
        <v>3890</v>
      </c>
      <c r="I2139" t="s">
        <v>3863</v>
      </c>
      <c r="J2139" t="s">
        <v>3883</v>
      </c>
      <c r="K2139">
        <v>90000</v>
      </c>
    </row>
    <row r="2140" spans="1:11" x14ac:dyDescent="0.25">
      <c r="A2140" t="s">
        <v>4066</v>
      </c>
      <c r="B2140" t="s">
        <v>3853</v>
      </c>
      <c r="C2140" t="s">
        <v>354</v>
      </c>
      <c r="D2140" t="s">
        <v>4078</v>
      </c>
      <c r="E2140" t="s">
        <v>770</v>
      </c>
      <c r="F2140" t="s">
        <v>305</v>
      </c>
      <c r="G2140" t="s">
        <v>4079</v>
      </c>
      <c r="H2140" t="s">
        <v>3890</v>
      </c>
      <c r="I2140" t="s">
        <v>3947</v>
      </c>
      <c r="J2140" t="s">
        <v>3865</v>
      </c>
      <c r="K2140">
        <v>13600</v>
      </c>
    </row>
    <row r="2141" spans="1:11" x14ac:dyDescent="0.25">
      <c r="A2141" t="s">
        <v>4066</v>
      </c>
      <c r="B2141" t="s">
        <v>3853</v>
      </c>
      <c r="C2141" t="s">
        <v>354</v>
      </c>
      <c r="D2141" t="s">
        <v>4078</v>
      </c>
      <c r="E2141" t="s">
        <v>770</v>
      </c>
      <c r="F2141" t="s">
        <v>305</v>
      </c>
      <c r="G2141" t="s">
        <v>4079</v>
      </c>
      <c r="H2141" t="s">
        <v>3890</v>
      </c>
      <c r="I2141" t="s">
        <v>3947</v>
      </c>
      <c r="J2141" t="s">
        <v>3883</v>
      </c>
      <c r="K2141">
        <v>13600</v>
      </c>
    </row>
    <row r="2142" spans="1:11" x14ac:dyDescent="0.25">
      <c r="A2142" t="s">
        <v>4066</v>
      </c>
      <c r="B2142" t="s">
        <v>3853</v>
      </c>
      <c r="C2142" t="s">
        <v>354</v>
      </c>
      <c r="D2142" t="s">
        <v>4078</v>
      </c>
      <c r="E2142" t="s">
        <v>770</v>
      </c>
      <c r="F2142" t="s">
        <v>305</v>
      </c>
      <c r="G2142" t="s">
        <v>4079</v>
      </c>
      <c r="H2142" t="s">
        <v>3890</v>
      </c>
      <c r="I2142" t="s">
        <v>3972</v>
      </c>
      <c r="J2142" t="s">
        <v>3864</v>
      </c>
      <c r="K2142">
        <v>23000</v>
      </c>
    </row>
    <row r="2143" spans="1:11" x14ac:dyDescent="0.25">
      <c r="A2143" t="s">
        <v>4066</v>
      </c>
      <c r="B2143" t="s">
        <v>3853</v>
      </c>
      <c r="C2143" t="s">
        <v>354</v>
      </c>
      <c r="D2143" t="s">
        <v>4078</v>
      </c>
      <c r="E2143" t="s">
        <v>770</v>
      </c>
      <c r="F2143" t="s">
        <v>305</v>
      </c>
      <c r="G2143" t="s">
        <v>4079</v>
      </c>
      <c r="H2143" t="s">
        <v>3890</v>
      </c>
      <c r="I2143" t="s">
        <v>3972</v>
      </c>
      <c r="J2143" t="s">
        <v>3865</v>
      </c>
      <c r="K2143">
        <v>28300</v>
      </c>
    </row>
    <row r="2144" spans="1:11" x14ac:dyDescent="0.25">
      <c r="A2144" t="s">
        <v>4066</v>
      </c>
      <c r="B2144" t="s">
        <v>3853</v>
      </c>
      <c r="C2144" t="s">
        <v>354</v>
      </c>
      <c r="D2144" t="s">
        <v>4078</v>
      </c>
      <c r="E2144" t="s">
        <v>770</v>
      </c>
      <c r="F2144" t="s">
        <v>305</v>
      </c>
      <c r="G2144" t="s">
        <v>4079</v>
      </c>
      <c r="H2144" t="s">
        <v>3890</v>
      </c>
      <c r="I2144" t="s">
        <v>3972</v>
      </c>
      <c r="J2144" t="s">
        <v>3883</v>
      </c>
      <c r="K2144">
        <v>28300</v>
      </c>
    </row>
    <row r="2145" spans="1:11" x14ac:dyDescent="0.25">
      <c r="A2145" t="s">
        <v>4066</v>
      </c>
      <c r="B2145" t="s">
        <v>3853</v>
      </c>
      <c r="C2145" t="s">
        <v>354</v>
      </c>
      <c r="D2145" t="s">
        <v>4078</v>
      </c>
      <c r="E2145" t="s">
        <v>770</v>
      </c>
      <c r="F2145" t="s">
        <v>305</v>
      </c>
      <c r="G2145" t="s">
        <v>4079</v>
      </c>
      <c r="H2145" t="s">
        <v>3890</v>
      </c>
      <c r="I2145" t="s">
        <v>3866</v>
      </c>
      <c r="J2145" t="s">
        <v>3865</v>
      </c>
      <c r="K2145">
        <v>19800</v>
      </c>
    </row>
    <row r="2146" spans="1:11" x14ac:dyDescent="0.25">
      <c r="A2146" t="s">
        <v>4066</v>
      </c>
      <c r="B2146" t="s">
        <v>3853</v>
      </c>
      <c r="C2146" t="s">
        <v>354</v>
      </c>
      <c r="D2146" t="s">
        <v>4078</v>
      </c>
      <c r="E2146" t="s">
        <v>770</v>
      </c>
      <c r="F2146" t="s">
        <v>305</v>
      </c>
      <c r="G2146" t="s">
        <v>4079</v>
      </c>
      <c r="H2146" t="s">
        <v>3890</v>
      </c>
      <c r="I2146" t="s">
        <v>3866</v>
      </c>
      <c r="J2146" t="s">
        <v>3883</v>
      </c>
      <c r="K2146">
        <v>19800</v>
      </c>
    </row>
    <row r="2147" spans="1:11" x14ac:dyDescent="0.25">
      <c r="A2147" t="s">
        <v>4066</v>
      </c>
      <c r="B2147" t="s">
        <v>3853</v>
      </c>
      <c r="C2147" t="s">
        <v>354</v>
      </c>
      <c r="D2147" t="s">
        <v>4078</v>
      </c>
      <c r="E2147" t="s">
        <v>770</v>
      </c>
      <c r="F2147" t="s">
        <v>305</v>
      </c>
      <c r="G2147" t="s">
        <v>4079</v>
      </c>
      <c r="H2147" t="s">
        <v>3890</v>
      </c>
      <c r="I2147" t="s">
        <v>3868</v>
      </c>
      <c r="J2147" t="s">
        <v>3865</v>
      </c>
      <c r="K2147">
        <v>108300</v>
      </c>
    </row>
    <row r="2148" spans="1:11" x14ac:dyDescent="0.25">
      <c r="A2148" t="s">
        <v>4066</v>
      </c>
      <c r="B2148" t="s">
        <v>3853</v>
      </c>
      <c r="C2148" t="s">
        <v>354</v>
      </c>
      <c r="D2148" t="s">
        <v>4078</v>
      </c>
      <c r="E2148" t="s">
        <v>770</v>
      </c>
      <c r="F2148" t="s">
        <v>305</v>
      </c>
      <c r="G2148" t="s">
        <v>4079</v>
      </c>
      <c r="H2148" t="s">
        <v>3890</v>
      </c>
      <c r="I2148" t="s">
        <v>3868</v>
      </c>
      <c r="J2148" t="s">
        <v>3883</v>
      </c>
      <c r="K2148">
        <v>108300</v>
      </c>
    </row>
    <row r="2149" spans="1:11" x14ac:dyDescent="0.25">
      <c r="A2149" t="s">
        <v>4066</v>
      </c>
      <c r="B2149" t="s">
        <v>3853</v>
      </c>
      <c r="C2149" t="s">
        <v>354</v>
      </c>
      <c r="D2149" t="s">
        <v>4078</v>
      </c>
      <c r="E2149" t="s">
        <v>770</v>
      </c>
      <c r="F2149" t="s">
        <v>305</v>
      </c>
      <c r="G2149" t="s">
        <v>4079</v>
      </c>
      <c r="H2149" t="s">
        <v>3890</v>
      </c>
      <c r="I2149" t="s">
        <v>3870</v>
      </c>
      <c r="J2149" t="s">
        <v>3865</v>
      </c>
      <c r="K2149">
        <v>25300</v>
      </c>
    </row>
    <row r="2150" spans="1:11" x14ac:dyDescent="0.25">
      <c r="A2150" t="s">
        <v>4066</v>
      </c>
      <c r="B2150" t="s">
        <v>3853</v>
      </c>
      <c r="C2150" t="s">
        <v>354</v>
      </c>
      <c r="D2150" t="s">
        <v>4078</v>
      </c>
      <c r="E2150" t="s">
        <v>770</v>
      </c>
      <c r="F2150" t="s">
        <v>305</v>
      </c>
      <c r="G2150" t="s">
        <v>4079</v>
      </c>
      <c r="H2150" t="s">
        <v>3890</v>
      </c>
      <c r="I2150" t="s">
        <v>3870</v>
      </c>
      <c r="J2150" t="s">
        <v>3883</v>
      </c>
      <c r="K2150">
        <v>25300</v>
      </c>
    </row>
    <row r="2151" spans="1:11" x14ac:dyDescent="0.25">
      <c r="A2151" t="s">
        <v>4066</v>
      </c>
      <c r="B2151" t="s">
        <v>3853</v>
      </c>
      <c r="C2151" t="s">
        <v>354</v>
      </c>
      <c r="D2151" t="s">
        <v>4078</v>
      </c>
      <c r="E2151" t="s">
        <v>770</v>
      </c>
      <c r="F2151" t="s">
        <v>305</v>
      </c>
      <c r="G2151" t="s">
        <v>4079</v>
      </c>
      <c r="H2151" t="s">
        <v>3890</v>
      </c>
      <c r="I2151" t="s">
        <v>530</v>
      </c>
      <c r="J2151" t="s">
        <v>533</v>
      </c>
      <c r="K2151">
        <v>160000</v>
      </c>
    </row>
    <row r="2152" spans="1:11" x14ac:dyDescent="0.25">
      <c r="A2152" t="s">
        <v>4066</v>
      </c>
      <c r="B2152" t="s">
        <v>3853</v>
      </c>
      <c r="C2152" t="s">
        <v>354</v>
      </c>
      <c r="D2152" t="s">
        <v>4078</v>
      </c>
      <c r="E2152" t="s">
        <v>770</v>
      </c>
      <c r="F2152" t="s">
        <v>305</v>
      </c>
      <c r="G2152" t="s">
        <v>4079</v>
      </c>
      <c r="H2152" t="s">
        <v>3890</v>
      </c>
      <c r="I2152" t="s">
        <v>530</v>
      </c>
      <c r="J2152" t="s">
        <v>3871</v>
      </c>
      <c r="K2152">
        <v>166200</v>
      </c>
    </row>
    <row r="2153" spans="1:11" x14ac:dyDescent="0.25">
      <c r="A2153" t="s">
        <v>4066</v>
      </c>
      <c r="B2153" t="s">
        <v>3853</v>
      </c>
      <c r="C2153" t="s">
        <v>354</v>
      </c>
      <c r="D2153" t="s">
        <v>4078</v>
      </c>
      <c r="E2153" t="s">
        <v>770</v>
      </c>
      <c r="F2153" t="s">
        <v>305</v>
      </c>
      <c r="G2153" t="s">
        <v>4079</v>
      </c>
      <c r="H2153" t="s">
        <v>3890</v>
      </c>
      <c r="I2153" t="s">
        <v>3872</v>
      </c>
      <c r="J2153" t="s">
        <v>3859</v>
      </c>
      <c r="K2153">
        <v>19180</v>
      </c>
    </row>
    <row r="2154" spans="1:11" x14ac:dyDescent="0.25">
      <c r="A2154" t="s">
        <v>4066</v>
      </c>
      <c r="B2154" t="s">
        <v>3853</v>
      </c>
      <c r="C2154" t="s">
        <v>354</v>
      </c>
      <c r="D2154" t="s">
        <v>4078</v>
      </c>
      <c r="E2154" t="s">
        <v>770</v>
      </c>
      <c r="F2154" t="s">
        <v>305</v>
      </c>
      <c r="G2154" t="s">
        <v>4079</v>
      </c>
      <c r="H2154" t="s">
        <v>3890</v>
      </c>
      <c r="I2154" t="s">
        <v>3872</v>
      </c>
      <c r="J2154" t="s">
        <v>3860</v>
      </c>
      <c r="K2154">
        <v>19180</v>
      </c>
    </row>
    <row r="2155" spans="1:11" x14ac:dyDescent="0.25">
      <c r="A2155" t="s">
        <v>4066</v>
      </c>
      <c r="B2155" t="s">
        <v>3853</v>
      </c>
      <c r="C2155" t="s">
        <v>354</v>
      </c>
      <c r="D2155" t="s">
        <v>4078</v>
      </c>
      <c r="E2155" t="s">
        <v>770</v>
      </c>
      <c r="F2155" t="s">
        <v>305</v>
      </c>
      <c r="G2155" t="s">
        <v>4079</v>
      </c>
      <c r="H2155" t="s">
        <v>3890</v>
      </c>
      <c r="I2155" t="s">
        <v>3873</v>
      </c>
      <c r="J2155" t="s">
        <v>3859</v>
      </c>
      <c r="K2155">
        <v>400</v>
      </c>
    </row>
    <row r="2156" spans="1:11" x14ac:dyDescent="0.25">
      <c r="A2156" t="s">
        <v>4066</v>
      </c>
      <c r="B2156" t="s">
        <v>3853</v>
      </c>
      <c r="C2156" t="s">
        <v>354</v>
      </c>
      <c r="D2156" t="s">
        <v>4078</v>
      </c>
      <c r="E2156" t="s">
        <v>770</v>
      </c>
      <c r="F2156" t="s">
        <v>305</v>
      </c>
      <c r="G2156" t="s">
        <v>4079</v>
      </c>
      <c r="H2156" t="s">
        <v>3890</v>
      </c>
      <c r="I2156" t="s">
        <v>3873</v>
      </c>
      <c r="J2156" t="s">
        <v>3860</v>
      </c>
      <c r="K2156">
        <v>400</v>
      </c>
    </row>
    <row r="2157" spans="1:11" x14ac:dyDescent="0.25">
      <c r="A2157" t="s">
        <v>4066</v>
      </c>
      <c r="B2157" t="s">
        <v>3853</v>
      </c>
      <c r="C2157" t="s">
        <v>354</v>
      </c>
      <c r="D2157" t="s">
        <v>4078</v>
      </c>
      <c r="E2157" t="s">
        <v>770</v>
      </c>
      <c r="F2157" t="s">
        <v>305</v>
      </c>
      <c r="G2157" t="s">
        <v>4079</v>
      </c>
      <c r="H2157" t="s">
        <v>3890</v>
      </c>
      <c r="I2157" t="s">
        <v>3874</v>
      </c>
      <c r="J2157" t="s">
        <v>3864</v>
      </c>
      <c r="K2157">
        <v>53000</v>
      </c>
    </row>
    <row r="2158" spans="1:11" x14ac:dyDescent="0.25">
      <c r="A2158" t="s">
        <v>4066</v>
      </c>
      <c r="B2158" t="s">
        <v>3853</v>
      </c>
      <c r="C2158" t="s">
        <v>354</v>
      </c>
      <c r="D2158" t="s">
        <v>4078</v>
      </c>
      <c r="E2158" t="s">
        <v>770</v>
      </c>
      <c r="F2158" t="s">
        <v>305</v>
      </c>
      <c r="G2158" t="s">
        <v>4079</v>
      </c>
      <c r="H2158" t="s">
        <v>3890</v>
      </c>
      <c r="I2158" t="s">
        <v>3874</v>
      </c>
      <c r="J2158" t="s">
        <v>3865</v>
      </c>
      <c r="K2158">
        <v>62000</v>
      </c>
    </row>
    <row r="2159" spans="1:11" x14ac:dyDescent="0.25">
      <c r="A2159" t="s">
        <v>4066</v>
      </c>
      <c r="B2159" t="s">
        <v>3853</v>
      </c>
      <c r="C2159" t="s">
        <v>354</v>
      </c>
      <c r="D2159" t="s">
        <v>4078</v>
      </c>
      <c r="E2159" t="s">
        <v>770</v>
      </c>
      <c r="F2159" t="s">
        <v>305</v>
      </c>
      <c r="G2159" t="s">
        <v>4079</v>
      </c>
      <c r="H2159" t="s">
        <v>3890</v>
      </c>
      <c r="I2159" t="s">
        <v>3874</v>
      </c>
      <c r="J2159" t="s">
        <v>3883</v>
      </c>
      <c r="K2159">
        <v>62000</v>
      </c>
    </row>
    <row r="2160" spans="1:11" x14ac:dyDescent="0.25">
      <c r="A2160" t="s">
        <v>4066</v>
      </c>
      <c r="B2160" t="s">
        <v>3853</v>
      </c>
      <c r="C2160" t="s">
        <v>354</v>
      </c>
      <c r="D2160" t="s">
        <v>4078</v>
      </c>
      <c r="E2160" t="s">
        <v>770</v>
      </c>
      <c r="F2160" t="s">
        <v>305</v>
      </c>
      <c r="G2160" t="s">
        <v>4079</v>
      </c>
      <c r="H2160" t="s">
        <v>3890</v>
      </c>
      <c r="I2160" t="s">
        <v>3886</v>
      </c>
      <c r="J2160" t="s">
        <v>3871</v>
      </c>
      <c r="K2160">
        <v>166200</v>
      </c>
    </row>
    <row r="2161" spans="1:11" x14ac:dyDescent="0.25">
      <c r="A2161" t="s">
        <v>4066</v>
      </c>
      <c r="B2161" t="s">
        <v>3853</v>
      </c>
      <c r="C2161" t="s">
        <v>354</v>
      </c>
      <c r="D2161" t="s">
        <v>4078</v>
      </c>
      <c r="E2161" t="s">
        <v>770</v>
      </c>
      <c r="F2161" t="s">
        <v>305</v>
      </c>
      <c r="G2161" t="s">
        <v>4079</v>
      </c>
      <c r="H2161" t="s">
        <v>3890</v>
      </c>
      <c r="I2161" t="s">
        <v>3875</v>
      </c>
      <c r="J2161" t="s">
        <v>533</v>
      </c>
      <c r="K2161">
        <v>160000</v>
      </c>
    </row>
    <row r="2162" spans="1:11" x14ac:dyDescent="0.25">
      <c r="A2162" t="s">
        <v>4066</v>
      </c>
      <c r="B2162" t="s">
        <v>3853</v>
      </c>
      <c r="C2162" t="s">
        <v>354</v>
      </c>
      <c r="D2162" t="s">
        <v>4078</v>
      </c>
      <c r="E2162" t="s">
        <v>770</v>
      </c>
      <c r="F2162" t="s">
        <v>305</v>
      </c>
      <c r="G2162" t="s">
        <v>4079</v>
      </c>
      <c r="H2162" t="s">
        <v>3890</v>
      </c>
      <c r="I2162" t="s">
        <v>3875</v>
      </c>
      <c r="J2162" t="s">
        <v>3871</v>
      </c>
      <c r="K2162">
        <v>166200</v>
      </c>
    </row>
    <row r="2163" spans="1:11" x14ac:dyDescent="0.25">
      <c r="A2163" t="s">
        <v>4066</v>
      </c>
      <c r="B2163" t="s">
        <v>3853</v>
      </c>
      <c r="C2163" t="s">
        <v>354</v>
      </c>
      <c r="D2163" t="s">
        <v>4078</v>
      </c>
      <c r="E2163" t="s">
        <v>770</v>
      </c>
      <c r="F2163" t="s">
        <v>305</v>
      </c>
      <c r="G2163" t="s">
        <v>4079</v>
      </c>
      <c r="H2163" t="s">
        <v>3890</v>
      </c>
      <c r="I2163" t="s">
        <v>3876</v>
      </c>
      <c r="J2163" t="s">
        <v>3865</v>
      </c>
      <c r="K2163">
        <v>102300</v>
      </c>
    </row>
    <row r="2164" spans="1:11" x14ac:dyDescent="0.25">
      <c r="A2164" t="s">
        <v>4066</v>
      </c>
      <c r="B2164" t="s">
        <v>3853</v>
      </c>
      <c r="C2164" t="s">
        <v>354</v>
      </c>
      <c r="D2164" t="s">
        <v>4078</v>
      </c>
      <c r="E2164" t="s">
        <v>770</v>
      </c>
      <c r="F2164" t="s">
        <v>305</v>
      </c>
      <c r="G2164" t="s">
        <v>4079</v>
      </c>
      <c r="H2164" t="s">
        <v>3890</v>
      </c>
      <c r="I2164" t="s">
        <v>3876</v>
      </c>
      <c r="J2164" t="s">
        <v>3883</v>
      </c>
      <c r="K2164">
        <v>102300</v>
      </c>
    </row>
    <row r="2165" spans="1:11" x14ac:dyDescent="0.25">
      <c r="A2165" t="s">
        <v>4080</v>
      </c>
      <c r="B2165" t="s">
        <v>3853</v>
      </c>
      <c r="C2165" t="s">
        <v>354</v>
      </c>
      <c r="D2165" t="s">
        <v>4081</v>
      </c>
      <c r="E2165" t="s">
        <v>3936</v>
      </c>
      <c r="F2165" t="s">
        <v>347</v>
      </c>
      <c r="G2165" t="s">
        <v>4082</v>
      </c>
      <c r="H2165" t="s">
        <v>3857</v>
      </c>
      <c r="I2165" t="s">
        <v>3858</v>
      </c>
      <c r="J2165" t="s">
        <v>3859</v>
      </c>
      <c r="K2165">
        <v>28100</v>
      </c>
    </row>
    <row r="2166" spans="1:11" x14ac:dyDescent="0.25">
      <c r="A2166" t="s">
        <v>4080</v>
      </c>
      <c r="B2166" t="s">
        <v>3853</v>
      </c>
      <c r="C2166" t="s">
        <v>354</v>
      </c>
      <c r="D2166" t="s">
        <v>4081</v>
      </c>
      <c r="E2166" t="s">
        <v>3936</v>
      </c>
      <c r="F2166" t="s">
        <v>347</v>
      </c>
      <c r="G2166" t="s">
        <v>4082</v>
      </c>
      <c r="H2166" t="s">
        <v>3857</v>
      </c>
      <c r="I2166" t="s">
        <v>3858</v>
      </c>
      <c r="J2166" t="s">
        <v>3860</v>
      </c>
      <c r="K2166">
        <v>28100</v>
      </c>
    </row>
    <row r="2167" spans="1:11" x14ac:dyDescent="0.25">
      <c r="A2167" t="s">
        <v>4080</v>
      </c>
      <c r="B2167" t="s">
        <v>3853</v>
      </c>
      <c r="C2167" t="s">
        <v>354</v>
      </c>
      <c r="D2167" t="s">
        <v>4081</v>
      </c>
      <c r="E2167" t="s">
        <v>3936</v>
      </c>
      <c r="F2167" t="s">
        <v>347</v>
      </c>
      <c r="G2167" t="s">
        <v>4082</v>
      </c>
      <c r="H2167" t="s">
        <v>3857</v>
      </c>
      <c r="I2167" t="s">
        <v>3901</v>
      </c>
      <c r="J2167" t="s">
        <v>3859</v>
      </c>
      <c r="K2167">
        <v>20900</v>
      </c>
    </row>
    <row r="2168" spans="1:11" x14ac:dyDescent="0.25">
      <c r="A2168" t="s">
        <v>4080</v>
      </c>
      <c r="B2168" t="s">
        <v>3853</v>
      </c>
      <c r="C2168" t="s">
        <v>354</v>
      </c>
      <c r="D2168" t="s">
        <v>4081</v>
      </c>
      <c r="E2168" t="s">
        <v>3936</v>
      </c>
      <c r="F2168" t="s">
        <v>347</v>
      </c>
      <c r="G2168" t="s">
        <v>4082</v>
      </c>
      <c r="H2168" t="s">
        <v>3857</v>
      </c>
      <c r="I2168" t="s">
        <v>3901</v>
      </c>
      <c r="J2168" t="s">
        <v>3860</v>
      </c>
      <c r="K2168">
        <v>20900</v>
      </c>
    </row>
    <row r="2169" spans="1:11" x14ac:dyDescent="0.25">
      <c r="A2169" t="s">
        <v>4080</v>
      </c>
      <c r="B2169" t="s">
        <v>3853</v>
      </c>
      <c r="C2169" t="s">
        <v>354</v>
      </c>
      <c r="D2169" t="s">
        <v>4081</v>
      </c>
      <c r="E2169" t="s">
        <v>3936</v>
      </c>
      <c r="F2169" t="s">
        <v>347</v>
      </c>
      <c r="G2169" t="s">
        <v>4082</v>
      </c>
      <c r="H2169" t="s">
        <v>3857</v>
      </c>
      <c r="I2169" t="s">
        <v>3863</v>
      </c>
      <c r="J2169" t="s">
        <v>3864</v>
      </c>
      <c r="K2169">
        <v>135000</v>
      </c>
    </row>
    <row r="2170" spans="1:11" x14ac:dyDescent="0.25">
      <c r="A2170" t="s">
        <v>4080</v>
      </c>
      <c r="B2170" t="s">
        <v>3853</v>
      </c>
      <c r="C2170" t="s">
        <v>354</v>
      </c>
      <c r="D2170" t="s">
        <v>4081</v>
      </c>
      <c r="E2170" t="s">
        <v>3936</v>
      </c>
      <c r="F2170" t="s">
        <v>347</v>
      </c>
      <c r="G2170" t="s">
        <v>4082</v>
      </c>
      <c r="H2170" t="s">
        <v>3857</v>
      </c>
      <c r="I2170" t="s">
        <v>3863</v>
      </c>
      <c r="J2170" t="s">
        <v>3865</v>
      </c>
      <c r="K2170">
        <v>148000</v>
      </c>
    </row>
    <row r="2171" spans="1:11" x14ac:dyDescent="0.25">
      <c r="A2171" t="s">
        <v>4080</v>
      </c>
      <c r="B2171" t="s">
        <v>3853</v>
      </c>
      <c r="C2171" t="s">
        <v>354</v>
      </c>
      <c r="D2171" t="s">
        <v>4081</v>
      </c>
      <c r="E2171" t="s">
        <v>3936</v>
      </c>
      <c r="F2171" t="s">
        <v>347</v>
      </c>
      <c r="G2171" t="s">
        <v>4082</v>
      </c>
      <c r="H2171" t="s">
        <v>3857</v>
      </c>
      <c r="I2171" t="s">
        <v>3863</v>
      </c>
      <c r="J2171" t="s">
        <v>3883</v>
      </c>
      <c r="K2171">
        <v>148000</v>
      </c>
    </row>
    <row r="2172" spans="1:11" x14ac:dyDescent="0.25">
      <c r="A2172" t="s">
        <v>4080</v>
      </c>
      <c r="B2172" t="s">
        <v>3853</v>
      </c>
      <c r="C2172" t="s">
        <v>354</v>
      </c>
      <c r="D2172" t="s">
        <v>4081</v>
      </c>
      <c r="E2172" t="s">
        <v>3936</v>
      </c>
      <c r="F2172" t="s">
        <v>347</v>
      </c>
      <c r="G2172" t="s">
        <v>4082</v>
      </c>
      <c r="H2172" t="s">
        <v>3857</v>
      </c>
      <c r="I2172" t="s">
        <v>3947</v>
      </c>
      <c r="J2172" t="s">
        <v>3865</v>
      </c>
      <c r="K2172">
        <v>3000</v>
      </c>
    </row>
    <row r="2173" spans="1:11" x14ac:dyDescent="0.25">
      <c r="A2173" t="s">
        <v>4080</v>
      </c>
      <c r="B2173" t="s">
        <v>3853</v>
      </c>
      <c r="C2173" t="s">
        <v>354</v>
      </c>
      <c r="D2173" t="s">
        <v>4081</v>
      </c>
      <c r="E2173" t="s">
        <v>3936</v>
      </c>
      <c r="F2173" t="s">
        <v>347</v>
      </c>
      <c r="G2173" t="s">
        <v>4082</v>
      </c>
      <c r="H2173" t="s">
        <v>3857</v>
      </c>
      <c r="I2173" t="s">
        <v>3947</v>
      </c>
      <c r="J2173" t="s">
        <v>3883</v>
      </c>
      <c r="K2173">
        <v>3000</v>
      </c>
    </row>
    <row r="2174" spans="1:11" x14ac:dyDescent="0.25">
      <c r="A2174" t="s">
        <v>4080</v>
      </c>
      <c r="B2174" t="s">
        <v>3853</v>
      </c>
      <c r="C2174" t="s">
        <v>354</v>
      </c>
      <c r="D2174" t="s">
        <v>4081</v>
      </c>
      <c r="E2174" t="s">
        <v>3936</v>
      </c>
      <c r="F2174" t="s">
        <v>347</v>
      </c>
      <c r="G2174" t="s">
        <v>4082</v>
      </c>
      <c r="H2174" t="s">
        <v>3857</v>
      </c>
      <c r="I2174" t="s">
        <v>3903</v>
      </c>
      <c r="J2174" t="s">
        <v>3864</v>
      </c>
      <c r="K2174">
        <v>49000</v>
      </c>
    </row>
    <row r="2175" spans="1:11" x14ac:dyDescent="0.25">
      <c r="A2175" t="s">
        <v>4080</v>
      </c>
      <c r="B2175" t="s">
        <v>3853</v>
      </c>
      <c r="C2175" t="s">
        <v>354</v>
      </c>
      <c r="D2175" t="s">
        <v>4081</v>
      </c>
      <c r="E2175" t="s">
        <v>3936</v>
      </c>
      <c r="F2175" t="s">
        <v>347</v>
      </c>
      <c r="G2175" t="s">
        <v>4082</v>
      </c>
      <c r="H2175" t="s">
        <v>3857</v>
      </c>
      <c r="I2175" t="s">
        <v>3903</v>
      </c>
      <c r="J2175" t="s">
        <v>3865</v>
      </c>
      <c r="K2175">
        <v>51200</v>
      </c>
    </row>
    <row r="2176" spans="1:11" x14ac:dyDescent="0.25">
      <c r="A2176" t="s">
        <v>4080</v>
      </c>
      <c r="B2176" t="s">
        <v>3853</v>
      </c>
      <c r="C2176" t="s">
        <v>354</v>
      </c>
      <c r="D2176" t="s">
        <v>4081</v>
      </c>
      <c r="E2176" t="s">
        <v>3936</v>
      </c>
      <c r="F2176" t="s">
        <v>347</v>
      </c>
      <c r="G2176" t="s">
        <v>4082</v>
      </c>
      <c r="H2176" t="s">
        <v>3857</v>
      </c>
      <c r="I2176" t="s">
        <v>3903</v>
      </c>
      <c r="J2176" t="s">
        <v>3883</v>
      </c>
      <c r="K2176">
        <v>51200</v>
      </c>
    </row>
    <row r="2177" spans="1:11" x14ac:dyDescent="0.25">
      <c r="A2177" t="s">
        <v>4080</v>
      </c>
      <c r="B2177" t="s">
        <v>3853</v>
      </c>
      <c r="C2177" t="s">
        <v>354</v>
      </c>
      <c r="D2177" t="s">
        <v>4081</v>
      </c>
      <c r="E2177" t="s">
        <v>3936</v>
      </c>
      <c r="F2177" t="s">
        <v>347</v>
      </c>
      <c r="G2177" t="s">
        <v>4082</v>
      </c>
      <c r="H2177" t="s">
        <v>3857</v>
      </c>
      <c r="I2177" t="s">
        <v>3882</v>
      </c>
      <c r="J2177" t="s">
        <v>3864</v>
      </c>
      <c r="K2177">
        <v>46000</v>
      </c>
    </row>
    <row r="2178" spans="1:11" x14ac:dyDescent="0.25">
      <c r="A2178" t="s">
        <v>4080</v>
      </c>
      <c r="B2178" t="s">
        <v>3853</v>
      </c>
      <c r="C2178" t="s">
        <v>354</v>
      </c>
      <c r="D2178" t="s">
        <v>4081</v>
      </c>
      <c r="E2178" t="s">
        <v>3936</v>
      </c>
      <c r="F2178" t="s">
        <v>347</v>
      </c>
      <c r="G2178" t="s">
        <v>4082</v>
      </c>
      <c r="H2178" t="s">
        <v>3857</v>
      </c>
      <c r="I2178" t="s">
        <v>3882</v>
      </c>
      <c r="J2178" t="s">
        <v>3865</v>
      </c>
      <c r="K2178">
        <v>53200</v>
      </c>
    </row>
    <row r="2179" spans="1:11" x14ac:dyDescent="0.25">
      <c r="A2179" t="s">
        <v>4080</v>
      </c>
      <c r="B2179" t="s">
        <v>3853</v>
      </c>
      <c r="C2179" t="s">
        <v>354</v>
      </c>
      <c r="D2179" t="s">
        <v>4081</v>
      </c>
      <c r="E2179" t="s">
        <v>3936</v>
      </c>
      <c r="F2179" t="s">
        <v>347</v>
      </c>
      <c r="G2179" t="s">
        <v>4082</v>
      </c>
      <c r="H2179" t="s">
        <v>3857</v>
      </c>
      <c r="I2179" t="s">
        <v>3882</v>
      </c>
      <c r="J2179" t="s">
        <v>3883</v>
      </c>
      <c r="K2179">
        <v>53200</v>
      </c>
    </row>
    <row r="2180" spans="1:11" x14ac:dyDescent="0.25">
      <c r="A2180" t="s">
        <v>4080</v>
      </c>
      <c r="B2180" t="s">
        <v>3853</v>
      </c>
      <c r="C2180" t="s">
        <v>354</v>
      </c>
      <c r="D2180" t="s">
        <v>4081</v>
      </c>
      <c r="E2180" t="s">
        <v>3936</v>
      </c>
      <c r="F2180" t="s">
        <v>347</v>
      </c>
      <c r="G2180" t="s">
        <v>4082</v>
      </c>
      <c r="H2180" t="s">
        <v>3857</v>
      </c>
      <c r="I2180" t="s">
        <v>3904</v>
      </c>
      <c r="J2180" t="s">
        <v>3864</v>
      </c>
      <c r="K2180">
        <v>58000</v>
      </c>
    </row>
    <row r="2181" spans="1:11" x14ac:dyDescent="0.25">
      <c r="A2181" t="s">
        <v>4080</v>
      </c>
      <c r="B2181" t="s">
        <v>3853</v>
      </c>
      <c r="C2181" t="s">
        <v>354</v>
      </c>
      <c r="D2181" t="s">
        <v>4081</v>
      </c>
      <c r="E2181" t="s">
        <v>3936</v>
      </c>
      <c r="F2181" t="s">
        <v>347</v>
      </c>
      <c r="G2181" t="s">
        <v>4082</v>
      </c>
      <c r="H2181" t="s">
        <v>3857</v>
      </c>
      <c r="I2181" t="s">
        <v>3904</v>
      </c>
      <c r="J2181" t="s">
        <v>3865</v>
      </c>
      <c r="K2181">
        <v>65000</v>
      </c>
    </row>
    <row r="2182" spans="1:11" x14ac:dyDescent="0.25">
      <c r="A2182" t="s">
        <v>4080</v>
      </c>
      <c r="B2182" t="s">
        <v>3853</v>
      </c>
      <c r="C2182" t="s">
        <v>354</v>
      </c>
      <c r="D2182" t="s">
        <v>4081</v>
      </c>
      <c r="E2182" t="s">
        <v>3936</v>
      </c>
      <c r="F2182" t="s">
        <v>347</v>
      </c>
      <c r="G2182" t="s">
        <v>4082</v>
      </c>
      <c r="H2182" t="s">
        <v>3857</v>
      </c>
      <c r="I2182" t="s">
        <v>3904</v>
      </c>
      <c r="J2182" t="s">
        <v>3883</v>
      </c>
      <c r="K2182">
        <v>65000</v>
      </c>
    </row>
    <row r="2183" spans="1:11" x14ac:dyDescent="0.25">
      <c r="A2183" t="s">
        <v>4080</v>
      </c>
      <c r="B2183" t="s">
        <v>3853</v>
      </c>
      <c r="C2183" t="s">
        <v>354</v>
      </c>
      <c r="D2183" t="s">
        <v>4081</v>
      </c>
      <c r="E2183" t="s">
        <v>3936</v>
      </c>
      <c r="F2183" t="s">
        <v>347</v>
      </c>
      <c r="G2183" t="s">
        <v>4082</v>
      </c>
      <c r="H2183" t="s">
        <v>3857</v>
      </c>
      <c r="I2183" t="s">
        <v>3866</v>
      </c>
      <c r="J2183" t="s">
        <v>3865</v>
      </c>
      <c r="K2183">
        <v>100000</v>
      </c>
    </row>
    <row r="2184" spans="1:11" x14ac:dyDescent="0.25">
      <c r="A2184" t="s">
        <v>4080</v>
      </c>
      <c r="B2184" t="s">
        <v>3853</v>
      </c>
      <c r="C2184" t="s">
        <v>354</v>
      </c>
      <c r="D2184" t="s">
        <v>4081</v>
      </c>
      <c r="E2184" t="s">
        <v>3936</v>
      </c>
      <c r="F2184" t="s">
        <v>347</v>
      </c>
      <c r="G2184" t="s">
        <v>4082</v>
      </c>
      <c r="H2184" t="s">
        <v>3857</v>
      </c>
      <c r="I2184" t="s">
        <v>3866</v>
      </c>
      <c r="J2184" t="s">
        <v>3883</v>
      </c>
      <c r="K2184">
        <v>100000</v>
      </c>
    </row>
    <row r="2185" spans="1:11" x14ac:dyDescent="0.25">
      <c r="A2185" t="s">
        <v>4080</v>
      </c>
      <c r="B2185" t="s">
        <v>3853</v>
      </c>
      <c r="C2185" t="s">
        <v>354</v>
      </c>
      <c r="D2185" t="s">
        <v>4081</v>
      </c>
      <c r="E2185" t="s">
        <v>3936</v>
      </c>
      <c r="F2185" t="s">
        <v>347</v>
      </c>
      <c r="G2185" t="s">
        <v>4082</v>
      </c>
      <c r="H2185" t="s">
        <v>3857</v>
      </c>
      <c r="I2185" t="s">
        <v>3867</v>
      </c>
      <c r="J2185" t="s">
        <v>3865</v>
      </c>
      <c r="K2185">
        <v>85400</v>
      </c>
    </row>
    <row r="2186" spans="1:11" x14ac:dyDescent="0.25">
      <c r="A2186" t="s">
        <v>4080</v>
      </c>
      <c r="B2186" t="s">
        <v>3853</v>
      </c>
      <c r="C2186" t="s">
        <v>354</v>
      </c>
      <c r="D2186" t="s">
        <v>4081</v>
      </c>
      <c r="E2186" t="s">
        <v>3936</v>
      </c>
      <c r="F2186" t="s">
        <v>347</v>
      </c>
      <c r="G2186" t="s">
        <v>4082</v>
      </c>
      <c r="H2186" t="s">
        <v>3857</v>
      </c>
      <c r="I2186" t="s">
        <v>3867</v>
      </c>
      <c r="J2186" t="s">
        <v>3883</v>
      </c>
      <c r="K2186">
        <v>85400</v>
      </c>
    </row>
    <row r="2187" spans="1:11" x14ac:dyDescent="0.25">
      <c r="A2187" t="s">
        <v>4080</v>
      </c>
      <c r="B2187" t="s">
        <v>3853</v>
      </c>
      <c r="C2187" t="s">
        <v>354</v>
      </c>
      <c r="D2187" t="s">
        <v>4081</v>
      </c>
      <c r="E2187" t="s">
        <v>3936</v>
      </c>
      <c r="F2187" t="s">
        <v>347</v>
      </c>
      <c r="G2187" t="s">
        <v>4082</v>
      </c>
      <c r="H2187" t="s">
        <v>3857</v>
      </c>
      <c r="I2187" t="s">
        <v>3869</v>
      </c>
      <c r="J2187" t="s">
        <v>3865</v>
      </c>
      <c r="K2187">
        <v>70100</v>
      </c>
    </row>
    <row r="2188" spans="1:11" x14ac:dyDescent="0.25">
      <c r="A2188" t="s">
        <v>4080</v>
      </c>
      <c r="B2188" t="s">
        <v>3853</v>
      </c>
      <c r="C2188" t="s">
        <v>354</v>
      </c>
      <c r="D2188" t="s">
        <v>4081</v>
      </c>
      <c r="E2188" t="s">
        <v>3936</v>
      </c>
      <c r="F2188" t="s">
        <v>347</v>
      </c>
      <c r="G2188" t="s">
        <v>4082</v>
      </c>
      <c r="H2188" t="s">
        <v>3857</v>
      </c>
      <c r="I2188" t="s">
        <v>3869</v>
      </c>
      <c r="J2188" t="s">
        <v>3883</v>
      </c>
      <c r="K2188">
        <v>70100</v>
      </c>
    </row>
    <row r="2189" spans="1:11" x14ac:dyDescent="0.25">
      <c r="A2189" t="s">
        <v>4080</v>
      </c>
      <c r="B2189" t="s">
        <v>3853</v>
      </c>
      <c r="C2189" t="s">
        <v>354</v>
      </c>
      <c r="D2189" t="s">
        <v>4081</v>
      </c>
      <c r="E2189" t="s">
        <v>3936</v>
      </c>
      <c r="F2189" t="s">
        <v>347</v>
      </c>
      <c r="G2189" t="s">
        <v>4082</v>
      </c>
      <c r="H2189" t="s">
        <v>3857</v>
      </c>
      <c r="I2189" t="s">
        <v>3870</v>
      </c>
      <c r="J2189" t="s">
        <v>3865</v>
      </c>
      <c r="K2189">
        <v>131200</v>
      </c>
    </row>
    <row r="2190" spans="1:11" x14ac:dyDescent="0.25">
      <c r="A2190" t="s">
        <v>4080</v>
      </c>
      <c r="B2190" t="s">
        <v>3853</v>
      </c>
      <c r="C2190" t="s">
        <v>354</v>
      </c>
      <c r="D2190" t="s">
        <v>4081</v>
      </c>
      <c r="E2190" t="s">
        <v>3936</v>
      </c>
      <c r="F2190" t="s">
        <v>347</v>
      </c>
      <c r="G2190" t="s">
        <v>4082</v>
      </c>
      <c r="H2190" t="s">
        <v>3857</v>
      </c>
      <c r="I2190" t="s">
        <v>3870</v>
      </c>
      <c r="J2190" t="s">
        <v>3883</v>
      </c>
      <c r="K2190">
        <v>131200</v>
      </c>
    </row>
    <row r="2191" spans="1:11" x14ac:dyDescent="0.25">
      <c r="A2191" t="s">
        <v>4080</v>
      </c>
      <c r="B2191" t="s">
        <v>3853</v>
      </c>
      <c r="C2191" t="s">
        <v>354</v>
      </c>
      <c r="D2191" t="s">
        <v>4081</v>
      </c>
      <c r="E2191" t="s">
        <v>3936</v>
      </c>
      <c r="F2191" t="s">
        <v>347</v>
      </c>
      <c r="G2191" t="s">
        <v>4082</v>
      </c>
      <c r="H2191" t="s">
        <v>3857</v>
      </c>
      <c r="I2191" t="s">
        <v>3921</v>
      </c>
      <c r="J2191" t="s">
        <v>3865</v>
      </c>
      <c r="K2191">
        <v>23800</v>
      </c>
    </row>
    <row r="2192" spans="1:11" x14ac:dyDescent="0.25">
      <c r="A2192" t="s">
        <v>4080</v>
      </c>
      <c r="B2192" t="s">
        <v>3853</v>
      </c>
      <c r="C2192" t="s">
        <v>354</v>
      </c>
      <c r="D2192" t="s">
        <v>4081</v>
      </c>
      <c r="E2192" t="s">
        <v>3936</v>
      </c>
      <c r="F2192" t="s">
        <v>347</v>
      </c>
      <c r="G2192" t="s">
        <v>4082</v>
      </c>
      <c r="H2192" t="s">
        <v>3857</v>
      </c>
      <c r="I2192" t="s">
        <v>3921</v>
      </c>
      <c r="J2192" t="s">
        <v>3883</v>
      </c>
      <c r="K2192">
        <v>23800</v>
      </c>
    </row>
    <row r="2193" spans="1:11" x14ac:dyDescent="0.25">
      <c r="A2193" t="s">
        <v>4080</v>
      </c>
      <c r="B2193" t="s">
        <v>3853</v>
      </c>
      <c r="C2193" t="s">
        <v>354</v>
      </c>
      <c r="D2193" t="s">
        <v>4081</v>
      </c>
      <c r="E2193" t="s">
        <v>3936</v>
      </c>
      <c r="F2193" t="s">
        <v>347</v>
      </c>
      <c r="G2193" t="s">
        <v>4082</v>
      </c>
      <c r="H2193" t="s">
        <v>3857</v>
      </c>
      <c r="I2193" t="s">
        <v>3884</v>
      </c>
      <c r="J2193" t="s">
        <v>3859</v>
      </c>
      <c r="K2193">
        <v>28000</v>
      </c>
    </row>
    <row r="2194" spans="1:11" x14ac:dyDescent="0.25">
      <c r="A2194" t="s">
        <v>4080</v>
      </c>
      <c r="B2194" t="s">
        <v>3853</v>
      </c>
      <c r="C2194" t="s">
        <v>354</v>
      </c>
      <c r="D2194" t="s">
        <v>4081</v>
      </c>
      <c r="E2194" t="s">
        <v>3936</v>
      </c>
      <c r="F2194" t="s">
        <v>347</v>
      </c>
      <c r="G2194" t="s">
        <v>4082</v>
      </c>
      <c r="H2194" t="s">
        <v>3857</v>
      </c>
      <c r="I2194" t="s">
        <v>3884</v>
      </c>
      <c r="J2194" t="s">
        <v>3860</v>
      </c>
      <c r="K2194">
        <v>28000</v>
      </c>
    </row>
    <row r="2195" spans="1:11" x14ac:dyDescent="0.25">
      <c r="A2195" t="s">
        <v>4080</v>
      </c>
      <c r="B2195" t="s">
        <v>3853</v>
      </c>
      <c r="C2195" t="s">
        <v>354</v>
      </c>
      <c r="D2195" t="s">
        <v>4081</v>
      </c>
      <c r="E2195" t="s">
        <v>3936</v>
      </c>
      <c r="F2195" t="s">
        <v>347</v>
      </c>
      <c r="G2195" t="s">
        <v>4082</v>
      </c>
      <c r="H2195" t="s">
        <v>3857</v>
      </c>
      <c r="I2195" t="s">
        <v>530</v>
      </c>
      <c r="J2195" t="s">
        <v>533</v>
      </c>
      <c r="K2195">
        <v>459800</v>
      </c>
    </row>
    <row r="2196" spans="1:11" x14ac:dyDescent="0.25">
      <c r="A2196" t="s">
        <v>4080</v>
      </c>
      <c r="B2196" t="s">
        <v>3853</v>
      </c>
      <c r="C2196" t="s">
        <v>354</v>
      </c>
      <c r="D2196" t="s">
        <v>4081</v>
      </c>
      <c r="E2196" t="s">
        <v>3936</v>
      </c>
      <c r="F2196" t="s">
        <v>347</v>
      </c>
      <c r="G2196" t="s">
        <v>4082</v>
      </c>
      <c r="H2196" t="s">
        <v>3857</v>
      </c>
      <c r="I2196" t="s">
        <v>530</v>
      </c>
      <c r="J2196" t="s">
        <v>3871</v>
      </c>
      <c r="K2196">
        <v>484000</v>
      </c>
    </row>
    <row r="2197" spans="1:11" x14ac:dyDescent="0.25">
      <c r="A2197" t="s">
        <v>4080</v>
      </c>
      <c r="B2197" t="s">
        <v>3853</v>
      </c>
      <c r="C2197" t="s">
        <v>354</v>
      </c>
      <c r="D2197" t="s">
        <v>4081</v>
      </c>
      <c r="E2197" t="s">
        <v>3936</v>
      </c>
      <c r="F2197" t="s">
        <v>347</v>
      </c>
      <c r="G2197" t="s">
        <v>4082</v>
      </c>
      <c r="H2197" t="s">
        <v>3857</v>
      </c>
      <c r="I2197" t="s">
        <v>3872</v>
      </c>
      <c r="J2197" t="s">
        <v>3859</v>
      </c>
      <c r="K2197">
        <v>32820</v>
      </c>
    </row>
    <row r="2198" spans="1:11" x14ac:dyDescent="0.25">
      <c r="A2198" t="s">
        <v>4080</v>
      </c>
      <c r="B2198" t="s">
        <v>3853</v>
      </c>
      <c r="C2198" t="s">
        <v>354</v>
      </c>
      <c r="D2198" t="s">
        <v>4081</v>
      </c>
      <c r="E2198" t="s">
        <v>3936</v>
      </c>
      <c r="F2198" t="s">
        <v>347</v>
      </c>
      <c r="G2198" t="s">
        <v>4082</v>
      </c>
      <c r="H2198" t="s">
        <v>3857</v>
      </c>
      <c r="I2198" t="s">
        <v>3872</v>
      </c>
      <c r="J2198" t="s">
        <v>3860</v>
      </c>
      <c r="K2198">
        <v>32820</v>
      </c>
    </row>
    <row r="2199" spans="1:11" x14ac:dyDescent="0.25">
      <c r="A2199" t="s">
        <v>4080</v>
      </c>
      <c r="B2199" t="s">
        <v>3853</v>
      </c>
      <c r="C2199" t="s">
        <v>354</v>
      </c>
      <c r="D2199" t="s">
        <v>4081</v>
      </c>
      <c r="E2199" t="s">
        <v>3936</v>
      </c>
      <c r="F2199" t="s">
        <v>347</v>
      </c>
      <c r="G2199" t="s">
        <v>4082</v>
      </c>
      <c r="H2199" t="s">
        <v>3857</v>
      </c>
      <c r="I2199" t="s">
        <v>3873</v>
      </c>
      <c r="J2199" t="s">
        <v>3859</v>
      </c>
      <c r="K2199">
        <v>717</v>
      </c>
    </row>
    <row r="2200" spans="1:11" x14ac:dyDescent="0.25">
      <c r="A2200" t="s">
        <v>4080</v>
      </c>
      <c r="B2200" t="s">
        <v>3853</v>
      </c>
      <c r="C2200" t="s">
        <v>354</v>
      </c>
      <c r="D2200" t="s">
        <v>4081</v>
      </c>
      <c r="E2200" t="s">
        <v>3936</v>
      </c>
      <c r="F2200" t="s">
        <v>347</v>
      </c>
      <c r="G2200" t="s">
        <v>4082</v>
      </c>
      <c r="H2200" t="s">
        <v>3857</v>
      </c>
      <c r="I2200" t="s">
        <v>3873</v>
      </c>
      <c r="J2200" t="s">
        <v>3860</v>
      </c>
      <c r="K2200">
        <v>717</v>
      </c>
    </row>
    <row r="2201" spans="1:11" x14ac:dyDescent="0.25">
      <c r="A2201" t="s">
        <v>4080</v>
      </c>
      <c r="B2201" t="s">
        <v>3853</v>
      </c>
      <c r="C2201" t="s">
        <v>354</v>
      </c>
      <c r="D2201" t="s">
        <v>4081</v>
      </c>
      <c r="E2201" t="s">
        <v>3936</v>
      </c>
      <c r="F2201" t="s">
        <v>347</v>
      </c>
      <c r="G2201" t="s">
        <v>4082</v>
      </c>
      <c r="H2201" t="s">
        <v>3857</v>
      </c>
      <c r="I2201" t="s">
        <v>3874</v>
      </c>
      <c r="J2201" t="s">
        <v>3864</v>
      </c>
      <c r="K2201">
        <v>105000</v>
      </c>
    </row>
    <row r="2202" spans="1:11" x14ac:dyDescent="0.25">
      <c r="A2202" t="s">
        <v>4080</v>
      </c>
      <c r="B2202" t="s">
        <v>3853</v>
      </c>
      <c r="C2202" t="s">
        <v>354</v>
      </c>
      <c r="D2202" t="s">
        <v>4081</v>
      </c>
      <c r="E2202" t="s">
        <v>3936</v>
      </c>
      <c r="F2202" t="s">
        <v>347</v>
      </c>
      <c r="G2202" t="s">
        <v>4082</v>
      </c>
      <c r="H2202" t="s">
        <v>3857</v>
      </c>
      <c r="I2202" t="s">
        <v>3874</v>
      </c>
      <c r="J2202" t="s">
        <v>3865</v>
      </c>
      <c r="K2202">
        <v>110000</v>
      </c>
    </row>
    <row r="2203" spans="1:11" x14ac:dyDescent="0.25">
      <c r="A2203" t="s">
        <v>4080</v>
      </c>
      <c r="B2203" t="s">
        <v>3853</v>
      </c>
      <c r="C2203" t="s">
        <v>354</v>
      </c>
      <c r="D2203" t="s">
        <v>4081</v>
      </c>
      <c r="E2203" t="s">
        <v>3936</v>
      </c>
      <c r="F2203" t="s">
        <v>347</v>
      </c>
      <c r="G2203" t="s">
        <v>4082</v>
      </c>
      <c r="H2203" t="s">
        <v>3857</v>
      </c>
      <c r="I2203" t="s">
        <v>3874</v>
      </c>
      <c r="J2203" t="s">
        <v>3883</v>
      </c>
      <c r="K2203">
        <v>110000</v>
      </c>
    </row>
    <row r="2204" spans="1:11" x14ac:dyDescent="0.25">
      <c r="A2204" t="s">
        <v>4080</v>
      </c>
      <c r="B2204" t="s">
        <v>3853</v>
      </c>
      <c r="C2204" t="s">
        <v>354</v>
      </c>
      <c r="D2204" t="s">
        <v>4081</v>
      </c>
      <c r="E2204" t="s">
        <v>3936</v>
      </c>
      <c r="F2204" t="s">
        <v>347</v>
      </c>
      <c r="G2204" t="s">
        <v>4082</v>
      </c>
      <c r="H2204" t="s">
        <v>3857</v>
      </c>
      <c r="I2204" t="s">
        <v>3886</v>
      </c>
      <c r="J2204" t="s">
        <v>3871</v>
      </c>
      <c r="K2204">
        <v>484000</v>
      </c>
    </row>
    <row r="2205" spans="1:11" x14ac:dyDescent="0.25">
      <c r="A2205" t="s">
        <v>4080</v>
      </c>
      <c r="B2205" t="s">
        <v>3853</v>
      </c>
      <c r="C2205" t="s">
        <v>354</v>
      </c>
      <c r="D2205" t="s">
        <v>4081</v>
      </c>
      <c r="E2205" t="s">
        <v>3936</v>
      </c>
      <c r="F2205" t="s">
        <v>347</v>
      </c>
      <c r="G2205" t="s">
        <v>4082</v>
      </c>
      <c r="H2205" t="s">
        <v>3857</v>
      </c>
      <c r="I2205" t="s">
        <v>3875</v>
      </c>
      <c r="J2205" t="s">
        <v>533</v>
      </c>
      <c r="K2205">
        <v>459800</v>
      </c>
    </row>
    <row r="2206" spans="1:11" x14ac:dyDescent="0.25">
      <c r="A2206" t="s">
        <v>4080</v>
      </c>
      <c r="B2206" t="s">
        <v>3853</v>
      </c>
      <c r="C2206" t="s">
        <v>354</v>
      </c>
      <c r="D2206" t="s">
        <v>4081</v>
      </c>
      <c r="E2206" t="s">
        <v>3936</v>
      </c>
      <c r="F2206" t="s">
        <v>347</v>
      </c>
      <c r="G2206" t="s">
        <v>4082</v>
      </c>
      <c r="H2206" t="s">
        <v>3857</v>
      </c>
      <c r="I2206" t="s">
        <v>3875</v>
      </c>
      <c r="J2206" t="s">
        <v>3871</v>
      </c>
      <c r="K2206">
        <v>484000</v>
      </c>
    </row>
    <row r="2207" spans="1:11" x14ac:dyDescent="0.25">
      <c r="A2207" t="s">
        <v>4080</v>
      </c>
      <c r="B2207" t="s">
        <v>3853</v>
      </c>
      <c r="C2207" t="s">
        <v>354</v>
      </c>
      <c r="D2207" t="s">
        <v>4081</v>
      </c>
      <c r="E2207" t="s">
        <v>3936</v>
      </c>
      <c r="F2207" t="s">
        <v>347</v>
      </c>
      <c r="G2207" t="s">
        <v>4082</v>
      </c>
      <c r="H2207" t="s">
        <v>3857</v>
      </c>
      <c r="I2207" t="s">
        <v>3876</v>
      </c>
      <c r="J2207" t="s">
        <v>3865</v>
      </c>
      <c r="K2207">
        <v>230000</v>
      </c>
    </row>
    <row r="2208" spans="1:11" x14ac:dyDescent="0.25">
      <c r="A2208" t="s">
        <v>4080</v>
      </c>
      <c r="B2208" t="s">
        <v>3853</v>
      </c>
      <c r="C2208" t="s">
        <v>354</v>
      </c>
      <c r="D2208" t="s">
        <v>4081</v>
      </c>
      <c r="E2208" t="s">
        <v>3936</v>
      </c>
      <c r="F2208" t="s">
        <v>347</v>
      </c>
      <c r="G2208" t="s">
        <v>4082</v>
      </c>
      <c r="H2208" t="s">
        <v>3857</v>
      </c>
      <c r="I2208" t="s">
        <v>3876</v>
      </c>
      <c r="J2208" t="s">
        <v>3883</v>
      </c>
      <c r="K2208">
        <v>230000</v>
      </c>
    </row>
    <row r="2209" spans="1:11" x14ac:dyDescent="0.25">
      <c r="A2209" t="s">
        <v>4080</v>
      </c>
      <c r="B2209" t="s">
        <v>3853</v>
      </c>
      <c r="C2209" t="s">
        <v>354</v>
      </c>
      <c r="D2209" t="s">
        <v>4083</v>
      </c>
      <c r="E2209" t="s">
        <v>3855</v>
      </c>
      <c r="F2209" t="s">
        <v>423</v>
      </c>
      <c r="G2209" t="s">
        <v>3908</v>
      </c>
      <c r="H2209" t="s">
        <v>3857</v>
      </c>
      <c r="I2209" t="s">
        <v>3858</v>
      </c>
      <c r="J2209" t="s">
        <v>3859</v>
      </c>
      <c r="K2209">
        <v>24878</v>
      </c>
    </row>
    <row r="2210" spans="1:11" x14ac:dyDescent="0.25">
      <c r="A2210" t="s">
        <v>4080</v>
      </c>
      <c r="B2210" t="s">
        <v>3853</v>
      </c>
      <c r="C2210" t="s">
        <v>354</v>
      </c>
      <c r="D2210" t="s">
        <v>4083</v>
      </c>
      <c r="E2210" t="s">
        <v>3855</v>
      </c>
      <c r="F2210" t="s">
        <v>423</v>
      </c>
      <c r="G2210" t="s">
        <v>3908</v>
      </c>
      <c r="H2210" t="s">
        <v>3857</v>
      </c>
      <c r="I2210" t="s">
        <v>3858</v>
      </c>
      <c r="J2210" t="s">
        <v>3860</v>
      </c>
      <c r="K2210">
        <v>24878</v>
      </c>
    </row>
    <row r="2211" spans="1:11" x14ac:dyDescent="0.25">
      <c r="A2211" t="s">
        <v>4080</v>
      </c>
      <c r="B2211" t="s">
        <v>3853</v>
      </c>
      <c r="C2211" t="s">
        <v>354</v>
      </c>
      <c r="D2211" t="s">
        <v>4083</v>
      </c>
      <c r="E2211" t="s">
        <v>3855</v>
      </c>
      <c r="F2211" t="s">
        <v>423</v>
      </c>
      <c r="G2211" t="s">
        <v>3908</v>
      </c>
      <c r="H2211" t="s">
        <v>3857</v>
      </c>
      <c r="I2211" t="s">
        <v>3901</v>
      </c>
      <c r="J2211" t="s">
        <v>3859</v>
      </c>
      <c r="K2211">
        <v>16270</v>
      </c>
    </row>
    <row r="2212" spans="1:11" x14ac:dyDescent="0.25">
      <c r="A2212" t="s">
        <v>4080</v>
      </c>
      <c r="B2212" t="s">
        <v>3853</v>
      </c>
      <c r="C2212" t="s">
        <v>354</v>
      </c>
      <c r="D2212" t="s">
        <v>4083</v>
      </c>
      <c r="E2212" t="s">
        <v>3855</v>
      </c>
      <c r="F2212" t="s">
        <v>423</v>
      </c>
      <c r="G2212" t="s">
        <v>3908</v>
      </c>
      <c r="H2212" t="s">
        <v>3857</v>
      </c>
      <c r="I2212" t="s">
        <v>3901</v>
      </c>
      <c r="J2212" t="s">
        <v>3860</v>
      </c>
      <c r="K2212">
        <v>16270</v>
      </c>
    </row>
    <row r="2213" spans="1:11" x14ac:dyDescent="0.25">
      <c r="A2213" t="s">
        <v>4080</v>
      </c>
      <c r="B2213" t="s">
        <v>3853</v>
      </c>
      <c r="C2213" t="s">
        <v>354</v>
      </c>
      <c r="D2213" t="s">
        <v>4083</v>
      </c>
      <c r="E2213" t="s">
        <v>3855</v>
      </c>
      <c r="F2213" t="s">
        <v>423</v>
      </c>
      <c r="G2213" t="s">
        <v>3908</v>
      </c>
      <c r="H2213" t="s">
        <v>3857</v>
      </c>
      <c r="I2213" t="s">
        <v>3863</v>
      </c>
      <c r="J2213" t="s">
        <v>3864</v>
      </c>
      <c r="K2213">
        <v>66000</v>
      </c>
    </row>
    <row r="2214" spans="1:11" x14ac:dyDescent="0.25">
      <c r="A2214" t="s">
        <v>4080</v>
      </c>
      <c r="B2214" t="s">
        <v>3853</v>
      </c>
      <c r="C2214" t="s">
        <v>354</v>
      </c>
      <c r="D2214" t="s">
        <v>4083</v>
      </c>
      <c r="E2214" t="s">
        <v>3855</v>
      </c>
      <c r="F2214" t="s">
        <v>423</v>
      </c>
      <c r="G2214" t="s">
        <v>3908</v>
      </c>
      <c r="H2214" t="s">
        <v>3857</v>
      </c>
      <c r="I2214" t="s">
        <v>3863</v>
      </c>
      <c r="J2214" t="s">
        <v>3865</v>
      </c>
      <c r="K2214">
        <v>70700</v>
      </c>
    </row>
    <row r="2215" spans="1:11" x14ac:dyDescent="0.25">
      <c r="A2215" t="s">
        <v>4080</v>
      </c>
      <c r="B2215" t="s">
        <v>3853</v>
      </c>
      <c r="C2215" t="s">
        <v>354</v>
      </c>
      <c r="D2215" t="s">
        <v>4083</v>
      </c>
      <c r="E2215" t="s">
        <v>3855</v>
      </c>
      <c r="F2215" t="s">
        <v>423</v>
      </c>
      <c r="G2215" t="s">
        <v>3908</v>
      </c>
      <c r="H2215" t="s">
        <v>3857</v>
      </c>
      <c r="I2215" t="s">
        <v>3863</v>
      </c>
      <c r="J2215" t="s">
        <v>3883</v>
      </c>
      <c r="K2215">
        <v>70700</v>
      </c>
    </row>
    <row r="2216" spans="1:11" x14ac:dyDescent="0.25">
      <c r="A2216" t="s">
        <v>4080</v>
      </c>
      <c r="B2216" t="s">
        <v>3853</v>
      </c>
      <c r="C2216" t="s">
        <v>354</v>
      </c>
      <c r="D2216" t="s">
        <v>4083</v>
      </c>
      <c r="E2216" t="s">
        <v>3855</v>
      </c>
      <c r="F2216" t="s">
        <v>423</v>
      </c>
      <c r="G2216" t="s">
        <v>3908</v>
      </c>
      <c r="H2216" t="s">
        <v>3857</v>
      </c>
      <c r="I2216" t="s">
        <v>3904</v>
      </c>
      <c r="J2216" t="s">
        <v>3864</v>
      </c>
      <c r="K2216">
        <v>42500</v>
      </c>
    </row>
    <row r="2217" spans="1:11" x14ac:dyDescent="0.25">
      <c r="A2217" t="s">
        <v>4080</v>
      </c>
      <c r="B2217" t="s">
        <v>3853</v>
      </c>
      <c r="C2217" t="s">
        <v>354</v>
      </c>
      <c r="D2217" t="s">
        <v>4083</v>
      </c>
      <c r="E2217" t="s">
        <v>3855</v>
      </c>
      <c r="F2217" t="s">
        <v>423</v>
      </c>
      <c r="G2217" t="s">
        <v>3908</v>
      </c>
      <c r="H2217" t="s">
        <v>3857</v>
      </c>
      <c r="I2217" t="s">
        <v>3904</v>
      </c>
      <c r="J2217" t="s">
        <v>3865</v>
      </c>
      <c r="K2217">
        <v>51500</v>
      </c>
    </row>
    <row r="2218" spans="1:11" x14ac:dyDescent="0.25">
      <c r="A2218" t="s">
        <v>4080</v>
      </c>
      <c r="B2218" t="s">
        <v>3853</v>
      </c>
      <c r="C2218" t="s">
        <v>354</v>
      </c>
      <c r="D2218" t="s">
        <v>4083</v>
      </c>
      <c r="E2218" t="s">
        <v>3855</v>
      </c>
      <c r="F2218" t="s">
        <v>423</v>
      </c>
      <c r="G2218" t="s">
        <v>3908</v>
      </c>
      <c r="H2218" t="s">
        <v>3857</v>
      </c>
      <c r="I2218" t="s">
        <v>3904</v>
      </c>
      <c r="J2218" t="s">
        <v>3883</v>
      </c>
      <c r="K2218">
        <v>51500</v>
      </c>
    </row>
    <row r="2219" spans="1:11" x14ac:dyDescent="0.25">
      <c r="A2219" t="s">
        <v>4080</v>
      </c>
      <c r="B2219" t="s">
        <v>3853</v>
      </c>
      <c r="C2219" t="s">
        <v>354</v>
      </c>
      <c r="D2219" t="s">
        <v>4083</v>
      </c>
      <c r="E2219" t="s">
        <v>3855</v>
      </c>
      <c r="F2219" t="s">
        <v>423</v>
      </c>
      <c r="G2219" t="s">
        <v>3908</v>
      </c>
      <c r="H2219" t="s">
        <v>3857</v>
      </c>
      <c r="I2219" t="s">
        <v>3866</v>
      </c>
      <c r="J2219" t="s">
        <v>3865</v>
      </c>
      <c r="K2219">
        <v>102267</v>
      </c>
    </row>
    <row r="2220" spans="1:11" x14ac:dyDescent="0.25">
      <c r="A2220" t="s">
        <v>4080</v>
      </c>
      <c r="B2220" t="s">
        <v>3853</v>
      </c>
      <c r="C2220" t="s">
        <v>354</v>
      </c>
      <c r="D2220" t="s">
        <v>4083</v>
      </c>
      <c r="E2220" t="s">
        <v>3855</v>
      </c>
      <c r="F2220" t="s">
        <v>423</v>
      </c>
      <c r="G2220" t="s">
        <v>3908</v>
      </c>
      <c r="H2220" t="s">
        <v>3857</v>
      </c>
      <c r="I2220" t="s">
        <v>3866</v>
      </c>
      <c r="J2220" t="s">
        <v>3883</v>
      </c>
      <c r="K2220">
        <v>102267</v>
      </c>
    </row>
    <row r="2221" spans="1:11" x14ac:dyDescent="0.25">
      <c r="A2221" t="s">
        <v>4080</v>
      </c>
      <c r="B2221" t="s">
        <v>3853</v>
      </c>
      <c r="C2221" t="s">
        <v>354</v>
      </c>
      <c r="D2221" t="s">
        <v>4083</v>
      </c>
      <c r="E2221" t="s">
        <v>3855</v>
      </c>
      <c r="F2221" t="s">
        <v>423</v>
      </c>
      <c r="G2221" t="s">
        <v>3908</v>
      </c>
      <c r="H2221" t="s">
        <v>3857</v>
      </c>
      <c r="I2221" t="s">
        <v>3867</v>
      </c>
      <c r="J2221" t="s">
        <v>3865</v>
      </c>
      <c r="K2221">
        <v>47080</v>
      </c>
    </row>
    <row r="2222" spans="1:11" x14ac:dyDescent="0.25">
      <c r="A2222" t="s">
        <v>4080</v>
      </c>
      <c r="B2222" t="s">
        <v>3853</v>
      </c>
      <c r="C2222" t="s">
        <v>354</v>
      </c>
      <c r="D2222" t="s">
        <v>4083</v>
      </c>
      <c r="E2222" t="s">
        <v>3855</v>
      </c>
      <c r="F2222" t="s">
        <v>423</v>
      </c>
      <c r="G2222" t="s">
        <v>3908</v>
      </c>
      <c r="H2222" t="s">
        <v>3857</v>
      </c>
      <c r="I2222" t="s">
        <v>3867</v>
      </c>
      <c r="J2222" t="s">
        <v>3883</v>
      </c>
      <c r="K2222">
        <v>47080</v>
      </c>
    </row>
    <row r="2223" spans="1:11" x14ac:dyDescent="0.25">
      <c r="A2223" t="s">
        <v>4080</v>
      </c>
      <c r="B2223" t="s">
        <v>3853</v>
      </c>
      <c r="C2223" t="s">
        <v>354</v>
      </c>
      <c r="D2223" t="s">
        <v>4083</v>
      </c>
      <c r="E2223" t="s">
        <v>3855</v>
      </c>
      <c r="F2223" t="s">
        <v>423</v>
      </c>
      <c r="G2223" t="s">
        <v>3908</v>
      </c>
      <c r="H2223" t="s">
        <v>3857</v>
      </c>
      <c r="I2223" t="s">
        <v>3868</v>
      </c>
      <c r="J2223" t="s">
        <v>3865</v>
      </c>
      <c r="K2223">
        <v>70900</v>
      </c>
    </row>
    <row r="2224" spans="1:11" x14ac:dyDescent="0.25">
      <c r="A2224" t="s">
        <v>4080</v>
      </c>
      <c r="B2224" t="s">
        <v>3853</v>
      </c>
      <c r="C2224" t="s">
        <v>354</v>
      </c>
      <c r="D2224" t="s">
        <v>4083</v>
      </c>
      <c r="E2224" t="s">
        <v>3855</v>
      </c>
      <c r="F2224" t="s">
        <v>423</v>
      </c>
      <c r="G2224" t="s">
        <v>3908</v>
      </c>
      <c r="H2224" t="s">
        <v>3857</v>
      </c>
      <c r="I2224" t="s">
        <v>3868</v>
      </c>
      <c r="J2224" t="s">
        <v>3883</v>
      </c>
      <c r="K2224">
        <v>70900</v>
      </c>
    </row>
    <row r="2225" spans="1:11" x14ac:dyDescent="0.25">
      <c r="A2225" t="s">
        <v>4080</v>
      </c>
      <c r="B2225" t="s">
        <v>3853</v>
      </c>
      <c r="C2225" t="s">
        <v>354</v>
      </c>
      <c r="D2225" t="s">
        <v>4083</v>
      </c>
      <c r="E2225" t="s">
        <v>3855</v>
      </c>
      <c r="F2225" t="s">
        <v>423</v>
      </c>
      <c r="G2225" t="s">
        <v>3908</v>
      </c>
      <c r="H2225" t="s">
        <v>3857</v>
      </c>
      <c r="I2225" t="s">
        <v>3870</v>
      </c>
      <c r="J2225" t="s">
        <v>3865</v>
      </c>
      <c r="K2225">
        <v>52800</v>
      </c>
    </row>
    <row r="2226" spans="1:11" x14ac:dyDescent="0.25">
      <c r="A2226" t="s">
        <v>4080</v>
      </c>
      <c r="B2226" t="s">
        <v>3853</v>
      </c>
      <c r="C2226" t="s">
        <v>354</v>
      </c>
      <c r="D2226" t="s">
        <v>4083</v>
      </c>
      <c r="E2226" t="s">
        <v>3855</v>
      </c>
      <c r="F2226" t="s">
        <v>423</v>
      </c>
      <c r="G2226" t="s">
        <v>3908</v>
      </c>
      <c r="H2226" t="s">
        <v>3857</v>
      </c>
      <c r="I2226" t="s">
        <v>3870</v>
      </c>
      <c r="J2226" t="s">
        <v>3883</v>
      </c>
      <c r="K2226">
        <v>52800</v>
      </c>
    </row>
    <row r="2227" spans="1:11" x14ac:dyDescent="0.25">
      <c r="A2227" t="s">
        <v>4080</v>
      </c>
      <c r="B2227" t="s">
        <v>3853</v>
      </c>
      <c r="C2227" t="s">
        <v>354</v>
      </c>
      <c r="D2227" t="s">
        <v>4083</v>
      </c>
      <c r="E2227" t="s">
        <v>3855</v>
      </c>
      <c r="F2227" t="s">
        <v>423</v>
      </c>
      <c r="G2227" t="s">
        <v>3908</v>
      </c>
      <c r="H2227" t="s">
        <v>3857</v>
      </c>
      <c r="I2227" t="s">
        <v>530</v>
      </c>
      <c r="J2227" t="s">
        <v>533</v>
      </c>
      <c r="K2227">
        <v>165000</v>
      </c>
    </row>
    <row r="2228" spans="1:11" x14ac:dyDescent="0.25">
      <c r="A2228" t="s">
        <v>4080</v>
      </c>
      <c r="B2228" t="s">
        <v>3853</v>
      </c>
      <c r="C2228" t="s">
        <v>354</v>
      </c>
      <c r="D2228" t="s">
        <v>4083</v>
      </c>
      <c r="E2228" t="s">
        <v>3855</v>
      </c>
      <c r="F2228" t="s">
        <v>423</v>
      </c>
      <c r="G2228" t="s">
        <v>3908</v>
      </c>
      <c r="H2228" t="s">
        <v>3857</v>
      </c>
      <c r="I2228" t="s">
        <v>530</v>
      </c>
      <c r="J2228" t="s">
        <v>3871</v>
      </c>
      <c r="K2228">
        <v>175500</v>
      </c>
    </row>
    <row r="2229" spans="1:11" x14ac:dyDescent="0.25">
      <c r="A2229" t="s">
        <v>4080</v>
      </c>
      <c r="B2229" t="s">
        <v>3853</v>
      </c>
      <c r="C2229" t="s">
        <v>354</v>
      </c>
      <c r="D2229" t="s">
        <v>4083</v>
      </c>
      <c r="E2229" t="s">
        <v>3855</v>
      </c>
      <c r="F2229" t="s">
        <v>423</v>
      </c>
      <c r="G2229" t="s">
        <v>3908</v>
      </c>
      <c r="H2229" t="s">
        <v>3857</v>
      </c>
      <c r="I2229" t="s">
        <v>3872</v>
      </c>
      <c r="J2229" t="s">
        <v>3859</v>
      </c>
      <c r="K2229">
        <v>16999</v>
      </c>
    </row>
    <row r="2230" spans="1:11" x14ac:dyDescent="0.25">
      <c r="A2230" t="s">
        <v>4080</v>
      </c>
      <c r="B2230" t="s">
        <v>3853</v>
      </c>
      <c r="C2230" t="s">
        <v>354</v>
      </c>
      <c r="D2230" t="s">
        <v>4083</v>
      </c>
      <c r="E2230" t="s">
        <v>3855</v>
      </c>
      <c r="F2230" t="s">
        <v>423</v>
      </c>
      <c r="G2230" t="s">
        <v>3908</v>
      </c>
      <c r="H2230" t="s">
        <v>3857</v>
      </c>
      <c r="I2230" t="s">
        <v>3872</v>
      </c>
      <c r="J2230" t="s">
        <v>3860</v>
      </c>
      <c r="K2230">
        <v>16999</v>
      </c>
    </row>
    <row r="2231" spans="1:11" x14ac:dyDescent="0.25">
      <c r="A2231" t="s">
        <v>4080</v>
      </c>
      <c r="B2231" t="s">
        <v>3853</v>
      </c>
      <c r="C2231" t="s">
        <v>354</v>
      </c>
      <c r="D2231" t="s">
        <v>4083</v>
      </c>
      <c r="E2231" t="s">
        <v>3855</v>
      </c>
      <c r="F2231" t="s">
        <v>423</v>
      </c>
      <c r="G2231" t="s">
        <v>3908</v>
      </c>
      <c r="H2231" t="s">
        <v>3857</v>
      </c>
      <c r="I2231" t="s">
        <v>3873</v>
      </c>
      <c r="J2231" t="s">
        <v>3859</v>
      </c>
      <c r="K2231">
        <v>366</v>
      </c>
    </row>
    <row r="2232" spans="1:11" x14ac:dyDescent="0.25">
      <c r="A2232" t="s">
        <v>4080</v>
      </c>
      <c r="B2232" t="s">
        <v>3853</v>
      </c>
      <c r="C2232" t="s">
        <v>354</v>
      </c>
      <c r="D2232" t="s">
        <v>4083</v>
      </c>
      <c r="E2232" t="s">
        <v>3855</v>
      </c>
      <c r="F2232" t="s">
        <v>423</v>
      </c>
      <c r="G2232" t="s">
        <v>3908</v>
      </c>
      <c r="H2232" t="s">
        <v>3857</v>
      </c>
      <c r="I2232" t="s">
        <v>3873</v>
      </c>
      <c r="J2232" t="s">
        <v>3860</v>
      </c>
      <c r="K2232">
        <v>366</v>
      </c>
    </row>
    <row r="2233" spans="1:11" x14ac:dyDescent="0.25">
      <c r="A2233" t="s">
        <v>4080</v>
      </c>
      <c r="B2233" t="s">
        <v>3853</v>
      </c>
      <c r="C2233" t="s">
        <v>354</v>
      </c>
      <c r="D2233" t="s">
        <v>4083</v>
      </c>
      <c r="E2233" t="s">
        <v>3855</v>
      </c>
      <c r="F2233" t="s">
        <v>423</v>
      </c>
      <c r="G2233" t="s">
        <v>3908</v>
      </c>
      <c r="H2233" t="s">
        <v>3857</v>
      </c>
      <c r="I2233" t="s">
        <v>3874</v>
      </c>
      <c r="J2233" t="s">
        <v>3864</v>
      </c>
      <c r="K2233">
        <v>39000</v>
      </c>
    </row>
    <row r="2234" spans="1:11" x14ac:dyDescent="0.25">
      <c r="A2234" t="s">
        <v>4080</v>
      </c>
      <c r="B2234" t="s">
        <v>3853</v>
      </c>
      <c r="C2234" t="s">
        <v>354</v>
      </c>
      <c r="D2234" t="s">
        <v>4083</v>
      </c>
      <c r="E2234" t="s">
        <v>3855</v>
      </c>
      <c r="F2234" t="s">
        <v>423</v>
      </c>
      <c r="G2234" t="s">
        <v>3908</v>
      </c>
      <c r="H2234" t="s">
        <v>3857</v>
      </c>
      <c r="I2234" t="s">
        <v>3874</v>
      </c>
      <c r="J2234" t="s">
        <v>3865</v>
      </c>
      <c r="K2234">
        <v>45100</v>
      </c>
    </row>
    <row r="2235" spans="1:11" x14ac:dyDescent="0.25">
      <c r="A2235" t="s">
        <v>4080</v>
      </c>
      <c r="B2235" t="s">
        <v>3853</v>
      </c>
      <c r="C2235" t="s">
        <v>354</v>
      </c>
      <c r="D2235" t="s">
        <v>4083</v>
      </c>
      <c r="E2235" t="s">
        <v>3855</v>
      </c>
      <c r="F2235" t="s">
        <v>423</v>
      </c>
      <c r="G2235" t="s">
        <v>3908</v>
      </c>
      <c r="H2235" t="s">
        <v>3857</v>
      </c>
      <c r="I2235" t="s">
        <v>3874</v>
      </c>
      <c r="J2235" t="s">
        <v>3883</v>
      </c>
      <c r="K2235">
        <v>45100</v>
      </c>
    </row>
    <row r="2236" spans="1:11" x14ac:dyDescent="0.25">
      <c r="A2236" t="s">
        <v>4080</v>
      </c>
      <c r="B2236" t="s">
        <v>3853</v>
      </c>
      <c r="C2236" t="s">
        <v>354</v>
      </c>
      <c r="D2236" t="s">
        <v>4083</v>
      </c>
      <c r="E2236" t="s">
        <v>3855</v>
      </c>
      <c r="F2236" t="s">
        <v>423</v>
      </c>
      <c r="G2236" t="s">
        <v>3908</v>
      </c>
      <c r="H2236" t="s">
        <v>3857</v>
      </c>
      <c r="I2236" t="s">
        <v>3886</v>
      </c>
      <c r="J2236" t="s">
        <v>3871</v>
      </c>
      <c r="K2236">
        <v>175500</v>
      </c>
    </row>
    <row r="2237" spans="1:11" x14ac:dyDescent="0.25">
      <c r="A2237" t="s">
        <v>4080</v>
      </c>
      <c r="B2237" t="s">
        <v>3853</v>
      </c>
      <c r="C2237" t="s">
        <v>354</v>
      </c>
      <c r="D2237" t="s">
        <v>4083</v>
      </c>
      <c r="E2237" t="s">
        <v>3855</v>
      </c>
      <c r="F2237" t="s">
        <v>423</v>
      </c>
      <c r="G2237" t="s">
        <v>3908</v>
      </c>
      <c r="H2237" t="s">
        <v>3857</v>
      </c>
      <c r="I2237" t="s">
        <v>3875</v>
      </c>
      <c r="J2237" t="s">
        <v>533</v>
      </c>
      <c r="K2237">
        <v>165000</v>
      </c>
    </row>
    <row r="2238" spans="1:11" x14ac:dyDescent="0.25">
      <c r="A2238" t="s">
        <v>4080</v>
      </c>
      <c r="B2238" t="s">
        <v>3853</v>
      </c>
      <c r="C2238" t="s">
        <v>354</v>
      </c>
      <c r="D2238" t="s">
        <v>4083</v>
      </c>
      <c r="E2238" t="s">
        <v>3855</v>
      </c>
      <c r="F2238" t="s">
        <v>423</v>
      </c>
      <c r="G2238" t="s">
        <v>3908</v>
      </c>
      <c r="H2238" t="s">
        <v>3857</v>
      </c>
      <c r="I2238" t="s">
        <v>3875</v>
      </c>
      <c r="J2238" t="s">
        <v>3871</v>
      </c>
      <c r="K2238">
        <v>175500</v>
      </c>
    </row>
    <row r="2239" spans="1:11" x14ac:dyDescent="0.25">
      <c r="A2239" t="s">
        <v>4080</v>
      </c>
      <c r="B2239" t="s">
        <v>3853</v>
      </c>
      <c r="C2239" t="s">
        <v>354</v>
      </c>
      <c r="D2239" t="s">
        <v>4083</v>
      </c>
      <c r="E2239" t="s">
        <v>3855</v>
      </c>
      <c r="F2239" t="s">
        <v>423</v>
      </c>
      <c r="G2239" t="s">
        <v>3908</v>
      </c>
      <c r="H2239" t="s">
        <v>3857</v>
      </c>
      <c r="I2239" t="s">
        <v>3876</v>
      </c>
      <c r="J2239" t="s">
        <v>3865</v>
      </c>
      <c r="K2239">
        <v>85300</v>
      </c>
    </row>
    <row r="2240" spans="1:11" x14ac:dyDescent="0.25">
      <c r="A2240" t="s">
        <v>4080</v>
      </c>
      <c r="B2240" t="s">
        <v>3853</v>
      </c>
      <c r="C2240" t="s">
        <v>354</v>
      </c>
      <c r="D2240" t="s">
        <v>4083</v>
      </c>
      <c r="E2240" t="s">
        <v>3855</v>
      </c>
      <c r="F2240" t="s">
        <v>423</v>
      </c>
      <c r="G2240" t="s">
        <v>3908</v>
      </c>
      <c r="H2240" t="s">
        <v>3857</v>
      </c>
      <c r="I2240" t="s">
        <v>3876</v>
      </c>
      <c r="J2240" t="s">
        <v>3883</v>
      </c>
      <c r="K2240">
        <v>85300</v>
      </c>
    </row>
    <row r="2241" spans="1:11" x14ac:dyDescent="0.25">
      <c r="A2241" t="s">
        <v>4080</v>
      </c>
      <c r="B2241" t="s">
        <v>3853</v>
      </c>
      <c r="C2241" t="s">
        <v>354</v>
      </c>
      <c r="D2241" t="s">
        <v>4084</v>
      </c>
      <c r="E2241" t="s">
        <v>3898</v>
      </c>
      <c r="F2241" t="s">
        <v>330</v>
      </c>
      <c r="G2241" t="s">
        <v>4085</v>
      </c>
      <c r="H2241" t="s">
        <v>3900</v>
      </c>
      <c r="I2241" t="s">
        <v>3858</v>
      </c>
      <c r="J2241" t="s">
        <v>3859</v>
      </c>
      <c r="K2241">
        <v>24800</v>
      </c>
    </row>
    <row r="2242" spans="1:11" x14ac:dyDescent="0.25">
      <c r="A2242" t="s">
        <v>4080</v>
      </c>
      <c r="B2242" t="s">
        <v>3853</v>
      </c>
      <c r="C2242" t="s">
        <v>354</v>
      </c>
      <c r="D2242" t="s">
        <v>4084</v>
      </c>
      <c r="E2242" t="s">
        <v>3898</v>
      </c>
      <c r="F2242" t="s">
        <v>330</v>
      </c>
      <c r="G2242" t="s">
        <v>4085</v>
      </c>
      <c r="H2242" t="s">
        <v>3900</v>
      </c>
      <c r="I2242" t="s">
        <v>3858</v>
      </c>
      <c r="J2242" t="s">
        <v>3860</v>
      </c>
      <c r="K2242">
        <v>24800</v>
      </c>
    </row>
    <row r="2243" spans="1:11" x14ac:dyDescent="0.25">
      <c r="A2243" t="s">
        <v>4080</v>
      </c>
      <c r="B2243" t="s">
        <v>3853</v>
      </c>
      <c r="C2243" t="s">
        <v>354</v>
      </c>
      <c r="D2243" t="s">
        <v>4084</v>
      </c>
      <c r="E2243" t="s">
        <v>3898</v>
      </c>
      <c r="F2243" t="s">
        <v>330</v>
      </c>
      <c r="G2243" t="s">
        <v>4085</v>
      </c>
      <c r="H2243" t="s">
        <v>3900</v>
      </c>
      <c r="I2243" t="s">
        <v>3901</v>
      </c>
      <c r="J2243" t="s">
        <v>3859</v>
      </c>
      <c r="K2243">
        <v>9400</v>
      </c>
    </row>
    <row r="2244" spans="1:11" x14ac:dyDescent="0.25">
      <c r="A2244" t="s">
        <v>4080</v>
      </c>
      <c r="B2244" t="s">
        <v>3853</v>
      </c>
      <c r="C2244" t="s">
        <v>354</v>
      </c>
      <c r="D2244" t="s">
        <v>4084</v>
      </c>
      <c r="E2244" t="s">
        <v>3898</v>
      </c>
      <c r="F2244" t="s">
        <v>330</v>
      </c>
      <c r="G2244" t="s">
        <v>4085</v>
      </c>
      <c r="H2244" t="s">
        <v>3900</v>
      </c>
      <c r="I2244" t="s">
        <v>3901</v>
      </c>
      <c r="J2244" t="s">
        <v>3860</v>
      </c>
      <c r="K2244">
        <v>9400</v>
      </c>
    </row>
    <row r="2245" spans="1:11" x14ac:dyDescent="0.25">
      <c r="A2245" t="s">
        <v>4080</v>
      </c>
      <c r="B2245" t="s">
        <v>3853</v>
      </c>
      <c r="C2245" t="s">
        <v>354</v>
      </c>
      <c r="D2245" t="s">
        <v>4084</v>
      </c>
      <c r="E2245" t="s">
        <v>3898</v>
      </c>
      <c r="F2245" t="s">
        <v>330</v>
      </c>
      <c r="G2245" t="s">
        <v>4085</v>
      </c>
      <c r="H2245" t="s">
        <v>3900</v>
      </c>
      <c r="I2245" t="s">
        <v>3863</v>
      </c>
      <c r="J2245" t="s">
        <v>3864</v>
      </c>
      <c r="K2245">
        <v>62550</v>
      </c>
    </row>
    <row r="2246" spans="1:11" x14ac:dyDescent="0.25">
      <c r="A2246" t="s">
        <v>4080</v>
      </c>
      <c r="B2246" t="s">
        <v>3853</v>
      </c>
      <c r="C2246" t="s">
        <v>354</v>
      </c>
      <c r="D2246" t="s">
        <v>4084</v>
      </c>
      <c r="E2246" t="s">
        <v>3898</v>
      </c>
      <c r="F2246" t="s">
        <v>330</v>
      </c>
      <c r="G2246" t="s">
        <v>4085</v>
      </c>
      <c r="H2246" t="s">
        <v>3900</v>
      </c>
      <c r="I2246" t="s">
        <v>3863</v>
      </c>
      <c r="J2246" t="s">
        <v>3865</v>
      </c>
      <c r="K2246">
        <v>69500</v>
      </c>
    </row>
    <row r="2247" spans="1:11" x14ac:dyDescent="0.25">
      <c r="A2247" t="s">
        <v>4080</v>
      </c>
      <c r="B2247" t="s">
        <v>3853</v>
      </c>
      <c r="C2247" t="s">
        <v>354</v>
      </c>
      <c r="D2247" t="s">
        <v>4084</v>
      </c>
      <c r="E2247" t="s">
        <v>3898</v>
      </c>
      <c r="F2247" t="s">
        <v>330</v>
      </c>
      <c r="G2247" t="s">
        <v>4085</v>
      </c>
      <c r="H2247" t="s">
        <v>3900</v>
      </c>
      <c r="I2247" t="s">
        <v>3863</v>
      </c>
      <c r="J2247" t="s">
        <v>3883</v>
      </c>
      <c r="K2247">
        <v>69500</v>
      </c>
    </row>
    <row r="2248" spans="1:11" x14ac:dyDescent="0.25">
      <c r="A2248" t="s">
        <v>4080</v>
      </c>
      <c r="B2248" t="s">
        <v>3853</v>
      </c>
      <c r="C2248" t="s">
        <v>354</v>
      </c>
      <c r="D2248" t="s">
        <v>4084</v>
      </c>
      <c r="E2248" t="s">
        <v>3898</v>
      </c>
      <c r="F2248" t="s">
        <v>330</v>
      </c>
      <c r="G2248" t="s">
        <v>4085</v>
      </c>
      <c r="H2248" t="s">
        <v>3900</v>
      </c>
      <c r="I2248" t="s">
        <v>3882</v>
      </c>
      <c r="J2248" t="s">
        <v>3864</v>
      </c>
      <c r="K2248">
        <v>32220</v>
      </c>
    </row>
    <row r="2249" spans="1:11" x14ac:dyDescent="0.25">
      <c r="A2249" t="s">
        <v>4080</v>
      </c>
      <c r="B2249" t="s">
        <v>3853</v>
      </c>
      <c r="C2249" t="s">
        <v>354</v>
      </c>
      <c r="D2249" t="s">
        <v>4084</v>
      </c>
      <c r="E2249" t="s">
        <v>3898</v>
      </c>
      <c r="F2249" t="s">
        <v>330</v>
      </c>
      <c r="G2249" t="s">
        <v>4085</v>
      </c>
      <c r="H2249" t="s">
        <v>3900</v>
      </c>
      <c r="I2249" t="s">
        <v>3882</v>
      </c>
      <c r="J2249" t="s">
        <v>3865</v>
      </c>
      <c r="K2249">
        <v>35800</v>
      </c>
    </row>
    <row r="2250" spans="1:11" x14ac:dyDescent="0.25">
      <c r="A2250" t="s">
        <v>4080</v>
      </c>
      <c r="B2250" t="s">
        <v>3853</v>
      </c>
      <c r="C2250" t="s">
        <v>354</v>
      </c>
      <c r="D2250" t="s">
        <v>4084</v>
      </c>
      <c r="E2250" t="s">
        <v>3898</v>
      </c>
      <c r="F2250" t="s">
        <v>330</v>
      </c>
      <c r="G2250" t="s">
        <v>4085</v>
      </c>
      <c r="H2250" t="s">
        <v>3900</v>
      </c>
      <c r="I2250" t="s">
        <v>3882</v>
      </c>
      <c r="J2250" t="s">
        <v>3883</v>
      </c>
      <c r="K2250">
        <v>35800</v>
      </c>
    </row>
    <row r="2251" spans="1:11" x14ac:dyDescent="0.25">
      <c r="A2251" t="s">
        <v>4080</v>
      </c>
      <c r="B2251" t="s">
        <v>3853</v>
      </c>
      <c r="C2251" t="s">
        <v>354</v>
      </c>
      <c r="D2251" t="s">
        <v>4084</v>
      </c>
      <c r="E2251" t="s">
        <v>3898</v>
      </c>
      <c r="F2251" t="s">
        <v>330</v>
      </c>
      <c r="G2251" t="s">
        <v>4085</v>
      </c>
      <c r="H2251" t="s">
        <v>3900</v>
      </c>
      <c r="I2251" t="s">
        <v>3866</v>
      </c>
      <c r="J2251" t="s">
        <v>3865</v>
      </c>
      <c r="K2251">
        <v>97160</v>
      </c>
    </row>
    <row r="2252" spans="1:11" x14ac:dyDescent="0.25">
      <c r="A2252" t="s">
        <v>4080</v>
      </c>
      <c r="B2252" t="s">
        <v>3853</v>
      </c>
      <c r="C2252" t="s">
        <v>354</v>
      </c>
      <c r="D2252" t="s">
        <v>4084</v>
      </c>
      <c r="E2252" t="s">
        <v>3898</v>
      </c>
      <c r="F2252" t="s">
        <v>330</v>
      </c>
      <c r="G2252" t="s">
        <v>4085</v>
      </c>
      <c r="H2252" t="s">
        <v>3900</v>
      </c>
      <c r="I2252" t="s">
        <v>3866</v>
      </c>
      <c r="J2252" t="s">
        <v>3883</v>
      </c>
      <c r="K2252">
        <v>97160</v>
      </c>
    </row>
    <row r="2253" spans="1:11" x14ac:dyDescent="0.25">
      <c r="A2253" t="s">
        <v>4080</v>
      </c>
      <c r="B2253" t="s">
        <v>3853</v>
      </c>
      <c r="C2253" t="s">
        <v>354</v>
      </c>
      <c r="D2253" t="s">
        <v>4084</v>
      </c>
      <c r="E2253" t="s">
        <v>3898</v>
      </c>
      <c r="F2253" t="s">
        <v>330</v>
      </c>
      <c r="G2253" t="s">
        <v>4085</v>
      </c>
      <c r="H2253" t="s">
        <v>3900</v>
      </c>
      <c r="I2253" t="s">
        <v>3869</v>
      </c>
      <c r="J2253" t="s">
        <v>3865</v>
      </c>
      <c r="K2253">
        <v>13700</v>
      </c>
    </row>
    <row r="2254" spans="1:11" x14ac:dyDescent="0.25">
      <c r="A2254" t="s">
        <v>4080</v>
      </c>
      <c r="B2254" t="s">
        <v>3853</v>
      </c>
      <c r="C2254" t="s">
        <v>354</v>
      </c>
      <c r="D2254" t="s">
        <v>4084</v>
      </c>
      <c r="E2254" t="s">
        <v>3898</v>
      </c>
      <c r="F2254" t="s">
        <v>330</v>
      </c>
      <c r="G2254" t="s">
        <v>4085</v>
      </c>
      <c r="H2254" t="s">
        <v>3900</v>
      </c>
      <c r="I2254" t="s">
        <v>3869</v>
      </c>
      <c r="J2254" t="s">
        <v>3883</v>
      </c>
      <c r="K2254">
        <v>13700</v>
      </c>
    </row>
    <row r="2255" spans="1:11" x14ac:dyDescent="0.25">
      <c r="A2255" t="s">
        <v>4080</v>
      </c>
      <c r="B2255" t="s">
        <v>3853</v>
      </c>
      <c r="C2255" t="s">
        <v>354</v>
      </c>
      <c r="D2255" t="s">
        <v>4084</v>
      </c>
      <c r="E2255" t="s">
        <v>3898</v>
      </c>
      <c r="F2255" t="s">
        <v>330</v>
      </c>
      <c r="G2255" t="s">
        <v>4085</v>
      </c>
      <c r="H2255" t="s">
        <v>3900</v>
      </c>
      <c r="I2255" t="s">
        <v>3870</v>
      </c>
      <c r="J2255" t="s">
        <v>3865</v>
      </c>
      <c r="K2255">
        <v>111300</v>
      </c>
    </row>
    <row r="2256" spans="1:11" x14ac:dyDescent="0.25">
      <c r="A2256" t="s">
        <v>4080</v>
      </c>
      <c r="B2256" t="s">
        <v>3853</v>
      </c>
      <c r="C2256" t="s">
        <v>354</v>
      </c>
      <c r="D2256" t="s">
        <v>4084</v>
      </c>
      <c r="E2256" t="s">
        <v>3898</v>
      </c>
      <c r="F2256" t="s">
        <v>330</v>
      </c>
      <c r="G2256" t="s">
        <v>4085</v>
      </c>
      <c r="H2256" t="s">
        <v>3900</v>
      </c>
      <c r="I2256" t="s">
        <v>3870</v>
      </c>
      <c r="J2256" t="s">
        <v>3883</v>
      </c>
      <c r="K2256">
        <v>111300</v>
      </c>
    </row>
    <row r="2257" spans="1:11" x14ac:dyDescent="0.25">
      <c r="A2257" t="s">
        <v>4080</v>
      </c>
      <c r="B2257" t="s">
        <v>3853</v>
      </c>
      <c r="C2257" t="s">
        <v>354</v>
      </c>
      <c r="D2257" t="s">
        <v>4084</v>
      </c>
      <c r="E2257" t="s">
        <v>3898</v>
      </c>
      <c r="F2257" t="s">
        <v>330</v>
      </c>
      <c r="G2257" t="s">
        <v>4085</v>
      </c>
      <c r="H2257" t="s">
        <v>3900</v>
      </c>
      <c r="I2257" t="s">
        <v>3921</v>
      </c>
      <c r="J2257" t="s">
        <v>3865</v>
      </c>
      <c r="K2257">
        <v>6800</v>
      </c>
    </row>
    <row r="2258" spans="1:11" x14ac:dyDescent="0.25">
      <c r="A2258" t="s">
        <v>4080</v>
      </c>
      <c r="B2258" t="s">
        <v>3853</v>
      </c>
      <c r="C2258" t="s">
        <v>354</v>
      </c>
      <c r="D2258" t="s">
        <v>4084</v>
      </c>
      <c r="E2258" t="s">
        <v>3898</v>
      </c>
      <c r="F2258" t="s">
        <v>330</v>
      </c>
      <c r="G2258" t="s">
        <v>4085</v>
      </c>
      <c r="H2258" t="s">
        <v>3900</v>
      </c>
      <c r="I2258" t="s">
        <v>3921</v>
      </c>
      <c r="J2258" t="s">
        <v>3883</v>
      </c>
      <c r="K2258">
        <v>6800</v>
      </c>
    </row>
    <row r="2259" spans="1:11" x14ac:dyDescent="0.25">
      <c r="A2259" t="s">
        <v>4080</v>
      </c>
      <c r="B2259" t="s">
        <v>3853</v>
      </c>
      <c r="C2259" t="s">
        <v>354</v>
      </c>
      <c r="D2259" t="s">
        <v>4084</v>
      </c>
      <c r="E2259" t="s">
        <v>3898</v>
      </c>
      <c r="F2259" t="s">
        <v>330</v>
      </c>
      <c r="G2259" t="s">
        <v>4085</v>
      </c>
      <c r="H2259" t="s">
        <v>3900</v>
      </c>
      <c r="I2259" t="s">
        <v>3905</v>
      </c>
      <c r="J2259" t="s">
        <v>3859</v>
      </c>
      <c r="K2259">
        <v>12</v>
      </c>
    </row>
    <row r="2260" spans="1:11" x14ac:dyDescent="0.25">
      <c r="A2260" t="s">
        <v>4080</v>
      </c>
      <c r="B2260" t="s">
        <v>3853</v>
      </c>
      <c r="C2260" t="s">
        <v>354</v>
      </c>
      <c r="D2260" t="s">
        <v>4084</v>
      </c>
      <c r="E2260" t="s">
        <v>3898</v>
      </c>
      <c r="F2260" t="s">
        <v>330</v>
      </c>
      <c r="G2260" t="s">
        <v>4085</v>
      </c>
      <c r="H2260" t="s">
        <v>3900</v>
      </c>
      <c r="I2260" t="s">
        <v>3905</v>
      </c>
      <c r="J2260" t="s">
        <v>3860</v>
      </c>
      <c r="K2260">
        <v>12</v>
      </c>
    </row>
    <row r="2261" spans="1:11" x14ac:dyDescent="0.25">
      <c r="A2261" t="s">
        <v>4080</v>
      </c>
      <c r="B2261" t="s">
        <v>3853</v>
      </c>
      <c r="C2261" t="s">
        <v>354</v>
      </c>
      <c r="D2261" t="s">
        <v>4084</v>
      </c>
      <c r="E2261" t="s">
        <v>3898</v>
      </c>
      <c r="F2261" t="s">
        <v>330</v>
      </c>
      <c r="G2261" t="s">
        <v>4085</v>
      </c>
      <c r="H2261" t="s">
        <v>3900</v>
      </c>
      <c r="I2261" t="s">
        <v>530</v>
      </c>
      <c r="J2261" t="s">
        <v>533</v>
      </c>
      <c r="K2261">
        <v>188023</v>
      </c>
    </row>
    <row r="2262" spans="1:11" x14ac:dyDescent="0.25">
      <c r="A2262" t="s">
        <v>4080</v>
      </c>
      <c r="B2262" t="s">
        <v>3853</v>
      </c>
      <c r="C2262" t="s">
        <v>354</v>
      </c>
      <c r="D2262" t="s">
        <v>4084</v>
      </c>
      <c r="E2262" t="s">
        <v>3898</v>
      </c>
      <c r="F2262" t="s">
        <v>330</v>
      </c>
      <c r="G2262" t="s">
        <v>4085</v>
      </c>
      <c r="H2262" t="s">
        <v>3900</v>
      </c>
      <c r="I2262" t="s">
        <v>530</v>
      </c>
      <c r="J2262" t="s">
        <v>3871</v>
      </c>
      <c r="K2262">
        <v>197919</v>
      </c>
    </row>
    <row r="2263" spans="1:11" x14ac:dyDescent="0.25">
      <c r="A2263" t="s">
        <v>4080</v>
      </c>
      <c r="B2263" t="s">
        <v>3853</v>
      </c>
      <c r="C2263" t="s">
        <v>354</v>
      </c>
      <c r="D2263" t="s">
        <v>4084</v>
      </c>
      <c r="E2263" t="s">
        <v>3898</v>
      </c>
      <c r="F2263" t="s">
        <v>330</v>
      </c>
      <c r="G2263" t="s">
        <v>4085</v>
      </c>
      <c r="H2263" t="s">
        <v>3900</v>
      </c>
      <c r="I2263" t="s">
        <v>3872</v>
      </c>
      <c r="J2263" t="s">
        <v>3859</v>
      </c>
      <c r="K2263">
        <v>12900</v>
      </c>
    </row>
    <row r="2264" spans="1:11" x14ac:dyDescent="0.25">
      <c r="A2264" t="s">
        <v>4080</v>
      </c>
      <c r="B2264" t="s">
        <v>3853</v>
      </c>
      <c r="C2264" t="s">
        <v>354</v>
      </c>
      <c r="D2264" t="s">
        <v>4084</v>
      </c>
      <c r="E2264" t="s">
        <v>3898</v>
      </c>
      <c r="F2264" t="s">
        <v>330</v>
      </c>
      <c r="G2264" t="s">
        <v>4085</v>
      </c>
      <c r="H2264" t="s">
        <v>3900</v>
      </c>
      <c r="I2264" t="s">
        <v>3872</v>
      </c>
      <c r="J2264" t="s">
        <v>3860</v>
      </c>
      <c r="K2264">
        <v>12900</v>
      </c>
    </row>
    <row r="2265" spans="1:11" x14ac:dyDescent="0.25">
      <c r="A2265" t="s">
        <v>4080</v>
      </c>
      <c r="B2265" t="s">
        <v>3853</v>
      </c>
      <c r="C2265" t="s">
        <v>354</v>
      </c>
      <c r="D2265" t="s">
        <v>4084</v>
      </c>
      <c r="E2265" t="s">
        <v>3898</v>
      </c>
      <c r="F2265" t="s">
        <v>330</v>
      </c>
      <c r="G2265" t="s">
        <v>4085</v>
      </c>
      <c r="H2265" t="s">
        <v>3900</v>
      </c>
      <c r="I2265" t="s">
        <v>3873</v>
      </c>
      <c r="J2265" t="s">
        <v>3859</v>
      </c>
      <c r="K2265">
        <v>487</v>
      </c>
    </row>
    <row r="2266" spans="1:11" x14ac:dyDescent="0.25">
      <c r="A2266" t="s">
        <v>4080</v>
      </c>
      <c r="B2266" t="s">
        <v>3853</v>
      </c>
      <c r="C2266" t="s">
        <v>354</v>
      </c>
      <c r="D2266" t="s">
        <v>4084</v>
      </c>
      <c r="E2266" t="s">
        <v>3898</v>
      </c>
      <c r="F2266" t="s">
        <v>330</v>
      </c>
      <c r="G2266" t="s">
        <v>4085</v>
      </c>
      <c r="H2266" t="s">
        <v>3900</v>
      </c>
      <c r="I2266" t="s">
        <v>3873</v>
      </c>
      <c r="J2266" t="s">
        <v>3860</v>
      </c>
      <c r="K2266">
        <v>487</v>
      </c>
    </row>
    <row r="2267" spans="1:11" x14ac:dyDescent="0.25">
      <c r="A2267" t="s">
        <v>4080</v>
      </c>
      <c r="B2267" t="s">
        <v>3853</v>
      </c>
      <c r="C2267" t="s">
        <v>354</v>
      </c>
      <c r="D2267" t="s">
        <v>4084</v>
      </c>
      <c r="E2267" t="s">
        <v>3898</v>
      </c>
      <c r="F2267" t="s">
        <v>330</v>
      </c>
      <c r="G2267" t="s">
        <v>4085</v>
      </c>
      <c r="H2267" t="s">
        <v>3900</v>
      </c>
      <c r="I2267" t="s">
        <v>3874</v>
      </c>
      <c r="J2267" t="s">
        <v>3864</v>
      </c>
      <c r="K2267">
        <v>37098</v>
      </c>
    </row>
    <row r="2268" spans="1:11" x14ac:dyDescent="0.25">
      <c r="A2268" t="s">
        <v>4080</v>
      </c>
      <c r="B2268" t="s">
        <v>3853</v>
      </c>
      <c r="C2268" t="s">
        <v>354</v>
      </c>
      <c r="D2268" t="s">
        <v>4084</v>
      </c>
      <c r="E2268" t="s">
        <v>3898</v>
      </c>
      <c r="F2268" t="s">
        <v>330</v>
      </c>
      <c r="G2268" t="s">
        <v>4085</v>
      </c>
      <c r="H2268" t="s">
        <v>3900</v>
      </c>
      <c r="I2268" t="s">
        <v>3874</v>
      </c>
      <c r="J2268" t="s">
        <v>3865</v>
      </c>
      <c r="K2268">
        <v>41220</v>
      </c>
    </row>
    <row r="2269" spans="1:11" x14ac:dyDescent="0.25">
      <c r="A2269" t="s">
        <v>4080</v>
      </c>
      <c r="B2269" t="s">
        <v>3853</v>
      </c>
      <c r="C2269" t="s">
        <v>354</v>
      </c>
      <c r="D2269" t="s">
        <v>4084</v>
      </c>
      <c r="E2269" t="s">
        <v>3898</v>
      </c>
      <c r="F2269" t="s">
        <v>330</v>
      </c>
      <c r="G2269" t="s">
        <v>4085</v>
      </c>
      <c r="H2269" t="s">
        <v>3900</v>
      </c>
      <c r="I2269" t="s">
        <v>3874</v>
      </c>
      <c r="J2269" t="s">
        <v>3883</v>
      </c>
      <c r="K2269">
        <v>41220</v>
      </c>
    </row>
    <row r="2270" spans="1:11" x14ac:dyDescent="0.25">
      <c r="A2270" t="s">
        <v>4080</v>
      </c>
      <c r="B2270" t="s">
        <v>3853</v>
      </c>
      <c r="C2270" t="s">
        <v>354</v>
      </c>
      <c r="D2270" t="s">
        <v>4084</v>
      </c>
      <c r="E2270" t="s">
        <v>3898</v>
      </c>
      <c r="F2270" t="s">
        <v>330</v>
      </c>
      <c r="G2270" t="s">
        <v>4085</v>
      </c>
      <c r="H2270" t="s">
        <v>3900</v>
      </c>
      <c r="I2270" t="s">
        <v>3886</v>
      </c>
      <c r="J2270" t="s">
        <v>3871</v>
      </c>
      <c r="K2270">
        <v>197919</v>
      </c>
    </row>
    <row r="2271" spans="1:11" x14ac:dyDescent="0.25">
      <c r="A2271" t="s">
        <v>4080</v>
      </c>
      <c r="B2271" t="s">
        <v>3853</v>
      </c>
      <c r="C2271" t="s">
        <v>354</v>
      </c>
      <c r="D2271" t="s">
        <v>4084</v>
      </c>
      <c r="E2271" t="s">
        <v>3898</v>
      </c>
      <c r="F2271" t="s">
        <v>330</v>
      </c>
      <c r="G2271" t="s">
        <v>4085</v>
      </c>
      <c r="H2271" t="s">
        <v>3900</v>
      </c>
      <c r="I2271" t="s">
        <v>3875</v>
      </c>
      <c r="J2271" t="s">
        <v>533</v>
      </c>
      <c r="K2271">
        <v>188023</v>
      </c>
    </row>
    <row r="2272" spans="1:11" x14ac:dyDescent="0.25">
      <c r="A2272" t="s">
        <v>4080</v>
      </c>
      <c r="B2272" t="s">
        <v>3853</v>
      </c>
      <c r="C2272" t="s">
        <v>354</v>
      </c>
      <c r="D2272" t="s">
        <v>4084</v>
      </c>
      <c r="E2272" t="s">
        <v>3898</v>
      </c>
      <c r="F2272" t="s">
        <v>330</v>
      </c>
      <c r="G2272" t="s">
        <v>4085</v>
      </c>
      <c r="H2272" t="s">
        <v>3900</v>
      </c>
      <c r="I2272" t="s">
        <v>3875</v>
      </c>
      <c r="J2272" t="s">
        <v>3871</v>
      </c>
      <c r="K2272">
        <v>197919</v>
      </c>
    </row>
    <row r="2273" spans="1:11" x14ac:dyDescent="0.25">
      <c r="A2273" t="s">
        <v>4080</v>
      </c>
      <c r="B2273" t="s">
        <v>3853</v>
      </c>
      <c r="C2273" t="s">
        <v>354</v>
      </c>
      <c r="D2273" t="s">
        <v>4084</v>
      </c>
      <c r="E2273" t="s">
        <v>3898</v>
      </c>
      <c r="F2273" t="s">
        <v>330</v>
      </c>
      <c r="G2273" t="s">
        <v>4085</v>
      </c>
      <c r="H2273" t="s">
        <v>3900</v>
      </c>
      <c r="I2273" t="s">
        <v>3876</v>
      </c>
      <c r="J2273" t="s">
        <v>3865</v>
      </c>
      <c r="K2273">
        <v>77200</v>
      </c>
    </row>
    <row r="2274" spans="1:11" x14ac:dyDescent="0.25">
      <c r="A2274" t="s">
        <v>4080</v>
      </c>
      <c r="B2274" t="s">
        <v>3853</v>
      </c>
      <c r="C2274" t="s">
        <v>354</v>
      </c>
      <c r="D2274" t="s">
        <v>4084</v>
      </c>
      <c r="E2274" t="s">
        <v>3898</v>
      </c>
      <c r="F2274" t="s">
        <v>330</v>
      </c>
      <c r="G2274" t="s">
        <v>4085</v>
      </c>
      <c r="H2274" t="s">
        <v>3900</v>
      </c>
      <c r="I2274" t="s">
        <v>3876</v>
      </c>
      <c r="J2274" t="s">
        <v>3883</v>
      </c>
      <c r="K2274">
        <v>77200</v>
      </c>
    </row>
    <row r="2275" spans="1:11" x14ac:dyDescent="0.25">
      <c r="A2275" t="s">
        <v>4086</v>
      </c>
      <c r="B2275" t="s">
        <v>3853</v>
      </c>
      <c r="C2275" t="s">
        <v>354</v>
      </c>
      <c r="D2275" t="s">
        <v>4087</v>
      </c>
      <c r="E2275" t="s">
        <v>3855</v>
      </c>
      <c r="F2275" t="s">
        <v>423</v>
      </c>
      <c r="G2275" t="s">
        <v>4088</v>
      </c>
      <c r="H2275" t="s">
        <v>3857</v>
      </c>
      <c r="I2275" t="s">
        <v>3858</v>
      </c>
      <c r="J2275" t="s">
        <v>3859</v>
      </c>
      <c r="K2275">
        <v>21000</v>
      </c>
    </row>
    <row r="2276" spans="1:11" x14ac:dyDescent="0.25">
      <c r="A2276" t="s">
        <v>4086</v>
      </c>
      <c r="B2276" t="s">
        <v>3853</v>
      </c>
      <c r="C2276" t="s">
        <v>354</v>
      </c>
      <c r="D2276" t="s">
        <v>4087</v>
      </c>
      <c r="E2276" t="s">
        <v>3855</v>
      </c>
      <c r="F2276" t="s">
        <v>423</v>
      </c>
      <c r="G2276" t="s">
        <v>4088</v>
      </c>
      <c r="H2276" t="s">
        <v>3857</v>
      </c>
      <c r="I2276" t="s">
        <v>3858</v>
      </c>
      <c r="J2276" t="s">
        <v>3860</v>
      </c>
      <c r="K2276">
        <v>21000</v>
      </c>
    </row>
    <row r="2277" spans="1:11" x14ac:dyDescent="0.25">
      <c r="A2277" t="s">
        <v>4086</v>
      </c>
      <c r="B2277" t="s">
        <v>3853</v>
      </c>
      <c r="C2277" t="s">
        <v>354</v>
      </c>
      <c r="D2277" t="s">
        <v>4087</v>
      </c>
      <c r="E2277" t="s">
        <v>3855</v>
      </c>
      <c r="F2277" t="s">
        <v>423</v>
      </c>
      <c r="G2277" t="s">
        <v>4088</v>
      </c>
      <c r="H2277" t="s">
        <v>3857</v>
      </c>
      <c r="I2277" t="s">
        <v>3863</v>
      </c>
      <c r="J2277" t="s">
        <v>3864</v>
      </c>
      <c r="K2277">
        <v>63700</v>
      </c>
    </row>
    <row r="2278" spans="1:11" x14ac:dyDescent="0.25">
      <c r="A2278" t="s">
        <v>4086</v>
      </c>
      <c r="B2278" t="s">
        <v>3853</v>
      </c>
      <c r="C2278" t="s">
        <v>354</v>
      </c>
      <c r="D2278" t="s">
        <v>4087</v>
      </c>
      <c r="E2278" t="s">
        <v>3855</v>
      </c>
      <c r="F2278" t="s">
        <v>423</v>
      </c>
      <c r="G2278" t="s">
        <v>4088</v>
      </c>
      <c r="H2278" t="s">
        <v>3857</v>
      </c>
      <c r="I2278" t="s">
        <v>3863</v>
      </c>
      <c r="J2278" t="s">
        <v>3865</v>
      </c>
      <c r="K2278">
        <v>75100</v>
      </c>
    </row>
    <row r="2279" spans="1:11" x14ac:dyDescent="0.25">
      <c r="A2279" t="s">
        <v>4086</v>
      </c>
      <c r="B2279" t="s">
        <v>3853</v>
      </c>
      <c r="C2279" t="s">
        <v>354</v>
      </c>
      <c r="D2279" t="s">
        <v>4087</v>
      </c>
      <c r="E2279" t="s">
        <v>3855</v>
      </c>
      <c r="F2279" t="s">
        <v>423</v>
      </c>
      <c r="G2279" t="s">
        <v>4088</v>
      </c>
      <c r="H2279" t="s">
        <v>3857</v>
      </c>
      <c r="I2279" t="s">
        <v>3863</v>
      </c>
      <c r="J2279" t="s">
        <v>3883</v>
      </c>
      <c r="K2279">
        <v>75000</v>
      </c>
    </row>
    <row r="2280" spans="1:11" x14ac:dyDescent="0.25">
      <c r="A2280" t="s">
        <v>4086</v>
      </c>
      <c r="B2280" t="s">
        <v>3853</v>
      </c>
      <c r="C2280" t="s">
        <v>354</v>
      </c>
      <c r="D2280" t="s">
        <v>4087</v>
      </c>
      <c r="E2280" t="s">
        <v>3855</v>
      </c>
      <c r="F2280" t="s">
        <v>423</v>
      </c>
      <c r="G2280" t="s">
        <v>4088</v>
      </c>
      <c r="H2280" t="s">
        <v>3857</v>
      </c>
      <c r="I2280" t="s">
        <v>3947</v>
      </c>
      <c r="J2280" t="s">
        <v>3865</v>
      </c>
      <c r="K2280">
        <v>5000</v>
      </c>
    </row>
    <row r="2281" spans="1:11" x14ac:dyDescent="0.25">
      <c r="A2281" t="s">
        <v>4086</v>
      </c>
      <c r="B2281" t="s">
        <v>3853</v>
      </c>
      <c r="C2281" t="s">
        <v>354</v>
      </c>
      <c r="D2281" t="s">
        <v>4087</v>
      </c>
      <c r="E2281" t="s">
        <v>3855</v>
      </c>
      <c r="F2281" t="s">
        <v>423</v>
      </c>
      <c r="G2281" t="s">
        <v>4088</v>
      </c>
      <c r="H2281" t="s">
        <v>3857</v>
      </c>
      <c r="I2281" t="s">
        <v>3947</v>
      </c>
      <c r="J2281" t="s">
        <v>3883</v>
      </c>
      <c r="K2281">
        <v>5000</v>
      </c>
    </row>
    <row r="2282" spans="1:11" x14ac:dyDescent="0.25">
      <c r="A2282" t="s">
        <v>4086</v>
      </c>
      <c r="B2282" t="s">
        <v>3853</v>
      </c>
      <c r="C2282" t="s">
        <v>354</v>
      </c>
      <c r="D2282" t="s">
        <v>4087</v>
      </c>
      <c r="E2282" t="s">
        <v>3855</v>
      </c>
      <c r="F2282" t="s">
        <v>423</v>
      </c>
      <c r="G2282" t="s">
        <v>4088</v>
      </c>
      <c r="H2282" t="s">
        <v>3857</v>
      </c>
      <c r="I2282" t="s">
        <v>3903</v>
      </c>
      <c r="J2282" t="s">
        <v>3864</v>
      </c>
      <c r="K2282">
        <v>59100</v>
      </c>
    </row>
    <row r="2283" spans="1:11" x14ac:dyDescent="0.25">
      <c r="A2283" t="s">
        <v>4086</v>
      </c>
      <c r="B2283" t="s">
        <v>3853</v>
      </c>
      <c r="C2283" t="s">
        <v>354</v>
      </c>
      <c r="D2283" t="s">
        <v>4087</v>
      </c>
      <c r="E2283" t="s">
        <v>3855</v>
      </c>
      <c r="F2283" t="s">
        <v>423</v>
      </c>
      <c r="G2283" t="s">
        <v>4088</v>
      </c>
      <c r="H2283" t="s">
        <v>3857</v>
      </c>
      <c r="I2283" t="s">
        <v>3903</v>
      </c>
      <c r="J2283" t="s">
        <v>3865</v>
      </c>
      <c r="K2283">
        <v>62000</v>
      </c>
    </row>
    <row r="2284" spans="1:11" x14ac:dyDescent="0.25">
      <c r="A2284" t="s">
        <v>4086</v>
      </c>
      <c r="B2284" t="s">
        <v>3853</v>
      </c>
      <c r="C2284" t="s">
        <v>354</v>
      </c>
      <c r="D2284" t="s">
        <v>4087</v>
      </c>
      <c r="E2284" t="s">
        <v>3855</v>
      </c>
      <c r="F2284" t="s">
        <v>423</v>
      </c>
      <c r="G2284" t="s">
        <v>4088</v>
      </c>
      <c r="H2284" t="s">
        <v>3857</v>
      </c>
      <c r="I2284" t="s">
        <v>3903</v>
      </c>
      <c r="J2284" t="s">
        <v>3883</v>
      </c>
      <c r="K2284">
        <v>62000</v>
      </c>
    </row>
    <row r="2285" spans="1:11" x14ac:dyDescent="0.25">
      <c r="A2285" t="s">
        <v>4086</v>
      </c>
      <c r="B2285" t="s">
        <v>3853</v>
      </c>
      <c r="C2285" t="s">
        <v>354</v>
      </c>
      <c r="D2285" t="s">
        <v>4087</v>
      </c>
      <c r="E2285" t="s">
        <v>3855</v>
      </c>
      <c r="F2285" t="s">
        <v>423</v>
      </c>
      <c r="G2285" t="s">
        <v>4088</v>
      </c>
      <c r="H2285" t="s">
        <v>3857</v>
      </c>
      <c r="I2285" t="s">
        <v>3882</v>
      </c>
      <c r="J2285" t="s">
        <v>3864</v>
      </c>
      <c r="K2285">
        <v>22800</v>
      </c>
    </row>
    <row r="2286" spans="1:11" x14ac:dyDescent="0.25">
      <c r="A2286" t="s">
        <v>4086</v>
      </c>
      <c r="B2286" t="s">
        <v>3853</v>
      </c>
      <c r="C2286" t="s">
        <v>354</v>
      </c>
      <c r="D2286" t="s">
        <v>4087</v>
      </c>
      <c r="E2286" t="s">
        <v>3855</v>
      </c>
      <c r="F2286" t="s">
        <v>423</v>
      </c>
      <c r="G2286" t="s">
        <v>4088</v>
      </c>
      <c r="H2286" t="s">
        <v>3857</v>
      </c>
      <c r="I2286" t="s">
        <v>3882</v>
      </c>
      <c r="J2286" t="s">
        <v>3865</v>
      </c>
      <c r="K2286">
        <v>24500</v>
      </c>
    </row>
    <row r="2287" spans="1:11" x14ac:dyDescent="0.25">
      <c r="A2287" t="s">
        <v>4086</v>
      </c>
      <c r="B2287" t="s">
        <v>3853</v>
      </c>
      <c r="C2287" t="s">
        <v>354</v>
      </c>
      <c r="D2287" t="s">
        <v>4087</v>
      </c>
      <c r="E2287" t="s">
        <v>3855</v>
      </c>
      <c r="F2287" t="s">
        <v>423</v>
      </c>
      <c r="G2287" t="s">
        <v>4088</v>
      </c>
      <c r="H2287" t="s">
        <v>3857</v>
      </c>
      <c r="I2287" t="s">
        <v>3882</v>
      </c>
      <c r="J2287" t="s">
        <v>3883</v>
      </c>
      <c r="K2287">
        <v>24500</v>
      </c>
    </row>
    <row r="2288" spans="1:11" x14ac:dyDescent="0.25">
      <c r="A2288" t="s">
        <v>4086</v>
      </c>
      <c r="B2288" t="s">
        <v>3853</v>
      </c>
      <c r="C2288" t="s">
        <v>354</v>
      </c>
      <c r="D2288" t="s">
        <v>4087</v>
      </c>
      <c r="E2288" t="s">
        <v>3855</v>
      </c>
      <c r="F2288" t="s">
        <v>423</v>
      </c>
      <c r="G2288" t="s">
        <v>4088</v>
      </c>
      <c r="H2288" t="s">
        <v>3857</v>
      </c>
      <c r="I2288" t="s">
        <v>3904</v>
      </c>
      <c r="J2288" t="s">
        <v>3864</v>
      </c>
      <c r="K2288">
        <v>43100</v>
      </c>
    </row>
    <row r="2289" spans="1:11" x14ac:dyDescent="0.25">
      <c r="A2289" t="s">
        <v>4086</v>
      </c>
      <c r="B2289" t="s">
        <v>3853</v>
      </c>
      <c r="C2289" t="s">
        <v>354</v>
      </c>
      <c r="D2289" t="s">
        <v>4087</v>
      </c>
      <c r="E2289" t="s">
        <v>3855</v>
      </c>
      <c r="F2289" t="s">
        <v>423</v>
      </c>
      <c r="G2289" t="s">
        <v>4088</v>
      </c>
      <c r="H2289" t="s">
        <v>3857</v>
      </c>
      <c r="I2289" t="s">
        <v>3904</v>
      </c>
      <c r="J2289" t="s">
        <v>3865</v>
      </c>
      <c r="K2289">
        <v>44000</v>
      </c>
    </row>
    <row r="2290" spans="1:11" x14ac:dyDescent="0.25">
      <c r="A2290" t="s">
        <v>4086</v>
      </c>
      <c r="B2290" t="s">
        <v>3853</v>
      </c>
      <c r="C2290" t="s">
        <v>354</v>
      </c>
      <c r="D2290" t="s">
        <v>4087</v>
      </c>
      <c r="E2290" t="s">
        <v>3855</v>
      </c>
      <c r="F2290" t="s">
        <v>423</v>
      </c>
      <c r="G2290" t="s">
        <v>4088</v>
      </c>
      <c r="H2290" t="s">
        <v>3857</v>
      </c>
      <c r="I2290" t="s">
        <v>3904</v>
      </c>
      <c r="J2290" t="s">
        <v>3883</v>
      </c>
      <c r="K2290">
        <v>45500</v>
      </c>
    </row>
    <row r="2291" spans="1:11" x14ac:dyDescent="0.25">
      <c r="A2291" t="s">
        <v>4086</v>
      </c>
      <c r="B2291" t="s">
        <v>3853</v>
      </c>
      <c r="C2291" t="s">
        <v>354</v>
      </c>
      <c r="D2291" t="s">
        <v>4087</v>
      </c>
      <c r="E2291" t="s">
        <v>3855</v>
      </c>
      <c r="F2291" t="s">
        <v>423</v>
      </c>
      <c r="G2291" t="s">
        <v>4088</v>
      </c>
      <c r="H2291" t="s">
        <v>3857</v>
      </c>
      <c r="I2291" t="s">
        <v>3866</v>
      </c>
      <c r="J2291" t="s">
        <v>3865</v>
      </c>
      <c r="K2291">
        <v>50000</v>
      </c>
    </row>
    <row r="2292" spans="1:11" x14ac:dyDescent="0.25">
      <c r="A2292" t="s">
        <v>4086</v>
      </c>
      <c r="B2292" t="s">
        <v>3853</v>
      </c>
      <c r="C2292" t="s">
        <v>354</v>
      </c>
      <c r="D2292" t="s">
        <v>4087</v>
      </c>
      <c r="E2292" t="s">
        <v>3855</v>
      </c>
      <c r="F2292" t="s">
        <v>423</v>
      </c>
      <c r="G2292" t="s">
        <v>4088</v>
      </c>
      <c r="H2292" t="s">
        <v>3857</v>
      </c>
      <c r="I2292" t="s">
        <v>3866</v>
      </c>
      <c r="J2292" t="s">
        <v>3883</v>
      </c>
      <c r="K2292">
        <v>50000</v>
      </c>
    </row>
    <row r="2293" spans="1:11" x14ac:dyDescent="0.25">
      <c r="A2293" t="s">
        <v>4086</v>
      </c>
      <c r="B2293" t="s">
        <v>3853</v>
      </c>
      <c r="C2293" t="s">
        <v>354</v>
      </c>
      <c r="D2293" t="s">
        <v>4087</v>
      </c>
      <c r="E2293" t="s">
        <v>3855</v>
      </c>
      <c r="F2293" t="s">
        <v>423</v>
      </c>
      <c r="G2293" t="s">
        <v>4088</v>
      </c>
      <c r="H2293" t="s">
        <v>3857</v>
      </c>
      <c r="I2293" t="s">
        <v>3867</v>
      </c>
      <c r="J2293" t="s">
        <v>3865</v>
      </c>
      <c r="K2293">
        <v>46600</v>
      </c>
    </row>
    <row r="2294" spans="1:11" x14ac:dyDescent="0.25">
      <c r="A2294" t="s">
        <v>4086</v>
      </c>
      <c r="B2294" t="s">
        <v>3853</v>
      </c>
      <c r="C2294" t="s">
        <v>354</v>
      </c>
      <c r="D2294" t="s">
        <v>4087</v>
      </c>
      <c r="E2294" t="s">
        <v>3855</v>
      </c>
      <c r="F2294" t="s">
        <v>423</v>
      </c>
      <c r="G2294" t="s">
        <v>4088</v>
      </c>
      <c r="H2294" t="s">
        <v>3857</v>
      </c>
      <c r="I2294" t="s">
        <v>3867</v>
      </c>
      <c r="J2294" t="s">
        <v>3883</v>
      </c>
      <c r="K2294">
        <v>45000</v>
      </c>
    </row>
    <row r="2295" spans="1:11" x14ac:dyDescent="0.25">
      <c r="A2295" t="s">
        <v>4086</v>
      </c>
      <c r="B2295" t="s">
        <v>3853</v>
      </c>
      <c r="C2295" t="s">
        <v>354</v>
      </c>
      <c r="D2295" t="s">
        <v>4087</v>
      </c>
      <c r="E2295" t="s">
        <v>3855</v>
      </c>
      <c r="F2295" t="s">
        <v>423</v>
      </c>
      <c r="G2295" t="s">
        <v>4088</v>
      </c>
      <c r="H2295" t="s">
        <v>3857</v>
      </c>
      <c r="I2295" t="s">
        <v>3868</v>
      </c>
      <c r="J2295" t="s">
        <v>3865</v>
      </c>
      <c r="K2295">
        <v>45000</v>
      </c>
    </row>
    <row r="2296" spans="1:11" x14ac:dyDescent="0.25">
      <c r="A2296" t="s">
        <v>4086</v>
      </c>
      <c r="B2296" t="s">
        <v>3853</v>
      </c>
      <c r="C2296" t="s">
        <v>354</v>
      </c>
      <c r="D2296" t="s">
        <v>4087</v>
      </c>
      <c r="E2296" t="s">
        <v>3855</v>
      </c>
      <c r="F2296" t="s">
        <v>423</v>
      </c>
      <c r="G2296" t="s">
        <v>4088</v>
      </c>
      <c r="H2296" t="s">
        <v>3857</v>
      </c>
      <c r="I2296" t="s">
        <v>3868</v>
      </c>
      <c r="J2296" t="s">
        <v>3883</v>
      </c>
      <c r="K2296">
        <v>49000</v>
      </c>
    </row>
    <row r="2297" spans="1:11" x14ac:dyDescent="0.25">
      <c r="A2297" t="s">
        <v>4086</v>
      </c>
      <c r="B2297" t="s">
        <v>3853</v>
      </c>
      <c r="C2297" t="s">
        <v>354</v>
      </c>
      <c r="D2297" t="s">
        <v>4087</v>
      </c>
      <c r="E2297" t="s">
        <v>3855</v>
      </c>
      <c r="F2297" t="s">
        <v>423</v>
      </c>
      <c r="G2297" t="s">
        <v>4088</v>
      </c>
      <c r="H2297" t="s">
        <v>3857</v>
      </c>
      <c r="I2297" t="s">
        <v>3869</v>
      </c>
      <c r="J2297" t="s">
        <v>3865</v>
      </c>
      <c r="K2297">
        <v>40000</v>
      </c>
    </row>
    <row r="2298" spans="1:11" x14ac:dyDescent="0.25">
      <c r="A2298" t="s">
        <v>4086</v>
      </c>
      <c r="B2298" t="s">
        <v>3853</v>
      </c>
      <c r="C2298" t="s">
        <v>354</v>
      </c>
      <c r="D2298" t="s">
        <v>4087</v>
      </c>
      <c r="E2298" t="s">
        <v>3855</v>
      </c>
      <c r="F2298" t="s">
        <v>423</v>
      </c>
      <c r="G2298" t="s">
        <v>4088</v>
      </c>
      <c r="H2298" t="s">
        <v>3857</v>
      </c>
      <c r="I2298" t="s">
        <v>3869</v>
      </c>
      <c r="J2298" t="s">
        <v>3883</v>
      </c>
      <c r="K2298">
        <v>40000</v>
      </c>
    </row>
    <row r="2299" spans="1:11" x14ac:dyDescent="0.25">
      <c r="A2299" t="s">
        <v>4086</v>
      </c>
      <c r="B2299" t="s">
        <v>3853</v>
      </c>
      <c r="C2299" t="s">
        <v>354</v>
      </c>
      <c r="D2299" t="s">
        <v>4087</v>
      </c>
      <c r="E2299" t="s">
        <v>3855</v>
      </c>
      <c r="F2299" t="s">
        <v>423</v>
      </c>
      <c r="G2299" t="s">
        <v>4088</v>
      </c>
      <c r="H2299" t="s">
        <v>3857</v>
      </c>
      <c r="I2299" t="s">
        <v>3870</v>
      </c>
      <c r="J2299" t="s">
        <v>3865</v>
      </c>
      <c r="K2299">
        <v>80000</v>
      </c>
    </row>
    <row r="2300" spans="1:11" x14ac:dyDescent="0.25">
      <c r="A2300" t="s">
        <v>4086</v>
      </c>
      <c r="B2300" t="s">
        <v>3853</v>
      </c>
      <c r="C2300" t="s">
        <v>354</v>
      </c>
      <c r="D2300" t="s">
        <v>4087</v>
      </c>
      <c r="E2300" t="s">
        <v>3855</v>
      </c>
      <c r="F2300" t="s">
        <v>423</v>
      </c>
      <c r="G2300" t="s">
        <v>4088</v>
      </c>
      <c r="H2300" t="s">
        <v>3857</v>
      </c>
      <c r="I2300" t="s">
        <v>3870</v>
      </c>
      <c r="J2300" t="s">
        <v>3883</v>
      </c>
      <c r="K2300">
        <v>82000</v>
      </c>
    </row>
    <row r="2301" spans="1:11" x14ac:dyDescent="0.25">
      <c r="A2301" t="s">
        <v>4086</v>
      </c>
      <c r="B2301" t="s">
        <v>3853</v>
      </c>
      <c r="C2301" t="s">
        <v>354</v>
      </c>
      <c r="D2301" t="s">
        <v>4087</v>
      </c>
      <c r="E2301" t="s">
        <v>3855</v>
      </c>
      <c r="F2301" t="s">
        <v>423</v>
      </c>
      <c r="G2301" t="s">
        <v>4088</v>
      </c>
      <c r="H2301" t="s">
        <v>3857</v>
      </c>
      <c r="I2301" t="s">
        <v>3921</v>
      </c>
      <c r="J2301" t="s">
        <v>3865</v>
      </c>
      <c r="K2301">
        <v>63000</v>
      </c>
    </row>
    <row r="2302" spans="1:11" x14ac:dyDescent="0.25">
      <c r="A2302" t="s">
        <v>4086</v>
      </c>
      <c r="B2302" t="s">
        <v>3853</v>
      </c>
      <c r="C2302" t="s">
        <v>354</v>
      </c>
      <c r="D2302" t="s">
        <v>4087</v>
      </c>
      <c r="E2302" t="s">
        <v>3855</v>
      </c>
      <c r="F2302" t="s">
        <v>423</v>
      </c>
      <c r="G2302" t="s">
        <v>4088</v>
      </c>
      <c r="H2302" t="s">
        <v>3857</v>
      </c>
      <c r="I2302" t="s">
        <v>3921</v>
      </c>
      <c r="J2302" t="s">
        <v>3883</v>
      </c>
      <c r="K2302">
        <v>63000</v>
      </c>
    </row>
    <row r="2303" spans="1:11" x14ac:dyDescent="0.25">
      <c r="A2303" t="s">
        <v>4086</v>
      </c>
      <c r="B2303" t="s">
        <v>3853</v>
      </c>
      <c r="C2303" t="s">
        <v>354</v>
      </c>
      <c r="D2303" t="s">
        <v>4087</v>
      </c>
      <c r="E2303" t="s">
        <v>3855</v>
      </c>
      <c r="F2303" t="s">
        <v>423</v>
      </c>
      <c r="G2303" t="s">
        <v>4088</v>
      </c>
      <c r="H2303" t="s">
        <v>3857</v>
      </c>
      <c r="I2303" t="s">
        <v>530</v>
      </c>
      <c r="J2303" t="s">
        <v>533</v>
      </c>
      <c r="K2303">
        <v>312500</v>
      </c>
    </row>
    <row r="2304" spans="1:11" x14ac:dyDescent="0.25">
      <c r="A2304" t="s">
        <v>4086</v>
      </c>
      <c r="B2304" t="s">
        <v>3853</v>
      </c>
      <c r="C2304" t="s">
        <v>354</v>
      </c>
      <c r="D2304" t="s">
        <v>4087</v>
      </c>
      <c r="E2304" t="s">
        <v>3855</v>
      </c>
      <c r="F2304" t="s">
        <v>423</v>
      </c>
      <c r="G2304" t="s">
        <v>4088</v>
      </c>
      <c r="H2304" t="s">
        <v>3857</v>
      </c>
      <c r="I2304" t="s">
        <v>530</v>
      </c>
      <c r="J2304" t="s">
        <v>3871</v>
      </c>
      <c r="K2304">
        <v>340000</v>
      </c>
    </row>
    <row r="2305" spans="1:11" x14ac:dyDescent="0.25">
      <c r="A2305" t="s">
        <v>4086</v>
      </c>
      <c r="B2305" t="s">
        <v>3853</v>
      </c>
      <c r="C2305" t="s">
        <v>354</v>
      </c>
      <c r="D2305" t="s">
        <v>4087</v>
      </c>
      <c r="E2305" t="s">
        <v>3855</v>
      </c>
      <c r="F2305" t="s">
        <v>423</v>
      </c>
      <c r="G2305" t="s">
        <v>4088</v>
      </c>
      <c r="H2305" t="s">
        <v>3857</v>
      </c>
      <c r="I2305" t="s">
        <v>3872</v>
      </c>
      <c r="J2305" t="s">
        <v>3859</v>
      </c>
      <c r="K2305">
        <v>26100</v>
      </c>
    </row>
    <row r="2306" spans="1:11" x14ac:dyDescent="0.25">
      <c r="A2306" t="s">
        <v>4086</v>
      </c>
      <c r="B2306" t="s">
        <v>3853</v>
      </c>
      <c r="C2306" t="s">
        <v>354</v>
      </c>
      <c r="D2306" t="s">
        <v>4087</v>
      </c>
      <c r="E2306" t="s">
        <v>3855</v>
      </c>
      <c r="F2306" t="s">
        <v>423</v>
      </c>
      <c r="G2306" t="s">
        <v>4088</v>
      </c>
      <c r="H2306" t="s">
        <v>3857</v>
      </c>
      <c r="I2306" t="s">
        <v>3872</v>
      </c>
      <c r="J2306" t="s">
        <v>3860</v>
      </c>
      <c r="K2306">
        <v>26100</v>
      </c>
    </row>
    <row r="2307" spans="1:11" x14ac:dyDescent="0.25">
      <c r="A2307" t="s">
        <v>4086</v>
      </c>
      <c r="B2307" t="s">
        <v>3853</v>
      </c>
      <c r="C2307" t="s">
        <v>354</v>
      </c>
      <c r="D2307" t="s">
        <v>4087</v>
      </c>
      <c r="E2307" t="s">
        <v>3855</v>
      </c>
      <c r="F2307" t="s">
        <v>423</v>
      </c>
      <c r="G2307" t="s">
        <v>4088</v>
      </c>
      <c r="H2307" t="s">
        <v>3857</v>
      </c>
      <c r="I2307" t="s">
        <v>3873</v>
      </c>
      <c r="J2307" t="s">
        <v>3859</v>
      </c>
      <c r="K2307">
        <v>1220</v>
      </c>
    </row>
    <row r="2308" spans="1:11" x14ac:dyDescent="0.25">
      <c r="A2308" t="s">
        <v>4086</v>
      </c>
      <c r="B2308" t="s">
        <v>3853</v>
      </c>
      <c r="C2308" t="s">
        <v>354</v>
      </c>
      <c r="D2308" t="s">
        <v>4087</v>
      </c>
      <c r="E2308" t="s">
        <v>3855</v>
      </c>
      <c r="F2308" t="s">
        <v>423</v>
      </c>
      <c r="G2308" t="s">
        <v>4088</v>
      </c>
      <c r="H2308" t="s">
        <v>3857</v>
      </c>
      <c r="I2308" t="s">
        <v>3873</v>
      </c>
      <c r="J2308" t="s">
        <v>3860</v>
      </c>
      <c r="K2308">
        <v>1220</v>
      </c>
    </row>
    <row r="2309" spans="1:11" x14ac:dyDescent="0.25">
      <c r="A2309" t="s">
        <v>4086</v>
      </c>
      <c r="B2309" t="s">
        <v>3853</v>
      </c>
      <c r="C2309" t="s">
        <v>354</v>
      </c>
      <c r="D2309" t="s">
        <v>4087</v>
      </c>
      <c r="E2309" t="s">
        <v>3855</v>
      </c>
      <c r="F2309" t="s">
        <v>423</v>
      </c>
      <c r="G2309" t="s">
        <v>4088</v>
      </c>
      <c r="H2309" t="s">
        <v>3857</v>
      </c>
      <c r="I2309" t="s">
        <v>3874</v>
      </c>
      <c r="J2309" t="s">
        <v>3864</v>
      </c>
      <c r="K2309">
        <v>85200</v>
      </c>
    </row>
    <row r="2310" spans="1:11" x14ac:dyDescent="0.25">
      <c r="A2310" t="s">
        <v>4086</v>
      </c>
      <c r="B2310" t="s">
        <v>3853</v>
      </c>
      <c r="C2310" t="s">
        <v>354</v>
      </c>
      <c r="D2310" t="s">
        <v>4087</v>
      </c>
      <c r="E2310" t="s">
        <v>3855</v>
      </c>
      <c r="F2310" t="s">
        <v>423</v>
      </c>
      <c r="G2310" t="s">
        <v>4088</v>
      </c>
      <c r="H2310" t="s">
        <v>3857</v>
      </c>
      <c r="I2310" t="s">
        <v>3874</v>
      </c>
      <c r="J2310" t="s">
        <v>3865</v>
      </c>
      <c r="K2310">
        <v>96000</v>
      </c>
    </row>
    <row r="2311" spans="1:11" x14ac:dyDescent="0.25">
      <c r="A2311" t="s">
        <v>4086</v>
      </c>
      <c r="B2311" t="s">
        <v>3853</v>
      </c>
      <c r="C2311" t="s">
        <v>354</v>
      </c>
      <c r="D2311" t="s">
        <v>4087</v>
      </c>
      <c r="E2311" t="s">
        <v>3855</v>
      </c>
      <c r="F2311" t="s">
        <v>423</v>
      </c>
      <c r="G2311" t="s">
        <v>4088</v>
      </c>
      <c r="H2311" t="s">
        <v>3857</v>
      </c>
      <c r="I2311" t="s">
        <v>3874</v>
      </c>
      <c r="J2311" t="s">
        <v>3883</v>
      </c>
      <c r="K2311">
        <v>96000</v>
      </c>
    </row>
    <row r="2312" spans="1:11" x14ac:dyDescent="0.25">
      <c r="A2312" t="s">
        <v>4086</v>
      </c>
      <c r="B2312" t="s">
        <v>3853</v>
      </c>
      <c r="C2312" t="s">
        <v>354</v>
      </c>
      <c r="D2312" t="s">
        <v>4087</v>
      </c>
      <c r="E2312" t="s">
        <v>3855</v>
      </c>
      <c r="F2312" t="s">
        <v>423</v>
      </c>
      <c r="G2312" t="s">
        <v>4088</v>
      </c>
      <c r="H2312" t="s">
        <v>3857</v>
      </c>
      <c r="I2312" t="s">
        <v>3886</v>
      </c>
      <c r="J2312" t="s">
        <v>3871</v>
      </c>
      <c r="K2312">
        <v>340000</v>
      </c>
    </row>
    <row r="2313" spans="1:11" x14ac:dyDescent="0.25">
      <c r="A2313" t="s">
        <v>4086</v>
      </c>
      <c r="B2313" t="s">
        <v>3853</v>
      </c>
      <c r="C2313" t="s">
        <v>354</v>
      </c>
      <c r="D2313" t="s">
        <v>4087</v>
      </c>
      <c r="E2313" t="s">
        <v>3855</v>
      </c>
      <c r="F2313" t="s">
        <v>423</v>
      </c>
      <c r="G2313" t="s">
        <v>4088</v>
      </c>
      <c r="H2313" t="s">
        <v>3857</v>
      </c>
      <c r="I2313" t="s">
        <v>3875</v>
      </c>
      <c r="J2313" t="s">
        <v>533</v>
      </c>
      <c r="K2313">
        <v>312500</v>
      </c>
    </row>
    <row r="2314" spans="1:11" x14ac:dyDescent="0.25">
      <c r="A2314" t="s">
        <v>4086</v>
      </c>
      <c r="B2314" t="s">
        <v>3853</v>
      </c>
      <c r="C2314" t="s">
        <v>354</v>
      </c>
      <c r="D2314" t="s">
        <v>4087</v>
      </c>
      <c r="E2314" t="s">
        <v>3855</v>
      </c>
      <c r="F2314" t="s">
        <v>423</v>
      </c>
      <c r="G2314" t="s">
        <v>4088</v>
      </c>
      <c r="H2314" t="s">
        <v>3857</v>
      </c>
      <c r="I2314" t="s">
        <v>3875</v>
      </c>
      <c r="J2314" t="s">
        <v>3871</v>
      </c>
      <c r="K2314">
        <v>340000</v>
      </c>
    </row>
    <row r="2315" spans="1:11" x14ac:dyDescent="0.25">
      <c r="A2315" t="s">
        <v>4086</v>
      </c>
      <c r="B2315" t="s">
        <v>3853</v>
      </c>
      <c r="C2315" t="s">
        <v>354</v>
      </c>
      <c r="D2315" t="s">
        <v>4087</v>
      </c>
      <c r="E2315" t="s">
        <v>3855</v>
      </c>
      <c r="F2315" t="s">
        <v>423</v>
      </c>
      <c r="G2315" t="s">
        <v>4088</v>
      </c>
      <c r="H2315" t="s">
        <v>3857</v>
      </c>
      <c r="I2315" t="s">
        <v>3876</v>
      </c>
      <c r="J2315" t="s">
        <v>3865</v>
      </c>
      <c r="K2315">
        <v>180000</v>
      </c>
    </row>
    <row r="2316" spans="1:11" x14ac:dyDescent="0.25">
      <c r="A2316" t="s">
        <v>4086</v>
      </c>
      <c r="B2316" t="s">
        <v>3853</v>
      </c>
      <c r="C2316" t="s">
        <v>354</v>
      </c>
      <c r="D2316" t="s">
        <v>4087</v>
      </c>
      <c r="E2316" t="s">
        <v>3855</v>
      </c>
      <c r="F2316" t="s">
        <v>423</v>
      </c>
      <c r="G2316" t="s">
        <v>4088</v>
      </c>
      <c r="H2316" t="s">
        <v>3857</v>
      </c>
      <c r="I2316" t="s">
        <v>3876</v>
      </c>
      <c r="J2316" t="s">
        <v>3883</v>
      </c>
      <c r="K2316">
        <v>180000</v>
      </c>
    </row>
    <row r="2317" spans="1:11" x14ac:dyDescent="0.25">
      <c r="A2317" t="s">
        <v>4089</v>
      </c>
      <c r="B2317" t="s">
        <v>3853</v>
      </c>
      <c r="C2317" t="s">
        <v>354</v>
      </c>
      <c r="D2317" t="s">
        <v>4089</v>
      </c>
      <c r="E2317" t="s">
        <v>3855</v>
      </c>
      <c r="F2317" t="s">
        <v>423</v>
      </c>
      <c r="G2317" t="s">
        <v>3862</v>
      </c>
      <c r="H2317" t="s">
        <v>3857</v>
      </c>
      <c r="I2317" t="s">
        <v>530</v>
      </c>
      <c r="J2317" t="s">
        <v>533</v>
      </c>
      <c r="K2317">
        <v>25000</v>
      </c>
    </row>
    <row r="2318" spans="1:11" x14ac:dyDescent="0.25">
      <c r="A2318" t="s">
        <v>4089</v>
      </c>
      <c r="B2318" t="s">
        <v>3853</v>
      </c>
      <c r="C2318" t="s">
        <v>354</v>
      </c>
      <c r="D2318" t="s">
        <v>4089</v>
      </c>
      <c r="E2318" t="s">
        <v>3855</v>
      </c>
      <c r="F2318" t="s">
        <v>423</v>
      </c>
      <c r="G2318" t="s">
        <v>3862</v>
      </c>
      <c r="H2318" t="s">
        <v>3857</v>
      </c>
      <c r="I2318" t="s">
        <v>530</v>
      </c>
      <c r="J2318" t="s">
        <v>3871</v>
      </c>
      <c r="K2318">
        <v>27500</v>
      </c>
    </row>
    <row r="2319" spans="1:11" x14ac:dyDescent="0.25">
      <c r="A2319" t="s">
        <v>4089</v>
      </c>
      <c r="B2319" t="s">
        <v>3853</v>
      </c>
      <c r="C2319" t="s">
        <v>354</v>
      </c>
      <c r="D2319" t="s">
        <v>4089</v>
      </c>
      <c r="E2319" t="s">
        <v>3855</v>
      </c>
      <c r="F2319" t="s">
        <v>423</v>
      </c>
      <c r="G2319" t="s">
        <v>3862</v>
      </c>
      <c r="H2319" t="s">
        <v>3857</v>
      </c>
      <c r="I2319" t="s">
        <v>3886</v>
      </c>
      <c r="J2319" t="s">
        <v>3871</v>
      </c>
      <c r="K2319">
        <v>27500</v>
      </c>
    </row>
    <row r="2320" spans="1:11" x14ac:dyDescent="0.25">
      <c r="A2320" t="s">
        <v>4089</v>
      </c>
      <c r="B2320" t="s">
        <v>3853</v>
      </c>
      <c r="C2320" t="s">
        <v>354</v>
      </c>
      <c r="D2320" t="s">
        <v>4089</v>
      </c>
      <c r="E2320" t="s">
        <v>3855</v>
      </c>
      <c r="F2320" t="s">
        <v>423</v>
      </c>
      <c r="G2320" t="s">
        <v>3862</v>
      </c>
      <c r="H2320" t="s">
        <v>3857</v>
      </c>
      <c r="I2320" t="s">
        <v>3875</v>
      </c>
      <c r="J2320" t="s">
        <v>533</v>
      </c>
      <c r="K2320">
        <v>25000</v>
      </c>
    </row>
    <row r="2321" spans="1:11" x14ac:dyDescent="0.25">
      <c r="A2321" t="s">
        <v>4089</v>
      </c>
      <c r="B2321" t="s">
        <v>3853</v>
      </c>
      <c r="C2321" t="s">
        <v>354</v>
      </c>
      <c r="D2321" t="s">
        <v>4089</v>
      </c>
      <c r="E2321" t="s">
        <v>3855</v>
      </c>
      <c r="F2321" t="s">
        <v>423</v>
      </c>
      <c r="G2321" t="s">
        <v>3862</v>
      </c>
      <c r="H2321" t="s">
        <v>3857</v>
      </c>
      <c r="I2321" t="s">
        <v>3875</v>
      </c>
      <c r="J2321" t="s">
        <v>3871</v>
      </c>
      <c r="K2321">
        <v>27500</v>
      </c>
    </row>
    <row r="2322" spans="1:11" x14ac:dyDescent="0.25">
      <c r="A2322" t="s">
        <v>4090</v>
      </c>
      <c r="B2322" t="s">
        <v>3853</v>
      </c>
      <c r="C2322" t="s">
        <v>354</v>
      </c>
      <c r="D2322" t="s">
        <v>4090</v>
      </c>
      <c r="E2322" t="s">
        <v>770</v>
      </c>
      <c r="F2322" t="s">
        <v>305</v>
      </c>
      <c r="G2322" t="s">
        <v>4091</v>
      </c>
      <c r="H2322" t="s">
        <v>3890</v>
      </c>
      <c r="I2322" t="s">
        <v>3858</v>
      </c>
      <c r="J2322" t="s">
        <v>3859</v>
      </c>
      <c r="K2322">
        <v>16600</v>
      </c>
    </row>
    <row r="2323" spans="1:11" x14ac:dyDescent="0.25">
      <c r="A2323" t="s">
        <v>4090</v>
      </c>
      <c r="B2323" t="s">
        <v>3853</v>
      </c>
      <c r="C2323" t="s">
        <v>354</v>
      </c>
      <c r="D2323" t="s">
        <v>4090</v>
      </c>
      <c r="E2323" t="s">
        <v>770</v>
      </c>
      <c r="F2323" t="s">
        <v>305</v>
      </c>
      <c r="G2323" t="s">
        <v>4091</v>
      </c>
      <c r="H2323" t="s">
        <v>3890</v>
      </c>
      <c r="I2323" t="s">
        <v>3863</v>
      </c>
      <c r="J2323" t="s">
        <v>3864</v>
      </c>
      <c r="K2323">
        <v>45000</v>
      </c>
    </row>
    <row r="2324" spans="1:11" x14ac:dyDescent="0.25">
      <c r="A2324" t="s">
        <v>4090</v>
      </c>
      <c r="B2324" t="s">
        <v>3853</v>
      </c>
      <c r="C2324" t="s">
        <v>354</v>
      </c>
      <c r="D2324" t="s">
        <v>4090</v>
      </c>
      <c r="E2324" t="s">
        <v>770</v>
      </c>
      <c r="F2324" t="s">
        <v>305</v>
      </c>
      <c r="G2324" t="s">
        <v>4091</v>
      </c>
      <c r="H2324" t="s">
        <v>3890</v>
      </c>
      <c r="I2324" t="s">
        <v>3863</v>
      </c>
      <c r="J2324" t="s">
        <v>3865</v>
      </c>
      <c r="K2324">
        <v>51600</v>
      </c>
    </row>
    <row r="2325" spans="1:11" x14ac:dyDescent="0.25">
      <c r="A2325" t="s">
        <v>4090</v>
      </c>
      <c r="B2325" t="s">
        <v>3853</v>
      </c>
      <c r="C2325" t="s">
        <v>354</v>
      </c>
      <c r="D2325" t="s">
        <v>4090</v>
      </c>
      <c r="E2325" t="s">
        <v>770</v>
      </c>
      <c r="F2325" t="s">
        <v>305</v>
      </c>
      <c r="G2325" t="s">
        <v>4091</v>
      </c>
      <c r="H2325" t="s">
        <v>3890</v>
      </c>
      <c r="I2325" t="s">
        <v>3972</v>
      </c>
      <c r="J2325" t="s">
        <v>3864</v>
      </c>
      <c r="K2325">
        <v>24750</v>
      </c>
    </row>
    <row r="2326" spans="1:11" x14ac:dyDescent="0.25">
      <c r="A2326" t="s">
        <v>4090</v>
      </c>
      <c r="B2326" t="s">
        <v>3853</v>
      </c>
      <c r="C2326" t="s">
        <v>354</v>
      </c>
      <c r="D2326" t="s">
        <v>4090</v>
      </c>
      <c r="E2326" t="s">
        <v>770</v>
      </c>
      <c r="F2326" t="s">
        <v>305</v>
      </c>
      <c r="G2326" t="s">
        <v>4091</v>
      </c>
      <c r="H2326" t="s">
        <v>3890</v>
      </c>
      <c r="I2326" t="s">
        <v>3972</v>
      </c>
      <c r="J2326" t="s">
        <v>3865</v>
      </c>
      <c r="K2326">
        <v>27500</v>
      </c>
    </row>
    <row r="2327" spans="1:11" x14ac:dyDescent="0.25">
      <c r="A2327" t="s">
        <v>4090</v>
      </c>
      <c r="B2327" t="s">
        <v>3853</v>
      </c>
      <c r="C2327" t="s">
        <v>354</v>
      </c>
      <c r="D2327" t="s">
        <v>4090</v>
      </c>
      <c r="E2327" t="s">
        <v>770</v>
      </c>
      <c r="F2327" t="s">
        <v>305</v>
      </c>
      <c r="G2327" t="s">
        <v>4091</v>
      </c>
      <c r="H2327" t="s">
        <v>3890</v>
      </c>
      <c r="I2327" t="s">
        <v>3882</v>
      </c>
      <c r="J2327" t="s">
        <v>3864</v>
      </c>
      <c r="K2327">
        <v>34000</v>
      </c>
    </row>
    <row r="2328" spans="1:11" x14ac:dyDescent="0.25">
      <c r="A2328" t="s">
        <v>4090</v>
      </c>
      <c r="B2328" t="s">
        <v>3853</v>
      </c>
      <c r="C2328" t="s">
        <v>354</v>
      </c>
      <c r="D2328" t="s">
        <v>4090</v>
      </c>
      <c r="E2328" t="s">
        <v>770</v>
      </c>
      <c r="F2328" t="s">
        <v>305</v>
      </c>
      <c r="G2328" t="s">
        <v>4091</v>
      </c>
      <c r="H2328" t="s">
        <v>3890</v>
      </c>
      <c r="I2328" t="s">
        <v>3882</v>
      </c>
      <c r="J2328" t="s">
        <v>3865</v>
      </c>
      <c r="K2328">
        <v>40000</v>
      </c>
    </row>
    <row r="2329" spans="1:11" x14ac:dyDescent="0.25">
      <c r="A2329" t="s">
        <v>4090</v>
      </c>
      <c r="B2329" t="s">
        <v>3853</v>
      </c>
      <c r="C2329" t="s">
        <v>354</v>
      </c>
      <c r="D2329" t="s">
        <v>4090</v>
      </c>
      <c r="E2329" t="s">
        <v>770</v>
      </c>
      <c r="F2329" t="s">
        <v>305</v>
      </c>
      <c r="G2329" t="s">
        <v>4091</v>
      </c>
      <c r="H2329" t="s">
        <v>3890</v>
      </c>
      <c r="I2329" t="s">
        <v>3866</v>
      </c>
      <c r="J2329" t="s">
        <v>3865</v>
      </c>
      <c r="K2329">
        <v>32000</v>
      </c>
    </row>
    <row r="2330" spans="1:11" x14ac:dyDescent="0.25">
      <c r="A2330" t="s">
        <v>4090</v>
      </c>
      <c r="B2330" t="s">
        <v>3853</v>
      </c>
      <c r="C2330" t="s">
        <v>354</v>
      </c>
      <c r="D2330" t="s">
        <v>4090</v>
      </c>
      <c r="E2330" t="s">
        <v>770</v>
      </c>
      <c r="F2330" t="s">
        <v>305</v>
      </c>
      <c r="G2330" t="s">
        <v>4091</v>
      </c>
      <c r="H2330" t="s">
        <v>3890</v>
      </c>
      <c r="I2330" t="s">
        <v>3868</v>
      </c>
      <c r="J2330" t="s">
        <v>3865</v>
      </c>
      <c r="K2330">
        <v>55500</v>
      </c>
    </row>
    <row r="2331" spans="1:11" x14ac:dyDescent="0.25">
      <c r="A2331" t="s">
        <v>4090</v>
      </c>
      <c r="B2331" t="s">
        <v>3853</v>
      </c>
      <c r="C2331" t="s">
        <v>354</v>
      </c>
      <c r="D2331" t="s">
        <v>4090</v>
      </c>
      <c r="E2331" t="s">
        <v>770</v>
      </c>
      <c r="F2331" t="s">
        <v>305</v>
      </c>
      <c r="G2331" t="s">
        <v>4091</v>
      </c>
      <c r="H2331" t="s">
        <v>3890</v>
      </c>
      <c r="I2331" t="s">
        <v>3869</v>
      </c>
      <c r="J2331" t="s">
        <v>3865</v>
      </c>
      <c r="K2331">
        <v>12900</v>
      </c>
    </row>
    <row r="2332" spans="1:11" x14ac:dyDescent="0.25">
      <c r="A2332" t="s">
        <v>4090</v>
      </c>
      <c r="B2332" t="s">
        <v>3853</v>
      </c>
      <c r="C2332" t="s">
        <v>354</v>
      </c>
      <c r="D2332" t="s">
        <v>4090</v>
      </c>
      <c r="E2332" t="s">
        <v>770</v>
      </c>
      <c r="F2332" t="s">
        <v>305</v>
      </c>
      <c r="G2332" t="s">
        <v>4091</v>
      </c>
      <c r="H2332" t="s">
        <v>3890</v>
      </c>
      <c r="I2332" t="s">
        <v>3870</v>
      </c>
      <c r="J2332" t="s">
        <v>3865</v>
      </c>
      <c r="K2332">
        <v>57500</v>
      </c>
    </row>
    <row r="2333" spans="1:11" x14ac:dyDescent="0.25">
      <c r="A2333" t="s">
        <v>4090</v>
      </c>
      <c r="B2333" t="s">
        <v>3853</v>
      </c>
      <c r="C2333" t="s">
        <v>354</v>
      </c>
      <c r="D2333" t="s">
        <v>4090</v>
      </c>
      <c r="E2333" t="s">
        <v>770</v>
      </c>
      <c r="F2333" t="s">
        <v>305</v>
      </c>
      <c r="G2333" t="s">
        <v>4091</v>
      </c>
      <c r="H2333" t="s">
        <v>3890</v>
      </c>
      <c r="I2333" t="s">
        <v>3905</v>
      </c>
      <c r="J2333" t="s">
        <v>3859</v>
      </c>
      <c r="K2333">
        <v>100</v>
      </c>
    </row>
    <row r="2334" spans="1:11" x14ac:dyDescent="0.25">
      <c r="A2334" t="s">
        <v>4090</v>
      </c>
      <c r="B2334" t="s">
        <v>3853</v>
      </c>
      <c r="C2334" t="s">
        <v>354</v>
      </c>
      <c r="D2334" t="s">
        <v>4090</v>
      </c>
      <c r="E2334" t="s">
        <v>770</v>
      </c>
      <c r="F2334" t="s">
        <v>305</v>
      </c>
      <c r="G2334" t="s">
        <v>4091</v>
      </c>
      <c r="H2334" t="s">
        <v>3890</v>
      </c>
      <c r="I2334" t="s">
        <v>3925</v>
      </c>
      <c r="J2334" t="s">
        <v>3859</v>
      </c>
      <c r="K2334">
        <v>7000</v>
      </c>
    </row>
    <row r="2335" spans="1:11" x14ac:dyDescent="0.25">
      <c r="A2335" t="s">
        <v>4090</v>
      </c>
      <c r="B2335" t="s">
        <v>3853</v>
      </c>
      <c r="C2335" t="s">
        <v>354</v>
      </c>
      <c r="D2335" t="s">
        <v>4090</v>
      </c>
      <c r="E2335" t="s">
        <v>770</v>
      </c>
      <c r="F2335" t="s">
        <v>305</v>
      </c>
      <c r="G2335" t="s">
        <v>4091</v>
      </c>
      <c r="H2335" t="s">
        <v>3890</v>
      </c>
      <c r="I2335" t="s">
        <v>3884</v>
      </c>
      <c r="J2335" t="s">
        <v>3859</v>
      </c>
      <c r="K2335">
        <v>12800</v>
      </c>
    </row>
    <row r="2336" spans="1:11" x14ac:dyDescent="0.25">
      <c r="A2336" t="s">
        <v>4090</v>
      </c>
      <c r="B2336" t="s">
        <v>3853</v>
      </c>
      <c r="C2336" t="s">
        <v>354</v>
      </c>
      <c r="D2336" t="s">
        <v>4090</v>
      </c>
      <c r="E2336" t="s">
        <v>770</v>
      </c>
      <c r="F2336" t="s">
        <v>305</v>
      </c>
      <c r="G2336" t="s">
        <v>4091</v>
      </c>
      <c r="H2336" t="s">
        <v>3890</v>
      </c>
      <c r="I2336" t="s">
        <v>530</v>
      </c>
      <c r="J2336" t="s">
        <v>533</v>
      </c>
      <c r="K2336">
        <v>138700</v>
      </c>
    </row>
    <row r="2337" spans="1:11" x14ac:dyDescent="0.25">
      <c r="A2337" t="s">
        <v>4090</v>
      </c>
      <c r="B2337" t="s">
        <v>3853</v>
      </c>
      <c r="C2337" t="s">
        <v>354</v>
      </c>
      <c r="D2337" t="s">
        <v>4090</v>
      </c>
      <c r="E2337" t="s">
        <v>770</v>
      </c>
      <c r="F2337" t="s">
        <v>305</v>
      </c>
      <c r="G2337" t="s">
        <v>4091</v>
      </c>
      <c r="H2337" t="s">
        <v>3890</v>
      </c>
      <c r="I2337" t="s">
        <v>530</v>
      </c>
      <c r="J2337" t="s">
        <v>3871</v>
      </c>
      <c r="K2337">
        <v>156000</v>
      </c>
    </row>
    <row r="2338" spans="1:11" x14ac:dyDescent="0.25">
      <c r="A2338" t="s">
        <v>4090</v>
      </c>
      <c r="B2338" t="s">
        <v>3853</v>
      </c>
      <c r="C2338" t="s">
        <v>354</v>
      </c>
      <c r="D2338" t="s">
        <v>4090</v>
      </c>
      <c r="E2338" t="s">
        <v>770</v>
      </c>
      <c r="F2338" t="s">
        <v>305</v>
      </c>
      <c r="G2338" t="s">
        <v>4091</v>
      </c>
      <c r="H2338" t="s">
        <v>3890</v>
      </c>
      <c r="I2338" t="s">
        <v>3872</v>
      </c>
      <c r="J2338" t="s">
        <v>3859</v>
      </c>
      <c r="K2338">
        <v>12962</v>
      </c>
    </row>
    <row r="2339" spans="1:11" x14ac:dyDescent="0.25">
      <c r="A2339" t="s">
        <v>4090</v>
      </c>
      <c r="B2339" t="s">
        <v>3853</v>
      </c>
      <c r="C2339" t="s">
        <v>354</v>
      </c>
      <c r="D2339" t="s">
        <v>4090</v>
      </c>
      <c r="E2339" t="s">
        <v>770</v>
      </c>
      <c r="F2339" t="s">
        <v>305</v>
      </c>
      <c r="G2339" t="s">
        <v>4091</v>
      </c>
      <c r="H2339" t="s">
        <v>3890</v>
      </c>
      <c r="I2339" t="s">
        <v>3873</v>
      </c>
      <c r="J2339" t="s">
        <v>3859</v>
      </c>
      <c r="K2339">
        <v>340</v>
      </c>
    </row>
    <row r="2340" spans="1:11" x14ac:dyDescent="0.25">
      <c r="A2340" t="s">
        <v>4090</v>
      </c>
      <c r="B2340" t="s">
        <v>3853</v>
      </c>
      <c r="C2340" t="s">
        <v>354</v>
      </c>
      <c r="D2340" t="s">
        <v>4090</v>
      </c>
      <c r="E2340" t="s">
        <v>770</v>
      </c>
      <c r="F2340" t="s">
        <v>305</v>
      </c>
      <c r="G2340" t="s">
        <v>4091</v>
      </c>
      <c r="H2340" t="s">
        <v>3890</v>
      </c>
      <c r="I2340" t="s">
        <v>3874</v>
      </c>
      <c r="J2340" t="s">
        <v>3864</v>
      </c>
      <c r="K2340">
        <v>48150</v>
      </c>
    </row>
    <row r="2341" spans="1:11" x14ac:dyDescent="0.25">
      <c r="A2341" t="s">
        <v>4090</v>
      </c>
      <c r="B2341" t="s">
        <v>3853</v>
      </c>
      <c r="C2341" t="s">
        <v>354</v>
      </c>
      <c r="D2341" t="s">
        <v>4090</v>
      </c>
      <c r="E2341" t="s">
        <v>770</v>
      </c>
      <c r="F2341" t="s">
        <v>305</v>
      </c>
      <c r="G2341" t="s">
        <v>4091</v>
      </c>
      <c r="H2341" t="s">
        <v>3890</v>
      </c>
      <c r="I2341" t="s">
        <v>3874</v>
      </c>
      <c r="J2341" t="s">
        <v>3865</v>
      </c>
      <c r="K2341">
        <v>51900</v>
      </c>
    </row>
    <row r="2342" spans="1:11" x14ac:dyDescent="0.25">
      <c r="A2342" t="s">
        <v>4090</v>
      </c>
      <c r="B2342" t="s">
        <v>3853</v>
      </c>
      <c r="C2342" t="s">
        <v>354</v>
      </c>
      <c r="D2342" t="s">
        <v>4090</v>
      </c>
      <c r="E2342" t="s">
        <v>770</v>
      </c>
      <c r="F2342" t="s">
        <v>305</v>
      </c>
      <c r="G2342" t="s">
        <v>4091</v>
      </c>
      <c r="H2342" t="s">
        <v>3890</v>
      </c>
      <c r="I2342" t="s">
        <v>3875</v>
      </c>
      <c r="J2342" t="s">
        <v>533</v>
      </c>
      <c r="K2342">
        <v>138700</v>
      </c>
    </row>
    <row r="2343" spans="1:11" x14ac:dyDescent="0.25">
      <c r="A2343" t="s">
        <v>4090</v>
      </c>
      <c r="B2343" t="s">
        <v>3853</v>
      </c>
      <c r="C2343" t="s">
        <v>354</v>
      </c>
      <c r="D2343" t="s">
        <v>4090</v>
      </c>
      <c r="E2343" t="s">
        <v>770</v>
      </c>
      <c r="F2343" t="s">
        <v>305</v>
      </c>
      <c r="G2343" t="s">
        <v>4091</v>
      </c>
      <c r="H2343" t="s">
        <v>3890</v>
      </c>
      <c r="I2343" t="s">
        <v>3875</v>
      </c>
      <c r="J2343" t="s">
        <v>3871</v>
      </c>
      <c r="K2343">
        <v>156000</v>
      </c>
    </row>
    <row r="2344" spans="1:11" x14ac:dyDescent="0.25">
      <c r="A2344" t="s">
        <v>4090</v>
      </c>
      <c r="B2344" t="s">
        <v>3853</v>
      </c>
      <c r="C2344" t="s">
        <v>354</v>
      </c>
      <c r="D2344" t="s">
        <v>4090</v>
      </c>
      <c r="E2344" t="s">
        <v>770</v>
      </c>
      <c r="F2344" t="s">
        <v>305</v>
      </c>
      <c r="G2344" t="s">
        <v>4091</v>
      </c>
      <c r="H2344" t="s">
        <v>3890</v>
      </c>
      <c r="I2344" t="s">
        <v>3876</v>
      </c>
      <c r="J2344" t="s">
        <v>3865</v>
      </c>
      <c r="K2344">
        <v>83400</v>
      </c>
    </row>
    <row r="2345" spans="1:11" x14ac:dyDescent="0.25">
      <c r="A2345" t="s">
        <v>4090</v>
      </c>
      <c r="B2345" t="s">
        <v>3853</v>
      </c>
      <c r="C2345" t="s">
        <v>354</v>
      </c>
      <c r="D2345" t="s">
        <v>4090</v>
      </c>
      <c r="E2345" t="s">
        <v>3936</v>
      </c>
      <c r="F2345" t="s">
        <v>347</v>
      </c>
      <c r="G2345" t="s">
        <v>3982</v>
      </c>
      <c r="H2345" t="s">
        <v>3857</v>
      </c>
      <c r="I2345" t="s">
        <v>3858</v>
      </c>
      <c r="J2345" t="s">
        <v>3859</v>
      </c>
      <c r="K2345">
        <v>9920</v>
      </c>
    </row>
    <row r="2346" spans="1:11" x14ac:dyDescent="0.25">
      <c r="A2346" t="s">
        <v>4090</v>
      </c>
      <c r="B2346" t="s">
        <v>3853</v>
      </c>
      <c r="C2346" t="s">
        <v>354</v>
      </c>
      <c r="D2346" t="s">
        <v>4090</v>
      </c>
      <c r="E2346" t="s">
        <v>3936</v>
      </c>
      <c r="F2346" t="s">
        <v>347</v>
      </c>
      <c r="G2346" t="s">
        <v>3982</v>
      </c>
      <c r="H2346" t="s">
        <v>3857</v>
      </c>
      <c r="I2346" t="s">
        <v>3858</v>
      </c>
      <c r="J2346" t="s">
        <v>3860</v>
      </c>
      <c r="K2346">
        <v>9920</v>
      </c>
    </row>
    <row r="2347" spans="1:11" x14ac:dyDescent="0.25">
      <c r="A2347" t="s">
        <v>4090</v>
      </c>
      <c r="B2347" t="s">
        <v>3853</v>
      </c>
      <c r="C2347" t="s">
        <v>354</v>
      </c>
      <c r="D2347" t="s">
        <v>4090</v>
      </c>
      <c r="E2347" t="s">
        <v>3936</v>
      </c>
      <c r="F2347" t="s">
        <v>347</v>
      </c>
      <c r="G2347" t="s">
        <v>3982</v>
      </c>
      <c r="H2347" t="s">
        <v>3857</v>
      </c>
      <c r="I2347" t="s">
        <v>3881</v>
      </c>
      <c r="J2347" t="s">
        <v>3859</v>
      </c>
      <c r="K2347">
        <v>5269</v>
      </c>
    </row>
    <row r="2348" spans="1:11" x14ac:dyDescent="0.25">
      <c r="A2348" t="s">
        <v>4090</v>
      </c>
      <c r="B2348" t="s">
        <v>3853</v>
      </c>
      <c r="C2348" t="s">
        <v>354</v>
      </c>
      <c r="D2348" t="s">
        <v>4090</v>
      </c>
      <c r="E2348" t="s">
        <v>3936</v>
      </c>
      <c r="F2348" t="s">
        <v>347</v>
      </c>
      <c r="G2348" t="s">
        <v>3982</v>
      </c>
      <c r="H2348" t="s">
        <v>3857</v>
      </c>
      <c r="I2348" t="s">
        <v>3881</v>
      </c>
      <c r="J2348" t="s">
        <v>3860</v>
      </c>
      <c r="K2348">
        <v>5269</v>
      </c>
    </row>
    <row r="2349" spans="1:11" x14ac:dyDescent="0.25">
      <c r="A2349" t="s">
        <v>4090</v>
      </c>
      <c r="B2349" t="s">
        <v>3853</v>
      </c>
      <c r="C2349" t="s">
        <v>354</v>
      </c>
      <c r="D2349" t="s">
        <v>4090</v>
      </c>
      <c r="E2349" t="s">
        <v>3936</v>
      </c>
      <c r="F2349" t="s">
        <v>347</v>
      </c>
      <c r="G2349" t="s">
        <v>3982</v>
      </c>
      <c r="H2349" t="s">
        <v>3857</v>
      </c>
      <c r="I2349" t="s">
        <v>3863</v>
      </c>
      <c r="J2349" t="s">
        <v>3864</v>
      </c>
      <c r="K2349">
        <v>46900</v>
      </c>
    </row>
    <row r="2350" spans="1:11" x14ac:dyDescent="0.25">
      <c r="A2350" t="s">
        <v>4090</v>
      </c>
      <c r="B2350" t="s">
        <v>3853</v>
      </c>
      <c r="C2350" t="s">
        <v>354</v>
      </c>
      <c r="D2350" t="s">
        <v>4090</v>
      </c>
      <c r="E2350" t="s">
        <v>3936</v>
      </c>
      <c r="F2350" t="s">
        <v>347</v>
      </c>
      <c r="G2350" t="s">
        <v>3982</v>
      </c>
      <c r="H2350" t="s">
        <v>3857</v>
      </c>
      <c r="I2350" t="s">
        <v>3863</v>
      </c>
      <c r="J2350" t="s">
        <v>3865</v>
      </c>
      <c r="K2350">
        <v>50941</v>
      </c>
    </row>
    <row r="2351" spans="1:11" x14ac:dyDescent="0.25">
      <c r="A2351" t="s">
        <v>4090</v>
      </c>
      <c r="B2351" t="s">
        <v>3853</v>
      </c>
      <c r="C2351" t="s">
        <v>354</v>
      </c>
      <c r="D2351" t="s">
        <v>4090</v>
      </c>
      <c r="E2351" t="s">
        <v>3936</v>
      </c>
      <c r="F2351" t="s">
        <v>347</v>
      </c>
      <c r="G2351" t="s">
        <v>3982</v>
      </c>
      <c r="H2351" t="s">
        <v>3857</v>
      </c>
      <c r="I2351" t="s">
        <v>3863</v>
      </c>
      <c r="J2351" t="s">
        <v>3883</v>
      </c>
      <c r="K2351">
        <v>50941</v>
      </c>
    </row>
    <row r="2352" spans="1:11" x14ac:dyDescent="0.25">
      <c r="A2352" t="s">
        <v>4090</v>
      </c>
      <c r="B2352" t="s">
        <v>3853</v>
      </c>
      <c r="C2352" t="s">
        <v>354</v>
      </c>
      <c r="D2352" t="s">
        <v>4090</v>
      </c>
      <c r="E2352" t="s">
        <v>3936</v>
      </c>
      <c r="F2352" t="s">
        <v>347</v>
      </c>
      <c r="G2352" t="s">
        <v>3982</v>
      </c>
      <c r="H2352" t="s">
        <v>3857</v>
      </c>
      <c r="I2352" t="s">
        <v>3904</v>
      </c>
      <c r="J2352" t="s">
        <v>3864</v>
      </c>
      <c r="K2352">
        <v>43200</v>
      </c>
    </row>
    <row r="2353" spans="1:11" x14ac:dyDescent="0.25">
      <c r="A2353" t="s">
        <v>4090</v>
      </c>
      <c r="B2353" t="s">
        <v>3853</v>
      </c>
      <c r="C2353" t="s">
        <v>354</v>
      </c>
      <c r="D2353" t="s">
        <v>4090</v>
      </c>
      <c r="E2353" t="s">
        <v>3936</v>
      </c>
      <c r="F2353" t="s">
        <v>347</v>
      </c>
      <c r="G2353" t="s">
        <v>3982</v>
      </c>
      <c r="H2353" t="s">
        <v>3857</v>
      </c>
      <c r="I2353" t="s">
        <v>3904</v>
      </c>
      <c r="J2353" t="s">
        <v>3865</v>
      </c>
      <c r="K2353">
        <v>49086</v>
      </c>
    </row>
    <row r="2354" spans="1:11" x14ac:dyDescent="0.25">
      <c r="A2354" t="s">
        <v>4090</v>
      </c>
      <c r="B2354" t="s">
        <v>3853</v>
      </c>
      <c r="C2354" t="s">
        <v>354</v>
      </c>
      <c r="D2354" t="s">
        <v>4090</v>
      </c>
      <c r="E2354" t="s">
        <v>3936</v>
      </c>
      <c r="F2354" t="s">
        <v>347</v>
      </c>
      <c r="G2354" t="s">
        <v>3982</v>
      </c>
      <c r="H2354" t="s">
        <v>3857</v>
      </c>
      <c r="I2354" t="s">
        <v>3904</v>
      </c>
      <c r="J2354" t="s">
        <v>3883</v>
      </c>
      <c r="K2354">
        <v>49086</v>
      </c>
    </row>
    <row r="2355" spans="1:11" x14ac:dyDescent="0.25">
      <c r="A2355" t="s">
        <v>4090</v>
      </c>
      <c r="B2355" t="s">
        <v>3853</v>
      </c>
      <c r="C2355" t="s">
        <v>354</v>
      </c>
      <c r="D2355" t="s">
        <v>4090</v>
      </c>
      <c r="E2355" t="s">
        <v>3936</v>
      </c>
      <c r="F2355" t="s">
        <v>347</v>
      </c>
      <c r="G2355" t="s">
        <v>3982</v>
      </c>
      <c r="H2355" t="s">
        <v>3857</v>
      </c>
      <c r="I2355" t="s">
        <v>3866</v>
      </c>
      <c r="J2355" t="s">
        <v>3865</v>
      </c>
      <c r="K2355">
        <v>55300</v>
      </c>
    </row>
    <row r="2356" spans="1:11" x14ac:dyDescent="0.25">
      <c r="A2356" t="s">
        <v>4090</v>
      </c>
      <c r="B2356" t="s">
        <v>3853</v>
      </c>
      <c r="C2356" t="s">
        <v>354</v>
      </c>
      <c r="D2356" t="s">
        <v>4090</v>
      </c>
      <c r="E2356" t="s">
        <v>3936</v>
      </c>
      <c r="F2356" t="s">
        <v>347</v>
      </c>
      <c r="G2356" t="s">
        <v>3982</v>
      </c>
      <c r="H2356" t="s">
        <v>3857</v>
      </c>
      <c r="I2356" t="s">
        <v>3866</v>
      </c>
      <c r="J2356" t="s">
        <v>3883</v>
      </c>
      <c r="K2356">
        <v>55300</v>
      </c>
    </row>
    <row r="2357" spans="1:11" x14ac:dyDescent="0.25">
      <c r="A2357" t="s">
        <v>4090</v>
      </c>
      <c r="B2357" t="s">
        <v>3853</v>
      </c>
      <c r="C2357" t="s">
        <v>354</v>
      </c>
      <c r="D2357" t="s">
        <v>4090</v>
      </c>
      <c r="E2357" t="s">
        <v>3936</v>
      </c>
      <c r="F2357" t="s">
        <v>347</v>
      </c>
      <c r="G2357" t="s">
        <v>3982</v>
      </c>
      <c r="H2357" t="s">
        <v>3857</v>
      </c>
      <c r="I2357" t="s">
        <v>3867</v>
      </c>
      <c r="J2357" t="s">
        <v>3865</v>
      </c>
      <c r="K2357">
        <v>63820</v>
      </c>
    </row>
    <row r="2358" spans="1:11" x14ac:dyDescent="0.25">
      <c r="A2358" t="s">
        <v>4090</v>
      </c>
      <c r="B2358" t="s">
        <v>3853</v>
      </c>
      <c r="C2358" t="s">
        <v>354</v>
      </c>
      <c r="D2358" t="s">
        <v>4090</v>
      </c>
      <c r="E2358" t="s">
        <v>3936</v>
      </c>
      <c r="F2358" t="s">
        <v>347</v>
      </c>
      <c r="G2358" t="s">
        <v>3982</v>
      </c>
      <c r="H2358" t="s">
        <v>3857</v>
      </c>
      <c r="I2358" t="s">
        <v>3867</v>
      </c>
      <c r="J2358" t="s">
        <v>3883</v>
      </c>
      <c r="K2358">
        <v>63820</v>
      </c>
    </row>
    <row r="2359" spans="1:11" x14ac:dyDescent="0.25">
      <c r="A2359" t="s">
        <v>4090</v>
      </c>
      <c r="B2359" t="s">
        <v>3853</v>
      </c>
      <c r="C2359" t="s">
        <v>354</v>
      </c>
      <c r="D2359" t="s">
        <v>4090</v>
      </c>
      <c r="E2359" t="s">
        <v>3936</v>
      </c>
      <c r="F2359" t="s">
        <v>347</v>
      </c>
      <c r="G2359" t="s">
        <v>3982</v>
      </c>
      <c r="H2359" t="s">
        <v>3857</v>
      </c>
      <c r="I2359" t="s">
        <v>3868</v>
      </c>
      <c r="J2359" t="s">
        <v>3865</v>
      </c>
      <c r="K2359">
        <v>50040</v>
      </c>
    </row>
    <row r="2360" spans="1:11" x14ac:dyDescent="0.25">
      <c r="A2360" t="s">
        <v>4090</v>
      </c>
      <c r="B2360" t="s">
        <v>3853</v>
      </c>
      <c r="C2360" t="s">
        <v>354</v>
      </c>
      <c r="D2360" t="s">
        <v>4090</v>
      </c>
      <c r="E2360" t="s">
        <v>3936</v>
      </c>
      <c r="F2360" t="s">
        <v>347</v>
      </c>
      <c r="G2360" t="s">
        <v>3982</v>
      </c>
      <c r="H2360" t="s">
        <v>3857</v>
      </c>
      <c r="I2360" t="s">
        <v>3868</v>
      </c>
      <c r="J2360" t="s">
        <v>3883</v>
      </c>
      <c r="K2360">
        <v>50040</v>
      </c>
    </row>
    <row r="2361" spans="1:11" x14ac:dyDescent="0.25">
      <c r="A2361" t="s">
        <v>4090</v>
      </c>
      <c r="B2361" t="s">
        <v>3853</v>
      </c>
      <c r="C2361" t="s">
        <v>354</v>
      </c>
      <c r="D2361" t="s">
        <v>4090</v>
      </c>
      <c r="E2361" t="s">
        <v>3936</v>
      </c>
      <c r="F2361" t="s">
        <v>347</v>
      </c>
      <c r="G2361" t="s">
        <v>3982</v>
      </c>
      <c r="H2361" t="s">
        <v>3857</v>
      </c>
      <c r="I2361" t="s">
        <v>3869</v>
      </c>
      <c r="J2361" t="s">
        <v>3865</v>
      </c>
      <c r="K2361">
        <v>38353</v>
      </c>
    </row>
    <row r="2362" spans="1:11" x14ac:dyDescent="0.25">
      <c r="A2362" t="s">
        <v>4090</v>
      </c>
      <c r="B2362" t="s">
        <v>3853</v>
      </c>
      <c r="C2362" t="s">
        <v>354</v>
      </c>
      <c r="D2362" t="s">
        <v>4090</v>
      </c>
      <c r="E2362" t="s">
        <v>3936</v>
      </c>
      <c r="F2362" t="s">
        <v>347</v>
      </c>
      <c r="G2362" t="s">
        <v>3982</v>
      </c>
      <c r="H2362" t="s">
        <v>3857</v>
      </c>
      <c r="I2362" t="s">
        <v>3869</v>
      </c>
      <c r="J2362" t="s">
        <v>3883</v>
      </c>
      <c r="K2362">
        <v>38353</v>
      </c>
    </row>
    <row r="2363" spans="1:11" x14ac:dyDescent="0.25">
      <c r="A2363" t="s">
        <v>4090</v>
      </c>
      <c r="B2363" t="s">
        <v>3853</v>
      </c>
      <c r="C2363" t="s">
        <v>354</v>
      </c>
      <c r="D2363" t="s">
        <v>4090</v>
      </c>
      <c r="E2363" t="s">
        <v>3936</v>
      </c>
      <c r="F2363" t="s">
        <v>347</v>
      </c>
      <c r="G2363" t="s">
        <v>3982</v>
      </c>
      <c r="H2363" t="s">
        <v>3857</v>
      </c>
      <c r="I2363" t="s">
        <v>3870</v>
      </c>
      <c r="J2363" t="s">
        <v>3865</v>
      </c>
      <c r="K2363">
        <v>52285</v>
      </c>
    </row>
    <row r="2364" spans="1:11" x14ac:dyDescent="0.25">
      <c r="A2364" t="s">
        <v>4090</v>
      </c>
      <c r="B2364" t="s">
        <v>3853</v>
      </c>
      <c r="C2364" t="s">
        <v>354</v>
      </c>
      <c r="D2364" t="s">
        <v>4090</v>
      </c>
      <c r="E2364" t="s">
        <v>3936</v>
      </c>
      <c r="F2364" t="s">
        <v>347</v>
      </c>
      <c r="G2364" t="s">
        <v>3982</v>
      </c>
      <c r="H2364" t="s">
        <v>3857</v>
      </c>
      <c r="I2364" t="s">
        <v>3870</v>
      </c>
      <c r="J2364" t="s">
        <v>3883</v>
      </c>
      <c r="K2364">
        <v>52285</v>
      </c>
    </row>
    <row r="2365" spans="1:11" x14ac:dyDescent="0.25">
      <c r="A2365" t="s">
        <v>4090</v>
      </c>
      <c r="B2365" t="s">
        <v>3853</v>
      </c>
      <c r="C2365" t="s">
        <v>354</v>
      </c>
      <c r="D2365" t="s">
        <v>4090</v>
      </c>
      <c r="E2365" t="s">
        <v>3936</v>
      </c>
      <c r="F2365" t="s">
        <v>347</v>
      </c>
      <c r="G2365" t="s">
        <v>3982</v>
      </c>
      <c r="H2365" t="s">
        <v>3857</v>
      </c>
      <c r="I2365" t="s">
        <v>3921</v>
      </c>
      <c r="J2365" t="s">
        <v>3865</v>
      </c>
      <c r="K2365">
        <v>19178</v>
      </c>
    </row>
    <row r="2366" spans="1:11" x14ac:dyDescent="0.25">
      <c r="A2366" t="s">
        <v>4090</v>
      </c>
      <c r="B2366" t="s">
        <v>3853</v>
      </c>
      <c r="C2366" t="s">
        <v>354</v>
      </c>
      <c r="D2366" t="s">
        <v>4090</v>
      </c>
      <c r="E2366" t="s">
        <v>3936</v>
      </c>
      <c r="F2366" t="s">
        <v>347</v>
      </c>
      <c r="G2366" t="s">
        <v>3982</v>
      </c>
      <c r="H2366" t="s">
        <v>3857</v>
      </c>
      <c r="I2366" t="s">
        <v>3921</v>
      </c>
      <c r="J2366" t="s">
        <v>3883</v>
      </c>
      <c r="K2366">
        <v>19178</v>
      </c>
    </row>
    <row r="2367" spans="1:11" x14ac:dyDescent="0.25">
      <c r="A2367" t="s">
        <v>4090</v>
      </c>
      <c r="B2367" t="s">
        <v>3853</v>
      </c>
      <c r="C2367" t="s">
        <v>354</v>
      </c>
      <c r="D2367" t="s">
        <v>4090</v>
      </c>
      <c r="E2367" t="s">
        <v>3936</v>
      </c>
      <c r="F2367" t="s">
        <v>347</v>
      </c>
      <c r="G2367" t="s">
        <v>3982</v>
      </c>
      <c r="H2367" t="s">
        <v>3857</v>
      </c>
      <c r="I2367" t="s">
        <v>3884</v>
      </c>
      <c r="J2367" t="s">
        <v>3859</v>
      </c>
      <c r="K2367">
        <v>25000</v>
      </c>
    </row>
    <row r="2368" spans="1:11" x14ac:dyDescent="0.25">
      <c r="A2368" t="s">
        <v>4090</v>
      </c>
      <c r="B2368" t="s">
        <v>3853</v>
      </c>
      <c r="C2368" t="s">
        <v>354</v>
      </c>
      <c r="D2368" t="s">
        <v>4090</v>
      </c>
      <c r="E2368" t="s">
        <v>3936</v>
      </c>
      <c r="F2368" t="s">
        <v>347</v>
      </c>
      <c r="G2368" t="s">
        <v>3982</v>
      </c>
      <c r="H2368" t="s">
        <v>3857</v>
      </c>
      <c r="I2368" t="s">
        <v>3884</v>
      </c>
      <c r="J2368" t="s">
        <v>3860</v>
      </c>
      <c r="K2368">
        <v>25000</v>
      </c>
    </row>
    <row r="2369" spans="1:11" x14ac:dyDescent="0.25">
      <c r="A2369" t="s">
        <v>4090</v>
      </c>
      <c r="B2369" t="s">
        <v>3853</v>
      </c>
      <c r="C2369" t="s">
        <v>354</v>
      </c>
      <c r="D2369" t="s">
        <v>4090</v>
      </c>
      <c r="E2369" t="s">
        <v>3936</v>
      </c>
      <c r="F2369" t="s">
        <v>347</v>
      </c>
      <c r="G2369" t="s">
        <v>3982</v>
      </c>
      <c r="H2369" t="s">
        <v>3857</v>
      </c>
      <c r="I2369" t="s">
        <v>530</v>
      </c>
      <c r="J2369" t="s">
        <v>533</v>
      </c>
      <c r="K2369">
        <v>263700</v>
      </c>
    </row>
    <row r="2370" spans="1:11" x14ac:dyDescent="0.25">
      <c r="A2370" t="s">
        <v>4090</v>
      </c>
      <c r="B2370" t="s">
        <v>3853</v>
      </c>
      <c r="C2370" t="s">
        <v>354</v>
      </c>
      <c r="D2370" t="s">
        <v>4090</v>
      </c>
      <c r="E2370" t="s">
        <v>3936</v>
      </c>
      <c r="F2370" t="s">
        <v>347</v>
      </c>
      <c r="G2370" t="s">
        <v>3982</v>
      </c>
      <c r="H2370" t="s">
        <v>3857</v>
      </c>
      <c r="I2370" t="s">
        <v>530</v>
      </c>
      <c r="J2370" t="s">
        <v>3871</v>
      </c>
      <c r="K2370">
        <v>285716</v>
      </c>
    </row>
    <row r="2371" spans="1:11" x14ac:dyDescent="0.25">
      <c r="A2371" t="s">
        <v>4090</v>
      </c>
      <c r="B2371" t="s">
        <v>3853</v>
      </c>
      <c r="C2371" t="s">
        <v>354</v>
      </c>
      <c r="D2371" t="s">
        <v>4090</v>
      </c>
      <c r="E2371" t="s">
        <v>3936</v>
      </c>
      <c r="F2371" t="s">
        <v>347</v>
      </c>
      <c r="G2371" t="s">
        <v>3982</v>
      </c>
      <c r="H2371" t="s">
        <v>3857</v>
      </c>
      <c r="I2371" t="s">
        <v>3872</v>
      </c>
      <c r="J2371" t="s">
        <v>3859</v>
      </c>
      <c r="K2371">
        <v>22919</v>
      </c>
    </row>
    <row r="2372" spans="1:11" x14ac:dyDescent="0.25">
      <c r="A2372" t="s">
        <v>4090</v>
      </c>
      <c r="B2372" t="s">
        <v>3853</v>
      </c>
      <c r="C2372" t="s">
        <v>354</v>
      </c>
      <c r="D2372" t="s">
        <v>4090</v>
      </c>
      <c r="E2372" t="s">
        <v>3936</v>
      </c>
      <c r="F2372" t="s">
        <v>347</v>
      </c>
      <c r="G2372" t="s">
        <v>3982</v>
      </c>
      <c r="H2372" t="s">
        <v>3857</v>
      </c>
      <c r="I2372" t="s">
        <v>3872</v>
      </c>
      <c r="J2372" t="s">
        <v>3860</v>
      </c>
      <c r="K2372">
        <v>22919</v>
      </c>
    </row>
    <row r="2373" spans="1:11" x14ac:dyDescent="0.25">
      <c r="A2373" t="s">
        <v>4090</v>
      </c>
      <c r="B2373" t="s">
        <v>3853</v>
      </c>
      <c r="C2373" t="s">
        <v>354</v>
      </c>
      <c r="D2373" t="s">
        <v>4090</v>
      </c>
      <c r="E2373" t="s">
        <v>3936</v>
      </c>
      <c r="F2373" t="s">
        <v>347</v>
      </c>
      <c r="G2373" t="s">
        <v>3982</v>
      </c>
      <c r="H2373" t="s">
        <v>3857</v>
      </c>
      <c r="I2373" t="s">
        <v>3873</v>
      </c>
      <c r="J2373" t="s">
        <v>3859</v>
      </c>
      <c r="K2373">
        <v>337</v>
      </c>
    </row>
    <row r="2374" spans="1:11" x14ac:dyDescent="0.25">
      <c r="A2374" t="s">
        <v>4090</v>
      </c>
      <c r="B2374" t="s">
        <v>3853</v>
      </c>
      <c r="C2374" t="s">
        <v>354</v>
      </c>
      <c r="D2374" t="s">
        <v>4090</v>
      </c>
      <c r="E2374" t="s">
        <v>3936</v>
      </c>
      <c r="F2374" t="s">
        <v>347</v>
      </c>
      <c r="G2374" t="s">
        <v>3982</v>
      </c>
      <c r="H2374" t="s">
        <v>3857</v>
      </c>
      <c r="I2374" t="s">
        <v>3873</v>
      </c>
      <c r="J2374" t="s">
        <v>3860</v>
      </c>
      <c r="K2374">
        <v>337</v>
      </c>
    </row>
    <row r="2375" spans="1:11" x14ac:dyDescent="0.25">
      <c r="A2375" t="s">
        <v>4090</v>
      </c>
      <c r="B2375" t="s">
        <v>3853</v>
      </c>
      <c r="C2375" t="s">
        <v>354</v>
      </c>
      <c r="D2375" t="s">
        <v>4090</v>
      </c>
      <c r="E2375" t="s">
        <v>3936</v>
      </c>
      <c r="F2375" t="s">
        <v>347</v>
      </c>
      <c r="G2375" t="s">
        <v>3982</v>
      </c>
      <c r="H2375" t="s">
        <v>3857</v>
      </c>
      <c r="I2375" t="s">
        <v>3874</v>
      </c>
      <c r="J2375" t="s">
        <v>3864</v>
      </c>
      <c r="K2375">
        <v>61200</v>
      </c>
    </row>
    <row r="2376" spans="1:11" x14ac:dyDescent="0.25">
      <c r="A2376" t="s">
        <v>4090</v>
      </c>
      <c r="B2376" t="s">
        <v>3853</v>
      </c>
      <c r="C2376" t="s">
        <v>354</v>
      </c>
      <c r="D2376" t="s">
        <v>4090</v>
      </c>
      <c r="E2376" t="s">
        <v>3936</v>
      </c>
      <c r="F2376" t="s">
        <v>347</v>
      </c>
      <c r="G2376" t="s">
        <v>3982</v>
      </c>
      <c r="H2376" t="s">
        <v>3857</v>
      </c>
      <c r="I2376" t="s">
        <v>3874</v>
      </c>
      <c r="J2376" t="s">
        <v>3865</v>
      </c>
      <c r="K2376">
        <v>66543</v>
      </c>
    </row>
    <row r="2377" spans="1:11" x14ac:dyDescent="0.25">
      <c r="A2377" t="s">
        <v>4090</v>
      </c>
      <c r="B2377" t="s">
        <v>3853</v>
      </c>
      <c r="C2377" t="s">
        <v>354</v>
      </c>
      <c r="D2377" t="s">
        <v>4090</v>
      </c>
      <c r="E2377" t="s">
        <v>3936</v>
      </c>
      <c r="F2377" t="s">
        <v>347</v>
      </c>
      <c r="G2377" t="s">
        <v>3982</v>
      </c>
      <c r="H2377" t="s">
        <v>3857</v>
      </c>
      <c r="I2377" t="s">
        <v>3874</v>
      </c>
      <c r="J2377" t="s">
        <v>3883</v>
      </c>
      <c r="K2377">
        <v>66543</v>
      </c>
    </row>
    <row r="2378" spans="1:11" x14ac:dyDescent="0.25">
      <c r="A2378" t="s">
        <v>4090</v>
      </c>
      <c r="B2378" t="s">
        <v>3853</v>
      </c>
      <c r="C2378" t="s">
        <v>354</v>
      </c>
      <c r="D2378" t="s">
        <v>4090</v>
      </c>
      <c r="E2378" t="s">
        <v>3936</v>
      </c>
      <c r="F2378" t="s">
        <v>347</v>
      </c>
      <c r="G2378" t="s">
        <v>3982</v>
      </c>
      <c r="H2378" t="s">
        <v>3857</v>
      </c>
      <c r="I2378" t="s">
        <v>4092</v>
      </c>
      <c r="J2378" t="s">
        <v>3865</v>
      </c>
      <c r="K2378">
        <v>19373</v>
      </c>
    </row>
    <row r="2379" spans="1:11" x14ac:dyDescent="0.25">
      <c r="A2379" t="s">
        <v>4090</v>
      </c>
      <c r="B2379" t="s">
        <v>3853</v>
      </c>
      <c r="C2379" t="s">
        <v>354</v>
      </c>
      <c r="D2379" t="s">
        <v>4090</v>
      </c>
      <c r="E2379" t="s">
        <v>3936</v>
      </c>
      <c r="F2379" t="s">
        <v>347</v>
      </c>
      <c r="G2379" t="s">
        <v>3982</v>
      </c>
      <c r="H2379" t="s">
        <v>3857</v>
      </c>
      <c r="I2379" t="s">
        <v>4092</v>
      </c>
      <c r="J2379" t="s">
        <v>3883</v>
      </c>
      <c r="K2379">
        <v>19373</v>
      </c>
    </row>
    <row r="2380" spans="1:11" x14ac:dyDescent="0.25">
      <c r="A2380" t="s">
        <v>4090</v>
      </c>
      <c r="B2380" t="s">
        <v>3853</v>
      </c>
      <c r="C2380" t="s">
        <v>354</v>
      </c>
      <c r="D2380" t="s">
        <v>4090</v>
      </c>
      <c r="E2380" t="s">
        <v>3936</v>
      </c>
      <c r="F2380" t="s">
        <v>347</v>
      </c>
      <c r="G2380" t="s">
        <v>3982</v>
      </c>
      <c r="H2380" t="s">
        <v>3857</v>
      </c>
      <c r="I2380" t="s">
        <v>3886</v>
      </c>
      <c r="J2380" t="s">
        <v>3871</v>
      </c>
      <c r="K2380">
        <v>285716</v>
      </c>
    </row>
    <row r="2381" spans="1:11" x14ac:dyDescent="0.25">
      <c r="A2381" t="s">
        <v>4090</v>
      </c>
      <c r="B2381" t="s">
        <v>3853</v>
      </c>
      <c r="C2381" t="s">
        <v>354</v>
      </c>
      <c r="D2381" t="s">
        <v>4090</v>
      </c>
      <c r="E2381" t="s">
        <v>3936</v>
      </c>
      <c r="F2381" t="s">
        <v>347</v>
      </c>
      <c r="G2381" t="s">
        <v>3982</v>
      </c>
      <c r="H2381" t="s">
        <v>3857</v>
      </c>
      <c r="I2381" t="s">
        <v>3875</v>
      </c>
      <c r="J2381" t="s">
        <v>533</v>
      </c>
      <c r="K2381">
        <v>263700</v>
      </c>
    </row>
    <row r="2382" spans="1:11" x14ac:dyDescent="0.25">
      <c r="A2382" t="s">
        <v>4090</v>
      </c>
      <c r="B2382" t="s">
        <v>3853</v>
      </c>
      <c r="C2382" t="s">
        <v>354</v>
      </c>
      <c r="D2382" t="s">
        <v>4090</v>
      </c>
      <c r="E2382" t="s">
        <v>3936</v>
      </c>
      <c r="F2382" t="s">
        <v>347</v>
      </c>
      <c r="G2382" t="s">
        <v>3982</v>
      </c>
      <c r="H2382" t="s">
        <v>3857</v>
      </c>
      <c r="I2382" t="s">
        <v>3875</v>
      </c>
      <c r="J2382" t="s">
        <v>3871</v>
      </c>
      <c r="K2382">
        <v>285716</v>
      </c>
    </row>
    <row r="2383" spans="1:11" x14ac:dyDescent="0.25">
      <c r="A2383" t="s">
        <v>4090</v>
      </c>
      <c r="B2383" t="s">
        <v>3853</v>
      </c>
      <c r="C2383" t="s">
        <v>354</v>
      </c>
      <c r="D2383" t="s">
        <v>4090</v>
      </c>
      <c r="E2383" t="s">
        <v>3936</v>
      </c>
      <c r="F2383" t="s">
        <v>347</v>
      </c>
      <c r="G2383" t="s">
        <v>3982</v>
      </c>
      <c r="H2383" t="s">
        <v>3857</v>
      </c>
      <c r="I2383" t="s">
        <v>3876</v>
      </c>
      <c r="J2383" t="s">
        <v>3865</v>
      </c>
      <c r="K2383">
        <v>128900</v>
      </c>
    </row>
    <row r="2384" spans="1:11" x14ac:dyDescent="0.25">
      <c r="A2384" t="s">
        <v>4090</v>
      </c>
      <c r="B2384" t="s">
        <v>3853</v>
      </c>
      <c r="C2384" t="s">
        <v>354</v>
      </c>
      <c r="D2384" t="s">
        <v>4090</v>
      </c>
      <c r="E2384" t="s">
        <v>3936</v>
      </c>
      <c r="F2384" t="s">
        <v>347</v>
      </c>
      <c r="G2384" t="s">
        <v>3982</v>
      </c>
      <c r="H2384" t="s">
        <v>3857</v>
      </c>
      <c r="I2384" t="s">
        <v>3876</v>
      </c>
      <c r="J2384" t="s">
        <v>3883</v>
      </c>
      <c r="K2384">
        <v>128900</v>
      </c>
    </row>
    <row r="2385" spans="1:11" x14ac:dyDescent="0.25">
      <c r="A2385" t="s">
        <v>4090</v>
      </c>
      <c r="B2385" t="s">
        <v>3853</v>
      </c>
      <c r="C2385" t="s">
        <v>354</v>
      </c>
      <c r="D2385" t="s">
        <v>4090</v>
      </c>
      <c r="E2385" t="s">
        <v>767</v>
      </c>
      <c r="F2385" t="s">
        <v>371</v>
      </c>
      <c r="G2385" t="s">
        <v>4061</v>
      </c>
      <c r="H2385" t="s">
        <v>3915</v>
      </c>
      <c r="I2385" t="s">
        <v>3858</v>
      </c>
      <c r="J2385" t="s">
        <v>3859</v>
      </c>
      <c r="K2385">
        <v>7130</v>
      </c>
    </row>
    <row r="2386" spans="1:11" x14ac:dyDescent="0.25">
      <c r="A2386" t="s">
        <v>4090</v>
      </c>
      <c r="B2386" t="s">
        <v>3853</v>
      </c>
      <c r="C2386" t="s">
        <v>354</v>
      </c>
      <c r="D2386" t="s">
        <v>4090</v>
      </c>
      <c r="E2386" t="s">
        <v>767</v>
      </c>
      <c r="F2386" t="s">
        <v>371</v>
      </c>
      <c r="G2386" t="s">
        <v>4061</v>
      </c>
      <c r="H2386" t="s">
        <v>3915</v>
      </c>
      <c r="I2386" t="s">
        <v>3858</v>
      </c>
      <c r="J2386" t="s">
        <v>3860</v>
      </c>
      <c r="K2386">
        <v>7130</v>
      </c>
    </row>
    <row r="2387" spans="1:11" x14ac:dyDescent="0.25">
      <c r="A2387" t="s">
        <v>4090</v>
      </c>
      <c r="B2387" t="s">
        <v>3853</v>
      </c>
      <c r="C2387" t="s">
        <v>354</v>
      </c>
      <c r="D2387" t="s">
        <v>4090</v>
      </c>
      <c r="E2387" t="s">
        <v>767</v>
      </c>
      <c r="F2387" t="s">
        <v>371</v>
      </c>
      <c r="G2387" t="s">
        <v>4061</v>
      </c>
      <c r="H2387" t="s">
        <v>3915</v>
      </c>
      <c r="I2387" t="s">
        <v>3863</v>
      </c>
      <c r="J2387" t="s">
        <v>3864</v>
      </c>
      <c r="K2387">
        <v>21000</v>
      </c>
    </row>
    <row r="2388" spans="1:11" x14ac:dyDescent="0.25">
      <c r="A2388" t="s">
        <v>4090</v>
      </c>
      <c r="B2388" t="s">
        <v>3853</v>
      </c>
      <c r="C2388" t="s">
        <v>354</v>
      </c>
      <c r="D2388" t="s">
        <v>4090</v>
      </c>
      <c r="E2388" t="s">
        <v>767</v>
      </c>
      <c r="F2388" t="s">
        <v>371</v>
      </c>
      <c r="G2388" t="s">
        <v>4061</v>
      </c>
      <c r="H2388" t="s">
        <v>3915</v>
      </c>
      <c r="I2388" t="s">
        <v>3863</v>
      </c>
      <c r="J2388" t="s">
        <v>3865</v>
      </c>
      <c r="K2388">
        <v>24900</v>
      </c>
    </row>
    <row r="2389" spans="1:11" x14ac:dyDescent="0.25">
      <c r="A2389" t="s">
        <v>4090</v>
      </c>
      <c r="B2389" t="s">
        <v>3853</v>
      </c>
      <c r="C2389" t="s">
        <v>354</v>
      </c>
      <c r="D2389" t="s">
        <v>4090</v>
      </c>
      <c r="E2389" t="s">
        <v>767</v>
      </c>
      <c r="F2389" t="s">
        <v>371</v>
      </c>
      <c r="G2389" t="s">
        <v>4061</v>
      </c>
      <c r="H2389" t="s">
        <v>3915</v>
      </c>
      <c r="I2389" t="s">
        <v>3863</v>
      </c>
      <c r="J2389" t="s">
        <v>3883</v>
      </c>
      <c r="K2389">
        <v>24900</v>
      </c>
    </row>
    <row r="2390" spans="1:11" x14ac:dyDescent="0.25">
      <c r="A2390" t="s">
        <v>4090</v>
      </c>
      <c r="B2390" t="s">
        <v>3853</v>
      </c>
      <c r="C2390" t="s">
        <v>354</v>
      </c>
      <c r="D2390" t="s">
        <v>4090</v>
      </c>
      <c r="E2390" t="s">
        <v>767</v>
      </c>
      <c r="F2390" t="s">
        <v>371</v>
      </c>
      <c r="G2390" t="s">
        <v>4061</v>
      </c>
      <c r="H2390" t="s">
        <v>3915</v>
      </c>
      <c r="I2390" t="s">
        <v>3882</v>
      </c>
      <c r="J2390" t="s">
        <v>3864</v>
      </c>
      <c r="K2390">
        <v>8600</v>
      </c>
    </row>
    <row r="2391" spans="1:11" x14ac:dyDescent="0.25">
      <c r="A2391" t="s">
        <v>4090</v>
      </c>
      <c r="B2391" t="s">
        <v>3853</v>
      </c>
      <c r="C2391" t="s">
        <v>354</v>
      </c>
      <c r="D2391" t="s">
        <v>4090</v>
      </c>
      <c r="E2391" t="s">
        <v>767</v>
      </c>
      <c r="F2391" t="s">
        <v>371</v>
      </c>
      <c r="G2391" t="s">
        <v>4061</v>
      </c>
      <c r="H2391" t="s">
        <v>3915</v>
      </c>
      <c r="I2391" t="s">
        <v>3882</v>
      </c>
      <c r="J2391" t="s">
        <v>3865</v>
      </c>
      <c r="K2391">
        <v>9000</v>
      </c>
    </row>
    <row r="2392" spans="1:11" x14ac:dyDescent="0.25">
      <c r="A2392" t="s">
        <v>4090</v>
      </c>
      <c r="B2392" t="s">
        <v>3853</v>
      </c>
      <c r="C2392" t="s">
        <v>354</v>
      </c>
      <c r="D2392" t="s">
        <v>4090</v>
      </c>
      <c r="E2392" t="s">
        <v>767</v>
      </c>
      <c r="F2392" t="s">
        <v>371</v>
      </c>
      <c r="G2392" t="s">
        <v>4061</v>
      </c>
      <c r="H2392" t="s">
        <v>3915</v>
      </c>
      <c r="I2392" t="s">
        <v>3882</v>
      </c>
      <c r="J2392" t="s">
        <v>3883</v>
      </c>
      <c r="K2392">
        <v>9000</v>
      </c>
    </row>
    <row r="2393" spans="1:11" x14ac:dyDescent="0.25">
      <c r="A2393" t="s">
        <v>4090</v>
      </c>
      <c r="B2393" t="s">
        <v>3853</v>
      </c>
      <c r="C2393" t="s">
        <v>354</v>
      </c>
      <c r="D2393" t="s">
        <v>4090</v>
      </c>
      <c r="E2393" t="s">
        <v>767</v>
      </c>
      <c r="F2393" t="s">
        <v>371</v>
      </c>
      <c r="G2393" t="s">
        <v>4061</v>
      </c>
      <c r="H2393" t="s">
        <v>3915</v>
      </c>
      <c r="I2393" t="s">
        <v>3866</v>
      </c>
      <c r="J2393" t="s">
        <v>3865</v>
      </c>
      <c r="K2393">
        <v>29100</v>
      </c>
    </row>
    <row r="2394" spans="1:11" x14ac:dyDescent="0.25">
      <c r="A2394" t="s">
        <v>4090</v>
      </c>
      <c r="B2394" t="s">
        <v>3853</v>
      </c>
      <c r="C2394" t="s">
        <v>354</v>
      </c>
      <c r="D2394" t="s">
        <v>4090</v>
      </c>
      <c r="E2394" t="s">
        <v>767</v>
      </c>
      <c r="F2394" t="s">
        <v>371</v>
      </c>
      <c r="G2394" t="s">
        <v>4061</v>
      </c>
      <c r="H2394" t="s">
        <v>3915</v>
      </c>
      <c r="I2394" t="s">
        <v>3866</v>
      </c>
      <c r="J2394" t="s">
        <v>3883</v>
      </c>
      <c r="K2394">
        <v>29100</v>
      </c>
    </row>
    <row r="2395" spans="1:11" x14ac:dyDescent="0.25">
      <c r="A2395" t="s">
        <v>4090</v>
      </c>
      <c r="B2395" t="s">
        <v>3853</v>
      </c>
      <c r="C2395" t="s">
        <v>354</v>
      </c>
      <c r="D2395" t="s">
        <v>4090</v>
      </c>
      <c r="E2395" t="s">
        <v>767</v>
      </c>
      <c r="F2395" t="s">
        <v>371</v>
      </c>
      <c r="G2395" t="s">
        <v>4061</v>
      </c>
      <c r="H2395" t="s">
        <v>3915</v>
      </c>
      <c r="I2395" t="s">
        <v>3867</v>
      </c>
      <c r="J2395" t="s">
        <v>3865</v>
      </c>
      <c r="K2395">
        <v>7300</v>
      </c>
    </row>
    <row r="2396" spans="1:11" x14ac:dyDescent="0.25">
      <c r="A2396" t="s">
        <v>4090</v>
      </c>
      <c r="B2396" t="s">
        <v>3853</v>
      </c>
      <c r="C2396" t="s">
        <v>354</v>
      </c>
      <c r="D2396" t="s">
        <v>4090</v>
      </c>
      <c r="E2396" t="s">
        <v>767</v>
      </c>
      <c r="F2396" t="s">
        <v>371</v>
      </c>
      <c r="G2396" t="s">
        <v>4061</v>
      </c>
      <c r="H2396" t="s">
        <v>3915</v>
      </c>
      <c r="I2396" t="s">
        <v>3867</v>
      </c>
      <c r="J2396" t="s">
        <v>3883</v>
      </c>
      <c r="K2396">
        <v>7300</v>
      </c>
    </row>
    <row r="2397" spans="1:11" x14ac:dyDescent="0.25">
      <c r="A2397" t="s">
        <v>4090</v>
      </c>
      <c r="B2397" t="s">
        <v>3853</v>
      </c>
      <c r="C2397" t="s">
        <v>354</v>
      </c>
      <c r="D2397" t="s">
        <v>4090</v>
      </c>
      <c r="E2397" t="s">
        <v>767</v>
      </c>
      <c r="F2397" t="s">
        <v>371</v>
      </c>
      <c r="G2397" t="s">
        <v>4061</v>
      </c>
      <c r="H2397" t="s">
        <v>3915</v>
      </c>
      <c r="I2397" t="s">
        <v>3868</v>
      </c>
      <c r="J2397" t="s">
        <v>3865</v>
      </c>
      <c r="K2397">
        <v>27900</v>
      </c>
    </row>
    <row r="2398" spans="1:11" x14ac:dyDescent="0.25">
      <c r="A2398" t="s">
        <v>4090</v>
      </c>
      <c r="B2398" t="s">
        <v>3853</v>
      </c>
      <c r="C2398" t="s">
        <v>354</v>
      </c>
      <c r="D2398" t="s">
        <v>4090</v>
      </c>
      <c r="E2398" t="s">
        <v>767</v>
      </c>
      <c r="F2398" t="s">
        <v>371</v>
      </c>
      <c r="G2398" t="s">
        <v>4061</v>
      </c>
      <c r="H2398" t="s">
        <v>3915</v>
      </c>
      <c r="I2398" t="s">
        <v>3868</v>
      </c>
      <c r="J2398" t="s">
        <v>3883</v>
      </c>
      <c r="K2398">
        <v>27900</v>
      </c>
    </row>
    <row r="2399" spans="1:11" x14ac:dyDescent="0.25">
      <c r="A2399" t="s">
        <v>4090</v>
      </c>
      <c r="B2399" t="s">
        <v>3853</v>
      </c>
      <c r="C2399" t="s">
        <v>354</v>
      </c>
      <c r="D2399" t="s">
        <v>4090</v>
      </c>
      <c r="E2399" t="s">
        <v>767</v>
      </c>
      <c r="F2399" t="s">
        <v>371</v>
      </c>
      <c r="G2399" t="s">
        <v>4061</v>
      </c>
      <c r="H2399" t="s">
        <v>3915</v>
      </c>
      <c r="I2399" t="s">
        <v>3869</v>
      </c>
      <c r="J2399" t="s">
        <v>3865</v>
      </c>
      <c r="K2399">
        <v>5800</v>
      </c>
    </row>
    <row r="2400" spans="1:11" x14ac:dyDescent="0.25">
      <c r="A2400" t="s">
        <v>4090</v>
      </c>
      <c r="B2400" t="s">
        <v>3853</v>
      </c>
      <c r="C2400" t="s">
        <v>354</v>
      </c>
      <c r="D2400" t="s">
        <v>4090</v>
      </c>
      <c r="E2400" t="s">
        <v>767</v>
      </c>
      <c r="F2400" t="s">
        <v>371</v>
      </c>
      <c r="G2400" t="s">
        <v>4061</v>
      </c>
      <c r="H2400" t="s">
        <v>3915</v>
      </c>
      <c r="I2400" t="s">
        <v>3869</v>
      </c>
      <c r="J2400" t="s">
        <v>3883</v>
      </c>
      <c r="K2400">
        <v>5800</v>
      </c>
    </row>
    <row r="2401" spans="1:11" x14ac:dyDescent="0.25">
      <c r="A2401" t="s">
        <v>4090</v>
      </c>
      <c r="B2401" t="s">
        <v>3853</v>
      </c>
      <c r="C2401" t="s">
        <v>354</v>
      </c>
      <c r="D2401" t="s">
        <v>4090</v>
      </c>
      <c r="E2401" t="s">
        <v>767</v>
      </c>
      <c r="F2401" t="s">
        <v>371</v>
      </c>
      <c r="G2401" t="s">
        <v>4061</v>
      </c>
      <c r="H2401" t="s">
        <v>3915</v>
      </c>
      <c r="I2401" t="s">
        <v>3870</v>
      </c>
      <c r="J2401" t="s">
        <v>3865</v>
      </c>
      <c r="K2401">
        <v>12250</v>
      </c>
    </row>
    <row r="2402" spans="1:11" x14ac:dyDescent="0.25">
      <c r="A2402" t="s">
        <v>4090</v>
      </c>
      <c r="B2402" t="s">
        <v>3853</v>
      </c>
      <c r="C2402" t="s">
        <v>354</v>
      </c>
      <c r="D2402" t="s">
        <v>4090</v>
      </c>
      <c r="E2402" t="s">
        <v>767</v>
      </c>
      <c r="F2402" t="s">
        <v>371</v>
      </c>
      <c r="G2402" t="s">
        <v>4061</v>
      </c>
      <c r="H2402" t="s">
        <v>3915</v>
      </c>
      <c r="I2402" t="s">
        <v>3870</v>
      </c>
      <c r="J2402" t="s">
        <v>3883</v>
      </c>
      <c r="K2402">
        <v>12250</v>
      </c>
    </row>
    <row r="2403" spans="1:11" x14ac:dyDescent="0.25">
      <c r="A2403" t="s">
        <v>4090</v>
      </c>
      <c r="B2403" t="s">
        <v>3853</v>
      </c>
      <c r="C2403" t="s">
        <v>354</v>
      </c>
      <c r="D2403" t="s">
        <v>4090</v>
      </c>
      <c r="E2403" t="s">
        <v>767</v>
      </c>
      <c r="F2403" t="s">
        <v>371</v>
      </c>
      <c r="G2403" t="s">
        <v>4061</v>
      </c>
      <c r="H2403" t="s">
        <v>3915</v>
      </c>
      <c r="I2403" t="s">
        <v>3905</v>
      </c>
      <c r="J2403" t="s">
        <v>3859</v>
      </c>
      <c r="K2403">
        <v>46</v>
      </c>
    </row>
    <row r="2404" spans="1:11" x14ac:dyDescent="0.25">
      <c r="A2404" t="s">
        <v>4090</v>
      </c>
      <c r="B2404" t="s">
        <v>3853</v>
      </c>
      <c r="C2404" t="s">
        <v>354</v>
      </c>
      <c r="D2404" t="s">
        <v>4090</v>
      </c>
      <c r="E2404" t="s">
        <v>767</v>
      </c>
      <c r="F2404" t="s">
        <v>371</v>
      </c>
      <c r="G2404" t="s">
        <v>4061</v>
      </c>
      <c r="H2404" t="s">
        <v>3915</v>
      </c>
      <c r="I2404" t="s">
        <v>3905</v>
      </c>
      <c r="J2404" t="s">
        <v>3860</v>
      </c>
      <c r="K2404">
        <v>46</v>
      </c>
    </row>
    <row r="2405" spans="1:11" x14ac:dyDescent="0.25">
      <c r="A2405" t="s">
        <v>4090</v>
      </c>
      <c r="B2405" t="s">
        <v>3853</v>
      </c>
      <c r="C2405" t="s">
        <v>354</v>
      </c>
      <c r="D2405" t="s">
        <v>4090</v>
      </c>
      <c r="E2405" t="s">
        <v>767</v>
      </c>
      <c r="F2405" t="s">
        <v>371</v>
      </c>
      <c r="G2405" t="s">
        <v>4061</v>
      </c>
      <c r="H2405" t="s">
        <v>3915</v>
      </c>
      <c r="I2405" t="s">
        <v>3925</v>
      </c>
      <c r="J2405" t="s">
        <v>3859</v>
      </c>
      <c r="K2405">
        <v>4000</v>
      </c>
    </row>
    <row r="2406" spans="1:11" x14ac:dyDescent="0.25">
      <c r="A2406" t="s">
        <v>4090</v>
      </c>
      <c r="B2406" t="s">
        <v>3853</v>
      </c>
      <c r="C2406" t="s">
        <v>354</v>
      </c>
      <c r="D2406" t="s">
        <v>4090</v>
      </c>
      <c r="E2406" t="s">
        <v>767</v>
      </c>
      <c r="F2406" t="s">
        <v>371</v>
      </c>
      <c r="G2406" t="s">
        <v>4061</v>
      </c>
      <c r="H2406" t="s">
        <v>3915</v>
      </c>
      <c r="I2406" t="s">
        <v>3925</v>
      </c>
      <c r="J2406" t="s">
        <v>3860</v>
      </c>
      <c r="K2406">
        <v>4000</v>
      </c>
    </row>
    <row r="2407" spans="1:11" x14ac:dyDescent="0.25">
      <c r="A2407" t="s">
        <v>4090</v>
      </c>
      <c r="B2407" t="s">
        <v>3853</v>
      </c>
      <c r="C2407" t="s">
        <v>354</v>
      </c>
      <c r="D2407" t="s">
        <v>4090</v>
      </c>
      <c r="E2407" t="s">
        <v>767</v>
      </c>
      <c r="F2407" t="s">
        <v>371</v>
      </c>
      <c r="G2407" t="s">
        <v>4061</v>
      </c>
      <c r="H2407" t="s">
        <v>3915</v>
      </c>
      <c r="I2407" t="s">
        <v>530</v>
      </c>
      <c r="J2407" t="s">
        <v>533</v>
      </c>
      <c r="K2407">
        <v>66000</v>
      </c>
    </row>
    <row r="2408" spans="1:11" x14ac:dyDescent="0.25">
      <c r="A2408" t="s">
        <v>4090</v>
      </c>
      <c r="B2408" t="s">
        <v>3853</v>
      </c>
      <c r="C2408" t="s">
        <v>354</v>
      </c>
      <c r="D2408" t="s">
        <v>4090</v>
      </c>
      <c r="E2408" t="s">
        <v>767</v>
      </c>
      <c r="F2408" t="s">
        <v>371</v>
      </c>
      <c r="G2408" t="s">
        <v>4061</v>
      </c>
      <c r="H2408" t="s">
        <v>3915</v>
      </c>
      <c r="I2408" t="s">
        <v>530</v>
      </c>
      <c r="J2408" t="s">
        <v>3871</v>
      </c>
      <c r="K2408">
        <v>72975</v>
      </c>
    </row>
    <row r="2409" spans="1:11" x14ac:dyDescent="0.25">
      <c r="A2409" t="s">
        <v>4090</v>
      </c>
      <c r="B2409" t="s">
        <v>3853</v>
      </c>
      <c r="C2409" t="s">
        <v>354</v>
      </c>
      <c r="D2409" t="s">
        <v>4090</v>
      </c>
      <c r="E2409" t="s">
        <v>767</v>
      </c>
      <c r="F2409" t="s">
        <v>371</v>
      </c>
      <c r="G2409" t="s">
        <v>4061</v>
      </c>
      <c r="H2409" t="s">
        <v>3915</v>
      </c>
      <c r="I2409" t="s">
        <v>3872</v>
      </c>
      <c r="J2409" t="s">
        <v>3859</v>
      </c>
      <c r="K2409">
        <v>6474</v>
      </c>
    </row>
    <row r="2410" spans="1:11" x14ac:dyDescent="0.25">
      <c r="A2410" t="s">
        <v>4090</v>
      </c>
      <c r="B2410" t="s">
        <v>3853</v>
      </c>
      <c r="C2410" t="s">
        <v>354</v>
      </c>
      <c r="D2410" t="s">
        <v>4090</v>
      </c>
      <c r="E2410" t="s">
        <v>767</v>
      </c>
      <c r="F2410" t="s">
        <v>371</v>
      </c>
      <c r="G2410" t="s">
        <v>4061</v>
      </c>
      <c r="H2410" t="s">
        <v>3915</v>
      </c>
      <c r="I2410" t="s">
        <v>3872</v>
      </c>
      <c r="J2410" t="s">
        <v>3860</v>
      </c>
      <c r="K2410">
        <v>6474</v>
      </c>
    </row>
    <row r="2411" spans="1:11" x14ac:dyDescent="0.25">
      <c r="A2411" t="s">
        <v>4090</v>
      </c>
      <c r="B2411" t="s">
        <v>3853</v>
      </c>
      <c r="C2411" t="s">
        <v>354</v>
      </c>
      <c r="D2411" t="s">
        <v>4090</v>
      </c>
      <c r="E2411" t="s">
        <v>767</v>
      </c>
      <c r="F2411" t="s">
        <v>371</v>
      </c>
      <c r="G2411" t="s">
        <v>4061</v>
      </c>
      <c r="H2411" t="s">
        <v>3915</v>
      </c>
      <c r="I2411" t="s">
        <v>3873</v>
      </c>
      <c r="J2411" t="s">
        <v>3859</v>
      </c>
      <c r="K2411">
        <v>295</v>
      </c>
    </row>
    <row r="2412" spans="1:11" x14ac:dyDescent="0.25">
      <c r="A2412" t="s">
        <v>4090</v>
      </c>
      <c r="B2412" t="s">
        <v>3853</v>
      </c>
      <c r="C2412" t="s">
        <v>354</v>
      </c>
      <c r="D2412" t="s">
        <v>4090</v>
      </c>
      <c r="E2412" t="s">
        <v>767</v>
      </c>
      <c r="F2412" t="s">
        <v>371</v>
      </c>
      <c r="G2412" t="s">
        <v>4061</v>
      </c>
      <c r="H2412" t="s">
        <v>3915</v>
      </c>
      <c r="I2412" t="s">
        <v>3873</v>
      </c>
      <c r="J2412" t="s">
        <v>3860</v>
      </c>
      <c r="K2412">
        <v>295</v>
      </c>
    </row>
    <row r="2413" spans="1:11" x14ac:dyDescent="0.25">
      <c r="A2413" t="s">
        <v>4090</v>
      </c>
      <c r="B2413" t="s">
        <v>3853</v>
      </c>
      <c r="C2413" t="s">
        <v>354</v>
      </c>
      <c r="D2413" t="s">
        <v>4090</v>
      </c>
      <c r="E2413" t="s">
        <v>767</v>
      </c>
      <c r="F2413" t="s">
        <v>371</v>
      </c>
      <c r="G2413" t="s">
        <v>4061</v>
      </c>
      <c r="H2413" t="s">
        <v>3915</v>
      </c>
      <c r="I2413" t="s">
        <v>3874</v>
      </c>
      <c r="J2413" t="s">
        <v>3864</v>
      </c>
      <c r="K2413">
        <v>16900</v>
      </c>
    </row>
    <row r="2414" spans="1:11" x14ac:dyDescent="0.25">
      <c r="A2414" t="s">
        <v>4090</v>
      </c>
      <c r="B2414" t="s">
        <v>3853</v>
      </c>
      <c r="C2414" t="s">
        <v>354</v>
      </c>
      <c r="D2414" t="s">
        <v>4090</v>
      </c>
      <c r="E2414" t="s">
        <v>767</v>
      </c>
      <c r="F2414" t="s">
        <v>371</v>
      </c>
      <c r="G2414" t="s">
        <v>4061</v>
      </c>
      <c r="H2414" t="s">
        <v>3915</v>
      </c>
      <c r="I2414" t="s">
        <v>3874</v>
      </c>
      <c r="J2414" t="s">
        <v>3865</v>
      </c>
      <c r="K2414">
        <v>20050</v>
      </c>
    </row>
    <row r="2415" spans="1:11" x14ac:dyDescent="0.25">
      <c r="A2415" t="s">
        <v>4090</v>
      </c>
      <c r="B2415" t="s">
        <v>3853</v>
      </c>
      <c r="C2415" t="s">
        <v>354</v>
      </c>
      <c r="D2415" t="s">
        <v>4090</v>
      </c>
      <c r="E2415" t="s">
        <v>767</v>
      </c>
      <c r="F2415" t="s">
        <v>371</v>
      </c>
      <c r="G2415" t="s">
        <v>4061</v>
      </c>
      <c r="H2415" t="s">
        <v>3915</v>
      </c>
      <c r="I2415" t="s">
        <v>3874</v>
      </c>
      <c r="J2415" t="s">
        <v>3883</v>
      </c>
      <c r="K2415">
        <v>20050</v>
      </c>
    </row>
    <row r="2416" spans="1:11" x14ac:dyDescent="0.25">
      <c r="A2416" t="s">
        <v>4090</v>
      </c>
      <c r="B2416" t="s">
        <v>3853</v>
      </c>
      <c r="C2416" t="s">
        <v>354</v>
      </c>
      <c r="D2416" t="s">
        <v>4090</v>
      </c>
      <c r="E2416" t="s">
        <v>767</v>
      </c>
      <c r="F2416" t="s">
        <v>371</v>
      </c>
      <c r="G2416" t="s">
        <v>4061</v>
      </c>
      <c r="H2416" t="s">
        <v>3915</v>
      </c>
      <c r="I2416" t="s">
        <v>3886</v>
      </c>
      <c r="J2416" t="s">
        <v>3871</v>
      </c>
      <c r="K2416">
        <v>72975</v>
      </c>
    </row>
    <row r="2417" spans="1:11" x14ac:dyDescent="0.25">
      <c r="A2417" t="s">
        <v>4090</v>
      </c>
      <c r="B2417" t="s">
        <v>3853</v>
      </c>
      <c r="C2417" t="s">
        <v>354</v>
      </c>
      <c r="D2417" t="s">
        <v>4090</v>
      </c>
      <c r="E2417" t="s">
        <v>767</v>
      </c>
      <c r="F2417" t="s">
        <v>371</v>
      </c>
      <c r="G2417" t="s">
        <v>4061</v>
      </c>
      <c r="H2417" t="s">
        <v>3915</v>
      </c>
      <c r="I2417" t="s">
        <v>3875</v>
      </c>
      <c r="J2417" t="s">
        <v>533</v>
      </c>
      <c r="K2417">
        <v>66000</v>
      </c>
    </row>
    <row r="2418" spans="1:11" x14ac:dyDescent="0.25">
      <c r="A2418" t="s">
        <v>4090</v>
      </c>
      <c r="B2418" t="s">
        <v>3853</v>
      </c>
      <c r="C2418" t="s">
        <v>354</v>
      </c>
      <c r="D2418" t="s">
        <v>4090</v>
      </c>
      <c r="E2418" t="s">
        <v>767</v>
      </c>
      <c r="F2418" t="s">
        <v>371</v>
      </c>
      <c r="G2418" t="s">
        <v>4061</v>
      </c>
      <c r="H2418" t="s">
        <v>3915</v>
      </c>
      <c r="I2418" t="s">
        <v>3875</v>
      </c>
      <c r="J2418" t="s">
        <v>3871</v>
      </c>
      <c r="K2418">
        <v>72975</v>
      </c>
    </row>
    <row r="2419" spans="1:11" x14ac:dyDescent="0.25">
      <c r="A2419" t="s">
        <v>4090</v>
      </c>
      <c r="B2419" t="s">
        <v>3853</v>
      </c>
      <c r="C2419" t="s">
        <v>354</v>
      </c>
      <c r="D2419" t="s">
        <v>4090</v>
      </c>
      <c r="E2419" t="s">
        <v>767</v>
      </c>
      <c r="F2419" t="s">
        <v>371</v>
      </c>
      <c r="G2419" t="s">
        <v>4061</v>
      </c>
      <c r="H2419" t="s">
        <v>3915</v>
      </c>
      <c r="I2419" t="s">
        <v>3876</v>
      </c>
      <c r="J2419" t="s">
        <v>3865</v>
      </c>
      <c r="K2419">
        <v>49900</v>
      </c>
    </row>
    <row r="2420" spans="1:11" x14ac:dyDescent="0.25">
      <c r="A2420" t="s">
        <v>4090</v>
      </c>
      <c r="B2420" t="s">
        <v>3853</v>
      </c>
      <c r="C2420" t="s">
        <v>354</v>
      </c>
      <c r="D2420" t="s">
        <v>4090</v>
      </c>
      <c r="E2420" t="s">
        <v>767</v>
      </c>
      <c r="F2420" t="s">
        <v>371</v>
      </c>
      <c r="G2420" t="s">
        <v>4061</v>
      </c>
      <c r="H2420" t="s">
        <v>3915</v>
      </c>
      <c r="I2420" t="s">
        <v>3876</v>
      </c>
      <c r="J2420" t="s">
        <v>3883</v>
      </c>
      <c r="K2420">
        <v>49900</v>
      </c>
    </row>
    <row r="2421" spans="1:11" x14ac:dyDescent="0.25">
      <c r="A2421" t="s">
        <v>4090</v>
      </c>
      <c r="B2421" t="s">
        <v>3853</v>
      </c>
      <c r="C2421" t="s">
        <v>354</v>
      </c>
      <c r="D2421" t="s">
        <v>4090</v>
      </c>
      <c r="E2421" t="s">
        <v>3970</v>
      </c>
      <c r="F2421" t="s">
        <v>383</v>
      </c>
      <c r="G2421" t="s">
        <v>4093</v>
      </c>
      <c r="H2421" t="s">
        <v>3880</v>
      </c>
      <c r="I2421" t="s">
        <v>3858</v>
      </c>
      <c r="J2421" t="s">
        <v>3859</v>
      </c>
      <c r="K2421">
        <v>18961</v>
      </c>
    </row>
    <row r="2422" spans="1:11" x14ac:dyDescent="0.25">
      <c r="A2422" t="s">
        <v>4090</v>
      </c>
      <c r="B2422" t="s">
        <v>3853</v>
      </c>
      <c r="C2422" t="s">
        <v>354</v>
      </c>
      <c r="D2422" t="s">
        <v>4090</v>
      </c>
      <c r="E2422" t="s">
        <v>3970</v>
      </c>
      <c r="F2422" t="s">
        <v>383</v>
      </c>
      <c r="G2422" t="s">
        <v>4093</v>
      </c>
      <c r="H2422" t="s">
        <v>3880</v>
      </c>
      <c r="I2422" t="s">
        <v>3858</v>
      </c>
      <c r="J2422" t="s">
        <v>3860</v>
      </c>
      <c r="K2422">
        <v>18961</v>
      </c>
    </row>
    <row r="2423" spans="1:11" x14ac:dyDescent="0.25">
      <c r="A2423" t="s">
        <v>4090</v>
      </c>
      <c r="B2423" t="s">
        <v>3853</v>
      </c>
      <c r="C2423" t="s">
        <v>354</v>
      </c>
      <c r="D2423" t="s">
        <v>4090</v>
      </c>
      <c r="E2423" t="s">
        <v>3970</v>
      </c>
      <c r="F2423" t="s">
        <v>383</v>
      </c>
      <c r="G2423" t="s">
        <v>4093</v>
      </c>
      <c r="H2423" t="s">
        <v>3880</v>
      </c>
      <c r="I2423" t="s">
        <v>3863</v>
      </c>
      <c r="J2423" t="s">
        <v>3864</v>
      </c>
      <c r="K2423">
        <v>130500</v>
      </c>
    </row>
    <row r="2424" spans="1:11" x14ac:dyDescent="0.25">
      <c r="A2424" t="s">
        <v>4090</v>
      </c>
      <c r="B2424" t="s">
        <v>3853</v>
      </c>
      <c r="C2424" t="s">
        <v>354</v>
      </c>
      <c r="D2424" t="s">
        <v>4090</v>
      </c>
      <c r="E2424" t="s">
        <v>3970</v>
      </c>
      <c r="F2424" t="s">
        <v>383</v>
      </c>
      <c r="G2424" t="s">
        <v>4093</v>
      </c>
      <c r="H2424" t="s">
        <v>3880</v>
      </c>
      <c r="I2424" t="s">
        <v>3863</v>
      </c>
      <c r="J2424" t="s">
        <v>3865</v>
      </c>
      <c r="K2424">
        <v>145000</v>
      </c>
    </row>
    <row r="2425" spans="1:11" x14ac:dyDescent="0.25">
      <c r="A2425" t="s">
        <v>4090</v>
      </c>
      <c r="B2425" t="s">
        <v>3853</v>
      </c>
      <c r="C2425" t="s">
        <v>354</v>
      </c>
      <c r="D2425" t="s">
        <v>4090</v>
      </c>
      <c r="E2425" t="s">
        <v>3970</v>
      </c>
      <c r="F2425" t="s">
        <v>383</v>
      </c>
      <c r="G2425" t="s">
        <v>4093</v>
      </c>
      <c r="H2425" t="s">
        <v>3880</v>
      </c>
      <c r="I2425" t="s">
        <v>3863</v>
      </c>
      <c r="J2425" t="s">
        <v>3883</v>
      </c>
      <c r="K2425">
        <v>145000</v>
      </c>
    </row>
    <row r="2426" spans="1:11" x14ac:dyDescent="0.25">
      <c r="A2426" t="s">
        <v>4090</v>
      </c>
      <c r="B2426" t="s">
        <v>3853</v>
      </c>
      <c r="C2426" t="s">
        <v>354</v>
      </c>
      <c r="D2426" t="s">
        <v>4090</v>
      </c>
      <c r="E2426" t="s">
        <v>3970</v>
      </c>
      <c r="F2426" t="s">
        <v>383</v>
      </c>
      <c r="G2426" t="s">
        <v>4093</v>
      </c>
      <c r="H2426" t="s">
        <v>3880</v>
      </c>
      <c r="I2426" t="s">
        <v>3882</v>
      </c>
      <c r="J2426" t="s">
        <v>3864</v>
      </c>
      <c r="K2426">
        <v>32300</v>
      </c>
    </row>
    <row r="2427" spans="1:11" x14ac:dyDescent="0.25">
      <c r="A2427" t="s">
        <v>4090</v>
      </c>
      <c r="B2427" t="s">
        <v>3853</v>
      </c>
      <c r="C2427" t="s">
        <v>354</v>
      </c>
      <c r="D2427" t="s">
        <v>4090</v>
      </c>
      <c r="E2427" t="s">
        <v>3970</v>
      </c>
      <c r="F2427" t="s">
        <v>383</v>
      </c>
      <c r="G2427" t="s">
        <v>4093</v>
      </c>
      <c r="H2427" t="s">
        <v>3880</v>
      </c>
      <c r="I2427" t="s">
        <v>3882</v>
      </c>
      <c r="J2427" t="s">
        <v>3865</v>
      </c>
      <c r="K2427">
        <v>37039</v>
      </c>
    </row>
    <row r="2428" spans="1:11" x14ac:dyDescent="0.25">
      <c r="A2428" t="s">
        <v>4090</v>
      </c>
      <c r="B2428" t="s">
        <v>3853</v>
      </c>
      <c r="C2428" t="s">
        <v>354</v>
      </c>
      <c r="D2428" t="s">
        <v>4090</v>
      </c>
      <c r="E2428" t="s">
        <v>3970</v>
      </c>
      <c r="F2428" t="s">
        <v>383</v>
      </c>
      <c r="G2428" t="s">
        <v>4093</v>
      </c>
      <c r="H2428" t="s">
        <v>3880</v>
      </c>
      <c r="I2428" t="s">
        <v>3882</v>
      </c>
      <c r="J2428" t="s">
        <v>3883</v>
      </c>
      <c r="K2428">
        <v>37039</v>
      </c>
    </row>
    <row r="2429" spans="1:11" x14ac:dyDescent="0.25">
      <c r="A2429" t="s">
        <v>4090</v>
      </c>
      <c r="B2429" t="s">
        <v>3853</v>
      </c>
      <c r="C2429" t="s">
        <v>354</v>
      </c>
      <c r="D2429" t="s">
        <v>4090</v>
      </c>
      <c r="E2429" t="s">
        <v>3970</v>
      </c>
      <c r="F2429" t="s">
        <v>383</v>
      </c>
      <c r="G2429" t="s">
        <v>4093</v>
      </c>
      <c r="H2429" t="s">
        <v>3880</v>
      </c>
      <c r="I2429" t="s">
        <v>3866</v>
      </c>
      <c r="J2429" t="s">
        <v>3865</v>
      </c>
      <c r="K2429">
        <v>109697</v>
      </c>
    </row>
    <row r="2430" spans="1:11" x14ac:dyDescent="0.25">
      <c r="A2430" t="s">
        <v>4090</v>
      </c>
      <c r="B2430" t="s">
        <v>3853</v>
      </c>
      <c r="C2430" t="s">
        <v>354</v>
      </c>
      <c r="D2430" t="s">
        <v>4090</v>
      </c>
      <c r="E2430" t="s">
        <v>3970</v>
      </c>
      <c r="F2430" t="s">
        <v>383</v>
      </c>
      <c r="G2430" t="s">
        <v>4093</v>
      </c>
      <c r="H2430" t="s">
        <v>3880</v>
      </c>
      <c r="I2430" t="s">
        <v>3866</v>
      </c>
      <c r="J2430" t="s">
        <v>3883</v>
      </c>
      <c r="K2430">
        <v>109697</v>
      </c>
    </row>
    <row r="2431" spans="1:11" x14ac:dyDescent="0.25">
      <c r="A2431" t="s">
        <v>4090</v>
      </c>
      <c r="B2431" t="s">
        <v>3853</v>
      </c>
      <c r="C2431" t="s">
        <v>354</v>
      </c>
      <c r="D2431" t="s">
        <v>4090</v>
      </c>
      <c r="E2431" t="s">
        <v>3970</v>
      </c>
      <c r="F2431" t="s">
        <v>383</v>
      </c>
      <c r="G2431" t="s">
        <v>4093</v>
      </c>
      <c r="H2431" t="s">
        <v>3880</v>
      </c>
      <c r="I2431" t="s">
        <v>3867</v>
      </c>
      <c r="J2431" t="s">
        <v>3865</v>
      </c>
      <c r="K2431">
        <v>65500</v>
      </c>
    </row>
    <row r="2432" spans="1:11" x14ac:dyDescent="0.25">
      <c r="A2432" t="s">
        <v>4090</v>
      </c>
      <c r="B2432" t="s">
        <v>3853</v>
      </c>
      <c r="C2432" t="s">
        <v>354</v>
      </c>
      <c r="D2432" t="s">
        <v>4090</v>
      </c>
      <c r="E2432" t="s">
        <v>3970</v>
      </c>
      <c r="F2432" t="s">
        <v>383</v>
      </c>
      <c r="G2432" t="s">
        <v>4093</v>
      </c>
      <c r="H2432" t="s">
        <v>3880</v>
      </c>
      <c r="I2432" t="s">
        <v>3867</v>
      </c>
      <c r="J2432" t="s">
        <v>3883</v>
      </c>
      <c r="K2432">
        <v>65500</v>
      </c>
    </row>
    <row r="2433" spans="1:11" x14ac:dyDescent="0.25">
      <c r="A2433" t="s">
        <v>4090</v>
      </c>
      <c r="B2433" t="s">
        <v>3853</v>
      </c>
      <c r="C2433" t="s">
        <v>354</v>
      </c>
      <c r="D2433" t="s">
        <v>4090</v>
      </c>
      <c r="E2433" t="s">
        <v>3970</v>
      </c>
      <c r="F2433" t="s">
        <v>383</v>
      </c>
      <c r="G2433" t="s">
        <v>4093</v>
      </c>
      <c r="H2433" t="s">
        <v>3880</v>
      </c>
      <c r="I2433" t="s">
        <v>3870</v>
      </c>
      <c r="J2433" t="s">
        <v>3865</v>
      </c>
      <c r="K2433">
        <v>38944</v>
      </c>
    </row>
    <row r="2434" spans="1:11" x14ac:dyDescent="0.25">
      <c r="A2434" t="s">
        <v>4090</v>
      </c>
      <c r="B2434" t="s">
        <v>3853</v>
      </c>
      <c r="C2434" t="s">
        <v>354</v>
      </c>
      <c r="D2434" t="s">
        <v>4090</v>
      </c>
      <c r="E2434" t="s">
        <v>3970</v>
      </c>
      <c r="F2434" t="s">
        <v>383</v>
      </c>
      <c r="G2434" t="s">
        <v>4093</v>
      </c>
      <c r="H2434" t="s">
        <v>3880</v>
      </c>
      <c r="I2434" t="s">
        <v>3870</v>
      </c>
      <c r="J2434" t="s">
        <v>3883</v>
      </c>
      <c r="K2434">
        <v>38944</v>
      </c>
    </row>
    <row r="2435" spans="1:11" x14ac:dyDescent="0.25">
      <c r="A2435" t="s">
        <v>4090</v>
      </c>
      <c r="B2435" t="s">
        <v>3853</v>
      </c>
      <c r="C2435" t="s">
        <v>354</v>
      </c>
      <c r="D2435" t="s">
        <v>4090</v>
      </c>
      <c r="E2435" t="s">
        <v>3970</v>
      </c>
      <c r="F2435" t="s">
        <v>383</v>
      </c>
      <c r="G2435" t="s">
        <v>4093</v>
      </c>
      <c r="H2435" t="s">
        <v>3880</v>
      </c>
      <c r="I2435" t="s">
        <v>3935</v>
      </c>
      <c r="J2435" t="s">
        <v>3865</v>
      </c>
      <c r="K2435">
        <v>22000</v>
      </c>
    </row>
    <row r="2436" spans="1:11" x14ac:dyDescent="0.25">
      <c r="A2436" t="s">
        <v>4090</v>
      </c>
      <c r="B2436" t="s">
        <v>3853</v>
      </c>
      <c r="C2436" t="s">
        <v>354</v>
      </c>
      <c r="D2436" t="s">
        <v>4090</v>
      </c>
      <c r="E2436" t="s">
        <v>3970</v>
      </c>
      <c r="F2436" t="s">
        <v>383</v>
      </c>
      <c r="G2436" t="s">
        <v>4093</v>
      </c>
      <c r="H2436" t="s">
        <v>3880</v>
      </c>
      <c r="I2436" t="s">
        <v>3935</v>
      </c>
      <c r="J2436" t="s">
        <v>3883</v>
      </c>
      <c r="K2436">
        <v>22000</v>
      </c>
    </row>
    <row r="2437" spans="1:11" x14ac:dyDescent="0.25">
      <c r="A2437" t="s">
        <v>4090</v>
      </c>
      <c r="B2437" t="s">
        <v>3853</v>
      </c>
      <c r="C2437" t="s">
        <v>354</v>
      </c>
      <c r="D2437" t="s">
        <v>4090</v>
      </c>
      <c r="E2437" t="s">
        <v>3970</v>
      </c>
      <c r="F2437" t="s">
        <v>383</v>
      </c>
      <c r="G2437" t="s">
        <v>4093</v>
      </c>
      <c r="H2437" t="s">
        <v>3880</v>
      </c>
      <c r="I2437" t="s">
        <v>3905</v>
      </c>
      <c r="J2437" t="s">
        <v>3859</v>
      </c>
      <c r="K2437">
        <v>22</v>
      </c>
    </row>
    <row r="2438" spans="1:11" x14ac:dyDescent="0.25">
      <c r="A2438" t="s">
        <v>4090</v>
      </c>
      <c r="B2438" t="s">
        <v>3853</v>
      </c>
      <c r="C2438" t="s">
        <v>354</v>
      </c>
      <c r="D2438" t="s">
        <v>4090</v>
      </c>
      <c r="E2438" t="s">
        <v>3970</v>
      </c>
      <c r="F2438" t="s">
        <v>383</v>
      </c>
      <c r="G2438" t="s">
        <v>4093</v>
      </c>
      <c r="H2438" t="s">
        <v>3880</v>
      </c>
      <c r="I2438" t="s">
        <v>3905</v>
      </c>
      <c r="J2438" t="s">
        <v>3860</v>
      </c>
      <c r="K2438">
        <v>22</v>
      </c>
    </row>
    <row r="2439" spans="1:11" x14ac:dyDescent="0.25">
      <c r="A2439" t="s">
        <v>4090</v>
      </c>
      <c r="B2439" t="s">
        <v>3853</v>
      </c>
      <c r="C2439" t="s">
        <v>354</v>
      </c>
      <c r="D2439" t="s">
        <v>4090</v>
      </c>
      <c r="E2439" t="s">
        <v>3970</v>
      </c>
      <c r="F2439" t="s">
        <v>383</v>
      </c>
      <c r="G2439" t="s">
        <v>4093</v>
      </c>
      <c r="H2439" t="s">
        <v>3880</v>
      </c>
      <c r="I2439" t="s">
        <v>3925</v>
      </c>
      <c r="J2439" t="s">
        <v>3859</v>
      </c>
      <c r="K2439">
        <v>4000</v>
      </c>
    </row>
    <row r="2440" spans="1:11" x14ac:dyDescent="0.25">
      <c r="A2440" t="s">
        <v>4090</v>
      </c>
      <c r="B2440" t="s">
        <v>3853</v>
      </c>
      <c r="C2440" t="s">
        <v>354</v>
      </c>
      <c r="D2440" t="s">
        <v>4090</v>
      </c>
      <c r="E2440" t="s">
        <v>3970</v>
      </c>
      <c r="F2440" t="s">
        <v>383</v>
      </c>
      <c r="G2440" t="s">
        <v>4093</v>
      </c>
      <c r="H2440" t="s">
        <v>3880</v>
      </c>
      <c r="I2440" t="s">
        <v>3925</v>
      </c>
      <c r="J2440" t="s">
        <v>3860</v>
      </c>
      <c r="K2440">
        <v>4000</v>
      </c>
    </row>
    <row r="2441" spans="1:11" x14ac:dyDescent="0.25">
      <c r="A2441" t="s">
        <v>4090</v>
      </c>
      <c r="B2441" t="s">
        <v>3853</v>
      </c>
      <c r="C2441" t="s">
        <v>354</v>
      </c>
      <c r="D2441" t="s">
        <v>4090</v>
      </c>
      <c r="E2441" t="s">
        <v>3970</v>
      </c>
      <c r="F2441" t="s">
        <v>383</v>
      </c>
      <c r="G2441" t="s">
        <v>4093</v>
      </c>
      <c r="H2441" t="s">
        <v>3880</v>
      </c>
      <c r="I2441" t="s">
        <v>530</v>
      </c>
      <c r="J2441" t="s">
        <v>533</v>
      </c>
      <c r="K2441">
        <v>258500</v>
      </c>
    </row>
    <row r="2442" spans="1:11" x14ac:dyDescent="0.25">
      <c r="A2442" t="s">
        <v>4090</v>
      </c>
      <c r="B2442" t="s">
        <v>3853</v>
      </c>
      <c r="C2442" t="s">
        <v>354</v>
      </c>
      <c r="D2442" t="s">
        <v>4090</v>
      </c>
      <c r="E2442" t="s">
        <v>3970</v>
      </c>
      <c r="F2442" t="s">
        <v>383</v>
      </c>
      <c r="G2442" t="s">
        <v>4093</v>
      </c>
      <c r="H2442" t="s">
        <v>3880</v>
      </c>
      <c r="I2442" t="s">
        <v>530</v>
      </c>
      <c r="J2442" t="s">
        <v>3871</v>
      </c>
      <c r="K2442">
        <v>272135</v>
      </c>
    </row>
    <row r="2443" spans="1:11" x14ac:dyDescent="0.25">
      <c r="A2443" t="s">
        <v>4090</v>
      </c>
      <c r="B2443" t="s">
        <v>3853</v>
      </c>
      <c r="C2443" t="s">
        <v>354</v>
      </c>
      <c r="D2443" t="s">
        <v>4090</v>
      </c>
      <c r="E2443" t="s">
        <v>3970</v>
      </c>
      <c r="F2443" t="s">
        <v>383</v>
      </c>
      <c r="G2443" t="s">
        <v>4093</v>
      </c>
      <c r="H2443" t="s">
        <v>3880</v>
      </c>
      <c r="I2443" t="s">
        <v>3886</v>
      </c>
      <c r="J2443" t="s">
        <v>3871</v>
      </c>
      <c r="K2443">
        <v>272135</v>
      </c>
    </row>
    <row r="2444" spans="1:11" x14ac:dyDescent="0.25">
      <c r="A2444" t="s">
        <v>4090</v>
      </c>
      <c r="B2444" t="s">
        <v>3853</v>
      </c>
      <c r="C2444" t="s">
        <v>354</v>
      </c>
      <c r="D2444" t="s">
        <v>4090</v>
      </c>
      <c r="E2444" t="s">
        <v>3970</v>
      </c>
      <c r="F2444" t="s">
        <v>383</v>
      </c>
      <c r="G2444" t="s">
        <v>4093</v>
      </c>
      <c r="H2444" t="s">
        <v>3880</v>
      </c>
      <c r="I2444" t="s">
        <v>3875</v>
      </c>
      <c r="J2444" t="s">
        <v>533</v>
      </c>
      <c r="K2444">
        <v>258500</v>
      </c>
    </row>
    <row r="2445" spans="1:11" x14ac:dyDescent="0.25">
      <c r="A2445" t="s">
        <v>4090</v>
      </c>
      <c r="B2445" t="s">
        <v>3853</v>
      </c>
      <c r="C2445" t="s">
        <v>354</v>
      </c>
      <c r="D2445" t="s">
        <v>4090</v>
      </c>
      <c r="E2445" t="s">
        <v>3970</v>
      </c>
      <c r="F2445" t="s">
        <v>383</v>
      </c>
      <c r="G2445" t="s">
        <v>4093</v>
      </c>
      <c r="H2445" t="s">
        <v>3880</v>
      </c>
      <c r="I2445" t="s">
        <v>3875</v>
      </c>
      <c r="J2445" t="s">
        <v>3871</v>
      </c>
      <c r="K2445">
        <v>272135</v>
      </c>
    </row>
    <row r="2446" spans="1:11" x14ac:dyDescent="0.25">
      <c r="A2446" t="s">
        <v>4090</v>
      </c>
      <c r="B2446" t="s">
        <v>3853</v>
      </c>
      <c r="C2446" t="s">
        <v>354</v>
      </c>
      <c r="D2446" t="s">
        <v>4090</v>
      </c>
      <c r="E2446" t="s">
        <v>3970</v>
      </c>
      <c r="F2446" t="s">
        <v>383</v>
      </c>
      <c r="G2446" t="s">
        <v>4093</v>
      </c>
      <c r="H2446" t="s">
        <v>3880</v>
      </c>
      <c r="I2446" t="s">
        <v>3876</v>
      </c>
      <c r="J2446" t="s">
        <v>3865</v>
      </c>
      <c r="K2446">
        <v>75000</v>
      </c>
    </row>
    <row r="2447" spans="1:11" x14ac:dyDescent="0.25">
      <c r="A2447" t="s">
        <v>4090</v>
      </c>
      <c r="B2447" t="s">
        <v>3853</v>
      </c>
      <c r="C2447" t="s">
        <v>354</v>
      </c>
      <c r="D2447" t="s">
        <v>4090</v>
      </c>
      <c r="E2447" t="s">
        <v>3970</v>
      </c>
      <c r="F2447" t="s">
        <v>383</v>
      </c>
      <c r="G2447" t="s">
        <v>4093</v>
      </c>
      <c r="H2447" t="s">
        <v>3880</v>
      </c>
      <c r="I2447" t="s">
        <v>3876</v>
      </c>
      <c r="J2447" t="s">
        <v>3883</v>
      </c>
      <c r="K2447">
        <v>75000</v>
      </c>
    </row>
    <row r="2448" spans="1:11" x14ac:dyDescent="0.25">
      <c r="A2448" t="s">
        <v>4090</v>
      </c>
      <c r="B2448" t="s">
        <v>3853</v>
      </c>
      <c r="C2448" t="s">
        <v>354</v>
      </c>
      <c r="D2448" t="s">
        <v>4090</v>
      </c>
      <c r="E2448" t="s">
        <v>3945</v>
      </c>
      <c r="F2448" t="s">
        <v>402</v>
      </c>
      <c r="G2448" t="s">
        <v>4094</v>
      </c>
      <c r="H2448" t="s">
        <v>3900</v>
      </c>
      <c r="I2448" t="s">
        <v>3858</v>
      </c>
      <c r="J2448" t="s">
        <v>3859</v>
      </c>
      <c r="K2448">
        <v>16883</v>
      </c>
    </row>
    <row r="2449" spans="1:11" x14ac:dyDescent="0.25">
      <c r="A2449" t="s">
        <v>4090</v>
      </c>
      <c r="B2449" t="s">
        <v>3853</v>
      </c>
      <c r="C2449" t="s">
        <v>354</v>
      </c>
      <c r="D2449" t="s">
        <v>4090</v>
      </c>
      <c r="E2449" t="s">
        <v>3945</v>
      </c>
      <c r="F2449" t="s">
        <v>402</v>
      </c>
      <c r="G2449" t="s">
        <v>4094</v>
      </c>
      <c r="H2449" t="s">
        <v>3900</v>
      </c>
      <c r="I2449" t="s">
        <v>3858</v>
      </c>
      <c r="J2449" t="s">
        <v>3860</v>
      </c>
      <c r="K2449">
        <v>16883</v>
      </c>
    </row>
    <row r="2450" spans="1:11" x14ac:dyDescent="0.25">
      <c r="A2450" t="s">
        <v>4090</v>
      </c>
      <c r="B2450" t="s">
        <v>3853</v>
      </c>
      <c r="C2450" t="s">
        <v>354</v>
      </c>
      <c r="D2450" t="s">
        <v>4090</v>
      </c>
      <c r="E2450" t="s">
        <v>3945</v>
      </c>
      <c r="F2450" t="s">
        <v>402</v>
      </c>
      <c r="G2450" t="s">
        <v>4094</v>
      </c>
      <c r="H2450" t="s">
        <v>3900</v>
      </c>
      <c r="I2450" t="s">
        <v>3863</v>
      </c>
      <c r="J2450" t="s">
        <v>3864</v>
      </c>
      <c r="K2450">
        <v>61600</v>
      </c>
    </row>
    <row r="2451" spans="1:11" x14ac:dyDescent="0.25">
      <c r="A2451" t="s">
        <v>4090</v>
      </c>
      <c r="B2451" t="s">
        <v>3853</v>
      </c>
      <c r="C2451" t="s">
        <v>354</v>
      </c>
      <c r="D2451" t="s">
        <v>4090</v>
      </c>
      <c r="E2451" t="s">
        <v>3945</v>
      </c>
      <c r="F2451" t="s">
        <v>402</v>
      </c>
      <c r="G2451" t="s">
        <v>4094</v>
      </c>
      <c r="H2451" t="s">
        <v>3900</v>
      </c>
      <c r="I2451" t="s">
        <v>3863</v>
      </c>
      <c r="J2451" t="s">
        <v>3865</v>
      </c>
      <c r="K2451">
        <v>69935</v>
      </c>
    </row>
    <row r="2452" spans="1:11" x14ac:dyDescent="0.25">
      <c r="A2452" t="s">
        <v>4090</v>
      </c>
      <c r="B2452" t="s">
        <v>3853</v>
      </c>
      <c r="C2452" t="s">
        <v>354</v>
      </c>
      <c r="D2452" t="s">
        <v>4090</v>
      </c>
      <c r="E2452" t="s">
        <v>3945</v>
      </c>
      <c r="F2452" t="s">
        <v>402</v>
      </c>
      <c r="G2452" t="s">
        <v>4094</v>
      </c>
      <c r="H2452" t="s">
        <v>3900</v>
      </c>
      <c r="I2452" t="s">
        <v>3863</v>
      </c>
      <c r="J2452" t="s">
        <v>3883</v>
      </c>
      <c r="K2452">
        <v>69935</v>
      </c>
    </row>
    <row r="2453" spans="1:11" x14ac:dyDescent="0.25">
      <c r="A2453" t="s">
        <v>4090</v>
      </c>
      <c r="B2453" t="s">
        <v>3853</v>
      </c>
      <c r="C2453" t="s">
        <v>354</v>
      </c>
      <c r="D2453" t="s">
        <v>4090</v>
      </c>
      <c r="E2453" t="s">
        <v>3945</v>
      </c>
      <c r="F2453" t="s">
        <v>402</v>
      </c>
      <c r="G2453" t="s">
        <v>4094</v>
      </c>
      <c r="H2453" t="s">
        <v>3900</v>
      </c>
      <c r="I2453" t="s">
        <v>3882</v>
      </c>
      <c r="J2453" t="s">
        <v>3864</v>
      </c>
      <c r="K2453">
        <v>44300</v>
      </c>
    </row>
    <row r="2454" spans="1:11" x14ac:dyDescent="0.25">
      <c r="A2454" t="s">
        <v>4090</v>
      </c>
      <c r="B2454" t="s">
        <v>3853</v>
      </c>
      <c r="C2454" t="s">
        <v>354</v>
      </c>
      <c r="D2454" t="s">
        <v>4090</v>
      </c>
      <c r="E2454" t="s">
        <v>3945</v>
      </c>
      <c r="F2454" t="s">
        <v>402</v>
      </c>
      <c r="G2454" t="s">
        <v>4094</v>
      </c>
      <c r="H2454" t="s">
        <v>3900</v>
      </c>
      <c r="I2454" t="s">
        <v>3882</v>
      </c>
      <c r="J2454" t="s">
        <v>3865</v>
      </c>
      <c r="K2454">
        <v>49258</v>
      </c>
    </row>
    <row r="2455" spans="1:11" x14ac:dyDescent="0.25">
      <c r="A2455" t="s">
        <v>4090</v>
      </c>
      <c r="B2455" t="s">
        <v>3853</v>
      </c>
      <c r="C2455" t="s">
        <v>354</v>
      </c>
      <c r="D2455" t="s">
        <v>4090</v>
      </c>
      <c r="E2455" t="s">
        <v>3945</v>
      </c>
      <c r="F2455" t="s">
        <v>402</v>
      </c>
      <c r="G2455" t="s">
        <v>4094</v>
      </c>
      <c r="H2455" t="s">
        <v>3900</v>
      </c>
      <c r="I2455" t="s">
        <v>3882</v>
      </c>
      <c r="J2455" t="s">
        <v>3883</v>
      </c>
      <c r="K2455">
        <v>49258</v>
      </c>
    </row>
    <row r="2456" spans="1:11" x14ac:dyDescent="0.25">
      <c r="A2456" t="s">
        <v>4090</v>
      </c>
      <c r="B2456" t="s">
        <v>3853</v>
      </c>
      <c r="C2456" t="s">
        <v>354</v>
      </c>
      <c r="D2456" t="s">
        <v>4090</v>
      </c>
      <c r="E2456" t="s">
        <v>3945</v>
      </c>
      <c r="F2456" t="s">
        <v>402</v>
      </c>
      <c r="G2456" t="s">
        <v>4094</v>
      </c>
      <c r="H2456" t="s">
        <v>3900</v>
      </c>
      <c r="I2456" t="s">
        <v>3866</v>
      </c>
      <c r="J2456" t="s">
        <v>3865</v>
      </c>
      <c r="K2456">
        <v>37136</v>
      </c>
    </row>
    <row r="2457" spans="1:11" x14ac:dyDescent="0.25">
      <c r="A2457" t="s">
        <v>4090</v>
      </c>
      <c r="B2457" t="s">
        <v>3853</v>
      </c>
      <c r="C2457" t="s">
        <v>354</v>
      </c>
      <c r="D2457" t="s">
        <v>4090</v>
      </c>
      <c r="E2457" t="s">
        <v>3945</v>
      </c>
      <c r="F2457" t="s">
        <v>402</v>
      </c>
      <c r="G2457" t="s">
        <v>4094</v>
      </c>
      <c r="H2457" t="s">
        <v>3900</v>
      </c>
      <c r="I2457" t="s">
        <v>3866</v>
      </c>
      <c r="J2457" t="s">
        <v>3883</v>
      </c>
      <c r="K2457">
        <v>37136</v>
      </c>
    </row>
    <row r="2458" spans="1:11" x14ac:dyDescent="0.25">
      <c r="A2458" t="s">
        <v>4090</v>
      </c>
      <c r="B2458" t="s">
        <v>3853</v>
      </c>
      <c r="C2458" t="s">
        <v>354</v>
      </c>
      <c r="D2458" t="s">
        <v>4090</v>
      </c>
      <c r="E2458" t="s">
        <v>3945</v>
      </c>
      <c r="F2458" t="s">
        <v>402</v>
      </c>
      <c r="G2458" t="s">
        <v>4094</v>
      </c>
      <c r="H2458" t="s">
        <v>3900</v>
      </c>
      <c r="I2458" t="s">
        <v>3867</v>
      </c>
      <c r="J2458" t="s">
        <v>3865</v>
      </c>
      <c r="K2458">
        <v>53979</v>
      </c>
    </row>
    <row r="2459" spans="1:11" x14ac:dyDescent="0.25">
      <c r="A2459" t="s">
        <v>4090</v>
      </c>
      <c r="B2459" t="s">
        <v>3853</v>
      </c>
      <c r="C2459" t="s">
        <v>354</v>
      </c>
      <c r="D2459" t="s">
        <v>4090</v>
      </c>
      <c r="E2459" t="s">
        <v>3945</v>
      </c>
      <c r="F2459" t="s">
        <v>402</v>
      </c>
      <c r="G2459" t="s">
        <v>4094</v>
      </c>
      <c r="H2459" t="s">
        <v>3900</v>
      </c>
      <c r="I2459" t="s">
        <v>3867</v>
      </c>
      <c r="J2459" t="s">
        <v>3883</v>
      </c>
      <c r="K2459">
        <v>53979</v>
      </c>
    </row>
    <row r="2460" spans="1:11" x14ac:dyDescent="0.25">
      <c r="A2460" t="s">
        <v>4090</v>
      </c>
      <c r="B2460" t="s">
        <v>3853</v>
      </c>
      <c r="C2460" t="s">
        <v>354</v>
      </c>
      <c r="D2460" t="s">
        <v>4090</v>
      </c>
      <c r="E2460" t="s">
        <v>3945</v>
      </c>
      <c r="F2460" t="s">
        <v>402</v>
      </c>
      <c r="G2460" t="s">
        <v>4094</v>
      </c>
      <c r="H2460" t="s">
        <v>3900</v>
      </c>
      <c r="I2460" t="s">
        <v>3868</v>
      </c>
      <c r="J2460" t="s">
        <v>3865</v>
      </c>
      <c r="K2460">
        <v>22425</v>
      </c>
    </row>
    <row r="2461" spans="1:11" x14ac:dyDescent="0.25">
      <c r="A2461" t="s">
        <v>4090</v>
      </c>
      <c r="B2461" t="s">
        <v>3853</v>
      </c>
      <c r="C2461" t="s">
        <v>354</v>
      </c>
      <c r="D2461" t="s">
        <v>4090</v>
      </c>
      <c r="E2461" t="s">
        <v>3945</v>
      </c>
      <c r="F2461" t="s">
        <v>402</v>
      </c>
      <c r="G2461" t="s">
        <v>4094</v>
      </c>
      <c r="H2461" t="s">
        <v>3900</v>
      </c>
      <c r="I2461" t="s">
        <v>3868</v>
      </c>
      <c r="J2461" t="s">
        <v>3883</v>
      </c>
      <c r="K2461">
        <v>22425</v>
      </c>
    </row>
    <row r="2462" spans="1:11" x14ac:dyDescent="0.25">
      <c r="A2462" t="s">
        <v>4090</v>
      </c>
      <c r="B2462" t="s">
        <v>3853</v>
      </c>
      <c r="C2462" t="s">
        <v>354</v>
      </c>
      <c r="D2462" t="s">
        <v>4090</v>
      </c>
      <c r="E2462" t="s">
        <v>3945</v>
      </c>
      <c r="F2462" t="s">
        <v>402</v>
      </c>
      <c r="G2462" t="s">
        <v>4094</v>
      </c>
      <c r="H2462" t="s">
        <v>3900</v>
      </c>
      <c r="I2462" t="s">
        <v>3869</v>
      </c>
      <c r="J2462" t="s">
        <v>3865</v>
      </c>
      <c r="K2462">
        <v>18902</v>
      </c>
    </row>
    <row r="2463" spans="1:11" x14ac:dyDescent="0.25">
      <c r="A2463" t="s">
        <v>4090</v>
      </c>
      <c r="B2463" t="s">
        <v>3853</v>
      </c>
      <c r="C2463" t="s">
        <v>354</v>
      </c>
      <c r="D2463" t="s">
        <v>4090</v>
      </c>
      <c r="E2463" t="s">
        <v>3945</v>
      </c>
      <c r="F2463" t="s">
        <v>402</v>
      </c>
      <c r="G2463" t="s">
        <v>4094</v>
      </c>
      <c r="H2463" t="s">
        <v>3900</v>
      </c>
      <c r="I2463" t="s">
        <v>3869</v>
      </c>
      <c r="J2463" t="s">
        <v>3883</v>
      </c>
      <c r="K2463">
        <v>18902</v>
      </c>
    </row>
    <row r="2464" spans="1:11" x14ac:dyDescent="0.25">
      <c r="A2464" t="s">
        <v>4090</v>
      </c>
      <c r="B2464" t="s">
        <v>3853</v>
      </c>
      <c r="C2464" t="s">
        <v>354</v>
      </c>
      <c r="D2464" t="s">
        <v>4090</v>
      </c>
      <c r="E2464" t="s">
        <v>3945</v>
      </c>
      <c r="F2464" t="s">
        <v>402</v>
      </c>
      <c r="G2464" t="s">
        <v>4094</v>
      </c>
      <c r="H2464" t="s">
        <v>3900</v>
      </c>
      <c r="I2464" t="s">
        <v>3870</v>
      </c>
      <c r="J2464" t="s">
        <v>3865</v>
      </c>
      <c r="K2464">
        <v>49258</v>
      </c>
    </row>
    <row r="2465" spans="1:11" x14ac:dyDescent="0.25">
      <c r="A2465" t="s">
        <v>4090</v>
      </c>
      <c r="B2465" t="s">
        <v>3853</v>
      </c>
      <c r="C2465" t="s">
        <v>354</v>
      </c>
      <c r="D2465" t="s">
        <v>4090</v>
      </c>
      <c r="E2465" t="s">
        <v>3945</v>
      </c>
      <c r="F2465" t="s">
        <v>402</v>
      </c>
      <c r="G2465" t="s">
        <v>4094</v>
      </c>
      <c r="H2465" t="s">
        <v>3900</v>
      </c>
      <c r="I2465" t="s">
        <v>3870</v>
      </c>
      <c r="J2465" t="s">
        <v>3883</v>
      </c>
      <c r="K2465">
        <v>49258</v>
      </c>
    </row>
    <row r="2466" spans="1:11" x14ac:dyDescent="0.25">
      <c r="A2466" t="s">
        <v>4090</v>
      </c>
      <c r="B2466" t="s">
        <v>3853</v>
      </c>
      <c r="C2466" t="s">
        <v>354</v>
      </c>
      <c r="D2466" t="s">
        <v>4090</v>
      </c>
      <c r="E2466" t="s">
        <v>3945</v>
      </c>
      <c r="F2466" t="s">
        <v>402</v>
      </c>
      <c r="G2466" t="s">
        <v>4094</v>
      </c>
      <c r="H2466" t="s">
        <v>3900</v>
      </c>
      <c r="I2466" t="s">
        <v>3921</v>
      </c>
      <c r="J2466" t="s">
        <v>3865</v>
      </c>
      <c r="K2466">
        <v>14256</v>
      </c>
    </row>
    <row r="2467" spans="1:11" x14ac:dyDescent="0.25">
      <c r="A2467" t="s">
        <v>4090</v>
      </c>
      <c r="B2467" t="s">
        <v>3853</v>
      </c>
      <c r="C2467" t="s">
        <v>354</v>
      </c>
      <c r="D2467" t="s">
        <v>4090</v>
      </c>
      <c r="E2467" t="s">
        <v>3945</v>
      </c>
      <c r="F2467" t="s">
        <v>402</v>
      </c>
      <c r="G2467" t="s">
        <v>4094</v>
      </c>
      <c r="H2467" t="s">
        <v>3900</v>
      </c>
      <c r="I2467" t="s">
        <v>3921</v>
      </c>
      <c r="J2467" t="s">
        <v>3883</v>
      </c>
      <c r="K2467">
        <v>14256</v>
      </c>
    </row>
    <row r="2468" spans="1:11" x14ac:dyDescent="0.25">
      <c r="A2468" t="s">
        <v>4090</v>
      </c>
      <c r="B2468" t="s">
        <v>3853</v>
      </c>
      <c r="C2468" t="s">
        <v>354</v>
      </c>
      <c r="D2468" t="s">
        <v>4090</v>
      </c>
      <c r="E2468" t="s">
        <v>3945</v>
      </c>
      <c r="F2468" t="s">
        <v>402</v>
      </c>
      <c r="G2468" t="s">
        <v>4094</v>
      </c>
      <c r="H2468" t="s">
        <v>3900</v>
      </c>
      <c r="I2468" t="s">
        <v>3918</v>
      </c>
      <c r="J2468" t="s">
        <v>3865</v>
      </c>
      <c r="K2468">
        <v>39161</v>
      </c>
    </row>
    <row r="2469" spans="1:11" x14ac:dyDescent="0.25">
      <c r="A2469" t="s">
        <v>4090</v>
      </c>
      <c r="B2469" t="s">
        <v>3853</v>
      </c>
      <c r="C2469" t="s">
        <v>354</v>
      </c>
      <c r="D2469" t="s">
        <v>4090</v>
      </c>
      <c r="E2469" t="s">
        <v>3945</v>
      </c>
      <c r="F2469" t="s">
        <v>402</v>
      </c>
      <c r="G2469" t="s">
        <v>4094</v>
      </c>
      <c r="H2469" t="s">
        <v>3900</v>
      </c>
      <c r="I2469" t="s">
        <v>3918</v>
      </c>
      <c r="J2469" t="s">
        <v>3883</v>
      </c>
      <c r="K2469">
        <v>39161</v>
      </c>
    </row>
    <row r="2470" spans="1:11" x14ac:dyDescent="0.25">
      <c r="A2470" t="s">
        <v>4090</v>
      </c>
      <c r="B2470" t="s">
        <v>3853</v>
      </c>
      <c r="C2470" t="s">
        <v>354</v>
      </c>
      <c r="D2470" t="s">
        <v>4090</v>
      </c>
      <c r="E2470" t="s">
        <v>3945</v>
      </c>
      <c r="F2470" t="s">
        <v>402</v>
      </c>
      <c r="G2470" t="s">
        <v>4094</v>
      </c>
      <c r="H2470" t="s">
        <v>3900</v>
      </c>
      <c r="I2470" t="s">
        <v>3905</v>
      </c>
      <c r="J2470" t="s">
        <v>3859</v>
      </c>
      <c r="K2470">
        <v>35</v>
      </c>
    </row>
    <row r="2471" spans="1:11" x14ac:dyDescent="0.25">
      <c r="A2471" t="s">
        <v>4090</v>
      </c>
      <c r="B2471" t="s">
        <v>3853</v>
      </c>
      <c r="C2471" t="s">
        <v>354</v>
      </c>
      <c r="D2471" t="s">
        <v>4090</v>
      </c>
      <c r="E2471" t="s">
        <v>3945</v>
      </c>
      <c r="F2471" t="s">
        <v>402</v>
      </c>
      <c r="G2471" t="s">
        <v>4094</v>
      </c>
      <c r="H2471" t="s">
        <v>3900</v>
      </c>
      <c r="I2471" t="s">
        <v>3905</v>
      </c>
      <c r="J2471" t="s">
        <v>3860</v>
      </c>
      <c r="K2471">
        <v>35</v>
      </c>
    </row>
    <row r="2472" spans="1:11" x14ac:dyDescent="0.25">
      <c r="A2472" t="s">
        <v>4090</v>
      </c>
      <c r="B2472" t="s">
        <v>3853</v>
      </c>
      <c r="C2472" t="s">
        <v>354</v>
      </c>
      <c r="D2472" t="s">
        <v>4090</v>
      </c>
      <c r="E2472" t="s">
        <v>3945</v>
      </c>
      <c r="F2472" t="s">
        <v>402</v>
      </c>
      <c r="G2472" t="s">
        <v>4094</v>
      </c>
      <c r="H2472" t="s">
        <v>3900</v>
      </c>
      <c r="I2472" t="s">
        <v>530</v>
      </c>
      <c r="J2472" t="s">
        <v>533</v>
      </c>
      <c r="K2472">
        <v>216700</v>
      </c>
    </row>
    <row r="2473" spans="1:11" x14ac:dyDescent="0.25">
      <c r="A2473" t="s">
        <v>4090</v>
      </c>
      <c r="B2473" t="s">
        <v>3853</v>
      </c>
      <c r="C2473" t="s">
        <v>354</v>
      </c>
      <c r="D2473" t="s">
        <v>4090</v>
      </c>
      <c r="E2473" t="s">
        <v>3945</v>
      </c>
      <c r="F2473" t="s">
        <v>402</v>
      </c>
      <c r="G2473" t="s">
        <v>4094</v>
      </c>
      <c r="H2473" t="s">
        <v>3900</v>
      </c>
      <c r="I2473" t="s">
        <v>530</v>
      </c>
      <c r="J2473" t="s">
        <v>3871</v>
      </c>
      <c r="K2473">
        <v>236927</v>
      </c>
    </row>
    <row r="2474" spans="1:11" x14ac:dyDescent="0.25">
      <c r="A2474" t="s">
        <v>4090</v>
      </c>
      <c r="B2474" t="s">
        <v>3853</v>
      </c>
      <c r="C2474" t="s">
        <v>354</v>
      </c>
      <c r="D2474" t="s">
        <v>4090</v>
      </c>
      <c r="E2474" t="s">
        <v>3945</v>
      </c>
      <c r="F2474" t="s">
        <v>402</v>
      </c>
      <c r="G2474" t="s">
        <v>4094</v>
      </c>
      <c r="H2474" t="s">
        <v>3900</v>
      </c>
      <c r="I2474" t="s">
        <v>3872</v>
      </c>
      <c r="J2474" t="s">
        <v>3859</v>
      </c>
      <c r="K2474">
        <v>6862</v>
      </c>
    </row>
    <row r="2475" spans="1:11" x14ac:dyDescent="0.25">
      <c r="A2475" t="s">
        <v>4090</v>
      </c>
      <c r="B2475" t="s">
        <v>3853</v>
      </c>
      <c r="C2475" t="s">
        <v>354</v>
      </c>
      <c r="D2475" t="s">
        <v>4090</v>
      </c>
      <c r="E2475" t="s">
        <v>3945</v>
      </c>
      <c r="F2475" t="s">
        <v>402</v>
      </c>
      <c r="G2475" t="s">
        <v>4094</v>
      </c>
      <c r="H2475" t="s">
        <v>3900</v>
      </c>
      <c r="I2475" t="s">
        <v>3872</v>
      </c>
      <c r="J2475" t="s">
        <v>3860</v>
      </c>
      <c r="K2475">
        <v>6862</v>
      </c>
    </row>
    <row r="2476" spans="1:11" x14ac:dyDescent="0.25">
      <c r="A2476" t="s">
        <v>4090</v>
      </c>
      <c r="B2476" t="s">
        <v>3853</v>
      </c>
      <c r="C2476" t="s">
        <v>354</v>
      </c>
      <c r="D2476" t="s">
        <v>4090</v>
      </c>
      <c r="E2476" t="s">
        <v>3945</v>
      </c>
      <c r="F2476" t="s">
        <v>402</v>
      </c>
      <c r="G2476" t="s">
        <v>4094</v>
      </c>
      <c r="H2476" t="s">
        <v>3900</v>
      </c>
      <c r="I2476" t="s">
        <v>3874</v>
      </c>
      <c r="J2476" t="s">
        <v>3864</v>
      </c>
      <c r="K2476">
        <v>23700</v>
      </c>
    </row>
    <row r="2477" spans="1:11" x14ac:dyDescent="0.25">
      <c r="A2477" t="s">
        <v>4090</v>
      </c>
      <c r="B2477" t="s">
        <v>3853</v>
      </c>
      <c r="C2477" t="s">
        <v>354</v>
      </c>
      <c r="D2477" t="s">
        <v>4090</v>
      </c>
      <c r="E2477" t="s">
        <v>3945</v>
      </c>
      <c r="F2477" t="s">
        <v>402</v>
      </c>
      <c r="G2477" t="s">
        <v>4094</v>
      </c>
      <c r="H2477" t="s">
        <v>3900</v>
      </c>
      <c r="I2477" t="s">
        <v>3874</v>
      </c>
      <c r="J2477" t="s">
        <v>3865</v>
      </c>
      <c r="K2477">
        <v>27300</v>
      </c>
    </row>
    <row r="2478" spans="1:11" x14ac:dyDescent="0.25">
      <c r="A2478" t="s">
        <v>4090</v>
      </c>
      <c r="B2478" t="s">
        <v>3853</v>
      </c>
      <c r="C2478" t="s">
        <v>354</v>
      </c>
      <c r="D2478" t="s">
        <v>4090</v>
      </c>
      <c r="E2478" t="s">
        <v>3945</v>
      </c>
      <c r="F2478" t="s">
        <v>402</v>
      </c>
      <c r="G2478" t="s">
        <v>4094</v>
      </c>
      <c r="H2478" t="s">
        <v>3900</v>
      </c>
      <c r="I2478" t="s">
        <v>3874</v>
      </c>
      <c r="J2478" t="s">
        <v>3883</v>
      </c>
      <c r="K2478">
        <v>27300</v>
      </c>
    </row>
    <row r="2479" spans="1:11" x14ac:dyDescent="0.25">
      <c r="A2479" t="s">
        <v>4090</v>
      </c>
      <c r="B2479" t="s">
        <v>3853</v>
      </c>
      <c r="C2479" t="s">
        <v>354</v>
      </c>
      <c r="D2479" t="s">
        <v>4090</v>
      </c>
      <c r="E2479" t="s">
        <v>3945</v>
      </c>
      <c r="F2479" t="s">
        <v>402</v>
      </c>
      <c r="G2479" t="s">
        <v>4094</v>
      </c>
      <c r="H2479" t="s">
        <v>3900</v>
      </c>
      <c r="I2479" t="s">
        <v>3886</v>
      </c>
      <c r="J2479" t="s">
        <v>3871</v>
      </c>
      <c r="K2479">
        <v>236927</v>
      </c>
    </row>
    <row r="2480" spans="1:11" x14ac:dyDescent="0.25">
      <c r="A2480" t="s">
        <v>4090</v>
      </c>
      <c r="B2480" t="s">
        <v>3853</v>
      </c>
      <c r="C2480" t="s">
        <v>354</v>
      </c>
      <c r="D2480" t="s">
        <v>4090</v>
      </c>
      <c r="E2480" t="s">
        <v>3945</v>
      </c>
      <c r="F2480" t="s">
        <v>402</v>
      </c>
      <c r="G2480" t="s">
        <v>4094</v>
      </c>
      <c r="H2480" t="s">
        <v>3900</v>
      </c>
      <c r="I2480" t="s">
        <v>3875</v>
      </c>
      <c r="J2480" t="s">
        <v>533</v>
      </c>
      <c r="K2480">
        <v>216700</v>
      </c>
    </row>
    <row r="2481" spans="1:11" x14ac:dyDescent="0.25">
      <c r="A2481" t="s">
        <v>4090</v>
      </c>
      <c r="B2481" t="s">
        <v>3853</v>
      </c>
      <c r="C2481" t="s">
        <v>354</v>
      </c>
      <c r="D2481" t="s">
        <v>4090</v>
      </c>
      <c r="E2481" t="s">
        <v>3945</v>
      </c>
      <c r="F2481" t="s">
        <v>402</v>
      </c>
      <c r="G2481" t="s">
        <v>4094</v>
      </c>
      <c r="H2481" t="s">
        <v>3900</v>
      </c>
      <c r="I2481" t="s">
        <v>3875</v>
      </c>
      <c r="J2481" t="s">
        <v>3871</v>
      </c>
      <c r="K2481">
        <v>236927</v>
      </c>
    </row>
    <row r="2482" spans="1:11" x14ac:dyDescent="0.25">
      <c r="A2482" t="s">
        <v>4090</v>
      </c>
      <c r="B2482" t="s">
        <v>3853</v>
      </c>
      <c r="C2482" t="s">
        <v>354</v>
      </c>
      <c r="D2482" t="s">
        <v>4090</v>
      </c>
      <c r="E2482" t="s">
        <v>3945</v>
      </c>
      <c r="F2482" t="s">
        <v>402</v>
      </c>
      <c r="G2482" t="s">
        <v>4094</v>
      </c>
      <c r="H2482" t="s">
        <v>3900</v>
      </c>
      <c r="I2482" t="s">
        <v>3876</v>
      </c>
      <c r="J2482" t="s">
        <v>3865</v>
      </c>
      <c r="K2482">
        <v>84802</v>
      </c>
    </row>
    <row r="2483" spans="1:11" x14ac:dyDescent="0.25">
      <c r="A2483" t="s">
        <v>4090</v>
      </c>
      <c r="B2483" t="s">
        <v>3853</v>
      </c>
      <c r="C2483" t="s">
        <v>354</v>
      </c>
      <c r="D2483" t="s">
        <v>4090</v>
      </c>
      <c r="E2483" t="s">
        <v>3945</v>
      </c>
      <c r="F2483" t="s">
        <v>402</v>
      </c>
      <c r="G2483" t="s">
        <v>4094</v>
      </c>
      <c r="H2483" t="s">
        <v>3900</v>
      </c>
      <c r="I2483" t="s">
        <v>3876</v>
      </c>
      <c r="J2483" t="s">
        <v>3883</v>
      </c>
      <c r="K2483">
        <v>84802</v>
      </c>
    </row>
    <row r="2484" spans="1:11" x14ac:dyDescent="0.25">
      <c r="A2484" t="s">
        <v>4090</v>
      </c>
      <c r="B2484" t="s">
        <v>3853</v>
      </c>
      <c r="C2484" t="s">
        <v>354</v>
      </c>
      <c r="D2484" t="s">
        <v>4090</v>
      </c>
      <c r="E2484" t="s">
        <v>3855</v>
      </c>
      <c r="F2484" t="s">
        <v>423</v>
      </c>
      <c r="G2484" t="s">
        <v>4095</v>
      </c>
      <c r="H2484" t="s">
        <v>3857</v>
      </c>
      <c r="I2484" t="s">
        <v>3858</v>
      </c>
      <c r="J2484" t="s">
        <v>3859</v>
      </c>
      <c r="K2484">
        <v>27304</v>
      </c>
    </row>
    <row r="2485" spans="1:11" x14ac:dyDescent="0.25">
      <c r="A2485" t="s">
        <v>4090</v>
      </c>
      <c r="B2485" t="s">
        <v>3853</v>
      </c>
      <c r="C2485" t="s">
        <v>354</v>
      </c>
      <c r="D2485" t="s">
        <v>4090</v>
      </c>
      <c r="E2485" t="s">
        <v>3855</v>
      </c>
      <c r="F2485" t="s">
        <v>423</v>
      </c>
      <c r="G2485" t="s">
        <v>4095</v>
      </c>
      <c r="H2485" t="s">
        <v>3857</v>
      </c>
      <c r="I2485" t="s">
        <v>3858</v>
      </c>
      <c r="J2485" t="s">
        <v>3860</v>
      </c>
      <c r="K2485">
        <v>27304</v>
      </c>
    </row>
    <row r="2486" spans="1:11" x14ac:dyDescent="0.25">
      <c r="A2486" t="s">
        <v>4090</v>
      </c>
      <c r="B2486" t="s">
        <v>3853</v>
      </c>
      <c r="C2486" t="s">
        <v>354</v>
      </c>
      <c r="D2486" t="s">
        <v>4090</v>
      </c>
      <c r="E2486" t="s">
        <v>3855</v>
      </c>
      <c r="F2486" t="s">
        <v>423</v>
      </c>
      <c r="G2486" t="s">
        <v>4095</v>
      </c>
      <c r="H2486" t="s">
        <v>3857</v>
      </c>
      <c r="I2486" t="s">
        <v>3901</v>
      </c>
      <c r="J2486" t="s">
        <v>3859</v>
      </c>
      <c r="K2486">
        <v>21553</v>
      </c>
    </row>
    <row r="2487" spans="1:11" x14ac:dyDescent="0.25">
      <c r="A2487" t="s">
        <v>4090</v>
      </c>
      <c r="B2487" t="s">
        <v>3853</v>
      </c>
      <c r="C2487" t="s">
        <v>354</v>
      </c>
      <c r="D2487" t="s">
        <v>4090</v>
      </c>
      <c r="E2487" t="s">
        <v>3855</v>
      </c>
      <c r="F2487" t="s">
        <v>423</v>
      </c>
      <c r="G2487" t="s">
        <v>4095</v>
      </c>
      <c r="H2487" t="s">
        <v>3857</v>
      </c>
      <c r="I2487" t="s">
        <v>3901</v>
      </c>
      <c r="J2487" t="s">
        <v>3860</v>
      </c>
      <c r="K2487">
        <v>21553</v>
      </c>
    </row>
    <row r="2488" spans="1:11" x14ac:dyDescent="0.25">
      <c r="A2488" t="s">
        <v>4090</v>
      </c>
      <c r="B2488" t="s">
        <v>3853</v>
      </c>
      <c r="C2488" t="s">
        <v>354</v>
      </c>
      <c r="D2488" t="s">
        <v>4090</v>
      </c>
      <c r="E2488" t="s">
        <v>3855</v>
      </c>
      <c r="F2488" t="s">
        <v>423</v>
      </c>
      <c r="G2488" t="s">
        <v>4095</v>
      </c>
      <c r="H2488" t="s">
        <v>3857</v>
      </c>
      <c r="I2488" t="s">
        <v>3863</v>
      </c>
      <c r="J2488" t="s">
        <v>3864</v>
      </c>
      <c r="K2488">
        <v>100000</v>
      </c>
    </row>
    <row r="2489" spans="1:11" x14ac:dyDescent="0.25">
      <c r="A2489" t="s">
        <v>4090</v>
      </c>
      <c r="B2489" t="s">
        <v>3853</v>
      </c>
      <c r="C2489" t="s">
        <v>354</v>
      </c>
      <c r="D2489" t="s">
        <v>4090</v>
      </c>
      <c r="E2489" t="s">
        <v>3855</v>
      </c>
      <c r="F2489" t="s">
        <v>423</v>
      </c>
      <c r="G2489" t="s">
        <v>4095</v>
      </c>
      <c r="H2489" t="s">
        <v>3857</v>
      </c>
      <c r="I2489" t="s">
        <v>3863</v>
      </c>
      <c r="J2489" t="s">
        <v>3865</v>
      </c>
      <c r="K2489">
        <v>116005</v>
      </c>
    </row>
    <row r="2490" spans="1:11" x14ac:dyDescent="0.25">
      <c r="A2490" t="s">
        <v>4090</v>
      </c>
      <c r="B2490" t="s">
        <v>3853</v>
      </c>
      <c r="C2490" t="s">
        <v>354</v>
      </c>
      <c r="D2490" t="s">
        <v>4090</v>
      </c>
      <c r="E2490" t="s">
        <v>3855</v>
      </c>
      <c r="F2490" t="s">
        <v>423</v>
      </c>
      <c r="G2490" t="s">
        <v>4095</v>
      </c>
      <c r="H2490" t="s">
        <v>3857</v>
      </c>
      <c r="I2490" t="s">
        <v>3863</v>
      </c>
      <c r="J2490" t="s">
        <v>3883</v>
      </c>
      <c r="K2490">
        <v>116005</v>
      </c>
    </row>
    <row r="2491" spans="1:11" x14ac:dyDescent="0.25">
      <c r="A2491" t="s">
        <v>4090</v>
      </c>
      <c r="B2491" t="s">
        <v>3853</v>
      </c>
      <c r="C2491" t="s">
        <v>354</v>
      </c>
      <c r="D2491" t="s">
        <v>4090</v>
      </c>
      <c r="E2491" t="s">
        <v>3855</v>
      </c>
      <c r="F2491" t="s">
        <v>423</v>
      </c>
      <c r="G2491" t="s">
        <v>4095</v>
      </c>
      <c r="H2491" t="s">
        <v>3857</v>
      </c>
      <c r="I2491" t="s">
        <v>3904</v>
      </c>
      <c r="J2491" t="s">
        <v>3864</v>
      </c>
      <c r="K2491">
        <v>37900</v>
      </c>
    </row>
    <row r="2492" spans="1:11" x14ac:dyDescent="0.25">
      <c r="A2492" t="s">
        <v>4090</v>
      </c>
      <c r="B2492" t="s">
        <v>3853</v>
      </c>
      <c r="C2492" t="s">
        <v>354</v>
      </c>
      <c r="D2492" t="s">
        <v>4090</v>
      </c>
      <c r="E2492" t="s">
        <v>3855</v>
      </c>
      <c r="F2492" t="s">
        <v>423</v>
      </c>
      <c r="G2492" t="s">
        <v>4095</v>
      </c>
      <c r="H2492" t="s">
        <v>3857</v>
      </c>
      <c r="I2492" t="s">
        <v>3904</v>
      </c>
      <c r="J2492" t="s">
        <v>3865</v>
      </c>
      <c r="K2492">
        <v>46176</v>
      </c>
    </row>
    <row r="2493" spans="1:11" x14ac:dyDescent="0.25">
      <c r="A2493" t="s">
        <v>4090</v>
      </c>
      <c r="B2493" t="s">
        <v>3853</v>
      </c>
      <c r="C2493" t="s">
        <v>354</v>
      </c>
      <c r="D2493" t="s">
        <v>4090</v>
      </c>
      <c r="E2493" t="s">
        <v>3855</v>
      </c>
      <c r="F2493" t="s">
        <v>423</v>
      </c>
      <c r="G2493" t="s">
        <v>4095</v>
      </c>
      <c r="H2493" t="s">
        <v>3857</v>
      </c>
      <c r="I2493" t="s">
        <v>3904</v>
      </c>
      <c r="J2493" t="s">
        <v>3883</v>
      </c>
      <c r="K2493">
        <v>46176</v>
      </c>
    </row>
    <row r="2494" spans="1:11" x14ac:dyDescent="0.25">
      <c r="A2494" t="s">
        <v>4090</v>
      </c>
      <c r="B2494" t="s">
        <v>3853</v>
      </c>
      <c r="C2494" t="s">
        <v>354</v>
      </c>
      <c r="D2494" t="s">
        <v>4090</v>
      </c>
      <c r="E2494" t="s">
        <v>3855</v>
      </c>
      <c r="F2494" t="s">
        <v>423</v>
      </c>
      <c r="G2494" t="s">
        <v>4095</v>
      </c>
      <c r="H2494" t="s">
        <v>3857</v>
      </c>
      <c r="I2494" t="s">
        <v>3866</v>
      </c>
      <c r="J2494" t="s">
        <v>3865</v>
      </c>
      <c r="K2494">
        <v>124107</v>
      </c>
    </row>
    <row r="2495" spans="1:11" x14ac:dyDescent="0.25">
      <c r="A2495" t="s">
        <v>4090</v>
      </c>
      <c r="B2495" t="s">
        <v>3853</v>
      </c>
      <c r="C2495" t="s">
        <v>354</v>
      </c>
      <c r="D2495" t="s">
        <v>4090</v>
      </c>
      <c r="E2495" t="s">
        <v>3855</v>
      </c>
      <c r="F2495" t="s">
        <v>423</v>
      </c>
      <c r="G2495" t="s">
        <v>4095</v>
      </c>
      <c r="H2495" t="s">
        <v>3857</v>
      </c>
      <c r="I2495" t="s">
        <v>3866</v>
      </c>
      <c r="J2495" t="s">
        <v>3883</v>
      </c>
      <c r="K2495">
        <v>124107</v>
      </c>
    </row>
    <row r="2496" spans="1:11" x14ac:dyDescent="0.25">
      <c r="A2496" t="s">
        <v>4090</v>
      </c>
      <c r="B2496" t="s">
        <v>3853</v>
      </c>
      <c r="C2496" t="s">
        <v>354</v>
      </c>
      <c r="D2496" t="s">
        <v>4090</v>
      </c>
      <c r="E2496" t="s">
        <v>3855</v>
      </c>
      <c r="F2496" t="s">
        <v>423</v>
      </c>
      <c r="G2496" t="s">
        <v>4095</v>
      </c>
      <c r="H2496" t="s">
        <v>3857</v>
      </c>
      <c r="I2496" t="s">
        <v>3867</v>
      </c>
      <c r="J2496" t="s">
        <v>3865</v>
      </c>
      <c r="K2496">
        <v>60000</v>
      </c>
    </row>
    <row r="2497" spans="1:11" x14ac:dyDescent="0.25">
      <c r="A2497" t="s">
        <v>4090</v>
      </c>
      <c r="B2497" t="s">
        <v>3853</v>
      </c>
      <c r="C2497" t="s">
        <v>354</v>
      </c>
      <c r="D2497" t="s">
        <v>4090</v>
      </c>
      <c r="E2497" t="s">
        <v>3855</v>
      </c>
      <c r="F2497" t="s">
        <v>423</v>
      </c>
      <c r="G2497" t="s">
        <v>4095</v>
      </c>
      <c r="H2497" t="s">
        <v>3857</v>
      </c>
      <c r="I2497" t="s">
        <v>3867</v>
      </c>
      <c r="J2497" t="s">
        <v>3883</v>
      </c>
      <c r="K2497">
        <v>60000</v>
      </c>
    </row>
    <row r="2498" spans="1:11" x14ac:dyDescent="0.25">
      <c r="A2498" t="s">
        <v>4090</v>
      </c>
      <c r="B2498" t="s">
        <v>3853</v>
      </c>
      <c r="C2498" t="s">
        <v>354</v>
      </c>
      <c r="D2498" t="s">
        <v>4090</v>
      </c>
      <c r="E2498" t="s">
        <v>3855</v>
      </c>
      <c r="F2498" t="s">
        <v>423</v>
      </c>
      <c r="G2498" t="s">
        <v>4095</v>
      </c>
      <c r="H2498" t="s">
        <v>3857</v>
      </c>
      <c r="I2498" t="s">
        <v>3868</v>
      </c>
      <c r="J2498" t="s">
        <v>3865</v>
      </c>
      <c r="K2498">
        <v>107751</v>
      </c>
    </row>
    <row r="2499" spans="1:11" x14ac:dyDescent="0.25">
      <c r="A2499" t="s">
        <v>4090</v>
      </c>
      <c r="B2499" t="s">
        <v>3853</v>
      </c>
      <c r="C2499" t="s">
        <v>354</v>
      </c>
      <c r="D2499" t="s">
        <v>4090</v>
      </c>
      <c r="E2499" t="s">
        <v>3855</v>
      </c>
      <c r="F2499" t="s">
        <v>423</v>
      </c>
      <c r="G2499" t="s">
        <v>4095</v>
      </c>
      <c r="H2499" t="s">
        <v>3857</v>
      </c>
      <c r="I2499" t="s">
        <v>3868</v>
      </c>
      <c r="J2499" t="s">
        <v>3883</v>
      </c>
      <c r="K2499">
        <v>107751</v>
      </c>
    </row>
    <row r="2500" spans="1:11" x14ac:dyDescent="0.25">
      <c r="A2500" t="s">
        <v>4090</v>
      </c>
      <c r="B2500" t="s">
        <v>3853</v>
      </c>
      <c r="C2500" t="s">
        <v>354</v>
      </c>
      <c r="D2500" t="s">
        <v>4090</v>
      </c>
      <c r="E2500" t="s">
        <v>3855</v>
      </c>
      <c r="F2500" t="s">
        <v>423</v>
      </c>
      <c r="G2500" t="s">
        <v>4095</v>
      </c>
      <c r="H2500" t="s">
        <v>3857</v>
      </c>
      <c r="I2500" t="s">
        <v>3870</v>
      </c>
      <c r="J2500" t="s">
        <v>3865</v>
      </c>
      <c r="K2500">
        <v>70590</v>
      </c>
    </row>
    <row r="2501" spans="1:11" x14ac:dyDescent="0.25">
      <c r="A2501" t="s">
        <v>4090</v>
      </c>
      <c r="B2501" t="s">
        <v>3853</v>
      </c>
      <c r="C2501" t="s">
        <v>354</v>
      </c>
      <c r="D2501" t="s">
        <v>4090</v>
      </c>
      <c r="E2501" t="s">
        <v>3855</v>
      </c>
      <c r="F2501" t="s">
        <v>423</v>
      </c>
      <c r="G2501" t="s">
        <v>4095</v>
      </c>
      <c r="H2501" t="s">
        <v>3857</v>
      </c>
      <c r="I2501" t="s">
        <v>3870</v>
      </c>
      <c r="J2501" t="s">
        <v>3883</v>
      </c>
      <c r="K2501">
        <v>70590</v>
      </c>
    </row>
    <row r="2502" spans="1:11" x14ac:dyDescent="0.25">
      <c r="A2502" t="s">
        <v>4090</v>
      </c>
      <c r="B2502" t="s">
        <v>3853</v>
      </c>
      <c r="C2502" t="s">
        <v>354</v>
      </c>
      <c r="D2502" t="s">
        <v>4090</v>
      </c>
      <c r="E2502" t="s">
        <v>3855</v>
      </c>
      <c r="F2502" t="s">
        <v>423</v>
      </c>
      <c r="G2502" t="s">
        <v>4095</v>
      </c>
      <c r="H2502" t="s">
        <v>3857</v>
      </c>
      <c r="I2502" t="s">
        <v>3921</v>
      </c>
      <c r="J2502" t="s">
        <v>3865</v>
      </c>
      <c r="K2502">
        <v>16000</v>
      </c>
    </row>
    <row r="2503" spans="1:11" x14ac:dyDescent="0.25">
      <c r="A2503" t="s">
        <v>4090</v>
      </c>
      <c r="B2503" t="s">
        <v>3853</v>
      </c>
      <c r="C2503" t="s">
        <v>354</v>
      </c>
      <c r="D2503" t="s">
        <v>4090</v>
      </c>
      <c r="E2503" t="s">
        <v>3855</v>
      </c>
      <c r="F2503" t="s">
        <v>423</v>
      </c>
      <c r="G2503" t="s">
        <v>4095</v>
      </c>
      <c r="H2503" t="s">
        <v>3857</v>
      </c>
      <c r="I2503" t="s">
        <v>3921</v>
      </c>
      <c r="J2503" t="s">
        <v>3883</v>
      </c>
      <c r="K2503">
        <v>16000</v>
      </c>
    </row>
    <row r="2504" spans="1:11" x14ac:dyDescent="0.25">
      <c r="A2504" t="s">
        <v>4090</v>
      </c>
      <c r="B2504" t="s">
        <v>3853</v>
      </c>
      <c r="C2504" t="s">
        <v>354</v>
      </c>
      <c r="D2504" t="s">
        <v>4090</v>
      </c>
      <c r="E2504" t="s">
        <v>3855</v>
      </c>
      <c r="F2504" t="s">
        <v>423</v>
      </c>
      <c r="G2504" t="s">
        <v>4095</v>
      </c>
      <c r="H2504" t="s">
        <v>3857</v>
      </c>
      <c r="I2504" t="s">
        <v>3905</v>
      </c>
      <c r="J2504" t="s">
        <v>3859</v>
      </c>
      <c r="K2504">
        <v>140</v>
      </c>
    </row>
    <row r="2505" spans="1:11" x14ac:dyDescent="0.25">
      <c r="A2505" t="s">
        <v>4090</v>
      </c>
      <c r="B2505" t="s">
        <v>3853</v>
      </c>
      <c r="C2505" t="s">
        <v>354</v>
      </c>
      <c r="D2505" t="s">
        <v>4090</v>
      </c>
      <c r="E2505" t="s">
        <v>3855</v>
      </c>
      <c r="F2505" t="s">
        <v>423</v>
      </c>
      <c r="G2505" t="s">
        <v>4095</v>
      </c>
      <c r="H2505" t="s">
        <v>3857</v>
      </c>
      <c r="I2505" t="s">
        <v>3905</v>
      </c>
      <c r="J2505" t="s">
        <v>3860</v>
      </c>
      <c r="K2505">
        <v>140</v>
      </c>
    </row>
    <row r="2506" spans="1:11" x14ac:dyDescent="0.25">
      <c r="A2506" t="s">
        <v>4090</v>
      </c>
      <c r="B2506" t="s">
        <v>3853</v>
      </c>
      <c r="C2506" t="s">
        <v>354</v>
      </c>
      <c r="D2506" t="s">
        <v>4090</v>
      </c>
      <c r="E2506" t="s">
        <v>3855</v>
      </c>
      <c r="F2506" t="s">
        <v>423</v>
      </c>
      <c r="G2506" t="s">
        <v>4095</v>
      </c>
      <c r="H2506" t="s">
        <v>3857</v>
      </c>
      <c r="I2506" t="s">
        <v>3884</v>
      </c>
      <c r="J2506" t="s">
        <v>3859</v>
      </c>
      <c r="K2506">
        <v>10100</v>
      </c>
    </row>
    <row r="2507" spans="1:11" x14ac:dyDescent="0.25">
      <c r="A2507" t="s">
        <v>4090</v>
      </c>
      <c r="B2507" t="s">
        <v>3853</v>
      </c>
      <c r="C2507" t="s">
        <v>354</v>
      </c>
      <c r="D2507" t="s">
        <v>4090</v>
      </c>
      <c r="E2507" t="s">
        <v>3855</v>
      </c>
      <c r="F2507" t="s">
        <v>423</v>
      </c>
      <c r="G2507" t="s">
        <v>4095</v>
      </c>
      <c r="H2507" t="s">
        <v>3857</v>
      </c>
      <c r="I2507" t="s">
        <v>3884</v>
      </c>
      <c r="J2507" t="s">
        <v>3860</v>
      </c>
      <c r="K2507">
        <v>10100</v>
      </c>
    </row>
    <row r="2508" spans="1:11" x14ac:dyDescent="0.25">
      <c r="A2508" t="s">
        <v>4090</v>
      </c>
      <c r="B2508" t="s">
        <v>3853</v>
      </c>
      <c r="C2508" t="s">
        <v>354</v>
      </c>
      <c r="D2508" t="s">
        <v>4090</v>
      </c>
      <c r="E2508" t="s">
        <v>3855</v>
      </c>
      <c r="F2508" t="s">
        <v>423</v>
      </c>
      <c r="G2508" t="s">
        <v>4095</v>
      </c>
      <c r="H2508" t="s">
        <v>3857</v>
      </c>
      <c r="I2508" t="s">
        <v>530</v>
      </c>
      <c r="J2508" t="s">
        <v>533</v>
      </c>
      <c r="K2508">
        <v>264500</v>
      </c>
    </row>
    <row r="2509" spans="1:11" x14ac:dyDescent="0.25">
      <c r="A2509" t="s">
        <v>4090</v>
      </c>
      <c r="B2509" t="s">
        <v>3853</v>
      </c>
      <c r="C2509" t="s">
        <v>354</v>
      </c>
      <c r="D2509" t="s">
        <v>4090</v>
      </c>
      <c r="E2509" t="s">
        <v>3855</v>
      </c>
      <c r="F2509" t="s">
        <v>423</v>
      </c>
      <c r="G2509" t="s">
        <v>4095</v>
      </c>
      <c r="H2509" t="s">
        <v>3857</v>
      </c>
      <c r="I2509" t="s">
        <v>530</v>
      </c>
      <c r="J2509" t="s">
        <v>3871</v>
      </c>
      <c r="K2509">
        <v>293532</v>
      </c>
    </row>
    <row r="2510" spans="1:11" x14ac:dyDescent="0.25">
      <c r="A2510" t="s">
        <v>4090</v>
      </c>
      <c r="B2510" t="s">
        <v>3853</v>
      </c>
      <c r="C2510" t="s">
        <v>354</v>
      </c>
      <c r="D2510" t="s">
        <v>4090</v>
      </c>
      <c r="E2510" t="s">
        <v>3855</v>
      </c>
      <c r="F2510" t="s">
        <v>423</v>
      </c>
      <c r="G2510" t="s">
        <v>4095</v>
      </c>
      <c r="H2510" t="s">
        <v>3857</v>
      </c>
      <c r="I2510" t="s">
        <v>3872</v>
      </c>
      <c r="J2510" t="s">
        <v>3859</v>
      </c>
      <c r="K2510">
        <v>22653</v>
      </c>
    </row>
    <row r="2511" spans="1:11" x14ac:dyDescent="0.25">
      <c r="A2511" t="s">
        <v>4090</v>
      </c>
      <c r="B2511" t="s">
        <v>3853</v>
      </c>
      <c r="C2511" t="s">
        <v>354</v>
      </c>
      <c r="D2511" t="s">
        <v>4090</v>
      </c>
      <c r="E2511" t="s">
        <v>3855</v>
      </c>
      <c r="F2511" t="s">
        <v>423</v>
      </c>
      <c r="G2511" t="s">
        <v>4095</v>
      </c>
      <c r="H2511" t="s">
        <v>3857</v>
      </c>
      <c r="I2511" t="s">
        <v>3872</v>
      </c>
      <c r="J2511" t="s">
        <v>3860</v>
      </c>
      <c r="K2511">
        <v>22653</v>
      </c>
    </row>
    <row r="2512" spans="1:11" x14ac:dyDescent="0.25">
      <c r="A2512" t="s">
        <v>4090</v>
      </c>
      <c r="B2512" t="s">
        <v>3853</v>
      </c>
      <c r="C2512" t="s">
        <v>354</v>
      </c>
      <c r="D2512" t="s">
        <v>4090</v>
      </c>
      <c r="E2512" t="s">
        <v>3855</v>
      </c>
      <c r="F2512" t="s">
        <v>423</v>
      </c>
      <c r="G2512" t="s">
        <v>4095</v>
      </c>
      <c r="H2512" t="s">
        <v>3857</v>
      </c>
      <c r="I2512" t="s">
        <v>3873</v>
      </c>
      <c r="J2512" t="s">
        <v>3859</v>
      </c>
      <c r="K2512">
        <v>698</v>
      </c>
    </row>
    <row r="2513" spans="1:11" x14ac:dyDescent="0.25">
      <c r="A2513" t="s">
        <v>4090</v>
      </c>
      <c r="B2513" t="s">
        <v>3853</v>
      </c>
      <c r="C2513" t="s">
        <v>354</v>
      </c>
      <c r="D2513" t="s">
        <v>4090</v>
      </c>
      <c r="E2513" t="s">
        <v>3855</v>
      </c>
      <c r="F2513" t="s">
        <v>423</v>
      </c>
      <c r="G2513" t="s">
        <v>4095</v>
      </c>
      <c r="H2513" t="s">
        <v>3857</v>
      </c>
      <c r="I2513" t="s">
        <v>3873</v>
      </c>
      <c r="J2513" t="s">
        <v>3860</v>
      </c>
      <c r="K2513">
        <v>698</v>
      </c>
    </row>
    <row r="2514" spans="1:11" x14ac:dyDescent="0.25">
      <c r="A2514" t="s">
        <v>4090</v>
      </c>
      <c r="B2514" t="s">
        <v>3853</v>
      </c>
      <c r="C2514" t="s">
        <v>354</v>
      </c>
      <c r="D2514" t="s">
        <v>4090</v>
      </c>
      <c r="E2514" t="s">
        <v>3855</v>
      </c>
      <c r="F2514" t="s">
        <v>423</v>
      </c>
      <c r="G2514" t="s">
        <v>4095</v>
      </c>
      <c r="H2514" t="s">
        <v>3857</v>
      </c>
      <c r="I2514" t="s">
        <v>3874</v>
      </c>
      <c r="J2514" t="s">
        <v>3864</v>
      </c>
      <c r="K2514">
        <v>70900</v>
      </c>
    </row>
    <row r="2515" spans="1:11" x14ac:dyDescent="0.25">
      <c r="A2515" t="s">
        <v>4090</v>
      </c>
      <c r="B2515" t="s">
        <v>3853</v>
      </c>
      <c r="C2515" t="s">
        <v>354</v>
      </c>
      <c r="D2515" t="s">
        <v>4090</v>
      </c>
      <c r="E2515" t="s">
        <v>3855</v>
      </c>
      <c r="F2515" t="s">
        <v>423</v>
      </c>
      <c r="G2515" t="s">
        <v>4095</v>
      </c>
      <c r="H2515" t="s">
        <v>3857</v>
      </c>
      <c r="I2515" t="s">
        <v>3874</v>
      </c>
      <c r="J2515" t="s">
        <v>3865</v>
      </c>
      <c r="K2515">
        <v>78732</v>
      </c>
    </row>
    <row r="2516" spans="1:11" x14ac:dyDescent="0.25">
      <c r="A2516" t="s">
        <v>4090</v>
      </c>
      <c r="B2516" t="s">
        <v>3853</v>
      </c>
      <c r="C2516" t="s">
        <v>354</v>
      </c>
      <c r="D2516" t="s">
        <v>4090</v>
      </c>
      <c r="E2516" t="s">
        <v>3855</v>
      </c>
      <c r="F2516" t="s">
        <v>423</v>
      </c>
      <c r="G2516" t="s">
        <v>4095</v>
      </c>
      <c r="H2516" t="s">
        <v>3857</v>
      </c>
      <c r="I2516" t="s">
        <v>3874</v>
      </c>
      <c r="J2516" t="s">
        <v>3883</v>
      </c>
      <c r="K2516">
        <v>78732</v>
      </c>
    </row>
    <row r="2517" spans="1:11" x14ac:dyDescent="0.25">
      <c r="A2517" t="s">
        <v>4090</v>
      </c>
      <c r="B2517" t="s">
        <v>3853</v>
      </c>
      <c r="C2517" t="s">
        <v>354</v>
      </c>
      <c r="D2517" t="s">
        <v>4090</v>
      </c>
      <c r="E2517" t="s">
        <v>3855</v>
      </c>
      <c r="F2517" t="s">
        <v>423</v>
      </c>
      <c r="G2517" t="s">
        <v>4095</v>
      </c>
      <c r="H2517" t="s">
        <v>3857</v>
      </c>
      <c r="I2517" t="s">
        <v>3886</v>
      </c>
      <c r="J2517" t="s">
        <v>3871</v>
      </c>
      <c r="K2517">
        <v>293532</v>
      </c>
    </row>
    <row r="2518" spans="1:11" x14ac:dyDescent="0.25">
      <c r="A2518" t="s">
        <v>4090</v>
      </c>
      <c r="B2518" t="s">
        <v>3853</v>
      </c>
      <c r="C2518" t="s">
        <v>354</v>
      </c>
      <c r="D2518" t="s">
        <v>4090</v>
      </c>
      <c r="E2518" t="s">
        <v>3855</v>
      </c>
      <c r="F2518" t="s">
        <v>423</v>
      </c>
      <c r="G2518" t="s">
        <v>4095</v>
      </c>
      <c r="H2518" t="s">
        <v>3857</v>
      </c>
      <c r="I2518" t="s">
        <v>3875</v>
      </c>
      <c r="J2518" t="s">
        <v>533</v>
      </c>
      <c r="K2518">
        <v>264500</v>
      </c>
    </row>
    <row r="2519" spans="1:11" x14ac:dyDescent="0.25">
      <c r="A2519" t="s">
        <v>4090</v>
      </c>
      <c r="B2519" t="s">
        <v>3853</v>
      </c>
      <c r="C2519" t="s">
        <v>354</v>
      </c>
      <c r="D2519" t="s">
        <v>4090</v>
      </c>
      <c r="E2519" t="s">
        <v>3855</v>
      </c>
      <c r="F2519" t="s">
        <v>423</v>
      </c>
      <c r="G2519" t="s">
        <v>4095</v>
      </c>
      <c r="H2519" t="s">
        <v>3857</v>
      </c>
      <c r="I2519" t="s">
        <v>3875</v>
      </c>
      <c r="J2519" t="s">
        <v>3871</v>
      </c>
      <c r="K2519">
        <v>293532</v>
      </c>
    </row>
    <row r="2520" spans="1:11" x14ac:dyDescent="0.25">
      <c r="A2520" t="s">
        <v>4090</v>
      </c>
      <c r="B2520" t="s">
        <v>3853</v>
      </c>
      <c r="C2520" t="s">
        <v>354</v>
      </c>
      <c r="D2520" t="s">
        <v>4090</v>
      </c>
      <c r="E2520" t="s">
        <v>3855</v>
      </c>
      <c r="F2520" t="s">
        <v>423</v>
      </c>
      <c r="G2520" t="s">
        <v>4095</v>
      </c>
      <c r="H2520" t="s">
        <v>3857</v>
      </c>
      <c r="I2520" t="s">
        <v>3876</v>
      </c>
      <c r="J2520" t="s">
        <v>3865</v>
      </c>
      <c r="K2520">
        <v>132066</v>
      </c>
    </row>
    <row r="2521" spans="1:11" x14ac:dyDescent="0.25">
      <c r="A2521" t="s">
        <v>4090</v>
      </c>
      <c r="B2521" t="s">
        <v>3853</v>
      </c>
      <c r="C2521" t="s">
        <v>354</v>
      </c>
      <c r="D2521" t="s">
        <v>4090</v>
      </c>
      <c r="E2521" t="s">
        <v>3855</v>
      </c>
      <c r="F2521" t="s">
        <v>423</v>
      </c>
      <c r="G2521" t="s">
        <v>4095</v>
      </c>
      <c r="H2521" t="s">
        <v>3857</v>
      </c>
      <c r="I2521" t="s">
        <v>3876</v>
      </c>
      <c r="J2521" t="s">
        <v>3883</v>
      </c>
      <c r="K2521">
        <v>132066</v>
      </c>
    </row>
    <row r="2522" spans="1:11" x14ac:dyDescent="0.25">
      <c r="A2522" t="s">
        <v>4090</v>
      </c>
      <c r="B2522" t="s">
        <v>3853</v>
      </c>
      <c r="C2522" t="s">
        <v>354</v>
      </c>
      <c r="D2522" t="s">
        <v>4090</v>
      </c>
      <c r="E2522" t="s">
        <v>770</v>
      </c>
      <c r="F2522" t="s">
        <v>435</v>
      </c>
      <c r="G2522" t="s">
        <v>3902</v>
      </c>
      <c r="H2522" t="s">
        <v>3890</v>
      </c>
      <c r="I2522" t="s">
        <v>3858</v>
      </c>
      <c r="J2522" t="s">
        <v>3859</v>
      </c>
      <c r="K2522">
        <v>12711</v>
      </c>
    </row>
    <row r="2523" spans="1:11" x14ac:dyDescent="0.25">
      <c r="A2523" t="s">
        <v>4090</v>
      </c>
      <c r="B2523" t="s">
        <v>3853</v>
      </c>
      <c r="C2523" t="s">
        <v>354</v>
      </c>
      <c r="D2523" t="s">
        <v>4090</v>
      </c>
      <c r="E2523" t="s">
        <v>770</v>
      </c>
      <c r="F2523" t="s">
        <v>435</v>
      </c>
      <c r="G2523" t="s">
        <v>3902</v>
      </c>
      <c r="H2523" t="s">
        <v>3890</v>
      </c>
      <c r="I2523" t="s">
        <v>3858</v>
      </c>
      <c r="J2523" t="s">
        <v>3860</v>
      </c>
      <c r="K2523">
        <v>12711</v>
      </c>
    </row>
    <row r="2524" spans="1:11" x14ac:dyDescent="0.25">
      <c r="A2524" t="s">
        <v>4090</v>
      </c>
      <c r="B2524" t="s">
        <v>3853</v>
      </c>
      <c r="C2524" t="s">
        <v>354</v>
      </c>
      <c r="D2524" t="s">
        <v>4090</v>
      </c>
      <c r="E2524" t="s">
        <v>770</v>
      </c>
      <c r="F2524" t="s">
        <v>435</v>
      </c>
      <c r="G2524" t="s">
        <v>3902</v>
      </c>
      <c r="H2524" t="s">
        <v>3890</v>
      </c>
      <c r="I2524" t="s">
        <v>3863</v>
      </c>
      <c r="J2524" t="s">
        <v>3864</v>
      </c>
      <c r="K2524">
        <v>34000</v>
      </c>
    </row>
    <row r="2525" spans="1:11" x14ac:dyDescent="0.25">
      <c r="A2525" t="s">
        <v>4090</v>
      </c>
      <c r="B2525" t="s">
        <v>3853</v>
      </c>
      <c r="C2525" t="s">
        <v>354</v>
      </c>
      <c r="D2525" t="s">
        <v>4090</v>
      </c>
      <c r="E2525" t="s">
        <v>770</v>
      </c>
      <c r="F2525" t="s">
        <v>435</v>
      </c>
      <c r="G2525" t="s">
        <v>3902</v>
      </c>
      <c r="H2525" t="s">
        <v>3890</v>
      </c>
      <c r="I2525" t="s">
        <v>3863</v>
      </c>
      <c r="J2525" t="s">
        <v>3865</v>
      </c>
      <c r="K2525">
        <v>39179</v>
      </c>
    </row>
    <row r="2526" spans="1:11" x14ac:dyDescent="0.25">
      <c r="A2526" t="s">
        <v>4090</v>
      </c>
      <c r="B2526" t="s">
        <v>3853</v>
      </c>
      <c r="C2526" t="s">
        <v>354</v>
      </c>
      <c r="D2526" t="s">
        <v>4090</v>
      </c>
      <c r="E2526" t="s">
        <v>770</v>
      </c>
      <c r="F2526" t="s">
        <v>435</v>
      </c>
      <c r="G2526" t="s">
        <v>3902</v>
      </c>
      <c r="H2526" t="s">
        <v>3890</v>
      </c>
      <c r="I2526" t="s">
        <v>3863</v>
      </c>
      <c r="J2526" t="s">
        <v>3883</v>
      </c>
      <c r="K2526">
        <v>39179</v>
      </c>
    </row>
    <row r="2527" spans="1:11" x14ac:dyDescent="0.25">
      <c r="A2527" t="s">
        <v>4090</v>
      </c>
      <c r="B2527" t="s">
        <v>3853</v>
      </c>
      <c r="C2527" t="s">
        <v>354</v>
      </c>
      <c r="D2527" t="s">
        <v>4090</v>
      </c>
      <c r="E2527" t="s">
        <v>770</v>
      </c>
      <c r="F2527" t="s">
        <v>435</v>
      </c>
      <c r="G2527" t="s">
        <v>3902</v>
      </c>
      <c r="H2527" t="s">
        <v>3890</v>
      </c>
      <c r="I2527" t="s">
        <v>3904</v>
      </c>
      <c r="J2527" t="s">
        <v>3864</v>
      </c>
      <c r="K2527">
        <v>16700</v>
      </c>
    </row>
    <row r="2528" spans="1:11" x14ac:dyDescent="0.25">
      <c r="A2528" t="s">
        <v>4090</v>
      </c>
      <c r="B2528" t="s">
        <v>3853</v>
      </c>
      <c r="C2528" t="s">
        <v>354</v>
      </c>
      <c r="D2528" t="s">
        <v>4090</v>
      </c>
      <c r="E2528" t="s">
        <v>770</v>
      </c>
      <c r="F2528" t="s">
        <v>435</v>
      </c>
      <c r="G2528" t="s">
        <v>3902</v>
      </c>
      <c r="H2528" t="s">
        <v>3890</v>
      </c>
      <c r="I2528" t="s">
        <v>3904</v>
      </c>
      <c r="J2528" t="s">
        <v>3865</v>
      </c>
      <c r="K2528">
        <v>18505</v>
      </c>
    </row>
    <row r="2529" spans="1:11" x14ac:dyDescent="0.25">
      <c r="A2529" t="s">
        <v>4090</v>
      </c>
      <c r="B2529" t="s">
        <v>3853</v>
      </c>
      <c r="C2529" t="s">
        <v>354</v>
      </c>
      <c r="D2529" t="s">
        <v>4090</v>
      </c>
      <c r="E2529" t="s">
        <v>770</v>
      </c>
      <c r="F2529" t="s">
        <v>435</v>
      </c>
      <c r="G2529" t="s">
        <v>3902</v>
      </c>
      <c r="H2529" t="s">
        <v>3890</v>
      </c>
      <c r="I2529" t="s">
        <v>3904</v>
      </c>
      <c r="J2529" t="s">
        <v>3883</v>
      </c>
      <c r="K2529">
        <v>18505</v>
      </c>
    </row>
    <row r="2530" spans="1:11" x14ac:dyDescent="0.25">
      <c r="A2530" t="s">
        <v>4090</v>
      </c>
      <c r="B2530" t="s">
        <v>3853</v>
      </c>
      <c r="C2530" t="s">
        <v>354</v>
      </c>
      <c r="D2530" t="s">
        <v>4090</v>
      </c>
      <c r="E2530" t="s">
        <v>770</v>
      </c>
      <c r="F2530" t="s">
        <v>435</v>
      </c>
      <c r="G2530" t="s">
        <v>3902</v>
      </c>
      <c r="H2530" t="s">
        <v>3890</v>
      </c>
      <c r="I2530" t="s">
        <v>3866</v>
      </c>
      <c r="J2530" t="s">
        <v>3865</v>
      </c>
      <c r="K2530">
        <v>40367</v>
      </c>
    </row>
    <row r="2531" spans="1:11" x14ac:dyDescent="0.25">
      <c r="A2531" t="s">
        <v>4090</v>
      </c>
      <c r="B2531" t="s">
        <v>3853</v>
      </c>
      <c r="C2531" t="s">
        <v>354</v>
      </c>
      <c r="D2531" t="s">
        <v>4090</v>
      </c>
      <c r="E2531" t="s">
        <v>770</v>
      </c>
      <c r="F2531" t="s">
        <v>435</v>
      </c>
      <c r="G2531" t="s">
        <v>3902</v>
      </c>
      <c r="H2531" t="s">
        <v>3890</v>
      </c>
      <c r="I2531" t="s">
        <v>3866</v>
      </c>
      <c r="J2531" t="s">
        <v>3883</v>
      </c>
      <c r="K2531">
        <v>40367</v>
      </c>
    </row>
    <row r="2532" spans="1:11" x14ac:dyDescent="0.25">
      <c r="A2532" t="s">
        <v>4090</v>
      </c>
      <c r="B2532" t="s">
        <v>3853</v>
      </c>
      <c r="C2532" t="s">
        <v>354</v>
      </c>
      <c r="D2532" t="s">
        <v>4090</v>
      </c>
      <c r="E2532" t="s">
        <v>770</v>
      </c>
      <c r="F2532" t="s">
        <v>435</v>
      </c>
      <c r="G2532" t="s">
        <v>3902</v>
      </c>
      <c r="H2532" t="s">
        <v>3890</v>
      </c>
      <c r="I2532" t="s">
        <v>3867</v>
      </c>
      <c r="J2532" t="s">
        <v>3865</v>
      </c>
      <c r="K2532">
        <v>37033</v>
      </c>
    </row>
    <row r="2533" spans="1:11" x14ac:dyDescent="0.25">
      <c r="A2533" t="s">
        <v>4090</v>
      </c>
      <c r="B2533" t="s">
        <v>3853</v>
      </c>
      <c r="C2533" t="s">
        <v>354</v>
      </c>
      <c r="D2533" t="s">
        <v>4090</v>
      </c>
      <c r="E2533" t="s">
        <v>770</v>
      </c>
      <c r="F2533" t="s">
        <v>435</v>
      </c>
      <c r="G2533" t="s">
        <v>3902</v>
      </c>
      <c r="H2533" t="s">
        <v>3890</v>
      </c>
      <c r="I2533" t="s">
        <v>3867</v>
      </c>
      <c r="J2533" t="s">
        <v>3883</v>
      </c>
      <c r="K2533">
        <v>37033</v>
      </c>
    </row>
    <row r="2534" spans="1:11" x14ac:dyDescent="0.25">
      <c r="A2534" t="s">
        <v>4090</v>
      </c>
      <c r="B2534" t="s">
        <v>3853</v>
      </c>
      <c r="C2534" t="s">
        <v>354</v>
      </c>
      <c r="D2534" t="s">
        <v>4090</v>
      </c>
      <c r="E2534" t="s">
        <v>770</v>
      </c>
      <c r="F2534" t="s">
        <v>435</v>
      </c>
      <c r="G2534" t="s">
        <v>3902</v>
      </c>
      <c r="H2534" t="s">
        <v>3890</v>
      </c>
      <c r="I2534" t="s">
        <v>3870</v>
      </c>
      <c r="J2534" t="s">
        <v>3865</v>
      </c>
      <c r="K2534">
        <v>19444</v>
      </c>
    </row>
    <row r="2535" spans="1:11" x14ac:dyDescent="0.25">
      <c r="A2535" t="s">
        <v>4090</v>
      </c>
      <c r="B2535" t="s">
        <v>3853</v>
      </c>
      <c r="C2535" t="s">
        <v>354</v>
      </c>
      <c r="D2535" t="s">
        <v>4090</v>
      </c>
      <c r="E2535" t="s">
        <v>770</v>
      </c>
      <c r="F2535" t="s">
        <v>435</v>
      </c>
      <c r="G2535" t="s">
        <v>3902</v>
      </c>
      <c r="H2535" t="s">
        <v>3890</v>
      </c>
      <c r="I2535" t="s">
        <v>3870</v>
      </c>
      <c r="J2535" t="s">
        <v>3883</v>
      </c>
      <c r="K2535">
        <v>19444</v>
      </c>
    </row>
    <row r="2536" spans="1:11" x14ac:dyDescent="0.25">
      <c r="A2536" t="s">
        <v>4090</v>
      </c>
      <c r="B2536" t="s">
        <v>3853</v>
      </c>
      <c r="C2536" t="s">
        <v>354</v>
      </c>
      <c r="D2536" t="s">
        <v>4090</v>
      </c>
      <c r="E2536" t="s">
        <v>770</v>
      </c>
      <c r="F2536" t="s">
        <v>435</v>
      </c>
      <c r="G2536" t="s">
        <v>3902</v>
      </c>
      <c r="H2536" t="s">
        <v>3890</v>
      </c>
      <c r="I2536" t="s">
        <v>3925</v>
      </c>
      <c r="J2536" t="s">
        <v>3859</v>
      </c>
      <c r="K2536">
        <v>2900</v>
      </c>
    </row>
    <row r="2537" spans="1:11" x14ac:dyDescent="0.25">
      <c r="A2537" t="s">
        <v>4090</v>
      </c>
      <c r="B2537" t="s">
        <v>3853</v>
      </c>
      <c r="C2537" t="s">
        <v>354</v>
      </c>
      <c r="D2537" t="s">
        <v>4090</v>
      </c>
      <c r="E2537" t="s">
        <v>770</v>
      </c>
      <c r="F2537" t="s">
        <v>435</v>
      </c>
      <c r="G2537" t="s">
        <v>3902</v>
      </c>
      <c r="H2537" t="s">
        <v>3890</v>
      </c>
      <c r="I2537" t="s">
        <v>3925</v>
      </c>
      <c r="J2537" t="s">
        <v>3860</v>
      </c>
      <c r="K2537">
        <v>2900</v>
      </c>
    </row>
    <row r="2538" spans="1:11" x14ac:dyDescent="0.25">
      <c r="A2538" t="s">
        <v>4090</v>
      </c>
      <c r="B2538" t="s">
        <v>3853</v>
      </c>
      <c r="C2538" t="s">
        <v>354</v>
      </c>
      <c r="D2538" t="s">
        <v>4090</v>
      </c>
      <c r="E2538" t="s">
        <v>770</v>
      </c>
      <c r="F2538" t="s">
        <v>435</v>
      </c>
      <c r="G2538" t="s">
        <v>3902</v>
      </c>
      <c r="H2538" t="s">
        <v>3890</v>
      </c>
      <c r="I2538" t="s">
        <v>530</v>
      </c>
      <c r="J2538" t="s">
        <v>533</v>
      </c>
      <c r="K2538">
        <v>105000</v>
      </c>
    </row>
    <row r="2539" spans="1:11" x14ac:dyDescent="0.25">
      <c r="A2539" t="s">
        <v>4090</v>
      </c>
      <c r="B2539" t="s">
        <v>3853</v>
      </c>
      <c r="C2539" t="s">
        <v>354</v>
      </c>
      <c r="D2539" t="s">
        <v>4090</v>
      </c>
      <c r="E2539" t="s">
        <v>770</v>
      </c>
      <c r="F2539" t="s">
        <v>435</v>
      </c>
      <c r="G2539" t="s">
        <v>3902</v>
      </c>
      <c r="H2539" t="s">
        <v>3890</v>
      </c>
      <c r="I2539" t="s">
        <v>530</v>
      </c>
      <c r="J2539" t="s">
        <v>3871</v>
      </c>
      <c r="K2539">
        <v>108055</v>
      </c>
    </row>
    <row r="2540" spans="1:11" x14ac:dyDescent="0.25">
      <c r="A2540" t="s">
        <v>4090</v>
      </c>
      <c r="B2540" t="s">
        <v>3853</v>
      </c>
      <c r="C2540" t="s">
        <v>354</v>
      </c>
      <c r="D2540" t="s">
        <v>4090</v>
      </c>
      <c r="E2540" t="s">
        <v>770</v>
      </c>
      <c r="F2540" t="s">
        <v>435</v>
      </c>
      <c r="G2540" t="s">
        <v>3902</v>
      </c>
      <c r="H2540" t="s">
        <v>3890</v>
      </c>
      <c r="I2540" t="s">
        <v>3873</v>
      </c>
      <c r="J2540" t="s">
        <v>3859</v>
      </c>
      <c r="K2540">
        <v>100</v>
      </c>
    </row>
    <row r="2541" spans="1:11" x14ac:dyDescent="0.25">
      <c r="A2541" t="s">
        <v>4090</v>
      </c>
      <c r="B2541" t="s">
        <v>3853</v>
      </c>
      <c r="C2541" t="s">
        <v>354</v>
      </c>
      <c r="D2541" t="s">
        <v>4090</v>
      </c>
      <c r="E2541" t="s">
        <v>770</v>
      </c>
      <c r="F2541" t="s">
        <v>435</v>
      </c>
      <c r="G2541" t="s">
        <v>3902</v>
      </c>
      <c r="H2541" t="s">
        <v>3890</v>
      </c>
      <c r="I2541" t="s">
        <v>3873</v>
      </c>
      <c r="J2541" t="s">
        <v>3860</v>
      </c>
      <c r="K2541">
        <v>100</v>
      </c>
    </row>
    <row r="2542" spans="1:11" x14ac:dyDescent="0.25">
      <c r="A2542" t="s">
        <v>4090</v>
      </c>
      <c r="B2542" t="s">
        <v>3853</v>
      </c>
      <c r="C2542" t="s">
        <v>354</v>
      </c>
      <c r="D2542" t="s">
        <v>4090</v>
      </c>
      <c r="E2542" t="s">
        <v>770</v>
      </c>
      <c r="F2542" t="s">
        <v>435</v>
      </c>
      <c r="G2542" t="s">
        <v>3902</v>
      </c>
      <c r="H2542" t="s">
        <v>3890</v>
      </c>
      <c r="I2542" t="s">
        <v>3886</v>
      </c>
      <c r="J2542" t="s">
        <v>3871</v>
      </c>
      <c r="K2542">
        <v>108055</v>
      </c>
    </row>
    <row r="2543" spans="1:11" x14ac:dyDescent="0.25">
      <c r="A2543" t="s">
        <v>4090</v>
      </c>
      <c r="B2543" t="s">
        <v>3853</v>
      </c>
      <c r="C2543" t="s">
        <v>354</v>
      </c>
      <c r="D2543" t="s">
        <v>4090</v>
      </c>
      <c r="E2543" t="s">
        <v>770</v>
      </c>
      <c r="F2543" t="s">
        <v>435</v>
      </c>
      <c r="G2543" t="s">
        <v>3902</v>
      </c>
      <c r="H2543" t="s">
        <v>3890</v>
      </c>
      <c r="I2543" t="s">
        <v>3875</v>
      </c>
      <c r="J2543" t="s">
        <v>533</v>
      </c>
      <c r="K2543">
        <v>105000</v>
      </c>
    </row>
    <row r="2544" spans="1:11" x14ac:dyDescent="0.25">
      <c r="A2544" t="s">
        <v>4090</v>
      </c>
      <c r="B2544" t="s">
        <v>3853</v>
      </c>
      <c r="C2544" t="s">
        <v>354</v>
      </c>
      <c r="D2544" t="s">
        <v>4090</v>
      </c>
      <c r="E2544" t="s">
        <v>770</v>
      </c>
      <c r="F2544" t="s">
        <v>435</v>
      </c>
      <c r="G2544" t="s">
        <v>3902</v>
      </c>
      <c r="H2544" t="s">
        <v>3890</v>
      </c>
      <c r="I2544" t="s">
        <v>3875</v>
      </c>
      <c r="J2544" t="s">
        <v>3871</v>
      </c>
      <c r="K2544">
        <v>108055</v>
      </c>
    </row>
    <row r="2545" spans="1:11" x14ac:dyDescent="0.25">
      <c r="A2545" t="s">
        <v>4090</v>
      </c>
      <c r="B2545" t="s">
        <v>3853</v>
      </c>
      <c r="C2545" t="s">
        <v>354</v>
      </c>
      <c r="D2545" t="s">
        <v>4090</v>
      </c>
      <c r="E2545" t="s">
        <v>770</v>
      </c>
      <c r="F2545" t="s">
        <v>435</v>
      </c>
      <c r="G2545" t="s">
        <v>3902</v>
      </c>
      <c r="H2545" t="s">
        <v>3890</v>
      </c>
      <c r="I2545" t="s">
        <v>3876</v>
      </c>
      <c r="J2545" t="s">
        <v>3865</v>
      </c>
      <c r="K2545">
        <v>46703</v>
      </c>
    </row>
    <row r="2546" spans="1:11" x14ac:dyDescent="0.25">
      <c r="A2546" t="s">
        <v>4090</v>
      </c>
      <c r="B2546" t="s">
        <v>3853</v>
      </c>
      <c r="C2546" t="s">
        <v>354</v>
      </c>
      <c r="D2546" t="s">
        <v>4090</v>
      </c>
      <c r="E2546" t="s">
        <v>770</v>
      </c>
      <c r="F2546" t="s">
        <v>435</v>
      </c>
      <c r="G2546" t="s">
        <v>3902</v>
      </c>
      <c r="H2546" t="s">
        <v>3890</v>
      </c>
      <c r="I2546" t="s">
        <v>3876</v>
      </c>
      <c r="J2546" t="s">
        <v>3883</v>
      </c>
      <c r="K2546">
        <v>46703</v>
      </c>
    </row>
    <row r="2547" spans="1:11" x14ac:dyDescent="0.25">
      <c r="A2547" t="s">
        <v>4096</v>
      </c>
      <c r="B2547" t="s">
        <v>3853</v>
      </c>
      <c r="C2547" t="s">
        <v>354</v>
      </c>
      <c r="D2547" t="s">
        <v>4097</v>
      </c>
      <c r="E2547" t="s">
        <v>3936</v>
      </c>
      <c r="F2547" t="s">
        <v>347</v>
      </c>
      <c r="G2547" t="s">
        <v>4098</v>
      </c>
      <c r="H2547" t="s">
        <v>3857</v>
      </c>
      <c r="I2547" t="s">
        <v>3858</v>
      </c>
      <c r="J2547" t="s">
        <v>3859</v>
      </c>
      <c r="K2547">
        <v>7500</v>
      </c>
    </row>
    <row r="2548" spans="1:11" x14ac:dyDescent="0.25">
      <c r="A2548" t="s">
        <v>4096</v>
      </c>
      <c r="B2548" t="s">
        <v>3853</v>
      </c>
      <c r="C2548" t="s">
        <v>354</v>
      </c>
      <c r="D2548" t="s">
        <v>4097</v>
      </c>
      <c r="E2548" t="s">
        <v>3936</v>
      </c>
      <c r="F2548" t="s">
        <v>347</v>
      </c>
      <c r="G2548" t="s">
        <v>4098</v>
      </c>
      <c r="H2548" t="s">
        <v>3857</v>
      </c>
      <c r="I2548" t="s">
        <v>3858</v>
      </c>
      <c r="J2548" t="s">
        <v>3860</v>
      </c>
      <c r="K2548">
        <v>7500</v>
      </c>
    </row>
    <row r="2549" spans="1:11" x14ac:dyDescent="0.25">
      <c r="A2549" t="s">
        <v>4096</v>
      </c>
      <c r="B2549" t="s">
        <v>3853</v>
      </c>
      <c r="C2549" t="s">
        <v>354</v>
      </c>
      <c r="D2549" t="s">
        <v>4097</v>
      </c>
      <c r="E2549" t="s">
        <v>3936</v>
      </c>
      <c r="F2549" t="s">
        <v>347</v>
      </c>
      <c r="G2549" t="s">
        <v>4098</v>
      </c>
      <c r="H2549" t="s">
        <v>3857</v>
      </c>
      <c r="I2549" t="s">
        <v>3863</v>
      </c>
      <c r="J2549" t="s">
        <v>3864</v>
      </c>
      <c r="K2549">
        <v>24500</v>
      </c>
    </row>
    <row r="2550" spans="1:11" x14ac:dyDescent="0.25">
      <c r="A2550" t="s">
        <v>4096</v>
      </c>
      <c r="B2550" t="s">
        <v>3853</v>
      </c>
      <c r="C2550" t="s">
        <v>354</v>
      </c>
      <c r="D2550" t="s">
        <v>4097</v>
      </c>
      <c r="E2550" t="s">
        <v>3936</v>
      </c>
      <c r="F2550" t="s">
        <v>347</v>
      </c>
      <c r="G2550" t="s">
        <v>4098</v>
      </c>
      <c r="H2550" t="s">
        <v>3857</v>
      </c>
      <c r="I2550" t="s">
        <v>3863</v>
      </c>
      <c r="J2550" t="s">
        <v>3865</v>
      </c>
      <c r="K2550">
        <v>25000</v>
      </c>
    </row>
    <row r="2551" spans="1:11" x14ac:dyDescent="0.25">
      <c r="A2551" t="s">
        <v>4096</v>
      </c>
      <c r="B2551" t="s">
        <v>3853</v>
      </c>
      <c r="C2551" t="s">
        <v>354</v>
      </c>
      <c r="D2551" t="s">
        <v>4097</v>
      </c>
      <c r="E2551" t="s">
        <v>3936</v>
      </c>
      <c r="F2551" t="s">
        <v>347</v>
      </c>
      <c r="G2551" t="s">
        <v>4098</v>
      </c>
      <c r="H2551" t="s">
        <v>3857</v>
      </c>
      <c r="I2551" t="s">
        <v>3863</v>
      </c>
      <c r="J2551" t="s">
        <v>3883</v>
      </c>
      <c r="K2551">
        <v>25000</v>
      </c>
    </row>
    <row r="2552" spans="1:11" x14ac:dyDescent="0.25">
      <c r="A2552" t="s">
        <v>4096</v>
      </c>
      <c r="B2552" t="s">
        <v>3853</v>
      </c>
      <c r="C2552" t="s">
        <v>354</v>
      </c>
      <c r="D2552" t="s">
        <v>4097</v>
      </c>
      <c r="E2552" t="s">
        <v>3936</v>
      </c>
      <c r="F2552" t="s">
        <v>347</v>
      </c>
      <c r="G2552" t="s">
        <v>4098</v>
      </c>
      <c r="H2552" t="s">
        <v>3857</v>
      </c>
      <c r="I2552" t="s">
        <v>3947</v>
      </c>
      <c r="J2552" t="s">
        <v>3865</v>
      </c>
      <c r="K2552">
        <v>500</v>
      </c>
    </row>
    <row r="2553" spans="1:11" x14ac:dyDescent="0.25">
      <c r="A2553" t="s">
        <v>4096</v>
      </c>
      <c r="B2553" t="s">
        <v>3853</v>
      </c>
      <c r="C2553" t="s">
        <v>354</v>
      </c>
      <c r="D2553" t="s">
        <v>4097</v>
      </c>
      <c r="E2553" t="s">
        <v>3936</v>
      </c>
      <c r="F2553" t="s">
        <v>347</v>
      </c>
      <c r="G2553" t="s">
        <v>4098</v>
      </c>
      <c r="H2553" t="s">
        <v>3857</v>
      </c>
      <c r="I2553" t="s">
        <v>3947</v>
      </c>
      <c r="J2553" t="s">
        <v>3883</v>
      </c>
      <c r="K2553">
        <v>500</v>
      </c>
    </row>
    <row r="2554" spans="1:11" x14ac:dyDescent="0.25">
      <c r="A2554" t="s">
        <v>4096</v>
      </c>
      <c r="B2554" t="s">
        <v>3853</v>
      </c>
      <c r="C2554" t="s">
        <v>354</v>
      </c>
      <c r="D2554" t="s">
        <v>4097</v>
      </c>
      <c r="E2554" t="s">
        <v>3936</v>
      </c>
      <c r="F2554" t="s">
        <v>347</v>
      </c>
      <c r="G2554" t="s">
        <v>4098</v>
      </c>
      <c r="H2554" t="s">
        <v>3857</v>
      </c>
      <c r="I2554" t="s">
        <v>3904</v>
      </c>
      <c r="J2554" t="s">
        <v>3864</v>
      </c>
      <c r="K2554">
        <v>10500</v>
      </c>
    </row>
    <row r="2555" spans="1:11" x14ac:dyDescent="0.25">
      <c r="A2555" t="s">
        <v>4096</v>
      </c>
      <c r="B2555" t="s">
        <v>3853</v>
      </c>
      <c r="C2555" t="s">
        <v>354</v>
      </c>
      <c r="D2555" t="s">
        <v>4097</v>
      </c>
      <c r="E2555" t="s">
        <v>3936</v>
      </c>
      <c r="F2555" t="s">
        <v>347</v>
      </c>
      <c r="G2555" t="s">
        <v>4098</v>
      </c>
      <c r="H2555" t="s">
        <v>3857</v>
      </c>
      <c r="I2555" t="s">
        <v>3904</v>
      </c>
      <c r="J2555" t="s">
        <v>3865</v>
      </c>
      <c r="K2555">
        <v>11500</v>
      </c>
    </row>
    <row r="2556" spans="1:11" x14ac:dyDescent="0.25">
      <c r="A2556" t="s">
        <v>4096</v>
      </c>
      <c r="B2556" t="s">
        <v>3853</v>
      </c>
      <c r="C2556" t="s">
        <v>354</v>
      </c>
      <c r="D2556" t="s">
        <v>4097</v>
      </c>
      <c r="E2556" t="s">
        <v>3936</v>
      </c>
      <c r="F2556" t="s">
        <v>347</v>
      </c>
      <c r="G2556" t="s">
        <v>4098</v>
      </c>
      <c r="H2556" t="s">
        <v>3857</v>
      </c>
      <c r="I2556" t="s">
        <v>3904</v>
      </c>
      <c r="J2556" t="s">
        <v>3883</v>
      </c>
      <c r="K2556">
        <v>11500</v>
      </c>
    </row>
    <row r="2557" spans="1:11" x14ac:dyDescent="0.25">
      <c r="A2557" t="s">
        <v>4096</v>
      </c>
      <c r="B2557" t="s">
        <v>3853</v>
      </c>
      <c r="C2557" t="s">
        <v>354</v>
      </c>
      <c r="D2557" t="s">
        <v>4097</v>
      </c>
      <c r="E2557" t="s">
        <v>3936</v>
      </c>
      <c r="F2557" t="s">
        <v>347</v>
      </c>
      <c r="G2557" t="s">
        <v>4098</v>
      </c>
      <c r="H2557" t="s">
        <v>3857</v>
      </c>
      <c r="I2557" t="s">
        <v>3866</v>
      </c>
      <c r="J2557" t="s">
        <v>3865</v>
      </c>
      <c r="K2557">
        <v>25000</v>
      </c>
    </row>
    <row r="2558" spans="1:11" x14ac:dyDescent="0.25">
      <c r="A2558" t="s">
        <v>4096</v>
      </c>
      <c r="B2558" t="s">
        <v>3853</v>
      </c>
      <c r="C2558" t="s">
        <v>354</v>
      </c>
      <c r="D2558" t="s">
        <v>4097</v>
      </c>
      <c r="E2558" t="s">
        <v>3936</v>
      </c>
      <c r="F2558" t="s">
        <v>347</v>
      </c>
      <c r="G2558" t="s">
        <v>4098</v>
      </c>
      <c r="H2558" t="s">
        <v>3857</v>
      </c>
      <c r="I2558" t="s">
        <v>3866</v>
      </c>
      <c r="J2558" t="s">
        <v>3883</v>
      </c>
      <c r="K2558">
        <v>25000</v>
      </c>
    </row>
    <row r="2559" spans="1:11" x14ac:dyDescent="0.25">
      <c r="A2559" t="s">
        <v>4096</v>
      </c>
      <c r="B2559" t="s">
        <v>3853</v>
      </c>
      <c r="C2559" t="s">
        <v>354</v>
      </c>
      <c r="D2559" t="s">
        <v>4097</v>
      </c>
      <c r="E2559" t="s">
        <v>3936</v>
      </c>
      <c r="F2559" t="s">
        <v>347</v>
      </c>
      <c r="G2559" t="s">
        <v>4098</v>
      </c>
      <c r="H2559" t="s">
        <v>3857</v>
      </c>
      <c r="I2559" t="s">
        <v>3867</v>
      </c>
      <c r="J2559" t="s">
        <v>3865</v>
      </c>
      <c r="K2559">
        <v>20000</v>
      </c>
    </row>
    <row r="2560" spans="1:11" x14ac:dyDescent="0.25">
      <c r="A2560" t="s">
        <v>4096</v>
      </c>
      <c r="B2560" t="s">
        <v>3853</v>
      </c>
      <c r="C2560" t="s">
        <v>354</v>
      </c>
      <c r="D2560" t="s">
        <v>4097</v>
      </c>
      <c r="E2560" t="s">
        <v>3936</v>
      </c>
      <c r="F2560" t="s">
        <v>347</v>
      </c>
      <c r="G2560" t="s">
        <v>4098</v>
      </c>
      <c r="H2560" t="s">
        <v>3857</v>
      </c>
      <c r="I2560" t="s">
        <v>3867</v>
      </c>
      <c r="J2560" t="s">
        <v>3883</v>
      </c>
      <c r="K2560">
        <v>20000</v>
      </c>
    </row>
    <row r="2561" spans="1:11" x14ac:dyDescent="0.25">
      <c r="A2561" t="s">
        <v>4096</v>
      </c>
      <c r="B2561" t="s">
        <v>3853</v>
      </c>
      <c r="C2561" t="s">
        <v>354</v>
      </c>
      <c r="D2561" t="s">
        <v>4097</v>
      </c>
      <c r="E2561" t="s">
        <v>3936</v>
      </c>
      <c r="F2561" t="s">
        <v>347</v>
      </c>
      <c r="G2561" t="s">
        <v>4098</v>
      </c>
      <c r="H2561" t="s">
        <v>3857</v>
      </c>
      <c r="I2561" t="s">
        <v>3870</v>
      </c>
      <c r="J2561" t="s">
        <v>3865</v>
      </c>
      <c r="K2561">
        <v>12000</v>
      </c>
    </row>
    <row r="2562" spans="1:11" x14ac:dyDescent="0.25">
      <c r="A2562" t="s">
        <v>4096</v>
      </c>
      <c r="B2562" t="s">
        <v>3853</v>
      </c>
      <c r="C2562" t="s">
        <v>354</v>
      </c>
      <c r="D2562" t="s">
        <v>4097</v>
      </c>
      <c r="E2562" t="s">
        <v>3936</v>
      </c>
      <c r="F2562" t="s">
        <v>347</v>
      </c>
      <c r="G2562" t="s">
        <v>4098</v>
      </c>
      <c r="H2562" t="s">
        <v>3857</v>
      </c>
      <c r="I2562" t="s">
        <v>3870</v>
      </c>
      <c r="J2562" t="s">
        <v>3883</v>
      </c>
      <c r="K2562">
        <v>12000</v>
      </c>
    </row>
    <row r="2563" spans="1:11" x14ac:dyDescent="0.25">
      <c r="A2563" t="s">
        <v>4096</v>
      </c>
      <c r="B2563" t="s">
        <v>3853</v>
      </c>
      <c r="C2563" t="s">
        <v>354</v>
      </c>
      <c r="D2563" t="s">
        <v>4097</v>
      </c>
      <c r="E2563" t="s">
        <v>3936</v>
      </c>
      <c r="F2563" t="s">
        <v>347</v>
      </c>
      <c r="G2563" t="s">
        <v>4098</v>
      </c>
      <c r="H2563" t="s">
        <v>3857</v>
      </c>
      <c r="I2563" t="s">
        <v>3935</v>
      </c>
      <c r="J2563" t="s">
        <v>3865</v>
      </c>
      <c r="K2563">
        <v>12000</v>
      </c>
    </row>
    <row r="2564" spans="1:11" x14ac:dyDescent="0.25">
      <c r="A2564" t="s">
        <v>4096</v>
      </c>
      <c r="B2564" t="s">
        <v>3853</v>
      </c>
      <c r="C2564" t="s">
        <v>354</v>
      </c>
      <c r="D2564" t="s">
        <v>4097</v>
      </c>
      <c r="E2564" t="s">
        <v>3936</v>
      </c>
      <c r="F2564" t="s">
        <v>347</v>
      </c>
      <c r="G2564" t="s">
        <v>4098</v>
      </c>
      <c r="H2564" t="s">
        <v>3857</v>
      </c>
      <c r="I2564" t="s">
        <v>3935</v>
      </c>
      <c r="J2564" t="s">
        <v>3883</v>
      </c>
      <c r="K2564">
        <v>12000</v>
      </c>
    </row>
    <row r="2565" spans="1:11" x14ac:dyDescent="0.25">
      <c r="A2565" t="s">
        <v>4096</v>
      </c>
      <c r="B2565" t="s">
        <v>3853</v>
      </c>
      <c r="C2565" t="s">
        <v>354</v>
      </c>
      <c r="D2565" t="s">
        <v>4097</v>
      </c>
      <c r="E2565" t="s">
        <v>3936</v>
      </c>
      <c r="F2565" t="s">
        <v>347</v>
      </c>
      <c r="G2565" t="s">
        <v>4098</v>
      </c>
      <c r="H2565" t="s">
        <v>3857</v>
      </c>
      <c r="I2565" t="s">
        <v>530</v>
      </c>
      <c r="J2565" t="s">
        <v>533</v>
      </c>
      <c r="K2565">
        <v>75000</v>
      </c>
    </row>
    <row r="2566" spans="1:11" x14ac:dyDescent="0.25">
      <c r="A2566" t="s">
        <v>4096</v>
      </c>
      <c r="B2566" t="s">
        <v>3853</v>
      </c>
      <c r="C2566" t="s">
        <v>354</v>
      </c>
      <c r="D2566" t="s">
        <v>4097</v>
      </c>
      <c r="E2566" t="s">
        <v>3936</v>
      </c>
      <c r="F2566" t="s">
        <v>347</v>
      </c>
      <c r="G2566" t="s">
        <v>4098</v>
      </c>
      <c r="H2566" t="s">
        <v>3857</v>
      </c>
      <c r="I2566" t="s">
        <v>530</v>
      </c>
      <c r="J2566" t="s">
        <v>3871</v>
      </c>
      <c r="K2566">
        <v>82500</v>
      </c>
    </row>
    <row r="2567" spans="1:11" x14ac:dyDescent="0.25">
      <c r="A2567" t="s">
        <v>4096</v>
      </c>
      <c r="B2567" t="s">
        <v>3853</v>
      </c>
      <c r="C2567" t="s">
        <v>354</v>
      </c>
      <c r="D2567" t="s">
        <v>4097</v>
      </c>
      <c r="E2567" t="s">
        <v>3936</v>
      </c>
      <c r="F2567" t="s">
        <v>347</v>
      </c>
      <c r="G2567" t="s">
        <v>4098</v>
      </c>
      <c r="H2567" t="s">
        <v>3857</v>
      </c>
      <c r="I2567" t="s">
        <v>3873</v>
      </c>
      <c r="J2567" t="s">
        <v>3859</v>
      </c>
      <c r="K2567">
        <v>55</v>
      </c>
    </row>
    <row r="2568" spans="1:11" x14ac:dyDescent="0.25">
      <c r="A2568" t="s">
        <v>4096</v>
      </c>
      <c r="B2568" t="s">
        <v>3853</v>
      </c>
      <c r="C2568" t="s">
        <v>354</v>
      </c>
      <c r="D2568" t="s">
        <v>4097</v>
      </c>
      <c r="E2568" t="s">
        <v>3936</v>
      </c>
      <c r="F2568" t="s">
        <v>347</v>
      </c>
      <c r="G2568" t="s">
        <v>4098</v>
      </c>
      <c r="H2568" t="s">
        <v>3857</v>
      </c>
      <c r="I2568" t="s">
        <v>3873</v>
      </c>
      <c r="J2568" t="s">
        <v>3860</v>
      </c>
      <c r="K2568">
        <v>55</v>
      </c>
    </row>
    <row r="2569" spans="1:11" x14ac:dyDescent="0.25">
      <c r="A2569" t="s">
        <v>4096</v>
      </c>
      <c r="B2569" t="s">
        <v>3853</v>
      </c>
      <c r="C2569" t="s">
        <v>354</v>
      </c>
      <c r="D2569" t="s">
        <v>4097</v>
      </c>
      <c r="E2569" t="s">
        <v>3936</v>
      </c>
      <c r="F2569" t="s">
        <v>347</v>
      </c>
      <c r="G2569" t="s">
        <v>4098</v>
      </c>
      <c r="H2569" t="s">
        <v>3857</v>
      </c>
      <c r="I2569" t="s">
        <v>3886</v>
      </c>
      <c r="J2569" t="s">
        <v>3871</v>
      </c>
      <c r="K2569">
        <v>82500</v>
      </c>
    </row>
    <row r="2570" spans="1:11" x14ac:dyDescent="0.25">
      <c r="A2570" t="s">
        <v>4096</v>
      </c>
      <c r="B2570" t="s">
        <v>3853</v>
      </c>
      <c r="C2570" t="s">
        <v>354</v>
      </c>
      <c r="D2570" t="s">
        <v>4097</v>
      </c>
      <c r="E2570" t="s">
        <v>3936</v>
      </c>
      <c r="F2570" t="s">
        <v>347</v>
      </c>
      <c r="G2570" t="s">
        <v>4098</v>
      </c>
      <c r="H2570" t="s">
        <v>3857</v>
      </c>
      <c r="I2570" t="s">
        <v>3875</v>
      </c>
      <c r="J2570" t="s">
        <v>533</v>
      </c>
      <c r="K2570">
        <v>75000</v>
      </c>
    </row>
    <row r="2571" spans="1:11" x14ac:dyDescent="0.25">
      <c r="A2571" t="s">
        <v>4096</v>
      </c>
      <c r="B2571" t="s">
        <v>3853</v>
      </c>
      <c r="C2571" t="s">
        <v>354</v>
      </c>
      <c r="D2571" t="s">
        <v>4097</v>
      </c>
      <c r="E2571" t="s">
        <v>3936</v>
      </c>
      <c r="F2571" t="s">
        <v>347</v>
      </c>
      <c r="G2571" t="s">
        <v>4098</v>
      </c>
      <c r="H2571" t="s">
        <v>3857</v>
      </c>
      <c r="I2571" t="s">
        <v>3875</v>
      </c>
      <c r="J2571" t="s">
        <v>3871</v>
      </c>
      <c r="K2571">
        <v>82500</v>
      </c>
    </row>
    <row r="2572" spans="1:11" x14ac:dyDescent="0.25">
      <c r="A2572" t="s">
        <v>4096</v>
      </c>
      <c r="B2572" t="s">
        <v>3853</v>
      </c>
      <c r="C2572" t="s">
        <v>354</v>
      </c>
      <c r="D2572" t="s">
        <v>4097</v>
      </c>
      <c r="E2572" t="s">
        <v>3936</v>
      </c>
      <c r="F2572" t="s">
        <v>347</v>
      </c>
      <c r="G2572" t="s">
        <v>4098</v>
      </c>
      <c r="H2572" t="s">
        <v>3857</v>
      </c>
      <c r="I2572" t="s">
        <v>3876</v>
      </c>
      <c r="J2572" t="s">
        <v>3865</v>
      </c>
      <c r="K2572">
        <v>27000</v>
      </c>
    </row>
    <row r="2573" spans="1:11" x14ac:dyDescent="0.25">
      <c r="A2573" t="s">
        <v>4096</v>
      </c>
      <c r="B2573" t="s">
        <v>3853</v>
      </c>
      <c r="C2573" t="s">
        <v>354</v>
      </c>
      <c r="D2573" t="s">
        <v>4097</v>
      </c>
      <c r="E2573" t="s">
        <v>3936</v>
      </c>
      <c r="F2573" t="s">
        <v>347</v>
      </c>
      <c r="G2573" t="s">
        <v>4098</v>
      </c>
      <c r="H2573" t="s">
        <v>3857</v>
      </c>
      <c r="I2573" t="s">
        <v>3876</v>
      </c>
      <c r="J2573" t="s">
        <v>3883</v>
      </c>
      <c r="K2573">
        <v>27000</v>
      </c>
    </row>
    <row r="2574" spans="1:11" x14ac:dyDescent="0.25">
      <c r="A2574" t="s">
        <v>4099</v>
      </c>
      <c r="B2574" t="s">
        <v>3853</v>
      </c>
      <c r="C2574" t="s">
        <v>354</v>
      </c>
      <c r="D2574" t="s">
        <v>4100</v>
      </c>
      <c r="E2574" t="s">
        <v>3878</v>
      </c>
      <c r="F2574" t="s">
        <v>408</v>
      </c>
      <c r="G2574" t="s">
        <v>4101</v>
      </c>
      <c r="H2574" t="s">
        <v>3880</v>
      </c>
      <c r="I2574" t="s">
        <v>3858</v>
      </c>
      <c r="J2574" t="s">
        <v>3859</v>
      </c>
      <c r="K2574">
        <v>4500</v>
      </c>
    </row>
    <row r="2575" spans="1:11" x14ac:dyDescent="0.25">
      <c r="A2575" t="s">
        <v>4099</v>
      </c>
      <c r="B2575" t="s">
        <v>3853</v>
      </c>
      <c r="C2575" t="s">
        <v>354</v>
      </c>
      <c r="D2575" t="s">
        <v>4100</v>
      </c>
      <c r="E2575" t="s">
        <v>3878</v>
      </c>
      <c r="F2575" t="s">
        <v>408</v>
      </c>
      <c r="G2575" t="s">
        <v>4101</v>
      </c>
      <c r="H2575" t="s">
        <v>3880</v>
      </c>
      <c r="I2575" t="s">
        <v>3858</v>
      </c>
      <c r="J2575" t="s">
        <v>3860</v>
      </c>
      <c r="K2575">
        <v>4500</v>
      </c>
    </row>
    <row r="2576" spans="1:11" x14ac:dyDescent="0.25">
      <c r="A2576" t="s">
        <v>4099</v>
      </c>
      <c r="B2576" t="s">
        <v>3853</v>
      </c>
      <c r="C2576" t="s">
        <v>354</v>
      </c>
      <c r="D2576" t="s">
        <v>4100</v>
      </c>
      <c r="E2576" t="s">
        <v>3878</v>
      </c>
      <c r="F2576" t="s">
        <v>408</v>
      </c>
      <c r="G2576" t="s">
        <v>4101</v>
      </c>
      <c r="H2576" t="s">
        <v>3880</v>
      </c>
      <c r="I2576" t="s">
        <v>3881</v>
      </c>
      <c r="J2576" t="s">
        <v>3859</v>
      </c>
      <c r="K2576">
        <v>23000</v>
      </c>
    </row>
    <row r="2577" spans="1:11" x14ac:dyDescent="0.25">
      <c r="A2577" t="s">
        <v>4099</v>
      </c>
      <c r="B2577" t="s">
        <v>3853</v>
      </c>
      <c r="C2577" t="s">
        <v>354</v>
      </c>
      <c r="D2577" t="s">
        <v>4100</v>
      </c>
      <c r="E2577" t="s">
        <v>3878</v>
      </c>
      <c r="F2577" t="s">
        <v>408</v>
      </c>
      <c r="G2577" t="s">
        <v>4101</v>
      </c>
      <c r="H2577" t="s">
        <v>3880</v>
      </c>
      <c r="I2577" t="s">
        <v>3881</v>
      </c>
      <c r="J2577" t="s">
        <v>3860</v>
      </c>
      <c r="K2577">
        <v>23000</v>
      </c>
    </row>
    <row r="2578" spans="1:11" x14ac:dyDescent="0.25">
      <c r="A2578" t="s">
        <v>4099</v>
      </c>
      <c r="B2578" t="s">
        <v>3853</v>
      </c>
      <c r="C2578" t="s">
        <v>354</v>
      </c>
      <c r="D2578" t="s">
        <v>4100</v>
      </c>
      <c r="E2578" t="s">
        <v>3878</v>
      </c>
      <c r="F2578" t="s">
        <v>408</v>
      </c>
      <c r="G2578" t="s">
        <v>4101</v>
      </c>
      <c r="H2578" t="s">
        <v>3880</v>
      </c>
      <c r="I2578" t="s">
        <v>3863</v>
      </c>
      <c r="J2578" t="s">
        <v>3864</v>
      </c>
      <c r="K2578">
        <v>24000</v>
      </c>
    </row>
    <row r="2579" spans="1:11" x14ac:dyDescent="0.25">
      <c r="A2579" t="s">
        <v>4099</v>
      </c>
      <c r="B2579" t="s">
        <v>3853</v>
      </c>
      <c r="C2579" t="s">
        <v>354</v>
      </c>
      <c r="D2579" t="s">
        <v>4100</v>
      </c>
      <c r="E2579" t="s">
        <v>3878</v>
      </c>
      <c r="F2579" t="s">
        <v>408</v>
      </c>
      <c r="G2579" t="s">
        <v>4101</v>
      </c>
      <c r="H2579" t="s">
        <v>3880</v>
      </c>
      <c r="I2579" t="s">
        <v>3863</v>
      </c>
      <c r="J2579" t="s">
        <v>3865</v>
      </c>
      <c r="K2579">
        <v>25000</v>
      </c>
    </row>
    <row r="2580" spans="1:11" x14ac:dyDescent="0.25">
      <c r="A2580" t="s">
        <v>4099</v>
      </c>
      <c r="B2580" t="s">
        <v>3853</v>
      </c>
      <c r="C2580" t="s">
        <v>354</v>
      </c>
      <c r="D2580" t="s">
        <v>4100</v>
      </c>
      <c r="E2580" t="s">
        <v>3878</v>
      </c>
      <c r="F2580" t="s">
        <v>408</v>
      </c>
      <c r="G2580" t="s">
        <v>4101</v>
      </c>
      <c r="H2580" t="s">
        <v>3880</v>
      </c>
      <c r="I2580" t="s">
        <v>3863</v>
      </c>
      <c r="J2580" t="s">
        <v>3883</v>
      </c>
      <c r="K2580">
        <v>25000</v>
      </c>
    </row>
    <row r="2581" spans="1:11" x14ac:dyDescent="0.25">
      <c r="A2581" t="s">
        <v>4099</v>
      </c>
      <c r="B2581" t="s">
        <v>3853</v>
      </c>
      <c r="C2581" t="s">
        <v>354</v>
      </c>
      <c r="D2581" t="s">
        <v>4100</v>
      </c>
      <c r="E2581" t="s">
        <v>3878</v>
      </c>
      <c r="F2581" t="s">
        <v>408</v>
      </c>
      <c r="G2581" t="s">
        <v>4101</v>
      </c>
      <c r="H2581" t="s">
        <v>3880</v>
      </c>
      <c r="I2581" t="s">
        <v>3947</v>
      </c>
      <c r="J2581" t="s">
        <v>3865</v>
      </c>
      <c r="K2581">
        <v>1000</v>
      </c>
    </row>
    <row r="2582" spans="1:11" x14ac:dyDescent="0.25">
      <c r="A2582" t="s">
        <v>4099</v>
      </c>
      <c r="B2582" t="s">
        <v>3853</v>
      </c>
      <c r="C2582" t="s">
        <v>354</v>
      </c>
      <c r="D2582" t="s">
        <v>4100</v>
      </c>
      <c r="E2582" t="s">
        <v>3878</v>
      </c>
      <c r="F2582" t="s">
        <v>408</v>
      </c>
      <c r="G2582" t="s">
        <v>4101</v>
      </c>
      <c r="H2582" t="s">
        <v>3880</v>
      </c>
      <c r="I2582" t="s">
        <v>3947</v>
      </c>
      <c r="J2582" t="s">
        <v>3883</v>
      </c>
      <c r="K2582">
        <v>1000</v>
      </c>
    </row>
    <row r="2583" spans="1:11" x14ac:dyDescent="0.25">
      <c r="A2583" t="s">
        <v>4099</v>
      </c>
      <c r="B2583" t="s">
        <v>3853</v>
      </c>
      <c r="C2583" t="s">
        <v>354</v>
      </c>
      <c r="D2583" t="s">
        <v>4100</v>
      </c>
      <c r="E2583" t="s">
        <v>3878</v>
      </c>
      <c r="F2583" t="s">
        <v>408</v>
      </c>
      <c r="G2583" t="s">
        <v>4101</v>
      </c>
      <c r="H2583" t="s">
        <v>3880</v>
      </c>
      <c r="I2583" t="s">
        <v>3882</v>
      </c>
      <c r="J2583" t="s">
        <v>3864</v>
      </c>
      <c r="K2583">
        <v>13000</v>
      </c>
    </row>
    <row r="2584" spans="1:11" x14ac:dyDescent="0.25">
      <c r="A2584" t="s">
        <v>4099</v>
      </c>
      <c r="B2584" t="s">
        <v>3853</v>
      </c>
      <c r="C2584" t="s">
        <v>354</v>
      </c>
      <c r="D2584" t="s">
        <v>4100</v>
      </c>
      <c r="E2584" t="s">
        <v>3878</v>
      </c>
      <c r="F2584" t="s">
        <v>408</v>
      </c>
      <c r="G2584" t="s">
        <v>4101</v>
      </c>
      <c r="H2584" t="s">
        <v>3880</v>
      </c>
      <c r="I2584" t="s">
        <v>3882</v>
      </c>
      <c r="J2584" t="s">
        <v>3865</v>
      </c>
      <c r="K2584">
        <v>14000</v>
      </c>
    </row>
    <row r="2585" spans="1:11" x14ac:dyDescent="0.25">
      <c r="A2585" t="s">
        <v>4099</v>
      </c>
      <c r="B2585" t="s">
        <v>3853</v>
      </c>
      <c r="C2585" t="s">
        <v>354</v>
      </c>
      <c r="D2585" t="s">
        <v>4100</v>
      </c>
      <c r="E2585" t="s">
        <v>3878</v>
      </c>
      <c r="F2585" t="s">
        <v>408</v>
      </c>
      <c r="G2585" t="s">
        <v>4101</v>
      </c>
      <c r="H2585" t="s">
        <v>3880</v>
      </c>
      <c r="I2585" t="s">
        <v>3882</v>
      </c>
      <c r="J2585" t="s">
        <v>3883</v>
      </c>
      <c r="K2585">
        <v>14000</v>
      </c>
    </row>
    <row r="2586" spans="1:11" x14ac:dyDescent="0.25">
      <c r="A2586" t="s">
        <v>4099</v>
      </c>
      <c r="B2586" t="s">
        <v>3853</v>
      </c>
      <c r="C2586" t="s">
        <v>354</v>
      </c>
      <c r="D2586" t="s">
        <v>4100</v>
      </c>
      <c r="E2586" t="s">
        <v>3878</v>
      </c>
      <c r="F2586" t="s">
        <v>408</v>
      </c>
      <c r="G2586" t="s">
        <v>4101</v>
      </c>
      <c r="H2586" t="s">
        <v>3880</v>
      </c>
      <c r="I2586" t="s">
        <v>3866</v>
      </c>
      <c r="J2586" t="s">
        <v>3865</v>
      </c>
      <c r="K2586">
        <v>17000</v>
      </c>
    </row>
    <row r="2587" spans="1:11" x14ac:dyDescent="0.25">
      <c r="A2587" t="s">
        <v>4099</v>
      </c>
      <c r="B2587" t="s">
        <v>3853</v>
      </c>
      <c r="C2587" t="s">
        <v>354</v>
      </c>
      <c r="D2587" t="s">
        <v>4100</v>
      </c>
      <c r="E2587" t="s">
        <v>3878</v>
      </c>
      <c r="F2587" t="s">
        <v>408</v>
      </c>
      <c r="G2587" t="s">
        <v>4101</v>
      </c>
      <c r="H2587" t="s">
        <v>3880</v>
      </c>
      <c r="I2587" t="s">
        <v>3866</v>
      </c>
      <c r="J2587" t="s">
        <v>3883</v>
      </c>
      <c r="K2587">
        <v>17000</v>
      </c>
    </row>
    <row r="2588" spans="1:11" x14ac:dyDescent="0.25">
      <c r="A2588" t="s">
        <v>4099</v>
      </c>
      <c r="B2588" t="s">
        <v>3853</v>
      </c>
      <c r="C2588" t="s">
        <v>354</v>
      </c>
      <c r="D2588" t="s">
        <v>4100</v>
      </c>
      <c r="E2588" t="s">
        <v>3878</v>
      </c>
      <c r="F2588" t="s">
        <v>408</v>
      </c>
      <c r="G2588" t="s">
        <v>4101</v>
      </c>
      <c r="H2588" t="s">
        <v>3880</v>
      </c>
      <c r="I2588" t="s">
        <v>3867</v>
      </c>
      <c r="J2588" t="s">
        <v>3865</v>
      </c>
      <c r="K2588">
        <v>5000</v>
      </c>
    </row>
    <row r="2589" spans="1:11" x14ac:dyDescent="0.25">
      <c r="A2589" t="s">
        <v>4099</v>
      </c>
      <c r="B2589" t="s">
        <v>3853</v>
      </c>
      <c r="C2589" t="s">
        <v>354</v>
      </c>
      <c r="D2589" t="s">
        <v>4100</v>
      </c>
      <c r="E2589" t="s">
        <v>3878</v>
      </c>
      <c r="F2589" t="s">
        <v>408</v>
      </c>
      <c r="G2589" t="s">
        <v>4101</v>
      </c>
      <c r="H2589" t="s">
        <v>3880</v>
      </c>
      <c r="I2589" t="s">
        <v>3867</v>
      </c>
      <c r="J2589" t="s">
        <v>3883</v>
      </c>
      <c r="K2589">
        <v>5000</v>
      </c>
    </row>
    <row r="2590" spans="1:11" x14ac:dyDescent="0.25">
      <c r="A2590" t="s">
        <v>4099</v>
      </c>
      <c r="B2590" t="s">
        <v>3853</v>
      </c>
      <c r="C2590" t="s">
        <v>354</v>
      </c>
      <c r="D2590" t="s">
        <v>4100</v>
      </c>
      <c r="E2590" t="s">
        <v>3878</v>
      </c>
      <c r="F2590" t="s">
        <v>408</v>
      </c>
      <c r="G2590" t="s">
        <v>4101</v>
      </c>
      <c r="H2590" t="s">
        <v>3880</v>
      </c>
      <c r="I2590" t="s">
        <v>3869</v>
      </c>
      <c r="J2590" t="s">
        <v>3865</v>
      </c>
      <c r="K2590">
        <v>5000</v>
      </c>
    </row>
    <row r="2591" spans="1:11" x14ac:dyDescent="0.25">
      <c r="A2591" t="s">
        <v>4099</v>
      </c>
      <c r="B2591" t="s">
        <v>3853</v>
      </c>
      <c r="C2591" t="s">
        <v>354</v>
      </c>
      <c r="D2591" t="s">
        <v>4100</v>
      </c>
      <c r="E2591" t="s">
        <v>3878</v>
      </c>
      <c r="F2591" t="s">
        <v>408</v>
      </c>
      <c r="G2591" t="s">
        <v>4101</v>
      </c>
      <c r="H2591" t="s">
        <v>3880</v>
      </c>
      <c r="I2591" t="s">
        <v>3869</v>
      </c>
      <c r="J2591" t="s">
        <v>3883</v>
      </c>
      <c r="K2591">
        <v>5000</v>
      </c>
    </row>
    <row r="2592" spans="1:11" x14ac:dyDescent="0.25">
      <c r="A2592" t="s">
        <v>4099</v>
      </c>
      <c r="B2592" t="s">
        <v>3853</v>
      </c>
      <c r="C2592" t="s">
        <v>354</v>
      </c>
      <c r="D2592" t="s">
        <v>4100</v>
      </c>
      <c r="E2592" t="s">
        <v>3878</v>
      </c>
      <c r="F2592" t="s">
        <v>408</v>
      </c>
      <c r="G2592" t="s">
        <v>4101</v>
      </c>
      <c r="H2592" t="s">
        <v>3880</v>
      </c>
      <c r="I2592" t="s">
        <v>3870</v>
      </c>
      <c r="J2592" t="s">
        <v>3865</v>
      </c>
      <c r="K2592">
        <v>26000</v>
      </c>
    </row>
    <row r="2593" spans="1:11" x14ac:dyDescent="0.25">
      <c r="A2593" t="s">
        <v>4099</v>
      </c>
      <c r="B2593" t="s">
        <v>3853</v>
      </c>
      <c r="C2593" t="s">
        <v>354</v>
      </c>
      <c r="D2593" t="s">
        <v>4100</v>
      </c>
      <c r="E2593" t="s">
        <v>3878</v>
      </c>
      <c r="F2593" t="s">
        <v>408</v>
      </c>
      <c r="G2593" t="s">
        <v>4101</v>
      </c>
      <c r="H2593" t="s">
        <v>3880</v>
      </c>
      <c r="I2593" t="s">
        <v>3870</v>
      </c>
      <c r="J2593" t="s">
        <v>3883</v>
      </c>
      <c r="K2593">
        <v>26000</v>
      </c>
    </row>
    <row r="2594" spans="1:11" x14ac:dyDescent="0.25">
      <c r="A2594" t="s">
        <v>4099</v>
      </c>
      <c r="B2594" t="s">
        <v>3853</v>
      </c>
      <c r="C2594" t="s">
        <v>354</v>
      </c>
      <c r="D2594" t="s">
        <v>4100</v>
      </c>
      <c r="E2594" t="s">
        <v>3878</v>
      </c>
      <c r="F2594" t="s">
        <v>408</v>
      </c>
      <c r="G2594" t="s">
        <v>4101</v>
      </c>
      <c r="H2594" t="s">
        <v>3880</v>
      </c>
      <c r="I2594" t="s">
        <v>3905</v>
      </c>
      <c r="J2594" t="s">
        <v>3859</v>
      </c>
      <c r="K2594">
        <v>10</v>
      </c>
    </row>
    <row r="2595" spans="1:11" x14ac:dyDescent="0.25">
      <c r="A2595" t="s">
        <v>4099</v>
      </c>
      <c r="B2595" t="s">
        <v>3853</v>
      </c>
      <c r="C2595" t="s">
        <v>354</v>
      </c>
      <c r="D2595" t="s">
        <v>4100</v>
      </c>
      <c r="E2595" t="s">
        <v>3878</v>
      </c>
      <c r="F2595" t="s">
        <v>408</v>
      </c>
      <c r="G2595" t="s">
        <v>4101</v>
      </c>
      <c r="H2595" t="s">
        <v>3880</v>
      </c>
      <c r="I2595" t="s">
        <v>3905</v>
      </c>
      <c r="J2595" t="s">
        <v>3860</v>
      </c>
      <c r="K2595">
        <v>10</v>
      </c>
    </row>
    <row r="2596" spans="1:11" x14ac:dyDescent="0.25">
      <c r="A2596" t="s">
        <v>4099</v>
      </c>
      <c r="B2596" t="s">
        <v>3853</v>
      </c>
      <c r="C2596" t="s">
        <v>354</v>
      </c>
      <c r="D2596" t="s">
        <v>4100</v>
      </c>
      <c r="E2596" t="s">
        <v>3878</v>
      </c>
      <c r="F2596" t="s">
        <v>408</v>
      </c>
      <c r="G2596" t="s">
        <v>4101</v>
      </c>
      <c r="H2596" t="s">
        <v>3880</v>
      </c>
      <c r="I2596" t="s">
        <v>3884</v>
      </c>
      <c r="J2596" t="s">
        <v>3859</v>
      </c>
      <c r="K2596">
        <v>8500</v>
      </c>
    </row>
    <row r="2597" spans="1:11" x14ac:dyDescent="0.25">
      <c r="A2597" t="s">
        <v>4099</v>
      </c>
      <c r="B2597" t="s">
        <v>3853</v>
      </c>
      <c r="C2597" t="s">
        <v>354</v>
      </c>
      <c r="D2597" t="s">
        <v>4100</v>
      </c>
      <c r="E2597" t="s">
        <v>3878</v>
      </c>
      <c r="F2597" t="s">
        <v>408</v>
      </c>
      <c r="G2597" t="s">
        <v>4101</v>
      </c>
      <c r="H2597" t="s">
        <v>3880</v>
      </c>
      <c r="I2597" t="s">
        <v>3884</v>
      </c>
      <c r="J2597" t="s">
        <v>3860</v>
      </c>
      <c r="K2597">
        <v>8500</v>
      </c>
    </row>
    <row r="2598" spans="1:11" x14ac:dyDescent="0.25">
      <c r="A2598" t="s">
        <v>4099</v>
      </c>
      <c r="B2598" t="s">
        <v>3853</v>
      </c>
      <c r="C2598" t="s">
        <v>354</v>
      </c>
      <c r="D2598" t="s">
        <v>4100</v>
      </c>
      <c r="E2598" t="s">
        <v>3878</v>
      </c>
      <c r="F2598" t="s">
        <v>408</v>
      </c>
      <c r="G2598" t="s">
        <v>4101</v>
      </c>
      <c r="H2598" t="s">
        <v>3880</v>
      </c>
      <c r="I2598" t="s">
        <v>530</v>
      </c>
      <c r="J2598" t="s">
        <v>533</v>
      </c>
      <c r="K2598">
        <v>67000</v>
      </c>
    </row>
    <row r="2599" spans="1:11" x14ac:dyDescent="0.25">
      <c r="A2599" t="s">
        <v>4099</v>
      </c>
      <c r="B2599" t="s">
        <v>3853</v>
      </c>
      <c r="C2599" t="s">
        <v>354</v>
      </c>
      <c r="D2599" t="s">
        <v>4100</v>
      </c>
      <c r="E2599" t="s">
        <v>3878</v>
      </c>
      <c r="F2599" t="s">
        <v>408</v>
      </c>
      <c r="G2599" t="s">
        <v>4101</v>
      </c>
      <c r="H2599" t="s">
        <v>3880</v>
      </c>
      <c r="I2599" t="s">
        <v>530</v>
      </c>
      <c r="J2599" t="s">
        <v>3871</v>
      </c>
      <c r="K2599">
        <v>70000</v>
      </c>
    </row>
    <row r="2600" spans="1:11" x14ac:dyDescent="0.25">
      <c r="A2600" t="s">
        <v>4099</v>
      </c>
      <c r="B2600" t="s">
        <v>3853</v>
      </c>
      <c r="C2600" t="s">
        <v>354</v>
      </c>
      <c r="D2600" t="s">
        <v>4100</v>
      </c>
      <c r="E2600" t="s">
        <v>3878</v>
      </c>
      <c r="F2600" t="s">
        <v>408</v>
      </c>
      <c r="G2600" t="s">
        <v>4101</v>
      </c>
      <c r="H2600" t="s">
        <v>3880</v>
      </c>
      <c r="I2600" t="s">
        <v>3873</v>
      </c>
      <c r="J2600" t="s">
        <v>3859</v>
      </c>
      <c r="K2600">
        <v>67</v>
      </c>
    </row>
    <row r="2601" spans="1:11" x14ac:dyDescent="0.25">
      <c r="A2601" t="s">
        <v>4099</v>
      </c>
      <c r="B2601" t="s">
        <v>3853</v>
      </c>
      <c r="C2601" t="s">
        <v>354</v>
      </c>
      <c r="D2601" t="s">
        <v>4100</v>
      </c>
      <c r="E2601" t="s">
        <v>3878</v>
      </c>
      <c r="F2601" t="s">
        <v>408</v>
      </c>
      <c r="G2601" t="s">
        <v>4101</v>
      </c>
      <c r="H2601" t="s">
        <v>3880</v>
      </c>
      <c r="I2601" t="s">
        <v>3873</v>
      </c>
      <c r="J2601" t="s">
        <v>3860</v>
      </c>
      <c r="K2601">
        <v>67</v>
      </c>
    </row>
    <row r="2602" spans="1:11" x14ac:dyDescent="0.25">
      <c r="A2602" t="s">
        <v>4099</v>
      </c>
      <c r="B2602" t="s">
        <v>3853</v>
      </c>
      <c r="C2602" t="s">
        <v>354</v>
      </c>
      <c r="D2602" t="s">
        <v>4100</v>
      </c>
      <c r="E2602" t="s">
        <v>3878</v>
      </c>
      <c r="F2602" t="s">
        <v>408</v>
      </c>
      <c r="G2602" t="s">
        <v>4101</v>
      </c>
      <c r="H2602" t="s">
        <v>3880</v>
      </c>
      <c r="I2602" t="s">
        <v>3886</v>
      </c>
      <c r="J2602" t="s">
        <v>3871</v>
      </c>
      <c r="K2602">
        <v>70000</v>
      </c>
    </row>
    <row r="2603" spans="1:11" x14ac:dyDescent="0.25">
      <c r="A2603" t="s">
        <v>4099</v>
      </c>
      <c r="B2603" t="s">
        <v>3853</v>
      </c>
      <c r="C2603" t="s">
        <v>354</v>
      </c>
      <c r="D2603" t="s">
        <v>4100</v>
      </c>
      <c r="E2603" t="s">
        <v>3878</v>
      </c>
      <c r="F2603" t="s">
        <v>408</v>
      </c>
      <c r="G2603" t="s">
        <v>4101</v>
      </c>
      <c r="H2603" t="s">
        <v>3880</v>
      </c>
      <c r="I2603" t="s">
        <v>3875</v>
      </c>
      <c r="J2603" t="s">
        <v>533</v>
      </c>
      <c r="K2603">
        <v>67000</v>
      </c>
    </row>
    <row r="2604" spans="1:11" x14ac:dyDescent="0.25">
      <c r="A2604" t="s">
        <v>4099</v>
      </c>
      <c r="B2604" t="s">
        <v>3853</v>
      </c>
      <c r="C2604" t="s">
        <v>354</v>
      </c>
      <c r="D2604" t="s">
        <v>4100</v>
      </c>
      <c r="E2604" t="s">
        <v>3878</v>
      </c>
      <c r="F2604" t="s">
        <v>408</v>
      </c>
      <c r="G2604" t="s">
        <v>4101</v>
      </c>
      <c r="H2604" t="s">
        <v>3880</v>
      </c>
      <c r="I2604" t="s">
        <v>3875</v>
      </c>
      <c r="J2604" t="s">
        <v>3871</v>
      </c>
      <c r="K2604">
        <v>70000</v>
      </c>
    </row>
    <row r="2605" spans="1:11" x14ac:dyDescent="0.25">
      <c r="A2605" t="s">
        <v>4099</v>
      </c>
      <c r="B2605" t="s">
        <v>3853</v>
      </c>
      <c r="C2605" t="s">
        <v>354</v>
      </c>
      <c r="D2605" t="s">
        <v>4100</v>
      </c>
      <c r="E2605" t="s">
        <v>3878</v>
      </c>
      <c r="F2605" t="s">
        <v>408</v>
      </c>
      <c r="G2605" t="s">
        <v>4101</v>
      </c>
      <c r="H2605" t="s">
        <v>3880</v>
      </c>
      <c r="I2605" t="s">
        <v>3876</v>
      </c>
      <c r="J2605" t="s">
        <v>3865</v>
      </c>
      <c r="K2605">
        <v>40000</v>
      </c>
    </row>
    <row r="2606" spans="1:11" x14ac:dyDescent="0.25">
      <c r="A2606" t="s">
        <v>4099</v>
      </c>
      <c r="B2606" t="s">
        <v>3853</v>
      </c>
      <c r="C2606" t="s">
        <v>354</v>
      </c>
      <c r="D2606" t="s">
        <v>4100</v>
      </c>
      <c r="E2606" t="s">
        <v>3878</v>
      </c>
      <c r="F2606" t="s">
        <v>408</v>
      </c>
      <c r="G2606" t="s">
        <v>4101</v>
      </c>
      <c r="H2606" t="s">
        <v>3880</v>
      </c>
      <c r="I2606" t="s">
        <v>3876</v>
      </c>
      <c r="J2606" t="s">
        <v>3883</v>
      </c>
      <c r="K2606">
        <v>40000</v>
      </c>
    </row>
    <row r="2607" spans="1:11" x14ac:dyDescent="0.25">
      <c r="A2607" t="s">
        <v>4102</v>
      </c>
      <c r="B2607" t="s">
        <v>3853</v>
      </c>
      <c r="C2607" t="s">
        <v>354</v>
      </c>
      <c r="D2607" t="s">
        <v>4102</v>
      </c>
      <c r="E2607" t="s">
        <v>770</v>
      </c>
      <c r="F2607" t="s">
        <v>305</v>
      </c>
      <c r="G2607" t="s">
        <v>4022</v>
      </c>
      <c r="H2607" t="s">
        <v>3890</v>
      </c>
      <c r="I2607" t="s">
        <v>3901</v>
      </c>
      <c r="J2607" t="s">
        <v>3859</v>
      </c>
      <c r="K2607">
        <v>1500</v>
      </c>
    </row>
    <row r="2608" spans="1:11" x14ac:dyDescent="0.25">
      <c r="A2608" t="s">
        <v>4102</v>
      </c>
      <c r="B2608" t="s">
        <v>3853</v>
      </c>
      <c r="C2608" t="s">
        <v>354</v>
      </c>
      <c r="D2608" t="s">
        <v>4102</v>
      </c>
      <c r="E2608" t="s">
        <v>770</v>
      </c>
      <c r="F2608" t="s">
        <v>305</v>
      </c>
      <c r="G2608" t="s">
        <v>4022</v>
      </c>
      <c r="H2608" t="s">
        <v>3890</v>
      </c>
      <c r="I2608" t="s">
        <v>3901</v>
      </c>
      <c r="J2608" t="s">
        <v>3860</v>
      </c>
      <c r="K2608">
        <v>1500</v>
      </c>
    </row>
    <row r="2609" spans="1:11" x14ac:dyDescent="0.25">
      <c r="A2609" t="s">
        <v>4102</v>
      </c>
      <c r="B2609" t="s">
        <v>3853</v>
      </c>
      <c r="C2609" t="s">
        <v>354</v>
      </c>
      <c r="D2609" t="s">
        <v>4102</v>
      </c>
      <c r="E2609" t="s">
        <v>770</v>
      </c>
      <c r="F2609" t="s">
        <v>305</v>
      </c>
      <c r="G2609" t="s">
        <v>4022</v>
      </c>
      <c r="H2609" t="s">
        <v>3890</v>
      </c>
      <c r="I2609" t="s">
        <v>3881</v>
      </c>
      <c r="J2609" t="s">
        <v>3859</v>
      </c>
      <c r="K2609">
        <v>8000</v>
      </c>
    </row>
    <row r="2610" spans="1:11" x14ac:dyDescent="0.25">
      <c r="A2610" t="s">
        <v>4102</v>
      </c>
      <c r="B2610" t="s">
        <v>3853</v>
      </c>
      <c r="C2610" t="s">
        <v>354</v>
      </c>
      <c r="D2610" t="s">
        <v>4102</v>
      </c>
      <c r="E2610" t="s">
        <v>770</v>
      </c>
      <c r="F2610" t="s">
        <v>305</v>
      </c>
      <c r="G2610" t="s">
        <v>4022</v>
      </c>
      <c r="H2610" t="s">
        <v>3890</v>
      </c>
      <c r="I2610" t="s">
        <v>3881</v>
      </c>
      <c r="J2610" t="s">
        <v>3860</v>
      </c>
      <c r="K2610">
        <v>8000</v>
      </c>
    </row>
    <row r="2611" spans="1:11" x14ac:dyDescent="0.25">
      <c r="A2611" t="s">
        <v>4102</v>
      </c>
      <c r="B2611" t="s">
        <v>3853</v>
      </c>
      <c r="C2611" t="s">
        <v>354</v>
      </c>
      <c r="D2611" t="s">
        <v>4102</v>
      </c>
      <c r="E2611" t="s">
        <v>770</v>
      </c>
      <c r="F2611" t="s">
        <v>305</v>
      </c>
      <c r="G2611" t="s">
        <v>4022</v>
      </c>
      <c r="H2611" t="s">
        <v>3890</v>
      </c>
      <c r="I2611" t="s">
        <v>3868</v>
      </c>
      <c r="J2611" t="s">
        <v>3865</v>
      </c>
      <c r="K2611">
        <v>1800</v>
      </c>
    </row>
    <row r="2612" spans="1:11" x14ac:dyDescent="0.25">
      <c r="A2612" t="s">
        <v>4102</v>
      </c>
      <c r="B2612" t="s">
        <v>3853</v>
      </c>
      <c r="C2612" t="s">
        <v>354</v>
      </c>
      <c r="D2612" t="s">
        <v>4102</v>
      </c>
      <c r="E2612" t="s">
        <v>770</v>
      </c>
      <c r="F2612" t="s">
        <v>305</v>
      </c>
      <c r="G2612" t="s">
        <v>4022</v>
      </c>
      <c r="H2612" t="s">
        <v>3890</v>
      </c>
      <c r="I2612" t="s">
        <v>3868</v>
      </c>
      <c r="J2612" t="s">
        <v>3883</v>
      </c>
      <c r="K2612">
        <v>1800</v>
      </c>
    </row>
    <row r="2613" spans="1:11" x14ac:dyDescent="0.25">
      <c r="A2613" t="s">
        <v>4102</v>
      </c>
      <c r="B2613" t="s">
        <v>3853</v>
      </c>
      <c r="C2613" t="s">
        <v>354</v>
      </c>
      <c r="D2613" t="s">
        <v>4102</v>
      </c>
      <c r="E2613" t="s">
        <v>770</v>
      </c>
      <c r="F2613" t="s">
        <v>305</v>
      </c>
      <c r="G2613" t="s">
        <v>4022</v>
      </c>
      <c r="H2613" t="s">
        <v>3890</v>
      </c>
      <c r="I2613" t="s">
        <v>3918</v>
      </c>
      <c r="J2613" t="s">
        <v>3865</v>
      </c>
      <c r="K2613">
        <v>3600</v>
      </c>
    </row>
    <row r="2614" spans="1:11" x14ac:dyDescent="0.25">
      <c r="A2614" t="s">
        <v>4102</v>
      </c>
      <c r="B2614" t="s">
        <v>3853</v>
      </c>
      <c r="C2614" t="s">
        <v>354</v>
      </c>
      <c r="D2614" t="s">
        <v>4102</v>
      </c>
      <c r="E2614" t="s">
        <v>770</v>
      </c>
      <c r="F2614" t="s">
        <v>305</v>
      </c>
      <c r="G2614" t="s">
        <v>4022</v>
      </c>
      <c r="H2614" t="s">
        <v>3890</v>
      </c>
      <c r="I2614" t="s">
        <v>3918</v>
      </c>
      <c r="J2614" t="s">
        <v>3883</v>
      </c>
      <c r="K2614">
        <v>3600</v>
      </c>
    </row>
    <row r="2615" spans="1:11" x14ac:dyDescent="0.25">
      <c r="A2615" t="s">
        <v>4102</v>
      </c>
      <c r="B2615" t="s">
        <v>3853</v>
      </c>
      <c r="C2615" t="s">
        <v>354</v>
      </c>
      <c r="D2615" t="s">
        <v>4102</v>
      </c>
      <c r="E2615" t="s">
        <v>770</v>
      </c>
      <c r="F2615" t="s">
        <v>305</v>
      </c>
      <c r="G2615" t="s">
        <v>4022</v>
      </c>
      <c r="H2615" t="s">
        <v>3890</v>
      </c>
      <c r="I2615" t="s">
        <v>3905</v>
      </c>
      <c r="J2615" t="s">
        <v>3859</v>
      </c>
      <c r="K2615">
        <v>4</v>
      </c>
    </row>
    <row r="2616" spans="1:11" x14ac:dyDescent="0.25">
      <c r="A2616" t="s">
        <v>4102</v>
      </c>
      <c r="B2616" t="s">
        <v>3853</v>
      </c>
      <c r="C2616" t="s">
        <v>354</v>
      </c>
      <c r="D2616" t="s">
        <v>4102</v>
      </c>
      <c r="E2616" t="s">
        <v>770</v>
      </c>
      <c r="F2616" t="s">
        <v>305</v>
      </c>
      <c r="G2616" t="s">
        <v>4022</v>
      </c>
      <c r="H2616" t="s">
        <v>3890</v>
      </c>
      <c r="I2616" t="s">
        <v>3905</v>
      </c>
      <c r="J2616" t="s">
        <v>3860</v>
      </c>
      <c r="K2616">
        <v>4</v>
      </c>
    </row>
    <row r="2617" spans="1:11" x14ac:dyDescent="0.25">
      <c r="A2617" t="s">
        <v>4102</v>
      </c>
      <c r="B2617" t="s">
        <v>3853</v>
      </c>
      <c r="C2617" t="s">
        <v>354</v>
      </c>
      <c r="D2617" t="s">
        <v>4102</v>
      </c>
      <c r="E2617" t="s">
        <v>770</v>
      </c>
      <c r="F2617" t="s">
        <v>305</v>
      </c>
      <c r="G2617" t="s">
        <v>4022</v>
      </c>
      <c r="H2617" t="s">
        <v>3890</v>
      </c>
      <c r="I2617" t="s">
        <v>3885</v>
      </c>
      <c r="J2617" t="s">
        <v>3859</v>
      </c>
      <c r="K2617">
        <v>5800</v>
      </c>
    </row>
    <row r="2618" spans="1:11" x14ac:dyDescent="0.25">
      <c r="A2618" t="s">
        <v>4102</v>
      </c>
      <c r="B2618" t="s">
        <v>3853</v>
      </c>
      <c r="C2618" t="s">
        <v>354</v>
      </c>
      <c r="D2618" t="s">
        <v>4102</v>
      </c>
      <c r="E2618" t="s">
        <v>770</v>
      </c>
      <c r="F2618" t="s">
        <v>305</v>
      </c>
      <c r="G2618" t="s">
        <v>4022</v>
      </c>
      <c r="H2618" t="s">
        <v>3890</v>
      </c>
      <c r="I2618" t="s">
        <v>3885</v>
      </c>
      <c r="J2618" t="s">
        <v>3860</v>
      </c>
      <c r="K2618">
        <v>5800</v>
      </c>
    </row>
    <row r="2619" spans="1:11" x14ac:dyDescent="0.25">
      <c r="A2619" t="s">
        <v>4102</v>
      </c>
      <c r="B2619" t="s">
        <v>3853</v>
      </c>
      <c r="C2619" t="s">
        <v>354</v>
      </c>
      <c r="D2619" t="s">
        <v>4102</v>
      </c>
      <c r="E2619" t="s">
        <v>770</v>
      </c>
      <c r="F2619" t="s">
        <v>305</v>
      </c>
      <c r="G2619" t="s">
        <v>4022</v>
      </c>
      <c r="H2619" t="s">
        <v>3890</v>
      </c>
      <c r="I2619" t="s">
        <v>530</v>
      </c>
      <c r="J2619" t="s">
        <v>533</v>
      </c>
      <c r="K2619">
        <v>15000</v>
      </c>
    </row>
    <row r="2620" spans="1:11" x14ac:dyDescent="0.25">
      <c r="A2620" t="s">
        <v>4102</v>
      </c>
      <c r="B2620" t="s">
        <v>3853</v>
      </c>
      <c r="C2620" t="s">
        <v>354</v>
      </c>
      <c r="D2620" t="s">
        <v>4102</v>
      </c>
      <c r="E2620" t="s">
        <v>770</v>
      </c>
      <c r="F2620" t="s">
        <v>305</v>
      </c>
      <c r="G2620" t="s">
        <v>4022</v>
      </c>
      <c r="H2620" t="s">
        <v>3890</v>
      </c>
      <c r="I2620" t="s">
        <v>530</v>
      </c>
      <c r="J2620" t="s">
        <v>3871</v>
      </c>
      <c r="K2620">
        <v>25000</v>
      </c>
    </row>
    <row r="2621" spans="1:11" x14ac:dyDescent="0.25">
      <c r="A2621" t="s">
        <v>4102</v>
      </c>
      <c r="B2621" t="s">
        <v>3853</v>
      </c>
      <c r="C2621" t="s">
        <v>354</v>
      </c>
      <c r="D2621" t="s">
        <v>4102</v>
      </c>
      <c r="E2621" t="s">
        <v>770</v>
      </c>
      <c r="F2621" t="s">
        <v>305</v>
      </c>
      <c r="G2621" t="s">
        <v>4022</v>
      </c>
      <c r="H2621" t="s">
        <v>3890</v>
      </c>
      <c r="I2621" t="s">
        <v>3873</v>
      </c>
      <c r="J2621" t="s">
        <v>3859</v>
      </c>
      <c r="K2621">
        <v>6</v>
      </c>
    </row>
    <row r="2622" spans="1:11" x14ac:dyDescent="0.25">
      <c r="A2622" t="s">
        <v>4102</v>
      </c>
      <c r="B2622" t="s">
        <v>3853</v>
      </c>
      <c r="C2622" t="s">
        <v>354</v>
      </c>
      <c r="D2622" t="s">
        <v>4102</v>
      </c>
      <c r="E2622" t="s">
        <v>770</v>
      </c>
      <c r="F2622" t="s">
        <v>305</v>
      </c>
      <c r="G2622" t="s">
        <v>4022</v>
      </c>
      <c r="H2622" t="s">
        <v>3890</v>
      </c>
      <c r="I2622" t="s">
        <v>3873</v>
      </c>
      <c r="J2622" t="s">
        <v>3860</v>
      </c>
      <c r="K2622">
        <v>6</v>
      </c>
    </row>
    <row r="2623" spans="1:11" x14ac:dyDescent="0.25">
      <c r="A2623" t="s">
        <v>4102</v>
      </c>
      <c r="B2623" t="s">
        <v>3853</v>
      </c>
      <c r="C2623" t="s">
        <v>354</v>
      </c>
      <c r="D2623" t="s">
        <v>4102</v>
      </c>
      <c r="E2623" t="s">
        <v>770</v>
      </c>
      <c r="F2623" t="s">
        <v>305</v>
      </c>
      <c r="G2623" t="s">
        <v>4022</v>
      </c>
      <c r="H2623" t="s">
        <v>3890</v>
      </c>
      <c r="I2623" t="s">
        <v>4059</v>
      </c>
      <c r="J2623" t="s">
        <v>3865</v>
      </c>
      <c r="K2623">
        <v>5000</v>
      </c>
    </row>
    <row r="2624" spans="1:11" x14ac:dyDescent="0.25">
      <c r="A2624" t="s">
        <v>4102</v>
      </c>
      <c r="B2624" t="s">
        <v>3853</v>
      </c>
      <c r="C2624" t="s">
        <v>354</v>
      </c>
      <c r="D2624" t="s">
        <v>4102</v>
      </c>
      <c r="E2624" t="s">
        <v>770</v>
      </c>
      <c r="F2624" t="s">
        <v>305</v>
      </c>
      <c r="G2624" t="s">
        <v>4022</v>
      </c>
      <c r="H2624" t="s">
        <v>3890</v>
      </c>
      <c r="I2624" t="s">
        <v>4059</v>
      </c>
      <c r="J2624" t="s">
        <v>3883</v>
      </c>
      <c r="K2624">
        <v>5000</v>
      </c>
    </row>
    <row r="2625" spans="1:11" x14ac:dyDescent="0.25">
      <c r="A2625" t="s">
        <v>4102</v>
      </c>
      <c r="B2625" t="s">
        <v>3853</v>
      </c>
      <c r="C2625" t="s">
        <v>354</v>
      </c>
      <c r="D2625" t="s">
        <v>4102</v>
      </c>
      <c r="E2625" t="s">
        <v>770</v>
      </c>
      <c r="F2625" t="s">
        <v>305</v>
      </c>
      <c r="G2625" t="s">
        <v>4022</v>
      </c>
      <c r="H2625" t="s">
        <v>3890</v>
      </c>
      <c r="I2625" t="s">
        <v>3886</v>
      </c>
      <c r="J2625" t="s">
        <v>3871</v>
      </c>
      <c r="K2625">
        <v>25000</v>
      </c>
    </row>
    <row r="2626" spans="1:11" x14ac:dyDescent="0.25">
      <c r="A2626" t="s">
        <v>4102</v>
      </c>
      <c r="B2626" t="s">
        <v>3853</v>
      </c>
      <c r="C2626" t="s">
        <v>354</v>
      </c>
      <c r="D2626" t="s">
        <v>4102</v>
      </c>
      <c r="E2626" t="s">
        <v>770</v>
      </c>
      <c r="F2626" t="s">
        <v>305</v>
      </c>
      <c r="G2626" t="s">
        <v>4022</v>
      </c>
      <c r="H2626" t="s">
        <v>3890</v>
      </c>
      <c r="I2626" t="s">
        <v>3875</v>
      </c>
      <c r="J2626" t="s">
        <v>533</v>
      </c>
      <c r="K2626">
        <v>15000</v>
      </c>
    </row>
    <row r="2627" spans="1:11" x14ac:dyDescent="0.25">
      <c r="A2627" t="s">
        <v>4102</v>
      </c>
      <c r="B2627" t="s">
        <v>3853</v>
      </c>
      <c r="C2627" t="s">
        <v>354</v>
      </c>
      <c r="D2627" t="s">
        <v>4102</v>
      </c>
      <c r="E2627" t="s">
        <v>770</v>
      </c>
      <c r="F2627" t="s">
        <v>305</v>
      </c>
      <c r="G2627" t="s">
        <v>4022</v>
      </c>
      <c r="H2627" t="s">
        <v>3890</v>
      </c>
      <c r="I2627" t="s">
        <v>3875</v>
      </c>
      <c r="J2627" t="s">
        <v>3871</v>
      </c>
      <c r="K2627">
        <v>25000</v>
      </c>
    </row>
    <row r="2628" spans="1:11" x14ac:dyDescent="0.25">
      <c r="A2628" t="s">
        <v>4102</v>
      </c>
      <c r="B2628" t="s">
        <v>3853</v>
      </c>
      <c r="C2628" t="s">
        <v>354</v>
      </c>
      <c r="D2628" t="s">
        <v>4102</v>
      </c>
      <c r="E2628" t="s">
        <v>770</v>
      </c>
      <c r="F2628" t="s">
        <v>305</v>
      </c>
      <c r="G2628" t="s">
        <v>4022</v>
      </c>
      <c r="H2628" t="s">
        <v>3890</v>
      </c>
      <c r="I2628" t="s">
        <v>3876</v>
      </c>
      <c r="J2628" t="s">
        <v>3865</v>
      </c>
      <c r="K2628">
        <v>14300</v>
      </c>
    </row>
    <row r="2629" spans="1:11" x14ac:dyDescent="0.25">
      <c r="A2629" t="s">
        <v>4102</v>
      </c>
      <c r="B2629" t="s">
        <v>3853</v>
      </c>
      <c r="C2629" t="s">
        <v>354</v>
      </c>
      <c r="D2629" t="s">
        <v>4102</v>
      </c>
      <c r="E2629" t="s">
        <v>770</v>
      </c>
      <c r="F2629" t="s">
        <v>305</v>
      </c>
      <c r="G2629" t="s">
        <v>4022</v>
      </c>
      <c r="H2629" t="s">
        <v>3890</v>
      </c>
      <c r="I2629" t="s">
        <v>3876</v>
      </c>
      <c r="J2629" t="s">
        <v>3883</v>
      </c>
      <c r="K2629">
        <v>14300</v>
      </c>
    </row>
    <row r="2630" spans="1:11" x14ac:dyDescent="0.25">
      <c r="A2630" t="s">
        <v>4103</v>
      </c>
      <c r="B2630" t="s">
        <v>3853</v>
      </c>
      <c r="C2630" t="s">
        <v>354</v>
      </c>
      <c r="D2630" t="s">
        <v>4104</v>
      </c>
      <c r="E2630" t="s">
        <v>3855</v>
      </c>
      <c r="F2630" t="s">
        <v>423</v>
      </c>
      <c r="G2630" t="s">
        <v>4105</v>
      </c>
      <c r="H2630" t="s">
        <v>3857</v>
      </c>
      <c r="I2630" t="s">
        <v>3858</v>
      </c>
      <c r="J2630" t="s">
        <v>3859</v>
      </c>
      <c r="K2630">
        <v>21800</v>
      </c>
    </row>
    <row r="2631" spans="1:11" x14ac:dyDescent="0.25">
      <c r="A2631" t="s">
        <v>4103</v>
      </c>
      <c r="B2631" t="s">
        <v>3853</v>
      </c>
      <c r="C2631" t="s">
        <v>354</v>
      </c>
      <c r="D2631" t="s">
        <v>4104</v>
      </c>
      <c r="E2631" t="s">
        <v>3855</v>
      </c>
      <c r="F2631" t="s">
        <v>423</v>
      </c>
      <c r="G2631" t="s">
        <v>4105</v>
      </c>
      <c r="H2631" t="s">
        <v>3857</v>
      </c>
      <c r="I2631" t="s">
        <v>3858</v>
      </c>
      <c r="J2631" t="s">
        <v>3860</v>
      </c>
      <c r="K2631">
        <v>21800</v>
      </c>
    </row>
    <row r="2632" spans="1:11" x14ac:dyDescent="0.25">
      <c r="A2632" t="s">
        <v>4103</v>
      </c>
      <c r="B2632" t="s">
        <v>3853</v>
      </c>
      <c r="C2632" t="s">
        <v>354</v>
      </c>
      <c r="D2632" t="s">
        <v>4104</v>
      </c>
      <c r="E2632" t="s">
        <v>3855</v>
      </c>
      <c r="F2632" t="s">
        <v>423</v>
      </c>
      <c r="G2632" t="s">
        <v>4105</v>
      </c>
      <c r="H2632" t="s">
        <v>3857</v>
      </c>
      <c r="I2632" t="s">
        <v>3863</v>
      </c>
      <c r="J2632" t="s">
        <v>3864</v>
      </c>
      <c r="K2632">
        <v>89700</v>
      </c>
    </row>
    <row r="2633" spans="1:11" x14ac:dyDescent="0.25">
      <c r="A2633" t="s">
        <v>4103</v>
      </c>
      <c r="B2633" t="s">
        <v>3853</v>
      </c>
      <c r="C2633" t="s">
        <v>354</v>
      </c>
      <c r="D2633" t="s">
        <v>4104</v>
      </c>
      <c r="E2633" t="s">
        <v>3855</v>
      </c>
      <c r="F2633" t="s">
        <v>423</v>
      </c>
      <c r="G2633" t="s">
        <v>4105</v>
      </c>
      <c r="H2633" t="s">
        <v>3857</v>
      </c>
      <c r="I2633" t="s">
        <v>3863</v>
      </c>
      <c r="J2633" t="s">
        <v>3865</v>
      </c>
      <c r="K2633">
        <v>92600</v>
      </c>
    </row>
    <row r="2634" spans="1:11" x14ac:dyDescent="0.25">
      <c r="A2634" t="s">
        <v>4103</v>
      </c>
      <c r="B2634" t="s">
        <v>3853</v>
      </c>
      <c r="C2634" t="s">
        <v>354</v>
      </c>
      <c r="D2634" t="s">
        <v>4104</v>
      </c>
      <c r="E2634" t="s">
        <v>3855</v>
      </c>
      <c r="F2634" t="s">
        <v>423</v>
      </c>
      <c r="G2634" t="s">
        <v>4105</v>
      </c>
      <c r="H2634" t="s">
        <v>3857</v>
      </c>
      <c r="I2634" t="s">
        <v>3863</v>
      </c>
      <c r="J2634" t="s">
        <v>3883</v>
      </c>
      <c r="K2634">
        <v>92600</v>
      </c>
    </row>
    <row r="2635" spans="1:11" x14ac:dyDescent="0.25">
      <c r="A2635" t="s">
        <v>4103</v>
      </c>
      <c r="B2635" t="s">
        <v>3853</v>
      </c>
      <c r="C2635" t="s">
        <v>354</v>
      </c>
      <c r="D2635" t="s">
        <v>4104</v>
      </c>
      <c r="E2635" t="s">
        <v>3855</v>
      </c>
      <c r="F2635" t="s">
        <v>423</v>
      </c>
      <c r="G2635" t="s">
        <v>4105</v>
      </c>
      <c r="H2635" t="s">
        <v>3857</v>
      </c>
      <c r="I2635" t="s">
        <v>3903</v>
      </c>
      <c r="J2635" t="s">
        <v>3864</v>
      </c>
      <c r="K2635">
        <v>103700</v>
      </c>
    </row>
    <row r="2636" spans="1:11" x14ac:dyDescent="0.25">
      <c r="A2636" t="s">
        <v>4103</v>
      </c>
      <c r="B2636" t="s">
        <v>3853</v>
      </c>
      <c r="C2636" t="s">
        <v>354</v>
      </c>
      <c r="D2636" t="s">
        <v>4104</v>
      </c>
      <c r="E2636" t="s">
        <v>3855</v>
      </c>
      <c r="F2636" t="s">
        <v>423</v>
      </c>
      <c r="G2636" t="s">
        <v>4105</v>
      </c>
      <c r="H2636" t="s">
        <v>3857</v>
      </c>
      <c r="I2636" t="s">
        <v>3903</v>
      </c>
      <c r="J2636" t="s">
        <v>3865</v>
      </c>
      <c r="K2636">
        <v>115500</v>
      </c>
    </row>
    <row r="2637" spans="1:11" x14ac:dyDescent="0.25">
      <c r="A2637" t="s">
        <v>4103</v>
      </c>
      <c r="B2637" t="s">
        <v>3853</v>
      </c>
      <c r="C2637" t="s">
        <v>354</v>
      </c>
      <c r="D2637" t="s">
        <v>4104</v>
      </c>
      <c r="E2637" t="s">
        <v>3855</v>
      </c>
      <c r="F2637" t="s">
        <v>423</v>
      </c>
      <c r="G2637" t="s">
        <v>4105</v>
      </c>
      <c r="H2637" t="s">
        <v>3857</v>
      </c>
      <c r="I2637" t="s">
        <v>3903</v>
      </c>
      <c r="J2637" t="s">
        <v>3883</v>
      </c>
      <c r="K2637">
        <v>115500</v>
      </c>
    </row>
    <row r="2638" spans="1:11" x14ac:dyDescent="0.25">
      <c r="A2638" t="s">
        <v>4103</v>
      </c>
      <c r="B2638" t="s">
        <v>3853</v>
      </c>
      <c r="C2638" t="s">
        <v>354</v>
      </c>
      <c r="D2638" t="s">
        <v>4104</v>
      </c>
      <c r="E2638" t="s">
        <v>3855</v>
      </c>
      <c r="F2638" t="s">
        <v>423</v>
      </c>
      <c r="G2638" t="s">
        <v>4105</v>
      </c>
      <c r="H2638" t="s">
        <v>3857</v>
      </c>
      <c r="I2638" t="s">
        <v>3904</v>
      </c>
      <c r="J2638" t="s">
        <v>3864</v>
      </c>
      <c r="K2638">
        <v>121825</v>
      </c>
    </row>
    <row r="2639" spans="1:11" x14ac:dyDescent="0.25">
      <c r="A2639" t="s">
        <v>4103</v>
      </c>
      <c r="B2639" t="s">
        <v>3853</v>
      </c>
      <c r="C2639" t="s">
        <v>354</v>
      </c>
      <c r="D2639" t="s">
        <v>4104</v>
      </c>
      <c r="E2639" t="s">
        <v>3855</v>
      </c>
      <c r="F2639" t="s">
        <v>423</v>
      </c>
      <c r="G2639" t="s">
        <v>4105</v>
      </c>
      <c r="H2639" t="s">
        <v>3857</v>
      </c>
      <c r="I2639" t="s">
        <v>3904</v>
      </c>
      <c r="J2639" t="s">
        <v>3865</v>
      </c>
      <c r="K2639">
        <v>134500</v>
      </c>
    </row>
    <row r="2640" spans="1:11" x14ac:dyDescent="0.25">
      <c r="A2640" t="s">
        <v>4103</v>
      </c>
      <c r="B2640" t="s">
        <v>3853</v>
      </c>
      <c r="C2640" t="s">
        <v>354</v>
      </c>
      <c r="D2640" t="s">
        <v>4104</v>
      </c>
      <c r="E2640" t="s">
        <v>3855</v>
      </c>
      <c r="F2640" t="s">
        <v>423</v>
      </c>
      <c r="G2640" t="s">
        <v>4105</v>
      </c>
      <c r="H2640" t="s">
        <v>3857</v>
      </c>
      <c r="I2640" t="s">
        <v>3904</v>
      </c>
      <c r="J2640" t="s">
        <v>3883</v>
      </c>
      <c r="K2640">
        <v>134500</v>
      </c>
    </row>
    <row r="2641" spans="1:11" x14ac:dyDescent="0.25">
      <c r="A2641" t="s">
        <v>4103</v>
      </c>
      <c r="B2641" t="s">
        <v>3853</v>
      </c>
      <c r="C2641" t="s">
        <v>354</v>
      </c>
      <c r="D2641" t="s">
        <v>4104</v>
      </c>
      <c r="E2641" t="s">
        <v>3855</v>
      </c>
      <c r="F2641" t="s">
        <v>423</v>
      </c>
      <c r="G2641" t="s">
        <v>4105</v>
      </c>
      <c r="H2641" t="s">
        <v>3857</v>
      </c>
      <c r="I2641" t="s">
        <v>3866</v>
      </c>
      <c r="J2641" t="s">
        <v>3865</v>
      </c>
      <c r="K2641">
        <v>182000</v>
      </c>
    </row>
    <row r="2642" spans="1:11" x14ac:dyDescent="0.25">
      <c r="A2642" t="s">
        <v>4103</v>
      </c>
      <c r="B2642" t="s">
        <v>3853</v>
      </c>
      <c r="C2642" t="s">
        <v>354</v>
      </c>
      <c r="D2642" t="s">
        <v>4104</v>
      </c>
      <c r="E2642" t="s">
        <v>3855</v>
      </c>
      <c r="F2642" t="s">
        <v>423</v>
      </c>
      <c r="G2642" t="s">
        <v>4105</v>
      </c>
      <c r="H2642" t="s">
        <v>3857</v>
      </c>
      <c r="I2642" t="s">
        <v>3866</v>
      </c>
      <c r="J2642" t="s">
        <v>3883</v>
      </c>
      <c r="K2642">
        <v>182800</v>
      </c>
    </row>
    <row r="2643" spans="1:11" x14ac:dyDescent="0.25">
      <c r="A2643" t="s">
        <v>4103</v>
      </c>
      <c r="B2643" t="s">
        <v>3853</v>
      </c>
      <c r="C2643" t="s">
        <v>354</v>
      </c>
      <c r="D2643" t="s">
        <v>4104</v>
      </c>
      <c r="E2643" t="s">
        <v>3855</v>
      </c>
      <c r="F2643" t="s">
        <v>423</v>
      </c>
      <c r="G2643" t="s">
        <v>4105</v>
      </c>
      <c r="H2643" t="s">
        <v>3857</v>
      </c>
      <c r="I2643" t="s">
        <v>3867</v>
      </c>
      <c r="J2643" t="s">
        <v>3865</v>
      </c>
      <c r="K2643">
        <v>55000</v>
      </c>
    </row>
    <row r="2644" spans="1:11" x14ac:dyDescent="0.25">
      <c r="A2644" t="s">
        <v>4103</v>
      </c>
      <c r="B2644" t="s">
        <v>3853</v>
      </c>
      <c r="C2644" t="s">
        <v>354</v>
      </c>
      <c r="D2644" t="s">
        <v>4104</v>
      </c>
      <c r="E2644" t="s">
        <v>3855</v>
      </c>
      <c r="F2644" t="s">
        <v>423</v>
      </c>
      <c r="G2644" t="s">
        <v>4105</v>
      </c>
      <c r="H2644" t="s">
        <v>3857</v>
      </c>
      <c r="I2644" t="s">
        <v>3867</v>
      </c>
      <c r="J2644" t="s">
        <v>3883</v>
      </c>
      <c r="K2644">
        <v>55000</v>
      </c>
    </row>
    <row r="2645" spans="1:11" x14ac:dyDescent="0.25">
      <c r="A2645" t="s">
        <v>4103</v>
      </c>
      <c r="B2645" t="s">
        <v>3853</v>
      </c>
      <c r="C2645" t="s">
        <v>354</v>
      </c>
      <c r="D2645" t="s">
        <v>4104</v>
      </c>
      <c r="E2645" t="s">
        <v>3855</v>
      </c>
      <c r="F2645" t="s">
        <v>423</v>
      </c>
      <c r="G2645" t="s">
        <v>4105</v>
      </c>
      <c r="H2645" t="s">
        <v>3857</v>
      </c>
      <c r="I2645" t="s">
        <v>3868</v>
      </c>
      <c r="J2645" t="s">
        <v>3865</v>
      </c>
      <c r="K2645">
        <v>65000</v>
      </c>
    </row>
    <row r="2646" spans="1:11" x14ac:dyDescent="0.25">
      <c r="A2646" t="s">
        <v>4103</v>
      </c>
      <c r="B2646" t="s">
        <v>3853</v>
      </c>
      <c r="C2646" t="s">
        <v>354</v>
      </c>
      <c r="D2646" t="s">
        <v>4104</v>
      </c>
      <c r="E2646" t="s">
        <v>3855</v>
      </c>
      <c r="F2646" t="s">
        <v>423</v>
      </c>
      <c r="G2646" t="s">
        <v>4105</v>
      </c>
      <c r="H2646" t="s">
        <v>3857</v>
      </c>
      <c r="I2646" t="s">
        <v>3868</v>
      </c>
      <c r="J2646" t="s">
        <v>3883</v>
      </c>
      <c r="K2646">
        <v>65000</v>
      </c>
    </row>
    <row r="2647" spans="1:11" x14ac:dyDescent="0.25">
      <c r="A2647" t="s">
        <v>4103</v>
      </c>
      <c r="B2647" t="s">
        <v>3853</v>
      </c>
      <c r="C2647" t="s">
        <v>354</v>
      </c>
      <c r="D2647" t="s">
        <v>4104</v>
      </c>
      <c r="E2647" t="s">
        <v>3855</v>
      </c>
      <c r="F2647" t="s">
        <v>423</v>
      </c>
      <c r="G2647" t="s">
        <v>4105</v>
      </c>
      <c r="H2647" t="s">
        <v>3857</v>
      </c>
      <c r="I2647" t="s">
        <v>3869</v>
      </c>
      <c r="J2647" t="s">
        <v>3865</v>
      </c>
      <c r="K2647">
        <v>79000</v>
      </c>
    </row>
    <row r="2648" spans="1:11" x14ac:dyDescent="0.25">
      <c r="A2648" t="s">
        <v>4103</v>
      </c>
      <c r="B2648" t="s">
        <v>3853</v>
      </c>
      <c r="C2648" t="s">
        <v>354</v>
      </c>
      <c r="D2648" t="s">
        <v>4104</v>
      </c>
      <c r="E2648" t="s">
        <v>3855</v>
      </c>
      <c r="F2648" t="s">
        <v>423</v>
      </c>
      <c r="G2648" t="s">
        <v>4105</v>
      </c>
      <c r="H2648" t="s">
        <v>3857</v>
      </c>
      <c r="I2648" t="s">
        <v>3869</v>
      </c>
      <c r="J2648" t="s">
        <v>3883</v>
      </c>
      <c r="K2648">
        <v>79000</v>
      </c>
    </row>
    <row r="2649" spans="1:11" x14ac:dyDescent="0.25">
      <c r="A2649" t="s">
        <v>4103</v>
      </c>
      <c r="B2649" t="s">
        <v>3853</v>
      </c>
      <c r="C2649" t="s">
        <v>354</v>
      </c>
      <c r="D2649" t="s">
        <v>4104</v>
      </c>
      <c r="E2649" t="s">
        <v>3855</v>
      </c>
      <c r="F2649" t="s">
        <v>423</v>
      </c>
      <c r="G2649" t="s">
        <v>4105</v>
      </c>
      <c r="H2649" t="s">
        <v>3857</v>
      </c>
      <c r="I2649" t="s">
        <v>3870</v>
      </c>
      <c r="J2649" t="s">
        <v>3865</v>
      </c>
      <c r="K2649">
        <v>186500</v>
      </c>
    </row>
    <row r="2650" spans="1:11" x14ac:dyDescent="0.25">
      <c r="A2650" t="s">
        <v>4103</v>
      </c>
      <c r="B2650" t="s">
        <v>3853</v>
      </c>
      <c r="C2650" t="s">
        <v>354</v>
      </c>
      <c r="D2650" t="s">
        <v>4104</v>
      </c>
      <c r="E2650" t="s">
        <v>3855</v>
      </c>
      <c r="F2650" t="s">
        <v>423</v>
      </c>
      <c r="G2650" t="s">
        <v>4105</v>
      </c>
      <c r="H2650" t="s">
        <v>3857</v>
      </c>
      <c r="I2650" t="s">
        <v>3870</v>
      </c>
      <c r="J2650" t="s">
        <v>3883</v>
      </c>
      <c r="K2650">
        <v>186500</v>
      </c>
    </row>
    <row r="2651" spans="1:11" x14ac:dyDescent="0.25">
      <c r="A2651" t="s">
        <v>4103</v>
      </c>
      <c r="B2651" t="s">
        <v>3853</v>
      </c>
      <c r="C2651" t="s">
        <v>354</v>
      </c>
      <c r="D2651" t="s">
        <v>4104</v>
      </c>
      <c r="E2651" t="s">
        <v>3855</v>
      </c>
      <c r="F2651" t="s">
        <v>423</v>
      </c>
      <c r="G2651" t="s">
        <v>4105</v>
      </c>
      <c r="H2651" t="s">
        <v>3857</v>
      </c>
      <c r="I2651" t="s">
        <v>3921</v>
      </c>
      <c r="J2651" t="s">
        <v>3865</v>
      </c>
      <c r="K2651">
        <v>21000</v>
      </c>
    </row>
    <row r="2652" spans="1:11" x14ac:dyDescent="0.25">
      <c r="A2652" t="s">
        <v>4103</v>
      </c>
      <c r="B2652" t="s">
        <v>3853</v>
      </c>
      <c r="C2652" t="s">
        <v>354</v>
      </c>
      <c r="D2652" t="s">
        <v>4104</v>
      </c>
      <c r="E2652" t="s">
        <v>3855</v>
      </c>
      <c r="F2652" t="s">
        <v>423</v>
      </c>
      <c r="G2652" t="s">
        <v>4105</v>
      </c>
      <c r="H2652" t="s">
        <v>3857</v>
      </c>
      <c r="I2652" t="s">
        <v>3921</v>
      </c>
      <c r="J2652" t="s">
        <v>3883</v>
      </c>
      <c r="K2652">
        <v>21000</v>
      </c>
    </row>
    <row r="2653" spans="1:11" x14ac:dyDescent="0.25">
      <c r="A2653" t="s">
        <v>4103</v>
      </c>
      <c r="B2653" t="s">
        <v>3853</v>
      </c>
      <c r="C2653" t="s">
        <v>354</v>
      </c>
      <c r="D2653" t="s">
        <v>4104</v>
      </c>
      <c r="E2653" t="s">
        <v>3855</v>
      </c>
      <c r="F2653" t="s">
        <v>423</v>
      </c>
      <c r="G2653" t="s">
        <v>4105</v>
      </c>
      <c r="H2653" t="s">
        <v>3857</v>
      </c>
      <c r="I2653" t="s">
        <v>3884</v>
      </c>
      <c r="J2653" t="s">
        <v>3859</v>
      </c>
      <c r="K2653">
        <v>58500</v>
      </c>
    </row>
    <row r="2654" spans="1:11" x14ac:dyDescent="0.25">
      <c r="A2654" t="s">
        <v>4103</v>
      </c>
      <c r="B2654" t="s">
        <v>3853</v>
      </c>
      <c r="C2654" t="s">
        <v>354</v>
      </c>
      <c r="D2654" t="s">
        <v>4104</v>
      </c>
      <c r="E2654" t="s">
        <v>3855</v>
      </c>
      <c r="F2654" t="s">
        <v>423</v>
      </c>
      <c r="G2654" t="s">
        <v>4105</v>
      </c>
      <c r="H2654" t="s">
        <v>3857</v>
      </c>
      <c r="I2654" t="s">
        <v>3884</v>
      </c>
      <c r="J2654" t="s">
        <v>3860</v>
      </c>
      <c r="K2654">
        <v>58500</v>
      </c>
    </row>
    <row r="2655" spans="1:11" x14ac:dyDescent="0.25">
      <c r="A2655" t="s">
        <v>4103</v>
      </c>
      <c r="B2655" t="s">
        <v>3853</v>
      </c>
      <c r="C2655" t="s">
        <v>354</v>
      </c>
      <c r="D2655" t="s">
        <v>4104</v>
      </c>
      <c r="E2655" t="s">
        <v>3855</v>
      </c>
      <c r="F2655" t="s">
        <v>423</v>
      </c>
      <c r="G2655" t="s">
        <v>4105</v>
      </c>
      <c r="H2655" t="s">
        <v>3857</v>
      </c>
      <c r="I2655" t="s">
        <v>3885</v>
      </c>
      <c r="J2655" t="s">
        <v>3859</v>
      </c>
      <c r="K2655">
        <v>39000</v>
      </c>
    </row>
    <row r="2656" spans="1:11" x14ac:dyDescent="0.25">
      <c r="A2656" t="s">
        <v>4103</v>
      </c>
      <c r="B2656" t="s">
        <v>3853</v>
      </c>
      <c r="C2656" t="s">
        <v>354</v>
      </c>
      <c r="D2656" t="s">
        <v>4104</v>
      </c>
      <c r="E2656" t="s">
        <v>3855</v>
      </c>
      <c r="F2656" t="s">
        <v>423</v>
      </c>
      <c r="G2656" t="s">
        <v>4105</v>
      </c>
      <c r="H2656" t="s">
        <v>3857</v>
      </c>
      <c r="I2656" t="s">
        <v>3885</v>
      </c>
      <c r="J2656" t="s">
        <v>3860</v>
      </c>
      <c r="K2656">
        <v>39000</v>
      </c>
    </row>
    <row r="2657" spans="1:11" x14ac:dyDescent="0.25">
      <c r="A2657" t="s">
        <v>4103</v>
      </c>
      <c r="B2657" t="s">
        <v>3853</v>
      </c>
      <c r="C2657" t="s">
        <v>354</v>
      </c>
      <c r="D2657" t="s">
        <v>4104</v>
      </c>
      <c r="E2657" t="s">
        <v>3855</v>
      </c>
      <c r="F2657" t="s">
        <v>423</v>
      </c>
      <c r="G2657" t="s">
        <v>4105</v>
      </c>
      <c r="H2657" t="s">
        <v>3857</v>
      </c>
      <c r="I2657" t="s">
        <v>530</v>
      </c>
      <c r="J2657" t="s">
        <v>533</v>
      </c>
      <c r="K2657">
        <v>640500</v>
      </c>
    </row>
    <row r="2658" spans="1:11" x14ac:dyDescent="0.25">
      <c r="A2658" t="s">
        <v>4103</v>
      </c>
      <c r="B2658" t="s">
        <v>3853</v>
      </c>
      <c r="C2658" t="s">
        <v>354</v>
      </c>
      <c r="D2658" t="s">
        <v>4104</v>
      </c>
      <c r="E2658" t="s">
        <v>3855</v>
      </c>
      <c r="F2658" t="s">
        <v>423</v>
      </c>
      <c r="G2658" t="s">
        <v>4105</v>
      </c>
      <c r="H2658" t="s">
        <v>3857</v>
      </c>
      <c r="I2658" t="s">
        <v>530</v>
      </c>
      <c r="J2658" t="s">
        <v>3871</v>
      </c>
      <c r="K2658">
        <v>659700</v>
      </c>
    </row>
    <row r="2659" spans="1:11" x14ac:dyDescent="0.25">
      <c r="A2659" t="s">
        <v>4103</v>
      </c>
      <c r="B2659" t="s">
        <v>3853</v>
      </c>
      <c r="C2659" t="s">
        <v>354</v>
      </c>
      <c r="D2659" t="s">
        <v>4104</v>
      </c>
      <c r="E2659" t="s">
        <v>3855</v>
      </c>
      <c r="F2659" t="s">
        <v>423</v>
      </c>
      <c r="G2659" t="s">
        <v>4105</v>
      </c>
      <c r="H2659" t="s">
        <v>3857</v>
      </c>
      <c r="I2659" t="s">
        <v>3872</v>
      </c>
      <c r="J2659" t="s">
        <v>3859</v>
      </c>
      <c r="K2659">
        <v>50975</v>
      </c>
    </row>
    <row r="2660" spans="1:11" x14ac:dyDescent="0.25">
      <c r="A2660" t="s">
        <v>4103</v>
      </c>
      <c r="B2660" t="s">
        <v>3853</v>
      </c>
      <c r="C2660" t="s">
        <v>354</v>
      </c>
      <c r="D2660" t="s">
        <v>4104</v>
      </c>
      <c r="E2660" t="s">
        <v>3855</v>
      </c>
      <c r="F2660" t="s">
        <v>423</v>
      </c>
      <c r="G2660" t="s">
        <v>4105</v>
      </c>
      <c r="H2660" t="s">
        <v>3857</v>
      </c>
      <c r="I2660" t="s">
        <v>3872</v>
      </c>
      <c r="J2660" t="s">
        <v>3860</v>
      </c>
      <c r="K2660">
        <v>50975</v>
      </c>
    </row>
    <row r="2661" spans="1:11" x14ac:dyDescent="0.25">
      <c r="A2661" t="s">
        <v>4103</v>
      </c>
      <c r="B2661" t="s">
        <v>3853</v>
      </c>
      <c r="C2661" t="s">
        <v>354</v>
      </c>
      <c r="D2661" t="s">
        <v>4104</v>
      </c>
      <c r="E2661" t="s">
        <v>3855</v>
      </c>
      <c r="F2661" t="s">
        <v>423</v>
      </c>
      <c r="G2661" t="s">
        <v>4105</v>
      </c>
      <c r="H2661" t="s">
        <v>3857</v>
      </c>
      <c r="I2661" t="s">
        <v>3873</v>
      </c>
      <c r="J2661" t="s">
        <v>3859</v>
      </c>
      <c r="K2661">
        <v>3203</v>
      </c>
    </row>
    <row r="2662" spans="1:11" x14ac:dyDescent="0.25">
      <c r="A2662" t="s">
        <v>4103</v>
      </c>
      <c r="B2662" t="s">
        <v>3853</v>
      </c>
      <c r="C2662" t="s">
        <v>354</v>
      </c>
      <c r="D2662" t="s">
        <v>4104</v>
      </c>
      <c r="E2662" t="s">
        <v>3855</v>
      </c>
      <c r="F2662" t="s">
        <v>423</v>
      </c>
      <c r="G2662" t="s">
        <v>4105</v>
      </c>
      <c r="H2662" t="s">
        <v>3857</v>
      </c>
      <c r="I2662" t="s">
        <v>3873</v>
      </c>
      <c r="J2662" t="s">
        <v>3860</v>
      </c>
      <c r="K2662">
        <v>3203</v>
      </c>
    </row>
    <row r="2663" spans="1:11" x14ac:dyDescent="0.25">
      <c r="A2663" t="s">
        <v>4103</v>
      </c>
      <c r="B2663" t="s">
        <v>3853</v>
      </c>
      <c r="C2663" t="s">
        <v>354</v>
      </c>
      <c r="D2663" t="s">
        <v>4104</v>
      </c>
      <c r="E2663" t="s">
        <v>3855</v>
      </c>
      <c r="F2663" t="s">
        <v>423</v>
      </c>
      <c r="G2663" t="s">
        <v>4105</v>
      </c>
      <c r="H2663" t="s">
        <v>3857</v>
      </c>
      <c r="I2663" t="s">
        <v>3874</v>
      </c>
      <c r="J2663" t="s">
        <v>3864</v>
      </c>
      <c r="K2663">
        <v>158000</v>
      </c>
    </row>
    <row r="2664" spans="1:11" x14ac:dyDescent="0.25">
      <c r="A2664" t="s">
        <v>4103</v>
      </c>
      <c r="B2664" t="s">
        <v>3853</v>
      </c>
      <c r="C2664" t="s">
        <v>354</v>
      </c>
      <c r="D2664" t="s">
        <v>4104</v>
      </c>
      <c r="E2664" t="s">
        <v>3855</v>
      </c>
      <c r="F2664" t="s">
        <v>423</v>
      </c>
      <c r="G2664" t="s">
        <v>4105</v>
      </c>
      <c r="H2664" t="s">
        <v>3857</v>
      </c>
      <c r="I2664" t="s">
        <v>3874</v>
      </c>
      <c r="J2664" t="s">
        <v>3865</v>
      </c>
      <c r="K2664">
        <v>178000</v>
      </c>
    </row>
    <row r="2665" spans="1:11" x14ac:dyDescent="0.25">
      <c r="A2665" t="s">
        <v>4103</v>
      </c>
      <c r="B2665" t="s">
        <v>3853</v>
      </c>
      <c r="C2665" t="s">
        <v>354</v>
      </c>
      <c r="D2665" t="s">
        <v>4104</v>
      </c>
      <c r="E2665" t="s">
        <v>3855</v>
      </c>
      <c r="F2665" t="s">
        <v>423</v>
      </c>
      <c r="G2665" t="s">
        <v>4105</v>
      </c>
      <c r="H2665" t="s">
        <v>3857</v>
      </c>
      <c r="I2665" t="s">
        <v>3874</v>
      </c>
      <c r="J2665" t="s">
        <v>3883</v>
      </c>
      <c r="K2665">
        <v>178000</v>
      </c>
    </row>
    <row r="2666" spans="1:11" x14ac:dyDescent="0.25">
      <c r="A2666" t="s">
        <v>4103</v>
      </c>
      <c r="B2666" t="s">
        <v>3853</v>
      </c>
      <c r="C2666" t="s">
        <v>354</v>
      </c>
      <c r="D2666" t="s">
        <v>4104</v>
      </c>
      <c r="E2666" t="s">
        <v>3855</v>
      </c>
      <c r="F2666" t="s">
        <v>423</v>
      </c>
      <c r="G2666" t="s">
        <v>4105</v>
      </c>
      <c r="H2666" t="s">
        <v>3857</v>
      </c>
      <c r="I2666" t="s">
        <v>3886</v>
      </c>
      <c r="J2666" t="s">
        <v>3871</v>
      </c>
      <c r="K2666">
        <v>659700</v>
      </c>
    </row>
    <row r="2667" spans="1:11" x14ac:dyDescent="0.25">
      <c r="A2667" t="s">
        <v>4103</v>
      </c>
      <c r="B2667" t="s">
        <v>3853</v>
      </c>
      <c r="C2667" t="s">
        <v>354</v>
      </c>
      <c r="D2667" t="s">
        <v>4104</v>
      </c>
      <c r="E2667" t="s">
        <v>3855</v>
      </c>
      <c r="F2667" t="s">
        <v>423</v>
      </c>
      <c r="G2667" t="s">
        <v>4105</v>
      </c>
      <c r="H2667" t="s">
        <v>3857</v>
      </c>
      <c r="I2667" t="s">
        <v>3875</v>
      </c>
      <c r="J2667" t="s">
        <v>533</v>
      </c>
      <c r="K2667">
        <v>640500</v>
      </c>
    </row>
    <row r="2668" spans="1:11" x14ac:dyDescent="0.25">
      <c r="A2668" t="s">
        <v>4103</v>
      </c>
      <c r="B2668" t="s">
        <v>3853</v>
      </c>
      <c r="C2668" t="s">
        <v>354</v>
      </c>
      <c r="D2668" t="s">
        <v>4104</v>
      </c>
      <c r="E2668" t="s">
        <v>3855</v>
      </c>
      <c r="F2668" t="s">
        <v>423</v>
      </c>
      <c r="G2668" t="s">
        <v>4105</v>
      </c>
      <c r="H2668" t="s">
        <v>3857</v>
      </c>
      <c r="I2668" t="s">
        <v>3875</v>
      </c>
      <c r="J2668" t="s">
        <v>3871</v>
      </c>
      <c r="K2668">
        <v>659700</v>
      </c>
    </row>
    <row r="2669" spans="1:11" x14ac:dyDescent="0.25">
      <c r="A2669" t="s">
        <v>4103</v>
      </c>
      <c r="B2669" t="s">
        <v>3853</v>
      </c>
      <c r="C2669" t="s">
        <v>354</v>
      </c>
      <c r="D2669" t="s">
        <v>4104</v>
      </c>
      <c r="E2669" t="s">
        <v>3855</v>
      </c>
      <c r="F2669" t="s">
        <v>423</v>
      </c>
      <c r="G2669" t="s">
        <v>4105</v>
      </c>
      <c r="H2669" t="s">
        <v>3857</v>
      </c>
      <c r="I2669" t="s">
        <v>3876</v>
      </c>
      <c r="J2669" t="s">
        <v>3865</v>
      </c>
      <c r="K2669">
        <v>331800</v>
      </c>
    </row>
    <row r="2670" spans="1:11" x14ac:dyDescent="0.25">
      <c r="A2670" t="s">
        <v>4103</v>
      </c>
      <c r="B2670" t="s">
        <v>3853</v>
      </c>
      <c r="C2670" t="s">
        <v>354</v>
      </c>
      <c r="D2670" t="s">
        <v>4104</v>
      </c>
      <c r="E2670" t="s">
        <v>3855</v>
      </c>
      <c r="F2670" t="s">
        <v>423</v>
      </c>
      <c r="G2670" t="s">
        <v>4105</v>
      </c>
      <c r="H2670" t="s">
        <v>3857</v>
      </c>
      <c r="I2670" t="s">
        <v>3876</v>
      </c>
      <c r="J2670" t="s">
        <v>3883</v>
      </c>
      <c r="K2670">
        <v>331800</v>
      </c>
    </row>
    <row r="2671" spans="1:11" x14ac:dyDescent="0.25">
      <c r="A2671" t="s">
        <v>4106</v>
      </c>
      <c r="B2671" t="s">
        <v>3853</v>
      </c>
      <c r="C2671" t="s">
        <v>354</v>
      </c>
      <c r="D2671" t="s">
        <v>4107</v>
      </c>
      <c r="E2671" t="s">
        <v>3936</v>
      </c>
      <c r="F2671" t="s">
        <v>347</v>
      </c>
      <c r="G2671" t="s">
        <v>4108</v>
      </c>
      <c r="H2671" t="s">
        <v>3857</v>
      </c>
      <c r="I2671" t="s">
        <v>3858</v>
      </c>
      <c r="J2671" t="s">
        <v>3859</v>
      </c>
      <c r="K2671">
        <v>18100</v>
      </c>
    </row>
    <row r="2672" spans="1:11" x14ac:dyDescent="0.25">
      <c r="A2672" t="s">
        <v>4106</v>
      </c>
      <c r="B2672" t="s">
        <v>3853</v>
      </c>
      <c r="C2672" t="s">
        <v>354</v>
      </c>
      <c r="D2672" t="s">
        <v>4107</v>
      </c>
      <c r="E2672" t="s">
        <v>3936</v>
      </c>
      <c r="F2672" t="s">
        <v>347</v>
      </c>
      <c r="G2672" t="s">
        <v>4108</v>
      </c>
      <c r="H2672" t="s">
        <v>3857</v>
      </c>
      <c r="I2672" t="s">
        <v>3858</v>
      </c>
      <c r="J2672" t="s">
        <v>3860</v>
      </c>
      <c r="K2672">
        <v>18100</v>
      </c>
    </row>
    <row r="2673" spans="1:11" x14ac:dyDescent="0.25">
      <c r="A2673" t="s">
        <v>4106</v>
      </c>
      <c r="B2673" t="s">
        <v>3853</v>
      </c>
      <c r="C2673" t="s">
        <v>354</v>
      </c>
      <c r="D2673" t="s">
        <v>4107</v>
      </c>
      <c r="E2673" t="s">
        <v>3936</v>
      </c>
      <c r="F2673" t="s">
        <v>347</v>
      </c>
      <c r="G2673" t="s">
        <v>4108</v>
      </c>
      <c r="H2673" t="s">
        <v>3857</v>
      </c>
      <c r="I2673" t="s">
        <v>3863</v>
      </c>
      <c r="J2673" t="s">
        <v>3864</v>
      </c>
      <c r="K2673">
        <v>95264</v>
      </c>
    </row>
    <row r="2674" spans="1:11" x14ac:dyDescent="0.25">
      <c r="A2674" t="s">
        <v>4106</v>
      </c>
      <c r="B2674" t="s">
        <v>3853</v>
      </c>
      <c r="C2674" t="s">
        <v>354</v>
      </c>
      <c r="D2674" t="s">
        <v>4107</v>
      </c>
      <c r="E2674" t="s">
        <v>3936</v>
      </c>
      <c r="F2674" t="s">
        <v>347</v>
      </c>
      <c r="G2674" t="s">
        <v>4108</v>
      </c>
      <c r="H2674" t="s">
        <v>3857</v>
      </c>
      <c r="I2674" t="s">
        <v>3863</v>
      </c>
      <c r="J2674" t="s">
        <v>3865</v>
      </c>
      <c r="K2674">
        <v>118800</v>
      </c>
    </row>
    <row r="2675" spans="1:11" x14ac:dyDescent="0.25">
      <c r="A2675" t="s">
        <v>4106</v>
      </c>
      <c r="B2675" t="s">
        <v>3853</v>
      </c>
      <c r="C2675" t="s">
        <v>354</v>
      </c>
      <c r="D2675" t="s">
        <v>4107</v>
      </c>
      <c r="E2675" t="s">
        <v>3936</v>
      </c>
      <c r="F2675" t="s">
        <v>347</v>
      </c>
      <c r="G2675" t="s">
        <v>4108</v>
      </c>
      <c r="H2675" t="s">
        <v>3857</v>
      </c>
      <c r="I2675" t="s">
        <v>3863</v>
      </c>
      <c r="J2675" t="s">
        <v>3883</v>
      </c>
      <c r="K2675">
        <v>118800</v>
      </c>
    </row>
    <row r="2676" spans="1:11" x14ac:dyDescent="0.25">
      <c r="A2676" t="s">
        <v>4106</v>
      </c>
      <c r="B2676" t="s">
        <v>3853</v>
      </c>
      <c r="C2676" t="s">
        <v>354</v>
      </c>
      <c r="D2676" t="s">
        <v>4107</v>
      </c>
      <c r="E2676" t="s">
        <v>3936</v>
      </c>
      <c r="F2676" t="s">
        <v>347</v>
      </c>
      <c r="G2676" t="s">
        <v>4108</v>
      </c>
      <c r="H2676" t="s">
        <v>3857</v>
      </c>
      <c r="I2676" t="s">
        <v>3903</v>
      </c>
      <c r="J2676" t="s">
        <v>3864</v>
      </c>
      <c r="K2676">
        <v>43479</v>
      </c>
    </row>
    <row r="2677" spans="1:11" x14ac:dyDescent="0.25">
      <c r="A2677" t="s">
        <v>4106</v>
      </c>
      <c r="B2677" t="s">
        <v>3853</v>
      </c>
      <c r="C2677" t="s">
        <v>354</v>
      </c>
      <c r="D2677" t="s">
        <v>4107</v>
      </c>
      <c r="E2677" t="s">
        <v>3936</v>
      </c>
      <c r="F2677" t="s">
        <v>347</v>
      </c>
      <c r="G2677" t="s">
        <v>4108</v>
      </c>
      <c r="H2677" t="s">
        <v>3857</v>
      </c>
      <c r="I2677" t="s">
        <v>3903</v>
      </c>
      <c r="J2677" t="s">
        <v>3865</v>
      </c>
      <c r="K2677">
        <v>44000</v>
      </c>
    </row>
    <row r="2678" spans="1:11" x14ac:dyDescent="0.25">
      <c r="A2678" t="s">
        <v>4106</v>
      </c>
      <c r="B2678" t="s">
        <v>3853</v>
      </c>
      <c r="C2678" t="s">
        <v>354</v>
      </c>
      <c r="D2678" t="s">
        <v>4107</v>
      </c>
      <c r="E2678" t="s">
        <v>3936</v>
      </c>
      <c r="F2678" t="s">
        <v>347</v>
      </c>
      <c r="G2678" t="s">
        <v>4108</v>
      </c>
      <c r="H2678" t="s">
        <v>3857</v>
      </c>
      <c r="I2678" t="s">
        <v>3903</v>
      </c>
      <c r="J2678" t="s">
        <v>3883</v>
      </c>
      <c r="K2678">
        <v>44000</v>
      </c>
    </row>
    <row r="2679" spans="1:11" x14ac:dyDescent="0.25">
      <c r="A2679" t="s">
        <v>4106</v>
      </c>
      <c r="B2679" t="s">
        <v>3853</v>
      </c>
      <c r="C2679" t="s">
        <v>354</v>
      </c>
      <c r="D2679" t="s">
        <v>4107</v>
      </c>
      <c r="E2679" t="s">
        <v>3936</v>
      </c>
      <c r="F2679" t="s">
        <v>347</v>
      </c>
      <c r="G2679" t="s">
        <v>4108</v>
      </c>
      <c r="H2679" t="s">
        <v>3857</v>
      </c>
      <c r="I2679" t="s">
        <v>3904</v>
      </c>
      <c r="J2679" t="s">
        <v>3864</v>
      </c>
      <c r="K2679">
        <v>37916</v>
      </c>
    </row>
    <row r="2680" spans="1:11" x14ac:dyDescent="0.25">
      <c r="A2680" t="s">
        <v>4106</v>
      </c>
      <c r="B2680" t="s">
        <v>3853</v>
      </c>
      <c r="C2680" t="s">
        <v>354</v>
      </c>
      <c r="D2680" t="s">
        <v>4107</v>
      </c>
      <c r="E2680" t="s">
        <v>3936</v>
      </c>
      <c r="F2680" t="s">
        <v>347</v>
      </c>
      <c r="G2680" t="s">
        <v>4108</v>
      </c>
      <c r="H2680" t="s">
        <v>3857</v>
      </c>
      <c r="I2680" t="s">
        <v>3904</v>
      </c>
      <c r="J2680" t="s">
        <v>3865</v>
      </c>
      <c r="K2680">
        <v>40000</v>
      </c>
    </row>
    <row r="2681" spans="1:11" x14ac:dyDescent="0.25">
      <c r="A2681" t="s">
        <v>4106</v>
      </c>
      <c r="B2681" t="s">
        <v>3853</v>
      </c>
      <c r="C2681" t="s">
        <v>354</v>
      </c>
      <c r="D2681" t="s">
        <v>4107</v>
      </c>
      <c r="E2681" t="s">
        <v>3936</v>
      </c>
      <c r="F2681" t="s">
        <v>347</v>
      </c>
      <c r="G2681" t="s">
        <v>4108</v>
      </c>
      <c r="H2681" t="s">
        <v>3857</v>
      </c>
      <c r="I2681" t="s">
        <v>3904</v>
      </c>
      <c r="J2681" t="s">
        <v>3883</v>
      </c>
      <c r="K2681">
        <v>40000</v>
      </c>
    </row>
    <row r="2682" spans="1:11" x14ac:dyDescent="0.25">
      <c r="A2682" t="s">
        <v>4106</v>
      </c>
      <c r="B2682" t="s">
        <v>3853</v>
      </c>
      <c r="C2682" t="s">
        <v>354</v>
      </c>
      <c r="D2682" t="s">
        <v>4107</v>
      </c>
      <c r="E2682" t="s">
        <v>3936</v>
      </c>
      <c r="F2682" t="s">
        <v>347</v>
      </c>
      <c r="G2682" t="s">
        <v>4108</v>
      </c>
      <c r="H2682" t="s">
        <v>3857</v>
      </c>
      <c r="I2682" t="s">
        <v>3866</v>
      </c>
      <c r="J2682" t="s">
        <v>3865</v>
      </c>
      <c r="K2682">
        <v>70000</v>
      </c>
    </row>
    <row r="2683" spans="1:11" x14ac:dyDescent="0.25">
      <c r="A2683" t="s">
        <v>4106</v>
      </c>
      <c r="B2683" t="s">
        <v>3853</v>
      </c>
      <c r="C2683" t="s">
        <v>354</v>
      </c>
      <c r="D2683" t="s">
        <v>4107</v>
      </c>
      <c r="E2683" t="s">
        <v>3936</v>
      </c>
      <c r="F2683" t="s">
        <v>347</v>
      </c>
      <c r="G2683" t="s">
        <v>4108</v>
      </c>
      <c r="H2683" t="s">
        <v>3857</v>
      </c>
      <c r="I2683" t="s">
        <v>3866</v>
      </c>
      <c r="J2683" t="s">
        <v>3883</v>
      </c>
      <c r="K2683">
        <v>70000</v>
      </c>
    </row>
    <row r="2684" spans="1:11" x14ac:dyDescent="0.25">
      <c r="A2684" t="s">
        <v>4106</v>
      </c>
      <c r="B2684" t="s">
        <v>3853</v>
      </c>
      <c r="C2684" t="s">
        <v>354</v>
      </c>
      <c r="D2684" t="s">
        <v>4107</v>
      </c>
      <c r="E2684" t="s">
        <v>3936</v>
      </c>
      <c r="F2684" t="s">
        <v>347</v>
      </c>
      <c r="G2684" t="s">
        <v>4108</v>
      </c>
      <c r="H2684" t="s">
        <v>3857</v>
      </c>
      <c r="I2684" t="s">
        <v>3867</v>
      </c>
      <c r="J2684" t="s">
        <v>3865</v>
      </c>
      <c r="K2684">
        <v>77000</v>
      </c>
    </row>
    <row r="2685" spans="1:11" x14ac:dyDescent="0.25">
      <c r="A2685" t="s">
        <v>4106</v>
      </c>
      <c r="B2685" t="s">
        <v>3853</v>
      </c>
      <c r="C2685" t="s">
        <v>354</v>
      </c>
      <c r="D2685" t="s">
        <v>4107</v>
      </c>
      <c r="E2685" t="s">
        <v>3936</v>
      </c>
      <c r="F2685" t="s">
        <v>347</v>
      </c>
      <c r="G2685" t="s">
        <v>4108</v>
      </c>
      <c r="H2685" t="s">
        <v>3857</v>
      </c>
      <c r="I2685" t="s">
        <v>3867</v>
      </c>
      <c r="J2685" t="s">
        <v>3883</v>
      </c>
      <c r="K2685">
        <v>77000</v>
      </c>
    </row>
    <row r="2686" spans="1:11" x14ac:dyDescent="0.25">
      <c r="A2686" t="s">
        <v>4106</v>
      </c>
      <c r="B2686" t="s">
        <v>3853</v>
      </c>
      <c r="C2686" t="s">
        <v>354</v>
      </c>
      <c r="D2686" t="s">
        <v>4107</v>
      </c>
      <c r="E2686" t="s">
        <v>3936</v>
      </c>
      <c r="F2686" t="s">
        <v>347</v>
      </c>
      <c r="G2686" t="s">
        <v>4108</v>
      </c>
      <c r="H2686" t="s">
        <v>3857</v>
      </c>
      <c r="I2686" t="s">
        <v>3870</v>
      </c>
      <c r="J2686" t="s">
        <v>3865</v>
      </c>
      <c r="K2686">
        <v>42000</v>
      </c>
    </row>
    <row r="2687" spans="1:11" x14ac:dyDescent="0.25">
      <c r="A2687" t="s">
        <v>4106</v>
      </c>
      <c r="B2687" t="s">
        <v>3853</v>
      </c>
      <c r="C2687" t="s">
        <v>354</v>
      </c>
      <c r="D2687" t="s">
        <v>4107</v>
      </c>
      <c r="E2687" t="s">
        <v>3936</v>
      </c>
      <c r="F2687" t="s">
        <v>347</v>
      </c>
      <c r="G2687" t="s">
        <v>4108</v>
      </c>
      <c r="H2687" t="s">
        <v>3857</v>
      </c>
      <c r="I2687" t="s">
        <v>3870</v>
      </c>
      <c r="J2687" t="s">
        <v>3883</v>
      </c>
      <c r="K2687">
        <v>42000</v>
      </c>
    </row>
    <row r="2688" spans="1:11" x14ac:dyDescent="0.25">
      <c r="A2688" t="s">
        <v>4106</v>
      </c>
      <c r="B2688" t="s">
        <v>3853</v>
      </c>
      <c r="C2688" t="s">
        <v>354</v>
      </c>
      <c r="D2688" t="s">
        <v>4107</v>
      </c>
      <c r="E2688" t="s">
        <v>3936</v>
      </c>
      <c r="F2688" t="s">
        <v>347</v>
      </c>
      <c r="G2688" t="s">
        <v>4108</v>
      </c>
      <c r="H2688" t="s">
        <v>3857</v>
      </c>
      <c r="I2688" t="s">
        <v>530</v>
      </c>
      <c r="J2688" t="s">
        <v>533</v>
      </c>
      <c r="K2688">
        <v>231827</v>
      </c>
    </row>
    <row r="2689" spans="1:11" x14ac:dyDescent="0.25">
      <c r="A2689" t="s">
        <v>4106</v>
      </c>
      <c r="B2689" t="s">
        <v>3853</v>
      </c>
      <c r="C2689" t="s">
        <v>354</v>
      </c>
      <c r="D2689" t="s">
        <v>4107</v>
      </c>
      <c r="E2689" t="s">
        <v>3936</v>
      </c>
      <c r="F2689" t="s">
        <v>347</v>
      </c>
      <c r="G2689" t="s">
        <v>4108</v>
      </c>
      <c r="H2689" t="s">
        <v>3857</v>
      </c>
      <c r="I2689" t="s">
        <v>530</v>
      </c>
      <c r="J2689" t="s">
        <v>3871</v>
      </c>
      <c r="K2689">
        <v>250000</v>
      </c>
    </row>
    <row r="2690" spans="1:11" x14ac:dyDescent="0.25">
      <c r="A2690" t="s">
        <v>4106</v>
      </c>
      <c r="B2690" t="s">
        <v>3853</v>
      </c>
      <c r="C2690" t="s">
        <v>354</v>
      </c>
      <c r="D2690" t="s">
        <v>4107</v>
      </c>
      <c r="E2690" t="s">
        <v>3936</v>
      </c>
      <c r="F2690" t="s">
        <v>347</v>
      </c>
      <c r="G2690" t="s">
        <v>4108</v>
      </c>
      <c r="H2690" t="s">
        <v>3857</v>
      </c>
      <c r="I2690" t="s">
        <v>3872</v>
      </c>
      <c r="J2690" t="s">
        <v>3859</v>
      </c>
      <c r="K2690">
        <v>7316</v>
      </c>
    </row>
    <row r="2691" spans="1:11" x14ac:dyDescent="0.25">
      <c r="A2691" t="s">
        <v>4106</v>
      </c>
      <c r="B2691" t="s">
        <v>3853</v>
      </c>
      <c r="C2691" t="s">
        <v>354</v>
      </c>
      <c r="D2691" t="s">
        <v>4107</v>
      </c>
      <c r="E2691" t="s">
        <v>3936</v>
      </c>
      <c r="F2691" t="s">
        <v>347</v>
      </c>
      <c r="G2691" t="s">
        <v>4108</v>
      </c>
      <c r="H2691" t="s">
        <v>3857</v>
      </c>
      <c r="I2691" t="s">
        <v>3872</v>
      </c>
      <c r="J2691" t="s">
        <v>3860</v>
      </c>
      <c r="K2691">
        <v>7316</v>
      </c>
    </row>
    <row r="2692" spans="1:11" x14ac:dyDescent="0.25">
      <c r="A2692" t="s">
        <v>4106</v>
      </c>
      <c r="B2692" t="s">
        <v>3853</v>
      </c>
      <c r="C2692" t="s">
        <v>354</v>
      </c>
      <c r="D2692" t="s">
        <v>4107</v>
      </c>
      <c r="E2692" t="s">
        <v>3936</v>
      </c>
      <c r="F2692" t="s">
        <v>347</v>
      </c>
      <c r="G2692" t="s">
        <v>4108</v>
      </c>
      <c r="H2692" t="s">
        <v>3857</v>
      </c>
      <c r="I2692" t="s">
        <v>3873</v>
      </c>
      <c r="J2692" t="s">
        <v>3859</v>
      </c>
      <c r="K2692">
        <v>209</v>
      </c>
    </row>
    <row r="2693" spans="1:11" x14ac:dyDescent="0.25">
      <c r="A2693" t="s">
        <v>4106</v>
      </c>
      <c r="B2693" t="s">
        <v>3853</v>
      </c>
      <c r="C2693" t="s">
        <v>354</v>
      </c>
      <c r="D2693" t="s">
        <v>4107</v>
      </c>
      <c r="E2693" t="s">
        <v>3936</v>
      </c>
      <c r="F2693" t="s">
        <v>347</v>
      </c>
      <c r="G2693" t="s">
        <v>4108</v>
      </c>
      <c r="H2693" t="s">
        <v>3857</v>
      </c>
      <c r="I2693" t="s">
        <v>3873</v>
      </c>
      <c r="J2693" t="s">
        <v>3860</v>
      </c>
      <c r="K2693">
        <v>209</v>
      </c>
    </row>
    <row r="2694" spans="1:11" x14ac:dyDescent="0.25">
      <c r="A2694" t="s">
        <v>4106</v>
      </c>
      <c r="B2694" t="s">
        <v>3853</v>
      </c>
      <c r="C2694" t="s">
        <v>354</v>
      </c>
      <c r="D2694" t="s">
        <v>4107</v>
      </c>
      <c r="E2694" t="s">
        <v>3936</v>
      </c>
      <c r="F2694" t="s">
        <v>347</v>
      </c>
      <c r="G2694" t="s">
        <v>4108</v>
      </c>
      <c r="H2694" t="s">
        <v>3857</v>
      </c>
      <c r="I2694" t="s">
        <v>3874</v>
      </c>
      <c r="J2694" t="s">
        <v>3864</v>
      </c>
      <c r="K2694">
        <v>26681</v>
      </c>
    </row>
    <row r="2695" spans="1:11" x14ac:dyDescent="0.25">
      <c r="A2695" t="s">
        <v>4106</v>
      </c>
      <c r="B2695" t="s">
        <v>3853</v>
      </c>
      <c r="C2695" t="s">
        <v>354</v>
      </c>
      <c r="D2695" t="s">
        <v>4107</v>
      </c>
      <c r="E2695" t="s">
        <v>3936</v>
      </c>
      <c r="F2695" t="s">
        <v>347</v>
      </c>
      <c r="G2695" t="s">
        <v>4108</v>
      </c>
      <c r="H2695" t="s">
        <v>3857</v>
      </c>
      <c r="I2695" t="s">
        <v>3874</v>
      </c>
      <c r="J2695" t="s">
        <v>3865</v>
      </c>
      <c r="K2695">
        <v>28500</v>
      </c>
    </row>
    <row r="2696" spans="1:11" x14ac:dyDescent="0.25">
      <c r="A2696" t="s">
        <v>4106</v>
      </c>
      <c r="B2696" t="s">
        <v>3853</v>
      </c>
      <c r="C2696" t="s">
        <v>354</v>
      </c>
      <c r="D2696" t="s">
        <v>4107</v>
      </c>
      <c r="E2696" t="s">
        <v>3936</v>
      </c>
      <c r="F2696" t="s">
        <v>347</v>
      </c>
      <c r="G2696" t="s">
        <v>4108</v>
      </c>
      <c r="H2696" t="s">
        <v>3857</v>
      </c>
      <c r="I2696" t="s">
        <v>3874</v>
      </c>
      <c r="J2696" t="s">
        <v>3883</v>
      </c>
      <c r="K2696">
        <v>28500</v>
      </c>
    </row>
    <row r="2697" spans="1:11" x14ac:dyDescent="0.25">
      <c r="A2697" t="s">
        <v>4106</v>
      </c>
      <c r="B2697" t="s">
        <v>3853</v>
      </c>
      <c r="C2697" t="s">
        <v>354</v>
      </c>
      <c r="D2697" t="s">
        <v>4107</v>
      </c>
      <c r="E2697" t="s">
        <v>3936</v>
      </c>
      <c r="F2697" t="s">
        <v>347</v>
      </c>
      <c r="G2697" t="s">
        <v>4108</v>
      </c>
      <c r="H2697" t="s">
        <v>3857</v>
      </c>
      <c r="I2697" t="s">
        <v>3886</v>
      </c>
      <c r="J2697" t="s">
        <v>3871</v>
      </c>
      <c r="K2697">
        <v>250000</v>
      </c>
    </row>
    <row r="2698" spans="1:11" x14ac:dyDescent="0.25">
      <c r="A2698" t="s">
        <v>4106</v>
      </c>
      <c r="B2698" t="s">
        <v>3853</v>
      </c>
      <c r="C2698" t="s">
        <v>354</v>
      </c>
      <c r="D2698" t="s">
        <v>4107</v>
      </c>
      <c r="E2698" t="s">
        <v>3936</v>
      </c>
      <c r="F2698" t="s">
        <v>347</v>
      </c>
      <c r="G2698" t="s">
        <v>4108</v>
      </c>
      <c r="H2698" t="s">
        <v>3857</v>
      </c>
      <c r="I2698" t="s">
        <v>3875</v>
      </c>
      <c r="J2698" t="s">
        <v>533</v>
      </c>
      <c r="K2698">
        <v>231827</v>
      </c>
    </row>
    <row r="2699" spans="1:11" x14ac:dyDescent="0.25">
      <c r="A2699" t="s">
        <v>4106</v>
      </c>
      <c r="B2699" t="s">
        <v>3853</v>
      </c>
      <c r="C2699" t="s">
        <v>354</v>
      </c>
      <c r="D2699" t="s">
        <v>4107</v>
      </c>
      <c r="E2699" t="s">
        <v>3936</v>
      </c>
      <c r="F2699" t="s">
        <v>347</v>
      </c>
      <c r="G2699" t="s">
        <v>4108</v>
      </c>
      <c r="H2699" t="s">
        <v>3857</v>
      </c>
      <c r="I2699" t="s">
        <v>3875</v>
      </c>
      <c r="J2699" t="s">
        <v>3871</v>
      </c>
      <c r="K2699">
        <v>250000</v>
      </c>
    </row>
    <row r="2700" spans="1:11" x14ac:dyDescent="0.25">
      <c r="A2700" t="s">
        <v>4106</v>
      </c>
      <c r="B2700" t="s">
        <v>3853</v>
      </c>
      <c r="C2700" t="s">
        <v>354</v>
      </c>
      <c r="D2700" t="s">
        <v>4107</v>
      </c>
      <c r="E2700" t="s">
        <v>3936</v>
      </c>
      <c r="F2700" t="s">
        <v>347</v>
      </c>
      <c r="G2700" t="s">
        <v>4108</v>
      </c>
      <c r="H2700" t="s">
        <v>3857</v>
      </c>
      <c r="I2700" t="s">
        <v>3876</v>
      </c>
      <c r="J2700" t="s">
        <v>3865</v>
      </c>
      <c r="K2700">
        <v>91300</v>
      </c>
    </row>
    <row r="2701" spans="1:11" x14ac:dyDescent="0.25">
      <c r="A2701" t="s">
        <v>4106</v>
      </c>
      <c r="B2701" t="s">
        <v>3853</v>
      </c>
      <c r="C2701" t="s">
        <v>354</v>
      </c>
      <c r="D2701" t="s">
        <v>4107</v>
      </c>
      <c r="E2701" t="s">
        <v>3936</v>
      </c>
      <c r="F2701" t="s">
        <v>347</v>
      </c>
      <c r="G2701" t="s">
        <v>4108</v>
      </c>
      <c r="H2701" t="s">
        <v>3857</v>
      </c>
      <c r="I2701" t="s">
        <v>3876</v>
      </c>
      <c r="J2701" t="s">
        <v>3883</v>
      </c>
      <c r="K2701">
        <v>91300</v>
      </c>
    </row>
    <row r="2702" spans="1:11" x14ac:dyDescent="0.25">
      <c r="A2702" t="s">
        <v>4109</v>
      </c>
      <c r="B2702" t="s">
        <v>3853</v>
      </c>
      <c r="C2702" t="s">
        <v>354</v>
      </c>
      <c r="D2702" t="s">
        <v>4110</v>
      </c>
      <c r="E2702" t="s">
        <v>767</v>
      </c>
      <c r="F2702" t="s">
        <v>426</v>
      </c>
      <c r="G2702" t="s">
        <v>4011</v>
      </c>
      <c r="H2702" t="s">
        <v>3915</v>
      </c>
      <c r="I2702" t="s">
        <v>3866</v>
      </c>
      <c r="J2702" t="s">
        <v>3865</v>
      </c>
      <c r="K2702">
        <v>3000</v>
      </c>
    </row>
    <row r="2703" spans="1:11" x14ac:dyDescent="0.25">
      <c r="A2703" t="s">
        <v>4109</v>
      </c>
      <c r="B2703" t="s">
        <v>3853</v>
      </c>
      <c r="C2703" t="s">
        <v>354</v>
      </c>
      <c r="D2703" t="s">
        <v>4110</v>
      </c>
      <c r="E2703" t="s">
        <v>767</v>
      </c>
      <c r="F2703" t="s">
        <v>426</v>
      </c>
      <c r="G2703" t="s">
        <v>4011</v>
      </c>
      <c r="H2703" t="s">
        <v>3915</v>
      </c>
      <c r="I2703" t="s">
        <v>3866</v>
      </c>
      <c r="J2703" t="s">
        <v>3883</v>
      </c>
      <c r="K2703">
        <v>3000</v>
      </c>
    </row>
    <row r="2704" spans="1:11" x14ac:dyDescent="0.25">
      <c r="A2704" t="s">
        <v>4109</v>
      </c>
      <c r="B2704" t="s">
        <v>3853</v>
      </c>
      <c r="C2704" t="s">
        <v>354</v>
      </c>
      <c r="D2704" t="s">
        <v>4110</v>
      </c>
      <c r="E2704" t="s">
        <v>767</v>
      </c>
      <c r="F2704" t="s">
        <v>426</v>
      </c>
      <c r="G2704" t="s">
        <v>4011</v>
      </c>
      <c r="H2704" t="s">
        <v>3915</v>
      </c>
      <c r="I2704" t="s">
        <v>3870</v>
      </c>
      <c r="J2704" t="s">
        <v>3865</v>
      </c>
      <c r="K2704">
        <v>1000</v>
      </c>
    </row>
    <row r="2705" spans="1:11" x14ac:dyDescent="0.25">
      <c r="A2705" t="s">
        <v>4109</v>
      </c>
      <c r="B2705" t="s">
        <v>3853</v>
      </c>
      <c r="C2705" t="s">
        <v>354</v>
      </c>
      <c r="D2705" t="s">
        <v>4110</v>
      </c>
      <c r="E2705" t="s">
        <v>767</v>
      </c>
      <c r="F2705" t="s">
        <v>426</v>
      </c>
      <c r="G2705" t="s">
        <v>4011</v>
      </c>
      <c r="H2705" t="s">
        <v>3915</v>
      </c>
      <c r="I2705" t="s">
        <v>3870</v>
      </c>
      <c r="J2705" t="s">
        <v>3883</v>
      </c>
      <c r="K2705">
        <v>1000</v>
      </c>
    </row>
    <row r="2706" spans="1:11" x14ac:dyDescent="0.25">
      <c r="A2706" t="s">
        <v>4109</v>
      </c>
      <c r="B2706" t="s">
        <v>3853</v>
      </c>
      <c r="C2706" t="s">
        <v>354</v>
      </c>
      <c r="D2706" t="s">
        <v>4110</v>
      </c>
      <c r="E2706" t="s">
        <v>767</v>
      </c>
      <c r="F2706" t="s">
        <v>426</v>
      </c>
      <c r="G2706" t="s">
        <v>4011</v>
      </c>
      <c r="H2706" t="s">
        <v>3915</v>
      </c>
      <c r="I2706" t="s">
        <v>530</v>
      </c>
      <c r="J2706" t="s">
        <v>533</v>
      </c>
      <c r="K2706">
        <v>15000</v>
      </c>
    </row>
    <row r="2707" spans="1:11" x14ac:dyDescent="0.25">
      <c r="A2707" t="s">
        <v>4109</v>
      </c>
      <c r="B2707" t="s">
        <v>3853</v>
      </c>
      <c r="C2707" t="s">
        <v>354</v>
      </c>
      <c r="D2707" t="s">
        <v>4110</v>
      </c>
      <c r="E2707" t="s">
        <v>767</v>
      </c>
      <c r="F2707" t="s">
        <v>426</v>
      </c>
      <c r="G2707" t="s">
        <v>4011</v>
      </c>
      <c r="H2707" t="s">
        <v>3915</v>
      </c>
      <c r="I2707" t="s">
        <v>530</v>
      </c>
      <c r="J2707" t="s">
        <v>3871</v>
      </c>
      <c r="K2707">
        <v>15700</v>
      </c>
    </row>
    <row r="2708" spans="1:11" x14ac:dyDescent="0.25">
      <c r="A2708" t="s">
        <v>4109</v>
      </c>
      <c r="B2708" t="s">
        <v>3853</v>
      </c>
      <c r="C2708" t="s">
        <v>354</v>
      </c>
      <c r="D2708" t="s">
        <v>4110</v>
      </c>
      <c r="E2708" t="s">
        <v>767</v>
      </c>
      <c r="F2708" t="s">
        <v>426</v>
      </c>
      <c r="G2708" t="s">
        <v>4011</v>
      </c>
      <c r="H2708" t="s">
        <v>3915</v>
      </c>
      <c r="I2708" t="s">
        <v>3886</v>
      </c>
      <c r="J2708" t="s">
        <v>3871</v>
      </c>
      <c r="K2708">
        <v>15700</v>
      </c>
    </row>
    <row r="2709" spans="1:11" x14ac:dyDescent="0.25">
      <c r="A2709" t="s">
        <v>4109</v>
      </c>
      <c r="B2709" t="s">
        <v>3853</v>
      </c>
      <c r="C2709" t="s">
        <v>354</v>
      </c>
      <c r="D2709" t="s">
        <v>4110</v>
      </c>
      <c r="E2709" t="s">
        <v>767</v>
      </c>
      <c r="F2709" t="s">
        <v>426</v>
      </c>
      <c r="G2709" t="s">
        <v>4011</v>
      </c>
      <c r="H2709" t="s">
        <v>3915</v>
      </c>
      <c r="I2709" t="s">
        <v>3875</v>
      </c>
      <c r="J2709" t="s">
        <v>533</v>
      </c>
      <c r="K2709">
        <v>15000</v>
      </c>
    </row>
    <row r="2710" spans="1:11" x14ac:dyDescent="0.25">
      <c r="A2710" t="s">
        <v>4109</v>
      </c>
      <c r="B2710" t="s">
        <v>3853</v>
      </c>
      <c r="C2710" t="s">
        <v>354</v>
      </c>
      <c r="D2710" t="s">
        <v>4110</v>
      </c>
      <c r="E2710" t="s">
        <v>767</v>
      </c>
      <c r="F2710" t="s">
        <v>426</v>
      </c>
      <c r="G2710" t="s">
        <v>4011</v>
      </c>
      <c r="H2710" t="s">
        <v>3915</v>
      </c>
      <c r="I2710" t="s">
        <v>3875</v>
      </c>
      <c r="J2710" t="s">
        <v>3871</v>
      </c>
      <c r="K2710">
        <v>15700</v>
      </c>
    </row>
    <row r="2711" spans="1:11" x14ac:dyDescent="0.25">
      <c r="A2711" t="s">
        <v>4109</v>
      </c>
      <c r="B2711" t="s">
        <v>3853</v>
      </c>
      <c r="C2711" t="s">
        <v>354</v>
      </c>
      <c r="D2711" t="s">
        <v>4110</v>
      </c>
      <c r="E2711" t="s">
        <v>767</v>
      </c>
      <c r="F2711" t="s">
        <v>426</v>
      </c>
      <c r="G2711" t="s">
        <v>4011</v>
      </c>
      <c r="H2711" t="s">
        <v>3915</v>
      </c>
      <c r="I2711" t="s">
        <v>3876</v>
      </c>
      <c r="J2711" t="s">
        <v>3865</v>
      </c>
      <c r="K2711">
        <v>7000</v>
      </c>
    </row>
    <row r="2712" spans="1:11" x14ac:dyDescent="0.25">
      <c r="A2712" t="s">
        <v>4109</v>
      </c>
      <c r="B2712" t="s">
        <v>3853</v>
      </c>
      <c r="C2712" t="s">
        <v>354</v>
      </c>
      <c r="D2712" t="s">
        <v>4110</v>
      </c>
      <c r="E2712" t="s">
        <v>767</v>
      </c>
      <c r="F2712" t="s">
        <v>426</v>
      </c>
      <c r="G2712" t="s">
        <v>4011</v>
      </c>
      <c r="H2712" t="s">
        <v>3915</v>
      </c>
      <c r="I2712" t="s">
        <v>3876</v>
      </c>
      <c r="J2712" t="s">
        <v>3883</v>
      </c>
      <c r="K2712">
        <v>7000</v>
      </c>
    </row>
    <row r="2713" spans="1:11" x14ac:dyDescent="0.25">
      <c r="A2713" t="s">
        <v>4109</v>
      </c>
      <c r="B2713" t="s">
        <v>3853</v>
      </c>
      <c r="C2713" t="s">
        <v>354</v>
      </c>
      <c r="D2713" t="s">
        <v>4110</v>
      </c>
      <c r="E2713" t="s">
        <v>767</v>
      </c>
      <c r="F2713" t="s">
        <v>444</v>
      </c>
      <c r="G2713" t="s">
        <v>4111</v>
      </c>
      <c r="H2713" t="s">
        <v>3915</v>
      </c>
      <c r="I2713" t="s">
        <v>3882</v>
      </c>
      <c r="J2713" t="s">
        <v>3864</v>
      </c>
      <c r="K2713">
        <v>2400</v>
      </c>
    </row>
    <row r="2714" spans="1:11" x14ac:dyDescent="0.25">
      <c r="A2714" t="s">
        <v>4109</v>
      </c>
      <c r="B2714" t="s">
        <v>3853</v>
      </c>
      <c r="C2714" t="s">
        <v>354</v>
      </c>
      <c r="D2714" t="s">
        <v>4110</v>
      </c>
      <c r="E2714" t="s">
        <v>767</v>
      </c>
      <c r="F2714" t="s">
        <v>444</v>
      </c>
      <c r="G2714" t="s">
        <v>4111</v>
      </c>
      <c r="H2714" t="s">
        <v>3915</v>
      </c>
      <c r="I2714" t="s">
        <v>3882</v>
      </c>
      <c r="J2714" t="s">
        <v>3865</v>
      </c>
      <c r="K2714">
        <v>2900</v>
      </c>
    </row>
    <row r="2715" spans="1:11" x14ac:dyDescent="0.25">
      <c r="A2715" t="s">
        <v>4109</v>
      </c>
      <c r="B2715" t="s">
        <v>3853</v>
      </c>
      <c r="C2715" t="s">
        <v>354</v>
      </c>
      <c r="D2715" t="s">
        <v>4110</v>
      </c>
      <c r="E2715" t="s">
        <v>767</v>
      </c>
      <c r="F2715" t="s">
        <v>444</v>
      </c>
      <c r="G2715" t="s">
        <v>4111</v>
      </c>
      <c r="H2715" t="s">
        <v>3915</v>
      </c>
      <c r="I2715" t="s">
        <v>3882</v>
      </c>
      <c r="J2715" t="s">
        <v>3883</v>
      </c>
      <c r="K2715">
        <v>2900</v>
      </c>
    </row>
    <row r="2716" spans="1:11" x14ac:dyDescent="0.25">
      <c r="A2716" t="s">
        <v>4109</v>
      </c>
      <c r="B2716" t="s">
        <v>3853</v>
      </c>
      <c r="C2716" t="s">
        <v>354</v>
      </c>
      <c r="D2716" t="s">
        <v>4110</v>
      </c>
      <c r="E2716" t="s">
        <v>767</v>
      </c>
      <c r="F2716" t="s">
        <v>444</v>
      </c>
      <c r="G2716" t="s">
        <v>4111</v>
      </c>
      <c r="H2716" t="s">
        <v>3915</v>
      </c>
      <c r="I2716" t="s">
        <v>3870</v>
      </c>
      <c r="J2716" t="s">
        <v>3865</v>
      </c>
      <c r="K2716">
        <v>3900</v>
      </c>
    </row>
    <row r="2717" spans="1:11" x14ac:dyDescent="0.25">
      <c r="A2717" t="s">
        <v>4109</v>
      </c>
      <c r="B2717" t="s">
        <v>3853</v>
      </c>
      <c r="C2717" t="s">
        <v>354</v>
      </c>
      <c r="D2717" t="s">
        <v>4110</v>
      </c>
      <c r="E2717" t="s">
        <v>767</v>
      </c>
      <c r="F2717" t="s">
        <v>444</v>
      </c>
      <c r="G2717" t="s">
        <v>4111</v>
      </c>
      <c r="H2717" t="s">
        <v>3915</v>
      </c>
      <c r="I2717" t="s">
        <v>3870</v>
      </c>
      <c r="J2717" t="s">
        <v>3883</v>
      </c>
      <c r="K2717">
        <v>3900</v>
      </c>
    </row>
    <row r="2718" spans="1:11" x14ac:dyDescent="0.25">
      <c r="A2718" t="s">
        <v>4109</v>
      </c>
      <c r="B2718" t="s">
        <v>3853</v>
      </c>
      <c r="C2718" t="s">
        <v>354</v>
      </c>
      <c r="D2718" t="s">
        <v>4110</v>
      </c>
      <c r="E2718" t="s">
        <v>767</v>
      </c>
      <c r="F2718" t="s">
        <v>444</v>
      </c>
      <c r="G2718" t="s">
        <v>4111</v>
      </c>
      <c r="H2718" t="s">
        <v>3915</v>
      </c>
      <c r="I2718" t="s">
        <v>530</v>
      </c>
      <c r="J2718" t="s">
        <v>533</v>
      </c>
      <c r="K2718">
        <v>3000</v>
      </c>
    </row>
    <row r="2719" spans="1:11" x14ac:dyDescent="0.25">
      <c r="A2719" t="s">
        <v>4109</v>
      </c>
      <c r="B2719" t="s">
        <v>3853</v>
      </c>
      <c r="C2719" t="s">
        <v>354</v>
      </c>
      <c r="D2719" t="s">
        <v>4110</v>
      </c>
      <c r="E2719" t="s">
        <v>767</v>
      </c>
      <c r="F2719" t="s">
        <v>444</v>
      </c>
      <c r="G2719" t="s">
        <v>4111</v>
      </c>
      <c r="H2719" t="s">
        <v>3915</v>
      </c>
      <c r="I2719" t="s">
        <v>530</v>
      </c>
      <c r="J2719" t="s">
        <v>3871</v>
      </c>
      <c r="K2719">
        <v>3400</v>
      </c>
    </row>
    <row r="2720" spans="1:11" x14ac:dyDescent="0.25">
      <c r="A2720" t="s">
        <v>4109</v>
      </c>
      <c r="B2720" t="s">
        <v>3853</v>
      </c>
      <c r="C2720" t="s">
        <v>354</v>
      </c>
      <c r="D2720" t="s">
        <v>4110</v>
      </c>
      <c r="E2720" t="s">
        <v>767</v>
      </c>
      <c r="F2720" t="s">
        <v>444</v>
      </c>
      <c r="G2720" t="s">
        <v>4111</v>
      </c>
      <c r="H2720" t="s">
        <v>3915</v>
      </c>
      <c r="I2720" t="s">
        <v>3886</v>
      </c>
      <c r="J2720" t="s">
        <v>3871</v>
      </c>
      <c r="K2720">
        <v>3400</v>
      </c>
    </row>
    <row r="2721" spans="1:11" x14ac:dyDescent="0.25">
      <c r="A2721" t="s">
        <v>4109</v>
      </c>
      <c r="B2721" t="s">
        <v>3853</v>
      </c>
      <c r="C2721" t="s">
        <v>354</v>
      </c>
      <c r="D2721" t="s">
        <v>4110</v>
      </c>
      <c r="E2721" t="s">
        <v>767</v>
      </c>
      <c r="F2721" t="s">
        <v>444</v>
      </c>
      <c r="G2721" t="s">
        <v>4111</v>
      </c>
      <c r="H2721" t="s">
        <v>3915</v>
      </c>
      <c r="I2721" t="s">
        <v>3875</v>
      </c>
      <c r="J2721" t="s">
        <v>533</v>
      </c>
      <c r="K2721">
        <v>3000</v>
      </c>
    </row>
    <row r="2722" spans="1:11" x14ac:dyDescent="0.25">
      <c r="A2722" t="s">
        <v>4109</v>
      </c>
      <c r="B2722" t="s">
        <v>3853</v>
      </c>
      <c r="C2722" t="s">
        <v>354</v>
      </c>
      <c r="D2722" t="s">
        <v>4110</v>
      </c>
      <c r="E2722" t="s">
        <v>767</v>
      </c>
      <c r="F2722" t="s">
        <v>444</v>
      </c>
      <c r="G2722" t="s">
        <v>4111</v>
      </c>
      <c r="H2722" t="s">
        <v>3915</v>
      </c>
      <c r="I2722" t="s">
        <v>3875</v>
      </c>
      <c r="J2722" t="s">
        <v>3871</v>
      </c>
      <c r="K2722">
        <v>3400</v>
      </c>
    </row>
    <row r="2723" spans="1:11" x14ac:dyDescent="0.25">
      <c r="A2723" t="s">
        <v>4112</v>
      </c>
      <c r="B2723" t="s">
        <v>3853</v>
      </c>
      <c r="C2723" t="s">
        <v>354</v>
      </c>
      <c r="D2723" t="s">
        <v>4113</v>
      </c>
      <c r="E2723" t="s">
        <v>3894</v>
      </c>
      <c r="F2723" t="s">
        <v>423</v>
      </c>
      <c r="G2723" t="s">
        <v>4114</v>
      </c>
      <c r="H2723" t="s">
        <v>3857</v>
      </c>
      <c r="I2723" t="s">
        <v>3882</v>
      </c>
      <c r="J2723" t="s">
        <v>3864</v>
      </c>
      <c r="K2723">
        <v>5600</v>
      </c>
    </row>
    <row r="2724" spans="1:11" x14ac:dyDescent="0.25">
      <c r="A2724" t="s">
        <v>4112</v>
      </c>
      <c r="B2724" t="s">
        <v>3853</v>
      </c>
      <c r="C2724" t="s">
        <v>354</v>
      </c>
      <c r="D2724" t="s">
        <v>4113</v>
      </c>
      <c r="E2724" t="s">
        <v>3894</v>
      </c>
      <c r="F2724" t="s">
        <v>423</v>
      </c>
      <c r="G2724" t="s">
        <v>4114</v>
      </c>
      <c r="H2724" t="s">
        <v>3857</v>
      </c>
      <c r="I2724" t="s">
        <v>3882</v>
      </c>
      <c r="J2724" t="s">
        <v>3865</v>
      </c>
      <c r="K2724">
        <v>6000</v>
      </c>
    </row>
    <row r="2725" spans="1:11" x14ac:dyDescent="0.25">
      <c r="A2725" t="s">
        <v>4112</v>
      </c>
      <c r="B2725" t="s">
        <v>3853</v>
      </c>
      <c r="C2725" t="s">
        <v>354</v>
      </c>
      <c r="D2725" t="s">
        <v>4113</v>
      </c>
      <c r="E2725" t="s">
        <v>3894</v>
      </c>
      <c r="F2725" t="s">
        <v>423</v>
      </c>
      <c r="G2725" t="s">
        <v>4114</v>
      </c>
      <c r="H2725" t="s">
        <v>3857</v>
      </c>
      <c r="I2725" t="s">
        <v>3882</v>
      </c>
      <c r="J2725" t="s">
        <v>3883</v>
      </c>
      <c r="K2725">
        <v>6000</v>
      </c>
    </row>
    <row r="2726" spans="1:11" x14ac:dyDescent="0.25">
      <c r="A2726" t="s">
        <v>4112</v>
      </c>
      <c r="B2726" t="s">
        <v>3853</v>
      </c>
      <c r="C2726" t="s">
        <v>354</v>
      </c>
      <c r="D2726" t="s">
        <v>4113</v>
      </c>
      <c r="E2726" t="s">
        <v>3894</v>
      </c>
      <c r="F2726" t="s">
        <v>423</v>
      </c>
      <c r="G2726" t="s">
        <v>4114</v>
      </c>
      <c r="H2726" t="s">
        <v>3857</v>
      </c>
      <c r="I2726" t="s">
        <v>3866</v>
      </c>
      <c r="J2726" t="s">
        <v>3865</v>
      </c>
      <c r="K2726">
        <v>8000</v>
      </c>
    </row>
    <row r="2727" spans="1:11" x14ac:dyDescent="0.25">
      <c r="A2727" t="s">
        <v>4112</v>
      </c>
      <c r="B2727" t="s">
        <v>3853</v>
      </c>
      <c r="C2727" t="s">
        <v>354</v>
      </c>
      <c r="D2727" t="s">
        <v>4113</v>
      </c>
      <c r="E2727" t="s">
        <v>3894</v>
      </c>
      <c r="F2727" t="s">
        <v>423</v>
      </c>
      <c r="G2727" t="s">
        <v>4114</v>
      </c>
      <c r="H2727" t="s">
        <v>3857</v>
      </c>
      <c r="I2727" t="s">
        <v>3866</v>
      </c>
      <c r="J2727" t="s">
        <v>3883</v>
      </c>
      <c r="K2727">
        <v>8000</v>
      </c>
    </row>
    <row r="2728" spans="1:11" x14ac:dyDescent="0.25">
      <c r="A2728" t="s">
        <v>4112</v>
      </c>
      <c r="B2728" t="s">
        <v>3853</v>
      </c>
      <c r="C2728" t="s">
        <v>354</v>
      </c>
      <c r="D2728" t="s">
        <v>4113</v>
      </c>
      <c r="E2728" t="s">
        <v>3894</v>
      </c>
      <c r="F2728" t="s">
        <v>423</v>
      </c>
      <c r="G2728" t="s">
        <v>4114</v>
      </c>
      <c r="H2728" t="s">
        <v>3857</v>
      </c>
      <c r="I2728" t="s">
        <v>3870</v>
      </c>
      <c r="J2728" t="s">
        <v>3865</v>
      </c>
      <c r="K2728">
        <v>7000</v>
      </c>
    </row>
    <row r="2729" spans="1:11" x14ac:dyDescent="0.25">
      <c r="A2729" t="s">
        <v>4112</v>
      </c>
      <c r="B2729" t="s">
        <v>3853</v>
      </c>
      <c r="C2729" t="s">
        <v>354</v>
      </c>
      <c r="D2729" t="s">
        <v>4113</v>
      </c>
      <c r="E2729" t="s">
        <v>3894</v>
      </c>
      <c r="F2729" t="s">
        <v>423</v>
      </c>
      <c r="G2729" t="s">
        <v>4114</v>
      </c>
      <c r="H2729" t="s">
        <v>3857</v>
      </c>
      <c r="I2729" t="s">
        <v>3870</v>
      </c>
      <c r="J2729" t="s">
        <v>3883</v>
      </c>
      <c r="K2729">
        <v>7000</v>
      </c>
    </row>
    <row r="2730" spans="1:11" x14ac:dyDescent="0.25">
      <c r="A2730" t="s">
        <v>4112</v>
      </c>
      <c r="B2730" t="s">
        <v>3853</v>
      </c>
      <c r="C2730" t="s">
        <v>354</v>
      </c>
      <c r="D2730" t="s">
        <v>4113</v>
      </c>
      <c r="E2730" t="s">
        <v>3894</v>
      </c>
      <c r="F2730" t="s">
        <v>423</v>
      </c>
      <c r="G2730" t="s">
        <v>4114</v>
      </c>
      <c r="H2730" t="s">
        <v>3857</v>
      </c>
      <c r="I2730" t="s">
        <v>530</v>
      </c>
      <c r="J2730" t="s">
        <v>533</v>
      </c>
      <c r="K2730">
        <v>20000</v>
      </c>
    </row>
    <row r="2731" spans="1:11" x14ac:dyDescent="0.25">
      <c r="A2731" t="s">
        <v>4112</v>
      </c>
      <c r="B2731" t="s">
        <v>3853</v>
      </c>
      <c r="C2731" t="s">
        <v>354</v>
      </c>
      <c r="D2731" t="s">
        <v>4113</v>
      </c>
      <c r="E2731" t="s">
        <v>3894</v>
      </c>
      <c r="F2731" t="s">
        <v>423</v>
      </c>
      <c r="G2731" t="s">
        <v>4114</v>
      </c>
      <c r="H2731" t="s">
        <v>3857</v>
      </c>
      <c r="I2731" t="s">
        <v>530</v>
      </c>
      <c r="J2731" t="s">
        <v>3871</v>
      </c>
      <c r="K2731">
        <v>21000</v>
      </c>
    </row>
    <row r="2732" spans="1:11" x14ac:dyDescent="0.25">
      <c r="A2732" t="s">
        <v>4112</v>
      </c>
      <c r="B2732" t="s">
        <v>3853</v>
      </c>
      <c r="C2732" t="s">
        <v>354</v>
      </c>
      <c r="D2732" t="s">
        <v>4113</v>
      </c>
      <c r="E2732" t="s">
        <v>3894</v>
      </c>
      <c r="F2732" t="s">
        <v>423</v>
      </c>
      <c r="G2732" t="s">
        <v>4114</v>
      </c>
      <c r="H2732" t="s">
        <v>3857</v>
      </c>
      <c r="I2732" t="s">
        <v>3886</v>
      </c>
      <c r="J2732" t="s">
        <v>3871</v>
      </c>
      <c r="K2732">
        <v>21000</v>
      </c>
    </row>
    <row r="2733" spans="1:11" x14ac:dyDescent="0.25">
      <c r="A2733" t="s">
        <v>4112</v>
      </c>
      <c r="B2733" t="s">
        <v>3853</v>
      </c>
      <c r="C2733" t="s">
        <v>354</v>
      </c>
      <c r="D2733" t="s">
        <v>4113</v>
      </c>
      <c r="E2733" t="s">
        <v>3894</v>
      </c>
      <c r="F2733" t="s">
        <v>423</v>
      </c>
      <c r="G2733" t="s">
        <v>4114</v>
      </c>
      <c r="H2733" t="s">
        <v>3857</v>
      </c>
      <c r="I2733" t="s">
        <v>3875</v>
      </c>
      <c r="J2733" t="s">
        <v>533</v>
      </c>
      <c r="K2733">
        <v>20000</v>
      </c>
    </row>
    <row r="2734" spans="1:11" x14ac:dyDescent="0.25">
      <c r="A2734" t="s">
        <v>4112</v>
      </c>
      <c r="B2734" t="s">
        <v>3853</v>
      </c>
      <c r="C2734" t="s">
        <v>354</v>
      </c>
      <c r="D2734" t="s">
        <v>4113</v>
      </c>
      <c r="E2734" t="s">
        <v>3894</v>
      </c>
      <c r="F2734" t="s">
        <v>423</v>
      </c>
      <c r="G2734" t="s">
        <v>4114</v>
      </c>
      <c r="H2734" t="s">
        <v>3857</v>
      </c>
      <c r="I2734" t="s">
        <v>3875</v>
      </c>
      <c r="J2734" t="s">
        <v>3871</v>
      </c>
      <c r="K2734">
        <v>21000</v>
      </c>
    </row>
    <row r="2735" spans="1:11" x14ac:dyDescent="0.25">
      <c r="A2735" t="s">
        <v>4115</v>
      </c>
      <c r="B2735" t="s">
        <v>3853</v>
      </c>
      <c r="C2735" t="s">
        <v>354</v>
      </c>
      <c r="D2735" t="s">
        <v>4116</v>
      </c>
      <c r="E2735" t="s">
        <v>767</v>
      </c>
      <c r="F2735" t="s">
        <v>309</v>
      </c>
      <c r="G2735" t="s">
        <v>4117</v>
      </c>
      <c r="H2735" t="s">
        <v>3915</v>
      </c>
      <c r="I2735" t="s">
        <v>3863</v>
      </c>
      <c r="J2735" t="s">
        <v>3864</v>
      </c>
      <c r="K2735">
        <v>8500</v>
      </c>
    </row>
    <row r="2736" spans="1:11" x14ac:dyDescent="0.25">
      <c r="A2736" t="s">
        <v>4115</v>
      </c>
      <c r="B2736" t="s">
        <v>3853</v>
      </c>
      <c r="C2736" t="s">
        <v>354</v>
      </c>
      <c r="D2736" t="s">
        <v>4116</v>
      </c>
      <c r="E2736" t="s">
        <v>767</v>
      </c>
      <c r="F2736" t="s">
        <v>309</v>
      </c>
      <c r="G2736" t="s">
        <v>4117</v>
      </c>
      <c r="H2736" t="s">
        <v>3915</v>
      </c>
      <c r="I2736" t="s">
        <v>3863</v>
      </c>
      <c r="J2736" t="s">
        <v>3865</v>
      </c>
      <c r="K2736">
        <v>9000</v>
      </c>
    </row>
    <row r="2737" spans="1:11" x14ac:dyDescent="0.25">
      <c r="A2737" t="s">
        <v>4115</v>
      </c>
      <c r="B2737" t="s">
        <v>3853</v>
      </c>
      <c r="C2737" t="s">
        <v>354</v>
      </c>
      <c r="D2737" t="s">
        <v>4116</v>
      </c>
      <c r="E2737" t="s">
        <v>767</v>
      </c>
      <c r="F2737" t="s">
        <v>309</v>
      </c>
      <c r="G2737" t="s">
        <v>4117</v>
      </c>
      <c r="H2737" t="s">
        <v>3915</v>
      </c>
      <c r="I2737" t="s">
        <v>3863</v>
      </c>
      <c r="J2737" t="s">
        <v>3883</v>
      </c>
      <c r="K2737">
        <v>9000</v>
      </c>
    </row>
    <row r="2738" spans="1:11" x14ac:dyDescent="0.25">
      <c r="A2738" t="s">
        <v>4115</v>
      </c>
      <c r="B2738" t="s">
        <v>3853</v>
      </c>
      <c r="C2738" t="s">
        <v>354</v>
      </c>
      <c r="D2738" t="s">
        <v>4116</v>
      </c>
      <c r="E2738" t="s">
        <v>767</v>
      </c>
      <c r="F2738" t="s">
        <v>309</v>
      </c>
      <c r="G2738" t="s">
        <v>4117</v>
      </c>
      <c r="H2738" t="s">
        <v>3915</v>
      </c>
      <c r="I2738" t="s">
        <v>3947</v>
      </c>
      <c r="J2738" t="s">
        <v>3865</v>
      </c>
      <c r="K2738">
        <v>500</v>
      </c>
    </row>
    <row r="2739" spans="1:11" x14ac:dyDescent="0.25">
      <c r="A2739" t="s">
        <v>4115</v>
      </c>
      <c r="B2739" t="s">
        <v>3853</v>
      </c>
      <c r="C2739" t="s">
        <v>354</v>
      </c>
      <c r="D2739" t="s">
        <v>4116</v>
      </c>
      <c r="E2739" t="s">
        <v>767</v>
      </c>
      <c r="F2739" t="s">
        <v>309</v>
      </c>
      <c r="G2739" t="s">
        <v>4117</v>
      </c>
      <c r="H2739" t="s">
        <v>3915</v>
      </c>
      <c r="I2739" t="s">
        <v>3947</v>
      </c>
      <c r="J2739" t="s">
        <v>3883</v>
      </c>
      <c r="K2739">
        <v>500</v>
      </c>
    </row>
    <row r="2740" spans="1:11" x14ac:dyDescent="0.25">
      <c r="A2740" t="s">
        <v>4115</v>
      </c>
      <c r="B2740" t="s">
        <v>3853</v>
      </c>
      <c r="C2740" t="s">
        <v>354</v>
      </c>
      <c r="D2740" t="s">
        <v>4116</v>
      </c>
      <c r="E2740" t="s">
        <v>767</v>
      </c>
      <c r="F2740" t="s">
        <v>309</v>
      </c>
      <c r="G2740" t="s">
        <v>4117</v>
      </c>
      <c r="H2740" t="s">
        <v>3915</v>
      </c>
      <c r="I2740" t="s">
        <v>3904</v>
      </c>
      <c r="J2740" t="s">
        <v>3864</v>
      </c>
      <c r="K2740">
        <v>10000</v>
      </c>
    </row>
    <row r="2741" spans="1:11" x14ac:dyDescent="0.25">
      <c r="A2741" t="s">
        <v>4115</v>
      </c>
      <c r="B2741" t="s">
        <v>3853</v>
      </c>
      <c r="C2741" t="s">
        <v>354</v>
      </c>
      <c r="D2741" t="s">
        <v>4116</v>
      </c>
      <c r="E2741" t="s">
        <v>767</v>
      </c>
      <c r="F2741" t="s">
        <v>309</v>
      </c>
      <c r="G2741" t="s">
        <v>4117</v>
      </c>
      <c r="H2741" t="s">
        <v>3915</v>
      </c>
      <c r="I2741" t="s">
        <v>3904</v>
      </c>
      <c r="J2741" t="s">
        <v>3865</v>
      </c>
      <c r="K2741">
        <v>11000</v>
      </c>
    </row>
    <row r="2742" spans="1:11" x14ac:dyDescent="0.25">
      <c r="A2742" t="s">
        <v>4115</v>
      </c>
      <c r="B2742" t="s">
        <v>3853</v>
      </c>
      <c r="C2742" t="s">
        <v>354</v>
      </c>
      <c r="D2742" t="s">
        <v>4116</v>
      </c>
      <c r="E2742" t="s">
        <v>767</v>
      </c>
      <c r="F2742" t="s">
        <v>309</v>
      </c>
      <c r="G2742" t="s">
        <v>4117</v>
      </c>
      <c r="H2742" t="s">
        <v>3915</v>
      </c>
      <c r="I2742" t="s">
        <v>3904</v>
      </c>
      <c r="J2742" t="s">
        <v>3883</v>
      </c>
      <c r="K2742">
        <v>11000</v>
      </c>
    </row>
    <row r="2743" spans="1:11" x14ac:dyDescent="0.25">
      <c r="A2743" t="s">
        <v>4115</v>
      </c>
      <c r="B2743" t="s">
        <v>3853</v>
      </c>
      <c r="C2743" t="s">
        <v>354</v>
      </c>
      <c r="D2743" t="s">
        <v>4116</v>
      </c>
      <c r="E2743" t="s">
        <v>767</v>
      </c>
      <c r="F2743" t="s">
        <v>309</v>
      </c>
      <c r="G2743" t="s">
        <v>4117</v>
      </c>
      <c r="H2743" t="s">
        <v>3915</v>
      </c>
      <c r="I2743" t="s">
        <v>3870</v>
      </c>
      <c r="J2743" t="s">
        <v>3865</v>
      </c>
      <c r="K2743">
        <v>11000</v>
      </c>
    </row>
    <row r="2744" spans="1:11" x14ac:dyDescent="0.25">
      <c r="A2744" t="s">
        <v>4115</v>
      </c>
      <c r="B2744" t="s">
        <v>3853</v>
      </c>
      <c r="C2744" t="s">
        <v>354</v>
      </c>
      <c r="D2744" t="s">
        <v>4116</v>
      </c>
      <c r="E2744" t="s">
        <v>767</v>
      </c>
      <c r="F2744" t="s">
        <v>309</v>
      </c>
      <c r="G2744" t="s">
        <v>4117</v>
      </c>
      <c r="H2744" t="s">
        <v>3915</v>
      </c>
      <c r="I2744" t="s">
        <v>3870</v>
      </c>
      <c r="J2744" t="s">
        <v>3883</v>
      </c>
      <c r="K2744">
        <v>11000</v>
      </c>
    </row>
    <row r="2745" spans="1:11" x14ac:dyDescent="0.25">
      <c r="A2745" t="s">
        <v>4115</v>
      </c>
      <c r="B2745" t="s">
        <v>3853</v>
      </c>
      <c r="C2745" t="s">
        <v>354</v>
      </c>
      <c r="D2745" t="s">
        <v>4116</v>
      </c>
      <c r="E2745" t="s">
        <v>767</v>
      </c>
      <c r="F2745" t="s">
        <v>309</v>
      </c>
      <c r="G2745" t="s">
        <v>4117</v>
      </c>
      <c r="H2745" t="s">
        <v>3915</v>
      </c>
      <c r="I2745" t="s">
        <v>530</v>
      </c>
      <c r="J2745" t="s">
        <v>533</v>
      </c>
      <c r="K2745">
        <v>36000</v>
      </c>
    </row>
    <row r="2746" spans="1:11" x14ac:dyDescent="0.25">
      <c r="A2746" t="s">
        <v>4115</v>
      </c>
      <c r="B2746" t="s">
        <v>3853</v>
      </c>
      <c r="C2746" t="s">
        <v>354</v>
      </c>
      <c r="D2746" t="s">
        <v>4116</v>
      </c>
      <c r="E2746" t="s">
        <v>767</v>
      </c>
      <c r="F2746" t="s">
        <v>309</v>
      </c>
      <c r="G2746" t="s">
        <v>4117</v>
      </c>
      <c r="H2746" t="s">
        <v>3915</v>
      </c>
      <c r="I2746" t="s">
        <v>530</v>
      </c>
      <c r="J2746" t="s">
        <v>3871</v>
      </c>
      <c r="K2746">
        <v>38700</v>
      </c>
    </row>
    <row r="2747" spans="1:11" x14ac:dyDescent="0.25">
      <c r="A2747" t="s">
        <v>4115</v>
      </c>
      <c r="B2747" t="s">
        <v>3853</v>
      </c>
      <c r="C2747" t="s">
        <v>354</v>
      </c>
      <c r="D2747" t="s">
        <v>4116</v>
      </c>
      <c r="E2747" t="s">
        <v>767</v>
      </c>
      <c r="F2747" t="s">
        <v>309</v>
      </c>
      <c r="G2747" t="s">
        <v>4117</v>
      </c>
      <c r="H2747" t="s">
        <v>3915</v>
      </c>
      <c r="I2747" t="s">
        <v>3873</v>
      </c>
      <c r="J2747" t="s">
        <v>3859</v>
      </c>
      <c r="K2747">
        <v>2</v>
      </c>
    </row>
    <row r="2748" spans="1:11" x14ac:dyDescent="0.25">
      <c r="A2748" t="s">
        <v>4115</v>
      </c>
      <c r="B2748" t="s">
        <v>3853</v>
      </c>
      <c r="C2748" t="s">
        <v>354</v>
      </c>
      <c r="D2748" t="s">
        <v>4116</v>
      </c>
      <c r="E2748" t="s">
        <v>767</v>
      </c>
      <c r="F2748" t="s">
        <v>309</v>
      </c>
      <c r="G2748" t="s">
        <v>4117</v>
      </c>
      <c r="H2748" t="s">
        <v>3915</v>
      </c>
      <c r="I2748" t="s">
        <v>3873</v>
      </c>
      <c r="J2748" t="s">
        <v>3860</v>
      </c>
      <c r="K2748">
        <v>2</v>
      </c>
    </row>
    <row r="2749" spans="1:11" x14ac:dyDescent="0.25">
      <c r="A2749" t="s">
        <v>4115</v>
      </c>
      <c r="B2749" t="s">
        <v>3853</v>
      </c>
      <c r="C2749" t="s">
        <v>354</v>
      </c>
      <c r="D2749" t="s">
        <v>4116</v>
      </c>
      <c r="E2749" t="s">
        <v>767</v>
      </c>
      <c r="F2749" t="s">
        <v>309</v>
      </c>
      <c r="G2749" t="s">
        <v>4117</v>
      </c>
      <c r="H2749" t="s">
        <v>3915</v>
      </c>
      <c r="I2749" t="s">
        <v>3886</v>
      </c>
      <c r="J2749" t="s">
        <v>3871</v>
      </c>
      <c r="K2749">
        <v>38700</v>
      </c>
    </row>
    <row r="2750" spans="1:11" x14ac:dyDescent="0.25">
      <c r="A2750" t="s">
        <v>4115</v>
      </c>
      <c r="B2750" t="s">
        <v>3853</v>
      </c>
      <c r="C2750" t="s">
        <v>354</v>
      </c>
      <c r="D2750" t="s">
        <v>4116</v>
      </c>
      <c r="E2750" t="s">
        <v>767</v>
      </c>
      <c r="F2750" t="s">
        <v>309</v>
      </c>
      <c r="G2750" t="s">
        <v>4117</v>
      </c>
      <c r="H2750" t="s">
        <v>3915</v>
      </c>
      <c r="I2750" t="s">
        <v>3875</v>
      </c>
      <c r="J2750" t="s">
        <v>533</v>
      </c>
      <c r="K2750">
        <v>36000</v>
      </c>
    </row>
    <row r="2751" spans="1:11" x14ac:dyDescent="0.25">
      <c r="A2751" t="s">
        <v>4115</v>
      </c>
      <c r="B2751" t="s">
        <v>3853</v>
      </c>
      <c r="C2751" t="s">
        <v>354</v>
      </c>
      <c r="D2751" t="s">
        <v>4116</v>
      </c>
      <c r="E2751" t="s">
        <v>767</v>
      </c>
      <c r="F2751" t="s">
        <v>309</v>
      </c>
      <c r="G2751" t="s">
        <v>4117</v>
      </c>
      <c r="H2751" t="s">
        <v>3915</v>
      </c>
      <c r="I2751" t="s">
        <v>3875</v>
      </c>
      <c r="J2751" t="s">
        <v>3871</v>
      </c>
      <c r="K2751">
        <v>38700</v>
      </c>
    </row>
    <row r="2752" spans="1:11" x14ac:dyDescent="0.25">
      <c r="A2752" t="s">
        <v>4115</v>
      </c>
      <c r="B2752" t="s">
        <v>3853</v>
      </c>
      <c r="C2752" t="s">
        <v>354</v>
      </c>
      <c r="D2752" t="s">
        <v>4116</v>
      </c>
      <c r="E2752" t="s">
        <v>767</v>
      </c>
      <c r="F2752" t="s">
        <v>309</v>
      </c>
      <c r="G2752" t="s">
        <v>4117</v>
      </c>
      <c r="H2752" t="s">
        <v>3915</v>
      </c>
      <c r="I2752" t="s">
        <v>3876</v>
      </c>
      <c r="J2752" t="s">
        <v>3865</v>
      </c>
      <c r="K2752">
        <v>8500</v>
      </c>
    </row>
    <row r="2753" spans="1:11" x14ac:dyDescent="0.25">
      <c r="A2753" t="s">
        <v>4115</v>
      </c>
      <c r="B2753" t="s">
        <v>3853</v>
      </c>
      <c r="C2753" t="s">
        <v>354</v>
      </c>
      <c r="D2753" t="s">
        <v>4116</v>
      </c>
      <c r="E2753" t="s">
        <v>767</v>
      </c>
      <c r="F2753" t="s">
        <v>309</v>
      </c>
      <c r="G2753" t="s">
        <v>4117</v>
      </c>
      <c r="H2753" t="s">
        <v>3915</v>
      </c>
      <c r="I2753" t="s">
        <v>3876</v>
      </c>
      <c r="J2753" t="s">
        <v>3883</v>
      </c>
      <c r="K2753">
        <v>8500</v>
      </c>
    </row>
    <row r="2754" spans="1:11" x14ac:dyDescent="0.25">
      <c r="A2754" t="s">
        <v>4115</v>
      </c>
      <c r="B2754" t="s">
        <v>3853</v>
      </c>
      <c r="C2754" t="s">
        <v>354</v>
      </c>
      <c r="D2754" t="s">
        <v>4116</v>
      </c>
      <c r="E2754" t="s">
        <v>767</v>
      </c>
      <c r="F2754" t="s">
        <v>309</v>
      </c>
      <c r="G2754" t="s">
        <v>4118</v>
      </c>
      <c r="H2754" t="s">
        <v>3915</v>
      </c>
      <c r="I2754" t="s">
        <v>3881</v>
      </c>
      <c r="J2754" t="s">
        <v>3859</v>
      </c>
      <c r="K2754">
        <v>13200</v>
      </c>
    </row>
    <row r="2755" spans="1:11" x14ac:dyDescent="0.25">
      <c r="A2755" t="s">
        <v>4115</v>
      </c>
      <c r="B2755" t="s">
        <v>3853</v>
      </c>
      <c r="C2755" t="s">
        <v>354</v>
      </c>
      <c r="D2755" t="s">
        <v>4116</v>
      </c>
      <c r="E2755" t="s">
        <v>767</v>
      </c>
      <c r="F2755" t="s">
        <v>309</v>
      </c>
      <c r="G2755" t="s">
        <v>4118</v>
      </c>
      <c r="H2755" t="s">
        <v>3915</v>
      </c>
      <c r="I2755" t="s">
        <v>3881</v>
      </c>
      <c r="J2755" t="s">
        <v>3860</v>
      </c>
      <c r="K2755">
        <v>13200</v>
      </c>
    </row>
    <row r="2756" spans="1:11" x14ac:dyDescent="0.25">
      <c r="A2756" t="s">
        <v>4115</v>
      </c>
      <c r="B2756" t="s">
        <v>3853</v>
      </c>
      <c r="C2756" t="s">
        <v>354</v>
      </c>
      <c r="D2756" t="s">
        <v>4116</v>
      </c>
      <c r="E2756" t="s">
        <v>767</v>
      </c>
      <c r="F2756" t="s">
        <v>309</v>
      </c>
      <c r="G2756" t="s">
        <v>4118</v>
      </c>
      <c r="H2756" t="s">
        <v>3915</v>
      </c>
      <c r="I2756" t="s">
        <v>3863</v>
      </c>
      <c r="J2756" t="s">
        <v>3864</v>
      </c>
      <c r="K2756">
        <v>20000</v>
      </c>
    </row>
    <row r="2757" spans="1:11" x14ac:dyDescent="0.25">
      <c r="A2757" t="s">
        <v>4115</v>
      </c>
      <c r="B2757" t="s">
        <v>3853</v>
      </c>
      <c r="C2757" t="s">
        <v>354</v>
      </c>
      <c r="D2757" t="s">
        <v>4116</v>
      </c>
      <c r="E2757" t="s">
        <v>767</v>
      </c>
      <c r="F2757" t="s">
        <v>309</v>
      </c>
      <c r="G2757" t="s">
        <v>4118</v>
      </c>
      <c r="H2757" t="s">
        <v>3915</v>
      </c>
      <c r="I2757" t="s">
        <v>3863</v>
      </c>
      <c r="J2757" t="s">
        <v>3865</v>
      </c>
      <c r="K2757">
        <v>21000</v>
      </c>
    </row>
    <row r="2758" spans="1:11" x14ac:dyDescent="0.25">
      <c r="A2758" t="s">
        <v>4115</v>
      </c>
      <c r="B2758" t="s">
        <v>3853</v>
      </c>
      <c r="C2758" t="s">
        <v>354</v>
      </c>
      <c r="D2758" t="s">
        <v>4116</v>
      </c>
      <c r="E2758" t="s">
        <v>767</v>
      </c>
      <c r="F2758" t="s">
        <v>309</v>
      </c>
      <c r="G2758" t="s">
        <v>4118</v>
      </c>
      <c r="H2758" t="s">
        <v>3915</v>
      </c>
      <c r="I2758" t="s">
        <v>3863</v>
      </c>
      <c r="J2758" t="s">
        <v>3883</v>
      </c>
      <c r="K2758">
        <v>21000</v>
      </c>
    </row>
    <row r="2759" spans="1:11" x14ac:dyDescent="0.25">
      <c r="A2759" t="s">
        <v>4115</v>
      </c>
      <c r="B2759" t="s">
        <v>3853</v>
      </c>
      <c r="C2759" t="s">
        <v>354</v>
      </c>
      <c r="D2759" t="s">
        <v>4116</v>
      </c>
      <c r="E2759" t="s">
        <v>767</v>
      </c>
      <c r="F2759" t="s">
        <v>309</v>
      </c>
      <c r="G2759" t="s">
        <v>4118</v>
      </c>
      <c r="H2759" t="s">
        <v>3915</v>
      </c>
      <c r="I2759" t="s">
        <v>3904</v>
      </c>
      <c r="J2759" t="s">
        <v>3864</v>
      </c>
      <c r="K2759">
        <v>10000</v>
      </c>
    </row>
    <row r="2760" spans="1:11" x14ac:dyDescent="0.25">
      <c r="A2760" t="s">
        <v>4115</v>
      </c>
      <c r="B2760" t="s">
        <v>3853</v>
      </c>
      <c r="C2760" t="s">
        <v>354</v>
      </c>
      <c r="D2760" t="s">
        <v>4116</v>
      </c>
      <c r="E2760" t="s">
        <v>767</v>
      </c>
      <c r="F2760" t="s">
        <v>309</v>
      </c>
      <c r="G2760" t="s">
        <v>4118</v>
      </c>
      <c r="H2760" t="s">
        <v>3915</v>
      </c>
      <c r="I2760" t="s">
        <v>3904</v>
      </c>
      <c r="J2760" t="s">
        <v>3865</v>
      </c>
      <c r="K2760">
        <v>10900</v>
      </c>
    </row>
    <row r="2761" spans="1:11" x14ac:dyDescent="0.25">
      <c r="A2761" t="s">
        <v>4115</v>
      </c>
      <c r="B2761" t="s">
        <v>3853</v>
      </c>
      <c r="C2761" t="s">
        <v>354</v>
      </c>
      <c r="D2761" t="s">
        <v>4116</v>
      </c>
      <c r="E2761" t="s">
        <v>767</v>
      </c>
      <c r="F2761" t="s">
        <v>309</v>
      </c>
      <c r="G2761" t="s">
        <v>4118</v>
      </c>
      <c r="H2761" t="s">
        <v>3915</v>
      </c>
      <c r="I2761" t="s">
        <v>3904</v>
      </c>
      <c r="J2761" t="s">
        <v>3883</v>
      </c>
      <c r="K2761">
        <v>10900</v>
      </c>
    </row>
    <row r="2762" spans="1:11" x14ac:dyDescent="0.25">
      <c r="A2762" t="s">
        <v>4115</v>
      </c>
      <c r="B2762" t="s">
        <v>3853</v>
      </c>
      <c r="C2762" t="s">
        <v>354</v>
      </c>
      <c r="D2762" t="s">
        <v>4116</v>
      </c>
      <c r="E2762" t="s">
        <v>767</v>
      </c>
      <c r="F2762" t="s">
        <v>309</v>
      </c>
      <c r="G2762" t="s">
        <v>4118</v>
      </c>
      <c r="H2762" t="s">
        <v>3915</v>
      </c>
      <c r="I2762" t="s">
        <v>3866</v>
      </c>
      <c r="J2762" t="s">
        <v>3865</v>
      </c>
      <c r="K2762">
        <v>23330</v>
      </c>
    </row>
    <row r="2763" spans="1:11" x14ac:dyDescent="0.25">
      <c r="A2763" t="s">
        <v>4115</v>
      </c>
      <c r="B2763" t="s">
        <v>3853</v>
      </c>
      <c r="C2763" t="s">
        <v>354</v>
      </c>
      <c r="D2763" t="s">
        <v>4116</v>
      </c>
      <c r="E2763" t="s">
        <v>767</v>
      </c>
      <c r="F2763" t="s">
        <v>309</v>
      </c>
      <c r="G2763" t="s">
        <v>4118</v>
      </c>
      <c r="H2763" t="s">
        <v>3915</v>
      </c>
      <c r="I2763" t="s">
        <v>3866</v>
      </c>
      <c r="J2763" t="s">
        <v>3883</v>
      </c>
      <c r="K2763">
        <v>23330</v>
      </c>
    </row>
    <row r="2764" spans="1:11" x14ac:dyDescent="0.25">
      <c r="A2764" t="s">
        <v>4115</v>
      </c>
      <c r="B2764" t="s">
        <v>3853</v>
      </c>
      <c r="C2764" t="s">
        <v>354</v>
      </c>
      <c r="D2764" t="s">
        <v>4116</v>
      </c>
      <c r="E2764" t="s">
        <v>767</v>
      </c>
      <c r="F2764" t="s">
        <v>309</v>
      </c>
      <c r="G2764" t="s">
        <v>4118</v>
      </c>
      <c r="H2764" t="s">
        <v>3915</v>
      </c>
      <c r="I2764" t="s">
        <v>3868</v>
      </c>
      <c r="J2764" t="s">
        <v>3865</v>
      </c>
      <c r="K2764">
        <v>30000</v>
      </c>
    </row>
    <row r="2765" spans="1:11" x14ac:dyDescent="0.25">
      <c r="A2765" t="s">
        <v>4115</v>
      </c>
      <c r="B2765" t="s">
        <v>3853</v>
      </c>
      <c r="C2765" t="s">
        <v>354</v>
      </c>
      <c r="D2765" t="s">
        <v>4116</v>
      </c>
      <c r="E2765" t="s">
        <v>767</v>
      </c>
      <c r="F2765" t="s">
        <v>309</v>
      </c>
      <c r="G2765" t="s">
        <v>4118</v>
      </c>
      <c r="H2765" t="s">
        <v>3915</v>
      </c>
      <c r="I2765" t="s">
        <v>3868</v>
      </c>
      <c r="J2765" t="s">
        <v>3883</v>
      </c>
      <c r="K2765">
        <v>30000</v>
      </c>
    </row>
    <row r="2766" spans="1:11" x14ac:dyDescent="0.25">
      <c r="A2766" t="s">
        <v>4115</v>
      </c>
      <c r="B2766" t="s">
        <v>3853</v>
      </c>
      <c r="C2766" t="s">
        <v>354</v>
      </c>
      <c r="D2766" t="s">
        <v>4116</v>
      </c>
      <c r="E2766" t="s">
        <v>767</v>
      </c>
      <c r="F2766" t="s">
        <v>309</v>
      </c>
      <c r="G2766" t="s">
        <v>4118</v>
      </c>
      <c r="H2766" t="s">
        <v>3915</v>
      </c>
      <c r="I2766" t="s">
        <v>3869</v>
      </c>
      <c r="J2766" t="s">
        <v>3865</v>
      </c>
      <c r="K2766">
        <v>12100</v>
      </c>
    </row>
    <row r="2767" spans="1:11" x14ac:dyDescent="0.25">
      <c r="A2767" t="s">
        <v>4115</v>
      </c>
      <c r="B2767" t="s">
        <v>3853</v>
      </c>
      <c r="C2767" t="s">
        <v>354</v>
      </c>
      <c r="D2767" t="s">
        <v>4116</v>
      </c>
      <c r="E2767" t="s">
        <v>767</v>
      </c>
      <c r="F2767" t="s">
        <v>309</v>
      </c>
      <c r="G2767" t="s">
        <v>4118</v>
      </c>
      <c r="H2767" t="s">
        <v>3915</v>
      </c>
      <c r="I2767" t="s">
        <v>3869</v>
      </c>
      <c r="J2767" t="s">
        <v>3883</v>
      </c>
      <c r="K2767">
        <v>12100</v>
      </c>
    </row>
    <row r="2768" spans="1:11" x14ac:dyDescent="0.25">
      <c r="A2768" t="s">
        <v>4115</v>
      </c>
      <c r="B2768" t="s">
        <v>3853</v>
      </c>
      <c r="C2768" t="s">
        <v>354</v>
      </c>
      <c r="D2768" t="s">
        <v>4116</v>
      </c>
      <c r="E2768" t="s">
        <v>767</v>
      </c>
      <c r="F2768" t="s">
        <v>309</v>
      </c>
      <c r="G2768" t="s">
        <v>4118</v>
      </c>
      <c r="H2768" t="s">
        <v>3915</v>
      </c>
      <c r="I2768" t="s">
        <v>3870</v>
      </c>
      <c r="J2768" t="s">
        <v>3865</v>
      </c>
      <c r="K2768">
        <v>11000</v>
      </c>
    </row>
    <row r="2769" spans="1:11" x14ac:dyDescent="0.25">
      <c r="A2769" t="s">
        <v>4115</v>
      </c>
      <c r="B2769" t="s">
        <v>3853</v>
      </c>
      <c r="C2769" t="s">
        <v>354</v>
      </c>
      <c r="D2769" t="s">
        <v>4116</v>
      </c>
      <c r="E2769" t="s">
        <v>767</v>
      </c>
      <c r="F2769" t="s">
        <v>309</v>
      </c>
      <c r="G2769" t="s">
        <v>4118</v>
      </c>
      <c r="H2769" t="s">
        <v>3915</v>
      </c>
      <c r="I2769" t="s">
        <v>3870</v>
      </c>
      <c r="J2769" t="s">
        <v>3883</v>
      </c>
      <c r="K2769">
        <v>11000</v>
      </c>
    </row>
    <row r="2770" spans="1:11" x14ac:dyDescent="0.25">
      <c r="A2770" t="s">
        <v>4115</v>
      </c>
      <c r="B2770" t="s">
        <v>3853</v>
      </c>
      <c r="C2770" t="s">
        <v>354</v>
      </c>
      <c r="D2770" t="s">
        <v>4116</v>
      </c>
      <c r="E2770" t="s">
        <v>767</v>
      </c>
      <c r="F2770" t="s">
        <v>309</v>
      </c>
      <c r="G2770" t="s">
        <v>4118</v>
      </c>
      <c r="H2770" t="s">
        <v>3915</v>
      </c>
      <c r="I2770" t="s">
        <v>3905</v>
      </c>
      <c r="J2770" t="s">
        <v>3859</v>
      </c>
      <c r="K2770">
        <v>22</v>
      </c>
    </row>
    <row r="2771" spans="1:11" x14ac:dyDescent="0.25">
      <c r="A2771" t="s">
        <v>4115</v>
      </c>
      <c r="B2771" t="s">
        <v>3853</v>
      </c>
      <c r="C2771" t="s">
        <v>354</v>
      </c>
      <c r="D2771" t="s">
        <v>4116</v>
      </c>
      <c r="E2771" t="s">
        <v>767</v>
      </c>
      <c r="F2771" t="s">
        <v>309</v>
      </c>
      <c r="G2771" t="s">
        <v>4118</v>
      </c>
      <c r="H2771" t="s">
        <v>3915</v>
      </c>
      <c r="I2771" t="s">
        <v>3905</v>
      </c>
      <c r="J2771" t="s">
        <v>3860</v>
      </c>
      <c r="K2771">
        <v>22</v>
      </c>
    </row>
    <row r="2772" spans="1:11" x14ac:dyDescent="0.25">
      <c r="A2772" t="s">
        <v>4115</v>
      </c>
      <c r="B2772" t="s">
        <v>3853</v>
      </c>
      <c r="C2772" t="s">
        <v>354</v>
      </c>
      <c r="D2772" t="s">
        <v>4116</v>
      </c>
      <c r="E2772" t="s">
        <v>767</v>
      </c>
      <c r="F2772" t="s">
        <v>309</v>
      </c>
      <c r="G2772" t="s">
        <v>4118</v>
      </c>
      <c r="H2772" t="s">
        <v>3915</v>
      </c>
      <c r="I2772" t="s">
        <v>530</v>
      </c>
      <c r="J2772" t="s">
        <v>533</v>
      </c>
      <c r="K2772">
        <v>67000</v>
      </c>
    </row>
    <row r="2773" spans="1:11" x14ac:dyDescent="0.25">
      <c r="A2773" t="s">
        <v>4115</v>
      </c>
      <c r="B2773" t="s">
        <v>3853</v>
      </c>
      <c r="C2773" t="s">
        <v>354</v>
      </c>
      <c r="D2773" t="s">
        <v>4116</v>
      </c>
      <c r="E2773" t="s">
        <v>767</v>
      </c>
      <c r="F2773" t="s">
        <v>309</v>
      </c>
      <c r="G2773" t="s">
        <v>4118</v>
      </c>
      <c r="H2773" t="s">
        <v>3915</v>
      </c>
      <c r="I2773" t="s">
        <v>530</v>
      </c>
      <c r="J2773" t="s">
        <v>3871</v>
      </c>
      <c r="K2773">
        <v>73000</v>
      </c>
    </row>
    <row r="2774" spans="1:11" x14ac:dyDescent="0.25">
      <c r="A2774" t="s">
        <v>4115</v>
      </c>
      <c r="B2774" t="s">
        <v>3853</v>
      </c>
      <c r="C2774" t="s">
        <v>354</v>
      </c>
      <c r="D2774" t="s">
        <v>4116</v>
      </c>
      <c r="E2774" t="s">
        <v>767</v>
      </c>
      <c r="F2774" t="s">
        <v>309</v>
      </c>
      <c r="G2774" t="s">
        <v>4118</v>
      </c>
      <c r="H2774" t="s">
        <v>3915</v>
      </c>
      <c r="I2774" t="s">
        <v>3873</v>
      </c>
      <c r="J2774" t="s">
        <v>3859</v>
      </c>
      <c r="K2774">
        <v>114</v>
      </c>
    </row>
    <row r="2775" spans="1:11" x14ac:dyDescent="0.25">
      <c r="A2775" t="s">
        <v>4115</v>
      </c>
      <c r="B2775" t="s">
        <v>3853</v>
      </c>
      <c r="C2775" t="s">
        <v>354</v>
      </c>
      <c r="D2775" t="s">
        <v>4116</v>
      </c>
      <c r="E2775" t="s">
        <v>767</v>
      </c>
      <c r="F2775" t="s">
        <v>309</v>
      </c>
      <c r="G2775" t="s">
        <v>4118</v>
      </c>
      <c r="H2775" t="s">
        <v>3915</v>
      </c>
      <c r="I2775" t="s">
        <v>3873</v>
      </c>
      <c r="J2775" t="s">
        <v>3860</v>
      </c>
      <c r="K2775">
        <v>114</v>
      </c>
    </row>
    <row r="2776" spans="1:11" x14ac:dyDescent="0.25">
      <c r="A2776" t="s">
        <v>4115</v>
      </c>
      <c r="B2776" t="s">
        <v>3853</v>
      </c>
      <c r="C2776" t="s">
        <v>354</v>
      </c>
      <c r="D2776" t="s">
        <v>4116</v>
      </c>
      <c r="E2776" t="s">
        <v>767</v>
      </c>
      <c r="F2776" t="s">
        <v>309</v>
      </c>
      <c r="G2776" t="s">
        <v>4118</v>
      </c>
      <c r="H2776" t="s">
        <v>3915</v>
      </c>
      <c r="I2776" t="s">
        <v>3886</v>
      </c>
      <c r="J2776" t="s">
        <v>3871</v>
      </c>
      <c r="K2776">
        <v>73000</v>
      </c>
    </row>
    <row r="2777" spans="1:11" x14ac:dyDescent="0.25">
      <c r="A2777" t="s">
        <v>4115</v>
      </c>
      <c r="B2777" t="s">
        <v>3853</v>
      </c>
      <c r="C2777" t="s">
        <v>354</v>
      </c>
      <c r="D2777" t="s">
        <v>4116</v>
      </c>
      <c r="E2777" t="s">
        <v>767</v>
      </c>
      <c r="F2777" t="s">
        <v>309</v>
      </c>
      <c r="G2777" t="s">
        <v>4118</v>
      </c>
      <c r="H2777" t="s">
        <v>3915</v>
      </c>
      <c r="I2777" t="s">
        <v>3875</v>
      </c>
      <c r="J2777" t="s">
        <v>533</v>
      </c>
      <c r="K2777">
        <v>67000</v>
      </c>
    </row>
    <row r="2778" spans="1:11" x14ac:dyDescent="0.25">
      <c r="A2778" t="s">
        <v>4115</v>
      </c>
      <c r="B2778" t="s">
        <v>3853</v>
      </c>
      <c r="C2778" t="s">
        <v>354</v>
      </c>
      <c r="D2778" t="s">
        <v>4116</v>
      </c>
      <c r="E2778" t="s">
        <v>767</v>
      </c>
      <c r="F2778" t="s">
        <v>309</v>
      </c>
      <c r="G2778" t="s">
        <v>4118</v>
      </c>
      <c r="H2778" t="s">
        <v>3915</v>
      </c>
      <c r="I2778" t="s">
        <v>3875</v>
      </c>
      <c r="J2778" t="s">
        <v>3871</v>
      </c>
      <c r="K2778">
        <v>73000</v>
      </c>
    </row>
    <row r="2779" spans="1:11" x14ac:dyDescent="0.25">
      <c r="A2779" t="s">
        <v>4115</v>
      </c>
      <c r="B2779" t="s">
        <v>3853</v>
      </c>
      <c r="C2779" t="s">
        <v>354</v>
      </c>
      <c r="D2779" t="s">
        <v>4116</v>
      </c>
      <c r="E2779" t="s">
        <v>767</v>
      </c>
      <c r="F2779" t="s">
        <v>309</v>
      </c>
      <c r="G2779" t="s">
        <v>4118</v>
      </c>
      <c r="H2779" t="s">
        <v>3915</v>
      </c>
      <c r="I2779" t="s">
        <v>3876</v>
      </c>
      <c r="J2779" t="s">
        <v>3865</v>
      </c>
      <c r="K2779">
        <v>25000</v>
      </c>
    </row>
    <row r="2780" spans="1:11" x14ac:dyDescent="0.25">
      <c r="A2780" t="s">
        <v>4115</v>
      </c>
      <c r="B2780" t="s">
        <v>3853</v>
      </c>
      <c r="C2780" t="s">
        <v>354</v>
      </c>
      <c r="D2780" t="s">
        <v>4116</v>
      </c>
      <c r="E2780" t="s">
        <v>767</v>
      </c>
      <c r="F2780" t="s">
        <v>309</v>
      </c>
      <c r="G2780" t="s">
        <v>4118</v>
      </c>
      <c r="H2780" t="s">
        <v>3915</v>
      </c>
      <c r="I2780" t="s">
        <v>3876</v>
      </c>
      <c r="J2780" t="s">
        <v>3883</v>
      </c>
      <c r="K2780">
        <v>25000</v>
      </c>
    </row>
    <row r="2781" spans="1:11" x14ac:dyDescent="0.25">
      <c r="A2781" t="s">
        <v>4119</v>
      </c>
      <c r="B2781" t="s">
        <v>3853</v>
      </c>
      <c r="C2781" t="s">
        <v>354</v>
      </c>
      <c r="D2781" t="s">
        <v>4119</v>
      </c>
      <c r="E2781" t="s">
        <v>770</v>
      </c>
      <c r="F2781" t="s">
        <v>305</v>
      </c>
      <c r="G2781" t="s">
        <v>4120</v>
      </c>
      <c r="H2781" t="s">
        <v>3890</v>
      </c>
      <c r="I2781" t="s">
        <v>3881</v>
      </c>
      <c r="J2781" t="s">
        <v>3859</v>
      </c>
      <c r="K2781">
        <v>1700</v>
      </c>
    </row>
    <row r="2782" spans="1:11" x14ac:dyDescent="0.25">
      <c r="A2782" t="s">
        <v>4119</v>
      </c>
      <c r="B2782" t="s">
        <v>3853</v>
      </c>
      <c r="C2782" t="s">
        <v>354</v>
      </c>
      <c r="D2782" t="s">
        <v>4119</v>
      </c>
      <c r="E2782" t="s">
        <v>770</v>
      </c>
      <c r="F2782" t="s">
        <v>305</v>
      </c>
      <c r="G2782" t="s">
        <v>4120</v>
      </c>
      <c r="H2782" t="s">
        <v>3890</v>
      </c>
      <c r="I2782" t="s">
        <v>3881</v>
      </c>
      <c r="J2782" t="s">
        <v>3860</v>
      </c>
      <c r="K2782">
        <v>1700</v>
      </c>
    </row>
    <row r="2783" spans="1:11" x14ac:dyDescent="0.25">
      <c r="A2783" t="s">
        <v>4119</v>
      </c>
      <c r="B2783" t="s">
        <v>3853</v>
      </c>
      <c r="C2783" t="s">
        <v>354</v>
      </c>
      <c r="D2783" t="s">
        <v>4119</v>
      </c>
      <c r="E2783" t="s">
        <v>770</v>
      </c>
      <c r="F2783" t="s">
        <v>305</v>
      </c>
      <c r="G2783" t="s">
        <v>4120</v>
      </c>
      <c r="H2783" t="s">
        <v>3890</v>
      </c>
      <c r="I2783" t="s">
        <v>530</v>
      </c>
      <c r="J2783" t="s">
        <v>533</v>
      </c>
      <c r="K2783">
        <v>1700</v>
      </c>
    </row>
    <row r="2784" spans="1:11" x14ac:dyDescent="0.25">
      <c r="A2784" t="s">
        <v>4119</v>
      </c>
      <c r="B2784" t="s">
        <v>3853</v>
      </c>
      <c r="C2784" t="s">
        <v>354</v>
      </c>
      <c r="D2784" t="s">
        <v>4119</v>
      </c>
      <c r="E2784" t="s">
        <v>770</v>
      </c>
      <c r="F2784" t="s">
        <v>305</v>
      </c>
      <c r="G2784" t="s">
        <v>4120</v>
      </c>
      <c r="H2784" t="s">
        <v>3890</v>
      </c>
      <c r="I2784" t="s">
        <v>530</v>
      </c>
      <c r="J2784" t="s">
        <v>3871</v>
      </c>
      <c r="K2784">
        <v>2000</v>
      </c>
    </row>
    <row r="2785" spans="1:11" x14ac:dyDescent="0.25">
      <c r="A2785" t="s">
        <v>4119</v>
      </c>
      <c r="B2785" t="s">
        <v>3853</v>
      </c>
      <c r="C2785" t="s">
        <v>354</v>
      </c>
      <c r="D2785" t="s">
        <v>4119</v>
      </c>
      <c r="E2785" t="s">
        <v>770</v>
      </c>
      <c r="F2785" t="s">
        <v>305</v>
      </c>
      <c r="G2785" t="s">
        <v>4120</v>
      </c>
      <c r="H2785" t="s">
        <v>3890</v>
      </c>
      <c r="I2785" t="s">
        <v>3886</v>
      </c>
      <c r="J2785" t="s">
        <v>3871</v>
      </c>
      <c r="K2785">
        <v>2000</v>
      </c>
    </row>
    <row r="2786" spans="1:11" x14ac:dyDescent="0.25">
      <c r="A2786" t="s">
        <v>4119</v>
      </c>
      <c r="B2786" t="s">
        <v>3853</v>
      </c>
      <c r="C2786" t="s">
        <v>354</v>
      </c>
      <c r="D2786" t="s">
        <v>4119</v>
      </c>
      <c r="E2786" t="s">
        <v>770</v>
      </c>
      <c r="F2786" t="s">
        <v>305</v>
      </c>
      <c r="G2786" t="s">
        <v>4120</v>
      </c>
      <c r="H2786" t="s">
        <v>3890</v>
      </c>
      <c r="I2786" t="s">
        <v>3875</v>
      </c>
      <c r="J2786" t="s">
        <v>533</v>
      </c>
      <c r="K2786">
        <v>1700</v>
      </c>
    </row>
    <row r="2787" spans="1:11" x14ac:dyDescent="0.25">
      <c r="A2787" t="s">
        <v>4119</v>
      </c>
      <c r="B2787" t="s">
        <v>3853</v>
      </c>
      <c r="C2787" t="s">
        <v>354</v>
      </c>
      <c r="D2787" t="s">
        <v>4119</v>
      </c>
      <c r="E2787" t="s">
        <v>770</v>
      </c>
      <c r="F2787" t="s">
        <v>305</v>
      </c>
      <c r="G2787" t="s">
        <v>4120</v>
      </c>
      <c r="H2787" t="s">
        <v>3890</v>
      </c>
      <c r="I2787" t="s">
        <v>3875</v>
      </c>
      <c r="J2787" t="s">
        <v>3871</v>
      </c>
      <c r="K2787">
        <v>2000</v>
      </c>
    </row>
    <row r="2788" spans="1:11" x14ac:dyDescent="0.25">
      <c r="A2788" t="s">
        <v>4121</v>
      </c>
      <c r="B2788" t="s">
        <v>3853</v>
      </c>
      <c r="C2788" t="s">
        <v>354</v>
      </c>
      <c r="D2788" t="s">
        <v>4122</v>
      </c>
      <c r="E2788" t="s">
        <v>3855</v>
      </c>
      <c r="F2788" t="s">
        <v>423</v>
      </c>
      <c r="G2788" t="s">
        <v>3975</v>
      </c>
      <c r="H2788" t="s">
        <v>3857</v>
      </c>
      <c r="I2788" t="s">
        <v>3921</v>
      </c>
      <c r="J2788" t="s">
        <v>3865</v>
      </c>
      <c r="K2788">
        <v>45000</v>
      </c>
    </row>
    <row r="2789" spans="1:11" x14ac:dyDescent="0.25">
      <c r="A2789" t="s">
        <v>4121</v>
      </c>
      <c r="B2789" t="s">
        <v>3853</v>
      </c>
      <c r="C2789" t="s">
        <v>354</v>
      </c>
      <c r="D2789" t="s">
        <v>4122</v>
      </c>
      <c r="E2789" t="s">
        <v>3855</v>
      </c>
      <c r="F2789" t="s">
        <v>423</v>
      </c>
      <c r="G2789" t="s">
        <v>3975</v>
      </c>
      <c r="H2789" t="s">
        <v>3857</v>
      </c>
      <c r="I2789" t="s">
        <v>3921</v>
      </c>
      <c r="J2789" t="s">
        <v>3883</v>
      </c>
      <c r="K2789">
        <v>45000</v>
      </c>
    </row>
    <row r="2790" spans="1:11" x14ac:dyDescent="0.25">
      <c r="A2790" t="s">
        <v>4123</v>
      </c>
      <c r="B2790" t="s">
        <v>3853</v>
      </c>
      <c r="C2790" t="s">
        <v>354</v>
      </c>
      <c r="D2790" t="s">
        <v>4124</v>
      </c>
      <c r="E2790" t="s">
        <v>3855</v>
      </c>
      <c r="F2790" t="s">
        <v>423</v>
      </c>
      <c r="G2790" t="s">
        <v>4125</v>
      </c>
      <c r="H2790" t="s">
        <v>3857</v>
      </c>
      <c r="I2790" t="s">
        <v>530</v>
      </c>
      <c r="J2790" t="s">
        <v>533</v>
      </c>
      <c r="K2790">
        <v>45000</v>
      </c>
    </row>
    <row r="2791" spans="1:11" x14ac:dyDescent="0.25">
      <c r="A2791" t="s">
        <v>4123</v>
      </c>
      <c r="B2791" t="s">
        <v>3853</v>
      </c>
      <c r="C2791" t="s">
        <v>354</v>
      </c>
      <c r="D2791" t="s">
        <v>4124</v>
      </c>
      <c r="E2791" t="s">
        <v>3855</v>
      </c>
      <c r="F2791" t="s">
        <v>423</v>
      </c>
      <c r="G2791" t="s">
        <v>4125</v>
      </c>
      <c r="H2791" t="s">
        <v>3857</v>
      </c>
      <c r="I2791" t="s">
        <v>530</v>
      </c>
      <c r="J2791" t="s">
        <v>3871</v>
      </c>
      <c r="K2791">
        <v>50000</v>
      </c>
    </row>
    <row r="2792" spans="1:11" x14ac:dyDescent="0.25">
      <c r="A2792" t="s">
        <v>4123</v>
      </c>
      <c r="B2792" t="s">
        <v>3853</v>
      </c>
      <c r="C2792" t="s">
        <v>354</v>
      </c>
      <c r="D2792" t="s">
        <v>4124</v>
      </c>
      <c r="E2792" t="s">
        <v>3855</v>
      </c>
      <c r="F2792" t="s">
        <v>423</v>
      </c>
      <c r="G2792" t="s">
        <v>4125</v>
      </c>
      <c r="H2792" t="s">
        <v>3857</v>
      </c>
      <c r="I2792" t="s">
        <v>3886</v>
      </c>
      <c r="J2792" t="s">
        <v>3871</v>
      </c>
      <c r="K2792">
        <v>50000</v>
      </c>
    </row>
    <row r="2793" spans="1:11" x14ac:dyDescent="0.25">
      <c r="A2793" t="s">
        <v>4123</v>
      </c>
      <c r="B2793" t="s">
        <v>3853</v>
      </c>
      <c r="C2793" t="s">
        <v>354</v>
      </c>
      <c r="D2793" t="s">
        <v>4124</v>
      </c>
      <c r="E2793" t="s">
        <v>3855</v>
      </c>
      <c r="F2793" t="s">
        <v>423</v>
      </c>
      <c r="G2793" t="s">
        <v>4125</v>
      </c>
      <c r="H2793" t="s">
        <v>3857</v>
      </c>
      <c r="I2793" t="s">
        <v>3875</v>
      </c>
      <c r="J2793" t="s">
        <v>533</v>
      </c>
      <c r="K2793">
        <v>45000</v>
      </c>
    </row>
    <row r="2794" spans="1:11" x14ac:dyDescent="0.25">
      <c r="A2794" t="s">
        <v>4123</v>
      </c>
      <c r="B2794" t="s">
        <v>3853</v>
      </c>
      <c r="C2794" t="s">
        <v>354</v>
      </c>
      <c r="D2794" t="s">
        <v>4124</v>
      </c>
      <c r="E2794" t="s">
        <v>3855</v>
      </c>
      <c r="F2794" t="s">
        <v>423</v>
      </c>
      <c r="G2794" t="s">
        <v>4125</v>
      </c>
      <c r="H2794" t="s">
        <v>3857</v>
      </c>
      <c r="I2794" t="s">
        <v>3875</v>
      </c>
      <c r="J2794" t="s">
        <v>3871</v>
      </c>
      <c r="K2794">
        <v>50000</v>
      </c>
    </row>
    <row r="2795" spans="1:11" x14ac:dyDescent="0.25">
      <c r="A2795" t="s">
        <v>4126</v>
      </c>
      <c r="B2795" t="s">
        <v>3853</v>
      </c>
      <c r="C2795" t="s">
        <v>354</v>
      </c>
      <c r="D2795" t="s">
        <v>4127</v>
      </c>
      <c r="E2795" t="s">
        <v>3855</v>
      </c>
      <c r="F2795" t="s">
        <v>423</v>
      </c>
      <c r="G2795" t="s">
        <v>4105</v>
      </c>
      <c r="H2795" t="s">
        <v>3857</v>
      </c>
      <c r="I2795" t="s">
        <v>3858</v>
      </c>
      <c r="J2795" t="s">
        <v>3859</v>
      </c>
      <c r="K2795">
        <v>7500</v>
      </c>
    </row>
    <row r="2796" spans="1:11" x14ac:dyDescent="0.25">
      <c r="A2796" t="s">
        <v>4126</v>
      </c>
      <c r="B2796" t="s">
        <v>3853</v>
      </c>
      <c r="C2796" t="s">
        <v>354</v>
      </c>
      <c r="D2796" t="s">
        <v>4127</v>
      </c>
      <c r="E2796" t="s">
        <v>3855</v>
      </c>
      <c r="F2796" t="s">
        <v>423</v>
      </c>
      <c r="G2796" t="s">
        <v>4105</v>
      </c>
      <c r="H2796" t="s">
        <v>3857</v>
      </c>
      <c r="I2796" t="s">
        <v>3858</v>
      </c>
      <c r="J2796" t="s">
        <v>3860</v>
      </c>
      <c r="K2796">
        <v>7500</v>
      </c>
    </row>
    <row r="2797" spans="1:11" x14ac:dyDescent="0.25">
      <c r="A2797" t="s">
        <v>4126</v>
      </c>
      <c r="B2797" t="s">
        <v>3853</v>
      </c>
      <c r="C2797" t="s">
        <v>354</v>
      </c>
      <c r="D2797" t="s">
        <v>4127</v>
      </c>
      <c r="E2797" t="s">
        <v>3855</v>
      </c>
      <c r="F2797" t="s">
        <v>423</v>
      </c>
      <c r="G2797" t="s">
        <v>4105</v>
      </c>
      <c r="H2797" t="s">
        <v>3857</v>
      </c>
      <c r="I2797" t="s">
        <v>3901</v>
      </c>
      <c r="J2797" t="s">
        <v>3859</v>
      </c>
      <c r="K2797">
        <v>13600</v>
      </c>
    </row>
    <row r="2798" spans="1:11" x14ac:dyDescent="0.25">
      <c r="A2798" t="s">
        <v>4126</v>
      </c>
      <c r="B2798" t="s">
        <v>3853</v>
      </c>
      <c r="C2798" t="s">
        <v>354</v>
      </c>
      <c r="D2798" t="s">
        <v>4127</v>
      </c>
      <c r="E2798" t="s">
        <v>3855</v>
      </c>
      <c r="F2798" t="s">
        <v>423</v>
      </c>
      <c r="G2798" t="s">
        <v>4105</v>
      </c>
      <c r="H2798" t="s">
        <v>3857</v>
      </c>
      <c r="I2798" t="s">
        <v>3901</v>
      </c>
      <c r="J2798" t="s">
        <v>3860</v>
      </c>
      <c r="K2798">
        <v>13600</v>
      </c>
    </row>
    <row r="2799" spans="1:11" x14ac:dyDescent="0.25">
      <c r="A2799" t="s">
        <v>4126</v>
      </c>
      <c r="B2799" t="s">
        <v>3853</v>
      </c>
      <c r="C2799" t="s">
        <v>354</v>
      </c>
      <c r="D2799" t="s">
        <v>4127</v>
      </c>
      <c r="E2799" t="s">
        <v>3855</v>
      </c>
      <c r="F2799" t="s">
        <v>423</v>
      </c>
      <c r="G2799" t="s">
        <v>4105</v>
      </c>
      <c r="H2799" t="s">
        <v>3857</v>
      </c>
      <c r="I2799" t="s">
        <v>3863</v>
      </c>
      <c r="J2799" t="s">
        <v>3864</v>
      </c>
      <c r="K2799">
        <v>75500</v>
      </c>
    </row>
    <row r="2800" spans="1:11" x14ac:dyDescent="0.25">
      <c r="A2800" t="s">
        <v>4126</v>
      </c>
      <c r="B2800" t="s">
        <v>3853</v>
      </c>
      <c r="C2800" t="s">
        <v>354</v>
      </c>
      <c r="D2800" t="s">
        <v>4127</v>
      </c>
      <c r="E2800" t="s">
        <v>3855</v>
      </c>
      <c r="F2800" t="s">
        <v>423</v>
      </c>
      <c r="G2800" t="s">
        <v>4105</v>
      </c>
      <c r="H2800" t="s">
        <v>3857</v>
      </c>
      <c r="I2800" t="s">
        <v>3863</v>
      </c>
      <c r="J2800" t="s">
        <v>3865</v>
      </c>
      <c r="K2800">
        <v>80000</v>
      </c>
    </row>
    <row r="2801" spans="1:11" x14ac:dyDescent="0.25">
      <c r="A2801" t="s">
        <v>4126</v>
      </c>
      <c r="B2801" t="s">
        <v>3853</v>
      </c>
      <c r="C2801" t="s">
        <v>354</v>
      </c>
      <c r="D2801" t="s">
        <v>4127</v>
      </c>
      <c r="E2801" t="s">
        <v>3855</v>
      </c>
      <c r="F2801" t="s">
        <v>423</v>
      </c>
      <c r="G2801" t="s">
        <v>4105</v>
      </c>
      <c r="H2801" t="s">
        <v>3857</v>
      </c>
      <c r="I2801" t="s">
        <v>3863</v>
      </c>
      <c r="J2801" t="s">
        <v>3883</v>
      </c>
      <c r="K2801">
        <v>80000</v>
      </c>
    </row>
    <row r="2802" spans="1:11" x14ac:dyDescent="0.25">
      <c r="A2802" t="s">
        <v>4126</v>
      </c>
      <c r="B2802" t="s">
        <v>3853</v>
      </c>
      <c r="C2802" t="s">
        <v>354</v>
      </c>
      <c r="D2802" t="s">
        <v>4127</v>
      </c>
      <c r="E2802" t="s">
        <v>3855</v>
      </c>
      <c r="F2802" t="s">
        <v>423</v>
      </c>
      <c r="G2802" t="s">
        <v>4105</v>
      </c>
      <c r="H2802" t="s">
        <v>3857</v>
      </c>
      <c r="I2802" t="s">
        <v>3904</v>
      </c>
      <c r="J2802" t="s">
        <v>3864</v>
      </c>
      <c r="K2802">
        <v>40500</v>
      </c>
    </row>
    <row r="2803" spans="1:11" x14ac:dyDescent="0.25">
      <c r="A2803" t="s">
        <v>4126</v>
      </c>
      <c r="B2803" t="s">
        <v>3853</v>
      </c>
      <c r="C2803" t="s">
        <v>354</v>
      </c>
      <c r="D2803" t="s">
        <v>4127</v>
      </c>
      <c r="E2803" t="s">
        <v>3855</v>
      </c>
      <c r="F2803" t="s">
        <v>423</v>
      </c>
      <c r="G2803" t="s">
        <v>4105</v>
      </c>
      <c r="H2803" t="s">
        <v>3857</v>
      </c>
      <c r="I2803" t="s">
        <v>3904</v>
      </c>
      <c r="J2803" t="s">
        <v>3865</v>
      </c>
      <c r="K2803">
        <v>43000</v>
      </c>
    </row>
    <row r="2804" spans="1:11" x14ac:dyDescent="0.25">
      <c r="A2804" t="s">
        <v>4126</v>
      </c>
      <c r="B2804" t="s">
        <v>3853</v>
      </c>
      <c r="C2804" t="s">
        <v>354</v>
      </c>
      <c r="D2804" t="s">
        <v>4127</v>
      </c>
      <c r="E2804" t="s">
        <v>3855</v>
      </c>
      <c r="F2804" t="s">
        <v>423</v>
      </c>
      <c r="G2804" t="s">
        <v>4105</v>
      </c>
      <c r="H2804" t="s">
        <v>3857</v>
      </c>
      <c r="I2804" t="s">
        <v>3904</v>
      </c>
      <c r="J2804" t="s">
        <v>3883</v>
      </c>
      <c r="K2804">
        <v>43000</v>
      </c>
    </row>
    <row r="2805" spans="1:11" x14ac:dyDescent="0.25">
      <c r="A2805" t="s">
        <v>4126</v>
      </c>
      <c r="B2805" t="s">
        <v>3853</v>
      </c>
      <c r="C2805" t="s">
        <v>354</v>
      </c>
      <c r="D2805" t="s">
        <v>4127</v>
      </c>
      <c r="E2805" t="s">
        <v>3855</v>
      </c>
      <c r="F2805" t="s">
        <v>423</v>
      </c>
      <c r="G2805" t="s">
        <v>4105</v>
      </c>
      <c r="H2805" t="s">
        <v>3857</v>
      </c>
      <c r="I2805" t="s">
        <v>3866</v>
      </c>
      <c r="J2805" t="s">
        <v>3865</v>
      </c>
      <c r="K2805">
        <v>80000</v>
      </c>
    </row>
    <row r="2806" spans="1:11" x14ac:dyDescent="0.25">
      <c r="A2806" t="s">
        <v>4126</v>
      </c>
      <c r="B2806" t="s">
        <v>3853</v>
      </c>
      <c r="C2806" t="s">
        <v>354</v>
      </c>
      <c r="D2806" t="s">
        <v>4127</v>
      </c>
      <c r="E2806" t="s">
        <v>3855</v>
      </c>
      <c r="F2806" t="s">
        <v>423</v>
      </c>
      <c r="G2806" t="s">
        <v>4105</v>
      </c>
      <c r="H2806" t="s">
        <v>3857</v>
      </c>
      <c r="I2806" t="s">
        <v>3866</v>
      </c>
      <c r="J2806" t="s">
        <v>3883</v>
      </c>
      <c r="K2806">
        <v>80000</v>
      </c>
    </row>
    <row r="2807" spans="1:11" x14ac:dyDescent="0.25">
      <c r="A2807" t="s">
        <v>4126</v>
      </c>
      <c r="B2807" t="s">
        <v>3853</v>
      </c>
      <c r="C2807" t="s">
        <v>354</v>
      </c>
      <c r="D2807" t="s">
        <v>4127</v>
      </c>
      <c r="E2807" t="s">
        <v>3855</v>
      </c>
      <c r="F2807" t="s">
        <v>423</v>
      </c>
      <c r="G2807" t="s">
        <v>4105</v>
      </c>
      <c r="H2807" t="s">
        <v>3857</v>
      </c>
      <c r="I2807" t="s">
        <v>3867</v>
      </c>
      <c r="J2807" t="s">
        <v>3865</v>
      </c>
      <c r="K2807">
        <v>51600</v>
      </c>
    </row>
    <row r="2808" spans="1:11" x14ac:dyDescent="0.25">
      <c r="A2808" t="s">
        <v>4126</v>
      </c>
      <c r="B2808" t="s">
        <v>3853</v>
      </c>
      <c r="C2808" t="s">
        <v>354</v>
      </c>
      <c r="D2808" t="s">
        <v>4127</v>
      </c>
      <c r="E2808" t="s">
        <v>3855</v>
      </c>
      <c r="F2808" t="s">
        <v>423</v>
      </c>
      <c r="G2808" t="s">
        <v>4105</v>
      </c>
      <c r="H2808" t="s">
        <v>3857</v>
      </c>
      <c r="I2808" t="s">
        <v>3867</v>
      </c>
      <c r="J2808" t="s">
        <v>3883</v>
      </c>
      <c r="K2808">
        <v>51600</v>
      </c>
    </row>
    <row r="2809" spans="1:11" x14ac:dyDescent="0.25">
      <c r="A2809" t="s">
        <v>4126</v>
      </c>
      <c r="B2809" t="s">
        <v>3853</v>
      </c>
      <c r="C2809" t="s">
        <v>354</v>
      </c>
      <c r="D2809" t="s">
        <v>4127</v>
      </c>
      <c r="E2809" t="s">
        <v>3855</v>
      </c>
      <c r="F2809" t="s">
        <v>423</v>
      </c>
      <c r="G2809" t="s">
        <v>4105</v>
      </c>
      <c r="H2809" t="s">
        <v>3857</v>
      </c>
      <c r="I2809" t="s">
        <v>3868</v>
      </c>
      <c r="J2809" t="s">
        <v>3865</v>
      </c>
      <c r="K2809">
        <v>54400</v>
      </c>
    </row>
    <row r="2810" spans="1:11" x14ac:dyDescent="0.25">
      <c r="A2810" t="s">
        <v>4126</v>
      </c>
      <c r="B2810" t="s">
        <v>3853</v>
      </c>
      <c r="C2810" t="s">
        <v>354</v>
      </c>
      <c r="D2810" t="s">
        <v>4127</v>
      </c>
      <c r="E2810" t="s">
        <v>3855</v>
      </c>
      <c r="F2810" t="s">
        <v>423</v>
      </c>
      <c r="G2810" t="s">
        <v>4105</v>
      </c>
      <c r="H2810" t="s">
        <v>3857</v>
      </c>
      <c r="I2810" t="s">
        <v>3868</v>
      </c>
      <c r="J2810" t="s">
        <v>3883</v>
      </c>
      <c r="K2810">
        <v>54400</v>
      </c>
    </row>
    <row r="2811" spans="1:11" x14ac:dyDescent="0.25">
      <c r="A2811" t="s">
        <v>4126</v>
      </c>
      <c r="B2811" t="s">
        <v>3853</v>
      </c>
      <c r="C2811" t="s">
        <v>354</v>
      </c>
      <c r="D2811" t="s">
        <v>4127</v>
      </c>
      <c r="E2811" t="s">
        <v>3855</v>
      </c>
      <c r="F2811" t="s">
        <v>423</v>
      </c>
      <c r="G2811" t="s">
        <v>4105</v>
      </c>
      <c r="H2811" t="s">
        <v>3857</v>
      </c>
      <c r="I2811" t="s">
        <v>3869</v>
      </c>
      <c r="J2811" t="s">
        <v>3865</v>
      </c>
      <c r="K2811">
        <v>31000</v>
      </c>
    </row>
    <row r="2812" spans="1:11" x14ac:dyDescent="0.25">
      <c r="A2812" t="s">
        <v>4126</v>
      </c>
      <c r="B2812" t="s">
        <v>3853</v>
      </c>
      <c r="C2812" t="s">
        <v>354</v>
      </c>
      <c r="D2812" t="s">
        <v>4127</v>
      </c>
      <c r="E2812" t="s">
        <v>3855</v>
      </c>
      <c r="F2812" t="s">
        <v>423</v>
      </c>
      <c r="G2812" t="s">
        <v>4105</v>
      </c>
      <c r="H2812" t="s">
        <v>3857</v>
      </c>
      <c r="I2812" t="s">
        <v>3869</v>
      </c>
      <c r="J2812" t="s">
        <v>3883</v>
      </c>
      <c r="K2812">
        <v>31000</v>
      </c>
    </row>
    <row r="2813" spans="1:11" x14ac:dyDescent="0.25">
      <c r="A2813" t="s">
        <v>4126</v>
      </c>
      <c r="B2813" t="s">
        <v>3853</v>
      </c>
      <c r="C2813" t="s">
        <v>354</v>
      </c>
      <c r="D2813" t="s">
        <v>4127</v>
      </c>
      <c r="E2813" t="s">
        <v>3855</v>
      </c>
      <c r="F2813" t="s">
        <v>423</v>
      </c>
      <c r="G2813" t="s">
        <v>4105</v>
      </c>
      <c r="H2813" t="s">
        <v>3857</v>
      </c>
      <c r="I2813" t="s">
        <v>3870</v>
      </c>
      <c r="J2813" t="s">
        <v>3865</v>
      </c>
      <c r="K2813">
        <v>57500</v>
      </c>
    </row>
    <row r="2814" spans="1:11" x14ac:dyDescent="0.25">
      <c r="A2814" t="s">
        <v>4126</v>
      </c>
      <c r="B2814" t="s">
        <v>3853</v>
      </c>
      <c r="C2814" t="s">
        <v>354</v>
      </c>
      <c r="D2814" t="s">
        <v>4127</v>
      </c>
      <c r="E2814" t="s">
        <v>3855</v>
      </c>
      <c r="F2814" t="s">
        <v>423</v>
      </c>
      <c r="G2814" t="s">
        <v>4105</v>
      </c>
      <c r="H2814" t="s">
        <v>3857</v>
      </c>
      <c r="I2814" t="s">
        <v>3870</v>
      </c>
      <c r="J2814" t="s">
        <v>3883</v>
      </c>
      <c r="K2814">
        <v>57500</v>
      </c>
    </row>
    <row r="2815" spans="1:11" x14ac:dyDescent="0.25">
      <c r="A2815" t="s">
        <v>4126</v>
      </c>
      <c r="B2815" t="s">
        <v>3853</v>
      </c>
      <c r="C2815" t="s">
        <v>354</v>
      </c>
      <c r="D2815" t="s">
        <v>4127</v>
      </c>
      <c r="E2815" t="s">
        <v>3855</v>
      </c>
      <c r="F2815" t="s">
        <v>423</v>
      </c>
      <c r="G2815" t="s">
        <v>4105</v>
      </c>
      <c r="H2815" t="s">
        <v>3857</v>
      </c>
      <c r="I2815" t="s">
        <v>3935</v>
      </c>
      <c r="J2815" t="s">
        <v>3865</v>
      </c>
      <c r="K2815">
        <v>15500</v>
      </c>
    </row>
    <row r="2816" spans="1:11" x14ac:dyDescent="0.25">
      <c r="A2816" t="s">
        <v>4126</v>
      </c>
      <c r="B2816" t="s">
        <v>3853</v>
      </c>
      <c r="C2816" t="s">
        <v>354</v>
      </c>
      <c r="D2816" t="s">
        <v>4127</v>
      </c>
      <c r="E2816" t="s">
        <v>3855</v>
      </c>
      <c r="F2816" t="s">
        <v>423</v>
      </c>
      <c r="G2816" t="s">
        <v>4105</v>
      </c>
      <c r="H2816" t="s">
        <v>3857</v>
      </c>
      <c r="I2816" t="s">
        <v>3935</v>
      </c>
      <c r="J2816" t="s">
        <v>3883</v>
      </c>
      <c r="K2816">
        <v>15500</v>
      </c>
    </row>
    <row r="2817" spans="1:11" x14ac:dyDescent="0.25">
      <c r="A2817" t="s">
        <v>4126</v>
      </c>
      <c r="B2817" t="s">
        <v>3853</v>
      </c>
      <c r="C2817" t="s">
        <v>354</v>
      </c>
      <c r="D2817" t="s">
        <v>4127</v>
      </c>
      <c r="E2817" t="s">
        <v>3855</v>
      </c>
      <c r="F2817" t="s">
        <v>423</v>
      </c>
      <c r="G2817" t="s">
        <v>4105</v>
      </c>
      <c r="H2817" t="s">
        <v>3857</v>
      </c>
      <c r="I2817" t="s">
        <v>3884</v>
      </c>
      <c r="J2817" t="s">
        <v>3859</v>
      </c>
      <c r="K2817">
        <v>7800</v>
      </c>
    </row>
    <row r="2818" spans="1:11" x14ac:dyDescent="0.25">
      <c r="A2818" t="s">
        <v>4126</v>
      </c>
      <c r="B2818" t="s">
        <v>3853</v>
      </c>
      <c r="C2818" t="s">
        <v>354</v>
      </c>
      <c r="D2818" t="s">
        <v>4127</v>
      </c>
      <c r="E2818" t="s">
        <v>3855</v>
      </c>
      <c r="F2818" t="s">
        <v>423</v>
      </c>
      <c r="G2818" t="s">
        <v>4105</v>
      </c>
      <c r="H2818" t="s">
        <v>3857</v>
      </c>
      <c r="I2818" t="s">
        <v>3884</v>
      </c>
      <c r="J2818" t="s">
        <v>3860</v>
      </c>
      <c r="K2818">
        <v>7800</v>
      </c>
    </row>
    <row r="2819" spans="1:11" x14ac:dyDescent="0.25">
      <c r="A2819" t="s">
        <v>4126</v>
      </c>
      <c r="B2819" t="s">
        <v>3853</v>
      </c>
      <c r="C2819" t="s">
        <v>354</v>
      </c>
      <c r="D2819" t="s">
        <v>4127</v>
      </c>
      <c r="E2819" t="s">
        <v>3855</v>
      </c>
      <c r="F2819" t="s">
        <v>423</v>
      </c>
      <c r="G2819" t="s">
        <v>4105</v>
      </c>
      <c r="H2819" t="s">
        <v>3857</v>
      </c>
      <c r="I2819" t="s">
        <v>530</v>
      </c>
      <c r="J2819" t="s">
        <v>533</v>
      </c>
      <c r="K2819">
        <v>238000</v>
      </c>
    </row>
    <row r="2820" spans="1:11" x14ac:dyDescent="0.25">
      <c r="A2820" t="s">
        <v>4126</v>
      </c>
      <c r="B2820" t="s">
        <v>3853</v>
      </c>
      <c r="C2820" t="s">
        <v>354</v>
      </c>
      <c r="D2820" t="s">
        <v>4127</v>
      </c>
      <c r="E2820" t="s">
        <v>3855</v>
      </c>
      <c r="F2820" t="s">
        <v>423</v>
      </c>
      <c r="G2820" t="s">
        <v>4105</v>
      </c>
      <c r="H2820" t="s">
        <v>3857</v>
      </c>
      <c r="I2820" t="s">
        <v>530</v>
      </c>
      <c r="J2820" t="s">
        <v>3871</v>
      </c>
      <c r="K2820">
        <v>245000</v>
      </c>
    </row>
    <row r="2821" spans="1:11" x14ac:dyDescent="0.25">
      <c r="A2821" t="s">
        <v>4126</v>
      </c>
      <c r="B2821" t="s">
        <v>3853</v>
      </c>
      <c r="C2821" t="s">
        <v>354</v>
      </c>
      <c r="D2821" t="s">
        <v>4127</v>
      </c>
      <c r="E2821" t="s">
        <v>3855</v>
      </c>
      <c r="F2821" t="s">
        <v>423</v>
      </c>
      <c r="G2821" t="s">
        <v>4105</v>
      </c>
      <c r="H2821" t="s">
        <v>3857</v>
      </c>
      <c r="I2821" t="s">
        <v>3872</v>
      </c>
      <c r="J2821" t="s">
        <v>3859</v>
      </c>
      <c r="K2821">
        <v>19200</v>
      </c>
    </row>
    <row r="2822" spans="1:11" x14ac:dyDescent="0.25">
      <c r="A2822" t="s">
        <v>4126</v>
      </c>
      <c r="B2822" t="s">
        <v>3853</v>
      </c>
      <c r="C2822" t="s">
        <v>354</v>
      </c>
      <c r="D2822" t="s">
        <v>4127</v>
      </c>
      <c r="E2822" t="s">
        <v>3855</v>
      </c>
      <c r="F2822" t="s">
        <v>423</v>
      </c>
      <c r="G2822" t="s">
        <v>4105</v>
      </c>
      <c r="H2822" t="s">
        <v>3857</v>
      </c>
      <c r="I2822" t="s">
        <v>3872</v>
      </c>
      <c r="J2822" t="s">
        <v>3860</v>
      </c>
      <c r="K2822">
        <v>19200</v>
      </c>
    </row>
    <row r="2823" spans="1:11" x14ac:dyDescent="0.25">
      <c r="A2823" t="s">
        <v>4126</v>
      </c>
      <c r="B2823" t="s">
        <v>3853</v>
      </c>
      <c r="C2823" t="s">
        <v>354</v>
      </c>
      <c r="D2823" t="s">
        <v>4127</v>
      </c>
      <c r="E2823" t="s">
        <v>3855</v>
      </c>
      <c r="F2823" t="s">
        <v>423</v>
      </c>
      <c r="G2823" t="s">
        <v>4105</v>
      </c>
      <c r="H2823" t="s">
        <v>3857</v>
      </c>
      <c r="I2823" t="s">
        <v>3873</v>
      </c>
      <c r="J2823" t="s">
        <v>3859</v>
      </c>
      <c r="K2823">
        <v>806</v>
      </c>
    </row>
    <row r="2824" spans="1:11" x14ac:dyDescent="0.25">
      <c r="A2824" t="s">
        <v>4126</v>
      </c>
      <c r="B2824" t="s">
        <v>3853</v>
      </c>
      <c r="C2824" t="s">
        <v>354</v>
      </c>
      <c r="D2824" t="s">
        <v>4127</v>
      </c>
      <c r="E2824" t="s">
        <v>3855</v>
      </c>
      <c r="F2824" t="s">
        <v>423</v>
      </c>
      <c r="G2824" t="s">
        <v>4105</v>
      </c>
      <c r="H2824" t="s">
        <v>3857</v>
      </c>
      <c r="I2824" t="s">
        <v>3873</v>
      </c>
      <c r="J2824" t="s">
        <v>3860</v>
      </c>
      <c r="K2824">
        <v>806</v>
      </c>
    </row>
    <row r="2825" spans="1:11" x14ac:dyDescent="0.25">
      <c r="A2825" t="s">
        <v>4126</v>
      </c>
      <c r="B2825" t="s">
        <v>3853</v>
      </c>
      <c r="C2825" t="s">
        <v>354</v>
      </c>
      <c r="D2825" t="s">
        <v>4127</v>
      </c>
      <c r="E2825" t="s">
        <v>3855</v>
      </c>
      <c r="F2825" t="s">
        <v>423</v>
      </c>
      <c r="G2825" t="s">
        <v>4105</v>
      </c>
      <c r="H2825" t="s">
        <v>3857</v>
      </c>
      <c r="I2825" t="s">
        <v>3874</v>
      </c>
      <c r="J2825" t="s">
        <v>3864</v>
      </c>
      <c r="K2825">
        <v>55500</v>
      </c>
    </row>
    <row r="2826" spans="1:11" x14ac:dyDescent="0.25">
      <c r="A2826" t="s">
        <v>4126</v>
      </c>
      <c r="B2826" t="s">
        <v>3853</v>
      </c>
      <c r="C2826" t="s">
        <v>354</v>
      </c>
      <c r="D2826" t="s">
        <v>4127</v>
      </c>
      <c r="E2826" t="s">
        <v>3855</v>
      </c>
      <c r="F2826" t="s">
        <v>423</v>
      </c>
      <c r="G2826" t="s">
        <v>4105</v>
      </c>
      <c r="H2826" t="s">
        <v>3857</v>
      </c>
      <c r="I2826" t="s">
        <v>3874</v>
      </c>
      <c r="J2826" t="s">
        <v>3865</v>
      </c>
      <c r="K2826">
        <v>60000</v>
      </c>
    </row>
    <row r="2827" spans="1:11" x14ac:dyDescent="0.25">
      <c r="A2827" t="s">
        <v>4126</v>
      </c>
      <c r="B2827" t="s">
        <v>3853</v>
      </c>
      <c r="C2827" t="s">
        <v>354</v>
      </c>
      <c r="D2827" t="s">
        <v>4127</v>
      </c>
      <c r="E2827" t="s">
        <v>3855</v>
      </c>
      <c r="F2827" t="s">
        <v>423</v>
      </c>
      <c r="G2827" t="s">
        <v>4105</v>
      </c>
      <c r="H2827" t="s">
        <v>3857</v>
      </c>
      <c r="I2827" t="s">
        <v>3874</v>
      </c>
      <c r="J2827" t="s">
        <v>3883</v>
      </c>
      <c r="K2827">
        <v>60000</v>
      </c>
    </row>
    <row r="2828" spans="1:11" x14ac:dyDescent="0.25">
      <c r="A2828" t="s">
        <v>4126</v>
      </c>
      <c r="B2828" t="s">
        <v>3853</v>
      </c>
      <c r="C2828" t="s">
        <v>354</v>
      </c>
      <c r="D2828" t="s">
        <v>4127</v>
      </c>
      <c r="E2828" t="s">
        <v>3855</v>
      </c>
      <c r="F2828" t="s">
        <v>423</v>
      </c>
      <c r="G2828" t="s">
        <v>4105</v>
      </c>
      <c r="H2828" t="s">
        <v>3857</v>
      </c>
      <c r="I2828" t="s">
        <v>3886</v>
      </c>
      <c r="J2828" t="s">
        <v>3871</v>
      </c>
      <c r="K2828">
        <v>245000</v>
      </c>
    </row>
    <row r="2829" spans="1:11" x14ac:dyDescent="0.25">
      <c r="A2829" t="s">
        <v>4126</v>
      </c>
      <c r="B2829" t="s">
        <v>3853</v>
      </c>
      <c r="C2829" t="s">
        <v>354</v>
      </c>
      <c r="D2829" t="s">
        <v>4127</v>
      </c>
      <c r="E2829" t="s">
        <v>3855</v>
      </c>
      <c r="F2829" t="s">
        <v>423</v>
      </c>
      <c r="G2829" t="s">
        <v>4105</v>
      </c>
      <c r="H2829" t="s">
        <v>3857</v>
      </c>
      <c r="I2829" t="s">
        <v>3875</v>
      </c>
      <c r="J2829" t="s">
        <v>533</v>
      </c>
      <c r="K2829">
        <v>238000</v>
      </c>
    </row>
    <row r="2830" spans="1:11" x14ac:dyDescent="0.25">
      <c r="A2830" t="s">
        <v>4126</v>
      </c>
      <c r="B2830" t="s">
        <v>3853</v>
      </c>
      <c r="C2830" t="s">
        <v>354</v>
      </c>
      <c r="D2830" t="s">
        <v>4127</v>
      </c>
      <c r="E2830" t="s">
        <v>3855</v>
      </c>
      <c r="F2830" t="s">
        <v>423</v>
      </c>
      <c r="G2830" t="s">
        <v>4105</v>
      </c>
      <c r="H2830" t="s">
        <v>3857</v>
      </c>
      <c r="I2830" t="s">
        <v>3875</v>
      </c>
      <c r="J2830" t="s">
        <v>3871</v>
      </c>
      <c r="K2830">
        <v>245000</v>
      </c>
    </row>
    <row r="2831" spans="1:11" x14ac:dyDescent="0.25">
      <c r="A2831" t="s">
        <v>4126</v>
      </c>
      <c r="B2831" t="s">
        <v>3853</v>
      </c>
      <c r="C2831" t="s">
        <v>354</v>
      </c>
      <c r="D2831" t="s">
        <v>4127</v>
      </c>
      <c r="E2831" t="s">
        <v>3855</v>
      </c>
      <c r="F2831" t="s">
        <v>423</v>
      </c>
      <c r="G2831" t="s">
        <v>4105</v>
      </c>
      <c r="H2831" t="s">
        <v>3857</v>
      </c>
      <c r="I2831" t="s">
        <v>3876</v>
      </c>
      <c r="J2831" t="s">
        <v>3865</v>
      </c>
      <c r="K2831">
        <v>117000</v>
      </c>
    </row>
    <row r="2832" spans="1:11" x14ac:dyDescent="0.25">
      <c r="A2832" t="s">
        <v>4126</v>
      </c>
      <c r="B2832" t="s">
        <v>3853</v>
      </c>
      <c r="C2832" t="s">
        <v>354</v>
      </c>
      <c r="D2832" t="s">
        <v>4127</v>
      </c>
      <c r="E2832" t="s">
        <v>3855</v>
      </c>
      <c r="F2832" t="s">
        <v>423</v>
      </c>
      <c r="G2832" t="s">
        <v>4105</v>
      </c>
      <c r="H2832" t="s">
        <v>3857</v>
      </c>
      <c r="I2832" t="s">
        <v>3876</v>
      </c>
      <c r="J2832" t="s">
        <v>3883</v>
      </c>
      <c r="K2832">
        <v>117000</v>
      </c>
    </row>
    <row r="2833" spans="1:11" x14ac:dyDescent="0.25">
      <c r="A2833" t="s">
        <v>4128</v>
      </c>
      <c r="B2833" t="s">
        <v>3853</v>
      </c>
      <c r="C2833" t="s">
        <v>354</v>
      </c>
      <c r="D2833" t="s">
        <v>4129</v>
      </c>
      <c r="E2833" t="s">
        <v>3936</v>
      </c>
      <c r="F2833" t="s">
        <v>347</v>
      </c>
      <c r="G2833" t="s">
        <v>4082</v>
      </c>
      <c r="H2833" t="s">
        <v>3857</v>
      </c>
      <c r="I2833" t="s">
        <v>530</v>
      </c>
      <c r="J2833" t="s">
        <v>533</v>
      </c>
      <c r="K2833">
        <v>135500</v>
      </c>
    </row>
    <row r="2834" spans="1:11" x14ac:dyDescent="0.25">
      <c r="A2834" t="s">
        <v>4128</v>
      </c>
      <c r="B2834" t="s">
        <v>3853</v>
      </c>
      <c r="C2834" t="s">
        <v>354</v>
      </c>
      <c r="D2834" t="s">
        <v>4129</v>
      </c>
      <c r="E2834" t="s">
        <v>3936</v>
      </c>
      <c r="F2834" t="s">
        <v>347</v>
      </c>
      <c r="G2834" t="s">
        <v>4082</v>
      </c>
      <c r="H2834" t="s">
        <v>3857</v>
      </c>
      <c r="I2834" t="s">
        <v>530</v>
      </c>
      <c r="J2834" t="s">
        <v>3871</v>
      </c>
      <c r="K2834">
        <v>137000</v>
      </c>
    </row>
    <row r="2835" spans="1:11" x14ac:dyDescent="0.25">
      <c r="A2835" t="s">
        <v>4128</v>
      </c>
      <c r="B2835" t="s">
        <v>3853</v>
      </c>
      <c r="C2835" t="s">
        <v>354</v>
      </c>
      <c r="D2835" t="s">
        <v>4129</v>
      </c>
      <c r="E2835" t="s">
        <v>3936</v>
      </c>
      <c r="F2835" t="s">
        <v>347</v>
      </c>
      <c r="G2835" t="s">
        <v>4082</v>
      </c>
      <c r="H2835" t="s">
        <v>3857</v>
      </c>
      <c r="I2835" t="s">
        <v>3886</v>
      </c>
      <c r="J2835" t="s">
        <v>3871</v>
      </c>
      <c r="K2835">
        <v>137000</v>
      </c>
    </row>
    <row r="2836" spans="1:11" x14ac:dyDescent="0.25">
      <c r="A2836" t="s">
        <v>4128</v>
      </c>
      <c r="B2836" t="s">
        <v>3853</v>
      </c>
      <c r="C2836" t="s">
        <v>354</v>
      </c>
      <c r="D2836" t="s">
        <v>4129</v>
      </c>
      <c r="E2836" t="s">
        <v>3936</v>
      </c>
      <c r="F2836" t="s">
        <v>347</v>
      </c>
      <c r="G2836" t="s">
        <v>4082</v>
      </c>
      <c r="H2836" t="s">
        <v>3857</v>
      </c>
      <c r="I2836" t="s">
        <v>3875</v>
      </c>
      <c r="J2836" t="s">
        <v>533</v>
      </c>
      <c r="K2836">
        <v>135500</v>
      </c>
    </row>
    <row r="2837" spans="1:11" x14ac:dyDescent="0.25">
      <c r="A2837" t="s">
        <v>4128</v>
      </c>
      <c r="B2837" t="s">
        <v>3853</v>
      </c>
      <c r="C2837" t="s">
        <v>354</v>
      </c>
      <c r="D2837" t="s">
        <v>4129</v>
      </c>
      <c r="E2837" t="s">
        <v>3936</v>
      </c>
      <c r="F2837" t="s">
        <v>347</v>
      </c>
      <c r="G2837" t="s">
        <v>4082</v>
      </c>
      <c r="H2837" t="s">
        <v>3857</v>
      </c>
      <c r="I2837" t="s">
        <v>3875</v>
      </c>
      <c r="J2837" t="s">
        <v>3871</v>
      </c>
      <c r="K2837">
        <v>137000</v>
      </c>
    </row>
    <row r="2838" spans="1:11" x14ac:dyDescent="0.25">
      <c r="A2838" t="s">
        <v>4128</v>
      </c>
      <c r="B2838" t="s">
        <v>3853</v>
      </c>
      <c r="C2838" t="s">
        <v>354</v>
      </c>
      <c r="D2838" t="s">
        <v>4129</v>
      </c>
      <c r="E2838" t="s">
        <v>3936</v>
      </c>
      <c r="F2838" t="s">
        <v>347</v>
      </c>
      <c r="G2838" t="s">
        <v>4082</v>
      </c>
      <c r="H2838" t="s">
        <v>3857</v>
      </c>
      <c r="I2838" t="s">
        <v>3876</v>
      </c>
      <c r="J2838" t="s">
        <v>3865</v>
      </c>
      <c r="K2838">
        <v>36000</v>
      </c>
    </row>
    <row r="2839" spans="1:11" x14ac:dyDescent="0.25">
      <c r="A2839" t="s">
        <v>4128</v>
      </c>
      <c r="B2839" t="s">
        <v>3853</v>
      </c>
      <c r="C2839" t="s">
        <v>354</v>
      </c>
      <c r="D2839" t="s">
        <v>4129</v>
      </c>
      <c r="E2839" t="s">
        <v>3936</v>
      </c>
      <c r="F2839" t="s">
        <v>347</v>
      </c>
      <c r="G2839" t="s">
        <v>4082</v>
      </c>
      <c r="H2839" t="s">
        <v>3857</v>
      </c>
      <c r="I2839" t="s">
        <v>3876</v>
      </c>
      <c r="J2839" t="s">
        <v>3883</v>
      </c>
      <c r="K2839">
        <v>36000</v>
      </c>
    </row>
    <row r="2840" spans="1:11" x14ac:dyDescent="0.25">
      <c r="A2840" t="s">
        <v>4130</v>
      </c>
      <c r="B2840" t="s">
        <v>3853</v>
      </c>
      <c r="C2840" t="s">
        <v>354</v>
      </c>
      <c r="D2840" t="s">
        <v>4130</v>
      </c>
      <c r="E2840" t="s">
        <v>3855</v>
      </c>
      <c r="F2840" t="s">
        <v>423</v>
      </c>
      <c r="G2840" t="s">
        <v>4131</v>
      </c>
      <c r="H2840" t="s">
        <v>3857</v>
      </c>
      <c r="I2840" t="s">
        <v>3901</v>
      </c>
      <c r="J2840" t="s">
        <v>3859</v>
      </c>
      <c r="K2840">
        <v>3640</v>
      </c>
    </row>
    <row r="2841" spans="1:11" x14ac:dyDescent="0.25">
      <c r="A2841" t="s">
        <v>4130</v>
      </c>
      <c r="B2841" t="s">
        <v>3853</v>
      </c>
      <c r="C2841" t="s">
        <v>354</v>
      </c>
      <c r="D2841" t="s">
        <v>4130</v>
      </c>
      <c r="E2841" t="s">
        <v>3855</v>
      </c>
      <c r="F2841" t="s">
        <v>423</v>
      </c>
      <c r="G2841" t="s">
        <v>4131</v>
      </c>
      <c r="H2841" t="s">
        <v>3857</v>
      </c>
      <c r="I2841" t="s">
        <v>3901</v>
      </c>
      <c r="J2841" t="s">
        <v>3860</v>
      </c>
      <c r="K2841">
        <v>3640</v>
      </c>
    </row>
    <row r="2842" spans="1:11" x14ac:dyDescent="0.25">
      <c r="A2842" t="s">
        <v>4130</v>
      </c>
      <c r="B2842" t="s">
        <v>3853</v>
      </c>
      <c r="C2842" t="s">
        <v>354</v>
      </c>
      <c r="D2842" t="s">
        <v>4130</v>
      </c>
      <c r="E2842" t="s">
        <v>3855</v>
      </c>
      <c r="F2842" t="s">
        <v>423</v>
      </c>
      <c r="G2842" t="s">
        <v>4131</v>
      </c>
      <c r="H2842" t="s">
        <v>3857</v>
      </c>
      <c r="I2842" t="s">
        <v>3904</v>
      </c>
      <c r="J2842" t="s">
        <v>3864</v>
      </c>
      <c r="K2842">
        <v>4940</v>
      </c>
    </row>
    <row r="2843" spans="1:11" x14ac:dyDescent="0.25">
      <c r="A2843" t="s">
        <v>4130</v>
      </c>
      <c r="B2843" t="s">
        <v>3853</v>
      </c>
      <c r="C2843" t="s">
        <v>354</v>
      </c>
      <c r="D2843" t="s">
        <v>4130</v>
      </c>
      <c r="E2843" t="s">
        <v>3855</v>
      </c>
      <c r="F2843" t="s">
        <v>423</v>
      </c>
      <c r="G2843" t="s">
        <v>4131</v>
      </c>
      <c r="H2843" t="s">
        <v>3857</v>
      </c>
      <c r="I2843" t="s">
        <v>3904</v>
      </c>
      <c r="J2843" t="s">
        <v>3865</v>
      </c>
      <c r="K2843">
        <v>5200</v>
      </c>
    </row>
    <row r="2844" spans="1:11" x14ac:dyDescent="0.25">
      <c r="A2844" t="s">
        <v>4130</v>
      </c>
      <c r="B2844" t="s">
        <v>3853</v>
      </c>
      <c r="C2844" t="s">
        <v>354</v>
      </c>
      <c r="D2844" t="s">
        <v>4130</v>
      </c>
      <c r="E2844" t="s">
        <v>3855</v>
      </c>
      <c r="F2844" t="s">
        <v>423</v>
      </c>
      <c r="G2844" t="s">
        <v>4131</v>
      </c>
      <c r="H2844" t="s">
        <v>3857</v>
      </c>
      <c r="I2844" t="s">
        <v>3904</v>
      </c>
      <c r="J2844" t="s">
        <v>3883</v>
      </c>
      <c r="K2844">
        <v>5200</v>
      </c>
    </row>
    <row r="2845" spans="1:11" x14ac:dyDescent="0.25">
      <c r="A2845" t="s">
        <v>4130</v>
      </c>
      <c r="B2845" t="s">
        <v>3853</v>
      </c>
      <c r="C2845" t="s">
        <v>354</v>
      </c>
      <c r="D2845" t="s">
        <v>4130</v>
      </c>
      <c r="E2845" t="s">
        <v>3855</v>
      </c>
      <c r="F2845" t="s">
        <v>423</v>
      </c>
      <c r="G2845" t="s">
        <v>4131</v>
      </c>
      <c r="H2845" t="s">
        <v>3857</v>
      </c>
      <c r="I2845" t="s">
        <v>3870</v>
      </c>
      <c r="J2845" t="s">
        <v>3865</v>
      </c>
      <c r="K2845">
        <v>11000</v>
      </c>
    </row>
    <row r="2846" spans="1:11" x14ac:dyDescent="0.25">
      <c r="A2846" t="s">
        <v>4130</v>
      </c>
      <c r="B2846" t="s">
        <v>3853</v>
      </c>
      <c r="C2846" t="s">
        <v>354</v>
      </c>
      <c r="D2846" t="s">
        <v>4130</v>
      </c>
      <c r="E2846" t="s">
        <v>3855</v>
      </c>
      <c r="F2846" t="s">
        <v>423</v>
      </c>
      <c r="G2846" t="s">
        <v>4131</v>
      </c>
      <c r="H2846" t="s">
        <v>3857</v>
      </c>
      <c r="I2846" t="s">
        <v>3870</v>
      </c>
      <c r="J2846" t="s">
        <v>3883</v>
      </c>
      <c r="K2846">
        <v>11000</v>
      </c>
    </row>
    <row r="2847" spans="1:11" x14ac:dyDescent="0.25">
      <c r="A2847" t="s">
        <v>4130</v>
      </c>
      <c r="B2847" t="s">
        <v>3853</v>
      </c>
      <c r="C2847" t="s">
        <v>354</v>
      </c>
      <c r="D2847" t="s">
        <v>4130</v>
      </c>
      <c r="E2847" t="s">
        <v>3855</v>
      </c>
      <c r="F2847" t="s">
        <v>423</v>
      </c>
      <c r="G2847" t="s">
        <v>4131</v>
      </c>
      <c r="H2847" t="s">
        <v>3857</v>
      </c>
      <c r="I2847" t="s">
        <v>3921</v>
      </c>
      <c r="J2847" t="s">
        <v>3865</v>
      </c>
      <c r="K2847">
        <v>4000</v>
      </c>
    </row>
    <row r="2848" spans="1:11" x14ac:dyDescent="0.25">
      <c r="A2848" t="s">
        <v>4130</v>
      </c>
      <c r="B2848" t="s">
        <v>3853</v>
      </c>
      <c r="C2848" t="s">
        <v>354</v>
      </c>
      <c r="D2848" t="s">
        <v>4130</v>
      </c>
      <c r="E2848" t="s">
        <v>3855</v>
      </c>
      <c r="F2848" t="s">
        <v>423</v>
      </c>
      <c r="G2848" t="s">
        <v>4131</v>
      </c>
      <c r="H2848" t="s">
        <v>3857</v>
      </c>
      <c r="I2848" t="s">
        <v>3921</v>
      </c>
      <c r="J2848" t="s">
        <v>3883</v>
      </c>
      <c r="K2848">
        <v>4000</v>
      </c>
    </row>
    <row r="2849" spans="1:11" x14ac:dyDescent="0.25">
      <c r="A2849" t="s">
        <v>4130</v>
      </c>
      <c r="B2849" t="s">
        <v>3853</v>
      </c>
      <c r="C2849" t="s">
        <v>354</v>
      </c>
      <c r="D2849" t="s">
        <v>4130</v>
      </c>
      <c r="E2849" t="s">
        <v>3855</v>
      </c>
      <c r="F2849" t="s">
        <v>423</v>
      </c>
      <c r="G2849" t="s">
        <v>4131</v>
      </c>
      <c r="H2849" t="s">
        <v>3857</v>
      </c>
      <c r="I2849" t="s">
        <v>3884</v>
      </c>
      <c r="J2849" t="s">
        <v>3859</v>
      </c>
      <c r="K2849">
        <v>4400</v>
      </c>
    </row>
    <row r="2850" spans="1:11" x14ac:dyDescent="0.25">
      <c r="A2850" t="s">
        <v>4130</v>
      </c>
      <c r="B2850" t="s">
        <v>3853</v>
      </c>
      <c r="C2850" t="s">
        <v>354</v>
      </c>
      <c r="D2850" t="s">
        <v>4130</v>
      </c>
      <c r="E2850" t="s">
        <v>3855</v>
      </c>
      <c r="F2850" t="s">
        <v>423</v>
      </c>
      <c r="G2850" t="s">
        <v>4131</v>
      </c>
      <c r="H2850" t="s">
        <v>3857</v>
      </c>
      <c r="I2850" t="s">
        <v>3884</v>
      </c>
      <c r="J2850" t="s">
        <v>3860</v>
      </c>
      <c r="K2850">
        <v>4400</v>
      </c>
    </row>
    <row r="2851" spans="1:11" x14ac:dyDescent="0.25">
      <c r="A2851" t="s">
        <v>4132</v>
      </c>
      <c r="B2851" t="s">
        <v>3853</v>
      </c>
      <c r="C2851" t="s">
        <v>354</v>
      </c>
      <c r="D2851" t="s">
        <v>4133</v>
      </c>
      <c r="E2851" t="s">
        <v>3894</v>
      </c>
      <c r="F2851" t="s">
        <v>423</v>
      </c>
      <c r="G2851" t="s">
        <v>4134</v>
      </c>
      <c r="H2851" t="s">
        <v>3857</v>
      </c>
      <c r="I2851" t="s">
        <v>3858</v>
      </c>
      <c r="J2851" t="s">
        <v>3859</v>
      </c>
      <c r="K2851">
        <v>9800</v>
      </c>
    </row>
    <row r="2852" spans="1:11" x14ac:dyDescent="0.25">
      <c r="A2852" t="s">
        <v>4132</v>
      </c>
      <c r="B2852" t="s">
        <v>3853</v>
      </c>
      <c r="C2852" t="s">
        <v>354</v>
      </c>
      <c r="D2852" t="s">
        <v>4133</v>
      </c>
      <c r="E2852" t="s">
        <v>3894</v>
      </c>
      <c r="F2852" t="s">
        <v>423</v>
      </c>
      <c r="G2852" t="s">
        <v>4134</v>
      </c>
      <c r="H2852" t="s">
        <v>3857</v>
      </c>
      <c r="I2852" t="s">
        <v>3858</v>
      </c>
      <c r="J2852" t="s">
        <v>3860</v>
      </c>
      <c r="K2852">
        <v>9800</v>
      </c>
    </row>
    <row r="2853" spans="1:11" x14ac:dyDescent="0.25">
      <c r="A2853" t="s">
        <v>4132</v>
      </c>
      <c r="B2853" t="s">
        <v>3853</v>
      </c>
      <c r="C2853" t="s">
        <v>354</v>
      </c>
      <c r="D2853" t="s">
        <v>4133</v>
      </c>
      <c r="E2853" t="s">
        <v>3894</v>
      </c>
      <c r="F2853" t="s">
        <v>423</v>
      </c>
      <c r="G2853" t="s">
        <v>4134</v>
      </c>
      <c r="H2853" t="s">
        <v>3857</v>
      </c>
      <c r="I2853" t="s">
        <v>3881</v>
      </c>
      <c r="J2853" t="s">
        <v>3859</v>
      </c>
      <c r="K2853">
        <v>5500</v>
      </c>
    </row>
    <row r="2854" spans="1:11" x14ac:dyDescent="0.25">
      <c r="A2854" t="s">
        <v>4132</v>
      </c>
      <c r="B2854" t="s">
        <v>3853</v>
      </c>
      <c r="C2854" t="s">
        <v>354</v>
      </c>
      <c r="D2854" t="s">
        <v>4133</v>
      </c>
      <c r="E2854" t="s">
        <v>3894</v>
      </c>
      <c r="F2854" t="s">
        <v>423</v>
      </c>
      <c r="G2854" t="s">
        <v>4134</v>
      </c>
      <c r="H2854" t="s">
        <v>3857</v>
      </c>
      <c r="I2854" t="s">
        <v>3881</v>
      </c>
      <c r="J2854" t="s">
        <v>3860</v>
      </c>
      <c r="K2854">
        <v>5500</v>
      </c>
    </row>
    <row r="2855" spans="1:11" x14ac:dyDescent="0.25">
      <c r="A2855" t="s">
        <v>4132</v>
      </c>
      <c r="B2855" t="s">
        <v>3853</v>
      </c>
      <c r="C2855" t="s">
        <v>354</v>
      </c>
      <c r="D2855" t="s">
        <v>4133</v>
      </c>
      <c r="E2855" t="s">
        <v>3894</v>
      </c>
      <c r="F2855" t="s">
        <v>423</v>
      </c>
      <c r="G2855" t="s">
        <v>4134</v>
      </c>
      <c r="H2855" t="s">
        <v>3857</v>
      </c>
      <c r="I2855" t="s">
        <v>3863</v>
      </c>
      <c r="J2855" t="s">
        <v>3864</v>
      </c>
      <c r="K2855">
        <v>55100</v>
      </c>
    </row>
    <row r="2856" spans="1:11" x14ac:dyDescent="0.25">
      <c r="A2856" t="s">
        <v>4132</v>
      </c>
      <c r="B2856" t="s">
        <v>3853</v>
      </c>
      <c r="C2856" t="s">
        <v>354</v>
      </c>
      <c r="D2856" t="s">
        <v>4133</v>
      </c>
      <c r="E2856" t="s">
        <v>3894</v>
      </c>
      <c r="F2856" t="s">
        <v>423</v>
      </c>
      <c r="G2856" t="s">
        <v>4134</v>
      </c>
      <c r="H2856" t="s">
        <v>3857</v>
      </c>
      <c r="I2856" t="s">
        <v>3863</v>
      </c>
      <c r="J2856" t="s">
        <v>3865</v>
      </c>
      <c r="K2856">
        <v>56000</v>
      </c>
    </row>
    <row r="2857" spans="1:11" x14ac:dyDescent="0.25">
      <c r="A2857" t="s">
        <v>4132</v>
      </c>
      <c r="B2857" t="s">
        <v>3853</v>
      </c>
      <c r="C2857" t="s">
        <v>354</v>
      </c>
      <c r="D2857" t="s">
        <v>4133</v>
      </c>
      <c r="E2857" t="s">
        <v>3894</v>
      </c>
      <c r="F2857" t="s">
        <v>423</v>
      </c>
      <c r="G2857" t="s">
        <v>4134</v>
      </c>
      <c r="H2857" t="s">
        <v>3857</v>
      </c>
      <c r="I2857" t="s">
        <v>3863</v>
      </c>
      <c r="J2857" t="s">
        <v>3883</v>
      </c>
      <c r="K2857">
        <v>56000</v>
      </c>
    </row>
    <row r="2858" spans="1:11" x14ac:dyDescent="0.25">
      <c r="A2858" t="s">
        <v>4132</v>
      </c>
      <c r="B2858" t="s">
        <v>3853</v>
      </c>
      <c r="C2858" t="s">
        <v>354</v>
      </c>
      <c r="D2858" t="s">
        <v>4133</v>
      </c>
      <c r="E2858" t="s">
        <v>3894</v>
      </c>
      <c r="F2858" t="s">
        <v>423</v>
      </c>
      <c r="G2858" t="s">
        <v>4134</v>
      </c>
      <c r="H2858" t="s">
        <v>3857</v>
      </c>
      <c r="I2858" t="s">
        <v>3903</v>
      </c>
      <c r="J2858" t="s">
        <v>3864</v>
      </c>
      <c r="K2858">
        <v>26700</v>
      </c>
    </row>
    <row r="2859" spans="1:11" x14ac:dyDescent="0.25">
      <c r="A2859" t="s">
        <v>4132</v>
      </c>
      <c r="B2859" t="s">
        <v>3853</v>
      </c>
      <c r="C2859" t="s">
        <v>354</v>
      </c>
      <c r="D2859" t="s">
        <v>4133</v>
      </c>
      <c r="E2859" t="s">
        <v>3894</v>
      </c>
      <c r="F2859" t="s">
        <v>423</v>
      </c>
      <c r="G2859" t="s">
        <v>4134</v>
      </c>
      <c r="H2859" t="s">
        <v>3857</v>
      </c>
      <c r="I2859" t="s">
        <v>3903</v>
      </c>
      <c r="J2859" t="s">
        <v>3865</v>
      </c>
      <c r="K2859">
        <v>27000</v>
      </c>
    </row>
    <row r="2860" spans="1:11" x14ac:dyDescent="0.25">
      <c r="A2860" t="s">
        <v>4132</v>
      </c>
      <c r="B2860" t="s">
        <v>3853</v>
      </c>
      <c r="C2860" t="s">
        <v>354</v>
      </c>
      <c r="D2860" t="s">
        <v>4133</v>
      </c>
      <c r="E2860" t="s">
        <v>3894</v>
      </c>
      <c r="F2860" t="s">
        <v>423</v>
      </c>
      <c r="G2860" t="s">
        <v>4134</v>
      </c>
      <c r="H2860" t="s">
        <v>3857</v>
      </c>
      <c r="I2860" t="s">
        <v>3903</v>
      </c>
      <c r="J2860" t="s">
        <v>3883</v>
      </c>
      <c r="K2860">
        <v>27000</v>
      </c>
    </row>
    <row r="2861" spans="1:11" x14ac:dyDescent="0.25">
      <c r="A2861" t="s">
        <v>4132</v>
      </c>
      <c r="B2861" t="s">
        <v>3853</v>
      </c>
      <c r="C2861" t="s">
        <v>354</v>
      </c>
      <c r="D2861" t="s">
        <v>4133</v>
      </c>
      <c r="E2861" t="s">
        <v>3894</v>
      </c>
      <c r="F2861" t="s">
        <v>423</v>
      </c>
      <c r="G2861" t="s">
        <v>4134</v>
      </c>
      <c r="H2861" t="s">
        <v>3857</v>
      </c>
      <c r="I2861" t="s">
        <v>3882</v>
      </c>
      <c r="J2861" t="s">
        <v>3864</v>
      </c>
      <c r="K2861">
        <v>14300</v>
      </c>
    </row>
    <row r="2862" spans="1:11" x14ac:dyDescent="0.25">
      <c r="A2862" t="s">
        <v>4132</v>
      </c>
      <c r="B2862" t="s">
        <v>3853</v>
      </c>
      <c r="C2862" t="s">
        <v>354</v>
      </c>
      <c r="D2862" t="s">
        <v>4133</v>
      </c>
      <c r="E2862" t="s">
        <v>3894</v>
      </c>
      <c r="F2862" t="s">
        <v>423</v>
      </c>
      <c r="G2862" t="s">
        <v>4134</v>
      </c>
      <c r="H2862" t="s">
        <v>3857</v>
      </c>
      <c r="I2862" t="s">
        <v>3882</v>
      </c>
      <c r="J2862" t="s">
        <v>3865</v>
      </c>
      <c r="K2862">
        <v>18000</v>
      </c>
    </row>
    <row r="2863" spans="1:11" x14ac:dyDescent="0.25">
      <c r="A2863" t="s">
        <v>4132</v>
      </c>
      <c r="B2863" t="s">
        <v>3853</v>
      </c>
      <c r="C2863" t="s">
        <v>354</v>
      </c>
      <c r="D2863" t="s">
        <v>4133</v>
      </c>
      <c r="E2863" t="s">
        <v>3894</v>
      </c>
      <c r="F2863" t="s">
        <v>423</v>
      </c>
      <c r="G2863" t="s">
        <v>4134</v>
      </c>
      <c r="H2863" t="s">
        <v>3857</v>
      </c>
      <c r="I2863" t="s">
        <v>3882</v>
      </c>
      <c r="J2863" t="s">
        <v>3883</v>
      </c>
      <c r="K2863">
        <v>18000</v>
      </c>
    </row>
    <row r="2864" spans="1:11" x14ac:dyDescent="0.25">
      <c r="A2864" t="s">
        <v>4132</v>
      </c>
      <c r="B2864" t="s">
        <v>3853</v>
      </c>
      <c r="C2864" t="s">
        <v>354</v>
      </c>
      <c r="D2864" t="s">
        <v>4133</v>
      </c>
      <c r="E2864" t="s">
        <v>3894</v>
      </c>
      <c r="F2864" t="s">
        <v>423</v>
      </c>
      <c r="G2864" t="s">
        <v>4134</v>
      </c>
      <c r="H2864" t="s">
        <v>3857</v>
      </c>
      <c r="I2864" t="s">
        <v>3904</v>
      </c>
      <c r="J2864" t="s">
        <v>3864</v>
      </c>
      <c r="K2864">
        <v>28000</v>
      </c>
    </row>
    <row r="2865" spans="1:11" x14ac:dyDescent="0.25">
      <c r="A2865" t="s">
        <v>4132</v>
      </c>
      <c r="B2865" t="s">
        <v>3853</v>
      </c>
      <c r="C2865" t="s">
        <v>354</v>
      </c>
      <c r="D2865" t="s">
        <v>4133</v>
      </c>
      <c r="E2865" t="s">
        <v>3894</v>
      </c>
      <c r="F2865" t="s">
        <v>423</v>
      </c>
      <c r="G2865" t="s">
        <v>4134</v>
      </c>
      <c r="H2865" t="s">
        <v>3857</v>
      </c>
      <c r="I2865" t="s">
        <v>3904</v>
      </c>
      <c r="J2865" t="s">
        <v>3865</v>
      </c>
      <c r="K2865">
        <v>29000</v>
      </c>
    </row>
    <row r="2866" spans="1:11" x14ac:dyDescent="0.25">
      <c r="A2866" t="s">
        <v>4132</v>
      </c>
      <c r="B2866" t="s">
        <v>3853</v>
      </c>
      <c r="C2866" t="s">
        <v>354</v>
      </c>
      <c r="D2866" t="s">
        <v>4133</v>
      </c>
      <c r="E2866" t="s">
        <v>3894</v>
      </c>
      <c r="F2866" t="s">
        <v>423</v>
      </c>
      <c r="G2866" t="s">
        <v>4134</v>
      </c>
      <c r="H2866" t="s">
        <v>3857</v>
      </c>
      <c r="I2866" t="s">
        <v>3904</v>
      </c>
      <c r="J2866" t="s">
        <v>3883</v>
      </c>
      <c r="K2866">
        <v>29500</v>
      </c>
    </row>
    <row r="2867" spans="1:11" x14ac:dyDescent="0.25">
      <c r="A2867" t="s">
        <v>4132</v>
      </c>
      <c r="B2867" t="s">
        <v>3853</v>
      </c>
      <c r="C2867" t="s">
        <v>354</v>
      </c>
      <c r="D2867" t="s">
        <v>4133</v>
      </c>
      <c r="E2867" t="s">
        <v>3894</v>
      </c>
      <c r="F2867" t="s">
        <v>423</v>
      </c>
      <c r="G2867" t="s">
        <v>4134</v>
      </c>
      <c r="H2867" t="s">
        <v>3857</v>
      </c>
      <c r="I2867" t="s">
        <v>3866</v>
      </c>
      <c r="J2867" t="s">
        <v>3865</v>
      </c>
      <c r="K2867">
        <v>48000</v>
      </c>
    </row>
    <row r="2868" spans="1:11" x14ac:dyDescent="0.25">
      <c r="A2868" t="s">
        <v>4132</v>
      </c>
      <c r="B2868" t="s">
        <v>3853</v>
      </c>
      <c r="C2868" t="s">
        <v>354</v>
      </c>
      <c r="D2868" t="s">
        <v>4133</v>
      </c>
      <c r="E2868" t="s">
        <v>3894</v>
      </c>
      <c r="F2868" t="s">
        <v>423</v>
      </c>
      <c r="G2868" t="s">
        <v>4134</v>
      </c>
      <c r="H2868" t="s">
        <v>3857</v>
      </c>
      <c r="I2868" t="s">
        <v>3866</v>
      </c>
      <c r="J2868" t="s">
        <v>3883</v>
      </c>
      <c r="K2868">
        <v>48000</v>
      </c>
    </row>
    <row r="2869" spans="1:11" x14ac:dyDescent="0.25">
      <c r="A2869" t="s">
        <v>4132</v>
      </c>
      <c r="B2869" t="s">
        <v>3853</v>
      </c>
      <c r="C2869" t="s">
        <v>354</v>
      </c>
      <c r="D2869" t="s">
        <v>4133</v>
      </c>
      <c r="E2869" t="s">
        <v>3894</v>
      </c>
      <c r="F2869" t="s">
        <v>423</v>
      </c>
      <c r="G2869" t="s">
        <v>4134</v>
      </c>
      <c r="H2869" t="s">
        <v>3857</v>
      </c>
      <c r="I2869" t="s">
        <v>3867</v>
      </c>
      <c r="J2869" t="s">
        <v>3865</v>
      </c>
      <c r="K2869">
        <v>39600</v>
      </c>
    </row>
    <row r="2870" spans="1:11" x14ac:dyDescent="0.25">
      <c r="A2870" t="s">
        <v>4132</v>
      </c>
      <c r="B2870" t="s">
        <v>3853</v>
      </c>
      <c r="C2870" t="s">
        <v>354</v>
      </c>
      <c r="D2870" t="s">
        <v>4133</v>
      </c>
      <c r="E2870" t="s">
        <v>3894</v>
      </c>
      <c r="F2870" t="s">
        <v>423</v>
      </c>
      <c r="G2870" t="s">
        <v>4134</v>
      </c>
      <c r="H2870" t="s">
        <v>3857</v>
      </c>
      <c r="I2870" t="s">
        <v>3867</v>
      </c>
      <c r="J2870" t="s">
        <v>3883</v>
      </c>
      <c r="K2870">
        <v>39600</v>
      </c>
    </row>
    <row r="2871" spans="1:11" x14ac:dyDescent="0.25">
      <c r="A2871" t="s">
        <v>4132</v>
      </c>
      <c r="B2871" t="s">
        <v>3853</v>
      </c>
      <c r="C2871" t="s">
        <v>354</v>
      </c>
      <c r="D2871" t="s">
        <v>4133</v>
      </c>
      <c r="E2871" t="s">
        <v>3894</v>
      </c>
      <c r="F2871" t="s">
        <v>423</v>
      </c>
      <c r="G2871" t="s">
        <v>4134</v>
      </c>
      <c r="H2871" t="s">
        <v>3857</v>
      </c>
      <c r="I2871" t="s">
        <v>3870</v>
      </c>
      <c r="J2871" t="s">
        <v>3865</v>
      </c>
      <c r="K2871">
        <v>44400</v>
      </c>
    </row>
    <row r="2872" spans="1:11" x14ac:dyDescent="0.25">
      <c r="A2872" t="s">
        <v>4132</v>
      </c>
      <c r="B2872" t="s">
        <v>3853</v>
      </c>
      <c r="C2872" t="s">
        <v>354</v>
      </c>
      <c r="D2872" t="s">
        <v>4133</v>
      </c>
      <c r="E2872" t="s">
        <v>3894</v>
      </c>
      <c r="F2872" t="s">
        <v>423</v>
      </c>
      <c r="G2872" t="s">
        <v>4134</v>
      </c>
      <c r="H2872" t="s">
        <v>3857</v>
      </c>
      <c r="I2872" t="s">
        <v>3870</v>
      </c>
      <c r="J2872" t="s">
        <v>3883</v>
      </c>
      <c r="K2872">
        <v>44400</v>
      </c>
    </row>
    <row r="2873" spans="1:11" x14ac:dyDescent="0.25">
      <c r="A2873" t="s">
        <v>4132</v>
      </c>
      <c r="B2873" t="s">
        <v>3853</v>
      </c>
      <c r="C2873" t="s">
        <v>354</v>
      </c>
      <c r="D2873" t="s">
        <v>4133</v>
      </c>
      <c r="E2873" t="s">
        <v>3894</v>
      </c>
      <c r="F2873" t="s">
        <v>423</v>
      </c>
      <c r="G2873" t="s">
        <v>4134</v>
      </c>
      <c r="H2873" t="s">
        <v>3857</v>
      </c>
      <c r="I2873" t="s">
        <v>3935</v>
      </c>
      <c r="J2873" t="s">
        <v>3865</v>
      </c>
      <c r="K2873">
        <v>13500</v>
      </c>
    </row>
    <row r="2874" spans="1:11" x14ac:dyDescent="0.25">
      <c r="A2874" t="s">
        <v>4132</v>
      </c>
      <c r="B2874" t="s">
        <v>3853</v>
      </c>
      <c r="C2874" t="s">
        <v>354</v>
      </c>
      <c r="D2874" t="s">
        <v>4133</v>
      </c>
      <c r="E2874" t="s">
        <v>3894</v>
      </c>
      <c r="F2874" t="s">
        <v>423</v>
      </c>
      <c r="G2874" t="s">
        <v>4134</v>
      </c>
      <c r="H2874" t="s">
        <v>3857</v>
      </c>
      <c r="I2874" t="s">
        <v>3935</v>
      </c>
      <c r="J2874" t="s">
        <v>3883</v>
      </c>
      <c r="K2874">
        <v>13500</v>
      </c>
    </row>
    <row r="2875" spans="1:11" x14ac:dyDescent="0.25">
      <c r="A2875" t="s">
        <v>4132</v>
      </c>
      <c r="B2875" t="s">
        <v>3853</v>
      </c>
      <c r="C2875" t="s">
        <v>354</v>
      </c>
      <c r="D2875" t="s">
        <v>4133</v>
      </c>
      <c r="E2875" t="s">
        <v>3894</v>
      </c>
      <c r="F2875" t="s">
        <v>423</v>
      </c>
      <c r="G2875" t="s">
        <v>4134</v>
      </c>
      <c r="H2875" t="s">
        <v>3857</v>
      </c>
      <c r="I2875" t="s">
        <v>3905</v>
      </c>
      <c r="J2875" t="s">
        <v>3859</v>
      </c>
      <c r="K2875">
        <v>30</v>
      </c>
    </row>
    <row r="2876" spans="1:11" x14ac:dyDescent="0.25">
      <c r="A2876" t="s">
        <v>4132</v>
      </c>
      <c r="B2876" t="s">
        <v>3853</v>
      </c>
      <c r="C2876" t="s">
        <v>354</v>
      </c>
      <c r="D2876" t="s">
        <v>4133</v>
      </c>
      <c r="E2876" t="s">
        <v>3894</v>
      </c>
      <c r="F2876" t="s">
        <v>423</v>
      </c>
      <c r="G2876" t="s">
        <v>4134</v>
      </c>
      <c r="H2876" t="s">
        <v>3857</v>
      </c>
      <c r="I2876" t="s">
        <v>3905</v>
      </c>
      <c r="J2876" t="s">
        <v>3860</v>
      </c>
      <c r="K2876">
        <v>30</v>
      </c>
    </row>
    <row r="2877" spans="1:11" x14ac:dyDescent="0.25">
      <c r="A2877" t="s">
        <v>4132</v>
      </c>
      <c r="B2877" t="s">
        <v>3853</v>
      </c>
      <c r="C2877" t="s">
        <v>354</v>
      </c>
      <c r="D2877" t="s">
        <v>4133</v>
      </c>
      <c r="E2877" t="s">
        <v>3894</v>
      </c>
      <c r="F2877" t="s">
        <v>423</v>
      </c>
      <c r="G2877" t="s">
        <v>4134</v>
      </c>
      <c r="H2877" t="s">
        <v>3857</v>
      </c>
      <c r="I2877" t="s">
        <v>3925</v>
      </c>
      <c r="J2877" t="s">
        <v>3859</v>
      </c>
      <c r="K2877">
        <v>3000</v>
      </c>
    </row>
    <row r="2878" spans="1:11" x14ac:dyDescent="0.25">
      <c r="A2878" t="s">
        <v>4132</v>
      </c>
      <c r="B2878" t="s">
        <v>3853</v>
      </c>
      <c r="C2878" t="s">
        <v>354</v>
      </c>
      <c r="D2878" t="s">
        <v>4133</v>
      </c>
      <c r="E2878" t="s">
        <v>3894</v>
      </c>
      <c r="F2878" t="s">
        <v>423</v>
      </c>
      <c r="G2878" t="s">
        <v>4134</v>
      </c>
      <c r="H2878" t="s">
        <v>3857</v>
      </c>
      <c r="I2878" t="s">
        <v>3925</v>
      </c>
      <c r="J2878" t="s">
        <v>3860</v>
      </c>
      <c r="K2878">
        <v>3000</v>
      </c>
    </row>
    <row r="2879" spans="1:11" x14ac:dyDescent="0.25">
      <c r="A2879" t="s">
        <v>4132</v>
      </c>
      <c r="B2879" t="s">
        <v>3853</v>
      </c>
      <c r="C2879" t="s">
        <v>354</v>
      </c>
      <c r="D2879" t="s">
        <v>4133</v>
      </c>
      <c r="E2879" t="s">
        <v>3894</v>
      </c>
      <c r="F2879" t="s">
        <v>423</v>
      </c>
      <c r="G2879" t="s">
        <v>4134</v>
      </c>
      <c r="H2879" t="s">
        <v>3857</v>
      </c>
      <c r="I2879" t="s">
        <v>530</v>
      </c>
      <c r="J2879" t="s">
        <v>533</v>
      </c>
      <c r="K2879">
        <v>195000</v>
      </c>
    </row>
    <row r="2880" spans="1:11" x14ac:dyDescent="0.25">
      <c r="A2880" t="s">
        <v>4132</v>
      </c>
      <c r="B2880" t="s">
        <v>3853</v>
      </c>
      <c r="C2880" t="s">
        <v>354</v>
      </c>
      <c r="D2880" t="s">
        <v>4133</v>
      </c>
      <c r="E2880" t="s">
        <v>3894</v>
      </c>
      <c r="F2880" t="s">
        <v>423</v>
      </c>
      <c r="G2880" t="s">
        <v>4134</v>
      </c>
      <c r="H2880" t="s">
        <v>3857</v>
      </c>
      <c r="I2880" t="s">
        <v>530</v>
      </c>
      <c r="J2880" t="s">
        <v>3871</v>
      </c>
      <c r="K2880">
        <v>204000</v>
      </c>
    </row>
    <row r="2881" spans="1:11" x14ac:dyDescent="0.25">
      <c r="A2881" t="s">
        <v>4132</v>
      </c>
      <c r="B2881" t="s">
        <v>3853</v>
      </c>
      <c r="C2881" t="s">
        <v>354</v>
      </c>
      <c r="D2881" t="s">
        <v>4133</v>
      </c>
      <c r="E2881" t="s">
        <v>3894</v>
      </c>
      <c r="F2881" t="s">
        <v>423</v>
      </c>
      <c r="G2881" t="s">
        <v>4134</v>
      </c>
      <c r="H2881" t="s">
        <v>3857</v>
      </c>
      <c r="I2881" t="s">
        <v>3873</v>
      </c>
      <c r="J2881" t="s">
        <v>3859</v>
      </c>
      <c r="K2881">
        <v>75</v>
      </c>
    </row>
    <row r="2882" spans="1:11" x14ac:dyDescent="0.25">
      <c r="A2882" t="s">
        <v>4132</v>
      </c>
      <c r="B2882" t="s">
        <v>3853</v>
      </c>
      <c r="C2882" t="s">
        <v>354</v>
      </c>
      <c r="D2882" t="s">
        <v>4133</v>
      </c>
      <c r="E2882" t="s">
        <v>3894</v>
      </c>
      <c r="F2882" t="s">
        <v>423</v>
      </c>
      <c r="G2882" t="s">
        <v>4134</v>
      </c>
      <c r="H2882" t="s">
        <v>3857</v>
      </c>
      <c r="I2882" t="s">
        <v>3873</v>
      </c>
      <c r="J2882" t="s">
        <v>3860</v>
      </c>
      <c r="K2882">
        <v>75</v>
      </c>
    </row>
    <row r="2883" spans="1:11" x14ac:dyDescent="0.25">
      <c r="A2883" t="s">
        <v>4132</v>
      </c>
      <c r="B2883" t="s">
        <v>3853</v>
      </c>
      <c r="C2883" t="s">
        <v>354</v>
      </c>
      <c r="D2883" t="s">
        <v>4133</v>
      </c>
      <c r="E2883" t="s">
        <v>3894</v>
      </c>
      <c r="F2883" t="s">
        <v>423</v>
      </c>
      <c r="G2883" t="s">
        <v>4134</v>
      </c>
      <c r="H2883" t="s">
        <v>3857</v>
      </c>
      <c r="I2883" t="s">
        <v>3886</v>
      </c>
      <c r="J2883" t="s">
        <v>3871</v>
      </c>
      <c r="K2883">
        <v>204000</v>
      </c>
    </row>
    <row r="2884" spans="1:11" x14ac:dyDescent="0.25">
      <c r="A2884" t="s">
        <v>4132</v>
      </c>
      <c r="B2884" t="s">
        <v>3853</v>
      </c>
      <c r="C2884" t="s">
        <v>354</v>
      </c>
      <c r="D2884" t="s">
        <v>4133</v>
      </c>
      <c r="E2884" t="s">
        <v>3894</v>
      </c>
      <c r="F2884" t="s">
        <v>423</v>
      </c>
      <c r="G2884" t="s">
        <v>4134</v>
      </c>
      <c r="H2884" t="s">
        <v>3857</v>
      </c>
      <c r="I2884" t="s">
        <v>3875</v>
      </c>
      <c r="J2884" t="s">
        <v>533</v>
      </c>
      <c r="K2884">
        <v>195000</v>
      </c>
    </row>
    <row r="2885" spans="1:11" x14ac:dyDescent="0.25">
      <c r="A2885" t="s">
        <v>4132</v>
      </c>
      <c r="B2885" t="s">
        <v>3853</v>
      </c>
      <c r="C2885" t="s">
        <v>354</v>
      </c>
      <c r="D2885" t="s">
        <v>4133</v>
      </c>
      <c r="E2885" t="s">
        <v>3894</v>
      </c>
      <c r="F2885" t="s">
        <v>423</v>
      </c>
      <c r="G2885" t="s">
        <v>4134</v>
      </c>
      <c r="H2885" t="s">
        <v>3857</v>
      </c>
      <c r="I2885" t="s">
        <v>3875</v>
      </c>
      <c r="J2885" t="s">
        <v>3871</v>
      </c>
      <c r="K2885">
        <v>204000</v>
      </c>
    </row>
    <row r="2886" spans="1:11" x14ac:dyDescent="0.25">
      <c r="A2886" t="s">
        <v>4132</v>
      </c>
      <c r="B2886" t="s">
        <v>3853</v>
      </c>
      <c r="C2886" t="s">
        <v>354</v>
      </c>
      <c r="D2886" t="s">
        <v>4133</v>
      </c>
      <c r="E2886" t="s">
        <v>3894</v>
      </c>
      <c r="F2886" t="s">
        <v>423</v>
      </c>
      <c r="G2886" t="s">
        <v>4134</v>
      </c>
      <c r="H2886" t="s">
        <v>3857</v>
      </c>
      <c r="I2886" t="s">
        <v>3876</v>
      </c>
      <c r="J2886" t="s">
        <v>3865</v>
      </c>
      <c r="K2886">
        <v>50000</v>
      </c>
    </row>
    <row r="2887" spans="1:11" x14ac:dyDescent="0.25">
      <c r="A2887" t="s">
        <v>4132</v>
      </c>
      <c r="B2887" t="s">
        <v>3853</v>
      </c>
      <c r="C2887" t="s">
        <v>354</v>
      </c>
      <c r="D2887" t="s">
        <v>4133</v>
      </c>
      <c r="E2887" t="s">
        <v>3894</v>
      </c>
      <c r="F2887" t="s">
        <v>423</v>
      </c>
      <c r="G2887" t="s">
        <v>4134</v>
      </c>
      <c r="H2887" t="s">
        <v>3857</v>
      </c>
      <c r="I2887" t="s">
        <v>3876</v>
      </c>
      <c r="J2887" t="s">
        <v>3883</v>
      </c>
      <c r="K2887">
        <v>50000</v>
      </c>
    </row>
    <row r="2888" spans="1:11" x14ac:dyDescent="0.25">
      <c r="A2888" t="s">
        <v>4132</v>
      </c>
      <c r="B2888" t="s">
        <v>3853</v>
      </c>
      <c r="C2888" t="s">
        <v>354</v>
      </c>
      <c r="D2888" t="s">
        <v>4133</v>
      </c>
      <c r="E2888" t="s">
        <v>3894</v>
      </c>
      <c r="F2888" t="s">
        <v>423</v>
      </c>
      <c r="G2888" t="s">
        <v>4135</v>
      </c>
      <c r="H2888" t="s">
        <v>3857</v>
      </c>
      <c r="I2888" t="s">
        <v>3858</v>
      </c>
      <c r="J2888" t="s">
        <v>3859</v>
      </c>
      <c r="K2888">
        <v>7000</v>
      </c>
    </row>
    <row r="2889" spans="1:11" x14ac:dyDescent="0.25">
      <c r="A2889" t="s">
        <v>4132</v>
      </c>
      <c r="B2889" t="s">
        <v>3853</v>
      </c>
      <c r="C2889" t="s">
        <v>354</v>
      </c>
      <c r="D2889" t="s">
        <v>4133</v>
      </c>
      <c r="E2889" t="s">
        <v>3894</v>
      </c>
      <c r="F2889" t="s">
        <v>423</v>
      </c>
      <c r="G2889" t="s">
        <v>4135</v>
      </c>
      <c r="H2889" t="s">
        <v>3857</v>
      </c>
      <c r="I2889" t="s">
        <v>3858</v>
      </c>
      <c r="J2889" t="s">
        <v>3860</v>
      </c>
      <c r="K2889">
        <v>7000</v>
      </c>
    </row>
    <row r="2890" spans="1:11" x14ac:dyDescent="0.25">
      <c r="A2890" t="s">
        <v>4132</v>
      </c>
      <c r="B2890" t="s">
        <v>3853</v>
      </c>
      <c r="C2890" t="s">
        <v>354</v>
      </c>
      <c r="D2890" t="s">
        <v>4133</v>
      </c>
      <c r="E2890" t="s">
        <v>3894</v>
      </c>
      <c r="F2890" t="s">
        <v>423</v>
      </c>
      <c r="G2890" t="s">
        <v>4135</v>
      </c>
      <c r="H2890" t="s">
        <v>3857</v>
      </c>
      <c r="I2890" t="s">
        <v>3901</v>
      </c>
      <c r="J2890" t="s">
        <v>3859</v>
      </c>
      <c r="K2890">
        <v>10800</v>
      </c>
    </row>
    <row r="2891" spans="1:11" x14ac:dyDescent="0.25">
      <c r="A2891" t="s">
        <v>4132</v>
      </c>
      <c r="B2891" t="s">
        <v>3853</v>
      </c>
      <c r="C2891" t="s">
        <v>354</v>
      </c>
      <c r="D2891" t="s">
        <v>4133</v>
      </c>
      <c r="E2891" t="s">
        <v>3894</v>
      </c>
      <c r="F2891" t="s">
        <v>423</v>
      </c>
      <c r="G2891" t="s">
        <v>4135</v>
      </c>
      <c r="H2891" t="s">
        <v>3857</v>
      </c>
      <c r="I2891" t="s">
        <v>3901</v>
      </c>
      <c r="J2891" t="s">
        <v>3860</v>
      </c>
      <c r="K2891">
        <v>10800</v>
      </c>
    </row>
    <row r="2892" spans="1:11" x14ac:dyDescent="0.25">
      <c r="A2892" t="s">
        <v>4132</v>
      </c>
      <c r="B2892" t="s">
        <v>3853</v>
      </c>
      <c r="C2892" t="s">
        <v>354</v>
      </c>
      <c r="D2892" t="s">
        <v>4133</v>
      </c>
      <c r="E2892" t="s">
        <v>3894</v>
      </c>
      <c r="F2892" t="s">
        <v>423</v>
      </c>
      <c r="G2892" t="s">
        <v>4135</v>
      </c>
      <c r="H2892" t="s">
        <v>3857</v>
      </c>
      <c r="I2892" t="s">
        <v>3863</v>
      </c>
      <c r="J2892" t="s">
        <v>3864</v>
      </c>
      <c r="K2892">
        <v>23363</v>
      </c>
    </row>
    <row r="2893" spans="1:11" x14ac:dyDescent="0.25">
      <c r="A2893" t="s">
        <v>4132</v>
      </c>
      <c r="B2893" t="s">
        <v>3853</v>
      </c>
      <c r="C2893" t="s">
        <v>354</v>
      </c>
      <c r="D2893" t="s">
        <v>4133</v>
      </c>
      <c r="E2893" t="s">
        <v>3894</v>
      </c>
      <c r="F2893" t="s">
        <v>423</v>
      </c>
      <c r="G2893" t="s">
        <v>4135</v>
      </c>
      <c r="H2893" t="s">
        <v>3857</v>
      </c>
      <c r="I2893" t="s">
        <v>3863</v>
      </c>
      <c r="J2893" t="s">
        <v>3865</v>
      </c>
      <c r="K2893">
        <v>23840</v>
      </c>
    </row>
    <row r="2894" spans="1:11" x14ac:dyDescent="0.25">
      <c r="A2894" t="s">
        <v>4132</v>
      </c>
      <c r="B2894" t="s">
        <v>3853</v>
      </c>
      <c r="C2894" t="s">
        <v>354</v>
      </c>
      <c r="D2894" t="s">
        <v>4133</v>
      </c>
      <c r="E2894" t="s">
        <v>3894</v>
      </c>
      <c r="F2894" t="s">
        <v>423</v>
      </c>
      <c r="G2894" t="s">
        <v>4135</v>
      </c>
      <c r="H2894" t="s">
        <v>3857</v>
      </c>
      <c r="I2894" t="s">
        <v>3863</v>
      </c>
      <c r="J2894" t="s">
        <v>3883</v>
      </c>
      <c r="K2894">
        <v>23840</v>
      </c>
    </row>
    <row r="2895" spans="1:11" x14ac:dyDescent="0.25">
      <c r="A2895" t="s">
        <v>4132</v>
      </c>
      <c r="B2895" t="s">
        <v>3853</v>
      </c>
      <c r="C2895" t="s">
        <v>354</v>
      </c>
      <c r="D2895" t="s">
        <v>4133</v>
      </c>
      <c r="E2895" t="s">
        <v>3894</v>
      </c>
      <c r="F2895" t="s">
        <v>423</v>
      </c>
      <c r="G2895" t="s">
        <v>4135</v>
      </c>
      <c r="H2895" t="s">
        <v>3857</v>
      </c>
      <c r="I2895" t="s">
        <v>3903</v>
      </c>
      <c r="J2895" t="s">
        <v>3864</v>
      </c>
      <c r="K2895">
        <v>27440</v>
      </c>
    </row>
    <row r="2896" spans="1:11" x14ac:dyDescent="0.25">
      <c r="A2896" t="s">
        <v>4132</v>
      </c>
      <c r="B2896" t="s">
        <v>3853</v>
      </c>
      <c r="C2896" t="s">
        <v>354</v>
      </c>
      <c r="D2896" t="s">
        <v>4133</v>
      </c>
      <c r="E2896" t="s">
        <v>3894</v>
      </c>
      <c r="F2896" t="s">
        <v>423</v>
      </c>
      <c r="G2896" t="s">
        <v>4135</v>
      </c>
      <c r="H2896" t="s">
        <v>3857</v>
      </c>
      <c r="I2896" t="s">
        <v>3903</v>
      </c>
      <c r="J2896" t="s">
        <v>3865</v>
      </c>
      <c r="K2896">
        <v>28000</v>
      </c>
    </row>
    <row r="2897" spans="1:11" x14ac:dyDescent="0.25">
      <c r="A2897" t="s">
        <v>4132</v>
      </c>
      <c r="B2897" t="s">
        <v>3853</v>
      </c>
      <c r="C2897" t="s">
        <v>354</v>
      </c>
      <c r="D2897" t="s">
        <v>4133</v>
      </c>
      <c r="E2897" t="s">
        <v>3894</v>
      </c>
      <c r="F2897" t="s">
        <v>423</v>
      </c>
      <c r="G2897" t="s">
        <v>4135</v>
      </c>
      <c r="H2897" t="s">
        <v>3857</v>
      </c>
      <c r="I2897" t="s">
        <v>3903</v>
      </c>
      <c r="J2897" t="s">
        <v>3883</v>
      </c>
      <c r="K2897">
        <v>28000</v>
      </c>
    </row>
    <row r="2898" spans="1:11" x14ac:dyDescent="0.25">
      <c r="A2898" t="s">
        <v>4132</v>
      </c>
      <c r="B2898" t="s">
        <v>3853</v>
      </c>
      <c r="C2898" t="s">
        <v>354</v>
      </c>
      <c r="D2898" t="s">
        <v>4133</v>
      </c>
      <c r="E2898" t="s">
        <v>3894</v>
      </c>
      <c r="F2898" t="s">
        <v>423</v>
      </c>
      <c r="G2898" t="s">
        <v>4135</v>
      </c>
      <c r="H2898" t="s">
        <v>3857</v>
      </c>
      <c r="I2898" t="s">
        <v>3882</v>
      </c>
      <c r="J2898" t="s">
        <v>3864</v>
      </c>
      <c r="K2898">
        <v>9800</v>
      </c>
    </row>
    <row r="2899" spans="1:11" x14ac:dyDescent="0.25">
      <c r="A2899" t="s">
        <v>4132</v>
      </c>
      <c r="B2899" t="s">
        <v>3853</v>
      </c>
      <c r="C2899" t="s">
        <v>354</v>
      </c>
      <c r="D2899" t="s">
        <v>4133</v>
      </c>
      <c r="E2899" t="s">
        <v>3894</v>
      </c>
      <c r="F2899" t="s">
        <v>423</v>
      </c>
      <c r="G2899" t="s">
        <v>4135</v>
      </c>
      <c r="H2899" t="s">
        <v>3857</v>
      </c>
      <c r="I2899" t="s">
        <v>3882</v>
      </c>
      <c r="J2899" t="s">
        <v>3865</v>
      </c>
      <c r="K2899">
        <v>10000</v>
      </c>
    </row>
    <row r="2900" spans="1:11" x14ac:dyDescent="0.25">
      <c r="A2900" t="s">
        <v>4132</v>
      </c>
      <c r="B2900" t="s">
        <v>3853</v>
      </c>
      <c r="C2900" t="s">
        <v>354</v>
      </c>
      <c r="D2900" t="s">
        <v>4133</v>
      </c>
      <c r="E2900" t="s">
        <v>3894</v>
      </c>
      <c r="F2900" t="s">
        <v>423</v>
      </c>
      <c r="G2900" t="s">
        <v>4135</v>
      </c>
      <c r="H2900" t="s">
        <v>3857</v>
      </c>
      <c r="I2900" t="s">
        <v>3882</v>
      </c>
      <c r="J2900" t="s">
        <v>3883</v>
      </c>
      <c r="K2900">
        <v>10000</v>
      </c>
    </row>
    <row r="2901" spans="1:11" x14ac:dyDescent="0.25">
      <c r="A2901" t="s">
        <v>4132</v>
      </c>
      <c r="B2901" t="s">
        <v>3853</v>
      </c>
      <c r="C2901" t="s">
        <v>354</v>
      </c>
      <c r="D2901" t="s">
        <v>4133</v>
      </c>
      <c r="E2901" t="s">
        <v>3894</v>
      </c>
      <c r="F2901" t="s">
        <v>423</v>
      </c>
      <c r="G2901" t="s">
        <v>4135</v>
      </c>
      <c r="H2901" t="s">
        <v>3857</v>
      </c>
      <c r="I2901" t="s">
        <v>3904</v>
      </c>
      <c r="J2901" t="s">
        <v>3864</v>
      </c>
      <c r="K2901">
        <v>23030</v>
      </c>
    </row>
    <row r="2902" spans="1:11" x14ac:dyDescent="0.25">
      <c r="A2902" t="s">
        <v>4132</v>
      </c>
      <c r="B2902" t="s">
        <v>3853</v>
      </c>
      <c r="C2902" t="s">
        <v>354</v>
      </c>
      <c r="D2902" t="s">
        <v>4133</v>
      </c>
      <c r="E2902" t="s">
        <v>3894</v>
      </c>
      <c r="F2902" t="s">
        <v>423</v>
      </c>
      <c r="G2902" t="s">
        <v>4135</v>
      </c>
      <c r="H2902" t="s">
        <v>3857</v>
      </c>
      <c r="I2902" t="s">
        <v>3904</v>
      </c>
      <c r="J2902" t="s">
        <v>3865</v>
      </c>
      <c r="K2902">
        <v>23500</v>
      </c>
    </row>
    <row r="2903" spans="1:11" x14ac:dyDescent="0.25">
      <c r="A2903" t="s">
        <v>4132</v>
      </c>
      <c r="B2903" t="s">
        <v>3853</v>
      </c>
      <c r="C2903" t="s">
        <v>354</v>
      </c>
      <c r="D2903" t="s">
        <v>4133</v>
      </c>
      <c r="E2903" t="s">
        <v>3894</v>
      </c>
      <c r="F2903" t="s">
        <v>423</v>
      </c>
      <c r="G2903" t="s">
        <v>4135</v>
      </c>
      <c r="H2903" t="s">
        <v>3857</v>
      </c>
      <c r="I2903" t="s">
        <v>3904</v>
      </c>
      <c r="J2903" t="s">
        <v>3883</v>
      </c>
      <c r="K2903">
        <v>23500</v>
      </c>
    </row>
    <row r="2904" spans="1:11" x14ac:dyDescent="0.25">
      <c r="A2904" t="s">
        <v>4132</v>
      </c>
      <c r="B2904" t="s">
        <v>3853</v>
      </c>
      <c r="C2904" t="s">
        <v>354</v>
      </c>
      <c r="D2904" t="s">
        <v>4133</v>
      </c>
      <c r="E2904" t="s">
        <v>3894</v>
      </c>
      <c r="F2904" t="s">
        <v>423</v>
      </c>
      <c r="G2904" t="s">
        <v>4135</v>
      </c>
      <c r="H2904" t="s">
        <v>3857</v>
      </c>
      <c r="I2904" t="s">
        <v>3866</v>
      </c>
      <c r="J2904" t="s">
        <v>3865</v>
      </c>
      <c r="K2904">
        <v>28000</v>
      </c>
    </row>
    <row r="2905" spans="1:11" x14ac:dyDescent="0.25">
      <c r="A2905" t="s">
        <v>4132</v>
      </c>
      <c r="B2905" t="s">
        <v>3853</v>
      </c>
      <c r="C2905" t="s">
        <v>354</v>
      </c>
      <c r="D2905" t="s">
        <v>4133</v>
      </c>
      <c r="E2905" t="s">
        <v>3894</v>
      </c>
      <c r="F2905" t="s">
        <v>423</v>
      </c>
      <c r="G2905" t="s">
        <v>4135</v>
      </c>
      <c r="H2905" t="s">
        <v>3857</v>
      </c>
      <c r="I2905" t="s">
        <v>3866</v>
      </c>
      <c r="J2905" t="s">
        <v>3883</v>
      </c>
      <c r="K2905">
        <v>28000</v>
      </c>
    </row>
    <row r="2906" spans="1:11" x14ac:dyDescent="0.25">
      <c r="A2906" t="s">
        <v>4132</v>
      </c>
      <c r="B2906" t="s">
        <v>3853</v>
      </c>
      <c r="C2906" t="s">
        <v>354</v>
      </c>
      <c r="D2906" t="s">
        <v>4133</v>
      </c>
      <c r="E2906" t="s">
        <v>3894</v>
      </c>
      <c r="F2906" t="s">
        <v>423</v>
      </c>
      <c r="G2906" t="s">
        <v>4135</v>
      </c>
      <c r="H2906" t="s">
        <v>3857</v>
      </c>
      <c r="I2906" t="s">
        <v>3868</v>
      </c>
      <c r="J2906" t="s">
        <v>3865</v>
      </c>
      <c r="K2906">
        <v>20000</v>
      </c>
    </row>
    <row r="2907" spans="1:11" x14ac:dyDescent="0.25">
      <c r="A2907" t="s">
        <v>4132</v>
      </c>
      <c r="B2907" t="s">
        <v>3853</v>
      </c>
      <c r="C2907" t="s">
        <v>354</v>
      </c>
      <c r="D2907" t="s">
        <v>4133</v>
      </c>
      <c r="E2907" t="s">
        <v>3894</v>
      </c>
      <c r="F2907" t="s">
        <v>423</v>
      </c>
      <c r="G2907" t="s">
        <v>4135</v>
      </c>
      <c r="H2907" t="s">
        <v>3857</v>
      </c>
      <c r="I2907" t="s">
        <v>3868</v>
      </c>
      <c r="J2907" t="s">
        <v>3883</v>
      </c>
      <c r="K2907">
        <v>20000</v>
      </c>
    </row>
    <row r="2908" spans="1:11" x14ac:dyDescent="0.25">
      <c r="A2908" t="s">
        <v>4132</v>
      </c>
      <c r="B2908" t="s">
        <v>3853</v>
      </c>
      <c r="C2908" t="s">
        <v>354</v>
      </c>
      <c r="D2908" t="s">
        <v>4133</v>
      </c>
      <c r="E2908" t="s">
        <v>3894</v>
      </c>
      <c r="F2908" t="s">
        <v>423</v>
      </c>
      <c r="G2908" t="s">
        <v>4135</v>
      </c>
      <c r="H2908" t="s">
        <v>3857</v>
      </c>
      <c r="I2908" t="s">
        <v>3870</v>
      </c>
      <c r="J2908" t="s">
        <v>3865</v>
      </c>
      <c r="K2908">
        <v>35000</v>
      </c>
    </row>
    <row r="2909" spans="1:11" x14ac:dyDescent="0.25">
      <c r="A2909" t="s">
        <v>4132</v>
      </c>
      <c r="B2909" t="s">
        <v>3853</v>
      </c>
      <c r="C2909" t="s">
        <v>354</v>
      </c>
      <c r="D2909" t="s">
        <v>4133</v>
      </c>
      <c r="E2909" t="s">
        <v>3894</v>
      </c>
      <c r="F2909" t="s">
        <v>423</v>
      </c>
      <c r="G2909" t="s">
        <v>4135</v>
      </c>
      <c r="H2909" t="s">
        <v>3857</v>
      </c>
      <c r="I2909" t="s">
        <v>3870</v>
      </c>
      <c r="J2909" t="s">
        <v>3883</v>
      </c>
      <c r="K2909">
        <v>35000</v>
      </c>
    </row>
    <row r="2910" spans="1:11" x14ac:dyDescent="0.25">
      <c r="A2910" t="s">
        <v>4132</v>
      </c>
      <c r="B2910" t="s">
        <v>3853</v>
      </c>
      <c r="C2910" t="s">
        <v>354</v>
      </c>
      <c r="D2910" t="s">
        <v>4133</v>
      </c>
      <c r="E2910" t="s">
        <v>3894</v>
      </c>
      <c r="F2910" t="s">
        <v>423</v>
      </c>
      <c r="G2910" t="s">
        <v>4135</v>
      </c>
      <c r="H2910" t="s">
        <v>3857</v>
      </c>
      <c r="I2910" t="s">
        <v>3925</v>
      </c>
      <c r="J2910" t="s">
        <v>3859</v>
      </c>
      <c r="K2910">
        <v>3000</v>
      </c>
    </row>
    <row r="2911" spans="1:11" x14ac:dyDescent="0.25">
      <c r="A2911" t="s">
        <v>4132</v>
      </c>
      <c r="B2911" t="s">
        <v>3853</v>
      </c>
      <c r="C2911" t="s">
        <v>354</v>
      </c>
      <c r="D2911" t="s">
        <v>4133</v>
      </c>
      <c r="E2911" t="s">
        <v>3894</v>
      </c>
      <c r="F2911" t="s">
        <v>423</v>
      </c>
      <c r="G2911" t="s">
        <v>4135</v>
      </c>
      <c r="H2911" t="s">
        <v>3857</v>
      </c>
      <c r="I2911" t="s">
        <v>3925</v>
      </c>
      <c r="J2911" t="s">
        <v>3860</v>
      </c>
      <c r="K2911">
        <v>3000</v>
      </c>
    </row>
    <row r="2912" spans="1:11" x14ac:dyDescent="0.25">
      <c r="A2912" t="s">
        <v>4132</v>
      </c>
      <c r="B2912" t="s">
        <v>3853</v>
      </c>
      <c r="C2912" t="s">
        <v>354</v>
      </c>
      <c r="D2912" t="s">
        <v>4133</v>
      </c>
      <c r="E2912" t="s">
        <v>3894</v>
      </c>
      <c r="F2912" t="s">
        <v>423</v>
      </c>
      <c r="G2912" t="s">
        <v>4135</v>
      </c>
      <c r="H2912" t="s">
        <v>3857</v>
      </c>
      <c r="I2912" t="s">
        <v>3885</v>
      </c>
      <c r="J2912" t="s">
        <v>3859</v>
      </c>
      <c r="K2912">
        <v>1900</v>
      </c>
    </row>
    <row r="2913" spans="1:11" x14ac:dyDescent="0.25">
      <c r="A2913" t="s">
        <v>4132</v>
      </c>
      <c r="B2913" t="s">
        <v>3853</v>
      </c>
      <c r="C2913" t="s">
        <v>354</v>
      </c>
      <c r="D2913" t="s">
        <v>4133</v>
      </c>
      <c r="E2913" t="s">
        <v>3894</v>
      </c>
      <c r="F2913" t="s">
        <v>423</v>
      </c>
      <c r="G2913" t="s">
        <v>4135</v>
      </c>
      <c r="H2913" t="s">
        <v>3857</v>
      </c>
      <c r="I2913" t="s">
        <v>3885</v>
      </c>
      <c r="J2913" t="s">
        <v>3860</v>
      </c>
      <c r="K2913">
        <v>1900</v>
      </c>
    </row>
    <row r="2914" spans="1:11" x14ac:dyDescent="0.25">
      <c r="A2914" t="s">
        <v>4132</v>
      </c>
      <c r="B2914" t="s">
        <v>3853</v>
      </c>
      <c r="C2914" t="s">
        <v>354</v>
      </c>
      <c r="D2914" t="s">
        <v>4133</v>
      </c>
      <c r="E2914" t="s">
        <v>3894</v>
      </c>
      <c r="F2914" t="s">
        <v>423</v>
      </c>
      <c r="G2914" t="s">
        <v>4135</v>
      </c>
      <c r="H2914" t="s">
        <v>3857</v>
      </c>
      <c r="I2914" t="s">
        <v>530</v>
      </c>
      <c r="J2914" t="s">
        <v>533</v>
      </c>
      <c r="K2914">
        <v>89000</v>
      </c>
    </row>
    <row r="2915" spans="1:11" x14ac:dyDescent="0.25">
      <c r="A2915" t="s">
        <v>4132</v>
      </c>
      <c r="B2915" t="s">
        <v>3853</v>
      </c>
      <c r="C2915" t="s">
        <v>354</v>
      </c>
      <c r="D2915" t="s">
        <v>4133</v>
      </c>
      <c r="E2915" t="s">
        <v>3894</v>
      </c>
      <c r="F2915" t="s">
        <v>423</v>
      </c>
      <c r="G2915" t="s">
        <v>4135</v>
      </c>
      <c r="H2915" t="s">
        <v>3857</v>
      </c>
      <c r="I2915" t="s">
        <v>530</v>
      </c>
      <c r="J2915" t="s">
        <v>3871</v>
      </c>
      <c r="K2915">
        <v>100000</v>
      </c>
    </row>
    <row r="2916" spans="1:11" x14ac:dyDescent="0.25">
      <c r="A2916" t="s">
        <v>4132</v>
      </c>
      <c r="B2916" t="s">
        <v>3853</v>
      </c>
      <c r="C2916" t="s">
        <v>354</v>
      </c>
      <c r="D2916" t="s">
        <v>4133</v>
      </c>
      <c r="E2916" t="s">
        <v>3894</v>
      </c>
      <c r="F2916" t="s">
        <v>423</v>
      </c>
      <c r="G2916" t="s">
        <v>4135</v>
      </c>
      <c r="H2916" t="s">
        <v>3857</v>
      </c>
      <c r="I2916" t="s">
        <v>3873</v>
      </c>
      <c r="J2916" t="s">
        <v>3859</v>
      </c>
      <c r="K2916">
        <v>224</v>
      </c>
    </row>
    <row r="2917" spans="1:11" x14ac:dyDescent="0.25">
      <c r="A2917" t="s">
        <v>4132</v>
      </c>
      <c r="B2917" t="s">
        <v>3853</v>
      </c>
      <c r="C2917" t="s">
        <v>354</v>
      </c>
      <c r="D2917" t="s">
        <v>4133</v>
      </c>
      <c r="E2917" t="s">
        <v>3894</v>
      </c>
      <c r="F2917" t="s">
        <v>423</v>
      </c>
      <c r="G2917" t="s">
        <v>4135</v>
      </c>
      <c r="H2917" t="s">
        <v>3857</v>
      </c>
      <c r="I2917" t="s">
        <v>3873</v>
      </c>
      <c r="J2917" t="s">
        <v>3860</v>
      </c>
      <c r="K2917">
        <v>224</v>
      </c>
    </row>
    <row r="2918" spans="1:11" x14ac:dyDescent="0.25">
      <c r="A2918" t="s">
        <v>4132</v>
      </c>
      <c r="B2918" t="s">
        <v>3853</v>
      </c>
      <c r="C2918" t="s">
        <v>354</v>
      </c>
      <c r="D2918" t="s">
        <v>4133</v>
      </c>
      <c r="E2918" t="s">
        <v>3894</v>
      </c>
      <c r="F2918" t="s">
        <v>423</v>
      </c>
      <c r="G2918" t="s">
        <v>4135</v>
      </c>
      <c r="H2918" t="s">
        <v>3857</v>
      </c>
      <c r="I2918" t="s">
        <v>3886</v>
      </c>
      <c r="J2918" t="s">
        <v>3871</v>
      </c>
      <c r="K2918">
        <v>100000</v>
      </c>
    </row>
    <row r="2919" spans="1:11" x14ac:dyDescent="0.25">
      <c r="A2919" t="s">
        <v>4132</v>
      </c>
      <c r="B2919" t="s">
        <v>3853</v>
      </c>
      <c r="C2919" t="s">
        <v>354</v>
      </c>
      <c r="D2919" t="s">
        <v>4133</v>
      </c>
      <c r="E2919" t="s">
        <v>3894</v>
      </c>
      <c r="F2919" t="s">
        <v>423</v>
      </c>
      <c r="G2919" t="s">
        <v>4135</v>
      </c>
      <c r="H2919" t="s">
        <v>3857</v>
      </c>
      <c r="I2919" t="s">
        <v>3875</v>
      </c>
      <c r="J2919" t="s">
        <v>533</v>
      </c>
      <c r="K2919">
        <v>89000</v>
      </c>
    </row>
    <row r="2920" spans="1:11" x14ac:dyDescent="0.25">
      <c r="A2920" t="s">
        <v>4132</v>
      </c>
      <c r="B2920" t="s">
        <v>3853</v>
      </c>
      <c r="C2920" t="s">
        <v>354</v>
      </c>
      <c r="D2920" t="s">
        <v>4133</v>
      </c>
      <c r="E2920" t="s">
        <v>3894</v>
      </c>
      <c r="F2920" t="s">
        <v>423</v>
      </c>
      <c r="G2920" t="s">
        <v>4135</v>
      </c>
      <c r="H2920" t="s">
        <v>3857</v>
      </c>
      <c r="I2920" t="s">
        <v>3875</v>
      </c>
      <c r="J2920" t="s">
        <v>3871</v>
      </c>
      <c r="K2920">
        <v>100000</v>
      </c>
    </row>
    <row r="2921" spans="1:11" x14ac:dyDescent="0.25">
      <c r="A2921" t="s">
        <v>4132</v>
      </c>
      <c r="B2921" t="s">
        <v>3853</v>
      </c>
      <c r="C2921" t="s">
        <v>354</v>
      </c>
      <c r="D2921" t="s">
        <v>4133</v>
      </c>
      <c r="E2921" t="s">
        <v>3894</v>
      </c>
      <c r="F2921" t="s">
        <v>423</v>
      </c>
      <c r="G2921" t="s">
        <v>4135</v>
      </c>
      <c r="H2921" t="s">
        <v>3857</v>
      </c>
      <c r="I2921" t="s">
        <v>3876</v>
      </c>
      <c r="J2921" t="s">
        <v>3865</v>
      </c>
      <c r="K2921">
        <v>33500</v>
      </c>
    </row>
    <row r="2922" spans="1:11" x14ac:dyDescent="0.25">
      <c r="A2922" t="s">
        <v>4132</v>
      </c>
      <c r="B2922" t="s">
        <v>3853</v>
      </c>
      <c r="C2922" t="s">
        <v>354</v>
      </c>
      <c r="D2922" t="s">
        <v>4133</v>
      </c>
      <c r="E2922" t="s">
        <v>3894</v>
      </c>
      <c r="F2922" t="s">
        <v>423</v>
      </c>
      <c r="G2922" t="s">
        <v>4135</v>
      </c>
      <c r="H2922" t="s">
        <v>3857</v>
      </c>
      <c r="I2922" t="s">
        <v>3876</v>
      </c>
      <c r="J2922" t="s">
        <v>3883</v>
      </c>
      <c r="K2922">
        <v>33500</v>
      </c>
    </row>
    <row r="2923" spans="1:11" x14ac:dyDescent="0.25">
      <c r="A2923" t="s">
        <v>4132</v>
      </c>
      <c r="B2923" t="s">
        <v>3853</v>
      </c>
      <c r="C2923" t="s">
        <v>354</v>
      </c>
      <c r="D2923" t="s">
        <v>4136</v>
      </c>
      <c r="E2923" t="s">
        <v>3855</v>
      </c>
      <c r="F2923" t="s">
        <v>423</v>
      </c>
      <c r="G2923" t="s">
        <v>4105</v>
      </c>
      <c r="H2923" t="s">
        <v>3857</v>
      </c>
      <c r="I2923" t="s">
        <v>3858</v>
      </c>
      <c r="J2923" t="s">
        <v>3859</v>
      </c>
      <c r="K2923">
        <v>19500</v>
      </c>
    </row>
    <row r="2924" spans="1:11" x14ac:dyDescent="0.25">
      <c r="A2924" t="s">
        <v>4132</v>
      </c>
      <c r="B2924" t="s">
        <v>3853</v>
      </c>
      <c r="C2924" t="s">
        <v>354</v>
      </c>
      <c r="D2924" t="s">
        <v>4136</v>
      </c>
      <c r="E2924" t="s">
        <v>3855</v>
      </c>
      <c r="F2924" t="s">
        <v>423</v>
      </c>
      <c r="G2924" t="s">
        <v>4105</v>
      </c>
      <c r="H2924" t="s">
        <v>3857</v>
      </c>
      <c r="I2924" t="s">
        <v>3858</v>
      </c>
      <c r="J2924" t="s">
        <v>3860</v>
      </c>
      <c r="K2924">
        <v>19500</v>
      </c>
    </row>
    <row r="2925" spans="1:11" x14ac:dyDescent="0.25">
      <c r="A2925" t="s">
        <v>4132</v>
      </c>
      <c r="B2925" t="s">
        <v>3853</v>
      </c>
      <c r="C2925" t="s">
        <v>354</v>
      </c>
      <c r="D2925" t="s">
        <v>4136</v>
      </c>
      <c r="E2925" t="s">
        <v>3855</v>
      </c>
      <c r="F2925" t="s">
        <v>423</v>
      </c>
      <c r="G2925" t="s">
        <v>4105</v>
      </c>
      <c r="H2925" t="s">
        <v>3857</v>
      </c>
      <c r="I2925" t="s">
        <v>3863</v>
      </c>
      <c r="J2925" t="s">
        <v>3864</v>
      </c>
      <c r="K2925">
        <v>73050</v>
      </c>
    </row>
    <row r="2926" spans="1:11" x14ac:dyDescent="0.25">
      <c r="A2926" t="s">
        <v>4132</v>
      </c>
      <c r="B2926" t="s">
        <v>3853</v>
      </c>
      <c r="C2926" t="s">
        <v>354</v>
      </c>
      <c r="D2926" t="s">
        <v>4136</v>
      </c>
      <c r="E2926" t="s">
        <v>3855</v>
      </c>
      <c r="F2926" t="s">
        <v>423</v>
      </c>
      <c r="G2926" t="s">
        <v>4105</v>
      </c>
      <c r="H2926" t="s">
        <v>3857</v>
      </c>
      <c r="I2926" t="s">
        <v>3863</v>
      </c>
      <c r="J2926" t="s">
        <v>3865</v>
      </c>
      <c r="K2926">
        <v>75000</v>
      </c>
    </row>
    <row r="2927" spans="1:11" x14ac:dyDescent="0.25">
      <c r="A2927" t="s">
        <v>4132</v>
      </c>
      <c r="B2927" t="s">
        <v>3853</v>
      </c>
      <c r="C2927" t="s">
        <v>354</v>
      </c>
      <c r="D2927" t="s">
        <v>4136</v>
      </c>
      <c r="E2927" t="s">
        <v>3855</v>
      </c>
      <c r="F2927" t="s">
        <v>423</v>
      </c>
      <c r="G2927" t="s">
        <v>4105</v>
      </c>
      <c r="H2927" t="s">
        <v>3857</v>
      </c>
      <c r="I2927" t="s">
        <v>3863</v>
      </c>
      <c r="J2927" t="s">
        <v>3883</v>
      </c>
      <c r="K2927">
        <v>75000</v>
      </c>
    </row>
    <row r="2928" spans="1:11" x14ac:dyDescent="0.25">
      <c r="A2928" t="s">
        <v>4132</v>
      </c>
      <c r="B2928" t="s">
        <v>3853</v>
      </c>
      <c r="C2928" t="s">
        <v>354</v>
      </c>
      <c r="D2928" t="s">
        <v>4136</v>
      </c>
      <c r="E2928" t="s">
        <v>3855</v>
      </c>
      <c r="F2928" t="s">
        <v>423</v>
      </c>
      <c r="G2928" t="s">
        <v>4105</v>
      </c>
      <c r="H2928" t="s">
        <v>3857</v>
      </c>
      <c r="I2928" t="s">
        <v>3903</v>
      </c>
      <c r="J2928" t="s">
        <v>3864</v>
      </c>
      <c r="K2928">
        <v>124350</v>
      </c>
    </row>
    <row r="2929" spans="1:11" x14ac:dyDescent="0.25">
      <c r="A2929" t="s">
        <v>4132</v>
      </c>
      <c r="B2929" t="s">
        <v>3853</v>
      </c>
      <c r="C2929" t="s">
        <v>354</v>
      </c>
      <c r="D2929" t="s">
        <v>4136</v>
      </c>
      <c r="E2929" t="s">
        <v>3855</v>
      </c>
      <c r="F2929" t="s">
        <v>423</v>
      </c>
      <c r="G2929" t="s">
        <v>4105</v>
      </c>
      <c r="H2929" t="s">
        <v>3857</v>
      </c>
      <c r="I2929" t="s">
        <v>3903</v>
      </c>
      <c r="J2929" t="s">
        <v>3865</v>
      </c>
      <c r="K2929">
        <v>134800</v>
      </c>
    </row>
    <row r="2930" spans="1:11" x14ac:dyDescent="0.25">
      <c r="A2930" t="s">
        <v>4132</v>
      </c>
      <c r="B2930" t="s">
        <v>3853</v>
      </c>
      <c r="C2930" t="s">
        <v>354</v>
      </c>
      <c r="D2930" t="s">
        <v>4136</v>
      </c>
      <c r="E2930" t="s">
        <v>3855</v>
      </c>
      <c r="F2930" t="s">
        <v>423</v>
      </c>
      <c r="G2930" t="s">
        <v>4105</v>
      </c>
      <c r="H2930" t="s">
        <v>3857</v>
      </c>
      <c r="I2930" t="s">
        <v>3903</v>
      </c>
      <c r="J2930" t="s">
        <v>3883</v>
      </c>
      <c r="K2930">
        <v>134800</v>
      </c>
    </row>
    <row r="2931" spans="1:11" x14ac:dyDescent="0.25">
      <c r="A2931" t="s">
        <v>4132</v>
      </c>
      <c r="B2931" t="s">
        <v>3853</v>
      </c>
      <c r="C2931" t="s">
        <v>354</v>
      </c>
      <c r="D2931" t="s">
        <v>4136</v>
      </c>
      <c r="E2931" t="s">
        <v>3855</v>
      </c>
      <c r="F2931" t="s">
        <v>423</v>
      </c>
      <c r="G2931" t="s">
        <v>4105</v>
      </c>
      <c r="H2931" t="s">
        <v>3857</v>
      </c>
      <c r="I2931" t="s">
        <v>3904</v>
      </c>
      <c r="J2931" t="s">
        <v>3864</v>
      </c>
      <c r="K2931">
        <v>50870</v>
      </c>
    </row>
    <row r="2932" spans="1:11" x14ac:dyDescent="0.25">
      <c r="A2932" t="s">
        <v>4132</v>
      </c>
      <c r="B2932" t="s">
        <v>3853</v>
      </c>
      <c r="C2932" t="s">
        <v>354</v>
      </c>
      <c r="D2932" t="s">
        <v>4136</v>
      </c>
      <c r="E2932" t="s">
        <v>3855</v>
      </c>
      <c r="F2932" t="s">
        <v>423</v>
      </c>
      <c r="G2932" t="s">
        <v>4105</v>
      </c>
      <c r="H2932" t="s">
        <v>3857</v>
      </c>
      <c r="I2932" t="s">
        <v>3904</v>
      </c>
      <c r="J2932" t="s">
        <v>3865</v>
      </c>
      <c r="K2932">
        <v>58000</v>
      </c>
    </row>
    <row r="2933" spans="1:11" x14ac:dyDescent="0.25">
      <c r="A2933" t="s">
        <v>4132</v>
      </c>
      <c r="B2933" t="s">
        <v>3853</v>
      </c>
      <c r="C2933" t="s">
        <v>354</v>
      </c>
      <c r="D2933" t="s">
        <v>4136</v>
      </c>
      <c r="E2933" t="s">
        <v>3855</v>
      </c>
      <c r="F2933" t="s">
        <v>423</v>
      </c>
      <c r="G2933" t="s">
        <v>4105</v>
      </c>
      <c r="H2933" t="s">
        <v>3857</v>
      </c>
      <c r="I2933" t="s">
        <v>3904</v>
      </c>
      <c r="J2933" t="s">
        <v>3883</v>
      </c>
      <c r="K2933">
        <v>58000</v>
      </c>
    </row>
    <row r="2934" spans="1:11" x14ac:dyDescent="0.25">
      <c r="A2934" t="s">
        <v>4132</v>
      </c>
      <c r="B2934" t="s">
        <v>3853</v>
      </c>
      <c r="C2934" t="s">
        <v>354</v>
      </c>
      <c r="D2934" t="s">
        <v>4136</v>
      </c>
      <c r="E2934" t="s">
        <v>3855</v>
      </c>
      <c r="F2934" t="s">
        <v>423</v>
      </c>
      <c r="G2934" t="s">
        <v>4105</v>
      </c>
      <c r="H2934" t="s">
        <v>3857</v>
      </c>
      <c r="I2934" t="s">
        <v>3866</v>
      </c>
      <c r="J2934" t="s">
        <v>3865</v>
      </c>
      <c r="K2934">
        <v>104600</v>
      </c>
    </row>
    <row r="2935" spans="1:11" x14ac:dyDescent="0.25">
      <c r="A2935" t="s">
        <v>4132</v>
      </c>
      <c r="B2935" t="s">
        <v>3853</v>
      </c>
      <c r="C2935" t="s">
        <v>354</v>
      </c>
      <c r="D2935" t="s">
        <v>4136</v>
      </c>
      <c r="E2935" t="s">
        <v>3855</v>
      </c>
      <c r="F2935" t="s">
        <v>423</v>
      </c>
      <c r="G2935" t="s">
        <v>4105</v>
      </c>
      <c r="H2935" t="s">
        <v>3857</v>
      </c>
      <c r="I2935" t="s">
        <v>3866</v>
      </c>
      <c r="J2935" t="s">
        <v>3883</v>
      </c>
      <c r="K2935">
        <v>104600</v>
      </c>
    </row>
    <row r="2936" spans="1:11" x14ac:dyDescent="0.25">
      <c r="A2936" t="s">
        <v>4132</v>
      </c>
      <c r="B2936" t="s">
        <v>3853</v>
      </c>
      <c r="C2936" t="s">
        <v>354</v>
      </c>
      <c r="D2936" t="s">
        <v>4136</v>
      </c>
      <c r="E2936" t="s">
        <v>3855</v>
      </c>
      <c r="F2936" t="s">
        <v>423</v>
      </c>
      <c r="G2936" t="s">
        <v>4105</v>
      </c>
      <c r="H2936" t="s">
        <v>3857</v>
      </c>
      <c r="I2936" t="s">
        <v>3867</v>
      </c>
      <c r="J2936" t="s">
        <v>3865</v>
      </c>
      <c r="K2936">
        <v>90000</v>
      </c>
    </row>
    <row r="2937" spans="1:11" x14ac:dyDescent="0.25">
      <c r="A2937" t="s">
        <v>4132</v>
      </c>
      <c r="B2937" t="s">
        <v>3853</v>
      </c>
      <c r="C2937" t="s">
        <v>354</v>
      </c>
      <c r="D2937" t="s">
        <v>4136</v>
      </c>
      <c r="E2937" t="s">
        <v>3855</v>
      </c>
      <c r="F2937" t="s">
        <v>423</v>
      </c>
      <c r="G2937" t="s">
        <v>4105</v>
      </c>
      <c r="H2937" t="s">
        <v>3857</v>
      </c>
      <c r="I2937" t="s">
        <v>3867</v>
      </c>
      <c r="J2937" t="s">
        <v>3883</v>
      </c>
      <c r="K2937">
        <v>90000</v>
      </c>
    </row>
    <row r="2938" spans="1:11" x14ac:dyDescent="0.25">
      <c r="A2938" t="s">
        <v>4132</v>
      </c>
      <c r="B2938" t="s">
        <v>3853</v>
      </c>
      <c r="C2938" t="s">
        <v>354</v>
      </c>
      <c r="D2938" t="s">
        <v>4136</v>
      </c>
      <c r="E2938" t="s">
        <v>3855</v>
      </c>
      <c r="F2938" t="s">
        <v>423</v>
      </c>
      <c r="G2938" t="s">
        <v>4105</v>
      </c>
      <c r="H2938" t="s">
        <v>3857</v>
      </c>
      <c r="I2938" t="s">
        <v>3868</v>
      </c>
      <c r="J2938" t="s">
        <v>3865</v>
      </c>
      <c r="K2938">
        <v>60000</v>
      </c>
    </row>
    <row r="2939" spans="1:11" x14ac:dyDescent="0.25">
      <c r="A2939" t="s">
        <v>4132</v>
      </c>
      <c r="B2939" t="s">
        <v>3853</v>
      </c>
      <c r="C2939" t="s">
        <v>354</v>
      </c>
      <c r="D2939" t="s">
        <v>4136</v>
      </c>
      <c r="E2939" t="s">
        <v>3855</v>
      </c>
      <c r="F2939" t="s">
        <v>423</v>
      </c>
      <c r="G2939" t="s">
        <v>4105</v>
      </c>
      <c r="H2939" t="s">
        <v>3857</v>
      </c>
      <c r="I2939" t="s">
        <v>3868</v>
      </c>
      <c r="J2939" t="s">
        <v>3883</v>
      </c>
      <c r="K2939">
        <v>60000</v>
      </c>
    </row>
    <row r="2940" spans="1:11" x14ac:dyDescent="0.25">
      <c r="A2940" t="s">
        <v>4132</v>
      </c>
      <c r="B2940" t="s">
        <v>3853</v>
      </c>
      <c r="C2940" t="s">
        <v>354</v>
      </c>
      <c r="D2940" t="s">
        <v>4136</v>
      </c>
      <c r="E2940" t="s">
        <v>3855</v>
      </c>
      <c r="F2940" t="s">
        <v>423</v>
      </c>
      <c r="G2940" t="s">
        <v>4105</v>
      </c>
      <c r="H2940" t="s">
        <v>3857</v>
      </c>
      <c r="I2940" t="s">
        <v>3869</v>
      </c>
      <c r="J2940" t="s">
        <v>3865</v>
      </c>
      <c r="K2940">
        <v>33000</v>
      </c>
    </row>
    <row r="2941" spans="1:11" x14ac:dyDescent="0.25">
      <c r="A2941" t="s">
        <v>4132</v>
      </c>
      <c r="B2941" t="s">
        <v>3853</v>
      </c>
      <c r="C2941" t="s">
        <v>354</v>
      </c>
      <c r="D2941" t="s">
        <v>4136</v>
      </c>
      <c r="E2941" t="s">
        <v>3855</v>
      </c>
      <c r="F2941" t="s">
        <v>423</v>
      </c>
      <c r="G2941" t="s">
        <v>4105</v>
      </c>
      <c r="H2941" t="s">
        <v>3857</v>
      </c>
      <c r="I2941" t="s">
        <v>3869</v>
      </c>
      <c r="J2941" t="s">
        <v>3883</v>
      </c>
      <c r="K2941">
        <v>33000</v>
      </c>
    </row>
    <row r="2942" spans="1:11" x14ac:dyDescent="0.25">
      <c r="A2942" t="s">
        <v>4132</v>
      </c>
      <c r="B2942" t="s">
        <v>3853</v>
      </c>
      <c r="C2942" t="s">
        <v>354</v>
      </c>
      <c r="D2942" t="s">
        <v>4136</v>
      </c>
      <c r="E2942" t="s">
        <v>3855</v>
      </c>
      <c r="F2942" t="s">
        <v>423</v>
      </c>
      <c r="G2942" t="s">
        <v>4105</v>
      </c>
      <c r="H2942" t="s">
        <v>3857</v>
      </c>
      <c r="I2942" t="s">
        <v>3870</v>
      </c>
      <c r="J2942" t="s">
        <v>3865</v>
      </c>
      <c r="K2942">
        <v>58000</v>
      </c>
    </row>
    <row r="2943" spans="1:11" x14ac:dyDescent="0.25">
      <c r="A2943" t="s">
        <v>4132</v>
      </c>
      <c r="B2943" t="s">
        <v>3853</v>
      </c>
      <c r="C2943" t="s">
        <v>354</v>
      </c>
      <c r="D2943" t="s">
        <v>4136</v>
      </c>
      <c r="E2943" t="s">
        <v>3855</v>
      </c>
      <c r="F2943" t="s">
        <v>423</v>
      </c>
      <c r="G2943" t="s">
        <v>4105</v>
      </c>
      <c r="H2943" t="s">
        <v>3857</v>
      </c>
      <c r="I2943" t="s">
        <v>3870</v>
      </c>
      <c r="J2943" t="s">
        <v>3883</v>
      </c>
      <c r="K2943">
        <v>58000</v>
      </c>
    </row>
    <row r="2944" spans="1:11" x14ac:dyDescent="0.25">
      <c r="A2944" t="s">
        <v>4132</v>
      </c>
      <c r="B2944" t="s">
        <v>3853</v>
      </c>
      <c r="C2944" t="s">
        <v>354</v>
      </c>
      <c r="D2944" t="s">
        <v>4136</v>
      </c>
      <c r="E2944" t="s">
        <v>3855</v>
      </c>
      <c r="F2944" t="s">
        <v>423</v>
      </c>
      <c r="G2944" t="s">
        <v>4105</v>
      </c>
      <c r="H2944" t="s">
        <v>3857</v>
      </c>
      <c r="I2944" t="s">
        <v>530</v>
      </c>
      <c r="J2944" t="s">
        <v>533</v>
      </c>
      <c r="K2944">
        <v>380000</v>
      </c>
    </row>
    <row r="2945" spans="1:11" x14ac:dyDescent="0.25">
      <c r="A2945" t="s">
        <v>4132</v>
      </c>
      <c r="B2945" t="s">
        <v>3853</v>
      </c>
      <c r="C2945" t="s">
        <v>354</v>
      </c>
      <c r="D2945" t="s">
        <v>4136</v>
      </c>
      <c r="E2945" t="s">
        <v>3855</v>
      </c>
      <c r="F2945" t="s">
        <v>423</v>
      </c>
      <c r="G2945" t="s">
        <v>4105</v>
      </c>
      <c r="H2945" t="s">
        <v>3857</v>
      </c>
      <c r="I2945" t="s">
        <v>530</v>
      </c>
      <c r="J2945" t="s">
        <v>3871</v>
      </c>
      <c r="K2945">
        <v>424000</v>
      </c>
    </row>
    <row r="2946" spans="1:11" x14ac:dyDescent="0.25">
      <c r="A2946" t="s">
        <v>4132</v>
      </c>
      <c r="B2946" t="s">
        <v>3853</v>
      </c>
      <c r="C2946" t="s">
        <v>354</v>
      </c>
      <c r="D2946" t="s">
        <v>4136</v>
      </c>
      <c r="E2946" t="s">
        <v>3855</v>
      </c>
      <c r="F2946" t="s">
        <v>423</v>
      </c>
      <c r="G2946" t="s">
        <v>4105</v>
      </c>
      <c r="H2946" t="s">
        <v>3857</v>
      </c>
      <c r="I2946" t="s">
        <v>3872</v>
      </c>
      <c r="J2946" t="s">
        <v>3859</v>
      </c>
      <c r="K2946">
        <v>52325</v>
      </c>
    </row>
    <row r="2947" spans="1:11" x14ac:dyDescent="0.25">
      <c r="A2947" t="s">
        <v>4132</v>
      </c>
      <c r="B2947" t="s">
        <v>3853</v>
      </c>
      <c r="C2947" t="s">
        <v>354</v>
      </c>
      <c r="D2947" t="s">
        <v>4136</v>
      </c>
      <c r="E2947" t="s">
        <v>3855</v>
      </c>
      <c r="F2947" t="s">
        <v>423</v>
      </c>
      <c r="G2947" t="s">
        <v>4105</v>
      </c>
      <c r="H2947" t="s">
        <v>3857</v>
      </c>
      <c r="I2947" t="s">
        <v>3872</v>
      </c>
      <c r="J2947" t="s">
        <v>3860</v>
      </c>
      <c r="K2947">
        <v>52325</v>
      </c>
    </row>
    <row r="2948" spans="1:11" x14ac:dyDescent="0.25">
      <c r="A2948" t="s">
        <v>4132</v>
      </c>
      <c r="B2948" t="s">
        <v>3853</v>
      </c>
      <c r="C2948" t="s">
        <v>354</v>
      </c>
      <c r="D2948" t="s">
        <v>4136</v>
      </c>
      <c r="E2948" t="s">
        <v>3855</v>
      </c>
      <c r="F2948" t="s">
        <v>423</v>
      </c>
      <c r="G2948" t="s">
        <v>4105</v>
      </c>
      <c r="H2948" t="s">
        <v>3857</v>
      </c>
      <c r="I2948" t="s">
        <v>3873</v>
      </c>
      <c r="J2948" t="s">
        <v>3859</v>
      </c>
      <c r="K2948">
        <v>2178</v>
      </c>
    </row>
    <row r="2949" spans="1:11" x14ac:dyDescent="0.25">
      <c r="A2949" t="s">
        <v>4132</v>
      </c>
      <c r="B2949" t="s">
        <v>3853</v>
      </c>
      <c r="C2949" t="s">
        <v>354</v>
      </c>
      <c r="D2949" t="s">
        <v>4136</v>
      </c>
      <c r="E2949" t="s">
        <v>3855</v>
      </c>
      <c r="F2949" t="s">
        <v>423</v>
      </c>
      <c r="G2949" t="s">
        <v>4105</v>
      </c>
      <c r="H2949" t="s">
        <v>3857</v>
      </c>
      <c r="I2949" t="s">
        <v>3873</v>
      </c>
      <c r="J2949" t="s">
        <v>3860</v>
      </c>
      <c r="K2949">
        <v>2178</v>
      </c>
    </row>
    <row r="2950" spans="1:11" x14ac:dyDescent="0.25">
      <c r="A2950" t="s">
        <v>4132</v>
      </c>
      <c r="B2950" t="s">
        <v>3853</v>
      </c>
      <c r="C2950" t="s">
        <v>354</v>
      </c>
      <c r="D2950" t="s">
        <v>4136</v>
      </c>
      <c r="E2950" t="s">
        <v>3855</v>
      </c>
      <c r="F2950" t="s">
        <v>423</v>
      </c>
      <c r="G2950" t="s">
        <v>4105</v>
      </c>
      <c r="H2950" t="s">
        <v>3857</v>
      </c>
      <c r="I2950" t="s">
        <v>3874</v>
      </c>
      <c r="J2950" t="s">
        <v>3864</v>
      </c>
      <c r="K2950">
        <v>142440</v>
      </c>
    </row>
    <row r="2951" spans="1:11" x14ac:dyDescent="0.25">
      <c r="A2951" t="s">
        <v>4132</v>
      </c>
      <c r="B2951" t="s">
        <v>3853</v>
      </c>
      <c r="C2951" t="s">
        <v>354</v>
      </c>
      <c r="D2951" t="s">
        <v>4136</v>
      </c>
      <c r="E2951" t="s">
        <v>3855</v>
      </c>
      <c r="F2951" t="s">
        <v>423</v>
      </c>
      <c r="G2951" t="s">
        <v>4105</v>
      </c>
      <c r="H2951" t="s">
        <v>3857</v>
      </c>
      <c r="I2951" t="s">
        <v>3874</v>
      </c>
      <c r="J2951" t="s">
        <v>3865</v>
      </c>
      <c r="K2951">
        <v>158000</v>
      </c>
    </row>
    <row r="2952" spans="1:11" x14ac:dyDescent="0.25">
      <c r="A2952" t="s">
        <v>4132</v>
      </c>
      <c r="B2952" t="s">
        <v>3853</v>
      </c>
      <c r="C2952" t="s">
        <v>354</v>
      </c>
      <c r="D2952" t="s">
        <v>4136</v>
      </c>
      <c r="E2952" t="s">
        <v>3855</v>
      </c>
      <c r="F2952" t="s">
        <v>423</v>
      </c>
      <c r="G2952" t="s">
        <v>4105</v>
      </c>
      <c r="H2952" t="s">
        <v>3857</v>
      </c>
      <c r="I2952" t="s">
        <v>3874</v>
      </c>
      <c r="J2952" t="s">
        <v>3883</v>
      </c>
      <c r="K2952">
        <v>161000</v>
      </c>
    </row>
    <row r="2953" spans="1:11" x14ac:dyDescent="0.25">
      <c r="A2953" t="s">
        <v>4132</v>
      </c>
      <c r="B2953" t="s">
        <v>3853</v>
      </c>
      <c r="C2953" t="s">
        <v>354</v>
      </c>
      <c r="D2953" t="s">
        <v>4136</v>
      </c>
      <c r="E2953" t="s">
        <v>3855</v>
      </c>
      <c r="F2953" t="s">
        <v>423</v>
      </c>
      <c r="G2953" t="s">
        <v>4105</v>
      </c>
      <c r="H2953" t="s">
        <v>3857</v>
      </c>
      <c r="I2953" t="s">
        <v>3886</v>
      </c>
      <c r="J2953" t="s">
        <v>3871</v>
      </c>
      <c r="K2953">
        <v>424000</v>
      </c>
    </row>
    <row r="2954" spans="1:11" x14ac:dyDescent="0.25">
      <c r="A2954" t="s">
        <v>4132</v>
      </c>
      <c r="B2954" t="s">
        <v>3853</v>
      </c>
      <c r="C2954" t="s">
        <v>354</v>
      </c>
      <c r="D2954" t="s">
        <v>4136</v>
      </c>
      <c r="E2954" t="s">
        <v>3855</v>
      </c>
      <c r="F2954" t="s">
        <v>423</v>
      </c>
      <c r="G2954" t="s">
        <v>4105</v>
      </c>
      <c r="H2954" t="s">
        <v>3857</v>
      </c>
      <c r="I2954" t="s">
        <v>3875</v>
      </c>
      <c r="J2954" t="s">
        <v>533</v>
      </c>
      <c r="K2954">
        <v>380000</v>
      </c>
    </row>
    <row r="2955" spans="1:11" x14ac:dyDescent="0.25">
      <c r="A2955" t="s">
        <v>4132</v>
      </c>
      <c r="B2955" t="s">
        <v>3853</v>
      </c>
      <c r="C2955" t="s">
        <v>354</v>
      </c>
      <c r="D2955" t="s">
        <v>4136</v>
      </c>
      <c r="E2955" t="s">
        <v>3855</v>
      </c>
      <c r="F2955" t="s">
        <v>423</v>
      </c>
      <c r="G2955" t="s">
        <v>4105</v>
      </c>
      <c r="H2955" t="s">
        <v>3857</v>
      </c>
      <c r="I2955" t="s">
        <v>3875</v>
      </c>
      <c r="J2955" t="s">
        <v>3871</v>
      </c>
      <c r="K2955">
        <v>424000</v>
      </c>
    </row>
    <row r="2956" spans="1:11" x14ac:dyDescent="0.25">
      <c r="A2956" t="s">
        <v>4132</v>
      </c>
      <c r="B2956" t="s">
        <v>3853</v>
      </c>
      <c r="C2956" t="s">
        <v>354</v>
      </c>
      <c r="D2956" t="s">
        <v>4136</v>
      </c>
      <c r="E2956" t="s">
        <v>3855</v>
      </c>
      <c r="F2956" t="s">
        <v>423</v>
      </c>
      <c r="G2956" t="s">
        <v>4105</v>
      </c>
      <c r="H2956" t="s">
        <v>3857</v>
      </c>
      <c r="I2956" t="s">
        <v>3876</v>
      </c>
      <c r="J2956" t="s">
        <v>3865</v>
      </c>
      <c r="K2956">
        <v>220000</v>
      </c>
    </row>
    <row r="2957" spans="1:11" x14ac:dyDescent="0.25">
      <c r="A2957" t="s">
        <v>4132</v>
      </c>
      <c r="B2957" t="s">
        <v>3853</v>
      </c>
      <c r="C2957" t="s">
        <v>354</v>
      </c>
      <c r="D2957" t="s">
        <v>4136</v>
      </c>
      <c r="E2957" t="s">
        <v>3855</v>
      </c>
      <c r="F2957" t="s">
        <v>423</v>
      </c>
      <c r="G2957" t="s">
        <v>4105</v>
      </c>
      <c r="H2957" t="s">
        <v>3857</v>
      </c>
      <c r="I2957" t="s">
        <v>3876</v>
      </c>
      <c r="J2957" t="s">
        <v>3883</v>
      </c>
      <c r="K2957">
        <v>220000</v>
      </c>
    </row>
    <row r="2958" spans="1:11" x14ac:dyDescent="0.25">
      <c r="A2958" t="s">
        <v>4132</v>
      </c>
      <c r="B2958" t="s">
        <v>3853</v>
      </c>
      <c r="C2958" t="s">
        <v>354</v>
      </c>
      <c r="D2958" t="s">
        <v>4137</v>
      </c>
      <c r="E2958" t="s">
        <v>770</v>
      </c>
      <c r="F2958" t="s">
        <v>305</v>
      </c>
      <c r="G2958" t="s">
        <v>4138</v>
      </c>
      <c r="H2958" t="s">
        <v>3890</v>
      </c>
      <c r="I2958" t="s">
        <v>3858</v>
      </c>
      <c r="J2958" t="s">
        <v>3859</v>
      </c>
      <c r="K2958">
        <v>22000</v>
      </c>
    </row>
    <row r="2959" spans="1:11" x14ac:dyDescent="0.25">
      <c r="A2959" t="s">
        <v>4132</v>
      </c>
      <c r="B2959" t="s">
        <v>3853</v>
      </c>
      <c r="C2959" t="s">
        <v>354</v>
      </c>
      <c r="D2959" t="s">
        <v>4137</v>
      </c>
      <c r="E2959" t="s">
        <v>770</v>
      </c>
      <c r="F2959" t="s">
        <v>305</v>
      </c>
      <c r="G2959" t="s">
        <v>4138</v>
      </c>
      <c r="H2959" t="s">
        <v>3890</v>
      </c>
      <c r="I2959" t="s">
        <v>3858</v>
      </c>
      <c r="J2959" t="s">
        <v>3860</v>
      </c>
      <c r="K2959">
        <v>22000</v>
      </c>
    </row>
    <row r="2960" spans="1:11" x14ac:dyDescent="0.25">
      <c r="A2960" t="s">
        <v>4132</v>
      </c>
      <c r="B2960" t="s">
        <v>3853</v>
      </c>
      <c r="C2960" t="s">
        <v>354</v>
      </c>
      <c r="D2960" t="s">
        <v>4137</v>
      </c>
      <c r="E2960" t="s">
        <v>770</v>
      </c>
      <c r="F2960" t="s">
        <v>305</v>
      </c>
      <c r="G2960" t="s">
        <v>4138</v>
      </c>
      <c r="H2960" t="s">
        <v>3890</v>
      </c>
      <c r="I2960" t="s">
        <v>3863</v>
      </c>
      <c r="J2960" t="s">
        <v>3864</v>
      </c>
      <c r="K2960">
        <v>52200</v>
      </c>
    </row>
    <row r="2961" spans="1:11" x14ac:dyDescent="0.25">
      <c r="A2961" t="s">
        <v>4132</v>
      </c>
      <c r="B2961" t="s">
        <v>3853</v>
      </c>
      <c r="C2961" t="s">
        <v>354</v>
      </c>
      <c r="D2961" t="s">
        <v>4137</v>
      </c>
      <c r="E2961" t="s">
        <v>770</v>
      </c>
      <c r="F2961" t="s">
        <v>305</v>
      </c>
      <c r="G2961" t="s">
        <v>4138</v>
      </c>
      <c r="H2961" t="s">
        <v>3890</v>
      </c>
      <c r="I2961" t="s">
        <v>3863</v>
      </c>
      <c r="J2961" t="s">
        <v>3865</v>
      </c>
      <c r="K2961">
        <v>56300</v>
      </c>
    </row>
    <row r="2962" spans="1:11" x14ac:dyDescent="0.25">
      <c r="A2962" t="s">
        <v>4132</v>
      </c>
      <c r="B2962" t="s">
        <v>3853</v>
      </c>
      <c r="C2962" t="s">
        <v>354</v>
      </c>
      <c r="D2962" t="s">
        <v>4137</v>
      </c>
      <c r="E2962" t="s">
        <v>770</v>
      </c>
      <c r="F2962" t="s">
        <v>305</v>
      </c>
      <c r="G2962" t="s">
        <v>4138</v>
      </c>
      <c r="H2962" t="s">
        <v>3890</v>
      </c>
      <c r="I2962" t="s">
        <v>3863</v>
      </c>
      <c r="J2962" t="s">
        <v>3883</v>
      </c>
      <c r="K2962">
        <v>56300</v>
      </c>
    </row>
    <row r="2963" spans="1:11" x14ac:dyDescent="0.25">
      <c r="A2963" t="s">
        <v>4132</v>
      </c>
      <c r="B2963" t="s">
        <v>3853</v>
      </c>
      <c r="C2963" t="s">
        <v>354</v>
      </c>
      <c r="D2963" t="s">
        <v>4137</v>
      </c>
      <c r="E2963" t="s">
        <v>770</v>
      </c>
      <c r="F2963" t="s">
        <v>305</v>
      </c>
      <c r="G2963" t="s">
        <v>4138</v>
      </c>
      <c r="H2963" t="s">
        <v>3890</v>
      </c>
      <c r="I2963" t="s">
        <v>3904</v>
      </c>
      <c r="J2963" t="s">
        <v>3864</v>
      </c>
      <c r="K2963">
        <v>17400</v>
      </c>
    </row>
    <row r="2964" spans="1:11" x14ac:dyDescent="0.25">
      <c r="A2964" t="s">
        <v>4132</v>
      </c>
      <c r="B2964" t="s">
        <v>3853</v>
      </c>
      <c r="C2964" t="s">
        <v>354</v>
      </c>
      <c r="D2964" t="s">
        <v>4137</v>
      </c>
      <c r="E2964" t="s">
        <v>770</v>
      </c>
      <c r="F2964" t="s">
        <v>305</v>
      </c>
      <c r="G2964" t="s">
        <v>4138</v>
      </c>
      <c r="H2964" t="s">
        <v>3890</v>
      </c>
      <c r="I2964" t="s">
        <v>3904</v>
      </c>
      <c r="J2964" t="s">
        <v>3865</v>
      </c>
      <c r="K2964">
        <v>18000</v>
      </c>
    </row>
    <row r="2965" spans="1:11" x14ac:dyDescent="0.25">
      <c r="A2965" t="s">
        <v>4132</v>
      </c>
      <c r="B2965" t="s">
        <v>3853</v>
      </c>
      <c r="C2965" t="s">
        <v>354</v>
      </c>
      <c r="D2965" t="s">
        <v>4137</v>
      </c>
      <c r="E2965" t="s">
        <v>770</v>
      </c>
      <c r="F2965" t="s">
        <v>305</v>
      </c>
      <c r="G2965" t="s">
        <v>4138</v>
      </c>
      <c r="H2965" t="s">
        <v>3890</v>
      </c>
      <c r="I2965" t="s">
        <v>3904</v>
      </c>
      <c r="J2965" t="s">
        <v>3883</v>
      </c>
      <c r="K2965">
        <v>18000</v>
      </c>
    </row>
    <row r="2966" spans="1:11" x14ac:dyDescent="0.25">
      <c r="A2966" t="s">
        <v>4132</v>
      </c>
      <c r="B2966" t="s">
        <v>3853</v>
      </c>
      <c r="C2966" t="s">
        <v>354</v>
      </c>
      <c r="D2966" t="s">
        <v>4137</v>
      </c>
      <c r="E2966" t="s">
        <v>770</v>
      </c>
      <c r="F2966" t="s">
        <v>305</v>
      </c>
      <c r="G2966" t="s">
        <v>4138</v>
      </c>
      <c r="H2966" t="s">
        <v>3890</v>
      </c>
      <c r="I2966" t="s">
        <v>3866</v>
      </c>
      <c r="J2966" t="s">
        <v>3865</v>
      </c>
      <c r="K2966">
        <v>45000</v>
      </c>
    </row>
    <row r="2967" spans="1:11" x14ac:dyDescent="0.25">
      <c r="A2967" t="s">
        <v>4132</v>
      </c>
      <c r="B2967" t="s">
        <v>3853</v>
      </c>
      <c r="C2967" t="s">
        <v>354</v>
      </c>
      <c r="D2967" t="s">
        <v>4137</v>
      </c>
      <c r="E2967" t="s">
        <v>770</v>
      </c>
      <c r="F2967" t="s">
        <v>305</v>
      </c>
      <c r="G2967" t="s">
        <v>4138</v>
      </c>
      <c r="H2967" t="s">
        <v>3890</v>
      </c>
      <c r="I2967" t="s">
        <v>3866</v>
      </c>
      <c r="J2967" t="s">
        <v>3883</v>
      </c>
      <c r="K2967">
        <v>45000</v>
      </c>
    </row>
    <row r="2968" spans="1:11" x14ac:dyDescent="0.25">
      <c r="A2968" t="s">
        <v>4132</v>
      </c>
      <c r="B2968" t="s">
        <v>3853</v>
      </c>
      <c r="C2968" t="s">
        <v>354</v>
      </c>
      <c r="D2968" t="s">
        <v>4137</v>
      </c>
      <c r="E2968" t="s">
        <v>770</v>
      </c>
      <c r="F2968" t="s">
        <v>305</v>
      </c>
      <c r="G2968" t="s">
        <v>4138</v>
      </c>
      <c r="H2968" t="s">
        <v>3890</v>
      </c>
      <c r="I2968" t="s">
        <v>3868</v>
      </c>
      <c r="J2968" t="s">
        <v>3865</v>
      </c>
      <c r="K2968">
        <v>67000</v>
      </c>
    </row>
    <row r="2969" spans="1:11" x14ac:dyDescent="0.25">
      <c r="A2969" t="s">
        <v>4132</v>
      </c>
      <c r="B2969" t="s">
        <v>3853</v>
      </c>
      <c r="C2969" t="s">
        <v>354</v>
      </c>
      <c r="D2969" t="s">
        <v>4137</v>
      </c>
      <c r="E2969" t="s">
        <v>770</v>
      </c>
      <c r="F2969" t="s">
        <v>305</v>
      </c>
      <c r="G2969" t="s">
        <v>4138</v>
      </c>
      <c r="H2969" t="s">
        <v>3890</v>
      </c>
      <c r="I2969" t="s">
        <v>3868</v>
      </c>
      <c r="J2969" t="s">
        <v>3883</v>
      </c>
      <c r="K2969">
        <v>67000</v>
      </c>
    </row>
    <row r="2970" spans="1:11" x14ac:dyDescent="0.25">
      <c r="A2970" t="s">
        <v>4132</v>
      </c>
      <c r="B2970" t="s">
        <v>3853</v>
      </c>
      <c r="C2970" t="s">
        <v>354</v>
      </c>
      <c r="D2970" t="s">
        <v>4137</v>
      </c>
      <c r="E2970" t="s">
        <v>770</v>
      </c>
      <c r="F2970" t="s">
        <v>305</v>
      </c>
      <c r="G2970" t="s">
        <v>4138</v>
      </c>
      <c r="H2970" t="s">
        <v>3890</v>
      </c>
      <c r="I2970" t="s">
        <v>3870</v>
      </c>
      <c r="J2970" t="s">
        <v>3865</v>
      </c>
      <c r="K2970">
        <v>32000</v>
      </c>
    </row>
    <row r="2971" spans="1:11" x14ac:dyDescent="0.25">
      <c r="A2971" t="s">
        <v>4132</v>
      </c>
      <c r="B2971" t="s">
        <v>3853</v>
      </c>
      <c r="C2971" t="s">
        <v>354</v>
      </c>
      <c r="D2971" t="s">
        <v>4137</v>
      </c>
      <c r="E2971" t="s">
        <v>770</v>
      </c>
      <c r="F2971" t="s">
        <v>305</v>
      </c>
      <c r="G2971" t="s">
        <v>4138</v>
      </c>
      <c r="H2971" t="s">
        <v>3890</v>
      </c>
      <c r="I2971" t="s">
        <v>3870</v>
      </c>
      <c r="J2971" t="s">
        <v>3883</v>
      </c>
      <c r="K2971">
        <v>32000</v>
      </c>
    </row>
    <row r="2972" spans="1:11" x14ac:dyDescent="0.25">
      <c r="A2972" t="s">
        <v>4132</v>
      </c>
      <c r="B2972" t="s">
        <v>3853</v>
      </c>
      <c r="C2972" t="s">
        <v>354</v>
      </c>
      <c r="D2972" t="s">
        <v>4137</v>
      </c>
      <c r="E2972" t="s">
        <v>770</v>
      </c>
      <c r="F2972" t="s">
        <v>305</v>
      </c>
      <c r="G2972" t="s">
        <v>4138</v>
      </c>
      <c r="H2972" t="s">
        <v>3890</v>
      </c>
      <c r="I2972" t="s">
        <v>530</v>
      </c>
      <c r="J2972" t="s">
        <v>533</v>
      </c>
      <c r="K2972">
        <v>85000</v>
      </c>
    </row>
    <row r="2973" spans="1:11" x14ac:dyDescent="0.25">
      <c r="A2973" t="s">
        <v>4132</v>
      </c>
      <c r="B2973" t="s">
        <v>3853</v>
      </c>
      <c r="C2973" t="s">
        <v>354</v>
      </c>
      <c r="D2973" t="s">
        <v>4137</v>
      </c>
      <c r="E2973" t="s">
        <v>770</v>
      </c>
      <c r="F2973" t="s">
        <v>305</v>
      </c>
      <c r="G2973" t="s">
        <v>4138</v>
      </c>
      <c r="H2973" t="s">
        <v>3890</v>
      </c>
      <c r="I2973" t="s">
        <v>530</v>
      </c>
      <c r="J2973" t="s">
        <v>3871</v>
      </c>
      <c r="K2973">
        <v>87000</v>
      </c>
    </row>
    <row r="2974" spans="1:11" x14ac:dyDescent="0.25">
      <c r="A2974" t="s">
        <v>4132</v>
      </c>
      <c r="B2974" t="s">
        <v>3853</v>
      </c>
      <c r="C2974" t="s">
        <v>354</v>
      </c>
      <c r="D2974" t="s">
        <v>4137</v>
      </c>
      <c r="E2974" t="s">
        <v>770</v>
      </c>
      <c r="F2974" t="s">
        <v>305</v>
      </c>
      <c r="G2974" t="s">
        <v>4138</v>
      </c>
      <c r="H2974" t="s">
        <v>3890</v>
      </c>
      <c r="I2974" t="s">
        <v>3872</v>
      </c>
      <c r="J2974" t="s">
        <v>3859</v>
      </c>
      <c r="K2974">
        <v>10000</v>
      </c>
    </row>
    <row r="2975" spans="1:11" x14ac:dyDescent="0.25">
      <c r="A2975" t="s">
        <v>4132</v>
      </c>
      <c r="B2975" t="s">
        <v>3853</v>
      </c>
      <c r="C2975" t="s">
        <v>354</v>
      </c>
      <c r="D2975" t="s">
        <v>4137</v>
      </c>
      <c r="E2975" t="s">
        <v>770</v>
      </c>
      <c r="F2975" t="s">
        <v>305</v>
      </c>
      <c r="G2975" t="s">
        <v>4138</v>
      </c>
      <c r="H2975" t="s">
        <v>3890</v>
      </c>
      <c r="I2975" t="s">
        <v>3872</v>
      </c>
      <c r="J2975" t="s">
        <v>3860</v>
      </c>
      <c r="K2975">
        <v>10000</v>
      </c>
    </row>
    <row r="2976" spans="1:11" x14ac:dyDescent="0.25">
      <c r="A2976" t="s">
        <v>4132</v>
      </c>
      <c r="B2976" t="s">
        <v>3853</v>
      </c>
      <c r="C2976" t="s">
        <v>354</v>
      </c>
      <c r="D2976" t="s">
        <v>4137</v>
      </c>
      <c r="E2976" t="s">
        <v>770</v>
      </c>
      <c r="F2976" t="s">
        <v>305</v>
      </c>
      <c r="G2976" t="s">
        <v>4138</v>
      </c>
      <c r="H2976" t="s">
        <v>3890</v>
      </c>
      <c r="I2976" t="s">
        <v>3873</v>
      </c>
      <c r="J2976" t="s">
        <v>3859</v>
      </c>
      <c r="K2976">
        <v>280</v>
      </c>
    </row>
    <row r="2977" spans="1:11" x14ac:dyDescent="0.25">
      <c r="A2977" t="s">
        <v>4132</v>
      </c>
      <c r="B2977" t="s">
        <v>3853</v>
      </c>
      <c r="C2977" t="s">
        <v>354</v>
      </c>
      <c r="D2977" t="s">
        <v>4137</v>
      </c>
      <c r="E2977" t="s">
        <v>770</v>
      </c>
      <c r="F2977" t="s">
        <v>305</v>
      </c>
      <c r="G2977" t="s">
        <v>4138</v>
      </c>
      <c r="H2977" t="s">
        <v>3890</v>
      </c>
      <c r="I2977" t="s">
        <v>3873</v>
      </c>
      <c r="J2977" t="s">
        <v>3860</v>
      </c>
      <c r="K2977">
        <v>280</v>
      </c>
    </row>
    <row r="2978" spans="1:11" x14ac:dyDescent="0.25">
      <c r="A2978" t="s">
        <v>4132</v>
      </c>
      <c r="B2978" t="s">
        <v>3853</v>
      </c>
      <c r="C2978" t="s">
        <v>354</v>
      </c>
      <c r="D2978" t="s">
        <v>4137</v>
      </c>
      <c r="E2978" t="s">
        <v>770</v>
      </c>
      <c r="F2978" t="s">
        <v>305</v>
      </c>
      <c r="G2978" t="s">
        <v>4138</v>
      </c>
      <c r="H2978" t="s">
        <v>3890</v>
      </c>
      <c r="I2978" t="s">
        <v>3874</v>
      </c>
      <c r="J2978" t="s">
        <v>3864</v>
      </c>
      <c r="K2978">
        <v>27700</v>
      </c>
    </row>
    <row r="2979" spans="1:11" x14ac:dyDescent="0.25">
      <c r="A2979" t="s">
        <v>4132</v>
      </c>
      <c r="B2979" t="s">
        <v>3853</v>
      </c>
      <c r="C2979" t="s">
        <v>354</v>
      </c>
      <c r="D2979" t="s">
        <v>4137</v>
      </c>
      <c r="E2979" t="s">
        <v>770</v>
      </c>
      <c r="F2979" t="s">
        <v>305</v>
      </c>
      <c r="G2979" t="s">
        <v>4138</v>
      </c>
      <c r="H2979" t="s">
        <v>3890</v>
      </c>
      <c r="I2979" t="s">
        <v>3874</v>
      </c>
      <c r="J2979" t="s">
        <v>3865</v>
      </c>
      <c r="K2979">
        <v>28800</v>
      </c>
    </row>
    <row r="2980" spans="1:11" x14ac:dyDescent="0.25">
      <c r="A2980" t="s">
        <v>4132</v>
      </c>
      <c r="B2980" t="s">
        <v>3853</v>
      </c>
      <c r="C2980" t="s">
        <v>354</v>
      </c>
      <c r="D2980" t="s">
        <v>4137</v>
      </c>
      <c r="E2980" t="s">
        <v>770</v>
      </c>
      <c r="F2980" t="s">
        <v>305</v>
      </c>
      <c r="G2980" t="s">
        <v>4138</v>
      </c>
      <c r="H2980" t="s">
        <v>3890</v>
      </c>
      <c r="I2980" t="s">
        <v>3874</v>
      </c>
      <c r="J2980" t="s">
        <v>3883</v>
      </c>
      <c r="K2980">
        <v>28800</v>
      </c>
    </row>
    <row r="2981" spans="1:11" x14ac:dyDescent="0.25">
      <c r="A2981" t="s">
        <v>4132</v>
      </c>
      <c r="B2981" t="s">
        <v>3853</v>
      </c>
      <c r="C2981" t="s">
        <v>354</v>
      </c>
      <c r="D2981" t="s">
        <v>4137</v>
      </c>
      <c r="E2981" t="s">
        <v>770</v>
      </c>
      <c r="F2981" t="s">
        <v>305</v>
      </c>
      <c r="G2981" t="s">
        <v>4138</v>
      </c>
      <c r="H2981" t="s">
        <v>3890</v>
      </c>
      <c r="I2981" t="s">
        <v>3886</v>
      </c>
      <c r="J2981" t="s">
        <v>3871</v>
      </c>
      <c r="K2981">
        <v>87000</v>
      </c>
    </row>
    <row r="2982" spans="1:11" x14ac:dyDescent="0.25">
      <c r="A2982" t="s">
        <v>4132</v>
      </c>
      <c r="B2982" t="s">
        <v>3853</v>
      </c>
      <c r="C2982" t="s">
        <v>354</v>
      </c>
      <c r="D2982" t="s">
        <v>4137</v>
      </c>
      <c r="E2982" t="s">
        <v>770</v>
      </c>
      <c r="F2982" t="s">
        <v>305</v>
      </c>
      <c r="G2982" t="s">
        <v>4138</v>
      </c>
      <c r="H2982" t="s">
        <v>3890</v>
      </c>
      <c r="I2982" t="s">
        <v>3875</v>
      </c>
      <c r="J2982" t="s">
        <v>533</v>
      </c>
      <c r="K2982">
        <v>85000</v>
      </c>
    </row>
    <row r="2983" spans="1:11" x14ac:dyDescent="0.25">
      <c r="A2983" t="s">
        <v>4132</v>
      </c>
      <c r="B2983" t="s">
        <v>3853</v>
      </c>
      <c r="C2983" t="s">
        <v>354</v>
      </c>
      <c r="D2983" t="s">
        <v>4137</v>
      </c>
      <c r="E2983" t="s">
        <v>770</v>
      </c>
      <c r="F2983" t="s">
        <v>305</v>
      </c>
      <c r="G2983" t="s">
        <v>4138</v>
      </c>
      <c r="H2983" t="s">
        <v>3890</v>
      </c>
      <c r="I2983" t="s">
        <v>3875</v>
      </c>
      <c r="J2983" t="s">
        <v>3871</v>
      </c>
      <c r="K2983">
        <v>87000</v>
      </c>
    </row>
    <row r="2984" spans="1:11" x14ac:dyDescent="0.25">
      <c r="A2984" t="s">
        <v>4132</v>
      </c>
      <c r="B2984" t="s">
        <v>3853</v>
      </c>
      <c r="C2984" t="s">
        <v>354</v>
      </c>
      <c r="D2984" t="s">
        <v>4137</v>
      </c>
      <c r="E2984" t="s">
        <v>770</v>
      </c>
      <c r="F2984" t="s">
        <v>305</v>
      </c>
      <c r="G2984" t="s">
        <v>4138</v>
      </c>
      <c r="H2984" t="s">
        <v>3890</v>
      </c>
      <c r="I2984" t="s">
        <v>3876</v>
      </c>
      <c r="J2984" t="s">
        <v>3865</v>
      </c>
      <c r="K2984">
        <v>46000</v>
      </c>
    </row>
    <row r="2985" spans="1:11" x14ac:dyDescent="0.25">
      <c r="A2985" t="s">
        <v>4132</v>
      </c>
      <c r="B2985" t="s">
        <v>3853</v>
      </c>
      <c r="C2985" t="s">
        <v>354</v>
      </c>
      <c r="D2985" t="s">
        <v>4137</v>
      </c>
      <c r="E2985" t="s">
        <v>770</v>
      </c>
      <c r="F2985" t="s">
        <v>305</v>
      </c>
      <c r="G2985" t="s">
        <v>4138</v>
      </c>
      <c r="H2985" t="s">
        <v>3890</v>
      </c>
      <c r="I2985" t="s">
        <v>3876</v>
      </c>
      <c r="J2985" t="s">
        <v>3883</v>
      </c>
      <c r="K2985">
        <v>46000</v>
      </c>
    </row>
    <row r="2986" spans="1:11" x14ac:dyDescent="0.25">
      <c r="A2986" t="s">
        <v>4132</v>
      </c>
      <c r="B2986" t="s">
        <v>3853</v>
      </c>
      <c r="C2986" t="s">
        <v>354</v>
      </c>
      <c r="D2986" t="s">
        <v>4139</v>
      </c>
      <c r="E2986" t="s">
        <v>3898</v>
      </c>
      <c r="F2986" t="s">
        <v>420</v>
      </c>
      <c r="G2986" t="s">
        <v>4140</v>
      </c>
      <c r="H2986" t="s">
        <v>3900</v>
      </c>
      <c r="I2986" t="s">
        <v>3858</v>
      </c>
      <c r="J2986" t="s">
        <v>3859</v>
      </c>
      <c r="K2986">
        <v>17000</v>
      </c>
    </row>
    <row r="2987" spans="1:11" x14ac:dyDescent="0.25">
      <c r="A2987" t="s">
        <v>4132</v>
      </c>
      <c r="B2987" t="s">
        <v>3853</v>
      </c>
      <c r="C2987" t="s">
        <v>354</v>
      </c>
      <c r="D2987" t="s">
        <v>4139</v>
      </c>
      <c r="E2987" t="s">
        <v>3898</v>
      </c>
      <c r="F2987" t="s">
        <v>420</v>
      </c>
      <c r="G2987" t="s">
        <v>4140</v>
      </c>
      <c r="H2987" t="s">
        <v>3900</v>
      </c>
      <c r="I2987" t="s">
        <v>3858</v>
      </c>
      <c r="J2987" t="s">
        <v>3860</v>
      </c>
      <c r="K2987">
        <v>17000</v>
      </c>
    </row>
    <row r="2988" spans="1:11" x14ac:dyDescent="0.25">
      <c r="A2988" t="s">
        <v>4132</v>
      </c>
      <c r="B2988" t="s">
        <v>3853</v>
      </c>
      <c r="C2988" t="s">
        <v>354</v>
      </c>
      <c r="D2988" t="s">
        <v>4139</v>
      </c>
      <c r="E2988" t="s">
        <v>3898</v>
      </c>
      <c r="F2988" t="s">
        <v>420</v>
      </c>
      <c r="G2988" t="s">
        <v>4140</v>
      </c>
      <c r="H2988" t="s">
        <v>3900</v>
      </c>
      <c r="I2988" t="s">
        <v>3901</v>
      </c>
      <c r="J2988" t="s">
        <v>3859</v>
      </c>
      <c r="K2988">
        <v>29000</v>
      </c>
    </row>
    <row r="2989" spans="1:11" x14ac:dyDescent="0.25">
      <c r="A2989" t="s">
        <v>4132</v>
      </c>
      <c r="B2989" t="s">
        <v>3853</v>
      </c>
      <c r="C2989" t="s">
        <v>354</v>
      </c>
      <c r="D2989" t="s">
        <v>4139</v>
      </c>
      <c r="E2989" t="s">
        <v>3898</v>
      </c>
      <c r="F2989" t="s">
        <v>420</v>
      </c>
      <c r="G2989" t="s">
        <v>4140</v>
      </c>
      <c r="H2989" t="s">
        <v>3900</v>
      </c>
      <c r="I2989" t="s">
        <v>3901</v>
      </c>
      <c r="J2989" t="s">
        <v>3860</v>
      </c>
      <c r="K2989">
        <v>29000</v>
      </c>
    </row>
    <row r="2990" spans="1:11" x14ac:dyDescent="0.25">
      <c r="A2990" t="s">
        <v>4132</v>
      </c>
      <c r="B2990" t="s">
        <v>3853</v>
      </c>
      <c r="C2990" t="s">
        <v>354</v>
      </c>
      <c r="D2990" t="s">
        <v>4139</v>
      </c>
      <c r="E2990" t="s">
        <v>3898</v>
      </c>
      <c r="F2990" t="s">
        <v>420</v>
      </c>
      <c r="G2990" t="s">
        <v>4140</v>
      </c>
      <c r="H2990" t="s">
        <v>3900</v>
      </c>
      <c r="I2990" t="s">
        <v>3863</v>
      </c>
      <c r="J2990" t="s">
        <v>3864</v>
      </c>
      <c r="K2990">
        <v>69900</v>
      </c>
    </row>
    <row r="2991" spans="1:11" x14ac:dyDescent="0.25">
      <c r="A2991" t="s">
        <v>4132</v>
      </c>
      <c r="B2991" t="s">
        <v>3853</v>
      </c>
      <c r="C2991" t="s">
        <v>354</v>
      </c>
      <c r="D2991" t="s">
        <v>4139</v>
      </c>
      <c r="E2991" t="s">
        <v>3898</v>
      </c>
      <c r="F2991" t="s">
        <v>420</v>
      </c>
      <c r="G2991" t="s">
        <v>4140</v>
      </c>
      <c r="H2991" t="s">
        <v>3900</v>
      </c>
      <c r="I2991" t="s">
        <v>3863</v>
      </c>
      <c r="J2991" t="s">
        <v>3865</v>
      </c>
      <c r="K2991">
        <v>70000</v>
      </c>
    </row>
    <row r="2992" spans="1:11" x14ac:dyDescent="0.25">
      <c r="A2992" t="s">
        <v>4132</v>
      </c>
      <c r="B2992" t="s">
        <v>3853</v>
      </c>
      <c r="C2992" t="s">
        <v>354</v>
      </c>
      <c r="D2992" t="s">
        <v>4139</v>
      </c>
      <c r="E2992" t="s">
        <v>3898</v>
      </c>
      <c r="F2992" t="s">
        <v>420</v>
      </c>
      <c r="G2992" t="s">
        <v>4140</v>
      </c>
      <c r="H2992" t="s">
        <v>3900</v>
      </c>
      <c r="I2992" t="s">
        <v>3863</v>
      </c>
      <c r="J2992" t="s">
        <v>3883</v>
      </c>
      <c r="K2992">
        <v>70000</v>
      </c>
    </row>
    <row r="2993" spans="1:11" x14ac:dyDescent="0.25">
      <c r="A2993" t="s">
        <v>4132</v>
      </c>
      <c r="B2993" t="s">
        <v>3853</v>
      </c>
      <c r="C2993" t="s">
        <v>354</v>
      </c>
      <c r="D2993" t="s">
        <v>4139</v>
      </c>
      <c r="E2993" t="s">
        <v>3898</v>
      </c>
      <c r="F2993" t="s">
        <v>420</v>
      </c>
      <c r="G2993" t="s">
        <v>4140</v>
      </c>
      <c r="H2993" t="s">
        <v>3900</v>
      </c>
      <c r="I2993" t="s">
        <v>3972</v>
      </c>
      <c r="J2993" t="s">
        <v>3864</v>
      </c>
      <c r="K2993">
        <v>26400</v>
      </c>
    </row>
    <row r="2994" spans="1:11" x14ac:dyDescent="0.25">
      <c r="A2994" t="s">
        <v>4132</v>
      </c>
      <c r="B2994" t="s">
        <v>3853</v>
      </c>
      <c r="C2994" t="s">
        <v>354</v>
      </c>
      <c r="D2994" t="s">
        <v>4139</v>
      </c>
      <c r="E2994" t="s">
        <v>3898</v>
      </c>
      <c r="F2994" t="s">
        <v>420</v>
      </c>
      <c r="G2994" t="s">
        <v>4140</v>
      </c>
      <c r="H2994" t="s">
        <v>3900</v>
      </c>
      <c r="I2994" t="s">
        <v>3972</v>
      </c>
      <c r="J2994" t="s">
        <v>3865</v>
      </c>
      <c r="K2994">
        <v>26500</v>
      </c>
    </row>
    <row r="2995" spans="1:11" x14ac:dyDescent="0.25">
      <c r="A2995" t="s">
        <v>4132</v>
      </c>
      <c r="B2995" t="s">
        <v>3853</v>
      </c>
      <c r="C2995" t="s">
        <v>354</v>
      </c>
      <c r="D2995" t="s">
        <v>4139</v>
      </c>
      <c r="E2995" t="s">
        <v>3898</v>
      </c>
      <c r="F2995" t="s">
        <v>420</v>
      </c>
      <c r="G2995" t="s">
        <v>4140</v>
      </c>
      <c r="H2995" t="s">
        <v>3900</v>
      </c>
      <c r="I2995" t="s">
        <v>3972</v>
      </c>
      <c r="J2995" t="s">
        <v>3883</v>
      </c>
      <c r="K2995">
        <v>26500</v>
      </c>
    </row>
    <row r="2996" spans="1:11" x14ac:dyDescent="0.25">
      <c r="A2996" t="s">
        <v>4132</v>
      </c>
      <c r="B2996" t="s">
        <v>3853</v>
      </c>
      <c r="C2996" t="s">
        <v>354</v>
      </c>
      <c r="D2996" t="s">
        <v>4139</v>
      </c>
      <c r="E2996" t="s">
        <v>3898</v>
      </c>
      <c r="F2996" t="s">
        <v>420</v>
      </c>
      <c r="G2996" t="s">
        <v>4140</v>
      </c>
      <c r="H2996" t="s">
        <v>3900</v>
      </c>
      <c r="I2996" t="s">
        <v>3904</v>
      </c>
      <c r="J2996" t="s">
        <v>3864</v>
      </c>
      <c r="K2996">
        <v>35900</v>
      </c>
    </row>
    <row r="2997" spans="1:11" x14ac:dyDescent="0.25">
      <c r="A2997" t="s">
        <v>4132</v>
      </c>
      <c r="B2997" t="s">
        <v>3853</v>
      </c>
      <c r="C2997" t="s">
        <v>354</v>
      </c>
      <c r="D2997" t="s">
        <v>4139</v>
      </c>
      <c r="E2997" t="s">
        <v>3898</v>
      </c>
      <c r="F2997" t="s">
        <v>420</v>
      </c>
      <c r="G2997" t="s">
        <v>4140</v>
      </c>
      <c r="H2997" t="s">
        <v>3900</v>
      </c>
      <c r="I2997" t="s">
        <v>3904</v>
      </c>
      <c r="J2997" t="s">
        <v>3865</v>
      </c>
      <c r="K2997">
        <v>36000</v>
      </c>
    </row>
    <row r="2998" spans="1:11" x14ac:dyDescent="0.25">
      <c r="A2998" t="s">
        <v>4132</v>
      </c>
      <c r="B2998" t="s">
        <v>3853</v>
      </c>
      <c r="C2998" t="s">
        <v>354</v>
      </c>
      <c r="D2998" t="s">
        <v>4139</v>
      </c>
      <c r="E2998" t="s">
        <v>3898</v>
      </c>
      <c r="F2998" t="s">
        <v>420</v>
      </c>
      <c r="G2998" t="s">
        <v>4140</v>
      </c>
      <c r="H2998" t="s">
        <v>3900</v>
      </c>
      <c r="I2998" t="s">
        <v>3904</v>
      </c>
      <c r="J2998" t="s">
        <v>3883</v>
      </c>
      <c r="K2998">
        <v>36000</v>
      </c>
    </row>
    <row r="2999" spans="1:11" x14ac:dyDescent="0.25">
      <c r="A2999" t="s">
        <v>4132</v>
      </c>
      <c r="B2999" t="s">
        <v>3853</v>
      </c>
      <c r="C2999" t="s">
        <v>354</v>
      </c>
      <c r="D2999" t="s">
        <v>4139</v>
      </c>
      <c r="E2999" t="s">
        <v>3898</v>
      </c>
      <c r="F2999" t="s">
        <v>420</v>
      </c>
      <c r="G2999" t="s">
        <v>4140</v>
      </c>
      <c r="H2999" t="s">
        <v>3900</v>
      </c>
      <c r="I2999" t="s">
        <v>3866</v>
      </c>
      <c r="J2999" t="s">
        <v>3865</v>
      </c>
      <c r="K2999">
        <v>38000</v>
      </c>
    </row>
    <row r="3000" spans="1:11" x14ac:dyDescent="0.25">
      <c r="A3000" t="s">
        <v>4132</v>
      </c>
      <c r="B3000" t="s">
        <v>3853</v>
      </c>
      <c r="C3000" t="s">
        <v>354</v>
      </c>
      <c r="D3000" t="s">
        <v>4139</v>
      </c>
      <c r="E3000" t="s">
        <v>3898</v>
      </c>
      <c r="F3000" t="s">
        <v>420</v>
      </c>
      <c r="G3000" t="s">
        <v>4140</v>
      </c>
      <c r="H3000" t="s">
        <v>3900</v>
      </c>
      <c r="I3000" t="s">
        <v>3866</v>
      </c>
      <c r="J3000" t="s">
        <v>3883</v>
      </c>
      <c r="K3000">
        <v>38000</v>
      </c>
    </row>
    <row r="3001" spans="1:11" x14ac:dyDescent="0.25">
      <c r="A3001" t="s">
        <v>4132</v>
      </c>
      <c r="B3001" t="s">
        <v>3853</v>
      </c>
      <c r="C3001" t="s">
        <v>354</v>
      </c>
      <c r="D3001" t="s">
        <v>4139</v>
      </c>
      <c r="E3001" t="s">
        <v>3898</v>
      </c>
      <c r="F3001" t="s">
        <v>420</v>
      </c>
      <c r="G3001" t="s">
        <v>4140</v>
      </c>
      <c r="H3001" t="s">
        <v>3900</v>
      </c>
      <c r="I3001" t="s">
        <v>3867</v>
      </c>
      <c r="J3001" t="s">
        <v>3865</v>
      </c>
      <c r="K3001">
        <v>39000</v>
      </c>
    </row>
    <row r="3002" spans="1:11" x14ac:dyDescent="0.25">
      <c r="A3002" t="s">
        <v>4132</v>
      </c>
      <c r="B3002" t="s">
        <v>3853</v>
      </c>
      <c r="C3002" t="s">
        <v>354</v>
      </c>
      <c r="D3002" t="s">
        <v>4139</v>
      </c>
      <c r="E3002" t="s">
        <v>3898</v>
      </c>
      <c r="F3002" t="s">
        <v>420</v>
      </c>
      <c r="G3002" t="s">
        <v>4140</v>
      </c>
      <c r="H3002" t="s">
        <v>3900</v>
      </c>
      <c r="I3002" t="s">
        <v>3867</v>
      </c>
      <c r="J3002" t="s">
        <v>3883</v>
      </c>
      <c r="K3002">
        <v>39000</v>
      </c>
    </row>
    <row r="3003" spans="1:11" x14ac:dyDescent="0.25">
      <c r="A3003" t="s">
        <v>4132</v>
      </c>
      <c r="B3003" t="s">
        <v>3853</v>
      </c>
      <c r="C3003" t="s">
        <v>354</v>
      </c>
      <c r="D3003" t="s">
        <v>4139</v>
      </c>
      <c r="E3003" t="s">
        <v>3898</v>
      </c>
      <c r="F3003" t="s">
        <v>420</v>
      </c>
      <c r="G3003" t="s">
        <v>4140</v>
      </c>
      <c r="H3003" t="s">
        <v>3900</v>
      </c>
      <c r="I3003" t="s">
        <v>3870</v>
      </c>
      <c r="J3003" t="s">
        <v>3865</v>
      </c>
      <c r="K3003">
        <v>55000</v>
      </c>
    </row>
    <row r="3004" spans="1:11" x14ac:dyDescent="0.25">
      <c r="A3004" t="s">
        <v>4132</v>
      </c>
      <c r="B3004" t="s">
        <v>3853</v>
      </c>
      <c r="C3004" t="s">
        <v>354</v>
      </c>
      <c r="D3004" t="s">
        <v>4139</v>
      </c>
      <c r="E3004" t="s">
        <v>3898</v>
      </c>
      <c r="F3004" t="s">
        <v>420</v>
      </c>
      <c r="G3004" t="s">
        <v>4140</v>
      </c>
      <c r="H3004" t="s">
        <v>3900</v>
      </c>
      <c r="I3004" t="s">
        <v>3870</v>
      </c>
      <c r="J3004" t="s">
        <v>3883</v>
      </c>
      <c r="K3004">
        <v>55000</v>
      </c>
    </row>
    <row r="3005" spans="1:11" x14ac:dyDescent="0.25">
      <c r="A3005" t="s">
        <v>4132</v>
      </c>
      <c r="B3005" t="s">
        <v>3853</v>
      </c>
      <c r="C3005" t="s">
        <v>354</v>
      </c>
      <c r="D3005" t="s">
        <v>4139</v>
      </c>
      <c r="E3005" t="s">
        <v>3898</v>
      </c>
      <c r="F3005" t="s">
        <v>420</v>
      </c>
      <c r="G3005" t="s">
        <v>4140</v>
      </c>
      <c r="H3005" t="s">
        <v>3900</v>
      </c>
      <c r="I3005" t="s">
        <v>3905</v>
      </c>
      <c r="J3005" t="s">
        <v>3859</v>
      </c>
      <c r="K3005">
        <v>30</v>
      </c>
    </row>
    <row r="3006" spans="1:11" x14ac:dyDescent="0.25">
      <c r="A3006" t="s">
        <v>4132</v>
      </c>
      <c r="B3006" t="s">
        <v>3853</v>
      </c>
      <c r="C3006" t="s">
        <v>354</v>
      </c>
      <c r="D3006" t="s">
        <v>4139</v>
      </c>
      <c r="E3006" t="s">
        <v>3898</v>
      </c>
      <c r="F3006" t="s">
        <v>420</v>
      </c>
      <c r="G3006" t="s">
        <v>4140</v>
      </c>
      <c r="H3006" t="s">
        <v>3900</v>
      </c>
      <c r="I3006" t="s">
        <v>3905</v>
      </c>
      <c r="J3006" t="s">
        <v>3860</v>
      </c>
      <c r="K3006">
        <v>30</v>
      </c>
    </row>
    <row r="3007" spans="1:11" x14ac:dyDescent="0.25">
      <c r="A3007" t="s">
        <v>4132</v>
      </c>
      <c r="B3007" t="s">
        <v>3853</v>
      </c>
      <c r="C3007" t="s">
        <v>354</v>
      </c>
      <c r="D3007" t="s">
        <v>4139</v>
      </c>
      <c r="E3007" t="s">
        <v>3898</v>
      </c>
      <c r="F3007" t="s">
        <v>420</v>
      </c>
      <c r="G3007" t="s">
        <v>4140</v>
      </c>
      <c r="H3007" t="s">
        <v>3900</v>
      </c>
      <c r="I3007" t="s">
        <v>530</v>
      </c>
      <c r="J3007" t="s">
        <v>533</v>
      </c>
      <c r="K3007">
        <v>180000</v>
      </c>
    </row>
    <row r="3008" spans="1:11" x14ac:dyDescent="0.25">
      <c r="A3008" t="s">
        <v>4132</v>
      </c>
      <c r="B3008" t="s">
        <v>3853</v>
      </c>
      <c r="C3008" t="s">
        <v>354</v>
      </c>
      <c r="D3008" t="s">
        <v>4139</v>
      </c>
      <c r="E3008" t="s">
        <v>3898</v>
      </c>
      <c r="F3008" t="s">
        <v>420</v>
      </c>
      <c r="G3008" t="s">
        <v>4140</v>
      </c>
      <c r="H3008" t="s">
        <v>3900</v>
      </c>
      <c r="I3008" t="s">
        <v>530</v>
      </c>
      <c r="J3008" t="s">
        <v>3871</v>
      </c>
      <c r="K3008">
        <v>205000</v>
      </c>
    </row>
    <row r="3009" spans="1:11" x14ac:dyDescent="0.25">
      <c r="A3009" t="s">
        <v>4132</v>
      </c>
      <c r="B3009" t="s">
        <v>3853</v>
      </c>
      <c r="C3009" t="s">
        <v>354</v>
      </c>
      <c r="D3009" t="s">
        <v>4139</v>
      </c>
      <c r="E3009" t="s">
        <v>3898</v>
      </c>
      <c r="F3009" t="s">
        <v>420</v>
      </c>
      <c r="G3009" t="s">
        <v>4140</v>
      </c>
      <c r="H3009" t="s">
        <v>3900</v>
      </c>
      <c r="I3009" t="s">
        <v>3873</v>
      </c>
      <c r="J3009" t="s">
        <v>3859</v>
      </c>
      <c r="K3009">
        <v>116</v>
      </c>
    </row>
    <row r="3010" spans="1:11" x14ac:dyDescent="0.25">
      <c r="A3010" t="s">
        <v>4132</v>
      </c>
      <c r="B3010" t="s">
        <v>3853</v>
      </c>
      <c r="C3010" t="s">
        <v>354</v>
      </c>
      <c r="D3010" t="s">
        <v>4139</v>
      </c>
      <c r="E3010" t="s">
        <v>3898</v>
      </c>
      <c r="F3010" t="s">
        <v>420</v>
      </c>
      <c r="G3010" t="s">
        <v>4140</v>
      </c>
      <c r="H3010" t="s">
        <v>3900</v>
      </c>
      <c r="I3010" t="s">
        <v>3873</v>
      </c>
      <c r="J3010" t="s">
        <v>3860</v>
      </c>
      <c r="K3010">
        <v>116</v>
      </c>
    </row>
    <row r="3011" spans="1:11" x14ac:dyDescent="0.25">
      <c r="A3011" t="s">
        <v>4132</v>
      </c>
      <c r="B3011" t="s">
        <v>3853</v>
      </c>
      <c r="C3011" t="s">
        <v>354</v>
      </c>
      <c r="D3011" t="s">
        <v>4139</v>
      </c>
      <c r="E3011" t="s">
        <v>3898</v>
      </c>
      <c r="F3011" t="s">
        <v>420</v>
      </c>
      <c r="G3011" t="s">
        <v>4140</v>
      </c>
      <c r="H3011" t="s">
        <v>3900</v>
      </c>
      <c r="I3011" t="s">
        <v>3886</v>
      </c>
      <c r="J3011" t="s">
        <v>3871</v>
      </c>
      <c r="K3011">
        <v>205000</v>
      </c>
    </row>
    <row r="3012" spans="1:11" x14ac:dyDescent="0.25">
      <c r="A3012" t="s">
        <v>4132</v>
      </c>
      <c r="B3012" t="s">
        <v>3853</v>
      </c>
      <c r="C3012" t="s">
        <v>354</v>
      </c>
      <c r="D3012" t="s">
        <v>4139</v>
      </c>
      <c r="E3012" t="s">
        <v>3898</v>
      </c>
      <c r="F3012" t="s">
        <v>420</v>
      </c>
      <c r="G3012" t="s">
        <v>4140</v>
      </c>
      <c r="H3012" t="s">
        <v>3900</v>
      </c>
      <c r="I3012" t="s">
        <v>3875</v>
      </c>
      <c r="J3012" t="s">
        <v>533</v>
      </c>
      <c r="K3012">
        <v>180000</v>
      </c>
    </row>
    <row r="3013" spans="1:11" x14ac:dyDescent="0.25">
      <c r="A3013" t="s">
        <v>4132</v>
      </c>
      <c r="B3013" t="s">
        <v>3853</v>
      </c>
      <c r="C3013" t="s">
        <v>354</v>
      </c>
      <c r="D3013" t="s">
        <v>4139</v>
      </c>
      <c r="E3013" t="s">
        <v>3898</v>
      </c>
      <c r="F3013" t="s">
        <v>420</v>
      </c>
      <c r="G3013" t="s">
        <v>4140</v>
      </c>
      <c r="H3013" t="s">
        <v>3900</v>
      </c>
      <c r="I3013" t="s">
        <v>3875</v>
      </c>
      <c r="J3013" t="s">
        <v>3871</v>
      </c>
      <c r="K3013">
        <v>205000</v>
      </c>
    </row>
    <row r="3014" spans="1:11" x14ac:dyDescent="0.25">
      <c r="A3014" t="s">
        <v>4132</v>
      </c>
      <c r="B3014" t="s">
        <v>3853</v>
      </c>
      <c r="C3014" t="s">
        <v>354</v>
      </c>
      <c r="D3014" t="s">
        <v>4141</v>
      </c>
      <c r="E3014" t="s">
        <v>3936</v>
      </c>
      <c r="F3014" t="s">
        <v>347</v>
      </c>
      <c r="G3014" t="s">
        <v>4142</v>
      </c>
      <c r="H3014" t="s">
        <v>3857</v>
      </c>
      <c r="I3014" t="s">
        <v>3903</v>
      </c>
      <c r="J3014" t="s">
        <v>3864</v>
      </c>
      <c r="K3014">
        <v>45900</v>
      </c>
    </row>
    <row r="3015" spans="1:11" x14ac:dyDescent="0.25">
      <c r="A3015" t="s">
        <v>4132</v>
      </c>
      <c r="B3015" t="s">
        <v>3853</v>
      </c>
      <c r="C3015" t="s">
        <v>354</v>
      </c>
      <c r="D3015" t="s">
        <v>4141</v>
      </c>
      <c r="E3015" t="s">
        <v>3936</v>
      </c>
      <c r="F3015" t="s">
        <v>347</v>
      </c>
      <c r="G3015" t="s">
        <v>4142</v>
      </c>
      <c r="H3015" t="s">
        <v>3857</v>
      </c>
      <c r="I3015" t="s">
        <v>3903</v>
      </c>
      <c r="J3015" t="s">
        <v>3865</v>
      </c>
      <c r="K3015">
        <v>48700</v>
      </c>
    </row>
    <row r="3016" spans="1:11" x14ac:dyDescent="0.25">
      <c r="A3016" t="s">
        <v>4132</v>
      </c>
      <c r="B3016" t="s">
        <v>3853</v>
      </c>
      <c r="C3016" t="s">
        <v>354</v>
      </c>
      <c r="D3016" t="s">
        <v>4141</v>
      </c>
      <c r="E3016" t="s">
        <v>3936</v>
      </c>
      <c r="F3016" t="s">
        <v>347</v>
      </c>
      <c r="G3016" t="s">
        <v>4142</v>
      </c>
      <c r="H3016" t="s">
        <v>3857</v>
      </c>
      <c r="I3016" t="s">
        <v>3903</v>
      </c>
      <c r="J3016" t="s">
        <v>3883</v>
      </c>
      <c r="K3016">
        <v>48700</v>
      </c>
    </row>
    <row r="3017" spans="1:11" x14ac:dyDescent="0.25">
      <c r="A3017" t="s">
        <v>4132</v>
      </c>
      <c r="B3017" t="s">
        <v>3853</v>
      </c>
      <c r="C3017" t="s">
        <v>354</v>
      </c>
      <c r="D3017" t="s">
        <v>4141</v>
      </c>
      <c r="E3017" t="s">
        <v>3936</v>
      </c>
      <c r="F3017" t="s">
        <v>347</v>
      </c>
      <c r="G3017" t="s">
        <v>4142</v>
      </c>
      <c r="H3017" t="s">
        <v>3857</v>
      </c>
      <c r="I3017" t="s">
        <v>3904</v>
      </c>
      <c r="J3017" t="s">
        <v>3864</v>
      </c>
      <c r="K3017">
        <v>26300</v>
      </c>
    </row>
    <row r="3018" spans="1:11" x14ac:dyDescent="0.25">
      <c r="A3018" t="s">
        <v>4132</v>
      </c>
      <c r="B3018" t="s">
        <v>3853</v>
      </c>
      <c r="C3018" t="s">
        <v>354</v>
      </c>
      <c r="D3018" t="s">
        <v>4141</v>
      </c>
      <c r="E3018" t="s">
        <v>3936</v>
      </c>
      <c r="F3018" t="s">
        <v>347</v>
      </c>
      <c r="G3018" t="s">
        <v>4142</v>
      </c>
      <c r="H3018" t="s">
        <v>3857</v>
      </c>
      <c r="I3018" t="s">
        <v>3904</v>
      </c>
      <c r="J3018" t="s">
        <v>3865</v>
      </c>
      <c r="K3018">
        <v>32000</v>
      </c>
    </row>
    <row r="3019" spans="1:11" x14ac:dyDescent="0.25">
      <c r="A3019" t="s">
        <v>4132</v>
      </c>
      <c r="B3019" t="s">
        <v>3853</v>
      </c>
      <c r="C3019" t="s">
        <v>354</v>
      </c>
      <c r="D3019" t="s">
        <v>4141</v>
      </c>
      <c r="E3019" t="s">
        <v>3936</v>
      </c>
      <c r="F3019" t="s">
        <v>347</v>
      </c>
      <c r="G3019" t="s">
        <v>4142</v>
      </c>
      <c r="H3019" t="s">
        <v>3857</v>
      </c>
      <c r="I3019" t="s">
        <v>3904</v>
      </c>
      <c r="J3019" t="s">
        <v>3883</v>
      </c>
      <c r="K3019">
        <v>32000</v>
      </c>
    </row>
    <row r="3020" spans="1:11" x14ac:dyDescent="0.25">
      <c r="A3020" t="s">
        <v>4132</v>
      </c>
      <c r="B3020" t="s">
        <v>3853</v>
      </c>
      <c r="C3020" t="s">
        <v>354</v>
      </c>
      <c r="D3020" t="s">
        <v>4141</v>
      </c>
      <c r="E3020" t="s">
        <v>3936</v>
      </c>
      <c r="F3020" t="s">
        <v>347</v>
      </c>
      <c r="G3020" t="s">
        <v>4142</v>
      </c>
      <c r="H3020" t="s">
        <v>3857</v>
      </c>
      <c r="I3020" t="s">
        <v>3866</v>
      </c>
      <c r="J3020" t="s">
        <v>3865</v>
      </c>
      <c r="K3020">
        <v>40000</v>
      </c>
    </row>
    <row r="3021" spans="1:11" x14ac:dyDescent="0.25">
      <c r="A3021" t="s">
        <v>4132</v>
      </c>
      <c r="B3021" t="s">
        <v>3853</v>
      </c>
      <c r="C3021" t="s">
        <v>354</v>
      </c>
      <c r="D3021" t="s">
        <v>4141</v>
      </c>
      <c r="E3021" t="s">
        <v>3936</v>
      </c>
      <c r="F3021" t="s">
        <v>347</v>
      </c>
      <c r="G3021" t="s">
        <v>4142</v>
      </c>
      <c r="H3021" t="s">
        <v>3857</v>
      </c>
      <c r="I3021" t="s">
        <v>3866</v>
      </c>
      <c r="J3021" t="s">
        <v>3883</v>
      </c>
      <c r="K3021">
        <v>40000</v>
      </c>
    </row>
    <row r="3022" spans="1:11" x14ac:dyDescent="0.25">
      <c r="A3022" t="s">
        <v>4132</v>
      </c>
      <c r="B3022" t="s">
        <v>3853</v>
      </c>
      <c r="C3022" t="s">
        <v>354</v>
      </c>
      <c r="D3022" t="s">
        <v>4141</v>
      </c>
      <c r="E3022" t="s">
        <v>3936</v>
      </c>
      <c r="F3022" t="s">
        <v>347</v>
      </c>
      <c r="G3022" t="s">
        <v>4142</v>
      </c>
      <c r="H3022" t="s">
        <v>3857</v>
      </c>
      <c r="I3022" t="s">
        <v>3869</v>
      </c>
      <c r="J3022" t="s">
        <v>3865</v>
      </c>
      <c r="K3022">
        <v>15000</v>
      </c>
    </row>
    <row r="3023" spans="1:11" x14ac:dyDescent="0.25">
      <c r="A3023" t="s">
        <v>4132</v>
      </c>
      <c r="B3023" t="s">
        <v>3853</v>
      </c>
      <c r="C3023" t="s">
        <v>354</v>
      </c>
      <c r="D3023" t="s">
        <v>4141</v>
      </c>
      <c r="E3023" t="s">
        <v>3936</v>
      </c>
      <c r="F3023" t="s">
        <v>347</v>
      </c>
      <c r="G3023" t="s">
        <v>4142</v>
      </c>
      <c r="H3023" t="s">
        <v>3857</v>
      </c>
      <c r="I3023" t="s">
        <v>3869</v>
      </c>
      <c r="J3023" t="s">
        <v>3883</v>
      </c>
      <c r="K3023">
        <v>15000</v>
      </c>
    </row>
    <row r="3024" spans="1:11" x14ac:dyDescent="0.25">
      <c r="A3024" t="s">
        <v>4132</v>
      </c>
      <c r="B3024" t="s">
        <v>3853</v>
      </c>
      <c r="C3024" t="s">
        <v>354</v>
      </c>
      <c r="D3024" t="s">
        <v>4141</v>
      </c>
      <c r="E3024" t="s">
        <v>3936</v>
      </c>
      <c r="F3024" t="s">
        <v>347</v>
      </c>
      <c r="G3024" t="s">
        <v>4142</v>
      </c>
      <c r="H3024" t="s">
        <v>3857</v>
      </c>
      <c r="I3024" t="s">
        <v>3870</v>
      </c>
      <c r="J3024" t="s">
        <v>3865</v>
      </c>
      <c r="K3024">
        <v>40000</v>
      </c>
    </row>
    <row r="3025" spans="1:11" x14ac:dyDescent="0.25">
      <c r="A3025" t="s">
        <v>4132</v>
      </c>
      <c r="B3025" t="s">
        <v>3853</v>
      </c>
      <c r="C3025" t="s">
        <v>354</v>
      </c>
      <c r="D3025" t="s">
        <v>4141</v>
      </c>
      <c r="E3025" t="s">
        <v>3936</v>
      </c>
      <c r="F3025" t="s">
        <v>347</v>
      </c>
      <c r="G3025" t="s">
        <v>4142</v>
      </c>
      <c r="H3025" t="s">
        <v>3857</v>
      </c>
      <c r="I3025" t="s">
        <v>3870</v>
      </c>
      <c r="J3025" t="s">
        <v>3883</v>
      </c>
      <c r="K3025">
        <v>40000</v>
      </c>
    </row>
    <row r="3026" spans="1:11" x14ac:dyDescent="0.25">
      <c r="A3026" t="s">
        <v>4132</v>
      </c>
      <c r="B3026" t="s">
        <v>3853</v>
      </c>
      <c r="C3026" t="s">
        <v>354</v>
      </c>
      <c r="D3026" t="s">
        <v>4141</v>
      </c>
      <c r="E3026" t="s">
        <v>3936</v>
      </c>
      <c r="F3026" t="s">
        <v>347</v>
      </c>
      <c r="G3026" t="s">
        <v>4142</v>
      </c>
      <c r="H3026" t="s">
        <v>3857</v>
      </c>
      <c r="I3026" t="s">
        <v>3935</v>
      </c>
      <c r="J3026" t="s">
        <v>3865</v>
      </c>
      <c r="K3026">
        <v>22000</v>
      </c>
    </row>
    <row r="3027" spans="1:11" x14ac:dyDescent="0.25">
      <c r="A3027" t="s">
        <v>4132</v>
      </c>
      <c r="B3027" t="s">
        <v>3853</v>
      </c>
      <c r="C3027" t="s">
        <v>354</v>
      </c>
      <c r="D3027" t="s">
        <v>4141</v>
      </c>
      <c r="E3027" t="s">
        <v>3936</v>
      </c>
      <c r="F3027" t="s">
        <v>347</v>
      </c>
      <c r="G3027" t="s">
        <v>4142</v>
      </c>
      <c r="H3027" t="s">
        <v>3857</v>
      </c>
      <c r="I3027" t="s">
        <v>3935</v>
      </c>
      <c r="J3027" t="s">
        <v>3883</v>
      </c>
      <c r="K3027">
        <v>22000</v>
      </c>
    </row>
    <row r="3028" spans="1:11" x14ac:dyDescent="0.25">
      <c r="A3028" t="s">
        <v>4132</v>
      </c>
      <c r="B3028" t="s">
        <v>3853</v>
      </c>
      <c r="C3028" t="s">
        <v>354</v>
      </c>
      <c r="D3028" t="s">
        <v>4141</v>
      </c>
      <c r="E3028" t="s">
        <v>3936</v>
      </c>
      <c r="F3028" t="s">
        <v>347</v>
      </c>
      <c r="G3028" t="s">
        <v>4142</v>
      </c>
      <c r="H3028" t="s">
        <v>3857</v>
      </c>
      <c r="I3028" t="s">
        <v>530</v>
      </c>
      <c r="J3028" t="s">
        <v>533</v>
      </c>
      <c r="K3028">
        <v>125000</v>
      </c>
    </row>
    <row r="3029" spans="1:11" x14ac:dyDescent="0.25">
      <c r="A3029" t="s">
        <v>4132</v>
      </c>
      <c r="B3029" t="s">
        <v>3853</v>
      </c>
      <c r="C3029" t="s">
        <v>354</v>
      </c>
      <c r="D3029" t="s">
        <v>4141</v>
      </c>
      <c r="E3029" t="s">
        <v>3936</v>
      </c>
      <c r="F3029" t="s">
        <v>347</v>
      </c>
      <c r="G3029" t="s">
        <v>4142</v>
      </c>
      <c r="H3029" t="s">
        <v>3857</v>
      </c>
      <c r="I3029" t="s">
        <v>530</v>
      </c>
      <c r="J3029" t="s">
        <v>3871</v>
      </c>
      <c r="K3029">
        <v>135000</v>
      </c>
    </row>
    <row r="3030" spans="1:11" x14ac:dyDescent="0.25">
      <c r="A3030" t="s">
        <v>4132</v>
      </c>
      <c r="B3030" t="s">
        <v>3853</v>
      </c>
      <c r="C3030" t="s">
        <v>354</v>
      </c>
      <c r="D3030" t="s">
        <v>4141</v>
      </c>
      <c r="E3030" t="s">
        <v>3936</v>
      </c>
      <c r="F3030" t="s">
        <v>347</v>
      </c>
      <c r="G3030" t="s">
        <v>4142</v>
      </c>
      <c r="H3030" t="s">
        <v>3857</v>
      </c>
      <c r="I3030" t="s">
        <v>3873</v>
      </c>
      <c r="J3030" t="s">
        <v>3859</v>
      </c>
      <c r="K3030">
        <v>224</v>
      </c>
    </row>
    <row r="3031" spans="1:11" x14ac:dyDescent="0.25">
      <c r="A3031" t="s">
        <v>4132</v>
      </c>
      <c r="B3031" t="s">
        <v>3853</v>
      </c>
      <c r="C3031" t="s">
        <v>354</v>
      </c>
      <c r="D3031" t="s">
        <v>4141</v>
      </c>
      <c r="E3031" t="s">
        <v>3936</v>
      </c>
      <c r="F3031" t="s">
        <v>347</v>
      </c>
      <c r="G3031" t="s">
        <v>4142</v>
      </c>
      <c r="H3031" t="s">
        <v>3857</v>
      </c>
      <c r="I3031" t="s">
        <v>3873</v>
      </c>
      <c r="J3031" t="s">
        <v>3860</v>
      </c>
      <c r="K3031">
        <v>224</v>
      </c>
    </row>
    <row r="3032" spans="1:11" x14ac:dyDescent="0.25">
      <c r="A3032" t="s">
        <v>4132</v>
      </c>
      <c r="B3032" t="s">
        <v>3853</v>
      </c>
      <c r="C3032" t="s">
        <v>354</v>
      </c>
      <c r="D3032" t="s">
        <v>4141</v>
      </c>
      <c r="E3032" t="s">
        <v>3936</v>
      </c>
      <c r="F3032" t="s">
        <v>347</v>
      </c>
      <c r="G3032" t="s">
        <v>4142</v>
      </c>
      <c r="H3032" t="s">
        <v>3857</v>
      </c>
      <c r="I3032" t="s">
        <v>3886</v>
      </c>
      <c r="J3032" t="s">
        <v>3871</v>
      </c>
      <c r="K3032">
        <v>135000</v>
      </c>
    </row>
    <row r="3033" spans="1:11" x14ac:dyDescent="0.25">
      <c r="A3033" t="s">
        <v>4132</v>
      </c>
      <c r="B3033" t="s">
        <v>3853</v>
      </c>
      <c r="C3033" t="s">
        <v>354</v>
      </c>
      <c r="D3033" t="s">
        <v>4141</v>
      </c>
      <c r="E3033" t="s">
        <v>3936</v>
      </c>
      <c r="F3033" t="s">
        <v>347</v>
      </c>
      <c r="G3033" t="s">
        <v>4142</v>
      </c>
      <c r="H3033" t="s">
        <v>3857</v>
      </c>
      <c r="I3033" t="s">
        <v>3875</v>
      </c>
      <c r="J3033" t="s">
        <v>533</v>
      </c>
      <c r="K3033">
        <v>125000</v>
      </c>
    </row>
    <row r="3034" spans="1:11" x14ac:dyDescent="0.25">
      <c r="A3034" t="s">
        <v>4132</v>
      </c>
      <c r="B3034" t="s">
        <v>3853</v>
      </c>
      <c r="C3034" t="s">
        <v>354</v>
      </c>
      <c r="D3034" t="s">
        <v>4141</v>
      </c>
      <c r="E3034" t="s">
        <v>3936</v>
      </c>
      <c r="F3034" t="s">
        <v>347</v>
      </c>
      <c r="G3034" t="s">
        <v>4142</v>
      </c>
      <c r="H3034" t="s">
        <v>3857</v>
      </c>
      <c r="I3034" t="s">
        <v>3875</v>
      </c>
      <c r="J3034" t="s">
        <v>3871</v>
      </c>
      <c r="K3034">
        <v>135000</v>
      </c>
    </row>
    <row r="3035" spans="1:11" x14ac:dyDescent="0.25">
      <c r="A3035" t="s">
        <v>4132</v>
      </c>
      <c r="B3035" t="s">
        <v>3853</v>
      </c>
      <c r="C3035" t="s">
        <v>354</v>
      </c>
      <c r="D3035" t="s">
        <v>4141</v>
      </c>
      <c r="E3035" t="s">
        <v>3936</v>
      </c>
      <c r="F3035" t="s">
        <v>347</v>
      </c>
      <c r="G3035" t="s">
        <v>4142</v>
      </c>
      <c r="H3035" t="s">
        <v>3857</v>
      </c>
      <c r="I3035" t="s">
        <v>3876</v>
      </c>
      <c r="J3035" t="s">
        <v>3865</v>
      </c>
      <c r="K3035">
        <v>56600</v>
      </c>
    </row>
    <row r="3036" spans="1:11" x14ac:dyDescent="0.25">
      <c r="A3036" t="s">
        <v>4132</v>
      </c>
      <c r="B3036" t="s">
        <v>3853</v>
      </c>
      <c r="C3036" t="s">
        <v>354</v>
      </c>
      <c r="D3036" t="s">
        <v>4141</v>
      </c>
      <c r="E3036" t="s">
        <v>3936</v>
      </c>
      <c r="F3036" t="s">
        <v>347</v>
      </c>
      <c r="G3036" t="s">
        <v>4142</v>
      </c>
      <c r="H3036" t="s">
        <v>3857</v>
      </c>
      <c r="I3036" t="s">
        <v>3876</v>
      </c>
      <c r="J3036" t="s">
        <v>3883</v>
      </c>
      <c r="K3036">
        <v>56600</v>
      </c>
    </row>
    <row r="3037" spans="1:11" x14ac:dyDescent="0.25">
      <c r="A3037" t="s">
        <v>4132</v>
      </c>
      <c r="B3037" t="s">
        <v>3853</v>
      </c>
      <c r="C3037" t="s">
        <v>354</v>
      </c>
      <c r="D3037" t="s">
        <v>4143</v>
      </c>
      <c r="E3037" t="s">
        <v>770</v>
      </c>
      <c r="F3037" t="s">
        <v>305</v>
      </c>
      <c r="G3037" t="s">
        <v>4144</v>
      </c>
      <c r="H3037" t="s">
        <v>3890</v>
      </c>
      <c r="I3037" t="s">
        <v>3858</v>
      </c>
      <c r="J3037" t="s">
        <v>3859</v>
      </c>
      <c r="K3037">
        <v>17100</v>
      </c>
    </row>
    <row r="3038" spans="1:11" x14ac:dyDescent="0.25">
      <c r="A3038" t="s">
        <v>4132</v>
      </c>
      <c r="B3038" t="s">
        <v>3853</v>
      </c>
      <c r="C3038" t="s">
        <v>354</v>
      </c>
      <c r="D3038" t="s">
        <v>4143</v>
      </c>
      <c r="E3038" t="s">
        <v>770</v>
      </c>
      <c r="F3038" t="s">
        <v>305</v>
      </c>
      <c r="G3038" t="s">
        <v>4144</v>
      </c>
      <c r="H3038" t="s">
        <v>3890</v>
      </c>
      <c r="I3038" t="s">
        <v>3858</v>
      </c>
      <c r="J3038" t="s">
        <v>3860</v>
      </c>
      <c r="K3038">
        <v>17100</v>
      </c>
    </row>
    <row r="3039" spans="1:11" x14ac:dyDescent="0.25">
      <c r="A3039" t="s">
        <v>4132</v>
      </c>
      <c r="B3039" t="s">
        <v>3853</v>
      </c>
      <c r="C3039" t="s">
        <v>354</v>
      </c>
      <c r="D3039" t="s">
        <v>4143</v>
      </c>
      <c r="E3039" t="s">
        <v>770</v>
      </c>
      <c r="F3039" t="s">
        <v>305</v>
      </c>
      <c r="G3039" t="s">
        <v>4144</v>
      </c>
      <c r="H3039" t="s">
        <v>3890</v>
      </c>
      <c r="I3039" t="s">
        <v>3881</v>
      </c>
      <c r="J3039" t="s">
        <v>3859</v>
      </c>
      <c r="K3039">
        <v>9000</v>
      </c>
    </row>
    <row r="3040" spans="1:11" x14ac:dyDescent="0.25">
      <c r="A3040" t="s">
        <v>4132</v>
      </c>
      <c r="B3040" t="s">
        <v>3853</v>
      </c>
      <c r="C3040" t="s">
        <v>354</v>
      </c>
      <c r="D3040" t="s">
        <v>4143</v>
      </c>
      <c r="E3040" t="s">
        <v>770</v>
      </c>
      <c r="F3040" t="s">
        <v>305</v>
      </c>
      <c r="G3040" t="s">
        <v>4144</v>
      </c>
      <c r="H3040" t="s">
        <v>3890</v>
      </c>
      <c r="I3040" t="s">
        <v>3881</v>
      </c>
      <c r="J3040" t="s">
        <v>3860</v>
      </c>
      <c r="K3040">
        <v>9000</v>
      </c>
    </row>
    <row r="3041" spans="1:11" x14ac:dyDescent="0.25">
      <c r="A3041" t="s">
        <v>4132</v>
      </c>
      <c r="B3041" t="s">
        <v>3853</v>
      </c>
      <c r="C3041" t="s">
        <v>354</v>
      </c>
      <c r="D3041" t="s">
        <v>4143</v>
      </c>
      <c r="E3041" t="s">
        <v>770</v>
      </c>
      <c r="F3041" t="s">
        <v>305</v>
      </c>
      <c r="G3041" t="s">
        <v>4144</v>
      </c>
      <c r="H3041" t="s">
        <v>3890</v>
      </c>
      <c r="I3041" t="s">
        <v>3863</v>
      </c>
      <c r="J3041" t="s">
        <v>3864</v>
      </c>
      <c r="K3041">
        <v>72000</v>
      </c>
    </row>
    <row r="3042" spans="1:11" x14ac:dyDescent="0.25">
      <c r="A3042" t="s">
        <v>4132</v>
      </c>
      <c r="B3042" t="s">
        <v>3853</v>
      </c>
      <c r="C3042" t="s">
        <v>354</v>
      </c>
      <c r="D3042" t="s">
        <v>4143</v>
      </c>
      <c r="E3042" t="s">
        <v>770</v>
      </c>
      <c r="F3042" t="s">
        <v>305</v>
      </c>
      <c r="G3042" t="s">
        <v>4144</v>
      </c>
      <c r="H3042" t="s">
        <v>3890</v>
      </c>
      <c r="I3042" t="s">
        <v>3863</v>
      </c>
      <c r="J3042" t="s">
        <v>3865</v>
      </c>
      <c r="K3042">
        <v>75300</v>
      </c>
    </row>
    <row r="3043" spans="1:11" x14ac:dyDescent="0.25">
      <c r="A3043" t="s">
        <v>4132</v>
      </c>
      <c r="B3043" t="s">
        <v>3853</v>
      </c>
      <c r="C3043" t="s">
        <v>354</v>
      </c>
      <c r="D3043" t="s">
        <v>4143</v>
      </c>
      <c r="E3043" t="s">
        <v>770</v>
      </c>
      <c r="F3043" t="s">
        <v>305</v>
      </c>
      <c r="G3043" t="s">
        <v>4144</v>
      </c>
      <c r="H3043" t="s">
        <v>3890</v>
      </c>
      <c r="I3043" t="s">
        <v>3863</v>
      </c>
      <c r="J3043" t="s">
        <v>3883</v>
      </c>
      <c r="K3043">
        <v>75300</v>
      </c>
    </row>
    <row r="3044" spans="1:11" x14ac:dyDescent="0.25">
      <c r="A3044" t="s">
        <v>4132</v>
      </c>
      <c r="B3044" t="s">
        <v>3853</v>
      </c>
      <c r="C3044" t="s">
        <v>354</v>
      </c>
      <c r="D3044" t="s">
        <v>4143</v>
      </c>
      <c r="E3044" t="s">
        <v>770</v>
      </c>
      <c r="F3044" t="s">
        <v>305</v>
      </c>
      <c r="G3044" t="s">
        <v>4144</v>
      </c>
      <c r="H3044" t="s">
        <v>3890</v>
      </c>
      <c r="I3044" t="s">
        <v>3972</v>
      </c>
      <c r="J3044" t="s">
        <v>3864</v>
      </c>
      <c r="K3044">
        <v>32400</v>
      </c>
    </row>
    <row r="3045" spans="1:11" x14ac:dyDescent="0.25">
      <c r="A3045" t="s">
        <v>4132</v>
      </c>
      <c r="B3045" t="s">
        <v>3853</v>
      </c>
      <c r="C3045" t="s">
        <v>354</v>
      </c>
      <c r="D3045" t="s">
        <v>4143</v>
      </c>
      <c r="E3045" t="s">
        <v>770</v>
      </c>
      <c r="F3045" t="s">
        <v>305</v>
      </c>
      <c r="G3045" t="s">
        <v>4144</v>
      </c>
      <c r="H3045" t="s">
        <v>3890</v>
      </c>
      <c r="I3045" t="s">
        <v>3972</v>
      </c>
      <c r="J3045" t="s">
        <v>3865</v>
      </c>
      <c r="K3045">
        <v>34000</v>
      </c>
    </row>
    <row r="3046" spans="1:11" x14ac:dyDescent="0.25">
      <c r="A3046" t="s">
        <v>4132</v>
      </c>
      <c r="B3046" t="s">
        <v>3853</v>
      </c>
      <c r="C3046" t="s">
        <v>354</v>
      </c>
      <c r="D3046" t="s">
        <v>4143</v>
      </c>
      <c r="E3046" t="s">
        <v>770</v>
      </c>
      <c r="F3046" t="s">
        <v>305</v>
      </c>
      <c r="G3046" t="s">
        <v>4144</v>
      </c>
      <c r="H3046" t="s">
        <v>3890</v>
      </c>
      <c r="I3046" t="s">
        <v>3972</v>
      </c>
      <c r="J3046" t="s">
        <v>3883</v>
      </c>
      <c r="K3046">
        <v>34000</v>
      </c>
    </row>
    <row r="3047" spans="1:11" x14ac:dyDescent="0.25">
      <c r="A3047" t="s">
        <v>4132</v>
      </c>
      <c r="B3047" t="s">
        <v>3853</v>
      </c>
      <c r="C3047" t="s">
        <v>354</v>
      </c>
      <c r="D3047" t="s">
        <v>4143</v>
      </c>
      <c r="E3047" t="s">
        <v>770</v>
      </c>
      <c r="F3047" t="s">
        <v>305</v>
      </c>
      <c r="G3047" t="s">
        <v>4144</v>
      </c>
      <c r="H3047" t="s">
        <v>3890</v>
      </c>
      <c r="I3047" t="s">
        <v>3882</v>
      </c>
      <c r="J3047" t="s">
        <v>3864</v>
      </c>
      <c r="K3047">
        <v>35340</v>
      </c>
    </row>
    <row r="3048" spans="1:11" x14ac:dyDescent="0.25">
      <c r="A3048" t="s">
        <v>4132</v>
      </c>
      <c r="B3048" t="s">
        <v>3853</v>
      </c>
      <c r="C3048" t="s">
        <v>354</v>
      </c>
      <c r="D3048" t="s">
        <v>4143</v>
      </c>
      <c r="E3048" t="s">
        <v>770</v>
      </c>
      <c r="F3048" t="s">
        <v>305</v>
      </c>
      <c r="G3048" t="s">
        <v>4144</v>
      </c>
      <c r="H3048" t="s">
        <v>3890</v>
      </c>
      <c r="I3048" t="s">
        <v>3882</v>
      </c>
      <c r="J3048" t="s">
        <v>3865</v>
      </c>
      <c r="K3048">
        <v>37200</v>
      </c>
    </row>
    <row r="3049" spans="1:11" x14ac:dyDescent="0.25">
      <c r="A3049" t="s">
        <v>4132</v>
      </c>
      <c r="B3049" t="s">
        <v>3853</v>
      </c>
      <c r="C3049" t="s">
        <v>354</v>
      </c>
      <c r="D3049" t="s">
        <v>4143</v>
      </c>
      <c r="E3049" t="s">
        <v>770</v>
      </c>
      <c r="F3049" t="s">
        <v>305</v>
      </c>
      <c r="G3049" t="s">
        <v>4144</v>
      </c>
      <c r="H3049" t="s">
        <v>3890</v>
      </c>
      <c r="I3049" t="s">
        <v>3882</v>
      </c>
      <c r="J3049" t="s">
        <v>3883</v>
      </c>
      <c r="K3049">
        <v>37200</v>
      </c>
    </row>
    <row r="3050" spans="1:11" x14ac:dyDescent="0.25">
      <c r="A3050" t="s">
        <v>4132</v>
      </c>
      <c r="B3050" t="s">
        <v>3853</v>
      </c>
      <c r="C3050" t="s">
        <v>354</v>
      </c>
      <c r="D3050" t="s">
        <v>4143</v>
      </c>
      <c r="E3050" t="s">
        <v>770</v>
      </c>
      <c r="F3050" t="s">
        <v>305</v>
      </c>
      <c r="G3050" t="s">
        <v>4144</v>
      </c>
      <c r="H3050" t="s">
        <v>3890</v>
      </c>
      <c r="I3050" t="s">
        <v>3866</v>
      </c>
      <c r="J3050" t="s">
        <v>3865</v>
      </c>
      <c r="K3050">
        <v>15000</v>
      </c>
    </row>
    <row r="3051" spans="1:11" x14ac:dyDescent="0.25">
      <c r="A3051" t="s">
        <v>4132</v>
      </c>
      <c r="B3051" t="s">
        <v>3853</v>
      </c>
      <c r="C3051" t="s">
        <v>354</v>
      </c>
      <c r="D3051" t="s">
        <v>4143</v>
      </c>
      <c r="E3051" t="s">
        <v>770</v>
      </c>
      <c r="F3051" t="s">
        <v>305</v>
      </c>
      <c r="G3051" t="s">
        <v>4144</v>
      </c>
      <c r="H3051" t="s">
        <v>3890</v>
      </c>
      <c r="I3051" t="s">
        <v>3866</v>
      </c>
      <c r="J3051" t="s">
        <v>3883</v>
      </c>
      <c r="K3051">
        <v>15000</v>
      </c>
    </row>
    <row r="3052" spans="1:11" x14ac:dyDescent="0.25">
      <c r="A3052" t="s">
        <v>4132</v>
      </c>
      <c r="B3052" t="s">
        <v>3853</v>
      </c>
      <c r="C3052" t="s">
        <v>354</v>
      </c>
      <c r="D3052" t="s">
        <v>4143</v>
      </c>
      <c r="E3052" t="s">
        <v>770</v>
      </c>
      <c r="F3052" t="s">
        <v>305</v>
      </c>
      <c r="G3052" t="s">
        <v>4144</v>
      </c>
      <c r="H3052" t="s">
        <v>3890</v>
      </c>
      <c r="I3052" t="s">
        <v>3867</v>
      </c>
      <c r="J3052" t="s">
        <v>3865</v>
      </c>
      <c r="K3052">
        <v>43200</v>
      </c>
    </row>
    <row r="3053" spans="1:11" x14ac:dyDescent="0.25">
      <c r="A3053" t="s">
        <v>4132</v>
      </c>
      <c r="B3053" t="s">
        <v>3853</v>
      </c>
      <c r="C3053" t="s">
        <v>354</v>
      </c>
      <c r="D3053" t="s">
        <v>4143</v>
      </c>
      <c r="E3053" t="s">
        <v>770</v>
      </c>
      <c r="F3053" t="s">
        <v>305</v>
      </c>
      <c r="G3053" t="s">
        <v>4144</v>
      </c>
      <c r="H3053" t="s">
        <v>3890</v>
      </c>
      <c r="I3053" t="s">
        <v>3867</v>
      </c>
      <c r="J3053" t="s">
        <v>3883</v>
      </c>
      <c r="K3053">
        <v>43200</v>
      </c>
    </row>
    <row r="3054" spans="1:11" x14ac:dyDescent="0.25">
      <c r="A3054" t="s">
        <v>4132</v>
      </c>
      <c r="B3054" t="s">
        <v>3853</v>
      </c>
      <c r="C3054" t="s">
        <v>354</v>
      </c>
      <c r="D3054" t="s">
        <v>4143</v>
      </c>
      <c r="E3054" t="s">
        <v>770</v>
      </c>
      <c r="F3054" t="s">
        <v>305</v>
      </c>
      <c r="G3054" t="s">
        <v>4144</v>
      </c>
      <c r="H3054" t="s">
        <v>3890</v>
      </c>
      <c r="I3054" t="s">
        <v>3868</v>
      </c>
      <c r="J3054" t="s">
        <v>3865</v>
      </c>
      <c r="K3054">
        <v>39000</v>
      </c>
    </row>
    <row r="3055" spans="1:11" x14ac:dyDescent="0.25">
      <c r="A3055" t="s">
        <v>4132</v>
      </c>
      <c r="B3055" t="s">
        <v>3853</v>
      </c>
      <c r="C3055" t="s">
        <v>354</v>
      </c>
      <c r="D3055" t="s">
        <v>4143</v>
      </c>
      <c r="E3055" t="s">
        <v>770</v>
      </c>
      <c r="F3055" t="s">
        <v>305</v>
      </c>
      <c r="G3055" t="s">
        <v>4144</v>
      </c>
      <c r="H3055" t="s">
        <v>3890</v>
      </c>
      <c r="I3055" t="s">
        <v>3868</v>
      </c>
      <c r="J3055" t="s">
        <v>3883</v>
      </c>
      <c r="K3055">
        <v>39000</v>
      </c>
    </row>
    <row r="3056" spans="1:11" x14ac:dyDescent="0.25">
      <c r="A3056" t="s">
        <v>4132</v>
      </c>
      <c r="B3056" t="s">
        <v>3853</v>
      </c>
      <c r="C3056" t="s">
        <v>354</v>
      </c>
      <c r="D3056" t="s">
        <v>4143</v>
      </c>
      <c r="E3056" t="s">
        <v>770</v>
      </c>
      <c r="F3056" t="s">
        <v>305</v>
      </c>
      <c r="G3056" t="s">
        <v>4144</v>
      </c>
      <c r="H3056" t="s">
        <v>3890</v>
      </c>
      <c r="I3056" t="s">
        <v>3869</v>
      </c>
      <c r="J3056" t="s">
        <v>3865</v>
      </c>
      <c r="K3056">
        <v>15400</v>
      </c>
    </row>
    <row r="3057" spans="1:11" x14ac:dyDescent="0.25">
      <c r="A3057" t="s">
        <v>4132</v>
      </c>
      <c r="B3057" t="s">
        <v>3853</v>
      </c>
      <c r="C3057" t="s">
        <v>354</v>
      </c>
      <c r="D3057" t="s">
        <v>4143</v>
      </c>
      <c r="E3057" t="s">
        <v>770</v>
      </c>
      <c r="F3057" t="s">
        <v>305</v>
      </c>
      <c r="G3057" t="s">
        <v>4144</v>
      </c>
      <c r="H3057" t="s">
        <v>3890</v>
      </c>
      <c r="I3057" t="s">
        <v>3869</v>
      </c>
      <c r="J3057" t="s">
        <v>3883</v>
      </c>
      <c r="K3057">
        <v>15400</v>
      </c>
    </row>
    <row r="3058" spans="1:11" x14ac:dyDescent="0.25">
      <c r="A3058" t="s">
        <v>4132</v>
      </c>
      <c r="B3058" t="s">
        <v>3853</v>
      </c>
      <c r="C3058" t="s">
        <v>354</v>
      </c>
      <c r="D3058" t="s">
        <v>4143</v>
      </c>
      <c r="E3058" t="s">
        <v>770</v>
      </c>
      <c r="F3058" t="s">
        <v>305</v>
      </c>
      <c r="G3058" t="s">
        <v>4144</v>
      </c>
      <c r="H3058" t="s">
        <v>3890</v>
      </c>
      <c r="I3058" t="s">
        <v>3870</v>
      </c>
      <c r="J3058" t="s">
        <v>3865</v>
      </c>
      <c r="K3058">
        <v>30000</v>
      </c>
    </row>
    <row r="3059" spans="1:11" x14ac:dyDescent="0.25">
      <c r="A3059" t="s">
        <v>4132</v>
      </c>
      <c r="B3059" t="s">
        <v>3853</v>
      </c>
      <c r="C3059" t="s">
        <v>354</v>
      </c>
      <c r="D3059" t="s">
        <v>4143</v>
      </c>
      <c r="E3059" t="s">
        <v>770</v>
      </c>
      <c r="F3059" t="s">
        <v>305</v>
      </c>
      <c r="G3059" t="s">
        <v>4144</v>
      </c>
      <c r="H3059" t="s">
        <v>3890</v>
      </c>
      <c r="I3059" t="s">
        <v>3870</v>
      </c>
      <c r="J3059" t="s">
        <v>3883</v>
      </c>
      <c r="K3059">
        <v>30000</v>
      </c>
    </row>
    <row r="3060" spans="1:11" x14ac:dyDescent="0.25">
      <c r="A3060" t="s">
        <v>4132</v>
      </c>
      <c r="B3060" t="s">
        <v>3853</v>
      </c>
      <c r="C3060" t="s">
        <v>354</v>
      </c>
      <c r="D3060" t="s">
        <v>4143</v>
      </c>
      <c r="E3060" t="s">
        <v>770</v>
      </c>
      <c r="F3060" t="s">
        <v>305</v>
      </c>
      <c r="G3060" t="s">
        <v>4144</v>
      </c>
      <c r="H3060" t="s">
        <v>3890</v>
      </c>
      <c r="I3060" t="s">
        <v>3921</v>
      </c>
      <c r="J3060" t="s">
        <v>3865</v>
      </c>
      <c r="K3060">
        <v>21700</v>
      </c>
    </row>
    <row r="3061" spans="1:11" x14ac:dyDescent="0.25">
      <c r="A3061" t="s">
        <v>4132</v>
      </c>
      <c r="B3061" t="s">
        <v>3853</v>
      </c>
      <c r="C3061" t="s">
        <v>354</v>
      </c>
      <c r="D3061" t="s">
        <v>4143</v>
      </c>
      <c r="E3061" t="s">
        <v>770</v>
      </c>
      <c r="F3061" t="s">
        <v>305</v>
      </c>
      <c r="G3061" t="s">
        <v>4144</v>
      </c>
      <c r="H3061" t="s">
        <v>3890</v>
      </c>
      <c r="I3061" t="s">
        <v>3921</v>
      </c>
      <c r="J3061" t="s">
        <v>3883</v>
      </c>
      <c r="K3061">
        <v>21700</v>
      </c>
    </row>
    <row r="3062" spans="1:11" x14ac:dyDescent="0.25">
      <c r="A3062" t="s">
        <v>4132</v>
      </c>
      <c r="B3062" t="s">
        <v>3853</v>
      </c>
      <c r="C3062" t="s">
        <v>354</v>
      </c>
      <c r="D3062" t="s">
        <v>4143</v>
      </c>
      <c r="E3062" t="s">
        <v>770</v>
      </c>
      <c r="F3062" t="s">
        <v>305</v>
      </c>
      <c r="G3062" t="s">
        <v>4144</v>
      </c>
      <c r="H3062" t="s">
        <v>3890</v>
      </c>
      <c r="I3062" t="s">
        <v>3918</v>
      </c>
      <c r="J3062" t="s">
        <v>3865</v>
      </c>
      <c r="K3062">
        <v>5000</v>
      </c>
    </row>
    <row r="3063" spans="1:11" x14ac:dyDescent="0.25">
      <c r="A3063" t="s">
        <v>4132</v>
      </c>
      <c r="B3063" t="s">
        <v>3853</v>
      </c>
      <c r="C3063" t="s">
        <v>354</v>
      </c>
      <c r="D3063" t="s">
        <v>4143</v>
      </c>
      <c r="E3063" t="s">
        <v>770</v>
      </c>
      <c r="F3063" t="s">
        <v>305</v>
      </c>
      <c r="G3063" t="s">
        <v>4144</v>
      </c>
      <c r="H3063" t="s">
        <v>3890</v>
      </c>
      <c r="I3063" t="s">
        <v>3918</v>
      </c>
      <c r="J3063" t="s">
        <v>3883</v>
      </c>
      <c r="K3063">
        <v>5000</v>
      </c>
    </row>
    <row r="3064" spans="1:11" x14ac:dyDescent="0.25">
      <c r="A3064" t="s">
        <v>4132</v>
      </c>
      <c r="B3064" t="s">
        <v>3853</v>
      </c>
      <c r="C3064" t="s">
        <v>354</v>
      </c>
      <c r="D3064" t="s">
        <v>4143</v>
      </c>
      <c r="E3064" t="s">
        <v>770</v>
      </c>
      <c r="F3064" t="s">
        <v>305</v>
      </c>
      <c r="G3064" t="s">
        <v>4144</v>
      </c>
      <c r="H3064" t="s">
        <v>3890</v>
      </c>
      <c r="I3064" t="s">
        <v>3905</v>
      </c>
      <c r="J3064" t="s">
        <v>3859</v>
      </c>
      <c r="K3064">
        <v>135</v>
      </c>
    </row>
    <row r="3065" spans="1:11" x14ac:dyDescent="0.25">
      <c r="A3065" t="s">
        <v>4132</v>
      </c>
      <c r="B3065" t="s">
        <v>3853</v>
      </c>
      <c r="C3065" t="s">
        <v>354</v>
      </c>
      <c r="D3065" t="s">
        <v>4143</v>
      </c>
      <c r="E3065" t="s">
        <v>770</v>
      </c>
      <c r="F3065" t="s">
        <v>305</v>
      </c>
      <c r="G3065" t="s">
        <v>4144</v>
      </c>
      <c r="H3065" t="s">
        <v>3890</v>
      </c>
      <c r="I3065" t="s">
        <v>3905</v>
      </c>
      <c r="J3065" t="s">
        <v>3860</v>
      </c>
      <c r="K3065">
        <v>135</v>
      </c>
    </row>
    <row r="3066" spans="1:11" x14ac:dyDescent="0.25">
      <c r="A3066" t="s">
        <v>4132</v>
      </c>
      <c r="B3066" t="s">
        <v>3853</v>
      </c>
      <c r="C3066" t="s">
        <v>354</v>
      </c>
      <c r="D3066" t="s">
        <v>4143</v>
      </c>
      <c r="E3066" t="s">
        <v>770</v>
      </c>
      <c r="F3066" t="s">
        <v>305</v>
      </c>
      <c r="G3066" t="s">
        <v>4144</v>
      </c>
      <c r="H3066" t="s">
        <v>3890</v>
      </c>
      <c r="I3066" t="s">
        <v>3925</v>
      </c>
      <c r="J3066" t="s">
        <v>3859</v>
      </c>
      <c r="K3066">
        <v>4200</v>
      </c>
    </row>
    <row r="3067" spans="1:11" x14ac:dyDescent="0.25">
      <c r="A3067" t="s">
        <v>4132</v>
      </c>
      <c r="B3067" t="s">
        <v>3853</v>
      </c>
      <c r="C3067" t="s">
        <v>354</v>
      </c>
      <c r="D3067" t="s">
        <v>4143</v>
      </c>
      <c r="E3067" t="s">
        <v>770</v>
      </c>
      <c r="F3067" t="s">
        <v>305</v>
      </c>
      <c r="G3067" t="s">
        <v>4144</v>
      </c>
      <c r="H3067" t="s">
        <v>3890</v>
      </c>
      <c r="I3067" t="s">
        <v>3925</v>
      </c>
      <c r="J3067" t="s">
        <v>3860</v>
      </c>
      <c r="K3067">
        <v>4200</v>
      </c>
    </row>
    <row r="3068" spans="1:11" x14ac:dyDescent="0.25">
      <c r="A3068" t="s">
        <v>4132</v>
      </c>
      <c r="B3068" t="s">
        <v>3853</v>
      </c>
      <c r="C3068" t="s">
        <v>354</v>
      </c>
      <c r="D3068" t="s">
        <v>4143</v>
      </c>
      <c r="E3068" t="s">
        <v>770</v>
      </c>
      <c r="F3068" t="s">
        <v>305</v>
      </c>
      <c r="G3068" t="s">
        <v>4144</v>
      </c>
      <c r="H3068" t="s">
        <v>3890</v>
      </c>
      <c r="I3068" t="s">
        <v>530</v>
      </c>
      <c r="J3068" t="s">
        <v>533</v>
      </c>
      <c r="K3068">
        <v>145000</v>
      </c>
    </row>
    <row r="3069" spans="1:11" x14ac:dyDescent="0.25">
      <c r="A3069" t="s">
        <v>4132</v>
      </c>
      <c r="B3069" t="s">
        <v>3853</v>
      </c>
      <c r="C3069" t="s">
        <v>354</v>
      </c>
      <c r="D3069" t="s">
        <v>4143</v>
      </c>
      <c r="E3069" t="s">
        <v>770</v>
      </c>
      <c r="F3069" t="s">
        <v>305</v>
      </c>
      <c r="G3069" t="s">
        <v>4144</v>
      </c>
      <c r="H3069" t="s">
        <v>3890</v>
      </c>
      <c r="I3069" t="s">
        <v>530</v>
      </c>
      <c r="J3069" t="s">
        <v>3871</v>
      </c>
      <c r="K3069">
        <v>150000</v>
      </c>
    </row>
    <row r="3070" spans="1:11" x14ac:dyDescent="0.25">
      <c r="A3070" t="s">
        <v>4132</v>
      </c>
      <c r="B3070" t="s">
        <v>3853</v>
      </c>
      <c r="C3070" t="s">
        <v>354</v>
      </c>
      <c r="D3070" t="s">
        <v>4143</v>
      </c>
      <c r="E3070" t="s">
        <v>770</v>
      </c>
      <c r="F3070" t="s">
        <v>305</v>
      </c>
      <c r="G3070" t="s">
        <v>4144</v>
      </c>
      <c r="H3070" t="s">
        <v>3890</v>
      </c>
      <c r="I3070" t="s">
        <v>3872</v>
      </c>
      <c r="J3070" t="s">
        <v>3859</v>
      </c>
      <c r="K3070">
        <v>6800</v>
      </c>
    </row>
    <row r="3071" spans="1:11" x14ac:dyDescent="0.25">
      <c r="A3071" t="s">
        <v>4132</v>
      </c>
      <c r="B3071" t="s">
        <v>3853</v>
      </c>
      <c r="C3071" t="s">
        <v>354</v>
      </c>
      <c r="D3071" t="s">
        <v>4143</v>
      </c>
      <c r="E3071" t="s">
        <v>770</v>
      </c>
      <c r="F3071" t="s">
        <v>305</v>
      </c>
      <c r="G3071" t="s">
        <v>4144</v>
      </c>
      <c r="H3071" t="s">
        <v>3890</v>
      </c>
      <c r="I3071" t="s">
        <v>3872</v>
      </c>
      <c r="J3071" t="s">
        <v>3860</v>
      </c>
      <c r="K3071">
        <v>6800</v>
      </c>
    </row>
    <row r="3072" spans="1:11" x14ac:dyDescent="0.25">
      <c r="A3072" t="s">
        <v>4132</v>
      </c>
      <c r="B3072" t="s">
        <v>3853</v>
      </c>
      <c r="C3072" t="s">
        <v>354</v>
      </c>
      <c r="D3072" t="s">
        <v>4143</v>
      </c>
      <c r="E3072" t="s">
        <v>770</v>
      </c>
      <c r="F3072" t="s">
        <v>305</v>
      </c>
      <c r="G3072" t="s">
        <v>4144</v>
      </c>
      <c r="H3072" t="s">
        <v>3890</v>
      </c>
      <c r="I3072" t="s">
        <v>3873</v>
      </c>
      <c r="J3072" t="s">
        <v>3859</v>
      </c>
      <c r="K3072">
        <v>303</v>
      </c>
    </row>
    <row r="3073" spans="1:11" x14ac:dyDescent="0.25">
      <c r="A3073" t="s">
        <v>4132</v>
      </c>
      <c r="B3073" t="s">
        <v>3853</v>
      </c>
      <c r="C3073" t="s">
        <v>354</v>
      </c>
      <c r="D3073" t="s">
        <v>4143</v>
      </c>
      <c r="E3073" t="s">
        <v>770</v>
      </c>
      <c r="F3073" t="s">
        <v>305</v>
      </c>
      <c r="G3073" t="s">
        <v>4144</v>
      </c>
      <c r="H3073" t="s">
        <v>3890</v>
      </c>
      <c r="I3073" t="s">
        <v>3873</v>
      </c>
      <c r="J3073" t="s">
        <v>3860</v>
      </c>
      <c r="K3073">
        <v>303</v>
      </c>
    </row>
    <row r="3074" spans="1:11" x14ac:dyDescent="0.25">
      <c r="A3074" t="s">
        <v>4132</v>
      </c>
      <c r="B3074" t="s">
        <v>3853</v>
      </c>
      <c r="C3074" t="s">
        <v>354</v>
      </c>
      <c r="D3074" t="s">
        <v>4143</v>
      </c>
      <c r="E3074" t="s">
        <v>770</v>
      </c>
      <c r="F3074" t="s">
        <v>305</v>
      </c>
      <c r="G3074" t="s">
        <v>4144</v>
      </c>
      <c r="H3074" t="s">
        <v>3890</v>
      </c>
      <c r="I3074" t="s">
        <v>3988</v>
      </c>
      <c r="J3074" t="s">
        <v>3864</v>
      </c>
      <c r="K3074">
        <v>27500</v>
      </c>
    </row>
    <row r="3075" spans="1:11" x14ac:dyDescent="0.25">
      <c r="A3075" t="s">
        <v>4132</v>
      </c>
      <c r="B3075" t="s">
        <v>3853</v>
      </c>
      <c r="C3075" t="s">
        <v>354</v>
      </c>
      <c r="D3075" t="s">
        <v>4143</v>
      </c>
      <c r="E3075" t="s">
        <v>770</v>
      </c>
      <c r="F3075" t="s">
        <v>305</v>
      </c>
      <c r="G3075" t="s">
        <v>4144</v>
      </c>
      <c r="H3075" t="s">
        <v>3890</v>
      </c>
      <c r="I3075" t="s">
        <v>3988</v>
      </c>
      <c r="J3075" t="s">
        <v>3865</v>
      </c>
      <c r="K3075">
        <v>29500</v>
      </c>
    </row>
    <row r="3076" spans="1:11" x14ac:dyDescent="0.25">
      <c r="A3076" t="s">
        <v>4132</v>
      </c>
      <c r="B3076" t="s">
        <v>3853</v>
      </c>
      <c r="C3076" t="s">
        <v>354</v>
      </c>
      <c r="D3076" t="s">
        <v>4143</v>
      </c>
      <c r="E3076" t="s">
        <v>770</v>
      </c>
      <c r="F3076" t="s">
        <v>305</v>
      </c>
      <c r="G3076" t="s">
        <v>4144</v>
      </c>
      <c r="H3076" t="s">
        <v>3890</v>
      </c>
      <c r="I3076" t="s">
        <v>3988</v>
      </c>
      <c r="J3076" t="s">
        <v>3883</v>
      </c>
      <c r="K3076">
        <v>29500</v>
      </c>
    </row>
    <row r="3077" spans="1:11" x14ac:dyDescent="0.25">
      <c r="A3077" t="s">
        <v>4132</v>
      </c>
      <c r="B3077" t="s">
        <v>3853</v>
      </c>
      <c r="C3077" t="s">
        <v>354</v>
      </c>
      <c r="D3077" t="s">
        <v>4143</v>
      </c>
      <c r="E3077" t="s">
        <v>770</v>
      </c>
      <c r="F3077" t="s">
        <v>305</v>
      </c>
      <c r="G3077" t="s">
        <v>4144</v>
      </c>
      <c r="H3077" t="s">
        <v>3890</v>
      </c>
      <c r="I3077" t="s">
        <v>3886</v>
      </c>
      <c r="J3077" t="s">
        <v>3871</v>
      </c>
      <c r="K3077">
        <v>150000</v>
      </c>
    </row>
    <row r="3078" spans="1:11" x14ac:dyDescent="0.25">
      <c r="A3078" t="s">
        <v>4132</v>
      </c>
      <c r="B3078" t="s">
        <v>3853</v>
      </c>
      <c r="C3078" t="s">
        <v>354</v>
      </c>
      <c r="D3078" t="s">
        <v>4143</v>
      </c>
      <c r="E3078" t="s">
        <v>770</v>
      </c>
      <c r="F3078" t="s">
        <v>305</v>
      </c>
      <c r="G3078" t="s">
        <v>4144</v>
      </c>
      <c r="H3078" t="s">
        <v>3890</v>
      </c>
      <c r="I3078" t="s">
        <v>3875</v>
      </c>
      <c r="J3078" t="s">
        <v>533</v>
      </c>
      <c r="K3078">
        <v>145000</v>
      </c>
    </row>
    <row r="3079" spans="1:11" x14ac:dyDescent="0.25">
      <c r="A3079" t="s">
        <v>4132</v>
      </c>
      <c r="B3079" t="s">
        <v>3853</v>
      </c>
      <c r="C3079" t="s">
        <v>354</v>
      </c>
      <c r="D3079" t="s">
        <v>4143</v>
      </c>
      <c r="E3079" t="s">
        <v>770</v>
      </c>
      <c r="F3079" t="s">
        <v>305</v>
      </c>
      <c r="G3079" t="s">
        <v>4144</v>
      </c>
      <c r="H3079" t="s">
        <v>3890</v>
      </c>
      <c r="I3079" t="s">
        <v>3875</v>
      </c>
      <c r="J3079" t="s">
        <v>3871</v>
      </c>
      <c r="K3079">
        <v>150000</v>
      </c>
    </row>
    <row r="3080" spans="1:11" x14ac:dyDescent="0.25">
      <c r="A3080" t="s">
        <v>4132</v>
      </c>
      <c r="B3080" t="s">
        <v>3853</v>
      </c>
      <c r="C3080" t="s">
        <v>354</v>
      </c>
      <c r="D3080" t="s">
        <v>4143</v>
      </c>
      <c r="E3080" t="s">
        <v>770</v>
      </c>
      <c r="F3080" t="s">
        <v>305</v>
      </c>
      <c r="G3080" t="s">
        <v>4144</v>
      </c>
      <c r="H3080" t="s">
        <v>3890</v>
      </c>
      <c r="I3080" t="s">
        <v>3876</v>
      </c>
      <c r="J3080" t="s">
        <v>3865</v>
      </c>
      <c r="K3080">
        <v>85500</v>
      </c>
    </row>
    <row r="3081" spans="1:11" x14ac:dyDescent="0.25">
      <c r="A3081" t="s">
        <v>4132</v>
      </c>
      <c r="B3081" t="s">
        <v>3853</v>
      </c>
      <c r="C3081" t="s">
        <v>354</v>
      </c>
      <c r="D3081" t="s">
        <v>4143</v>
      </c>
      <c r="E3081" t="s">
        <v>770</v>
      </c>
      <c r="F3081" t="s">
        <v>305</v>
      </c>
      <c r="G3081" t="s">
        <v>4144</v>
      </c>
      <c r="H3081" t="s">
        <v>3890</v>
      </c>
      <c r="I3081" t="s">
        <v>3876</v>
      </c>
      <c r="J3081" t="s">
        <v>3883</v>
      </c>
      <c r="K3081">
        <v>85500</v>
      </c>
    </row>
    <row r="3082" spans="1:11" x14ac:dyDescent="0.25">
      <c r="A3082" t="s">
        <v>4132</v>
      </c>
      <c r="B3082" t="s">
        <v>3853</v>
      </c>
      <c r="C3082" t="s">
        <v>354</v>
      </c>
      <c r="D3082" t="s">
        <v>4143</v>
      </c>
      <c r="E3082" t="s">
        <v>770</v>
      </c>
      <c r="F3082" t="s">
        <v>305</v>
      </c>
      <c r="G3082" t="s">
        <v>4145</v>
      </c>
      <c r="H3082" t="s">
        <v>3890</v>
      </c>
      <c r="I3082" t="s">
        <v>3881</v>
      </c>
      <c r="J3082" t="s">
        <v>3859</v>
      </c>
      <c r="K3082">
        <v>3500</v>
      </c>
    </row>
    <row r="3083" spans="1:11" x14ac:dyDescent="0.25">
      <c r="A3083" t="s">
        <v>4132</v>
      </c>
      <c r="B3083" t="s">
        <v>3853</v>
      </c>
      <c r="C3083" t="s">
        <v>354</v>
      </c>
      <c r="D3083" t="s">
        <v>4143</v>
      </c>
      <c r="E3083" t="s">
        <v>770</v>
      </c>
      <c r="F3083" t="s">
        <v>305</v>
      </c>
      <c r="G3083" t="s">
        <v>4145</v>
      </c>
      <c r="H3083" t="s">
        <v>3890</v>
      </c>
      <c r="I3083" t="s">
        <v>3881</v>
      </c>
      <c r="J3083" t="s">
        <v>3860</v>
      </c>
      <c r="K3083">
        <v>3500</v>
      </c>
    </row>
    <row r="3084" spans="1:11" x14ac:dyDescent="0.25">
      <c r="A3084" t="s">
        <v>4132</v>
      </c>
      <c r="B3084" t="s">
        <v>3853</v>
      </c>
      <c r="C3084" t="s">
        <v>354</v>
      </c>
      <c r="D3084" t="s">
        <v>4143</v>
      </c>
      <c r="E3084" t="s">
        <v>770</v>
      </c>
      <c r="F3084" t="s">
        <v>305</v>
      </c>
      <c r="G3084" t="s">
        <v>4145</v>
      </c>
      <c r="H3084" t="s">
        <v>3890</v>
      </c>
      <c r="I3084" t="s">
        <v>530</v>
      </c>
      <c r="J3084" t="s">
        <v>533</v>
      </c>
      <c r="K3084">
        <v>6300</v>
      </c>
    </row>
    <row r="3085" spans="1:11" x14ac:dyDescent="0.25">
      <c r="A3085" t="s">
        <v>4132</v>
      </c>
      <c r="B3085" t="s">
        <v>3853</v>
      </c>
      <c r="C3085" t="s">
        <v>354</v>
      </c>
      <c r="D3085" t="s">
        <v>4143</v>
      </c>
      <c r="E3085" t="s">
        <v>770</v>
      </c>
      <c r="F3085" t="s">
        <v>305</v>
      </c>
      <c r="G3085" t="s">
        <v>4145</v>
      </c>
      <c r="H3085" t="s">
        <v>3890</v>
      </c>
      <c r="I3085" t="s">
        <v>530</v>
      </c>
      <c r="J3085" t="s">
        <v>3871</v>
      </c>
      <c r="K3085">
        <v>6500</v>
      </c>
    </row>
    <row r="3086" spans="1:11" x14ac:dyDescent="0.25">
      <c r="A3086" t="s">
        <v>4132</v>
      </c>
      <c r="B3086" t="s">
        <v>3853</v>
      </c>
      <c r="C3086" t="s">
        <v>354</v>
      </c>
      <c r="D3086" t="s">
        <v>4143</v>
      </c>
      <c r="E3086" t="s">
        <v>770</v>
      </c>
      <c r="F3086" t="s">
        <v>305</v>
      </c>
      <c r="G3086" t="s">
        <v>4145</v>
      </c>
      <c r="H3086" t="s">
        <v>3890</v>
      </c>
      <c r="I3086" t="s">
        <v>3886</v>
      </c>
      <c r="J3086" t="s">
        <v>3871</v>
      </c>
      <c r="K3086">
        <v>6500</v>
      </c>
    </row>
    <row r="3087" spans="1:11" x14ac:dyDescent="0.25">
      <c r="A3087" t="s">
        <v>4132</v>
      </c>
      <c r="B3087" t="s">
        <v>3853</v>
      </c>
      <c r="C3087" t="s">
        <v>354</v>
      </c>
      <c r="D3087" t="s">
        <v>4143</v>
      </c>
      <c r="E3087" t="s">
        <v>770</v>
      </c>
      <c r="F3087" t="s">
        <v>305</v>
      </c>
      <c r="G3087" t="s">
        <v>4145</v>
      </c>
      <c r="H3087" t="s">
        <v>3890</v>
      </c>
      <c r="I3087" t="s">
        <v>3875</v>
      </c>
      <c r="J3087" t="s">
        <v>533</v>
      </c>
      <c r="K3087">
        <v>6300</v>
      </c>
    </row>
    <row r="3088" spans="1:11" x14ac:dyDescent="0.25">
      <c r="A3088" t="s">
        <v>4132</v>
      </c>
      <c r="B3088" t="s">
        <v>3853</v>
      </c>
      <c r="C3088" t="s">
        <v>354</v>
      </c>
      <c r="D3088" t="s">
        <v>4143</v>
      </c>
      <c r="E3088" t="s">
        <v>770</v>
      </c>
      <c r="F3088" t="s">
        <v>305</v>
      </c>
      <c r="G3088" t="s">
        <v>4145</v>
      </c>
      <c r="H3088" t="s">
        <v>3890</v>
      </c>
      <c r="I3088" t="s">
        <v>3875</v>
      </c>
      <c r="J3088" t="s">
        <v>3871</v>
      </c>
      <c r="K3088">
        <v>6500</v>
      </c>
    </row>
    <row r="3089" spans="1:11" x14ac:dyDescent="0.25">
      <c r="A3089" t="s">
        <v>4132</v>
      </c>
      <c r="B3089" t="s">
        <v>3853</v>
      </c>
      <c r="C3089" t="s">
        <v>354</v>
      </c>
      <c r="D3089" t="s">
        <v>4143</v>
      </c>
      <c r="E3089" t="s">
        <v>770</v>
      </c>
      <c r="F3089" t="s">
        <v>305</v>
      </c>
      <c r="G3089" t="s">
        <v>4145</v>
      </c>
      <c r="H3089" t="s">
        <v>3890</v>
      </c>
      <c r="I3089" t="s">
        <v>3876</v>
      </c>
      <c r="J3089" t="s">
        <v>3865</v>
      </c>
      <c r="K3089">
        <v>5000</v>
      </c>
    </row>
    <row r="3090" spans="1:11" x14ac:dyDescent="0.25">
      <c r="A3090" t="s">
        <v>4132</v>
      </c>
      <c r="B3090" t="s">
        <v>3853</v>
      </c>
      <c r="C3090" t="s">
        <v>354</v>
      </c>
      <c r="D3090" t="s">
        <v>4143</v>
      </c>
      <c r="E3090" t="s">
        <v>770</v>
      </c>
      <c r="F3090" t="s">
        <v>305</v>
      </c>
      <c r="G3090" t="s">
        <v>4145</v>
      </c>
      <c r="H3090" t="s">
        <v>3890</v>
      </c>
      <c r="I3090" t="s">
        <v>3876</v>
      </c>
      <c r="J3090" t="s">
        <v>3883</v>
      </c>
      <c r="K3090">
        <v>5000</v>
      </c>
    </row>
    <row r="3091" spans="1:11" x14ac:dyDescent="0.25">
      <c r="A3091" t="s">
        <v>4132</v>
      </c>
      <c r="B3091" t="s">
        <v>3853</v>
      </c>
      <c r="C3091" t="s">
        <v>354</v>
      </c>
      <c r="D3091" t="s">
        <v>4146</v>
      </c>
      <c r="E3091" t="s">
        <v>3945</v>
      </c>
      <c r="F3091" t="s">
        <v>402</v>
      </c>
      <c r="G3091" t="s">
        <v>4147</v>
      </c>
      <c r="H3091" t="s">
        <v>3900</v>
      </c>
      <c r="I3091" t="s">
        <v>3858</v>
      </c>
      <c r="J3091" t="s">
        <v>3859</v>
      </c>
      <c r="K3091">
        <v>7012</v>
      </c>
    </row>
    <row r="3092" spans="1:11" x14ac:dyDescent="0.25">
      <c r="A3092" t="s">
        <v>4132</v>
      </c>
      <c r="B3092" t="s">
        <v>3853</v>
      </c>
      <c r="C3092" t="s">
        <v>354</v>
      </c>
      <c r="D3092" t="s">
        <v>4146</v>
      </c>
      <c r="E3092" t="s">
        <v>3945</v>
      </c>
      <c r="F3092" t="s">
        <v>402</v>
      </c>
      <c r="G3092" t="s">
        <v>4147</v>
      </c>
      <c r="H3092" t="s">
        <v>3900</v>
      </c>
      <c r="I3092" t="s">
        <v>3858</v>
      </c>
      <c r="J3092" t="s">
        <v>3860</v>
      </c>
      <c r="K3092">
        <v>7012</v>
      </c>
    </row>
    <row r="3093" spans="1:11" x14ac:dyDescent="0.25">
      <c r="A3093" t="s">
        <v>4132</v>
      </c>
      <c r="B3093" t="s">
        <v>3853</v>
      </c>
      <c r="C3093" t="s">
        <v>354</v>
      </c>
      <c r="D3093" t="s">
        <v>4146</v>
      </c>
      <c r="E3093" t="s">
        <v>3945</v>
      </c>
      <c r="F3093" t="s">
        <v>402</v>
      </c>
      <c r="G3093" t="s">
        <v>4147</v>
      </c>
      <c r="H3093" t="s">
        <v>3900</v>
      </c>
      <c r="I3093" t="s">
        <v>3863</v>
      </c>
      <c r="J3093" t="s">
        <v>3864</v>
      </c>
      <c r="K3093">
        <v>26000</v>
      </c>
    </row>
    <row r="3094" spans="1:11" x14ac:dyDescent="0.25">
      <c r="A3094" t="s">
        <v>4132</v>
      </c>
      <c r="B3094" t="s">
        <v>3853</v>
      </c>
      <c r="C3094" t="s">
        <v>354</v>
      </c>
      <c r="D3094" t="s">
        <v>4146</v>
      </c>
      <c r="E3094" t="s">
        <v>3945</v>
      </c>
      <c r="F3094" t="s">
        <v>402</v>
      </c>
      <c r="G3094" t="s">
        <v>4147</v>
      </c>
      <c r="H3094" t="s">
        <v>3900</v>
      </c>
      <c r="I3094" t="s">
        <v>3863</v>
      </c>
      <c r="J3094" t="s">
        <v>3865</v>
      </c>
      <c r="K3094">
        <v>30000</v>
      </c>
    </row>
    <row r="3095" spans="1:11" x14ac:dyDescent="0.25">
      <c r="A3095" t="s">
        <v>4132</v>
      </c>
      <c r="B3095" t="s">
        <v>3853</v>
      </c>
      <c r="C3095" t="s">
        <v>354</v>
      </c>
      <c r="D3095" t="s">
        <v>4146</v>
      </c>
      <c r="E3095" t="s">
        <v>3945</v>
      </c>
      <c r="F3095" t="s">
        <v>402</v>
      </c>
      <c r="G3095" t="s">
        <v>4147</v>
      </c>
      <c r="H3095" t="s">
        <v>3900</v>
      </c>
      <c r="I3095" t="s">
        <v>3863</v>
      </c>
      <c r="J3095" t="s">
        <v>3883</v>
      </c>
      <c r="K3095">
        <v>30000</v>
      </c>
    </row>
    <row r="3096" spans="1:11" x14ac:dyDescent="0.25">
      <c r="A3096" t="s">
        <v>4132</v>
      </c>
      <c r="B3096" t="s">
        <v>3853</v>
      </c>
      <c r="C3096" t="s">
        <v>354</v>
      </c>
      <c r="D3096" t="s">
        <v>4146</v>
      </c>
      <c r="E3096" t="s">
        <v>3945</v>
      </c>
      <c r="F3096" t="s">
        <v>402</v>
      </c>
      <c r="G3096" t="s">
        <v>4147</v>
      </c>
      <c r="H3096" t="s">
        <v>3900</v>
      </c>
      <c r="I3096" t="s">
        <v>3972</v>
      </c>
      <c r="J3096" t="s">
        <v>3864</v>
      </c>
      <c r="K3096">
        <v>11000</v>
      </c>
    </row>
    <row r="3097" spans="1:11" x14ac:dyDescent="0.25">
      <c r="A3097" t="s">
        <v>4132</v>
      </c>
      <c r="B3097" t="s">
        <v>3853</v>
      </c>
      <c r="C3097" t="s">
        <v>354</v>
      </c>
      <c r="D3097" t="s">
        <v>4146</v>
      </c>
      <c r="E3097" t="s">
        <v>3945</v>
      </c>
      <c r="F3097" t="s">
        <v>402</v>
      </c>
      <c r="G3097" t="s">
        <v>4147</v>
      </c>
      <c r="H3097" t="s">
        <v>3900</v>
      </c>
      <c r="I3097" t="s">
        <v>3972</v>
      </c>
      <c r="J3097" t="s">
        <v>3865</v>
      </c>
      <c r="K3097">
        <v>14000</v>
      </c>
    </row>
    <row r="3098" spans="1:11" x14ac:dyDescent="0.25">
      <c r="A3098" t="s">
        <v>4132</v>
      </c>
      <c r="B3098" t="s">
        <v>3853</v>
      </c>
      <c r="C3098" t="s">
        <v>354</v>
      </c>
      <c r="D3098" t="s">
        <v>4146</v>
      </c>
      <c r="E3098" t="s">
        <v>3945</v>
      </c>
      <c r="F3098" t="s">
        <v>402</v>
      </c>
      <c r="G3098" t="s">
        <v>4147</v>
      </c>
      <c r="H3098" t="s">
        <v>3900</v>
      </c>
      <c r="I3098" t="s">
        <v>3972</v>
      </c>
      <c r="J3098" t="s">
        <v>3883</v>
      </c>
      <c r="K3098">
        <v>14000</v>
      </c>
    </row>
    <row r="3099" spans="1:11" x14ac:dyDescent="0.25">
      <c r="A3099" t="s">
        <v>4132</v>
      </c>
      <c r="B3099" t="s">
        <v>3853</v>
      </c>
      <c r="C3099" t="s">
        <v>354</v>
      </c>
      <c r="D3099" t="s">
        <v>4146</v>
      </c>
      <c r="E3099" t="s">
        <v>3945</v>
      </c>
      <c r="F3099" t="s">
        <v>402</v>
      </c>
      <c r="G3099" t="s">
        <v>4147</v>
      </c>
      <c r="H3099" t="s">
        <v>3900</v>
      </c>
      <c r="I3099" t="s">
        <v>3904</v>
      </c>
      <c r="J3099" t="s">
        <v>3864</v>
      </c>
      <c r="K3099">
        <v>18500</v>
      </c>
    </row>
    <row r="3100" spans="1:11" x14ac:dyDescent="0.25">
      <c r="A3100" t="s">
        <v>4132</v>
      </c>
      <c r="B3100" t="s">
        <v>3853</v>
      </c>
      <c r="C3100" t="s">
        <v>354</v>
      </c>
      <c r="D3100" t="s">
        <v>4146</v>
      </c>
      <c r="E3100" t="s">
        <v>3945</v>
      </c>
      <c r="F3100" t="s">
        <v>402</v>
      </c>
      <c r="G3100" t="s">
        <v>4147</v>
      </c>
      <c r="H3100" t="s">
        <v>3900</v>
      </c>
      <c r="I3100" t="s">
        <v>3904</v>
      </c>
      <c r="J3100" t="s">
        <v>3865</v>
      </c>
      <c r="K3100">
        <v>20500</v>
      </c>
    </row>
    <row r="3101" spans="1:11" x14ac:dyDescent="0.25">
      <c r="A3101" t="s">
        <v>4132</v>
      </c>
      <c r="B3101" t="s">
        <v>3853</v>
      </c>
      <c r="C3101" t="s">
        <v>354</v>
      </c>
      <c r="D3101" t="s">
        <v>4146</v>
      </c>
      <c r="E3101" t="s">
        <v>3945</v>
      </c>
      <c r="F3101" t="s">
        <v>402</v>
      </c>
      <c r="G3101" t="s">
        <v>4147</v>
      </c>
      <c r="H3101" t="s">
        <v>3900</v>
      </c>
      <c r="I3101" t="s">
        <v>3904</v>
      </c>
      <c r="J3101" t="s">
        <v>3883</v>
      </c>
      <c r="K3101">
        <v>20500</v>
      </c>
    </row>
    <row r="3102" spans="1:11" x14ac:dyDescent="0.25">
      <c r="A3102" t="s">
        <v>4132</v>
      </c>
      <c r="B3102" t="s">
        <v>3853</v>
      </c>
      <c r="C3102" t="s">
        <v>354</v>
      </c>
      <c r="D3102" t="s">
        <v>4146</v>
      </c>
      <c r="E3102" t="s">
        <v>3945</v>
      </c>
      <c r="F3102" t="s">
        <v>402</v>
      </c>
      <c r="G3102" t="s">
        <v>4147</v>
      </c>
      <c r="H3102" t="s">
        <v>3900</v>
      </c>
      <c r="I3102" t="s">
        <v>3866</v>
      </c>
      <c r="J3102" t="s">
        <v>3865</v>
      </c>
      <c r="K3102">
        <v>35000</v>
      </c>
    </row>
    <row r="3103" spans="1:11" x14ac:dyDescent="0.25">
      <c r="A3103" t="s">
        <v>4132</v>
      </c>
      <c r="B3103" t="s">
        <v>3853</v>
      </c>
      <c r="C3103" t="s">
        <v>354</v>
      </c>
      <c r="D3103" t="s">
        <v>4146</v>
      </c>
      <c r="E3103" t="s">
        <v>3945</v>
      </c>
      <c r="F3103" t="s">
        <v>402</v>
      </c>
      <c r="G3103" t="s">
        <v>4147</v>
      </c>
      <c r="H3103" t="s">
        <v>3900</v>
      </c>
      <c r="I3103" t="s">
        <v>3866</v>
      </c>
      <c r="J3103" t="s">
        <v>3883</v>
      </c>
      <c r="K3103">
        <v>35000</v>
      </c>
    </row>
    <row r="3104" spans="1:11" x14ac:dyDescent="0.25">
      <c r="A3104" t="s">
        <v>4132</v>
      </c>
      <c r="B3104" t="s">
        <v>3853</v>
      </c>
      <c r="C3104" t="s">
        <v>354</v>
      </c>
      <c r="D3104" t="s">
        <v>4146</v>
      </c>
      <c r="E3104" t="s">
        <v>3945</v>
      </c>
      <c r="F3104" t="s">
        <v>402</v>
      </c>
      <c r="G3104" t="s">
        <v>4147</v>
      </c>
      <c r="H3104" t="s">
        <v>3900</v>
      </c>
      <c r="I3104" t="s">
        <v>3867</v>
      </c>
      <c r="J3104" t="s">
        <v>3865</v>
      </c>
      <c r="K3104">
        <v>16500</v>
      </c>
    </row>
    <row r="3105" spans="1:11" x14ac:dyDescent="0.25">
      <c r="A3105" t="s">
        <v>4132</v>
      </c>
      <c r="B3105" t="s">
        <v>3853</v>
      </c>
      <c r="C3105" t="s">
        <v>354</v>
      </c>
      <c r="D3105" t="s">
        <v>4146</v>
      </c>
      <c r="E3105" t="s">
        <v>3945</v>
      </c>
      <c r="F3105" t="s">
        <v>402</v>
      </c>
      <c r="G3105" t="s">
        <v>4147</v>
      </c>
      <c r="H3105" t="s">
        <v>3900</v>
      </c>
      <c r="I3105" t="s">
        <v>3867</v>
      </c>
      <c r="J3105" t="s">
        <v>3883</v>
      </c>
      <c r="K3105">
        <v>16500</v>
      </c>
    </row>
    <row r="3106" spans="1:11" x14ac:dyDescent="0.25">
      <c r="A3106" t="s">
        <v>4132</v>
      </c>
      <c r="B3106" t="s">
        <v>3853</v>
      </c>
      <c r="C3106" t="s">
        <v>354</v>
      </c>
      <c r="D3106" t="s">
        <v>4146</v>
      </c>
      <c r="E3106" t="s">
        <v>3945</v>
      </c>
      <c r="F3106" t="s">
        <v>402</v>
      </c>
      <c r="G3106" t="s">
        <v>4147</v>
      </c>
      <c r="H3106" t="s">
        <v>3900</v>
      </c>
      <c r="I3106" t="s">
        <v>3868</v>
      </c>
      <c r="J3106" t="s">
        <v>3865</v>
      </c>
      <c r="K3106">
        <v>34450</v>
      </c>
    </row>
    <row r="3107" spans="1:11" x14ac:dyDescent="0.25">
      <c r="A3107" t="s">
        <v>4132</v>
      </c>
      <c r="B3107" t="s">
        <v>3853</v>
      </c>
      <c r="C3107" t="s">
        <v>354</v>
      </c>
      <c r="D3107" t="s">
        <v>4146</v>
      </c>
      <c r="E3107" t="s">
        <v>3945</v>
      </c>
      <c r="F3107" t="s">
        <v>402</v>
      </c>
      <c r="G3107" t="s">
        <v>4147</v>
      </c>
      <c r="H3107" t="s">
        <v>3900</v>
      </c>
      <c r="I3107" t="s">
        <v>3868</v>
      </c>
      <c r="J3107" t="s">
        <v>3883</v>
      </c>
      <c r="K3107">
        <v>34450</v>
      </c>
    </row>
    <row r="3108" spans="1:11" x14ac:dyDescent="0.25">
      <c r="A3108" t="s">
        <v>4132</v>
      </c>
      <c r="B3108" t="s">
        <v>3853</v>
      </c>
      <c r="C3108" t="s">
        <v>354</v>
      </c>
      <c r="D3108" t="s">
        <v>4146</v>
      </c>
      <c r="E3108" t="s">
        <v>3945</v>
      </c>
      <c r="F3108" t="s">
        <v>402</v>
      </c>
      <c r="G3108" t="s">
        <v>4147</v>
      </c>
      <c r="H3108" t="s">
        <v>3900</v>
      </c>
      <c r="I3108" t="s">
        <v>3870</v>
      </c>
      <c r="J3108" t="s">
        <v>3865</v>
      </c>
      <c r="K3108">
        <v>27000</v>
      </c>
    </row>
    <row r="3109" spans="1:11" x14ac:dyDescent="0.25">
      <c r="A3109" t="s">
        <v>4132</v>
      </c>
      <c r="B3109" t="s">
        <v>3853</v>
      </c>
      <c r="C3109" t="s">
        <v>354</v>
      </c>
      <c r="D3109" t="s">
        <v>4146</v>
      </c>
      <c r="E3109" t="s">
        <v>3945</v>
      </c>
      <c r="F3109" t="s">
        <v>402</v>
      </c>
      <c r="G3109" t="s">
        <v>4147</v>
      </c>
      <c r="H3109" t="s">
        <v>3900</v>
      </c>
      <c r="I3109" t="s">
        <v>3870</v>
      </c>
      <c r="J3109" t="s">
        <v>3883</v>
      </c>
      <c r="K3109">
        <v>27000</v>
      </c>
    </row>
    <row r="3110" spans="1:11" x14ac:dyDescent="0.25">
      <c r="A3110" t="s">
        <v>4132</v>
      </c>
      <c r="B3110" t="s">
        <v>3853</v>
      </c>
      <c r="C3110" t="s">
        <v>354</v>
      </c>
      <c r="D3110" t="s">
        <v>4146</v>
      </c>
      <c r="E3110" t="s">
        <v>3945</v>
      </c>
      <c r="F3110" t="s">
        <v>402</v>
      </c>
      <c r="G3110" t="s">
        <v>4147</v>
      </c>
      <c r="H3110" t="s">
        <v>3900</v>
      </c>
      <c r="I3110" t="s">
        <v>3905</v>
      </c>
      <c r="J3110" t="s">
        <v>3859</v>
      </c>
      <c r="K3110">
        <v>27</v>
      </c>
    </row>
    <row r="3111" spans="1:11" x14ac:dyDescent="0.25">
      <c r="A3111" t="s">
        <v>4132</v>
      </c>
      <c r="B3111" t="s">
        <v>3853</v>
      </c>
      <c r="C3111" t="s">
        <v>354</v>
      </c>
      <c r="D3111" t="s">
        <v>4146</v>
      </c>
      <c r="E3111" t="s">
        <v>3945</v>
      </c>
      <c r="F3111" t="s">
        <v>402</v>
      </c>
      <c r="G3111" t="s">
        <v>4147</v>
      </c>
      <c r="H3111" t="s">
        <v>3900</v>
      </c>
      <c r="I3111" t="s">
        <v>3905</v>
      </c>
      <c r="J3111" t="s">
        <v>3860</v>
      </c>
      <c r="K3111">
        <v>27</v>
      </c>
    </row>
    <row r="3112" spans="1:11" x14ac:dyDescent="0.25">
      <c r="A3112" t="s">
        <v>4132</v>
      </c>
      <c r="B3112" t="s">
        <v>3853</v>
      </c>
      <c r="C3112" t="s">
        <v>354</v>
      </c>
      <c r="D3112" t="s">
        <v>4146</v>
      </c>
      <c r="E3112" t="s">
        <v>3945</v>
      </c>
      <c r="F3112" t="s">
        <v>402</v>
      </c>
      <c r="G3112" t="s">
        <v>4147</v>
      </c>
      <c r="H3112" t="s">
        <v>3900</v>
      </c>
      <c r="I3112" t="s">
        <v>530</v>
      </c>
      <c r="J3112" t="s">
        <v>533</v>
      </c>
      <c r="K3112">
        <v>86000</v>
      </c>
    </row>
    <row r="3113" spans="1:11" x14ac:dyDescent="0.25">
      <c r="A3113" t="s">
        <v>4132</v>
      </c>
      <c r="B3113" t="s">
        <v>3853</v>
      </c>
      <c r="C3113" t="s">
        <v>354</v>
      </c>
      <c r="D3113" t="s">
        <v>4146</v>
      </c>
      <c r="E3113" t="s">
        <v>3945</v>
      </c>
      <c r="F3113" t="s">
        <v>402</v>
      </c>
      <c r="G3113" t="s">
        <v>4147</v>
      </c>
      <c r="H3113" t="s">
        <v>3900</v>
      </c>
      <c r="I3113" t="s">
        <v>530</v>
      </c>
      <c r="J3113" t="s">
        <v>3871</v>
      </c>
      <c r="K3113">
        <v>90000</v>
      </c>
    </row>
    <row r="3114" spans="1:11" x14ac:dyDescent="0.25">
      <c r="A3114" t="s">
        <v>4132</v>
      </c>
      <c r="B3114" t="s">
        <v>3853</v>
      </c>
      <c r="C3114" t="s">
        <v>354</v>
      </c>
      <c r="D3114" t="s">
        <v>4146</v>
      </c>
      <c r="E3114" t="s">
        <v>3945</v>
      </c>
      <c r="F3114" t="s">
        <v>402</v>
      </c>
      <c r="G3114" t="s">
        <v>4147</v>
      </c>
      <c r="H3114" t="s">
        <v>3900</v>
      </c>
      <c r="I3114" t="s">
        <v>3873</v>
      </c>
      <c r="J3114" t="s">
        <v>3859</v>
      </c>
      <c r="K3114">
        <v>200</v>
      </c>
    </row>
    <row r="3115" spans="1:11" x14ac:dyDescent="0.25">
      <c r="A3115" t="s">
        <v>4132</v>
      </c>
      <c r="B3115" t="s">
        <v>3853</v>
      </c>
      <c r="C3115" t="s">
        <v>354</v>
      </c>
      <c r="D3115" t="s">
        <v>4146</v>
      </c>
      <c r="E3115" t="s">
        <v>3945</v>
      </c>
      <c r="F3115" t="s">
        <v>402</v>
      </c>
      <c r="G3115" t="s">
        <v>4147</v>
      </c>
      <c r="H3115" t="s">
        <v>3900</v>
      </c>
      <c r="I3115" t="s">
        <v>3873</v>
      </c>
      <c r="J3115" t="s">
        <v>3860</v>
      </c>
      <c r="K3115">
        <v>200</v>
      </c>
    </row>
    <row r="3116" spans="1:11" x14ac:dyDescent="0.25">
      <c r="A3116" t="s">
        <v>4132</v>
      </c>
      <c r="B3116" t="s">
        <v>3853</v>
      </c>
      <c r="C3116" t="s">
        <v>354</v>
      </c>
      <c r="D3116" t="s">
        <v>4146</v>
      </c>
      <c r="E3116" t="s">
        <v>3945</v>
      </c>
      <c r="F3116" t="s">
        <v>402</v>
      </c>
      <c r="G3116" t="s">
        <v>4147</v>
      </c>
      <c r="H3116" t="s">
        <v>3900</v>
      </c>
      <c r="I3116" t="s">
        <v>3886</v>
      </c>
      <c r="J3116" t="s">
        <v>3871</v>
      </c>
      <c r="K3116">
        <v>90000</v>
      </c>
    </row>
    <row r="3117" spans="1:11" x14ac:dyDescent="0.25">
      <c r="A3117" t="s">
        <v>4132</v>
      </c>
      <c r="B3117" t="s">
        <v>3853</v>
      </c>
      <c r="C3117" t="s">
        <v>354</v>
      </c>
      <c r="D3117" t="s">
        <v>4146</v>
      </c>
      <c r="E3117" t="s">
        <v>3945</v>
      </c>
      <c r="F3117" t="s">
        <v>402</v>
      </c>
      <c r="G3117" t="s">
        <v>4147</v>
      </c>
      <c r="H3117" t="s">
        <v>3900</v>
      </c>
      <c r="I3117" t="s">
        <v>3875</v>
      </c>
      <c r="J3117" t="s">
        <v>533</v>
      </c>
      <c r="K3117">
        <v>86000</v>
      </c>
    </row>
    <row r="3118" spans="1:11" x14ac:dyDescent="0.25">
      <c r="A3118" t="s">
        <v>4132</v>
      </c>
      <c r="B3118" t="s">
        <v>3853</v>
      </c>
      <c r="C3118" t="s">
        <v>354</v>
      </c>
      <c r="D3118" t="s">
        <v>4146</v>
      </c>
      <c r="E3118" t="s">
        <v>3945</v>
      </c>
      <c r="F3118" t="s">
        <v>402</v>
      </c>
      <c r="G3118" t="s">
        <v>4147</v>
      </c>
      <c r="H3118" t="s">
        <v>3900</v>
      </c>
      <c r="I3118" t="s">
        <v>3875</v>
      </c>
      <c r="J3118" t="s">
        <v>3871</v>
      </c>
      <c r="K3118">
        <v>90000</v>
      </c>
    </row>
    <row r="3119" spans="1:11" x14ac:dyDescent="0.25">
      <c r="A3119" t="s">
        <v>4132</v>
      </c>
      <c r="B3119" t="s">
        <v>3853</v>
      </c>
      <c r="C3119" t="s">
        <v>354</v>
      </c>
      <c r="D3119" t="s">
        <v>4146</v>
      </c>
      <c r="E3119" t="s">
        <v>3945</v>
      </c>
      <c r="F3119" t="s">
        <v>402</v>
      </c>
      <c r="G3119" t="s">
        <v>4147</v>
      </c>
      <c r="H3119" t="s">
        <v>3900</v>
      </c>
      <c r="I3119" t="s">
        <v>3876</v>
      </c>
      <c r="J3119" t="s">
        <v>3865</v>
      </c>
      <c r="K3119">
        <v>32000</v>
      </c>
    </row>
    <row r="3120" spans="1:11" x14ac:dyDescent="0.25">
      <c r="A3120" t="s">
        <v>4132</v>
      </c>
      <c r="B3120" t="s">
        <v>3853</v>
      </c>
      <c r="C3120" t="s">
        <v>354</v>
      </c>
      <c r="D3120" t="s">
        <v>4146</v>
      </c>
      <c r="E3120" t="s">
        <v>3945</v>
      </c>
      <c r="F3120" t="s">
        <v>402</v>
      </c>
      <c r="G3120" t="s">
        <v>4147</v>
      </c>
      <c r="H3120" t="s">
        <v>3900</v>
      </c>
      <c r="I3120" t="s">
        <v>3876</v>
      </c>
      <c r="J3120" t="s">
        <v>3883</v>
      </c>
      <c r="K3120">
        <v>32000</v>
      </c>
    </row>
    <row r="3121" spans="1:11" x14ac:dyDescent="0.25">
      <c r="A3121" t="s">
        <v>4132</v>
      </c>
      <c r="B3121" t="s">
        <v>3853</v>
      </c>
      <c r="C3121" t="s">
        <v>354</v>
      </c>
      <c r="D3121" t="s">
        <v>4148</v>
      </c>
      <c r="E3121" t="s">
        <v>3855</v>
      </c>
      <c r="F3121" t="s">
        <v>423</v>
      </c>
      <c r="G3121" t="s">
        <v>3908</v>
      </c>
      <c r="H3121" t="s">
        <v>3857</v>
      </c>
      <c r="I3121" t="s">
        <v>3858</v>
      </c>
      <c r="J3121" t="s">
        <v>3859</v>
      </c>
      <c r="K3121">
        <v>24500</v>
      </c>
    </row>
    <row r="3122" spans="1:11" x14ac:dyDescent="0.25">
      <c r="A3122" t="s">
        <v>4132</v>
      </c>
      <c r="B3122" t="s">
        <v>3853</v>
      </c>
      <c r="C3122" t="s">
        <v>354</v>
      </c>
      <c r="D3122" t="s">
        <v>4148</v>
      </c>
      <c r="E3122" t="s">
        <v>3855</v>
      </c>
      <c r="F3122" t="s">
        <v>423</v>
      </c>
      <c r="G3122" t="s">
        <v>3908</v>
      </c>
      <c r="H3122" t="s">
        <v>3857</v>
      </c>
      <c r="I3122" t="s">
        <v>3858</v>
      </c>
      <c r="J3122" t="s">
        <v>3860</v>
      </c>
      <c r="K3122">
        <v>24500</v>
      </c>
    </row>
    <row r="3123" spans="1:11" x14ac:dyDescent="0.25">
      <c r="A3123" t="s">
        <v>4132</v>
      </c>
      <c r="B3123" t="s">
        <v>3853</v>
      </c>
      <c r="C3123" t="s">
        <v>354</v>
      </c>
      <c r="D3123" t="s">
        <v>4148</v>
      </c>
      <c r="E3123" t="s">
        <v>3855</v>
      </c>
      <c r="F3123" t="s">
        <v>423</v>
      </c>
      <c r="G3123" t="s">
        <v>3908</v>
      </c>
      <c r="H3123" t="s">
        <v>3857</v>
      </c>
      <c r="I3123" t="s">
        <v>3901</v>
      </c>
      <c r="J3123" t="s">
        <v>3859</v>
      </c>
      <c r="K3123">
        <v>16455</v>
      </c>
    </row>
    <row r="3124" spans="1:11" x14ac:dyDescent="0.25">
      <c r="A3124" t="s">
        <v>4132</v>
      </c>
      <c r="B3124" t="s">
        <v>3853</v>
      </c>
      <c r="C3124" t="s">
        <v>354</v>
      </c>
      <c r="D3124" t="s">
        <v>4148</v>
      </c>
      <c r="E3124" t="s">
        <v>3855</v>
      </c>
      <c r="F3124" t="s">
        <v>423</v>
      </c>
      <c r="G3124" t="s">
        <v>3908</v>
      </c>
      <c r="H3124" t="s">
        <v>3857</v>
      </c>
      <c r="I3124" t="s">
        <v>3901</v>
      </c>
      <c r="J3124" t="s">
        <v>3860</v>
      </c>
      <c r="K3124">
        <v>16455</v>
      </c>
    </row>
    <row r="3125" spans="1:11" x14ac:dyDescent="0.25">
      <c r="A3125" t="s">
        <v>4132</v>
      </c>
      <c r="B3125" t="s">
        <v>3853</v>
      </c>
      <c r="C3125" t="s">
        <v>354</v>
      </c>
      <c r="D3125" t="s">
        <v>4148</v>
      </c>
      <c r="E3125" t="s">
        <v>3855</v>
      </c>
      <c r="F3125" t="s">
        <v>423</v>
      </c>
      <c r="G3125" t="s">
        <v>3908</v>
      </c>
      <c r="H3125" t="s">
        <v>3857</v>
      </c>
      <c r="I3125" t="s">
        <v>3881</v>
      </c>
      <c r="J3125" t="s">
        <v>3859</v>
      </c>
      <c r="K3125">
        <v>30600</v>
      </c>
    </row>
    <row r="3126" spans="1:11" x14ac:dyDescent="0.25">
      <c r="A3126" t="s">
        <v>4132</v>
      </c>
      <c r="B3126" t="s">
        <v>3853</v>
      </c>
      <c r="C3126" t="s">
        <v>354</v>
      </c>
      <c r="D3126" t="s">
        <v>4148</v>
      </c>
      <c r="E3126" t="s">
        <v>3855</v>
      </c>
      <c r="F3126" t="s">
        <v>423</v>
      </c>
      <c r="G3126" t="s">
        <v>3908</v>
      </c>
      <c r="H3126" t="s">
        <v>3857</v>
      </c>
      <c r="I3126" t="s">
        <v>3881</v>
      </c>
      <c r="J3126" t="s">
        <v>3860</v>
      </c>
      <c r="K3126">
        <v>30600</v>
      </c>
    </row>
    <row r="3127" spans="1:11" x14ac:dyDescent="0.25">
      <c r="A3127" t="s">
        <v>4132</v>
      </c>
      <c r="B3127" t="s">
        <v>3853</v>
      </c>
      <c r="C3127" t="s">
        <v>354</v>
      </c>
      <c r="D3127" t="s">
        <v>4148</v>
      </c>
      <c r="E3127" t="s">
        <v>3855</v>
      </c>
      <c r="F3127" t="s">
        <v>423</v>
      </c>
      <c r="G3127" t="s">
        <v>3908</v>
      </c>
      <c r="H3127" t="s">
        <v>3857</v>
      </c>
      <c r="I3127" t="s">
        <v>3863</v>
      </c>
      <c r="J3127" t="s">
        <v>3864</v>
      </c>
      <c r="K3127">
        <v>93500</v>
      </c>
    </row>
    <row r="3128" spans="1:11" x14ac:dyDescent="0.25">
      <c r="A3128" t="s">
        <v>4132</v>
      </c>
      <c r="B3128" t="s">
        <v>3853</v>
      </c>
      <c r="C3128" t="s">
        <v>354</v>
      </c>
      <c r="D3128" t="s">
        <v>4148</v>
      </c>
      <c r="E3128" t="s">
        <v>3855</v>
      </c>
      <c r="F3128" t="s">
        <v>423</v>
      </c>
      <c r="G3128" t="s">
        <v>3908</v>
      </c>
      <c r="H3128" t="s">
        <v>3857</v>
      </c>
      <c r="I3128" t="s">
        <v>3863</v>
      </c>
      <c r="J3128" t="s">
        <v>3865</v>
      </c>
      <c r="K3128">
        <v>95500</v>
      </c>
    </row>
    <row r="3129" spans="1:11" x14ac:dyDescent="0.25">
      <c r="A3129" t="s">
        <v>4132</v>
      </c>
      <c r="B3129" t="s">
        <v>3853</v>
      </c>
      <c r="C3129" t="s">
        <v>354</v>
      </c>
      <c r="D3129" t="s">
        <v>4148</v>
      </c>
      <c r="E3129" t="s">
        <v>3855</v>
      </c>
      <c r="F3129" t="s">
        <v>423</v>
      </c>
      <c r="G3129" t="s">
        <v>3908</v>
      </c>
      <c r="H3129" t="s">
        <v>3857</v>
      </c>
      <c r="I3129" t="s">
        <v>3863</v>
      </c>
      <c r="J3129" t="s">
        <v>3883</v>
      </c>
      <c r="K3129">
        <v>95500</v>
      </c>
    </row>
    <row r="3130" spans="1:11" x14ac:dyDescent="0.25">
      <c r="A3130" t="s">
        <v>4132</v>
      </c>
      <c r="B3130" t="s">
        <v>3853</v>
      </c>
      <c r="C3130" t="s">
        <v>354</v>
      </c>
      <c r="D3130" t="s">
        <v>4148</v>
      </c>
      <c r="E3130" t="s">
        <v>3855</v>
      </c>
      <c r="F3130" t="s">
        <v>423</v>
      </c>
      <c r="G3130" t="s">
        <v>3908</v>
      </c>
      <c r="H3130" t="s">
        <v>3857</v>
      </c>
      <c r="I3130" t="s">
        <v>3903</v>
      </c>
      <c r="J3130" t="s">
        <v>3864</v>
      </c>
      <c r="K3130">
        <v>49500</v>
      </c>
    </row>
    <row r="3131" spans="1:11" x14ac:dyDescent="0.25">
      <c r="A3131" t="s">
        <v>4132</v>
      </c>
      <c r="B3131" t="s">
        <v>3853</v>
      </c>
      <c r="C3131" t="s">
        <v>354</v>
      </c>
      <c r="D3131" t="s">
        <v>4148</v>
      </c>
      <c r="E3131" t="s">
        <v>3855</v>
      </c>
      <c r="F3131" t="s">
        <v>423</v>
      </c>
      <c r="G3131" t="s">
        <v>3908</v>
      </c>
      <c r="H3131" t="s">
        <v>3857</v>
      </c>
      <c r="I3131" t="s">
        <v>3903</v>
      </c>
      <c r="J3131" t="s">
        <v>3865</v>
      </c>
      <c r="K3131">
        <v>51000</v>
      </c>
    </row>
    <row r="3132" spans="1:11" x14ac:dyDescent="0.25">
      <c r="A3132" t="s">
        <v>4132</v>
      </c>
      <c r="B3132" t="s">
        <v>3853</v>
      </c>
      <c r="C3132" t="s">
        <v>354</v>
      </c>
      <c r="D3132" t="s">
        <v>4148</v>
      </c>
      <c r="E3132" t="s">
        <v>3855</v>
      </c>
      <c r="F3132" t="s">
        <v>423</v>
      </c>
      <c r="G3132" t="s">
        <v>3908</v>
      </c>
      <c r="H3132" t="s">
        <v>3857</v>
      </c>
      <c r="I3132" t="s">
        <v>3903</v>
      </c>
      <c r="J3132" t="s">
        <v>3883</v>
      </c>
      <c r="K3132">
        <v>51000</v>
      </c>
    </row>
    <row r="3133" spans="1:11" x14ac:dyDescent="0.25">
      <c r="A3133" t="s">
        <v>4132</v>
      </c>
      <c r="B3133" t="s">
        <v>3853</v>
      </c>
      <c r="C3133" t="s">
        <v>354</v>
      </c>
      <c r="D3133" t="s">
        <v>4148</v>
      </c>
      <c r="E3133" t="s">
        <v>3855</v>
      </c>
      <c r="F3133" t="s">
        <v>423</v>
      </c>
      <c r="G3133" t="s">
        <v>3908</v>
      </c>
      <c r="H3133" t="s">
        <v>3857</v>
      </c>
      <c r="I3133" t="s">
        <v>3882</v>
      </c>
      <c r="J3133" t="s">
        <v>3864</v>
      </c>
      <c r="K3133">
        <v>9000</v>
      </c>
    </row>
    <row r="3134" spans="1:11" x14ac:dyDescent="0.25">
      <c r="A3134" t="s">
        <v>4132</v>
      </c>
      <c r="B3134" t="s">
        <v>3853</v>
      </c>
      <c r="C3134" t="s">
        <v>354</v>
      </c>
      <c r="D3134" t="s">
        <v>4148</v>
      </c>
      <c r="E3134" t="s">
        <v>3855</v>
      </c>
      <c r="F3134" t="s">
        <v>423</v>
      </c>
      <c r="G3134" t="s">
        <v>3908</v>
      </c>
      <c r="H3134" t="s">
        <v>3857</v>
      </c>
      <c r="I3134" t="s">
        <v>3882</v>
      </c>
      <c r="J3134" t="s">
        <v>3865</v>
      </c>
      <c r="K3134">
        <v>11000</v>
      </c>
    </row>
    <row r="3135" spans="1:11" x14ac:dyDescent="0.25">
      <c r="A3135" t="s">
        <v>4132</v>
      </c>
      <c r="B3135" t="s">
        <v>3853</v>
      </c>
      <c r="C3135" t="s">
        <v>354</v>
      </c>
      <c r="D3135" t="s">
        <v>4148</v>
      </c>
      <c r="E3135" t="s">
        <v>3855</v>
      </c>
      <c r="F3135" t="s">
        <v>423</v>
      </c>
      <c r="G3135" t="s">
        <v>3908</v>
      </c>
      <c r="H3135" t="s">
        <v>3857</v>
      </c>
      <c r="I3135" t="s">
        <v>3882</v>
      </c>
      <c r="J3135" t="s">
        <v>3883</v>
      </c>
      <c r="K3135">
        <v>11000</v>
      </c>
    </row>
    <row r="3136" spans="1:11" x14ac:dyDescent="0.25">
      <c r="A3136" t="s">
        <v>4132</v>
      </c>
      <c r="B3136" t="s">
        <v>3853</v>
      </c>
      <c r="C3136" t="s">
        <v>354</v>
      </c>
      <c r="D3136" t="s">
        <v>4148</v>
      </c>
      <c r="E3136" t="s">
        <v>3855</v>
      </c>
      <c r="F3136" t="s">
        <v>423</v>
      </c>
      <c r="G3136" t="s">
        <v>3908</v>
      </c>
      <c r="H3136" t="s">
        <v>3857</v>
      </c>
      <c r="I3136" t="s">
        <v>3904</v>
      </c>
      <c r="J3136" t="s">
        <v>3864</v>
      </c>
      <c r="K3136">
        <v>38500</v>
      </c>
    </row>
    <row r="3137" spans="1:11" x14ac:dyDescent="0.25">
      <c r="A3137" t="s">
        <v>4132</v>
      </c>
      <c r="B3137" t="s">
        <v>3853</v>
      </c>
      <c r="C3137" t="s">
        <v>354</v>
      </c>
      <c r="D3137" t="s">
        <v>4148</v>
      </c>
      <c r="E3137" t="s">
        <v>3855</v>
      </c>
      <c r="F3137" t="s">
        <v>423</v>
      </c>
      <c r="G3137" t="s">
        <v>3908</v>
      </c>
      <c r="H3137" t="s">
        <v>3857</v>
      </c>
      <c r="I3137" t="s">
        <v>3904</v>
      </c>
      <c r="J3137" t="s">
        <v>3865</v>
      </c>
      <c r="K3137">
        <v>39000</v>
      </c>
    </row>
    <row r="3138" spans="1:11" x14ac:dyDescent="0.25">
      <c r="A3138" t="s">
        <v>4132</v>
      </c>
      <c r="B3138" t="s">
        <v>3853</v>
      </c>
      <c r="C3138" t="s">
        <v>354</v>
      </c>
      <c r="D3138" t="s">
        <v>4148</v>
      </c>
      <c r="E3138" t="s">
        <v>3855</v>
      </c>
      <c r="F3138" t="s">
        <v>423</v>
      </c>
      <c r="G3138" t="s">
        <v>3908</v>
      </c>
      <c r="H3138" t="s">
        <v>3857</v>
      </c>
      <c r="I3138" t="s">
        <v>3904</v>
      </c>
      <c r="J3138" t="s">
        <v>3883</v>
      </c>
      <c r="K3138">
        <v>39000</v>
      </c>
    </row>
    <row r="3139" spans="1:11" x14ac:dyDescent="0.25">
      <c r="A3139" t="s">
        <v>4132</v>
      </c>
      <c r="B3139" t="s">
        <v>3853</v>
      </c>
      <c r="C3139" t="s">
        <v>354</v>
      </c>
      <c r="D3139" t="s">
        <v>4148</v>
      </c>
      <c r="E3139" t="s">
        <v>3855</v>
      </c>
      <c r="F3139" t="s">
        <v>423</v>
      </c>
      <c r="G3139" t="s">
        <v>3908</v>
      </c>
      <c r="H3139" t="s">
        <v>3857</v>
      </c>
      <c r="I3139" t="s">
        <v>3866</v>
      </c>
      <c r="J3139" t="s">
        <v>3865</v>
      </c>
      <c r="K3139">
        <v>72000</v>
      </c>
    </row>
    <row r="3140" spans="1:11" x14ac:dyDescent="0.25">
      <c r="A3140" t="s">
        <v>4132</v>
      </c>
      <c r="B3140" t="s">
        <v>3853</v>
      </c>
      <c r="C3140" t="s">
        <v>354</v>
      </c>
      <c r="D3140" t="s">
        <v>4148</v>
      </c>
      <c r="E3140" t="s">
        <v>3855</v>
      </c>
      <c r="F3140" t="s">
        <v>423</v>
      </c>
      <c r="G3140" t="s">
        <v>3908</v>
      </c>
      <c r="H3140" t="s">
        <v>3857</v>
      </c>
      <c r="I3140" t="s">
        <v>3866</v>
      </c>
      <c r="J3140" t="s">
        <v>3883</v>
      </c>
      <c r="K3140">
        <v>72000</v>
      </c>
    </row>
    <row r="3141" spans="1:11" x14ac:dyDescent="0.25">
      <c r="A3141" t="s">
        <v>4132</v>
      </c>
      <c r="B3141" t="s">
        <v>3853</v>
      </c>
      <c r="C3141" t="s">
        <v>354</v>
      </c>
      <c r="D3141" t="s">
        <v>4148</v>
      </c>
      <c r="E3141" t="s">
        <v>3855</v>
      </c>
      <c r="F3141" t="s">
        <v>423</v>
      </c>
      <c r="G3141" t="s">
        <v>3908</v>
      </c>
      <c r="H3141" t="s">
        <v>3857</v>
      </c>
      <c r="I3141" t="s">
        <v>3867</v>
      </c>
      <c r="J3141" t="s">
        <v>3865</v>
      </c>
      <c r="K3141">
        <v>54500</v>
      </c>
    </row>
    <row r="3142" spans="1:11" x14ac:dyDescent="0.25">
      <c r="A3142" t="s">
        <v>4132</v>
      </c>
      <c r="B3142" t="s">
        <v>3853</v>
      </c>
      <c r="C3142" t="s">
        <v>354</v>
      </c>
      <c r="D3142" t="s">
        <v>4148</v>
      </c>
      <c r="E3142" t="s">
        <v>3855</v>
      </c>
      <c r="F3142" t="s">
        <v>423</v>
      </c>
      <c r="G3142" t="s">
        <v>3908</v>
      </c>
      <c r="H3142" t="s">
        <v>3857</v>
      </c>
      <c r="I3142" t="s">
        <v>3867</v>
      </c>
      <c r="J3142" t="s">
        <v>3883</v>
      </c>
      <c r="K3142">
        <v>54500</v>
      </c>
    </row>
    <row r="3143" spans="1:11" x14ac:dyDescent="0.25">
      <c r="A3143" t="s">
        <v>4132</v>
      </c>
      <c r="B3143" t="s">
        <v>3853</v>
      </c>
      <c r="C3143" t="s">
        <v>354</v>
      </c>
      <c r="D3143" t="s">
        <v>4148</v>
      </c>
      <c r="E3143" t="s">
        <v>3855</v>
      </c>
      <c r="F3143" t="s">
        <v>423</v>
      </c>
      <c r="G3143" t="s">
        <v>3908</v>
      </c>
      <c r="H3143" t="s">
        <v>3857</v>
      </c>
      <c r="I3143" t="s">
        <v>3868</v>
      </c>
      <c r="J3143" t="s">
        <v>3865</v>
      </c>
      <c r="K3143">
        <v>25000</v>
      </c>
    </row>
    <row r="3144" spans="1:11" x14ac:dyDescent="0.25">
      <c r="A3144" t="s">
        <v>4132</v>
      </c>
      <c r="B3144" t="s">
        <v>3853</v>
      </c>
      <c r="C3144" t="s">
        <v>354</v>
      </c>
      <c r="D3144" t="s">
        <v>4148</v>
      </c>
      <c r="E3144" t="s">
        <v>3855</v>
      </c>
      <c r="F3144" t="s">
        <v>423</v>
      </c>
      <c r="G3144" t="s">
        <v>3908</v>
      </c>
      <c r="H3144" t="s">
        <v>3857</v>
      </c>
      <c r="I3144" t="s">
        <v>3868</v>
      </c>
      <c r="J3144" t="s">
        <v>3883</v>
      </c>
      <c r="K3144">
        <v>25000</v>
      </c>
    </row>
    <row r="3145" spans="1:11" x14ac:dyDescent="0.25">
      <c r="A3145" t="s">
        <v>4132</v>
      </c>
      <c r="B3145" t="s">
        <v>3853</v>
      </c>
      <c r="C3145" t="s">
        <v>354</v>
      </c>
      <c r="D3145" t="s">
        <v>4148</v>
      </c>
      <c r="E3145" t="s">
        <v>3855</v>
      </c>
      <c r="F3145" t="s">
        <v>423</v>
      </c>
      <c r="G3145" t="s">
        <v>3908</v>
      </c>
      <c r="H3145" t="s">
        <v>3857</v>
      </c>
      <c r="I3145" t="s">
        <v>3869</v>
      </c>
      <c r="J3145" t="s">
        <v>3865</v>
      </c>
      <c r="K3145">
        <v>10000</v>
      </c>
    </row>
    <row r="3146" spans="1:11" x14ac:dyDescent="0.25">
      <c r="A3146" t="s">
        <v>4132</v>
      </c>
      <c r="B3146" t="s">
        <v>3853</v>
      </c>
      <c r="C3146" t="s">
        <v>354</v>
      </c>
      <c r="D3146" t="s">
        <v>4148</v>
      </c>
      <c r="E3146" t="s">
        <v>3855</v>
      </c>
      <c r="F3146" t="s">
        <v>423</v>
      </c>
      <c r="G3146" t="s">
        <v>3908</v>
      </c>
      <c r="H3146" t="s">
        <v>3857</v>
      </c>
      <c r="I3146" t="s">
        <v>3869</v>
      </c>
      <c r="J3146" t="s">
        <v>3883</v>
      </c>
      <c r="K3146">
        <v>10000</v>
      </c>
    </row>
    <row r="3147" spans="1:11" x14ac:dyDescent="0.25">
      <c r="A3147" t="s">
        <v>4132</v>
      </c>
      <c r="B3147" t="s">
        <v>3853</v>
      </c>
      <c r="C3147" t="s">
        <v>354</v>
      </c>
      <c r="D3147" t="s">
        <v>4148</v>
      </c>
      <c r="E3147" t="s">
        <v>3855</v>
      </c>
      <c r="F3147" t="s">
        <v>423</v>
      </c>
      <c r="G3147" t="s">
        <v>3908</v>
      </c>
      <c r="H3147" t="s">
        <v>3857</v>
      </c>
      <c r="I3147" t="s">
        <v>3870</v>
      </c>
      <c r="J3147" t="s">
        <v>3865</v>
      </c>
      <c r="K3147">
        <v>57000</v>
      </c>
    </row>
    <row r="3148" spans="1:11" x14ac:dyDescent="0.25">
      <c r="A3148" t="s">
        <v>4132</v>
      </c>
      <c r="B3148" t="s">
        <v>3853</v>
      </c>
      <c r="C3148" t="s">
        <v>354</v>
      </c>
      <c r="D3148" t="s">
        <v>4148</v>
      </c>
      <c r="E3148" t="s">
        <v>3855</v>
      </c>
      <c r="F3148" t="s">
        <v>423</v>
      </c>
      <c r="G3148" t="s">
        <v>3908</v>
      </c>
      <c r="H3148" t="s">
        <v>3857</v>
      </c>
      <c r="I3148" t="s">
        <v>3870</v>
      </c>
      <c r="J3148" t="s">
        <v>3883</v>
      </c>
      <c r="K3148">
        <v>57000</v>
      </c>
    </row>
    <row r="3149" spans="1:11" x14ac:dyDescent="0.25">
      <c r="A3149" t="s">
        <v>4132</v>
      </c>
      <c r="B3149" t="s">
        <v>3853</v>
      </c>
      <c r="C3149" t="s">
        <v>354</v>
      </c>
      <c r="D3149" t="s">
        <v>4148</v>
      </c>
      <c r="E3149" t="s">
        <v>3855</v>
      </c>
      <c r="F3149" t="s">
        <v>423</v>
      </c>
      <c r="G3149" t="s">
        <v>3908</v>
      </c>
      <c r="H3149" t="s">
        <v>3857</v>
      </c>
      <c r="I3149" t="s">
        <v>4149</v>
      </c>
      <c r="J3149" t="s">
        <v>3865</v>
      </c>
      <c r="K3149">
        <v>75000</v>
      </c>
    </row>
    <row r="3150" spans="1:11" x14ac:dyDescent="0.25">
      <c r="A3150" t="s">
        <v>4132</v>
      </c>
      <c r="B3150" t="s">
        <v>3853</v>
      </c>
      <c r="C3150" t="s">
        <v>354</v>
      </c>
      <c r="D3150" t="s">
        <v>4148</v>
      </c>
      <c r="E3150" t="s">
        <v>3855</v>
      </c>
      <c r="F3150" t="s">
        <v>423</v>
      </c>
      <c r="G3150" t="s">
        <v>3908</v>
      </c>
      <c r="H3150" t="s">
        <v>3857</v>
      </c>
      <c r="I3150" t="s">
        <v>4149</v>
      </c>
      <c r="J3150" t="s">
        <v>3883</v>
      </c>
      <c r="K3150">
        <v>75000</v>
      </c>
    </row>
    <row r="3151" spans="1:11" x14ac:dyDescent="0.25">
      <c r="A3151" t="s">
        <v>4132</v>
      </c>
      <c r="B3151" t="s">
        <v>3853</v>
      </c>
      <c r="C3151" t="s">
        <v>354</v>
      </c>
      <c r="D3151" t="s">
        <v>4148</v>
      </c>
      <c r="E3151" t="s">
        <v>3855</v>
      </c>
      <c r="F3151" t="s">
        <v>423</v>
      </c>
      <c r="G3151" t="s">
        <v>3908</v>
      </c>
      <c r="H3151" t="s">
        <v>3857</v>
      </c>
      <c r="I3151" t="s">
        <v>3905</v>
      </c>
      <c r="J3151" t="s">
        <v>3859</v>
      </c>
      <c r="K3151">
        <v>160</v>
      </c>
    </row>
    <row r="3152" spans="1:11" x14ac:dyDescent="0.25">
      <c r="A3152" t="s">
        <v>4132</v>
      </c>
      <c r="B3152" t="s">
        <v>3853</v>
      </c>
      <c r="C3152" t="s">
        <v>354</v>
      </c>
      <c r="D3152" t="s">
        <v>4148</v>
      </c>
      <c r="E3152" t="s">
        <v>3855</v>
      </c>
      <c r="F3152" t="s">
        <v>423</v>
      </c>
      <c r="G3152" t="s">
        <v>3908</v>
      </c>
      <c r="H3152" t="s">
        <v>3857</v>
      </c>
      <c r="I3152" t="s">
        <v>3905</v>
      </c>
      <c r="J3152" t="s">
        <v>3860</v>
      </c>
      <c r="K3152">
        <v>160</v>
      </c>
    </row>
    <row r="3153" spans="1:11" x14ac:dyDescent="0.25">
      <c r="A3153" t="s">
        <v>4132</v>
      </c>
      <c r="B3153" t="s">
        <v>3853</v>
      </c>
      <c r="C3153" t="s">
        <v>354</v>
      </c>
      <c r="D3153" t="s">
        <v>4148</v>
      </c>
      <c r="E3153" t="s">
        <v>3855</v>
      </c>
      <c r="F3153" t="s">
        <v>423</v>
      </c>
      <c r="G3153" t="s">
        <v>3908</v>
      </c>
      <c r="H3153" t="s">
        <v>3857</v>
      </c>
      <c r="I3153" t="s">
        <v>3925</v>
      </c>
      <c r="J3153" t="s">
        <v>3859</v>
      </c>
      <c r="K3153">
        <v>16000</v>
      </c>
    </row>
    <row r="3154" spans="1:11" x14ac:dyDescent="0.25">
      <c r="A3154" t="s">
        <v>4132</v>
      </c>
      <c r="B3154" t="s">
        <v>3853</v>
      </c>
      <c r="C3154" t="s">
        <v>354</v>
      </c>
      <c r="D3154" t="s">
        <v>4148</v>
      </c>
      <c r="E3154" t="s">
        <v>3855</v>
      </c>
      <c r="F3154" t="s">
        <v>423</v>
      </c>
      <c r="G3154" t="s">
        <v>3908</v>
      </c>
      <c r="H3154" t="s">
        <v>3857</v>
      </c>
      <c r="I3154" t="s">
        <v>3925</v>
      </c>
      <c r="J3154" t="s">
        <v>3860</v>
      </c>
      <c r="K3154">
        <v>16000</v>
      </c>
    </row>
    <row r="3155" spans="1:11" x14ac:dyDescent="0.25">
      <c r="A3155" t="s">
        <v>4132</v>
      </c>
      <c r="B3155" t="s">
        <v>3853</v>
      </c>
      <c r="C3155" t="s">
        <v>354</v>
      </c>
      <c r="D3155" t="s">
        <v>4148</v>
      </c>
      <c r="E3155" t="s">
        <v>3855</v>
      </c>
      <c r="F3155" t="s">
        <v>423</v>
      </c>
      <c r="G3155" t="s">
        <v>3908</v>
      </c>
      <c r="H3155" t="s">
        <v>3857</v>
      </c>
      <c r="I3155" t="s">
        <v>530</v>
      </c>
      <c r="J3155" t="s">
        <v>533</v>
      </c>
      <c r="K3155">
        <v>290000</v>
      </c>
    </row>
    <row r="3156" spans="1:11" x14ac:dyDescent="0.25">
      <c r="A3156" t="s">
        <v>4132</v>
      </c>
      <c r="B3156" t="s">
        <v>3853</v>
      </c>
      <c r="C3156" t="s">
        <v>354</v>
      </c>
      <c r="D3156" t="s">
        <v>4148</v>
      </c>
      <c r="E3156" t="s">
        <v>3855</v>
      </c>
      <c r="F3156" t="s">
        <v>423</v>
      </c>
      <c r="G3156" t="s">
        <v>3908</v>
      </c>
      <c r="H3156" t="s">
        <v>3857</v>
      </c>
      <c r="I3156" t="s">
        <v>530</v>
      </c>
      <c r="J3156" t="s">
        <v>3871</v>
      </c>
      <c r="K3156">
        <v>301000</v>
      </c>
    </row>
    <row r="3157" spans="1:11" x14ac:dyDescent="0.25">
      <c r="A3157" t="s">
        <v>4132</v>
      </c>
      <c r="B3157" t="s">
        <v>3853</v>
      </c>
      <c r="C3157" t="s">
        <v>354</v>
      </c>
      <c r="D3157" t="s">
        <v>4148</v>
      </c>
      <c r="E3157" t="s">
        <v>3855</v>
      </c>
      <c r="F3157" t="s">
        <v>423</v>
      </c>
      <c r="G3157" t="s">
        <v>3908</v>
      </c>
      <c r="H3157" t="s">
        <v>3857</v>
      </c>
      <c r="I3157" t="s">
        <v>3872</v>
      </c>
      <c r="J3157" t="s">
        <v>3859</v>
      </c>
      <c r="K3157">
        <v>5919</v>
      </c>
    </row>
    <row r="3158" spans="1:11" x14ac:dyDescent="0.25">
      <c r="A3158" t="s">
        <v>4132</v>
      </c>
      <c r="B3158" t="s">
        <v>3853</v>
      </c>
      <c r="C3158" t="s">
        <v>354</v>
      </c>
      <c r="D3158" t="s">
        <v>4148</v>
      </c>
      <c r="E3158" t="s">
        <v>3855</v>
      </c>
      <c r="F3158" t="s">
        <v>423</v>
      </c>
      <c r="G3158" t="s">
        <v>3908</v>
      </c>
      <c r="H3158" t="s">
        <v>3857</v>
      </c>
      <c r="I3158" t="s">
        <v>3872</v>
      </c>
      <c r="J3158" t="s">
        <v>3860</v>
      </c>
      <c r="K3158">
        <v>5919</v>
      </c>
    </row>
    <row r="3159" spans="1:11" x14ac:dyDescent="0.25">
      <c r="A3159" t="s">
        <v>4132</v>
      </c>
      <c r="B3159" t="s">
        <v>3853</v>
      </c>
      <c r="C3159" t="s">
        <v>354</v>
      </c>
      <c r="D3159" t="s">
        <v>4148</v>
      </c>
      <c r="E3159" t="s">
        <v>3855</v>
      </c>
      <c r="F3159" t="s">
        <v>423</v>
      </c>
      <c r="G3159" t="s">
        <v>3908</v>
      </c>
      <c r="H3159" t="s">
        <v>3857</v>
      </c>
      <c r="I3159" t="s">
        <v>3873</v>
      </c>
      <c r="J3159" t="s">
        <v>3859</v>
      </c>
      <c r="K3159">
        <v>1142</v>
      </c>
    </row>
    <row r="3160" spans="1:11" x14ac:dyDescent="0.25">
      <c r="A3160" t="s">
        <v>4132</v>
      </c>
      <c r="B3160" t="s">
        <v>3853</v>
      </c>
      <c r="C3160" t="s">
        <v>354</v>
      </c>
      <c r="D3160" t="s">
        <v>4148</v>
      </c>
      <c r="E3160" t="s">
        <v>3855</v>
      </c>
      <c r="F3160" t="s">
        <v>423</v>
      </c>
      <c r="G3160" t="s">
        <v>3908</v>
      </c>
      <c r="H3160" t="s">
        <v>3857</v>
      </c>
      <c r="I3160" t="s">
        <v>3873</v>
      </c>
      <c r="J3160" t="s">
        <v>3860</v>
      </c>
      <c r="K3160">
        <v>1142</v>
      </c>
    </row>
    <row r="3161" spans="1:11" x14ac:dyDescent="0.25">
      <c r="A3161" t="s">
        <v>4132</v>
      </c>
      <c r="B3161" t="s">
        <v>3853</v>
      </c>
      <c r="C3161" t="s">
        <v>354</v>
      </c>
      <c r="D3161" t="s">
        <v>4148</v>
      </c>
      <c r="E3161" t="s">
        <v>3855</v>
      </c>
      <c r="F3161" t="s">
        <v>423</v>
      </c>
      <c r="G3161" t="s">
        <v>3908</v>
      </c>
      <c r="H3161" t="s">
        <v>3857</v>
      </c>
      <c r="I3161" t="s">
        <v>3874</v>
      </c>
      <c r="J3161" t="s">
        <v>3864</v>
      </c>
      <c r="K3161">
        <v>17960</v>
      </c>
    </row>
    <row r="3162" spans="1:11" x14ac:dyDescent="0.25">
      <c r="A3162" t="s">
        <v>4132</v>
      </c>
      <c r="B3162" t="s">
        <v>3853</v>
      </c>
      <c r="C3162" t="s">
        <v>354</v>
      </c>
      <c r="D3162" t="s">
        <v>4148</v>
      </c>
      <c r="E3162" t="s">
        <v>3855</v>
      </c>
      <c r="F3162" t="s">
        <v>423</v>
      </c>
      <c r="G3162" t="s">
        <v>3908</v>
      </c>
      <c r="H3162" t="s">
        <v>3857</v>
      </c>
      <c r="I3162" t="s">
        <v>3874</v>
      </c>
      <c r="J3162" t="s">
        <v>3865</v>
      </c>
      <c r="K3162">
        <v>19000</v>
      </c>
    </row>
    <row r="3163" spans="1:11" x14ac:dyDescent="0.25">
      <c r="A3163" t="s">
        <v>4132</v>
      </c>
      <c r="B3163" t="s">
        <v>3853</v>
      </c>
      <c r="C3163" t="s">
        <v>354</v>
      </c>
      <c r="D3163" t="s">
        <v>4148</v>
      </c>
      <c r="E3163" t="s">
        <v>3855</v>
      </c>
      <c r="F3163" t="s">
        <v>423</v>
      </c>
      <c r="G3163" t="s">
        <v>3908</v>
      </c>
      <c r="H3163" t="s">
        <v>3857</v>
      </c>
      <c r="I3163" t="s">
        <v>3874</v>
      </c>
      <c r="J3163" t="s">
        <v>3883</v>
      </c>
      <c r="K3163">
        <v>19000</v>
      </c>
    </row>
    <row r="3164" spans="1:11" x14ac:dyDescent="0.25">
      <c r="A3164" t="s">
        <v>4132</v>
      </c>
      <c r="B3164" t="s">
        <v>3853</v>
      </c>
      <c r="C3164" t="s">
        <v>354</v>
      </c>
      <c r="D3164" t="s">
        <v>4148</v>
      </c>
      <c r="E3164" t="s">
        <v>3855</v>
      </c>
      <c r="F3164" t="s">
        <v>423</v>
      </c>
      <c r="G3164" t="s">
        <v>3908</v>
      </c>
      <c r="H3164" t="s">
        <v>3857</v>
      </c>
      <c r="I3164" t="s">
        <v>3886</v>
      </c>
      <c r="J3164" t="s">
        <v>3871</v>
      </c>
      <c r="K3164">
        <v>301000</v>
      </c>
    </row>
    <row r="3165" spans="1:11" x14ac:dyDescent="0.25">
      <c r="A3165" t="s">
        <v>4132</v>
      </c>
      <c r="B3165" t="s">
        <v>3853</v>
      </c>
      <c r="C3165" t="s">
        <v>354</v>
      </c>
      <c r="D3165" t="s">
        <v>4148</v>
      </c>
      <c r="E3165" t="s">
        <v>3855</v>
      </c>
      <c r="F3165" t="s">
        <v>423</v>
      </c>
      <c r="G3165" t="s">
        <v>3908</v>
      </c>
      <c r="H3165" t="s">
        <v>3857</v>
      </c>
      <c r="I3165" t="s">
        <v>3875</v>
      </c>
      <c r="J3165" t="s">
        <v>533</v>
      </c>
      <c r="K3165">
        <v>290000</v>
      </c>
    </row>
    <row r="3166" spans="1:11" x14ac:dyDescent="0.25">
      <c r="A3166" t="s">
        <v>4132</v>
      </c>
      <c r="B3166" t="s">
        <v>3853</v>
      </c>
      <c r="C3166" t="s">
        <v>354</v>
      </c>
      <c r="D3166" t="s">
        <v>4148</v>
      </c>
      <c r="E3166" t="s">
        <v>3855</v>
      </c>
      <c r="F3166" t="s">
        <v>423</v>
      </c>
      <c r="G3166" t="s">
        <v>3908</v>
      </c>
      <c r="H3166" t="s">
        <v>3857</v>
      </c>
      <c r="I3166" t="s">
        <v>3875</v>
      </c>
      <c r="J3166" t="s">
        <v>3871</v>
      </c>
      <c r="K3166">
        <v>301000</v>
      </c>
    </row>
    <row r="3167" spans="1:11" x14ac:dyDescent="0.25">
      <c r="A3167" t="s">
        <v>4132</v>
      </c>
      <c r="B3167" t="s">
        <v>3853</v>
      </c>
      <c r="C3167" t="s">
        <v>354</v>
      </c>
      <c r="D3167" t="s">
        <v>4148</v>
      </c>
      <c r="E3167" t="s">
        <v>3855</v>
      </c>
      <c r="F3167" t="s">
        <v>423</v>
      </c>
      <c r="G3167" t="s">
        <v>3908</v>
      </c>
      <c r="H3167" t="s">
        <v>3857</v>
      </c>
      <c r="I3167" t="s">
        <v>3876</v>
      </c>
      <c r="J3167" t="s">
        <v>3865</v>
      </c>
      <c r="K3167">
        <v>91000</v>
      </c>
    </row>
    <row r="3168" spans="1:11" x14ac:dyDescent="0.25">
      <c r="A3168" t="s">
        <v>4132</v>
      </c>
      <c r="B3168" t="s">
        <v>3853</v>
      </c>
      <c r="C3168" t="s">
        <v>354</v>
      </c>
      <c r="D3168" t="s">
        <v>4148</v>
      </c>
      <c r="E3168" t="s">
        <v>3855</v>
      </c>
      <c r="F3168" t="s">
        <v>423</v>
      </c>
      <c r="G3168" t="s">
        <v>3908</v>
      </c>
      <c r="H3168" t="s">
        <v>3857</v>
      </c>
      <c r="I3168" t="s">
        <v>3876</v>
      </c>
      <c r="J3168" t="s">
        <v>3883</v>
      </c>
      <c r="K3168">
        <v>91000</v>
      </c>
    </row>
    <row r="3169" spans="1:11" x14ac:dyDescent="0.25">
      <c r="A3169" t="s">
        <v>4132</v>
      </c>
      <c r="B3169" t="s">
        <v>3853</v>
      </c>
      <c r="C3169" t="s">
        <v>354</v>
      </c>
      <c r="D3169" t="s">
        <v>4148</v>
      </c>
      <c r="E3169" t="s">
        <v>3855</v>
      </c>
      <c r="F3169" t="s">
        <v>423</v>
      </c>
      <c r="G3169" t="s">
        <v>3862</v>
      </c>
      <c r="H3169" t="s">
        <v>3857</v>
      </c>
      <c r="I3169" t="s">
        <v>3858</v>
      </c>
      <c r="J3169" t="s">
        <v>3859</v>
      </c>
      <c r="K3169">
        <v>28875</v>
      </c>
    </row>
    <row r="3170" spans="1:11" x14ac:dyDescent="0.25">
      <c r="A3170" t="s">
        <v>4132</v>
      </c>
      <c r="B3170" t="s">
        <v>3853</v>
      </c>
      <c r="C3170" t="s">
        <v>354</v>
      </c>
      <c r="D3170" t="s">
        <v>4148</v>
      </c>
      <c r="E3170" t="s">
        <v>3855</v>
      </c>
      <c r="F3170" t="s">
        <v>423</v>
      </c>
      <c r="G3170" t="s">
        <v>3862</v>
      </c>
      <c r="H3170" t="s">
        <v>3857</v>
      </c>
      <c r="I3170" t="s">
        <v>3858</v>
      </c>
      <c r="J3170" t="s">
        <v>3860</v>
      </c>
      <c r="K3170">
        <v>28875</v>
      </c>
    </row>
    <row r="3171" spans="1:11" x14ac:dyDescent="0.25">
      <c r="A3171" t="s">
        <v>4132</v>
      </c>
      <c r="B3171" t="s">
        <v>3853</v>
      </c>
      <c r="C3171" t="s">
        <v>354</v>
      </c>
      <c r="D3171" t="s">
        <v>4148</v>
      </c>
      <c r="E3171" t="s">
        <v>3855</v>
      </c>
      <c r="F3171" t="s">
        <v>423</v>
      </c>
      <c r="G3171" t="s">
        <v>3862</v>
      </c>
      <c r="H3171" t="s">
        <v>3857</v>
      </c>
      <c r="I3171" t="s">
        <v>3863</v>
      </c>
      <c r="J3171" t="s">
        <v>3864</v>
      </c>
      <c r="K3171">
        <v>73000</v>
      </c>
    </row>
    <row r="3172" spans="1:11" x14ac:dyDescent="0.25">
      <c r="A3172" t="s">
        <v>4132</v>
      </c>
      <c r="B3172" t="s">
        <v>3853</v>
      </c>
      <c r="C3172" t="s">
        <v>354</v>
      </c>
      <c r="D3172" t="s">
        <v>4148</v>
      </c>
      <c r="E3172" t="s">
        <v>3855</v>
      </c>
      <c r="F3172" t="s">
        <v>423</v>
      </c>
      <c r="G3172" t="s">
        <v>3862</v>
      </c>
      <c r="H3172" t="s">
        <v>3857</v>
      </c>
      <c r="I3172" t="s">
        <v>3863</v>
      </c>
      <c r="J3172" t="s">
        <v>3865</v>
      </c>
      <c r="K3172">
        <v>75200</v>
      </c>
    </row>
    <row r="3173" spans="1:11" x14ac:dyDescent="0.25">
      <c r="A3173" t="s">
        <v>4132</v>
      </c>
      <c r="B3173" t="s">
        <v>3853</v>
      </c>
      <c r="C3173" t="s">
        <v>354</v>
      </c>
      <c r="D3173" t="s">
        <v>4148</v>
      </c>
      <c r="E3173" t="s">
        <v>3855</v>
      </c>
      <c r="F3173" t="s">
        <v>423</v>
      </c>
      <c r="G3173" t="s">
        <v>3862</v>
      </c>
      <c r="H3173" t="s">
        <v>3857</v>
      </c>
      <c r="I3173" t="s">
        <v>3863</v>
      </c>
      <c r="J3173" t="s">
        <v>3883</v>
      </c>
      <c r="K3173">
        <v>75200</v>
      </c>
    </row>
    <row r="3174" spans="1:11" x14ac:dyDescent="0.25">
      <c r="A3174" t="s">
        <v>4132</v>
      </c>
      <c r="B3174" t="s">
        <v>3853</v>
      </c>
      <c r="C3174" t="s">
        <v>354</v>
      </c>
      <c r="D3174" t="s">
        <v>4148</v>
      </c>
      <c r="E3174" t="s">
        <v>3855</v>
      </c>
      <c r="F3174" t="s">
        <v>423</v>
      </c>
      <c r="G3174" t="s">
        <v>3862</v>
      </c>
      <c r="H3174" t="s">
        <v>3857</v>
      </c>
      <c r="I3174" t="s">
        <v>3972</v>
      </c>
      <c r="J3174" t="s">
        <v>3864</v>
      </c>
      <c r="K3174">
        <v>70000</v>
      </c>
    </row>
    <row r="3175" spans="1:11" x14ac:dyDescent="0.25">
      <c r="A3175" t="s">
        <v>4132</v>
      </c>
      <c r="B3175" t="s">
        <v>3853</v>
      </c>
      <c r="C3175" t="s">
        <v>354</v>
      </c>
      <c r="D3175" t="s">
        <v>4148</v>
      </c>
      <c r="E3175" t="s">
        <v>3855</v>
      </c>
      <c r="F3175" t="s">
        <v>423</v>
      </c>
      <c r="G3175" t="s">
        <v>3862</v>
      </c>
      <c r="H3175" t="s">
        <v>3857</v>
      </c>
      <c r="I3175" t="s">
        <v>3972</v>
      </c>
      <c r="J3175" t="s">
        <v>3865</v>
      </c>
      <c r="K3175">
        <v>75000</v>
      </c>
    </row>
    <row r="3176" spans="1:11" x14ac:dyDescent="0.25">
      <c r="A3176" t="s">
        <v>4132</v>
      </c>
      <c r="B3176" t="s">
        <v>3853</v>
      </c>
      <c r="C3176" t="s">
        <v>354</v>
      </c>
      <c r="D3176" t="s">
        <v>4148</v>
      </c>
      <c r="E3176" t="s">
        <v>3855</v>
      </c>
      <c r="F3176" t="s">
        <v>423</v>
      </c>
      <c r="G3176" t="s">
        <v>3862</v>
      </c>
      <c r="H3176" t="s">
        <v>3857</v>
      </c>
      <c r="I3176" t="s">
        <v>3972</v>
      </c>
      <c r="J3176" t="s">
        <v>3883</v>
      </c>
      <c r="K3176">
        <v>75000</v>
      </c>
    </row>
    <row r="3177" spans="1:11" x14ac:dyDescent="0.25">
      <c r="A3177" t="s">
        <v>4132</v>
      </c>
      <c r="B3177" t="s">
        <v>3853</v>
      </c>
      <c r="C3177" t="s">
        <v>354</v>
      </c>
      <c r="D3177" t="s">
        <v>4148</v>
      </c>
      <c r="E3177" t="s">
        <v>3855</v>
      </c>
      <c r="F3177" t="s">
        <v>423</v>
      </c>
      <c r="G3177" t="s">
        <v>3862</v>
      </c>
      <c r="H3177" t="s">
        <v>3857</v>
      </c>
      <c r="I3177" t="s">
        <v>3867</v>
      </c>
      <c r="J3177" t="s">
        <v>3865</v>
      </c>
      <c r="K3177">
        <v>38240</v>
      </c>
    </row>
    <row r="3178" spans="1:11" x14ac:dyDescent="0.25">
      <c r="A3178" t="s">
        <v>4132</v>
      </c>
      <c r="B3178" t="s">
        <v>3853</v>
      </c>
      <c r="C3178" t="s">
        <v>354</v>
      </c>
      <c r="D3178" t="s">
        <v>4148</v>
      </c>
      <c r="E3178" t="s">
        <v>3855</v>
      </c>
      <c r="F3178" t="s">
        <v>423</v>
      </c>
      <c r="G3178" t="s">
        <v>3862</v>
      </c>
      <c r="H3178" t="s">
        <v>3857</v>
      </c>
      <c r="I3178" t="s">
        <v>3867</v>
      </c>
      <c r="J3178" t="s">
        <v>3883</v>
      </c>
      <c r="K3178">
        <v>38240</v>
      </c>
    </row>
    <row r="3179" spans="1:11" x14ac:dyDescent="0.25">
      <c r="A3179" t="s">
        <v>4132</v>
      </c>
      <c r="B3179" t="s">
        <v>3853</v>
      </c>
      <c r="C3179" t="s">
        <v>354</v>
      </c>
      <c r="D3179" t="s">
        <v>4148</v>
      </c>
      <c r="E3179" t="s">
        <v>3855</v>
      </c>
      <c r="F3179" t="s">
        <v>423</v>
      </c>
      <c r="G3179" t="s">
        <v>3862</v>
      </c>
      <c r="H3179" t="s">
        <v>3857</v>
      </c>
      <c r="I3179" t="s">
        <v>3869</v>
      </c>
      <c r="J3179" t="s">
        <v>3865</v>
      </c>
      <c r="K3179">
        <v>18000</v>
      </c>
    </row>
    <row r="3180" spans="1:11" x14ac:dyDescent="0.25">
      <c r="A3180" t="s">
        <v>4132</v>
      </c>
      <c r="B3180" t="s">
        <v>3853</v>
      </c>
      <c r="C3180" t="s">
        <v>354</v>
      </c>
      <c r="D3180" t="s">
        <v>4148</v>
      </c>
      <c r="E3180" t="s">
        <v>3855</v>
      </c>
      <c r="F3180" t="s">
        <v>423</v>
      </c>
      <c r="G3180" t="s">
        <v>3862</v>
      </c>
      <c r="H3180" t="s">
        <v>3857</v>
      </c>
      <c r="I3180" t="s">
        <v>3869</v>
      </c>
      <c r="J3180" t="s">
        <v>3883</v>
      </c>
      <c r="K3180">
        <v>18000</v>
      </c>
    </row>
    <row r="3181" spans="1:11" x14ac:dyDescent="0.25">
      <c r="A3181" t="s">
        <v>4132</v>
      </c>
      <c r="B3181" t="s">
        <v>3853</v>
      </c>
      <c r="C3181" t="s">
        <v>354</v>
      </c>
      <c r="D3181" t="s">
        <v>4148</v>
      </c>
      <c r="E3181" t="s">
        <v>3855</v>
      </c>
      <c r="F3181" t="s">
        <v>423</v>
      </c>
      <c r="G3181" t="s">
        <v>3862</v>
      </c>
      <c r="H3181" t="s">
        <v>3857</v>
      </c>
      <c r="I3181" t="s">
        <v>3870</v>
      </c>
      <c r="J3181" t="s">
        <v>3865</v>
      </c>
      <c r="K3181">
        <v>9000</v>
      </c>
    </row>
    <row r="3182" spans="1:11" x14ac:dyDescent="0.25">
      <c r="A3182" t="s">
        <v>4132</v>
      </c>
      <c r="B3182" t="s">
        <v>3853</v>
      </c>
      <c r="C3182" t="s">
        <v>354</v>
      </c>
      <c r="D3182" t="s">
        <v>4148</v>
      </c>
      <c r="E3182" t="s">
        <v>3855</v>
      </c>
      <c r="F3182" t="s">
        <v>423</v>
      </c>
      <c r="G3182" t="s">
        <v>3862</v>
      </c>
      <c r="H3182" t="s">
        <v>3857</v>
      </c>
      <c r="I3182" t="s">
        <v>3870</v>
      </c>
      <c r="J3182" t="s">
        <v>3883</v>
      </c>
      <c r="K3182">
        <v>9000</v>
      </c>
    </row>
    <row r="3183" spans="1:11" x14ac:dyDescent="0.25">
      <c r="A3183" t="s">
        <v>4132</v>
      </c>
      <c r="B3183" t="s">
        <v>3853</v>
      </c>
      <c r="C3183" t="s">
        <v>354</v>
      </c>
      <c r="D3183" t="s">
        <v>4148</v>
      </c>
      <c r="E3183" t="s">
        <v>3855</v>
      </c>
      <c r="F3183" t="s">
        <v>423</v>
      </c>
      <c r="G3183" t="s">
        <v>3862</v>
      </c>
      <c r="H3183" t="s">
        <v>3857</v>
      </c>
      <c r="I3183" t="s">
        <v>3935</v>
      </c>
      <c r="J3183" t="s">
        <v>3865</v>
      </c>
      <c r="K3183">
        <v>18000</v>
      </c>
    </row>
    <row r="3184" spans="1:11" x14ac:dyDescent="0.25">
      <c r="A3184" t="s">
        <v>4132</v>
      </c>
      <c r="B3184" t="s">
        <v>3853</v>
      </c>
      <c r="C3184" t="s">
        <v>354</v>
      </c>
      <c r="D3184" t="s">
        <v>4148</v>
      </c>
      <c r="E3184" t="s">
        <v>3855</v>
      </c>
      <c r="F3184" t="s">
        <v>423</v>
      </c>
      <c r="G3184" t="s">
        <v>3862</v>
      </c>
      <c r="H3184" t="s">
        <v>3857</v>
      </c>
      <c r="I3184" t="s">
        <v>3935</v>
      </c>
      <c r="J3184" t="s">
        <v>3883</v>
      </c>
      <c r="K3184">
        <v>18000</v>
      </c>
    </row>
    <row r="3185" spans="1:11" x14ac:dyDescent="0.25">
      <c r="A3185" t="s">
        <v>4132</v>
      </c>
      <c r="B3185" t="s">
        <v>3853</v>
      </c>
      <c r="C3185" t="s">
        <v>354</v>
      </c>
      <c r="D3185" t="s">
        <v>4148</v>
      </c>
      <c r="E3185" t="s">
        <v>3855</v>
      </c>
      <c r="F3185" t="s">
        <v>423</v>
      </c>
      <c r="G3185" t="s">
        <v>3862</v>
      </c>
      <c r="H3185" t="s">
        <v>3857</v>
      </c>
      <c r="I3185" t="s">
        <v>530</v>
      </c>
      <c r="J3185" t="s">
        <v>533</v>
      </c>
      <c r="K3185">
        <v>205000</v>
      </c>
    </row>
    <row r="3186" spans="1:11" x14ac:dyDescent="0.25">
      <c r="A3186" t="s">
        <v>4132</v>
      </c>
      <c r="B3186" t="s">
        <v>3853</v>
      </c>
      <c r="C3186" t="s">
        <v>354</v>
      </c>
      <c r="D3186" t="s">
        <v>4148</v>
      </c>
      <c r="E3186" t="s">
        <v>3855</v>
      </c>
      <c r="F3186" t="s">
        <v>423</v>
      </c>
      <c r="G3186" t="s">
        <v>3862</v>
      </c>
      <c r="H3186" t="s">
        <v>3857</v>
      </c>
      <c r="I3186" t="s">
        <v>530</v>
      </c>
      <c r="J3186" t="s">
        <v>3871</v>
      </c>
      <c r="K3186">
        <v>218700</v>
      </c>
    </row>
    <row r="3187" spans="1:11" x14ac:dyDescent="0.25">
      <c r="A3187" t="s">
        <v>4132</v>
      </c>
      <c r="B3187" t="s">
        <v>3853</v>
      </c>
      <c r="C3187" t="s">
        <v>354</v>
      </c>
      <c r="D3187" t="s">
        <v>4148</v>
      </c>
      <c r="E3187" t="s">
        <v>3855</v>
      </c>
      <c r="F3187" t="s">
        <v>423</v>
      </c>
      <c r="G3187" t="s">
        <v>3862</v>
      </c>
      <c r="H3187" t="s">
        <v>3857</v>
      </c>
      <c r="I3187" t="s">
        <v>3873</v>
      </c>
      <c r="J3187" t="s">
        <v>3859</v>
      </c>
      <c r="K3187">
        <v>336</v>
      </c>
    </row>
    <row r="3188" spans="1:11" x14ac:dyDescent="0.25">
      <c r="A3188" t="s">
        <v>4132</v>
      </c>
      <c r="B3188" t="s">
        <v>3853</v>
      </c>
      <c r="C3188" t="s">
        <v>354</v>
      </c>
      <c r="D3188" t="s">
        <v>4148</v>
      </c>
      <c r="E3188" t="s">
        <v>3855</v>
      </c>
      <c r="F3188" t="s">
        <v>423</v>
      </c>
      <c r="G3188" t="s">
        <v>3862</v>
      </c>
      <c r="H3188" t="s">
        <v>3857</v>
      </c>
      <c r="I3188" t="s">
        <v>3873</v>
      </c>
      <c r="J3188" t="s">
        <v>3860</v>
      </c>
      <c r="K3188">
        <v>336</v>
      </c>
    </row>
    <row r="3189" spans="1:11" x14ac:dyDescent="0.25">
      <c r="A3189" t="s">
        <v>4132</v>
      </c>
      <c r="B3189" t="s">
        <v>3853</v>
      </c>
      <c r="C3189" t="s">
        <v>354</v>
      </c>
      <c r="D3189" t="s">
        <v>4148</v>
      </c>
      <c r="E3189" t="s">
        <v>3855</v>
      </c>
      <c r="F3189" t="s">
        <v>423</v>
      </c>
      <c r="G3189" t="s">
        <v>3862</v>
      </c>
      <c r="H3189" t="s">
        <v>3857</v>
      </c>
      <c r="I3189" t="s">
        <v>3886</v>
      </c>
      <c r="J3189" t="s">
        <v>3871</v>
      </c>
      <c r="K3189">
        <v>218700</v>
      </c>
    </row>
    <row r="3190" spans="1:11" x14ac:dyDescent="0.25">
      <c r="A3190" t="s">
        <v>4132</v>
      </c>
      <c r="B3190" t="s">
        <v>3853</v>
      </c>
      <c r="C3190" t="s">
        <v>354</v>
      </c>
      <c r="D3190" t="s">
        <v>4148</v>
      </c>
      <c r="E3190" t="s">
        <v>3855</v>
      </c>
      <c r="F3190" t="s">
        <v>423</v>
      </c>
      <c r="G3190" t="s">
        <v>3862</v>
      </c>
      <c r="H3190" t="s">
        <v>3857</v>
      </c>
      <c r="I3190" t="s">
        <v>3875</v>
      </c>
      <c r="J3190" t="s">
        <v>533</v>
      </c>
      <c r="K3190">
        <v>205000</v>
      </c>
    </row>
    <row r="3191" spans="1:11" x14ac:dyDescent="0.25">
      <c r="A3191" t="s">
        <v>4132</v>
      </c>
      <c r="B3191" t="s">
        <v>3853</v>
      </c>
      <c r="C3191" t="s">
        <v>354</v>
      </c>
      <c r="D3191" t="s">
        <v>4148</v>
      </c>
      <c r="E3191" t="s">
        <v>3855</v>
      </c>
      <c r="F3191" t="s">
        <v>423</v>
      </c>
      <c r="G3191" t="s">
        <v>3862</v>
      </c>
      <c r="H3191" t="s">
        <v>3857</v>
      </c>
      <c r="I3191" t="s">
        <v>3875</v>
      </c>
      <c r="J3191" t="s">
        <v>3871</v>
      </c>
      <c r="K3191">
        <v>218700</v>
      </c>
    </row>
    <row r="3192" spans="1:11" x14ac:dyDescent="0.25">
      <c r="A3192" t="s">
        <v>4132</v>
      </c>
      <c r="B3192" t="s">
        <v>3853</v>
      </c>
      <c r="C3192" t="s">
        <v>354</v>
      </c>
      <c r="D3192" t="s">
        <v>4148</v>
      </c>
      <c r="E3192" t="s">
        <v>3855</v>
      </c>
      <c r="F3192" t="s">
        <v>423</v>
      </c>
      <c r="G3192" t="s">
        <v>3862</v>
      </c>
      <c r="H3192" t="s">
        <v>3857</v>
      </c>
      <c r="I3192" t="s">
        <v>3876</v>
      </c>
      <c r="J3192" t="s">
        <v>3865</v>
      </c>
      <c r="K3192">
        <v>38000</v>
      </c>
    </row>
    <row r="3193" spans="1:11" x14ac:dyDescent="0.25">
      <c r="A3193" t="s">
        <v>4132</v>
      </c>
      <c r="B3193" t="s">
        <v>3853</v>
      </c>
      <c r="C3193" t="s">
        <v>354</v>
      </c>
      <c r="D3193" t="s">
        <v>4148</v>
      </c>
      <c r="E3193" t="s">
        <v>3855</v>
      </c>
      <c r="F3193" t="s">
        <v>423</v>
      </c>
      <c r="G3193" t="s">
        <v>3862</v>
      </c>
      <c r="H3193" t="s">
        <v>3857</v>
      </c>
      <c r="I3193" t="s">
        <v>3876</v>
      </c>
      <c r="J3193" t="s">
        <v>3883</v>
      </c>
      <c r="K3193">
        <v>38000</v>
      </c>
    </row>
    <row r="3194" spans="1:11" x14ac:dyDescent="0.25">
      <c r="A3194" t="s">
        <v>4132</v>
      </c>
      <c r="B3194" t="s">
        <v>3853</v>
      </c>
      <c r="C3194" t="s">
        <v>354</v>
      </c>
      <c r="D3194" t="s">
        <v>4148</v>
      </c>
      <c r="E3194" t="s">
        <v>3855</v>
      </c>
      <c r="F3194" t="s">
        <v>423</v>
      </c>
      <c r="G3194" t="s">
        <v>4150</v>
      </c>
      <c r="H3194" t="s">
        <v>3857</v>
      </c>
      <c r="I3194" t="s">
        <v>3858</v>
      </c>
      <c r="J3194" t="s">
        <v>3859</v>
      </c>
      <c r="K3194">
        <v>14700</v>
      </c>
    </row>
    <row r="3195" spans="1:11" x14ac:dyDescent="0.25">
      <c r="A3195" t="s">
        <v>4132</v>
      </c>
      <c r="B3195" t="s">
        <v>3853</v>
      </c>
      <c r="C3195" t="s">
        <v>354</v>
      </c>
      <c r="D3195" t="s">
        <v>4148</v>
      </c>
      <c r="E3195" t="s">
        <v>3855</v>
      </c>
      <c r="F3195" t="s">
        <v>423</v>
      </c>
      <c r="G3195" t="s">
        <v>4150</v>
      </c>
      <c r="H3195" t="s">
        <v>3857</v>
      </c>
      <c r="I3195" t="s">
        <v>3858</v>
      </c>
      <c r="J3195" t="s">
        <v>3860</v>
      </c>
      <c r="K3195">
        <v>14700</v>
      </c>
    </row>
    <row r="3196" spans="1:11" x14ac:dyDescent="0.25">
      <c r="A3196" t="s">
        <v>4132</v>
      </c>
      <c r="B3196" t="s">
        <v>3853</v>
      </c>
      <c r="C3196" t="s">
        <v>354</v>
      </c>
      <c r="D3196" t="s">
        <v>4148</v>
      </c>
      <c r="E3196" t="s">
        <v>3855</v>
      </c>
      <c r="F3196" t="s">
        <v>423</v>
      </c>
      <c r="G3196" t="s">
        <v>4150</v>
      </c>
      <c r="H3196" t="s">
        <v>3857</v>
      </c>
      <c r="I3196" t="s">
        <v>3863</v>
      </c>
      <c r="J3196" t="s">
        <v>3864</v>
      </c>
      <c r="K3196">
        <v>81300</v>
      </c>
    </row>
    <row r="3197" spans="1:11" x14ac:dyDescent="0.25">
      <c r="A3197" t="s">
        <v>4132</v>
      </c>
      <c r="B3197" t="s">
        <v>3853</v>
      </c>
      <c r="C3197" t="s">
        <v>354</v>
      </c>
      <c r="D3197" t="s">
        <v>4148</v>
      </c>
      <c r="E3197" t="s">
        <v>3855</v>
      </c>
      <c r="F3197" t="s">
        <v>423</v>
      </c>
      <c r="G3197" t="s">
        <v>4150</v>
      </c>
      <c r="H3197" t="s">
        <v>3857</v>
      </c>
      <c r="I3197" t="s">
        <v>3863</v>
      </c>
      <c r="J3197" t="s">
        <v>3865</v>
      </c>
      <c r="K3197">
        <v>86000</v>
      </c>
    </row>
    <row r="3198" spans="1:11" x14ac:dyDescent="0.25">
      <c r="A3198" t="s">
        <v>4132</v>
      </c>
      <c r="B3198" t="s">
        <v>3853</v>
      </c>
      <c r="C3198" t="s">
        <v>354</v>
      </c>
      <c r="D3198" t="s">
        <v>4148</v>
      </c>
      <c r="E3198" t="s">
        <v>3855</v>
      </c>
      <c r="F3198" t="s">
        <v>423</v>
      </c>
      <c r="G3198" t="s">
        <v>4150</v>
      </c>
      <c r="H3198" t="s">
        <v>3857</v>
      </c>
      <c r="I3198" t="s">
        <v>3863</v>
      </c>
      <c r="J3198" t="s">
        <v>3883</v>
      </c>
      <c r="K3198">
        <v>86000</v>
      </c>
    </row>
    <row r="3199" spans="1:11" x14ac:dyDescent="0.25">
      <c r="A3199" t="s">
        <v>4132</v>
      </c>
      <c r="B3199" t="s">
        <v>3853</v>
      </c>
      <c r="C3199" t="s">
        <v>354</v>
      </c>
      <c r="D3199" t="s">
        <v>4148</v>
      </c>
      <c r="E3199" t="s">
        <v>3855</v>
      </c>
      <c r="F3199" t="s">
        <v>423</v>
      </c>
      <c r="G3199" t="s">
        <v>4150</v>
      </c>
      <c r="H3199" t="s">
        <v>3857</v>
      </c>
      <c r="I3199" t="s">
        <v>3904</v>
      </c>
      <c r="J3199" t="s">
        <v>3864</v>
      </c>
      <c r="K3199">
        <v>17000</v>
      </c>
    </row>
    <row r="3200" spans="1:11" x14ac:dyDescent="0.25">
      <c r="A3200" t="s">
        <v>4132</v>
      </c>
      <c r="B3200" t="s">
        <v>3853</v>
      </c>
      <c r="C3200" t="s">
        <v>354</v>
      </c>
      <c r="D3200" t="s">
        <v>4148</v>
      </c>
      <c r="E3200" t="s">
        <v>3855</v>
      </c>
      <c r="F3200" t="s">
        <v>423</v>
      </c>
      <c r="G3200" t="s">
        <v>4150</v>
      </c>
      <c r="H3200" t="s">
        <v>3857</v>
      </c>
      <c r="I3200" t="s">
        <v>3904</v>
      </c>
      <c r="J3200" t="s">
        <v>3865</v>
      </c>
      <c r="K3200">
        <v>18100</v>
      </c>
    </row>
    <row r="3201" spans="1:11" x14ac:dyDescent="0.25">
      <c r="A3201" t="s">
        <v>4132</v>
      </c>
      <c r="B3201" t="s">
        <v>3853</v>
      </c>
      <c r="C3201" t="s">
        <v>354</v>
      </c>
      <c r="D3201" t="s">
        <v>4148</v>
      </c>
      <c r="E3201" t="s">
        <v>3855</v>
      </c>
      <c r="F3201" t="s">
        <v>423</v>
      </c>
      <c r="G3201" t="s">
        <v>4150</v>
      </c>
      <c r="H3201" t="s">
        <v>3857</v>
      </c>
      <c r="I3201" t="s">
        <v>3904</v>
      </c>
      <c r="J3201" t="s">
        <v>3883</v>
      </c>
      <c r="K3201">
        <v>18100</v>
      </c>
    </row>
    <row r="3202" spans="1:11" x14ac:dyDescent="0.25">
      <c r="A3202" t="s">
        <v>4132</v>
      </c>
      <c r="B3202" t="s">
        <v>3853</v>
      </c>
      <c r="C3202" t="s">
        <v>354</v>
      </c>
      <c r="D3202" t="s">
        <v>4148</v>
      </c>
      <c r="E3202" t="s">
        <v>3855</v>
      </c>
      <c r="F3202" t="s">
        <v>423</v>
      </c>
      <c r="G3202" t="s">
        <v>4150</v>
      </c>
      <c r="H3202" t="s">
        <v>3857</v>
      </c>
      <c r="I3202" t="s">
        <v>3866</v>
      </c>
      <c r="J3202" t="s">
        <v>3865</v>
      </c>
      <c r="K3202">
        <v>55000</v>
      </c>
    </row>
    <row r="3203" spans="1:11" x14ac:dyDescent="0.25">
      <c r="A3203" t="s">
        <v>4132</v>
      </c>
      <c r="B3203" t="s">
        <v>3853</v>
      </c>
      <c r="C3203" t="s">
        <v>354</v>
      </c>
      <c r="D3203" t="s">
        <v>4148</v>
      </c>
      <c r="E3203" t="s">
        <v>3855</v>
      </c>
      <c r="F3203" t="s">
        <v>423</v>
      </c>
      <c r="G3203" t="s">
        <v>4150</v>
      </c>
      <c r="H3203" t="s">
        <v>3857</v>
      </c>
      <c r="I3203" t="s">
        <v>3866</v>
      </c>
      <c r="J3203" t="s">
        <v>3883</v>
      </c>
      <c r="K3203">
        <v>55000</v>
      </c>
    </row>
    <row r="3204" spans="1:11" x14ac:dyDescent="0.25">
      <c r="A3204" t="s">
        <v>4132</v>
      </c>
      <c r="B3204" t="s">
        <v>3853</v>
      </c>
      <c r="C3204" t="s">
        <v>354</v>
      </c>
      <c r="D3204" t="s">
        <v>4148</v>
      </c>
      <c r="E3204" t="s">
        <v>3855</v>
      </c>
      <c r="F3204" t="s">
        <v>423</v>
      </c>
      <c r="G3204" t="s">
        <v>4150</v>
      </c>
      <c r="H3204" t="s">
        <v>3857</v>
      </c>
      <c r="I3204" t="s">
        <v>3867</v>
      </c>
      <c r="J3204" t="s">
        <v>3865</v>
      </c>
      <c r="K3204">
        <v>61500</v>
      </c>
    </row>
    <row r="3205" spans="1:11" x14ac:dyDescent="0.25">
      <c r="A3205" t="s">
        <v>4132</v>
      </c>
      <c r="B3205" t="s">
        <v>3853</v>
      </c>
      <c r="C3205" t="s">
        <v>354</v>
      </c>
      <c r="D3205" t="s">
        <v>4148</v>
      </c>
      <c r="E3205" t="s">
        <v>3855</v>
      </c>
      <c r="F3205" t="s">
        <v>423</v>
      </c>
      <c r="G3205" t="s">
        <v>4150</v>
      </c>
      <c r="H3205" t="s">
        <v>3857</v>
      </c>
      <c r="I3205" t="s">
        <v>3867</v>
      </c>
      <c r="J3205" t="s">
        <v>3883</v>
      </c>
      <c r="K3205">
        <v>61500</v>
      </c>
    </row>
    <row r="3206" spans="1:11" x14ac:dyDescent="0.25">
      <c r="A3206" t="s">
        <v>4132</v>
      </c>
      <c r="B3206" t="s">
        <v>3853</v>
      </c>
      <c r="C3206" t="s">
        <v>354</v>
      </c>
      <c r="D3206" t="s">
        <v>4148</v>
      </c>
      <c r="E3206" t="s">
        <v>3855</v>
      </c>
      <c r="F3206" t="s">
        <v>423</v>
      </c>
      <c r="G3206" t="s">
        <v>4150</v>
      </c>
      <c r="H3206" t="s">
        <v>3857</v>
      </c>
      <c r="I3206" t="s">
        <v>3868</v>
      </c>
      <c r="J3206" t="s">
        <v>3865</v>
      </c>
      <c r="K3206">
        <v>110000</v>
      </c>
    </row>
    <row r="3207" spans="1:11" x14ac:dyDescent="0.25">
      <c r="A3207" t="s">
        <v>4132</v>
      </c>
      <c r="B3207" t="s">
        <v>3853</v>
      </c>
      <c r="C3207" t="s">
        <v>354</v>
      </c>
      <c r="D3207" t="s">
        <v>4148</v>
      </c>
      <c r="E3207" t="s">
        <v>3855</v>
      </c>
      <c r="F3207" t="s">
        <v>423</v>
      </c>
      <c r="G3207" t="s">
        <v>4150</v>
      </c>
      <c r="H3207" t="s">
        <v>3857</v>
      </c>
      <c r="I3207" t="s">
        <v>3868</v>
      </c>
      <c r="J3207" t="s">
        <v>3883</v>
      </c>
      <c r="K3207">
        <v>110000</v>
      </c>
    </row>
    <row r="3208" spans="1:11" x14ac:dyDescent="0.25">
      <c r="A3208" t="s">
        <v>4132</v>
      </c>
      <c r="B3208" t="s">
        <v>3853</v>
      </c>
      <c r="C3208" t="s">
        <v>354</v>
      </c>
      <c r="D3208" t="s">
        <v>4148</v>
      </c>
      <c r="E3208" t="s">
        <v>3855</v>
      </c>
      <c r="F3208" t="s">
        <v>423</v>
      </c>
      <c r="G3208" t="s">
        <v>4150</v>
      </c>
      <c r="H3208" t="s">
        <v>3857</v>
      </c>
      <c r="I3208" t="s">
        <v>3869</v>
      </c>
      <c r="J3208" t="s">
        <v>3865</v>
      </c>
      <c r="K3208">
        <v>28000</v>
      </c>
    </row>
    <row r="3209" spans="1:11" x14ac:dyDescent="0.25">
      <c r="A3209" t="s">
        <v>4132</v>
      </c>
      <c r="B3209" t="s">
        <v>3853</v>
      </c>
      <c r="C3209" t="s">
        <v>354</v>
      </c>
      <c r="D3209" t="s">
        <v>4148</v>
      </c>
      <c r="E3209" t="s">
        <v>3855</v>
      </c>
      <c r="F3209" t="s">
        <v>423</v>
      </c>
      <c r="G3209" t="s">
        <v>4150</v>
      </c>
      <c r="H3209" t="s">
        <v>3857</v>
      </c>
      <c r="I3209" t="s">
        <v>3869</v>
      </c>
      <c r="J3209" t="s">
        <v>3883</v>
      </c>
      <c r="K3209">
        <v>28000</v>
      </c>
    </row>
    <row r="3210" spans="1:11" x14ac:dyDescent="0.25">
      <c r="A3210" t="s">
        <v>4132</v>
      </c>
      <c r="B3210" t="s">
        <v>3853</v>
      </c>
      <c r="C3210" t="s">
        <v>354</v>
      </c>
      <c r="D3210" t="s">
        <v>4148</v>
      </c>
      <c r="E3210" t="s">
        <v>3855</v>
      </c>
      <c r="F3210" t="s">
        <v>423</v>
      </c>
      <c r="G3210" t="s">
        <v>4150</v>
      </c>
      <c r="H3210" t="s">
        <v>3857</v>
      </c>
      <c r="I3210" t="s">
        <v>3870</v>
      </c>
      <c r="J3210" t="s">
        <v>3865</v>
      </c>
      <c r="K3210">
        <v>25000</v>
      </c>
    </row>
    <row r="3211" spans="1:11" x14ac:dyDescent="0.25">
      <c r="A3211" t="s">
        <v>4132</v>
      </c>
      <c r="B3211" t="s">
        <v>3853</v>
      </c>
      <c r="C3211" t="s">
        <v>354</v>
      </c>
      <c r="D3211" t="s">
        <v>4148</v>
      </c>
      <c r="E3211" t="s">
        <v>3855</v>
      </c>
      <c r="F3211" t="s">
        <v>423</v>
      </c>
      <c r="G3211" t="s">
        <v>4150</v>
      </c>
      <c r="H3211" t="s">
        <v>3857</v>
      </c>
      <c r="I3211" t="s">
        <v>3870</v>
      </c>
      <c r="J3211" t="s">
        <v>3883</v>
      </c>
      <c r="K3211">
        <v>25000</v>
      </c>
    </row>
    <row r="3212" spans="1:11" x14ac:dyDescent="0.25">
      <c r="A3212" t="s">
        <v>4132</v>
      </c>
      <c r="B3212" t="s">
        <v>3853</v>
      </c>
      <c r="C3212" t="s">
        <v>354</v>
      </c>
      <c r="D3212" t="s">
        <v>4148</v>
      </c>
      <c r="E3212" t="s">
        <v>3855</v>
      </c>
      <c r="F3212" t="s">
        <v>423</v>
      </c>
      <c r="G3212" t="s">
        <v>4150</v>
      </c>
      <c r="H3212" t="s">
        <v>3857</v>
      </c>
      <c r="I3212" t="s">
        <v>3921</v>
      </c>
      <c r="J3212" t="s">
        <v>3865</v>
      </c>
      <c r="K3212">
        <v>6500</v>
      </c>
    </row>
    <row r="3213" spans="1:11" x14ac:dyDescent="0.25">
      <c r="A3213" t="s">
        <v>4132</v>
      </c>
      <c r="B3213" t="s">
        <v>3853</v>
      </c>
      <c r="C3213" t="s">
        <v>354</v>
      </c>
      <c r="D3213" t="s">
        <v>4148</v>
      </c>
      <c r="E3213" t="s">
        <v>3855</v>
      </c>
      <c r="F3213" t="s">
        <v>423</v>
      </c>
      <c r="G3213" t="s">
        <v>4150</v>
      </c>
      <c r="H3213" t="s">
        <v>3857</v>
      </c>
      <c r="I3213" t="s">
        <v>3921</v>
      </c>
      <c r="J3213" t="s">
        <v>3883</v>
      </c>
      <c r="K3213">
        <v>6500</v>
      </c>
    </row>
    <row r="3214" spans="1:11" x14ac:dyDescent="0.25">
      <c r="A3214" t="s">
        <v>4132</v>
      </c>
      <c r="B3214" t="s">
        <v>3853</v>
      </c>
      <c r="C3214" t="s">
        <v>354</v>
      </c>
      <c r="D3214" t="s">
        <v>4148</v>
      </c>
      <c r="E3214" t="s">
        <v>3855</v>
      </c>
      <c r="F3214" t="s">
        <v>423</v>
      </c>
      <c r="G3214" t="s">
        <v>4150</v>
      </c>
      <c r="H3214" t="s">
        <v>3857</v>
      </c>
      <c r="I3214" t="s">
        <v>3935</v>
      </c>
      <c r="J3214" t="s">
        <v>3865</v>
      </c>
      <c r="K3214">
        <v>33500</v>
      </c>
    </row>
    <row r="3215" spans="1:11" x14ac:dyDescent="0.25">
      <c r="A3215" t="s">
        <v>4132</v>
      </c>
      <c r="B3215" t="s">
        <v>3853</v>
      </c>
      <c r="C3215" t="s">
        <v>354</v>
      </c>
      <c r="D3215" t="s">
        <v>4148</v>
      </c>
      <c r="E3215" t="s">
        <v>3855</v>
      </c>
      <c r="F3215" t="s">
        <v>423</v>
      </c>
      <c r="G3215" t="s">
        <v>4150</v>
      </c>
      <c r="H3215" t="s">
        <v>3857</v>
      </c>
      <c r="I3215" t="s">
        <v>3935</v>
      </c>
      <c r="J3215" t="s">
        <v>3883</v>
      </c>
      <c r="K3215">
        <v>33500</v>
      </c>
    </row>
    <row r="3216" spans="1:11" x14ac:dyDescent="0.25">
      <c r="A3216" t="s">
        <v>4132</v>
      </c>
      <c r="B3216" t="s">
        <v>3853</v>
      </c>
      <c r="C3216" t="s">
        <v>354</v>
      </c>
      <c r="D3216" t="s">
        <v>4148</v>
      </c>
      <c r="E3216" t="s">
        <v>3855</v>
      </c>
      <c r="F3216" t="s">
        <v>423</v>
      </c>
      <c r="G3216" t="s">
        <v>4150</v>
      </c>
      <c r="H3216" t="s">
        <v>3857</v>
      </c>
      <c r="I3216" t="s">
        <v>3884</v>
      </c>
      <c r="J3216" t="s">
        <v>3859</v>
      </c>
      <c r="K3216">
        <v>6500</v>
      </c>
    </row>
    <row r="3217" spans="1:11" x14ac:dyDescent="0.25">
      <c r="A3217" t="s">
        <v>4132</v>
      </c>
      <c r="B3217" t="s">
        <v>3853</v>
      </c>
      <c r="C3217" t="s">
        <v>354</v>
      </c>
      <c r="D3217" t="s">
        <v>4148</v>
      </c>
      <c r="E3217" t="s">
        <v>3855</v>
      </c>
      <c r="F3217" t="s">
        <v>423</v>
      </c>
      <c r="G3217" t="s">
        <v>4150</v>
      </c>
      <c r="H3217" t="s">
        <v>3857</v>
      </c>
      <c r="I3217" t="s">
        <v>3884</v>
      </c>
      <c r="J3217" t="s">
        <v>3860</v>
      </c>
      <c r="K3217">
        <v>6500</v>
      </c>
    </row>
    <row r="3218" spans="1:11" x14ac:dyDescent="0.25">
      <c r="A3218" t="s">
        <v>4132</v>
      </c>
      <c r="B3218" t="s">
        <v>3853</v>
      </c>
      <c r="C3218" t="s">
        <v>354</v>
      </c>
      <c r="D3218" t="s">
        <v>4148</v>
      </c>
      <c r="E3218" t="s">
        <v>3855</v>
      </c>
      <c r="F3218" t="s">
        <v>423</v>
      </c>
      <c r="G3218" t="s">
        <v>4150</v>
      </c>
      <c r="H3218" t="s">
        <v>3857</v>
      </c>
      <c r="I3218" t="s">
        <v>530</v>
      </c>
      <c r="J3218" t="s">
        <v>533</v>
      </c>
      <c r="K3218">
        <v>225000</v>
      </c>
    </row>
    <row r="3219" spans="1:11" x14ac:dyDescent="0.25">
      <c r="A3219" t="s">
        <v>4132</v>
      </c>
      <c r="B3219" t="s">
        <v>3853</v>
      </c>
      <c r="C3219" t="s">
        <v>354</v>
      </c>
      <c r="D3219" t="s">
        <v>4148</v>
      </c>
      <c r="E3219" t="s">
        <v>3855</v>
      </c>
      <c r="F3219" t="s">
        <v>423</v>
      </c>
      <c r="G3219" t="s">
        <v>4150</v>
      </c>
      <c r="H3219" t="s">
        <v>3857</v>
      </c>
      <c r="I3219" t="s">
        <v>530</v>
      </c>
      <c r="J3219" t="s">
        <v>3871</v>
      </c>
      <c r="K3219">
        <v>227400</v>
      </c>
    </row>
    <row r="3220" spans="1:11" x14ac:dyDescent="0.25">
      <c r="A3220" t="s">
        <v>4132</v>
      </c>
      <c r="B3220" t="s">
        <v>3853</v>
      </c>
      <c r="C3220" t="s">
        <v>354</v>
      </c>
      <c r="D3220" t="s">
        <v>4148</v>
      </c>
      <c r="E3220" t="s">
        <v>3855</v>
      </c>
      <c r="F3220" t="s">
        <v>423</v>
      </c>
      <c r="G3220" t="s">
        <v>4150</v>
      </c>
      <c r="H3220" t="s">
        <v>3857</v>
      </c>
      <c r="I3220" t="s">
        <v>3872</v>
      </c>
      <c r="J3220" t="s">
        <v>3859</v>
      </c>
      <c r="K3220">
        <v>19000</v>
      </c>
    </row>
    <row r="3221" spans="1:11" x14ac:dyDescent="0.25">
      <c r="A3221" t="s">
        <v>4132</v>
      </c>
      <c r="B3221" t="s">
        <v>3853</v>
      </c>
      <c r="C3221" t="s">
        <v>354</v>
      </c>
      <c r="D3221" t="s">
        <v>4148</v>
      </c>
      <c r="E3221" t="s">
        <v>3855</v>
      </c>
      <c r="F3221" t="s">
        <v>423</v>
      </c>
      <c r="G3221" t="s">
        <v>4150</v>
      </c>
      <c r="H3221" t="s">
        <v>3857</v>
      </c>
      <c r="I3221" t="s">
        <v>3872</v>
      </c>
      <c r="J3221" t="s">
        <v>3860</v>
      </c>
      <c r="K3221">
        <v>19000</v>
      </c>
    </row>
    <row r="3222" spans="1:11" x14ac:dyDescent="0.25">
      <c r="A3222" t="s">
        <v>4132</v>
      </c>
      <c r="B3222" t="s">
        <v>3853</v>
      </c>
      <c r="C3222" t="s">
        <v>354</v>
      </c>
      <c r="D3222" t="s">
        <v>4148</v>
      </c>
      <c r="E3222" t="s">
        <v>3855</v>
      </c>
      <c r="F3222" t="s">
        <v>423</v>
      </c>
      <c r="G3222" t="s">
        <v>4150</v>
      </c>
      <c r="H3222" t="s">
        <v>3857</v>
      </c>
      <c r="I3222" t="s">
        <v>3873</v>
      </c>
      <c r="J3222" t="s">
        <v>3859</v>
      </c>
      <c r="K3222">
        <v>680</v>
      </c>
    </row>
    <row r="3223" spans="1:11" x14ac:dyDescent="0.25">
      <c r="A3223" t="s">
        <v>4132</v>
      </c>
      <c r="B3223" t="s">
        <v>3853</v>
      </c>
      <c r="C3223" t="s">
        <v>354</v>
      </c>
      <c r="D3223" t="s">
        <v>4148</v>
      </c>
      <c r="E3223" t="s">
        <v>3855</v>
      </c>
      <c r="F3223" t="s">
        <v>423</v>
      </c>
      <c r="G3223" t="s">
        <v>4150</v>
      </c>
      <c r="H3223" t="s">
        <v>3857</v>
      </c>
      <c r="I3223" t="s">
        <v>3873</v>
      </c>
      <c r="J3223" t="s">
        <v>3860</v>
      </c>
      <c r="K3223">
        <v>680</v>
      </c>
    </row>
    <row r="3224" spans="1:11" x14ac:dyDescent="0.25">
      <c r="A3224" t="s">
        <v>4132</v>
      </c>
      <c r="B3224" t="s">
        <v>3853</v>
      </c>
      <c r="C3224" t="s">
        <v>354</v>
      </c>
      <c r="D3224" t="s">
        <v>4148</v>
      </c>
      <c r="E3224" t="s">
        <v>3855</v>
      </c>
      <c r="F3224" t="s">
        <v>423</v>
      </c>
      <c r="G3224" t="s">
        <v>4150</v>
      </c>
      <c r="H3224" t="s">
        <v>3857</v>
      </c>
      <c r="I3224" t="s">
        <v>3874</v>
      </c>
      <c r="J3224" t="s">
        <v>3864</v>
      </c>
      <c r="K3224">
        <v>50700</v>
      </c>
    </row>
    <row r="3225" spans="1:11" x14ac:dyDescent="0.25">
      <c r="A3225" t="s">
        <v>4132</v>
      </c>
      <c r="B3225" t="s">
        <v>3853</v>
      </c>
      <c r="C3225" t="s">
        <v>354</v>
      </c>
      <c r="D3225" t="s">
        <v>4148</v>
      </c>
      <c r="E3225" t="s">
        <v>3855</v>
      </c>
      <c r="F3225" t="s">
        <v>423</v>
      </c>
      <c r="G3225" t="s">
        <v>4150</v>
      </c>
      <c r="H3225" t="s">
        <v>3857</v>
      </c>
      <c r="I3225" t="s">
        <v>3874</v>
      </c>
      <c r="J3225" t="s">
        <v>3865</v>
      </c>
      <c r="K3225">
        <v>53500</v>
      </c>
    </row>
    <row r="3226" spans="1:11" x14ac:dyDescent="0.25">
      <c r="A3226" t="s">
        <v>4132</v>
      </c>
      <c r="B3226" t="s">
        <v>3853</v>
      </c>
      <c r="C3226" t="s">
        <v>354</v>
      </c>
      <c r="D3226" t="s">
        <v>4148</v>
      </c>
      <c r="E3226" t="s">
        <v>3855</v>
      </c>
      <c r="F3226" t="s">
        <v>423</v>
      </c>
      <c r="G3226" t="s">
        <v>4150</v>
      </c>
      <c r="H3226" t="s">
        <v>3857</v>
      </c>
      <c r="I3226" t="s">
        <v>3874</v>
      </c>
      <c r="J3226" t="s">
        <v>3883</v>
      </c>
      <c r="K3226">
        <v>53500</v>
      </c>
    </row>
    <row r="3227" spans="1:11" x14ac:dyDescent="0.25">
      <c r="A3227" t="s">
        <v>4132</v>
      </c>
      <c r="B3227" t="s">
        <v>3853</v>
      </c>
      <c r="C3227" t="s">
        <v>354</v>
      </c>
      <c r="D3227" t="s">
        <v>4148</v>
      </c>
      <c r="E3227" t="s">
        <v>3855</v>
      </c>
      <c r="F3227" t="s">
        <v>423</v>
      </c>
      <c r="G3227" t="s">
        <v>4150</v>
      </c>
      <c r="H3227" t="s">
        <v>3857</v>
      </c>
      <c r="I3227" t="s">
        <v>3886</v>
      </c>
      <c r="J3227" t="s">
        <v>3871</v>
      </c>
      <c r="K3227">
        <v>227400</v>
      </c>
    </row>
    <row r="3228" spans="1:11" x14ac:dyDescent="0.25">
      <c r="A3228" t="s">
        <v>4132</v>
      </c>
      <c r="B3228" t="s">
        <v>3853</v>
      </c>
      <c r="C3228" t="s">
        <v>354</v>
      </c>
      <c r="D3228" t="s">
        <v>4148</v>
      </c>
      <c r="E3228" t="s">
        <v>3855</v>
      </c>
      <c r="F3228" t="s">
        <v>423</v>
      </c>
      <c r="G3228" t="s">
        <v>4150</v>
      </c>
      <c r="H3228" t="s">
        <v>3857</v>
      </c>
      <c r="I3228" t="s">
        <v>3875</v>
      </c>
      <c r="J3228" t="s">
        <v>533</v>
      </c>
      <c r="K3228">
        <v>225000</v>
      </c>
    </row>
    <row r="3229" spans="1:11" x14ac:dyDescent="0.25">
      <c r="A3229" t="s">
        <v>4132</v>
      </c>
      <c r="B3229" t="s">
        <v>3853</v>
      </c>
      <c r="C3229" t="s">
        <v>354</v>
      </c>
      <c r="D3229" t="s">
        <v>4148</v>
      </c>
      <c r="E3229" t="s">
        <v>3855</v>
      </c>
      <c r="F3229" t="s">
        <v>423</v>
      </c>
      <c r="G3229" t="s">
        <v>4150</v>
      </c>
      <c r="H3229" t="s">
        <v>3857</v>
      </c>
      <c r="I3229" t="s">
        <v>3875</v>
      </c>
      <c r="J3229" t="s">
        <v>3871</v>
      </c>
      <c r="K3229">
        <v>227400</v>
      </c>
    </row>
    <row r="3230" spans="1:11" x14ac:dyDescent="0.25">
      <c r="A3230" t="s">
        <v>4132</v>
      </c>
      <c r="B3230" t="s">
        <v>3853</v>
      </c>
      <c r="C3230" t="s">
        <v>354</v>
      </c>
      <c r="D3230" t="s">
        <v>4148</v>
      </c>
      <c r="E3230" t="s">
        <v>3855</v>
      </c>
      <c r="F3230" t="s">
        <v>423</v>
      </c>
      <c r="G3230" t="s">
        <v>4150</v>
      </c>
      <c r="H3230" t="s">
        <v>3857</v>
      </c>
      <c r="I3230" t="s">
        <v>3876</v>
      </c>
      <c r="J3230" t="s">
        <v>3865</v>
      </c>
      <c r="K3230">
        <v>133500</v>
      </c>
    </row>
    <row r="3231" spans="1:11" x14ac:dyDescent="0.25">
      <c r="A3231" t="s">
        <v>4132</v>
      </c>
      <c r="B3231" t="s">
        <v>3853</v>
      </c>
      <c r="C3231" t="s">
        <v>354</v>
      </c>
      <c r="D3231" t="s">
        <v>4148</v>
      </c>
      <c r="E3231" t="s">
        <v>3855</v>
      </c>
      <c r="F3231" t="s">
        <v>423</v>
      </c>
      <c r="G3231" t="s">
        <v>4150</v>
      </c>
      <c r="H3231" t="s">
        <v>3857</v>
      </c>
      <c r="I3231" t="s">
        <v>3876</v>
      </c>
      <c r="J3231" t="s">
        <v>3883</v>
      </c>
      <c r="K3231">
        <v>133500</v>
      </c>
    </row>
    <row r="3232" spans="1:11" x14ac:dyDescent="0.25">
      <c r="A3232" t="s">
        <v>4132</v>
      </c>
      <c r="B3232" t="s">
        <v>3853</v>
      </c>
      <c r="C3232" t="s">
        <v>354</v>
      </c>
      <c r="D3232" t="s">
        <v>4151</v>
      </c>
      <c r="E3232" t="s">
        <v>3936</v>
      </c>
      <c r="F3232" t="s">
        <v>347</v>
      </c>
      <c r="G3232" t="s">
        <v>4108</v>
      </c>
      <c r="H3232" t="s">
        <v>3857</v>
      </c>
      <c r="I3232" t="s">
        <v>3858</v>
      </c>
      <c r="J3232" t="s">
        <v>3859</v>
      </c>
      <c r="K3232">
        <v>48000</v>
      </c>
    </row>
    <row r="3233" spans="1:11" x14ac:dyDescent="0.25">
      <c r="A3233" t="s">
        <v>4132</v>
      </c>
      <c r="B3233" t="s">
        <v>3853</v>
      </c>
      <c r="C3233" t="s">
        <v>354</v>
      </c>
      <c r="D3233" t="s">
        <v>4151</v>
      </c>
      <c r="E3233" t="s">
        <v>3936</v>
      </c>
      <c r="F3233" t="s">
        <v>347</v>
      </c>
      <c r="G3233" t="s">
        <v>4108</v>
      </c>
      <c r="H3233" t="s">
        <v>3857</v>
      </c>
      <c r="I3233" t="s">
        <v>3858</v>
      </c>
      <c r="J3233" t="s">
        <v>3860</v>
      </c>
      <c r="K3233">
        <v>48000</v>
      </c>
    </row>
    <row r="3234" spans="1:11" x14ac:dyDescent="0.25">
      <c r="A3234" t="s">
        <v>4132</v>
      </c>
      <c r="B3234" t="s">
        <v>3853</v>
      </c>
      <c r="C3234" t="s">
        <v>354</v>
      </c>
      <c r="D3234" t="s">
        <v>4151</v>
      </c>
      <c r="E3234" t="s">
        <v>3936</v>
      </c>
      <c r="F3234" t="s">
        <v>347</v>
      </c>
      <c r="G3234" t="s">
        <v>4108</v>
      </c>
      <c r="H3234" t="s">
        <v>3857</v>
      </c>
      <c r="I3234" t="s">
        <v>3901</v>
      </c>
      <c r="J3234" t="s">
        <v>3859</v>
      </c>
      <c r="K3234">
        <v>3000</v>
      </c>
    </row>
    <row r="3235" spans="1:11" x14ac:dyDescent="0.25">
      <c r="A3235" t="s">
        <v>4132</v>
      </c>
      <c r="B3235" t="s">
        <v>3853</v>
      </c>
      <c r="C3235" t="s">
        <v>354</v>
      </c>
      <c r="D3235" t="s">
        <v>4151</v>
      </c>
      <c r="E3235" t="s">
        <v>3936</v>
      </c>
      <c r="F3235" t="s">
        <v>347</v>
      </c>
      <c r="G3235" t="s">
        <v>4108</v>
      </c>
      <c r="H3235" t="s">
        <v>3857</v>
      </c>
      <c r="I3235" t="s">
        <v>3901</v>
      </c>
      <c r="J3235" t="s">
        <v>3860</v>
      </c>
      <c r="K3235">
        <v>3000</v>
      </c>
    </row>
    <row r="3236" spans="1:11" x14ac:dyDescent="0.25">
      <c r="A3236" t="s">
        <v>4132</v>
      </c>
      <c r="B3236" t="s">
        <v>3853</v>
      </c>
      <c r="C3236" t="s">
        <v>354</v>
      </c>
      <c r="D3236" t="s">
        <v>4151</v>
      </c>
      <c r="E3236" t="s">
        <v>3936</v>
      </c>
      <c r="F3236" t="s">
        <v>347</v>
      </c>
      <c r="G3236" t="s">
        <v>4108</v>
      </c>
      <c r="H3236" t="s">
        <v>3857</v>
      </c>
      <c r="I3236" t="s">
        <v>3863</v>
      </c>
      <c r="J3236" t="s">
        <v>3864</v>
      </c>
      <c r="K3236">
        <v>95000</v>
      </c>
    </row>
    <row r="3237" spans="1:11" x14ac:dyDescent="0.25">
      <c r="A3237" t="s">
        <v>4132</v>
      </c>
      <c r="B3237" t="s">
        <v>3853</v>
      </c>
      <c r="C3237" t="s">
        <v>354</v>
      </c>
      <c r="D3237" t="s">
        <v>4151</v>
      </c>
      <c r="E3237" t="s">
        <v>3936</v>
      </c>
      <c r="F3237" t="s">
        <v>347</v>
      </c>
      <c r="G3237" t="s">
        <v>4108</v>
      </c>
      <c r="H3237" t="s">
        <v>3857</v>
      </c>
      <c r="I3237" t="s">
        <v>3863</v>
      </c>
      <c r="J3237" t="s">
        <v>3865</v>
      </c>
      <c r="K3237">
        <v>100000</v>
      </c>
    </row>
    <row r="3238" spans="1:11" x14ac:dyDescent="0.25">
      <c r="A3238" t="s">
        <v>4132</v>
      </c>
      <c r="B3238" t="s">
        <v>3853</v>
      </c>
      <c r="C3238" t="s">
        <v>354</v>
      </c>
      <c r="D3238" t="s">
        <v>4151</v>
      </c>
      <c r="E3238" t="s">
        <v>3936</v>
      </c>
      <c r="F3238" t="s">
        <v>347</v>
      </c>
      <c r="G3238" t="s">
        <v>4108</v>
      </c>
      <c r="H3238" t="s">
        <v>3857</v>
      </c>
      <c r="I3238" t="s">
        <v>3863</v>
      </c>
      <c r="J3238" t="s">
        <v>3883</v>
      </c>
      <c r="K3238">
        <v>100000</v>
      </c>
    </row>
    <row r="3239" spans="1:11" x14ac:dyDescent="0.25">
      <c r="A3239" t="s">
        <v>4132</v>
      </c>
      <c r="B3239" t="s">
        <v>3853</v>
      </c>
      <c r="C3239" t="s">
        <v>354</v>
      </c>
      <c r="D3239" t="s">
        <v>4151</v>
      </c>
      <c r="E3239" t="s">
        <v>3936</v>
      </c>
      <c r="F3239" t="s">
        <v>347</v>
      </c>
      <c r="G3239" t="s">
        <v>4108</v>
      </c>
      <c r="H3239" t="s">
        <v>3857</v>
      </c>
      <c r="I3239" t="s">
        <v>3972</v>
      </c>
      <c r="J3239" t="s">
        <v>3864</v>
      </c>
      <c r="K3239">
        <v>26000</v>
      </c>
    </row>
    <row r="3240" spans="1:11" x14ac:dyDescent="0.25">
      <c r="A3240" t="s">
        <v>4132</v>
      </c>
      <c r="B3240" t="s">
        <v>3853</v>
      </c>
      <c r="C3240" t="s">
        <v>354</v>
      </c>
      <c r="D3240" t="s">
        <v>4151</v>
      </c>
      <c r="E3240" t="s">
        <v>3936</v>
      </c>
      <c r="F3240" t="s">
        <v>347</v>
      </c>
      <c r="G3240" t="s">
        <v>4108</v>
      </c>
      <c r="H3240" t="s">
        <v>3857</v>
      </c>
      <c r="I3240" t="s">
        <v>3972</v>
      </c>
      <c r="J3240" t="s">
        <v>3865</v>
      </c>
      <c r="K3240">
        <v>28000</v>
      </c>
    </row>
    <row r="3241" spans="1:11" x14ac:dyDescent="0.25">
      <c r="A3241" t="s">
        <v>4132</v>
      </c>
      <c r="B3241" t="s">
        <v>3853</v>
      </c>
      <c r="C3241" t="s">
        <v>354</v>
      </c>
      <c r="D3241" t="s">
        <v>4151</v>
      </c>
      <c r="E3241" t="s">
        <v>3936</v>
      </c>
      <c r="F3241" t="s">
        <v>347</v>
      </c>
      <c r="G3241" t="s">
        <v>4108</v>
      </c>
      <c r="H3241" t="s">
        <v>3857</v>
      </c>
      <c r="I3241" t="s">
        <v>3972</v>
      </c>
      <c r="J3241" t="s">
        <v>3883</v>
      </c>
      <c r="K3241">
        <v>28000</v>
      </c>
    </row>
    <row r="3242" spans="1:11" x14ac:dyDescent="0.25">
      <c r="A3242" t="s">
        <v>4132</v>
      </c>
      <c r="B3242" t="s">
        <v>3853</v>
      </c>
      <c r="C3242" t="s">
        <v>354</v>
      </c>
      <c r="D3242" t="s">
        <v>4151</v>
      </c>
      <c r="E3242" t="s">
        <v>3936</v>
      </c>
      <c r="F3242" t="s">
        <v>347</v>
      </c>
      <c r="G3242" t="s">
        <v>4108</v>
      </c>
      <c r="H3242" t="s">
        <v>3857</v>
      </c>
      <c r="I3242" t="s">
        <v>3903</v>
      </c>
      <c r="J3242" t="s">
        <v>3864</v>
      </c>
      <c r="K3242">
        <v>81000</v>
      </c>
    </row>
    <row r="3243" spans="1:11" x14ac:dyDescent="0.25">
      <c r="A3243" t="s">
        <v>4132</v>
      </c>
      <c r="B3243" t="s">
        <v>3853</v>
      </c>
      <c r="C3243" t="s">
        <v>354</v>
      </c>
      <c r="D3243" t="s">
        <v>4151</v>
      </c>
      <c r="E3243" t="s">
        <v>3936</v>
      </c>
      <c r="F3243" t="s">
        <v>347</v>
      </c>
      <c r="G3243" t="s">
        <v>4108</v>
      </c>
      <c r="H3243" t="s">
        <v>3857</v>
      </c>
      <c r="I3243" t="s">
        <v>3903</v>
      </c>
      <c r="J3243" t="s">
        <v>3865</v>
      </c>
      <c r="K3243">
        <v>85000</v>
      </c>
    </row>
    <row r="3244" spans="1:11" x14ac:dyDescent="0.25">
      <c r="A3244" t="s">
        <v>4132</v>
      </c>
      <c r="B3244" t="s">
        <v>3853</v>
      </c>
      <c r="C3244" t="s">
        <v>354</v>
      </c>
      <c r="D3244" t="s">
        <v>4151</v>
      </c>
      <c r="E3244" t="s">
        <v>3936</v>
      </c>
      <c r="F3244" t="s">
        <v>347</v>
      </c>
      <c r="G3244" t="s">
        <v>4108</v>
      </c>
      <c r="H3244" t="s">
        <v>3857</v>
      </c>
      <c r="I3244" t="s">
        <v>3903</v>
      </c>
      <c r="J3244" t="s">
        <v>3883</v>
      </c>
      <c r="K3244">
        <v>85000</v>
      </c>
    </row>
    <row r="3245" spans="1:11" x14ac:dyDescent="0.25">
      <c r="A3245" t="s">
        <v>4132</v>
      </c>
      <c r="B3245" t="s">
        <v>3853</v>
      </c>
      <c r="C3245" t="s">
        <v>354</v>
      </c>
      <c r="D3245" t="s">
        <v>4151</v>
      </c>
      <c r="E3245" t="s">
        <v>3936</v>
      </c>
      <c r="F3245" t="s">
        <v>347</v>
      </c>
      <c r="G3245" t="s">
        <v>4108</v>
      </c>
      <c r="H3245" t="s">
        <v>3857</v>
      </c>
      <c r="I3245" t="s">
        <v>3904</v>
      </c>
      <c r="J3245" t="s">
        <v>3864</v>
      </c>
      <c r="K3245">
        <v>23000</v>
      </c>
    </row>
    <row r="3246" spans="1:11" x14ac:dyDescent="0.25">
      <c r="A3246" t="s">
        <v>4132</v>
      </c>
      <c r="B3246" t="s">
        <v>3853</v>
      </c>
      <c r="C3246" t="s">
        <v>354</v>
      </c>
      <c r="D3246" t="s">
        <v>4151</v>
      </c>
      <c r="E3246" t="s">
        <v>3936</v>
      </c>
      <c r="F3246" t="s">
        <v>347</v>
      </c>
      <c r="G3246" t="s">
        <v>4108</v>
      </c>
      <c r="H3246" t="s">
        <v>3857</v>
      </c>
      <c r="I3246" t="s">
        <v>3904</v>
      </c>
      <c r="J3246" t="s">
        <v>3865</v>
      </c>
      <c r="K3246">
        <v>25000</v>
      </c>
    </row>
    <row r="3247" spans="1:11" x14ac:dyDescent="0.25">
      <c r="A3247" t="s">
        <v>4132</v>
      </c>
      <c r="B3247" t="s">
        <v>3853</v>
      </c>
      <c r="C3247" t="s">
        <v>354</v>
      </c>
      <c r="D3247" t="s">
        <v>4151</v>
      </c>
      <c r="E3247" t="s">
        <v>3936</v>
      </c>
      <c r="F3247" t="s">
        <v>347</v>
      </c>
      <c r="G3247" t="s">
        <v>4108</v>
      </c>
      <c r="H3247" t="s">
        <v>3857</v>
      </c>
      <c r="I3247" t="s">
        <v>3904</v>
      </c>
      <c r="J3247" t="s">
        <v>3883</v>
      </c>
      <c r="K3247">
        <v>25000</v>
      </c>
    </row>
    <row r="3248" spans="1:11" x14ac:dyDescent="0.25">
      <c r="A3248" t="s">
        <v>4132</v>
      </c>
      <c r="B3248" t="s">
        <v>3853</v>
      </c>
      <c r="C3248" t="s">
        <v>354</v>
      </c>
      <c r="D3248" t="s">
        <v>4151</v>
      </c>
      <c r="E3248" t="s">
        <v>3936</v>
      </c>
      <c r="F3248" t="s">
        <v>347</v>
      </c>
      <c r="G3248" t="s">
        <v>4108</v>
      </c>
      <c r="H3248" t="s">
        <v>3857</v>
      </c>
      <c r="I3248" t="s">
        <v>3866</v>
      </c>
      <c r="J3248" t="s">
        <v>3865</v>
      </c>
      <c r="K3248">
        <v>66000</v>
      </c>
    </row>
    <row r="3249" spans="1:11" x14ac:dyDescent="0.25">
      <c r="A3249" t="s">
        <v>4132</v>
      </c>
      <c r="B3249" t="s">
        <v>3853</v>
      </c>
      <c r="C3249" t="s">
        <v>354</v>
      </c>
      <c r="D3249" t="s">
        <v>4151</v>
      </c>
      <c r="E3249" t="s">
        <v>3936</v>
      </c>
      <c r="F3249" t="s">
        <v>347</v>
      </c>
      <c r="G3249" t="s">
        <v>4108</v>
      </c>
      <c r="H3249" t="s">
        <v>3857</v>
      </c>
      <c r="I3249" t="s">
        <v>3866</v>
      </c>
      <c r="J3249" t="s">
        <v>3883</v>
      </c>
      <c r="K3249">
        <v>66000</v>
      </c>
    </row>
    <row r="3250" spans="1:11" x14ac:dyDescent="0.25">
      <c r="A3250" t="s">
        <v>4132</v>
      </c>
      <c r="B3250" t="s">
        <v>3853</v>
      </c>
      <c r="C3250" t="s">
        <v>354</v>
      </c>
      <c r="D3250" t="s">
        <v>4151</v>
      </c>
      <c r="E3250" t="s">
        <v>3936</v>
      </c>
      <c r="F3250" t="s">
        <v>347</v>
      </c>
      <c r="G3250" t="s">
        <v>4108</v>
      </c>
      <c r="H3250" t="s">
        <v>3857</v>
      </c>
      <c r="I3250" t="s">
        <v>3867</v>
      </c>
      <c r="J3250" t="s">
        <v>3865</v>
      </c>
      <c r="K3250">
        <v>60000</v>
      </c>
    </row>
    <row r="3251" spans="1:11" x14ac:dyDescent="0.25">
      <c r="A3251" t="s">
        <v>4132</v>
      </c>
      <c r="B3251" t="s">
        <v>3853</v>
      </c>
      <c r="C3251" t="s">
        <v>354</v>
      </c>
      <c r="D3251" t="s">
        <v>4151</v>
      </c>
      <c r="E3251" t="s">
        <v>3936</v>
      </c>
      <c r="F3251" t="s">
        <v>347</v>
      </c>
      <c r="G3251" t="s">
        <v>4108</v>
      </c>
      <c r="H3251" t="s">
        <v>3857</v>
      </c>
      <c r="I3251" t="s">
        <v>3867</v>
      </c>
      <c r="J3251" t="s">
        <v>3883</v>
      </c>
      <c r="K3251">
        <v>60000</v>
      </c>
    </row>
    <row r="3252" spans="1:11" x14ac:dyDescent="0.25">
      <c r="A3252" t="s">
        <v>4132</v>
      </c>
      <c r="B3252" t="s">
        <v>3853</v>
      </c>
      <c r="C3252" t="s">
        <v>354</v>
      </c>
      <c r="D3252" t="s">
        <v>4151</v>
      </c>
      <c r="E3252" t="s">
        <v>3936</v>
      </c>
      <c r="F3252" t="s">
        <v>347</v>
      </c>
      <c r="G3252" t="s">
        <v>4108</v>
      </c>
      <c r="H3252" t="s">
        <v>3857</v>
      </c>
      <c r="I3252" t="s">
        <v>3868</v>
      </c>
      <c r="J3252" t="s">
        <v>3865</v>
      </c>
      <c r="K3252">
        <v>24000</v>
      </c>
    </row>
    <row r="3253" spans="1:11" x14ac:dyDescent="0.25">
      <c r="A3253" t="s">
        <v>4132</v>
      </c>
      <c r="B3253" t="s">
        <v>3853</v>
      </c>
      <c r="C3253" t="s">
        <v>354</v>
      </c>
      <c r="D3253" t="s">
        <v>4151</v>
      </c>
      <c r="E3253" t="s">
        <v>3936</v>
      </c>
      <c r="F3253" t="s">
        <v>347</v>
      </c>
      <c r="G3253" t="s">
        <v>4108</v>
      </c>
      <c r="H3253" t="s">
        <v>3857</v>
      </c>
      <c r="I3253" t="s">
        <v>3868</v>
      </c>
      <c r="J3253" t="s">
        <v>3883</v>
      </c>
      <c r="K3253">
        <v>24000</v>
      </c>
    </row>
    <row r="3254" spans="1:11" x14ac:dyDescent="0.25">
      <c r="A3254" t="s">
        <v>4132</v>
      </c>
      <c r="B3254" t="s">
        <v>3853</v>
      </c>
      <c r="C3254" t="s">
        <v>354</v>
      </c>
      <c r="D3254" t="s">
        <v>4151</v>
      </c>
      <c r="E3254" t="s">
        <v>3936</v>
      </c>
      <c r="F3254" t="s">
        <v>347</v>
      </c>
      <c r="G3254" t="s">
        <v>4108</v>
      </c>
      <c r="H3254" t="s">
        <v>3857</v>
      </c>
      <c r="I3254" t="s">
        <v>3870</v>
      </c>
      <c r="J3254" t="s">
        <v>3865</v>
      </c>
      <c r="K3254">
        <v>45000</v>
      </c>
    </row>
    <row r="3255" spans="1:11" x14ac:dyDescent="0.25">
      <c r="A3255" t="s">
        <v>4132</v>
      </c>
      <c r="B3255" t="s">
        <v>3853</v>
      </c>
      <c r="C3255" t="s">
        <v>354</v>
      </c>
      <c r="D3255" t="s">
        <v>4151</v>
      </c>
      <c r="E3255" t="s">
        <v>3936</v>
      </c>
      <c r="F3255" t="s">
        <v>347</v>
      </c>
      <c r="G3255" t="s">
        <v>4108</v>
      </c>
      <c r="H3255" t="s">
        <v>3857</v>
      </c>
      <c r="I3255" t="s">
        <v>3870</v>
      </c>
      <c r="J3255" t="s">
        <v>3883</v>
      </c>
      <c r="K3255">
        <v>45000</v>
      </c>
    </row>
    <row r="3256" spans="1:11" x14ac:dyDescent="0.25">
      <c r="A3256" t="s">
        <v>4132</v>
      </c>
      <c r="B3256" t="s">
        <v>3853</v>
      </c>
      <c r="C3256" t="s">
        <v>354</v>
      </c>
      <c r="D3256" t="s">
        <v>4151</v>
      </c>
      <c r="E3256" t="s">
        <v>3936</v>
      </c>
      <c r="F3256" t="s">
        <v>347</v>
      </c>
      <c r="G3256" t="s">
        <v>4108</v>
      </c>
      <c r="H3256" t="s">
        <v>3857</v>
      </c>
      <c r="I3256" t="s">
        <v>3905</v>
      </c>
      <c r="J3256" t="s">
        <v>3859</v>
      </c>
      <c r="K3256">
        <v>100</v>
      </c>
    </row>
    <row r="3257" spans="1:11" x14ac:dyDescent="0.25">
      <c r="A3257" t="s">
        <v>4132</v>
      </c>
      <c r="B3257" t="s">
        <v>3853</v>
      </c>
      <c r="C3257" t="s">
        <v>354</v>
      </c>
      <c r="D3257" t="s">
        <v>4151</v>
      </c>
      <c r="E3257" t="s">
        <v>3936</v>
      </c>
      <c r="F3257" t="s">
        <v>347</v>
      </c>
      <c r="G3257" t="s">
        <v>4108</v>
      </c>
      <c r="H3257" t="s">
        <v>3857</v>
      </c>
      <c r="I3257" t="s">
        <v>3905</v>
      </c>
      <c r="J3257" t="s">
        <v>3860</v>
      </c>
      <c r="K3257">
        <v>100</v>
      </c>
    </row>
    <row r="3258" spans="1:11" x14ac:dyDescent="0.25">
      <c r="A3258" t="s">
        <v>4132</v>
      </c>
      <c r="B3258" t="s">
        <v>3853</v>
      </c>
      <c r="C3258" t="s">
        <v>354</v>
      </c>
      <c r="D3258" t="s">
        <v>4151</v>
      </c>
      <c r="E3258" t="s">
        <v>3936</v>
      </c>
      <c r="F3258" t="s">
        <v>347</v>
      </c>
      <c r="G3258" t="s">
        <v>4108</v>
      </c>
      <c r="H3258" t="s">
        <v>3857</v>
      </c>
      <c r="I3258" t="s">
        <v>530</v>
      </c>
      <c r="J3258" t="s">
        <v>533</v>
      </c>
      <c r="K3258">
        <v>215000</v>
      </c>
    </row>
    <row r="3259" spans="1:11" x14ac:dyDescent="0.25">
      <c r="A3259" t="s">
        <v>4132</v>
      </c>
      <c r="B3259" t="s">
        <v>3853</v>
      </c>
      <c r="C3259" t="s">
        <v>354</v>
      </c>
      <c r="D3259" t="s">
        <v>4151</v>
      </c>
      <c r="E3259" t="s">
        <v>3936</v>
      </c>
      <c r="F3259" t="s">
        <v>347</v>
      </c>
      <c r="G3259" t="s">
        <v>4108</v>
      </c>
      <c r="H3259" t="s">
        <v>3857</v>
      </c>
      <c r="I3259" t="s">
        <v>530</v>
      </c>
      <c r="J3259" t="s">
        <v>3871</v>
      </c>
      <c r="K3259">
        <v>235000</v>
      </c>
    </row>
    <row r="3260" spans="1:11" x14ac:dyDescent="0.25">
      <c r="A3260" t="s">
        <v>4132</v>
      </c>
      <c r="B3260" t="s">
        <v>3853</v>
      </c>
      <c r="C3260" t="s">
        <v>354</v>
      </c>
      <c r="D3260" t="s">
        <v>4151</v>
      </c>
      <c r="E3260" t="s">
        <v>3936</v>
      </c>
      <c r="F3260" t="s">
        <v>347</v>
      </c>
      <c r="G3260" t="s">
        <v>4108</v>
      </c>
      <c r="H3260" t="s">
        <v>3857</v>
      </c>
      <c r="I3260" t="s">
        <v>3872</v>
      </c>
      <c r="J3260" t="s">
        <v>3859</v>
      </c>
      <c r="K3260">
        <v>24000</v>
      </c>
    </row>
    <row r="3261" spans="1:11" x14ac:dyDescent="0.25">
      <c r="A3261" t="s">
        <v>4132</v>
      </c>
      <c r="B3261" t="s">
        <v>3853</v>
      </c>
      <c r="C3261" t="s">
        <v>354</v>
      </c>
      <c r="D3261" t="s">
        <v>4151</v>
      </c>
      <c r="E3261" t="s">
        <v>3936</v>
      </c>
      <c r="F3261" t="s">
        <v>347</v>
      </c>
      <c r="G3261" t="s">
        <v>4108</v>
      </c>
      <c r="H3261" t="s">
        <v>3857</v>
      </c>
      <c r="I3261" t="s">
        <v>3872</v>
      </c>
      <c r="J3261" t="s">
        <v>3860</v>
      </c>
      <c r="K3261">
        <v>24000</v>
      </c>
    </row>
    <row r="3262" spans="1:11" x14ac:dyDescent="0.25">
      <c r="A3262" t="s">
        <v>4132</v>
      </c>
      <c r="B3262" t="s">
        <v>3853</v>
      </c>
      <c r="C3262" t="s">
        <v>354</v>
      </c>
      <c r="D3262" t="s">
        <v>4151</v>
      </c>
      <c r="E3262" t="s">
        <v>3936</v>
      </c>
      <c r="F3262" t="s">
        <v>347</v>
      </c>
      <c r="G3262" t="s">
        <v>4108</v>
      </c>
      <c r="H3262" t="s">
        <v>3857</v>
      </c>
      <c r="I3262" t="s">
        <v>3873</v>
      </c>
      <c r="J3262" t="s">
        <v>3859</v>
      </c>
      <c r="K3262">
        <v>840</v>
      </c>
    </row>
    <row r="3263" spans="1:11" x14ac:dyDescent="0.25">
      <c r="A3263" t="s">
        <v>4132</v>
      </c>
      <c r="B3263" t="s">
        <v>3853</v>
      </c>
      <c r="C3263" t="s">
        <v>354</v>
      </c>
      <c r="D3263" t="s">
        <v>4151</v>
      </c>
      <c r="E3263" t="s">
        <v>3936</v>
      </c>
      <c r="F3263" t="s">
        <v>347</v>
      </c>
      <c r="G3263" t="s">
        <v>4108</v>
      </c>
      <c r="H3263" t="s">
        <v>3857</v>
      </c>
      <c r="I3263" t="s">
        <v>3873</v>
      </c>
      <c r="J3263" t="s">
        <v>3860</v>
      </c>
      <c r="K3263">
        <v>840</v>
      </c>
    </row>
    <row r="3264" spans="1:11" x14ac:dyDescent="0.25">
      <c r="A3264" t="s">
        <v>4132</v>
      </c>
      <c r="B3264" t="s">
        <v>3853</v>
      </c>
      <c r="C3264" t="s">
        <v>354</v>
      </c>
      <c r="D3264" t="s">
        <v>4151</v>
      </c>
      <c r="E3264" t="s">
        <v>3936</v>
      </c>
      <c r="F3264" t="s">
        <v>347</v>
      </c>
      <c r="G3264" t="s">
        <v>4108</v>
      </c>
      <c r="H3264" t="s">
        <v>3857</v>
      </c>
      <c r="I3264" t="s">
        <v>3874</v>
      </c>
      <c r="J3264" t="s">
        <v>3864</v>
      </c>
      <c r="K3264">
        <v>77000</v>
      </c>
    </row>
    <row r="3265" spans="1:11" x14ac:dyDescent="0.25">
      <c r="A3265" t="s">
        <v>4132</v>
      </c>
      <c r="B3265" t="s">
        <v>3853</v>
      </c>
      <c r="C3265" t="s">
        <v>354</v>
      </c>
      <c r="D3265" t="s">
        <v>4151</v>
      </c>
      <c r="E3265" t="s">
        <v>3936</v>
      </c>
      <c r="F3265" t="s">
        <v>347</v>
      </c>
      <c r="G3265" t="s">
        <v>4108</v>
      </c>
      <c r="H3265" t="s">
        <v>3857</v>
      </c>
      <c r="I3265" t="s">
        <v>3874</v>
      </c>
      <c r="J3265" t="s">
        <v>3865</v>
      </c>
      <c r="K3265">
        <v>86000</v>
      </c>
    </row>
    <row r="3266" spans="1:11" x14ac:dyDescent="0.25">
      <c r="A3266" t="s">
        <v>4132</v>
      </c>
      <c r="B3266" t="s">
        <v>3853</v>
      </c>
      <c r="C3266" t="s">
        <v>354</v>
      </c>
      <c r="D3266" t="s">
        <v>4151</v>
      </c>
      <c r="E3266" t="s">
        <v>3936</v>
      </c>
      <c r="F3266" t="s">
        <v>347</v>
      </c>
      <c r="G3266" t="s">
        <v>4108</v>
      </c>
      <c r="H3266" t="s">
        <v>3857</v>
      </c>
      <c r="I3266" t="s">
        <v>3874</v>
      </c>
      <c r="J3266" t="s">
        <v>3883</v>
      </c>
      <c r="K3266">
        <v>86000</v>
      </c>
    </row>
    <row r="3267" spans="1:11" x14ac:dyDescent="0.25">
      <c r="A3267" t="s">
        <v>4132</v>
      </c>
      <c r="B3267" t="s">
        <v>3853</v>
      </c>
      <c r="C3267" t="s">
        <v>354</v>
      </c>
      <c r="D3267" t="s">
        <v>4151</v>
      </c>
      <c r="E3267" t="s">
        <v>3936</v>
      </c>
      <c r="F3267" t="s">
        <v>347</v>
      </c>
      <c r="G3267" t="s">
        <v>4108</v>
      </c>
      <c r="H3267" t="s">
        <v>3857</v>
      </c>
      <c r="I3267" t="s">
        <v>3886</v>
      </c>
      <c r="J3267" t="s">
        <v>3871</v>
      </c>
      <c r="K3267">
        <v>235000</v>
      </c>
    </row>
    <row r="3268" spans="1:11" x14ac:dyDescent="0.25">
      <c r="A3268" t="s">
        <v>4132</v>
      </c>
      <c r="B3268" t="s">
        <v>3853</v>
      </c>
      <c r="C3268" t="s">
        <v>354</v>
      </c>
      <c r="D3268" t="s">
        <v>4151</v>
      </c>
      <c r="E3268" t="s">
        <v>3936</v>
      </c>
      <c r="F3268" t="s">
        <v>347</v>
      </c>
      <c r="G3268" t="s">
        <v>4108</v>
      </c>
      <c r="H3268" t="s">
        <v>3857</v>
      </c>
      <c r="I3268" t="s">
        <v>3875</v>
      </c>
      <c r="J3268" t="s">
        <v>533</v>
      </c>
      <c r="K3268">
        <v>215000</v>
      </c>
    </row>
    <row r="3269" spans="1:11" x14ac:dyDescent="0.25">
      <c r="A3269" t="s">
        <v>4132</v>
      </c>
      <c r="B3269" t="s">
        <v>3853</v>
      </c>
      <c r="C3269" t="s">
        <v>354</v>
      </c>
      <c r="D3269" t="s">
        <v>4151</v>
      </c>
      <c r="E3269" t="s">
        <v>3936</v>
      </c>
      <c r="F3269" t="s">
        <v>347</v>
      </c>
      <c r="G3269" t="s">
        <v>4108</v>
      </c>
      <c r="H3269" t="s">
        <v>3857</v>
      </c>
      <c r="I3269" t="s">
        <v>3875</v>
      </c>
      <c r="J3269" t="s">
        <v>3871</v>
      </c>
      <c r="K3269">
        <v>235000</v>
      </c>
    </row>
    <row r="3270" spans="1:11" x14ac:dyDescent="0.25">
      <c r="A3270" t="s">
        <v>4132</v>
      </c>
      <c r="B3270" t="s">
        <v>3853</v>
      </c>
      <c r="C3270" t="s">
        <v>354</v>
      </c>
      <c r="D3270" t="s">
        <v>4151</v>
      </c>
      <c r="E3270" t="s">
        <v>3936</v>
      </c>
      <c r="F3270" t="s">
        <v>347</v>
      </c>
      <c r="G3270" t="s">
        <v>4108</v>
      </c>
      <c r="H3270" t="s">
        <v>3857</v>
      </c>
      <c r="I3270" t="s">
        <v>3876</v>
      </c>
      <c r="J3270" t="s">
        <v>3865</v>
      </c>
      <c r="K3270">
        <v>180000</v>
      </c>
    </row>
    <row r="3271" spans="1:11" x14ac:dyDescent="0.25">
      <c r="A3271" t="s">
        <v>4132</v>
      </c>
      <c r="B3271" t="s">
        <v>3853</v>
      </c>
      <c r="C3271" t="s">
        <v>354</v>
      </c>
      <c r="D3271" t="s">
        <v>4151</v>
      </c>
      <c r="E3271" t="s">
        <v>3936</v>
      </c>
      <c r="F3271" t="s">
        <v>347</v>
      </c>
      <c r="G3271" t="s">
        <v>4108</v>
      </c>
      <c r="H3271" t="s">
        <v>3857</v>
      </c>
      <c r="I3271" t="s">
        <v>3876</v>
      </c>
      <c r="J3271" t="s">
        <v>3883</v>
      </c>
      <c r="K3271">
        <v>180000</v>
      </c>
    </row>
    <row r="3272" spans="1:11" x14ac:dyDescent="0.25">
      <c r="A3272" t="s">
        <v>4152</v>
      </c>
      <c r="B3272" t="s">
        <v>3853</v>
      </c>
      <c r="C3272" t="s">
        <v>354</v>
      </c>
      <c r="D3272" t="s">
        <v>4153</v>
      </c>
      <c r="E3272" t="s">
        <v>3936</v>
      </c>
      <c r="F3272" t="s">
        <v>1</v>
      </c>
      <c r="G3272" t="s">
        <v>4154</v>
      </c>
      <c r="H3272" t="s">
        <v>3857</v>
      </c>
      <c r="I3272" t="s">
        <v>3903</v>
      </c>
      <c r="J3272" t="s">
        <v>3864</v>
      </c>
      <c r="K3272">
        <v>28273</v>
      </c>
    </row>
    <row r="3273" spans="1:11" x14ac:dyDescent="0.25">
      <c r="A3273" t="s">
        <v>4152</v>
      </c>
      <c r="B3273" t="s">
        <v>3853</v>
      </c>
      <c r="C3273" t="s">
        <v>354</v>
      </c>
      <c r="D3273" t="s">
        <v>4153</v>
      </c>
      <c r="E3273" t="s">
        <v>3936</v>
      </c>
      <c r="F3273" t="s">
        <v>1</v>
      </c>
      <c r="G3273" t="s">
        <v>4154</v>
      </c>
      <c r="H3273" t="s">
        <v>3857</v>
      </c>
      <c r="I3273" t="s">
        <v>3903</v>
      </c>
      <c r="J3273" t="s">
        <v>3865</v>
      </c>
      <c r="K3273">
        <v>30000</v>
      </c>
    </row>
    <row r="3274" spans="1:11" x14ac:dyDescent="0.25">
      <c r="A3274" t="s">
        <v>4152</v>
      </c>
      <c r="B3274" t="s">
        <v>3853</v>
      </c>
      <c r="C3274" t="s">
        <v>354</v>
      </c>
      <c r="D3274" t="s">
        <v>4153</v>
      </c>
      <c r="E3274" t="s">
        <v>3936</v>
      </c>
      <c r="F3274" t="s">
        <v>1</v>
      </c>
      <c r="G3274" t="s">
        <v>4154</v>
      </c>
      <c r="H3274" t="s">
        <v>3857</v>
      </c>
      <c r="I3274" t="s">
        <v>3903</v>
      </c>
      <c r="J3274" t="s">
        <v>3883</v>
      </c>
      <c r="K3274">
        <v>30000</v>
      </c>
    </row>
    <row r="3275" spans="1:11" x14ac:dyDescent="0.25">
      <c r="A3275" t="s">
        <v>4152</v>
      </c>
      <c r="B3275" t="s">
        <v>3853</v>
      </c>
      <c r="C3275" t="s">
        <v>354</v>
      </c>
      <c r="D3275" t="s">
        <v>4153</v>
      </c>
      <c r="E3275" t="s">
        <v>3936</v>
      </c>
      <c r="F3275" t="s">
        <v>1</v>
      </c>
      <c r="G3275" t="s">
        <v>4154</v>
      </c>
      <c r="H3275" t="s">
        <v>3857</v>
      </c>
      <c r="I3275" t="s">
        <v>3882</v>
      </c>
      <c r="J3275" t="s">
        <v>3864</v>
      </c>
      <c r="K3275">
        <v>21000</v>
      </c>
    </row>
    <row r="3276" spans="1:11" x14ac:dyDescent="0.25">
      <c r="A3276" t="s">
        <v>4152</v>
      </c>
      <c r="B3276" t="s">
        <v>3853</v>
      </c>
      <c r="C3276" t="s">
        <v>354</v>
      </c>
      <c r="D3276" t="s">
        <v>4153</v>
      </c>
      <c r="E3276" t="s">
        <v>3936</v>
      </c>
      <c r="F3276" t="s">
        <v>1</v>
      </c>
      <c r="G3276" t="s">
        <v>4154</v>
      </c>
      <c r="H3276" t="s">
        <v>3857</v>
      </c>
      <c r="I3276" t="s">
        <v>3882</v>
      </c>
      <c r="J3276" t="s">
        <v>3865</v>
      </c>
      <c r="K3276">
        <v>22000</v>
      </c>
    </row>
    <row r="3277" spans="1:11" x14ac:dyDescent="0.25">
      <c r="A3277" t="s">
        <v>4152</v>
      </c>
      <c r="B3277" t="s">
        <v>3853</v>
      </c>
      <c r="C3277" t="s">
        <v>354</v>
      </c>
      <c r="D3277" t="s">
        <v>4153</v>
      </c>
      <c r="E3277" t="s">
        <v>3936</v>
      </c>
      <c r="F3277" t="s">
        <v>1</v>
      </c>
      <c r="G3277" t="s">
        <v>4154</v>
      </c>
      <c r="H3277" t="s">
        <v>3857</v>
      </c>
      <c r="I3277" t="s">
        <v>3882</v>
      </c>
      <c r="J3277" t="s">
        <v>3883</v>
      </c>
      <c r="K3277">
        <v>22000</v>
      </c>
    </row>
    <row r="3278" spans="1:11" x14ac:dyDescent="0.25">
      <c r="A3278" t="s">
        <v>4152</v>
      </c>
      <c r="B3278" t="s">
        <v>3853</v>
      </c>
      <c r="C3278" t="s">
        <v>354</v>
      </c>
      <c r="D3278" t="s">
        <v>4153</v>
      </c>
      <c r="E3278" t="s">
        <v>3936</v>
      </c>
      <c r="F3278" t="s">
        <v>1</v>
      </c>
      <c r="G3278" t="s">
        <v>4154</v>
      </c>
      <c r="H3278" t="s">
        <v>3857</v>
      </c>
      <c r="I3278" t="s">
        <v>3866</v>
      </c>
      <c r="J3278" t="s">
        <v>3865</v>
      </c>
      <c r="K3278">
        <v>17000</v>
      </c>
    </row>
    <row r="3279" spans="1:11" x14ac:dyDescent="0.25">
      <c r="A3279" t="s">
        <v>4152</v>
      </c>
      <c r="B3279" t="s">
        <v>3853</v>
      </c>
      <c r="C3279" t="s">
        <v>354</v>
      </c>
      <c r="D3279" t="s">
        <v>4153</v>
      </c>
      <c r="E3279" t="s">
        <v>3936</v>
      </c>
      <c r="F3279" t="s">
        <v>1</v>
      </c>
      <c r="G3279" t="s">
        <v>4154</v>
      </c>
      <c r="H3279" t="s">
        <v>3857</v>
      </c>
      <c r="I3279" t="s">
        <v>3866</v>
      </c>
      <c r="J3279" t="s">
        <v>3883</v>
      </c>
      <c r="K3279">
        <v>17000</v>
      </c>
    </row>
    <row r="3280" spans="1:11" x14ac:dyDescent="0.25">
      <c r="A3280" t="s">
        <v>4152</v>
      </c>
      <c r="B3280" t="s">
        <v>3853</v>
      </c>
      <c r="C3280" t="s">
        <v>354</v>
      </c>
      <c r="D3280" t="s">
        <v>4153</v>
      </c>
      <c r="E3280" t="s">
        <v>3936</v>
      </c>
      <c r="F3280" t="s">
        <v>1</v>
      </c>
      <c r="G3280" t="s">
        <v>4154</v>
      </c>
      <c r="H3280" t="s">
        <v>3857</v>
      </c>
      <c r="I3280" t="s">
        <v>3869</v>
      </c>
      <c r="J3280" t="s">
        <v>3865</v>
      </c>
      <c r="K3280">
        <v>18000</v>
      </c>
    </row>
    <row r="3281" spans="1:11" x14ac:dyDescent="0.25">
      <c r="A3281" t="s">
        <v>4152</v>
      </c>
      <c r="B3281" t="s">
        <v>3853</v>
      </c>
      <c r="C3281" t="s">
        <v>354</v>
      </c>
      <c r="D3281" t="s">
        <v>4153</v>
      </c>
      <c r="E3281" t="s">
        <v>3936</v>
      </c>
      <c r="F3281" t="s">
        <v>1</v>
      </c>
      <c r="G3281" t="s">
        <v>4154</v>
      </c>
      <c r="H3281" t="s">
        <v>3857</v>
      </c>
      <c r="I3281" t="s">
        <v>3869</v>
      </c>
      <c r="J3281" t="s">
        <v>3883</v>
      </c>
      <c r="K3281">
        <v>18000</v>
      </c>
    </row>
    <row r="3282" spans="1:11" x14ac:dyDescent="0.25">
      <c r="A3282" t="s">
        <v>4152</v>
      </c>
      <c r="B3282" t="s">
        <v>3853</v>
      </c>
      <c r="C3282" t="s">
        <v>354</v>
      </c>
      <c r="D3282" t="s">
        <v>4153</v>
      </c>
      <c r="E3282" t="s">
        <v>3936</v>
      </c>
      <c r="F3282" t="s">
        <v>1</v>
      </c>
      <c r="G3282" t="s">
        <v>4154</v>
      </c>
      <c r="H3282" t="s">
        <v>3857</v>
      </c>
      <c r="I3282" t="s">
        <v>3870</v>
      </c>
      <c r="J3282" t="s">
        <v>3865</v>
      </c>
      <c r="K3282">
        <v>26700</v>
      </c>
    </row>
    <row r="3283" spans="1:11" x14ac:dyDescent="0.25">
      <c r="A3283" t="s">
        <v>4152</v>
      </c>
      <c r="B3283" t="s">
        <v>3853</v>
      </c>
      <c r="C3283" t="s">
        <v>354</v>
      </c>
      <c r="D3283" t="s">
        <v>4153</v>
      </c>
      <c r="E3283" t="s">
        <v>3936</v>
      </c>
      <c r="F3283" t="s">
        <v>1</v>
      </c>
      <c r="G3283" t="s">
        <v>4154</v>
      </c>
      <c r="H3283" t="s">
        <v>3857</v>
      </c>
      <c r="I3283" t="s">
        <v>3870</v>
      </c>
      <c r="J3283" t="s">
        <v>3883</v>
      </c>
      <c r="K3283">
        <v>26700</v>
      </c>
    </row>
    <row r="3284" spans="1:11" x14ac:dyDescent="0.25">
      <c r="A3284" t="s">
        <v>4152</v>
      </c>
      <c r="B3284" t="s">
        <v>3853</v>
      </c>
      <c r="C3284" t="s">
        <v>354</v>
      </c>
      <c r="D3284" t="s">
        <v>4153</v>
      </c>
      <c r="E3284" t="s">
        <v>3936</v>
      </c>
      <c r="F3284" t="s">
        <v>1</v>
      </c>
      <c r="G3284" t="s">
        <v>4154</v>
      </c>
      <c r="H3284" t="s">
        <v>3857</v>
      </c>
      <c r="I3284" t="s">
        <v>3925</v>
      </c>
      <c r="J3284" t="s">
        <v>3859</v>
      </c>
      <c r="K3284">
        <v>1150</v>
      </c>
    </row>
    <row r="3285" spans="1:11" x14ac:dyDescent="0.25">
      <c r="A3285" t="s">
        <v>4152</v>
      </c>
      <c r="B3285" t="s">
        <v>3853</v>
      </c>
      <c r="C3285" t="s">
        <v>354</v>
      </c>
      <c r="D3285" t="s">
        <v>4153</v>
      </c>
      <c r="E3285" t="s">
        <v>3936</v>
      </c>
      <c r="F3285" t="s">
        <v>1</v>
      </c>
      <c r="G3285" t="s">
        <v>4154</v>
      </c>
      <c r="H3285" t="s">
        <v>3857</v>
      </c>
      <c r="I3285" t="s">
        <v>3925</v>
      </c>
      <c r="J3285" t="s">
        <v>3860</v>
      </c>
      <c r="K3285">
        <v>1150</v>
      </c>
    </row>
    <row r="3286" spans="1:11" x14ac:dyDescent="0.25">
      <c r="A3286" t="s">
        <v>4152</v>
      </c>
      <c r="B3286" t="s">
        <v>3853</v>
      </c>
      <c r="C3286" t="s">
        <v>354</v>
      </c>
      <c r="D3286" t="s">
        <v>4153</v>
      </c>
      <c r="E3286" t="s">
        <v>3936</v>
      </c>
      <c r="F3286" t="s">
        <v>1</v>
      </c>
      <c r="G3286" t="s">
        <v>4154</v>
      </c>
      <c r="H3286" t="s">
        <v>3857</v>
      </c>
      <c r="I3286" t="s">
        <v>530</v>
      </c>
      <c r="J3286" t="s">
        <v>533</v>
      </c>
      <c r="K3286">
        <v>88000</v>
      </c>
    </row>
    <row r="3287" spans="1:11" x14ac:dyDescent="0.25">
      <c r="A3287" t="s">
        <v>4152</v>
      </c>
      <c r="B3287" t="s">
        <v>3853</v>
      </c>
      <c r="C3287" t="s">
        <v>354</v>
      </c>
      <c r="D3287" t="s">
        <v>4153</v>
      </c>
      <c r="E3287" t="s">
        <v>3936</v>
      </c>
      <c r="F3287" t="s">
        <v>1</v>
      </c>
      <c r="G3287" t="s">
        <v>4154</v>
      </c>
      <c r="H3287" t="s">
        <v>3857</v>
      </c>
      <c r="I3287" t="s">
        <v>530</v>
      </c>
      <c r="J3287" t="s">
        <v>3871</v>
      </c>
      <c r="K3287">
        <v>91200</v>
      </c>
    </row>
    <row r="3288" spans="1:11" x14ac:dyDescent="0.25">
      <c r="A3288" t="s">
        <v>4152</v>
      </c>
      <c r="B3288" t="s">
        <v>3853</v>
      </c>
      <c r="C3288" t="s">
        <v>354</v>
      </c>
      <c r="D3288" t="s">
        <v>4153</v>
      </c>
      <c r="E3288" t="s">
        <v>3936</v>
      </c>
      <c r="F3288" t="s">
        <v>1</v>
      </c>
      <c r="G3288" t="s">
        <v>4154</v>
      </c>
      <c r="H3288" t="s">
        <v>3857</v>
      </c>
      <c r="I3288" t="s">
        <v>3873</v>
      </c>
      <c r="J3288" t="s">
        <v>3859</v>
      </c>
      <c r="K3288">
        <v>33</v>
      </c>
    </row>
    <row r="3289" spans="1:11" x14ac:dyDescent="0.25">
      <c r="A3289" t="s">
        <v>4152</v>
      </c>
      <c r="B3289" t="s">
        <v>3853</v>
      </c>
      <c r="C3289" t="s">
        <v>354</v>
      </c>
      <c r="D3289" t="s">
        <v>4153</v>
      </c>
      <c r="E3289" t="s">
        <v>3936</v>
      </c>
      <c r="F3289" t="s">
        <v>1</v>
      </c>
      <c r="G3289" t="s">
        <v>4154</v>
      </c>
      <c r="H3289" t="s">
        <v>3857</v>
      </c>
      <c r="I3289" t="s">
        <v>3873</v>
      </c>
      <c r="J3289" t="s">
        <v>3860</v>
      </c>
      <c r="K3289">
        <v>33</v>
      </c>
    </row>
    <row r="3290" spans="1:11" x14ac:dyDescent="0.25">
      <c r="A3290" t="s">
        <v>4152</v>
      </c>
      <c r="B3290" t="s">
        <v>3853</v>
      </c>
      <c r="C3290" t="s">
        <v>354</v>
      </c>
      <c r="D3290" t="s">
        <v>4153</v>
      </c>
      <c r="E3290" t="s">
        <v>3936</v>
      </c>
      <c r="F3290" t="s">
        <v>1</v>
      </c>
      <c r="G3290" t="s">
        <v>4154</v>
      </c>
      <c r="H3290" t="s">
        <v>3857</v>
      </c>
      <c r="I3290" t="s">
        <v>3886</v>
      </c>
      <c r="J3290" t="s">
        <v>3871</v>
      </c>
      <c r="K3290">
        <v>91200</v>
      </c>
    </row>
    <row r="3291" spans="1:11" x14ac:dyDescent="0.25">
      <c r="A3291" t="s">
        <v>4152</v>
      </c>
      <c r="B3291" t="s">
        <v>3853</v>
      </c>
      <c r="C3291" t="s">
        <v>354</v>
      </c>
      <c r="D3291" t="s">
        <v>4153</v>
      </c>
      <c r="E3291" t="s">
        <v>3936</v>
      </c>
      <c r="F3291" t="s">
        <v>1</v>
      </c>
      <c r="G3291" t="s">
        <v>4154</v>
      </c>
      <c r="H3291" t="s">
        <v>3857</v>
      </c>
      <c r="I3291" t="s">
        <v>3875</v>
      </c>
      <c r="J3291" t="s">
        <v>533</v>
      </c>
      <c r="K3291">
        <v>88000</v>
      </c>
    </row>
    <row r="3292" spans="1:11" x14ac:dyDescent="0.25">
      <c r="A3292" t="s">
        <v>4152</v>
      </c>
      <c r="B3292" t="s">
        <v>3853</v>
      </c>
      <c r="C3292" t="s">
        <v>354</v>
      </c>
      <c r="D3292" t="s">
        <v>4153</v>
      </c>
      <c r="E3292" t="s">
        <v>3936</v>
      </c>
      <c r="F3292" t="s">
        <v>1</v>
      </c>
      <c r="G3292" t="s">
        <v>4154</v>
      </c>
      <c r="H3292" t="s">
        <v>3857</v>
      </c>
      <c r="I3292" t="s">
        <v>3875</v>
      </c>
      <c r="J3292" t="s">
        <v>3871</v>
      </c>
      <c r="K3292">
        <v>91200</v>
      </c>
    </row>
    <row r="3293" spans="1:11" x14ac:dyDescent="0.25">
      <c r="A3293" t="s">
        <v>4152</v>
      </c>
      <c r="B3293" t="s">
        <v>3853</v>
      </c>
      <c r="C3293" t="s">
        <v>354</v>
      </c>
      <c r="D3293" t="s">
        <v>4153</v>
      </c>
      <c r="E3293" t="s">
        <v>3936</v>
      </c>
      <c r="F3293" t="s">
        <v>1</v>
      </c>
      <c r="G3293" t="s">
        <v>4154</v>
      </c>
      <c r="H3293" t="s">
        <v>3857</v>
      </c>
      <c r="I3293" t="s">
        <v>3876</v>
      </c>
      <c r="J3293" t="s">
        <v>3865</v>
      </c>
      <c r="K3293">
        <v>29000</v>
      </c>
    </row>
    <row r="3294" spans="1:11" x14ac:dyDescent="0.25">
      <c r="A3294" t="s">
        <v>4152</v>
      </c>
      <c r="B3294" t="s">
        <v>3853</v>
      </c>
      <c r="C3294" t="s">
        <v>354</v>
      </c>
      <c r="D3294" t="s">
        <v>4153</v>
      </c>
      <c r="E3294" t="s">
        <v>3936</v>
      </c>
      <c r="F3294" t="s">
        <v>1</v>
      </c>
      <c r="G3294" t="s">
        <v>4154</v>
      </c>
      <c r="H3294" t="s">
        <v>3857</v>
      </c>
      <c r="I3294" t="s">
        <v>3876</v>
      </c>
      <c r="J3294" t="s">
        <v>3883</v>
      </c>
      <c r="K3294">
        <v>29000</v>
      </c>
    </row>
    <row r="3295" spans="1:11" x14ac:dyDescent="0.25">
      <c r="A3295" t="s">
        <v>4155</v>
      </c>
      <c r="B3295" t="s">
        <v>3853</v>
      </c>
      <c r="C3295" t="s">
        <v>354</v>
      </c>
      <c r="D3295" t="s">
        <v>4156</v>
      </c>
      <c r="E3295" t="s">
        <v>770</v>
      </c>
      <c r="F3295" t="s">
        <v>305</v>
      </c>
      <c r="G3295" t="s">
        <v>4157</v>
      </c>
      <c r="H3295" t="s">
        <v>3890</v>
      </c>
      <c r="I3295" t="s">
        <v>3881</v>
      </c>
      <c r="J3295" t="s">
        <v>3859</v>
      </c>
      <c r="K3295">
        <v>3750</v>
      </c>
    </row>
    <row r="3296" spans="1:11" x14ac:dyDescent="0.25">
      <c r="A3296" t="s">
        <v>4155</v>
      </c>
      <c r="B3296" t="s">
        <v>3853</v>
      </c>
      <c r="C3296" t="s">
        <v>354</v>
      </c>
      <c r="D3296" t="s">
        <v>4156</v>
      </c>
      <c r="E3296" t="s">
        <v>770</v>
      </c>
      <c r="F3296" t="s">
        <v>305</v>
      </c>
      <c r="G3296" t="s">
        <v>4157</v>
      </c>
      <c r="H3296" t="s">
        <v>3890</v>
      </c>
      <c r="I3296" t="s">
        <v>3881</v>
      </c>
      <c r="J3296" t="s">
        <v>3860</v>
      </c>
      <c r="K3296">
        <v>3750</v>
      </c>
    </row>
    <row r="3297" spans="1:11" x14ac:dyDescent="0.25">
      <c r="A3297" t="s">
        <v>4155</v>
      </c>
      <c r="B3297" t="s">
        <v>3853</v>
      </c>
      <c r="C3297" t="s">
        <v>354</v>
      </c>
      <c r="D3297" t="s">
        <v>4156</v>
      </c>
      <c r="E3297" t="s">
        <v>770</v>
      </c>
      <c r="F3297" t="s">
        <v>305</v>
      </c>
      <c r="G3297" t="s">
        <v>4157</v>
      </c>
      <c r="H3297" t="s">
        <v>3890</v>
      </c>
      <c r="I3297" t="s">
        <v>530</v>
      </c>
      <c r="J3297" t="s">
        <v>533</v>
      </c>
      <c r="K3297">
        <v>8500</v>
      </c>
    </row>
    <row r="3298" spans="1:11" x14ac:dyDescent="0.25">
      <c r="A3298" t="s">
        <v>4155</v>
      </c>
      <c r="B3298" t="s">
        <v>3853</v>
      </c>
      <c r="C3298" t="s">
        <v>354</v>
      </c>
      <c r="D3298" t="s">
        <v>4156</v>
      </c>
      <c r="E3298" t="s">
        <v>770</v>
      </c>
      <c r="F3298" t="s">
        <v>305</v>
      </c>
      <c r="G3298" t="s">
        <v>4157</v>
      </c>
      <c r="H3298" t="s">
        <v>3890</v>
      </c>
      <c r="I3298" t="s">
        <v>530</v>
      </c>
      <c r="J3298" t="s">
        <v>3871</v>
      </c>
      <c r="K3298">
        <v>10000</v>
      </c>
    </row>
    <row r="3299" spans="1:11" x14ac:dyDescent="0.25">
      <c r="A3299" t="s">
        <v>4155</v>
      </c>
      <c r="B3299" t="s">
        <v>3853</v>
      </c>
      <c r="C3299" t="s">
        <v>354</v>
      </c>
      <c r="D3299" t="s">
        <v>4156</v>
      </c>
      <c r="E3299" t="s">
        <v>770</v>
      </c>
      <c r="F3299" t="s">
        <v>305</v>
      </c>
      <c r="G3299" t="s">
        <v>4157</v>
      </c>
      <c r="H3299" t="s">
        <v>3890</v>
      </c>
      <c r="I3299" t="s">
        <v>3886</v>
      </c>
      <c r="J3299" t="s">
        <v>3871</v>
      </c>
      <c r="K3299">
        <v>10000</v>
      </c>
    </row>
    <row r="3300" spans="1:11" x14ac:dyDescent="0.25">
      <c r="A3300" t="s">
        <v>4155</v>
      </c>
      <c r="B3300" t="s">
        <v>3853</v>
      </c>
      <c r="C3300" t="s">
        <v>354</v>
      </c>
      <c r="D3300" t="s">
        <v>4156</v>
      </c>
      <c r="E3300" t="s">
        <v>770</v>
      </c>
      <c r="F3300" t="s">
        <v>305</v>
      </c>
      <c r="G3300" t="s">
        <v>4157</v>
      </c>
      <c r="H3300" t="s">
        <v>3890</v>
      </c>
      <c r="I3300" t="s">
        <v>3875</v>
      </c>
      <c r="J3300" t="s">
        <v>533</v>
      </c>
      <c r="K3300">
        <v>8500</v>
      </c>
    </row>
    <row r="3301" spans="1:11" x14ac:dyDescent="0.25">
      <c r="A3301" t="s">
        <v>4155</v>
      </c>
      <c r="B3301" t="s">
        <v>3853</v>
      </c>
      <c r="C3301" t="s">
        <v>354</v>
      </c>
      <c r="D3301" t="s">
        <v>4156</v>
      </c>
      <c r="E3301" t="s">
        <v>770</v>
      </c>
      <c r="F3301" t="s">
        <v>305</v>
      </c>
      <c r="G3301" t="s">
        <v>4157</v>
      </c>
      <c r="H3301" t="s">
        <v>3890</v>
      </c>
      <c r="I3301" t="s">
        <v>3875</v>
      </c>
      <c r="J3301" t="s">
        <v>3871</v>
      </c>
      <c r="K3301">
        <v>10000</v>
      </c>
    </row>
    <row r="3302" spans="1:11" x14ac:dyDescent="0.25">
      <c r="A3302" t="s">
        <v>4155</v>
      </c>
      <c r="B3302" t="s">
        <v>3853</v>
      </c>
      <c r="C3302" t="s">
        <v>354</v>
      </c>
      <c r="D3302" t="s">
        <v>4156</v>
      </c>
      <c r="E3302" t="s">
        <v>770</v>
      </c>
      <c r="F3302" t="s">
        <v>305</v>
      </c>
      <c r="G3302" t="s">
        <v>4157</v>
      </c>
      <c r="H3302" t="s">
        <v>3890</v>
      </c>
      <c r="I3302" t="s">
        <v>3876</v>
      </c>
      <c r="J3302" t="s">
        <v>3865</v>
      </c>
      <c r="K3302">
        <v>5000</v>
      </c>
    </row>
    <row r="3303" spans="1:11" x14ac:dyDescent="0.25">
      <c r="A3303" t="s">
        <v>4155</v>
      </c>
      <c r="B3303" t="s">
        <v>3853</v>
      </c>
      <c r="C3303" t="s">
        <v>354</v>
      </c>
      <c r="D3303" t="s">
        <v>4156</v>
      </c>
      <c r="E3303" t="s">
        <v>770</v>
      </c>
      <c r="F3303" t="s">
        <v>305</v>
      </c>
      <c r="G3303" t="s">
        <v>4157</v>
      </c>
      <c r="H3303" t="s">
        <v>3890</v>
      </c>
      <c r="I3303" t="s">
        <v>3876</v>
      </c>
      <c r="J3303" t="s">
        <v>3883</v>
      </c>
      <c r="K3303">
        <v>5000</v>
      </c>
    </row>
    <row r="3304" spans="1:11" x14ac:dyDescent="0.25">
      <c r="A3304" t="s">
        <v>4158</v>
      </c>
      <c r="B3304" t="s">
        <v>3853</v>
      </c>
      <c r="C3304" t="s">
        <v>354</v>
      </c>
      <c r="D3304" t="s">
        <v>4158</v>
      </c>
      <c r="E3304" t="s">
        <v>3898</v>
      </c>
      <c r="F3304" t="s">
        <v>330</v>
      </c>
      <c r="G3304" t="s">
        <v>4159</v>
      </c>
      <c r="H3304" t="s">
        <v>3900</v>
      </c>
      <c r="I3304" t="s">
        <v>3858</v>
      </c>
      <c r="J3304" t="s">
        <v>3859</v>
      </c>
      <c r="K3304">
        <v>22770</v>
      </c>
    </row>
    <row r="3305" spans="1:11" x14ac:dyDescent="0.25">
      <c r="A3305" t="s">
        <v>4158</v>
      </c>
      <c r="B3305" t="s">
        <v>3853</v>
      </c>
      <c r="C3305" t="s">
        <v>354</v>
      </c>
      <c r="D3305" t="s">
        <v>4158</v>
      </c>
      <c r="E3305" t="s">
        <v>3898</v>
      </c>
      <c r="F3305" t="s">
        <v>330</v>
      </c>
      <c r="G3305" t="s">
        <v>4159</v>
      </c>
      <c r="H3305" t="s">
        <v>3900</v>
      </c>
      <c r="I3305" t="s">
        <v>3858</v>
      </c>
      <c r="J3305" t="s">
        <v>3860</v>
      </c>
      <c r="K3305">
        <v>22770</v>
      </c>
    </row>
    <row r="3306" spans="1:11" x14ac:dyDescent="0.25">
      <c r="A3306" t="s">
        <v>4158</v>
      </c>
      <c r="B3306" t="s">
        <v>3853</v>
      </c>
      <c r="C3306" t="s">
        <v>354</v>
      </c>
      <c r="D3306" t="s">
        <v>4158</v>
      </c>
      <c r="E3306" t="s">
        <v>3898</v>
      </c>
      <c r="F3306" t="s">
        <v>330</v>
      </c>
      <c r="G3306" t="s">
        <v>4159</v>
      </c>
      <c r="H3306" t="s">
        <v>3900</v>
      </c>
      <c r="I3306" t="s">
        <v>3901</v>
      </c>
      <c r="J3306" t="s">
        <v>3859</v>
      </c>
      <c r="K3306">
        <v>4400</v>
      </c>
    </row>
    <row r="3307" spans="1:11" x14ac:dyDescent="0.25">
      <c r="A3307" t="s">
        <v>4158</v>
      </c>
      <c r="B3307" t="s">
        <v>3853</v>
      </c>
      <c r="C3307" t="s">
        <v>354</v>
      </c>
      <c r="D3307" t="s">
        <v>4158</v>
      </c>
      <c r="E3307" t="s">
        <v>3898</v>
      </c>
      <c r="F3307" t="s">
        <v>330</v>
      </c>
      <c r="G3307" t="s">
        <v>4159</v>
      </c>
      <c r="H3307" t="s">
        <v>3900</v>
      </c>
      <c r="I3307" t="s">
        <v>3901</v>
      </c>
      <c r="J3307" t="s">
        <v>3860</v>
      </c>
      <c r="K3307">
        <v>4400</v>
      </c>
    </row>
    <row r="3308" spans="1:11" x14ac:dyDescent="0.25">
      <c r="A3308" t="s">
        <v>4158</v>
      </c>
      <c r="B3308" t="s">
        <v>3853</v>
      </c>
      <c r="C3308" t="s">
        <v>354</v>
      </c>
      <c r="D3308" t="s">
        <v>4158</v>
      </c>
      <c r="E3308" t="s">
        <v>3898</v>
      </c>
      <c r="F3308" t="s">
        <v>330</v>
      </c>
      <c r="G3308" t="s">
        <v>4159</v>
      </c>
      <c r="H3308" t="s">
        <v>3900</v>
      </c>
      <c r="I3308" t="s">
        <v>3881</v>
      </c>
      <c r="J3308" t="s">
        <v>3859</v>
      </c>
      <c r="K3308">
        <v>26000</v>
      </c>
    </row>
    <row r="3309" spans="1:11" x14ac:dyDescent="0.25">
      <c r="A3309" t="s">
        <v>4158</v>
      </c>
      <c r="B3309" t="s">
        <v>3853</v>
      </c>
      <c r="C3309" t="s">
        <v>354</v>
      </c>
      <c r="D3309" t="s">
        <v>4158</v>
      </c>
      <c r="E3309" t="s">
        <v>3898</v>
      </c>
      <c r="F3309" t="s">
        <v>330</v>
      </c>
      <c r="G3309" t="s">
        <v>4159</v>
      </c>
      <c r="H3309" t="s">
        <v>3900</v>
      </c>
      <c r="I3309" t="s">
        <v>3881</v>
      </c>
      <c r="J3309" t="s">
        <v>3860</v>
      </c>
      <c r="K3309">
        <v>26000</v>
      </c>
    </row>
    <row r="3310" spans="1:11" x14ac:dyDescent="0.25">
      <c r="A3310" t="s">
        <v>4158</v>
      </c>
      <c r="B3310" t="s">
        <v>3853</v>
      </c>
      <c r="C3310" t="s">
        <v>354</v>
      </c>
      <c r="D3310" t="s">
        <v>4158</v>
      </c>
      <c r="E3310" t="s">
        <v>3898</v>
      </c>
      <c r="F3310" t="s">
        <v>330</v>
      </c>
      <c r="G3310" t="s">
        <v>4159</v>
      </c>
      <c r="H3310" t="s">
        <v>3900</v>
      </c>
      <c r="I3310" t="s">
        <v>3863</v>
      </c>
      <c r="J3310" t="s">
        <v>3864</v>
      </c>
      <c r="K3310">
        <v>91000</v>
      </c>
    </row>
    <row r="3311" spans="1:11" x14ac:dyDescent="0.25">
      <c r="A3311" t="s">
        <v>4158</v>
      </c>
      <c r="B3311" t="s">
        <v>3853</v>
      </c>
      <c r="C3311" t="s">
        <v>354</v>
      </c>
      <c r="D3311" t="s">
        <v>4158</v>
      </c>
      <c r="E3311" t="s">
        <v>3898</v>
      </c>
      <c r="F3311" t="s">
        <v>330</v>
      </c>
      <c r="G3311" t="s">
        <v>4159</v>
      </c>
      <c r="H3311" t="s">
        <v>3900</v>
      </c>
      <c r="I3311" t="s">
        <v>3863</v>
      </c>
      <c r="J3311" t="s">
        <v>3865</v>
      </c>
      <c r="K3311">
        <v>103000</v>
      </c>
    </row>
    <row r="3312" spans="1:11" x14ac:dyDescent="0.25">
      <c r="A3312" t="s">
        <v>4158</v>
      </c>
      <c r="B3312" t="s">
        <v>3853</v>
      </c>
      <c r="C3312" t="s">
        <v>354</v>
      </c>
      <c r="D3312" t="s">
        <v>4158</v>
      </c>
      <c r="E3312" t="s">
        <v>3898</v>
      </c>
      <c r="F3312" t="s">
        <v>330</v>
      </c>
      <c r="G3312" t="s">
        <v>4159</v>
      </c>
      <c r="H3312" t="s">
        <v>3900</v>
      </c>
      <c r="I3312" t="s">
        <v>3863</v>
      </c>
      <c r="J3312" t="s">
        <v>3883</v>
      </c>
      <c r="K3312">
        <v>103000</v>
      </c>
    </row>
    <row r="3313" spans="1:11" x14ac:dyDescent="0.25">
      <c r="A3313" t="s">
        <v>4158</v>
      </c>
      <c r="B3313" t="s">
        <v>3853</v>
      </c>
      <c r="C3313" t="s">
        <v>354</v>
      </c>
      <c r="D3313" t="s">
        <v>4158</v>
      </c>
      <c r="E3313" t="s">
        <v>3898</v>
      </c>
      <c r="F3313" t="s">
        <v>330</v>
      </c>
      <c r="G3313" t="s">
        <v>4159</v>
      </c>
      <c r="H3313" t="s">
        <v>3900</v>
      </c>
      <c r="I3313" t="s">
        <v>3903</v>
      </c>
      <c r="J3313" t="s">
        <v>3864</v>
      </c>
      <c r="K3313">
        <v>60600</v>
      </c>
    </row>
    <row r="3314" spans="1:11" x14ac:dyDescent="0.25">
      <c r="A3314" t="s">
        <v>4158</v>
      </c>
      <c r="B3314" t="s">
        <v>3853</v>
      </c>
      <c r="C3314" t="s">
        <v>354</v>
      </c>
      <c r="D3314" t="s">
        <v>4158</v>
      </c>
      <c r="E3314" t="s">
        <v>3898</v>
      </c>
      <c r="F3314" t="s">
        <v>330</v>
      </c>
      <c r="G3314" t="s">
        <v>4159</v>
      </c>
      <c r="H3314" t="s">
        <v>3900</v>
      </c>
      <c r="I3314" t="s">
        <v>3903</v>
      </c>
      <c r="J3314" t="s">
        <v>3865</v>
      </c>
      <c r="K3314">
        <v>63770</v>
      </c>
    </row>
    <row r="3315" spans="1:11" x14ac:dyDescent="0.25">
      <c r="A3315" t="s">
        <v>4158</v>
      </c>
      <c r="B3315" t="s">
        <v>3853</v>
      </c>
      <c r="C3315" t="s">
        <v>354</v>
      </c>
      <c r="D3315" t="s">
        <v>4158</v>
      </c>
      <c r="E3315" t="s">
        <v>3898</v>
      </c>
      <c r="F3315" t="s">
        <v>330</v>
      </c>
      <c r="G3315" t="s">
        <v>4159</v>
      </c>
      <c r="H3315" t="s">
        <v>3900</v>
      </c>
      <c r="I3315" t="s">
        <v>3903</v>
      </c>
      <c r="J3315" t="s">
        <v>3883</v>
      </c>
      <c r="K3315">
        <v>63770</v>
      </c>
    </row>
    <row r="3316" spans="1:11" x14ac:dyDescent="0.25">
      <c r="A3316" t="s">
        <v>4158</v>
      </c>
      <c r="B3316" t="s">
        <v>3853</v>
      </c>
      <c r="C3316" t="s">
        <v>354</v>
      </c>
      <c r="D3316" t="s">
        <v>4158</v>
      </c>
      <c r="E3316" t="s">
        <v>3898</v>
      </c>
      <c r="F3316" t="s">
        <v>330</v>
      </c>
      <c r="G3316" t="s">
        <v>4159</v>
      </c>
      <c r="H3316" t="s">
        <v>3900</v>
      </c>
      <c r="I3316" t="s">
        <v>3904</v>
      </c>
      <c r="J3316" t="s">
        <v>3864</v>
      </c>
      <c r="K3316">
        <v>72000</v>
      </c>
    </row>
    <row r="3317" spans="1:11" x14ac:dyDescent="0.25">
      <c r="A3317" t="s">
        <v>4158</v>
      </c>
      <c r="B3317" t="s">
        <v>3853</v>
      </c>
      <c r="C3317" t="s">
        <v>354</v>
      </c>
      <c r="D3317" t="s">
        <v>4158</v>
      </c>
      <c r="E3317" t="s">
        <v>3898</v>
      </c>
      <c r="F3317" t="s">
        <v>330</v>
      </c>
      <c r="G3317" t="s">
        <v>4159</v>
      </c>
      <c r="H3317" t="s">
        <v>3900</v>
      </c>
      <c r="I3317" t="s">
        <v>3904</v>
      </c>
      <c r="J3317" t="s">
        <v>3865</v>
      </c>
      <c r="K3317">
        <v>81930</v>
      </c>
    </row>
    <row r="3318" spans="1:11" x14ac:dyDescent="0.25">
      <c r="A3318" t="s">
        <v>4158</v>
      </c>
      <c r="B3318" t="s">
        <v>3853</v>
      </c>
      <c r="C3318" t="s">
        <v>354</v>
      </c>
      <c r="D3318" t="s">
        <v>4158</v>
      </c>
      <c r="E3318" t="s">
        <v>3898</v>
      </c>
      <c r="F3318" t="s">
        <v>330</v>
      </c>
      <c r="G3318" t="s">
        <v>4159</v>
      </c>
      <c r="H3318" t="s">
        <v>3900</v>
      </c>
      <c r="I3318" t="s">
        <v>3904</v>
      </c>
      <c r="J3318" t="s">
        <v>3883</v>
      </c>
      <c r="K3318">
        <v>81930</v>
      </c>
    </row>
    <row r="3319" spans="1:11" x14ac:dyDescent="0.25">
      <c r="A3319" t="s">
        <v>4158</v>
      </c>
      <c r="B3319" t="s">
        <v>3853</v>
      </c>
      <c r="C3319" t="s">
        <v>354</v>
      </c>
      <c r="D3319" t="s">
        <v>4158</v>
      </c>
      <c r="E3319" t="s">
        <v>3898</v>
      </c>
      <c r="F3319" t="s">
        <v>330</v>
      </c>
      <c r="G3319" t="s">
        <v>4159</v>
      </c>
      <c r="H3319" t="s">
        <v>3900</v>
      </c>
      <c r="I3319" t="s">
        <v>3866</v>
      </c>
      <c r="J3319" t="s">
        <v>3865</v>
      </c>
      <c r="K3319">
        <v>63079</v>
      </c>
    </row>
    <row r="3320" spans="1:11" x14ac:dyDescent="0.25">
      <c r="A3320" t="s">
        <v>4158</v>
      </c>
      <c r="B3320" t="s">
        <v>3853</v>
      </c>
      <c r="C3320" t="s">
        <v>354</v>
      </c>
      <c r="D3320" t="s">
        <v>4158</v>
      </c>
      <c r="E3320" t="s">
        <v>3898</v>
      </c>
      <c r="F3320" t="s">
        <v>330</v>
      </c>
      <c r="G3320" t="s">
        <v>4159</v>
      </c>
      <c r="H3320" t="s">
        <v>3900</v>
      </c>
      <c r="I3320" t="s">
        <v>3866</v>
      </c>
      <c r="J3320" t="s">
        <v>3883</v>
      </c>
      <c r="K3320">
        <v>63079</v>
      </c>
    </row>
    <row r="3321" spans="1:11" x14ac:dyDescent="0.25">
      <c r="A3321" t="s">
        <v>4158</v>
      </c>
      <c r="B3321" t="s">
        <v>3853</v>
      </c>
      <c r="C3321" t="s">
        <v>354</v>
      </c>
      <c r="D3321" t="s">
        <v>4158</v>
      </c>
      <c r="E3321" t="s">
        <v>3898</v>
      </c>
      <c r="F3321" t="s">
        <v>330</v>
      </c>
      <c r="G3321" t="s">
        <v>4159</v>
      </c>
      <c r="H3321" t="s">
        <v>3900</v>
      </c>
      <c r="I3321" t="s">
        <v>3867</v>
      </c>
      <c r="J3321" t="s">
        <v>3865</v>
      </c>
      <c r="K3321">
        <v>76190</v>
      </c>
    </row>
    <row r="3322" spans="1:11" x14ac:dyDescent="0.25">
      <c r="A3322" t="s">
        <v>4158</v>
      </c>
      <c r="B3322" t="s">
        <v>3853</v>
      </c>
      <c r="C3322" t="s">
        <v>354</v>
      </c>
      <c r="D3322" t="s">
        <v>4158</v>
      </c>
      <c r="E3322" t="s">
        <v>3898</v>
      </c>
      <c r="F3322" t="s">
        <v>330</v>
      </c>
      <c r="G3322" t="s">
        <v>4159</v>
      </c>
      <c r="H3322" t="s">
        <v>3900</v>
      </c>
      <c r="I3322" t="s">
        <v>3867</v>
      </c>
      <c r="J3322" t="s">
        <v>3883</v>
      </c>
      <c r="K3322">
        <v>76190</v>
      </c>
    </row>
    <row r="3323" spans="1:11" x14ac:dyDescent="0.25">
      <c r="A3323" t="s">
        <v>4158</v>
      </c>
      <c r="B3323" t="s">
        <v>3853</v>
      </c>
      <c r="C3323" t="s">
        <v>354</v>
      </c>
      <c r="D3323" t="s">
        <v>4158</v>
      </c>
      <c r="E3323" t="s">
        <v>3898</v>
      </c>
      <c r="F3323" t="s">
        <v>330</v>
      </c>
      <c r="G3323" t="s">
        <v>4159</v>
      </c>
      <c r="H3323" t="s">
        <v>3900</v>
      </c>
      <c r="I3323" t="s">
        <v>3869</v>
      </c>
      <c r="J3323" t="s">
        <v>3865</v>
      </c>
      <c r="K3323">
        <v>53250</v>
      </c>
    </row>
    <row r="3324" spans="1:11" x14ac:dyDescent="0.25">
      <c r="A3324" t="s">
        <v>4158</v>
      </c>
      <c r="B3324" t="s">
        <v>3853</v>
      </c>
      <c r="C3324" t="s">
        <v>354</v>
      </c>
      <c r="D3324" t="s">
        <v>4158</v>
      </c>
      <c r="E3324" t="s">
        <v>3898</v>
      </c>
      <c r="F3324" t="s">
        <v>330</v>
      </c>
      <c r="G3324" t="s">
        <v>4159</v>
      </c>
      <c r="H3324" t="s">
        <v>3900</v>
      </c>
      <c r="I3324" t="s">
        <v>3869</v>
      </c>
      <c r="J3324" t="s">
        <v>3883</v>
      </c>
      <c r="K3324">
        <v>53250</v>
      </c>
    </row>
    <row r="3325" spans="1:11" x14ac:dyDescent="0.25">
      <c r="A3325" t="s">
        <v>4158</v>
      </c>
      <c r="B3325" t="s">
        <v>3853</v>
      </c>
      <c r="C3325" t="s">
        <v>354</v>
      </c>
      <c r="D3325" t="s">
        <v>4158</v>
      </c>
      <c r="E3325" t="s">
        <v>3898</v>
      </c>
      <c r="F3325" t="s">
        <v>330</v>
      </c>
      <c r="G3325" t="s">
        <v>4159</v>
      </c>
      <c r="H3325" t="s">
        <v>3900</v>
      </c>
      <c r="I3325" t="s">
        <v>3870</v>
      </c>
      <c r="J3325" t="s">
        <v>3865</v>
      </c>
      <c r="K3325">
        <v>89370</v>
      </c>
    </row>
    <row r="3326" spans="1:11" x14ac:dyDescent="0.25">
      <c r="A3326" t="s">
        <v>4158</v>
      </c>
      <c r="B3326" t="s">
        <v>3853</v>
      </c>
      <c r="C3326" t="s">
        <v>354</v>
      </c>
      <c r="D3326" t="s">
        <v>4158</v>
      </c>
      <c r="E3326" t="s">
        <v>3898</v>
      </c>
      <c r="F3326" t="s">
        <v>330</v>
      </c>
      <c r="G3326" t="s">
        <v>4159</v>
      </c>
      <c r="H3326" t="s">
        <v>3900</v>
      </c>
      <c r="I3326" t="s">
        <v>3870</v>
      </c>
      <c r="J3326" t="s">
        <v>3883</v>
      </c>
      <c r="K3326">
        <v>89370</v>
      </c>
    </row>
    <row r="3327" spans="1:11" x14ac:dyDescent="0.25">
      <c r="A3327" t="s">
        <v>4158</v>
      </c>
      <c r="B3327" t="s">
        <v>3853</v>
      </c>
      <c r="C3327" t="s">
        <v>354</v>
      </c>
      <c r="D3327" t="s">
        <v>4158</v>
      </c>
      <c r="E3327" t="s">
        <v>3898</v>
      </c>
      <c r="F3327" t="s">
        <v>330</v>
      </c>
      <c r="G3327" t="s">
        <v>4159</v>
      </c>
      <c r="H3327" t="s">
        <v>3900</v>
      </c>
      <c r="I3327" t="s">
        <v>3921</v>
      </c>
      <c r="J3327" t="s">
        <v>3865</v>
      </c>
      <c r="K3327">
        <v>11000</v>
      </c>
    </row>
    <row r="3328" spans="1:11" x14ac:dyDescent="0.25">
      <c r="A3328" t="s">
        <v>4158</v>
      </c>
      <c r="B3328" t="s">
        <v>3853</v>
      </c>
      <c r="C3328" t="s">
        <v>354</v>
      </c>
      <c r="D3328" t="s">
        <v>4158</v>
      </c>
      <c r="E3328" t="s">
        <v>3898</v>
      </c>
      <c r="F3328" t="s">
        <v>330</v>
      </c>
      <c r="G3328" t="s">
        <v>4159</v>
      </c>
      <c r="H3328" t="s">
        <v>3900</v>
      </c>
      <c r="I3328" t="s">
        <v>3921</v>
      </c>
      <c r="J3328" t="s">
        <v>3883</v>
      </c>
      <c r="K3328">
        <v>11000</v>
      </c>
    </row>
    <row r="3329" spans="1:11" x14ac:dyDescent="0.25">
      <c r="A3329" t="s">
        <v>4158</v>
      </c>
      <c r="B3329" t="s">
        <v>3853</v>
      </c>
      <c r="C3329" t="s">
        <v>354</v>
      </c>
      <c r="D3329" t="s">
        <v>4158</v>
      </c>
      <c r="E3329" t="s">
        <v>3898</v>
      </c>
      <c r="F3329" t="s">
        <v>330</v>
      </c>
      <c r="G3329" t="s">
        <v>4159</v>
      </c>
      <c r="H3329" t="s">
        <v>3900</v>
      </c>
      <c r="I3329" t="s">
        <v>3905</v>
      </c>
      <c r="J3329" t="s">
        <v>3859</v>
      </c>
      <c r="K3329">
        <v>171</v>
      </c>
    </row>
    <row r="3330" spans="1:11" x14ac:dyDescent="0.25">
      <c r="A3330" t="s">
        <v>4158</v>
      </c>
      <c r="B3330" t="s">
        <v>3853</v>
      </c>
      <c r="C3330" t="s">
        <v>354</v>
      </c>
      <c r="D3330" t="s">
        <v>4158</v>
      </c>
      <c r="E3330" t="s">
        <v>3898</v>
      </c>
      <c r="F3330" t="s">
        <v>330</v>
      </c>
      <c r="G3330" t="s">
        <v>4159</v>
      </c>
      <c r="H3330" t="s">
        <v>3900</v>
      </c>
      <c r="I3330" t="s">
        <v>3905</v>
      </c>
      <c r="J3330" t="s">
        <v>3860</v>
      </c>
      <c r="K3330">
        <v>171</v>
      </c>
    </row>
    <row r="3331" spans="1:11" x14ac:dyDescent="0.25">
      <c r="A3331" t="s">
        <v>4158</v>
      </c>
      <c r="B3331" t="s">
        <v>3853</v>
      </c>
      <c r="C3331" t="s">
        <v>354</v>
      </c>
      <c r="D3331" t="s">
        <v>4158</v>
      </c>
      <c r="E3331" t="s">
        <v>3898</v>
      </c>
      <c r="F3331" t="s">
        <v>330</v>
      </c>
      <c r="G3331" t="s">
        <v>4159</v>
      </c>
      <c r="H3331" t="s">
        <v>3900</v>
      </c>
      <c r="I3331" t="s">
        <v>530</v>
      </c>
      <c r="J3331" t="s">
        <v>533</v>
      </c>
      <c r="K3331">
        <v>345000</v>
      </c>
    </row>
    <row r="3332" spans="1:11" x14ac:dyDescent="0.25">
      <c r="A3332" t="s">
        <v>4158</v>
      </c>
      <c r="B3332" t="s">
        <v>3853</v>
      </c>
      <c r="C3332" t="s">
        <v>354</v>
      </c>
      <c r="D3332" t="s">
        <v>4158</v>
      </c>
      <c r="E3332" t="s">
        <v>3898</v>
      </c>
      <c r="F3332" t="s">
        <v>330</v>
      </c>
      <c r="G3332" t="s">
        <v>4159</v>
      </c>
      <c r="H3332" t="s">
        <v>3900</v>
      </c>
      <c r="I3332" t="s">
        <v>530</v>
      </c>
      <c r="J3332" t="s">
        <v>3871</v>
      </c>
      <c r="K3332">
        <v>384220</v>
      </c>
    </row>
    <row r="3333" spans="1:11" x14ac:dyDescent="0.25">
      <c r="A3333" t="s">
        <v>4158</v>
      </c>
      <c r="B3333" t="s">
        <v>3853</v>
      </c>
      <c r="C3333" t="s">
        <v>354</v>
      </c>
      <c r="D3333" t="s">
        <v>4158</v>
      </c>
      <c r="E3333" t="s">
        <v>3898</v>
      </c>
      <c r="F3333" t="s">
        <v>330</v>
      </c>
      <c r="G3333" t="s">
        <v>4159</v>
      </c>
      <c r="H3333" t="s">
        <v>3900</v>
      </c>
      <c r="I3333" t="s">
        <v>3872</v>
      </c>
      <c r="J3333" t="s">
        <v>3859</v>
      </c>
      <c r="K3333">
        <v>26769</v>
      </c>
    </row>
    <row r="3334" spans="1:11" x14ac:dyDescent="0.25">
      <c r="A3334" t="s">
        <v>4158</v>
      </c>
      <c r="B3334" t="s">
        <v>3853</v>
      </c>
      <c r="C3334" t="s">
        <v>354</v>
      </c>
      <c r="D3334" t="s">
        <v>4158</v>
      </c>
      <c r="E3334" t="s">
        <v>3898</v>
      </c>
      <c r="F3334" t="s">
        <v>330</v>
      </c>
      <c r="G3334" t="s">
        <v>4159</v>
      </c>
      <c r="H3334" t="s">
        <v>3900</v>
      </c>
      <c r="I3334" t="s">
        <v>3872</v>
      </c>
      <c r="J3334" t="s">
        <v>3860</v>
      </c>
      <c r="K3334">
        <v>26769</v>
      </c>
    </row>
    <row r="3335" spans="1:11" x14ac:dyDescent="0.25">
      <c r="A3335" t="s">
        <v>4158</v>
      </c>
      <c r="B3335" t="s">
        <v>3853</v>
      </c>
      <c r="C3335" t="s">
        <v>354</v>
      </c>
      <c r="D3335" t="s">
        <v>4158</v>
      </c>
      <c r="E3335" t="s">
        <v>3898</v>
      </c>
      <c r="F3335" t="s">
        <v>330</v>
      </c>
      <c r="G3335" t="s">
        <v>4159</v>
      </c>
      <c r="H3335" t="s">
        <v>3900</v>
      </c>
      <c r="I3335" t="s">
        <v>3873</v>
      </c>
      <c r="J3335" t="s">
        <v>3859</v>
      </c>
      <c r="K3335">
        <v>825</v>
      </c>
    </row>
    <row r="3336" spans="1:11" x14ac:dyDescent="0.25">
      <c r="A3336" t="s">
        <v>4158</v>
      </c>
      <c r="B3336" t="s">
        <v>3853</v>
      </c>
      <c r="C3336" t="s">
        <v>354</v>
      </c>
      <c r="D3336" t="s">
        <v>4158</v>
      </c>
      <c r="E3336" t="s">
        <v>3898</v>
      </c>
      <c r="F3336" t="s">
        <v>330</v>
      </c>
      <c r="G3336" t="s">
        <v>4159</v>
      </c>
      <c r="H3336" t="s">
        <v>3900</v>
      </c>
      <c r="I3336" t="s">
        <v>3873</v>
      </c>
      <c r="J3336" t="s">
        <v>3860</v>
      </c>
      <c r="K3336">
        <v>825</v>
      </c>
    </row>
    <row r="3337" spans="1:11" x14ac:dyDescent="0.25">
      <c r="A3337" t="s">
        <v>4158</v>
      </c>
      <c r="B3337" t="s">
        <v>3853</v>
      </c>
      <c r="C3337" t="s">
        <v>354</v>
      </c>
      <c r="D3337" t="s">
        <v>4158</v>
      </c>
      <c r="E3337" t="s">
        <v>3898</v>
      </c>
      <c r="F3337" t="s">
        <v>330</v>
      </c>
      <c r="G3337" t="s">
        <v>4159</v>
      </c>
      <c r="H3337" t="s">
        <v>3900</v>
      </c>
      <c r="I3337" t="s">
        <v>3874</v>
      </c>
      <c r="J3337" t="s">
        <v>3864</v>
      </c>
      <c r="K3337">
        <v>75000</v>
      </c>
    </row>
    <row r="3338" spans="1:11" x14ac:dyDescent="0.25">
      <c r="A3338" t="s">
        <v>4158</v>
      </c>
      <c r="B3338" t="s">
        <v>3853</v>
      </c>
      <c r="C3338" t="s">
        <v>354</v>
      </c>
      <c r="D3338" t="s">
        <v>4158</v>
      </c>
      <c r="E3338" t="s">
        <v>3898</v>
      </c>
      <c r="F3338" t="s">
        <v>330</v>
      </c>
      <c r="G3338" t="s">
        <v>4159</v>
      </c>
      <c r="H3338" t="s">
        <v>3900</v>
      </c>
      <c r="I3338" t="s">
        <v>3874</v>
      </c>
      <c r="J3338" t="s">
        <v>3865</v>
      </c>
      <c r="K3338">
        <v>77190</v>
      </c>
    </row>
    <row r="3339" spans="1:11" x14ac:dyDescent="0.25">
      <c r="A3339" t="s">
        <v>4158</v>
      </c>
      <c r="B3339" t="s">
        <v>3853</v>
      </c>
      <c r="C3339" t="s">
        <v>354</v>
      </c>
      <c r="D3339" t="s">
        <v>4158</v>
      </c>
      <c r="E3339" t="s">
        <v>3898</v>
      </c>
      <c r="F3339" t="s">
        <v>330</v>
      </c>
      <c r="G3339" t="s">
        <v>4159</v>
      </c>
      <c r="H3339" t="s">
        <v>3900</v>
      </c>
      <c r="I3339" t="s">
        <v>3874</v>
      </c>
      <c r="J3339" t="s">
        <v>3883</v>
      </c>
      <c r="K3339">
        <v>77190</v>
      </c>
    </row>
    <row r="3340" spans="1:11" x14ac:dyDescent="0.25">
      <c r="A3340" t="s">
        <v>4158</v>
      </c>
      <c r="B3340" t="s">
        <v>3853</v>
      </c>
      <c r="C3340" t="s">
        <v>354</v>
      </c>
      <c r="D3340" t="s">
        <v>4158</v>
      </c>
      <c r="E3340" t="s">
        <v>3898</v>
      </c>
      <c r="F3340" t="s">
        <v>330</v>
      </c>
      <c r="G3340" t="s">
        <v>4159</v>
      </c>
      <c r="H3340" t="s">
        <v>3900</v>
      </c>
      <c r="I3340" t="s">
        <v>3886</v>
      </c>
      <c r="J3340" t="s">
        <v>3871</v>
      </c>
      <c r="K3340">
        <v>384220</v>
      </c>
    </row>
    <row r="3341" spans="1:11" x14ac:dyDescent="0.25">
      <c r="A3341" t="s">
        <v>4158</v>
      </c>
      <c r="B3341" t="s">
        <v>3853</v>
      </c>
      <c r="C3341" t="s">
        <v>354</v>
      </c>
      <c r="D3341" t="s">
        <v>4158</v>
      </c>
      <c r="E3341" t="s">
        <v>3898</v>
      </c>
      <c r="F3341" t="s">
        <v>330</v>
      </c>
      <c r="G3341" t="s">
        <v>4159</v>
      </c>
      <c r="H3341" t="s">
        <v>3900</v>
      </c>
      <c r="I3341" t="s">
        <v>3875</v>
      </c>
      <c r="J3341" t="s">
        <v>533</v>
      </c>
      <c r="K3341">
        <v>345000</v>
      </c>
    </row>
    <row r="3342" spans="1:11" x14ac:dyDescent="0.25">
      <c r="A3342" t="s">
        <v>4158</v>
      </c>
      <c r="B3342" t="s">
        <v>3853</v>
      </c>
      <c r="C3342" t="s">
        <v>354</v>
      </c>
      <c r="D3342" t="s">
        <v>4158</v>
      </c>
      <c r="E3342" t="s">
        <v>3898</v>
      </c>
      <c r="F3342" t="s">
        <v>330</v>
      </c>
      <c r="G3342" t="s">
        <v>4159</v>
      </c>
      <c r="H3342" t="s">
        <v>3900</v>
      </c>
      <c r="I3342" t="s">
        <v>3875</v>
      </c>
      <c r="J3342" t="s">
        <v>3871</v>
      </c>
      <c r="K3342">
        <v>384220</v>
      </c>
    </row>
    <row r="3343" spans="1:11" x14ac:dyDescent="0.25">
      <c r="A3343" t="s">
        <v>4158</v>
      </c>
      <c r="B3343" t="s">
        <v>3853</v>
      </c>
      <c r="C3343" t="s">
        <v>354</v>
      </c>
      <c r="D3343" t="s">
        <v>4158</v>
      </c>
      <c r="E3343" t="s">
        <v>3898</v>
      </c>
      <c r="F3343" t="s">
        <v>330</v>
      </c>
      <c r="G3343" t="s">
        <v>4159</v>
      </c>
      <c r="H3343" t="s">
        <v>3900</v>
      </c>
      <c r="I3343" t="s">
        <v>3876</v>
      </c>
      <c r="J3343" t="s">
        <v>3865</v>
      </c>
      <c r="K3343">
        <v>206560</v>
      </c>
    </row>
    <row r="3344" spans="1:11" x14ac:dyDescent="0.25">
      <c r="A3344" t="s">
        <v>4158</v>
      </c>
      <c r="B3344" t="s">
        <v>3853</v>
      </c>
      <c r="C3344" t="s">
        <v>354</v>
      </c>
      <c r="D3344" t="s">
        <v>4158</v>
      </c>
      <c r="E3344" t="s">
        <v>3898</v>
      </c>
      <c r="F3344" t="s">
        <v>330</v>
      </c>
      <c r="G3344" t="s">
        <v>4159</v>
      </c>
      <c r="H3344" t="s">
        <v>3900</v>
      </c>
      <c r="I3344" t="s">
        <v>3876</v>
      </c>
      <c r="J3344" t="s">
        <v>3883</v>
      </c>
      <c r="K3344">
        <v>206560</v>
      </c>
    </row>
    <row r="3345" spans="1:11" x14ac:dyDescent="0.25">
      <c r="A3345" t="s">
        <v>4158</v>
      </c>
      <c r="B3345" t="s">
        <v>3853</v>
      </c>
      <c r="C3345" t="s">
        <v>354</v>
      </c>
      <c r="D3345" t="s">
        <v>4158</v>
      </c>
      <c r="E3345" t="s">
        <v>3894</v>
      </c>
      <c r="F3345" t="s">
        <v>423</v>
      </c>
      <c r="G3345" t="s">
        <v>4160</v>
      </c>
      <c r="H3345" t="s">
        <v>3857</v>
      </c>
      <c r="I3345" t="s">
        <v>3858</v>
      </c>
      <c r="J3345" t="s">
        <v>3859</v>
      </c>
      <c r="K3345">
        <v>14591</v>
      </c>
    </row>
    <row r="3346" spans="1:11" x14ac:dyDescent="0.25">
      <c r="A3346" t="s">
        <v>4158</v>
      </c>
      <c r="B3346" t="s">
        <v>3853</v>
      </c>
      <c r="C3346" t="s">
        <v>354</v>
      </c>
      <c r="D3346" t="s">
        <v>4158</v>
      </c>
      <c r="E3346" t="s">
        <v>3894</v>
      </c>
      <c r="F3346" t="s">
        <v>423</v>
      </c>
      <c r="G3346" t="s">
        <v>4160</v>
      </c>
      <c r="H3346" t="s">
        <v>3857</v>
      </c>
      <c r="I3346" t="s">
        <v>3858</v>
      </c>
      <c r="J3346" t="s">
        <v>3860</v>
      </c>
      <c r="K3346">
        <v>14591</v>
      </c>
    </row>
    <row r="3347" spans="1:11" x14ac:dyDescent="0.25">
      <c r="A3347" t="s">
        <v>4158</v>
      </c>
      <c r="B3347" t="s">
        <v>3853</v>
      </c>
      <c r="C3347" t="s">
        <v>354</v>
      </c>
      <c r="D3347" t="s">
        <v>4158</v>
      </c>
      <c r="E3347" t="s">
        <v>3894</v>
      </c>
      <c r="F3347" t="s">
        <v>423</v>
      </c>
      <c r="G3347" t="s">
        <v>4160</v>
      </c>
      <c r="H3347" t="s">
        <v>3857</v>
      </c>
      <c r="I3347" t="s">
        <v>3863</v>
      </c>
      <c r="J3347" t="s">
        <v>3864</v>
      </c>
      <c r="K3347">
        <v>50000</v>
      </c>
    </row>
    <row r="3348" spans="1:11" x14ac:dyDescent="0.25">
      <c r="A3348" t="s">
        <v>4158</v>
      </c>
      <c r="B3348" t="s">
        <v>3853</v>
      </c>
      <c r="C3348" t="s">
        <v>354</v>
      </c>
      <c r="D3348" t="s">
        <v>4158</v>
      </c>
      <c r="E3348" t="s">
        <v>3894</v>
      </c>
      <c r="F3348" t="s">
        <v>423</v>
      </c>
      <c r="G3348" t="s">
        <v>4160</v>
      </c>
      <c r="H3348" t="s">
        <v>3857</v>
      </c>
      <c r="I3348" t="s">
        <v>3863</v>
      </c>
      <c r="J3348" t="s">
        <v>3865</v>
      </c>
      <c r="K3348">
        <v>61226</v>
      </c>
    </row>
    <row r="3349" spans="1:11" x14ac:dyDescent="0.25">
      <c r="A3349" t="s">
        <v>4158</v>
      </c>
      <c r="B3349" t="s">
        <v>3853</v>
      </c>
      <c r="C3349" t="s">
        <v>354</v>
      </c>
      <c r="D3349" t="s">
        <v>4158</v>
      </c>
      <c r="E3349" t="s">
        <v>3894</v>
      </c>
      <c r="F3349" t="s">
        <v>423</v>
      </c>
      <c r="G3349" t="s">
        <v>4160</v>
      </c>
      <c r="H3349" t="s">
        <v>3857</v>
      </c>
      <c r="I3349" t="s">
        <v>3863</v>
      </c>
      <c r="J3349" t="s">
        <v>3883</v>
      </c>
      <c r="K3349">
        <v>61226</v>
      </c>
    </row>
    <row r="3350" spans="1:11" x14ac:dyDescent="0.25">
      <c r="A3350" t="s">
        <v>4158</v>
      </c>
      <c r="B3350" t="s">
        <v>3853</v>
      </c>
      <c r="C3350" t="s">
        <v>354</v>
      </c>
      <c r="D3350" t="s">
        <v>4158</v>
      </c>
      <c r="E3350" t="s">
        <v>3894</v>
      </c>
      <c r="F3350" t="s">
        <v>423</v>
      </c>
      <c r="G3350" t="s">
        <v>4160</v>
      </c>
      <c r="H3350" t="s">
        <v>3857</v>
      </c>
      <c r="I3350" t="s">
        <v>3882</v>
      </c>
      <c r="J3350" t="s">
        <v>3864</v>
      </c>
      <c r="K3350">
        <v>28000</v>
      </c>
    </row>
    <row r="3351" spans="1:11" x14ac:dyDescent="0.25">
      <c r="A3351" t="s">
        <v>4158</v>
      </c>
      <c r="B3351" t="s">
        <v>3853</v>
      </c>
      <c r="C3351" t="s">
        <v>354</v>
      </c>
      <c r="D3351" t="s">
        <v>4158</v>
      </c>
      <c r="E3351" t="s">
        <v>3894</v>
      </c>
      <c r="F3351" t="s">
        <v>423</v>
      </c>
      <c r="G3351" t="s">
        <v>4160</v>
      </c>
      <c r="H3351" t="s">
        <v>3857</v>
      </c>
      <c r="I3351" t="s">
        <v>3882</v>
      </c>
      <c r="J3351" t="s">
        <v>3865</v>
      </c>
      <c r="K3351">
        <v>31622</v>
      </c>
    </row>
    <row r="3352" spans="1:11" x14ac:dyDescent="0.25">
      <c r="A3352" t="s">
        <v>4158</v>
      </c>
      <c r="B3352" t="s">
        <v>3853</v>
      </c>
      <c r="C3352" t="s">
        <v>354</v>
      </c>
      <c r="D3352" t="s">
        <v>4158</v>
      </c>
      <c r="E3352" t="s">
        <v>3894</v>
      </c>
      <c r="F3352" t="s">
        <v>423</v>
      </c>
      <c r="G3352" t="s">
        <v>4160</v>
      </c>
      <c r="H3352" t="s">
        <v>3857</v>
      </c>
      <c r="I3352" t="s">
        <v>3882</v>
      </c>
      <c r="J3352" t="s">
        <v>3883</v>
      </c>
      <c r="K3352">
        <v>31622</v>
      </c>
    </row>
    <row r="3353" spans="1:11" x14ac:dyDescent="0.25">
      <c r="A3353" t="s">
        <v>4158</v>
      </c>
      <c r="B3353" t="s">
        <v>3853</v>
      </c>
      <c r="C3353" t="s">
        <v>354</v>
      </c>
      <c r="D3353" t="s">
        <v>4158</v>
      </c>
      <c r="E3353" t="s">
        <v>3894</v>
      </c>
      <c r="F3353" t="s">
        <v>423</v>
      </c>
      <c r="G3353" t="s">
        <v>4160</v>
      </c>
      <c r="H3353" t="s">
        <v>3857</v>
      </c>
      <c r="I3353" t="s">
        <v>3866</v>
      </c>
      <c r="J3353" t="s">
        <v>3865</v>
      </c>
      <c r="K3353">
        <v>28646</v>
      </c>
    </row>
    <row r="3354" spans="1:11" x14ac:dyDescent="0.25">
      <c r="A3354" t="s">
        <v>4158</v>
      </c>
      <c r="B3354" t="s">
        <v>3853</v>
      </c>
      <c r="C3354" t="s">
        <v>354</v>
      </c>
      <c r="D3354" t="s">
        <v>4158</v>
      </c>
      <c r="E3354" t="s">
        <v>3894</v>
      </c>
      <c r="F3354" t="s">
        <v>423</v>
      </c>
      <c r="G3354" t="s">
        <v>4160</v>
      </c>
      <c r="H3354" t="s">
        <v>3857</v>
      </c>
      <c r="I3354" t="s">
        <v>3866</v>
      </c>
      <c r="J3354" t="s">
        <v>3883</v>
      </c>
      <c r="K3354">
        <v>28646</v>
      </c>
    </row>
    <row r="3355" spans="1:11" x14ac:dyDescent="0.25">
      <c r="A3355" t="s">
        <v>4158</v>
      </c>
      <c r="B3355" t="s">
        <v>3853</v>
      </c>
      <c r="C3355" t="s">
        <v>354</v>
      </c>
      <c r="D3355" t="s">
        <v>4158</v>
      </c>
      <c r="E3355" t="s">
        <v>3894</v>
      </c>
      <c r="F3355" t="s">
        <v>423</v>
      </c>
      <c r="G3355" t="s">
        <v>4160</v>
      </c>
      <c r="H3355" t="s">
        <v>3857</v>
      </c>
      <c r="I3355" t="s">
        <v>3868</v>
      </c>
      <c r="J3355" t="s">
        <v>3865</v>
      </c>
      <c r="K3355">
        <v>78334</v>
      </c>
    </row>
    <row r="3356" spans="1:11" x14ac:dyDescent="0.25">
      <c r="A3356" t="s">
        <v>4158</v>
      </c>
      <c r="B3356" t="s">
        <v>3853</v>
      </c>
      <c r="C3356" t="s">
        <v>354</v>
      </c>
      <c r="D3356" t="s">
        <v>4158</v>
      </c>
      <c r="E3356" t="s">
        <v>3894</v>
      </c>
      <c r="F3356" t="s">
        <v>423</v>
      </c>
      <c r="G3356" t="s">
        <v>4160</v>
      </c>
      <c r="H3356" t="s">
        <v>3857</v>
      </c>
      <c r="I3356" t="s">
        <v>3868</v>
      </c>
      <c r="J3356" t="s">
        <v>3883</v>
      </c>
      <c r="K3356">
        <v>78334</v>
      </c>
    </row>
    <row r="3357" spans="1:11" x14ac:dyDescent="0.25">
      <c r="A3357" t="s">
        <v>4158</v>
      </c>
      <c r="B3357" t="s">
        <v>3853</v>
      </c>
      <c r="C3357" t="s">
        <v>354</v>
      </c>
      <c r="D3357" t="s">
        <v>4158</v>
      </c>
      <c r="E3357" t="s">
        <v>3894</v>
      </c>
      <c r="F3357" t="s">
        <v>423</v>
      </c>
      <c r="G3357" t="s">
        <v>4160</v>
      </c>
      <c r="H3357" t="s">
        <v>3857</v>
      </c>
      <c r="I3357" t="s">
        <v>3869</v>
      </c>
      <c r="J3357" t="s">
        <v>3865</v>
      </c>
      <c r="K3357">
        <v>15173</v>
      </c>
    </row>
    <row r="3358" spans="1:11" x14ac:dyDescent="0.25">
      <c r="A3358" t="s">
        <v>4158</v>
      </c>
      <c r="B3358" t="s">
        <v>3853</v>
      </c>
      <c r="C3358" t="s">
        <v>354</v>
      </c>
      <c r="D3358" t="s">
        <v>4158</v>
      </c>
      <c r="E3358" t="s">
        <v>3894</v>
      </c>
      <c r="F3358" t="s">
        <v>423</v>
      </c>
      <c r="G3358" t="s">
        <v>4160</v>
      </c>
      <c r="H3358" t="s">
        <v>3857</v>
      </c>
      <c r="I3358" t="s">
        <v>3869</v>
      </c>
      <c r="J3358" t="s">
        <v>3883</v>
      </c>
      <c r="K3358">
        <v>15173</v>
      </c>
    </row>
    <row r="3359" spans="1:11" x14ac:dyDescent="0.25">
      <c r="A3359" t="s">
        <v>4158</v>
      </c>
      <c r="B3359" t="s">
        <v>3853</v>
      </c>
      <c r="C3359" t="s">
        <v>354</v>
      </c>
      <c r="D3359" t="s">
        <v>4158</v>
      </c>
      <c r="E3359" t="s">
        <v>3894</v>
      </c>
      <c r="F3359" t="s">
        <v>423</v>
      </c>
      <c r="G3359" t="s">
        <v>4160</v>
      </c>
      <c r="H3359" t="s">
        <v>3857</v>
      </c>
      <c r="I3359" t="s">
        <v>3870</v>
      </c>
      <c r="J3359" t="s">
        <v>3865</v>
      </c>
      <c r="K3359">
        <v>67789</v>
      </c>
    </row>
    <row r="3360" spans="1:11" x14ac:dyDescent="0.25">
      <c r="A3360" t="s">
        <v>4158</v>
      </c>
      <c r="B3360" t="s">
        <v>3853</v>
      </c>
      <c r="C3360" t="s">
        <v>354</v>
      </c>
      <c r="D3360" t="s">
        <v>4158</v>
      </c>
      <c r="E3360" t="s">
        <v>3894</v>
      </c>
      <c r="F3360" t="s">
        <v>423</v>
      </c>
      <c r="G3360" t="s">
        <v>4160</v>
      </c>
      <c r="H3360" t="s">
        <v>3857</v>
      </c>
      <c r="I3360" t="s">
        <v>3870</v>
      </c>
      <c r="J3360" t="s">
        <v>3883</v>
      </c>
      <c r="K3360">
        <v>67789</v>
      </c>
    </row>
    <row r="3361" spans="1:11" x14ac:dyDescent="0.25">
      <c r="A3361" t="s">
        <v>4158</v>
      </c>
      <c r="B3361" t="s">
        <v>3853</v>
      </c>
      <c r="C3361" t="s">
        <v>354</v>
      </c>
      <c r="D3361" t="s">
        <v>4158</v>
      </c>
      <c r="E3361" t="s">
        <v>3894</v>
      </c>
      <c r="F3361" t="s">
        <v>423</v>
      </c>
      <c r="G3361" t="s">
        <v>4160</v>
      </c>
      <c r="H3361" t="s">
        <v>3857</v>
      </c>
      <c r="I3361" t="s">
        <v>3905</v>
      </c>
      <c r="J3361" t="s">
        <v>3859</v>
      </c>
      <c r="K3361">
        <v>96</v>
      </c>
    </row>
    <row r="3362" spans="1:11" x14ac:dyDescent="0.25">
      <c r="A3362" t="s">
        <v>4158</v>
      </c>
      <c r="B3362" t="s">
        <v>3853</v>
      </c>
      <c r="C3362" t="s">
        <v>354</v>
      </c>
      <c r="D3362" t="s">
        <v>4158</v>
      </c>
      <c r="E3362" t="s">
        <v>3894</v>
      </c>
      <c r="F3362" t="s">
        <v>423</v>
      </c>
      <c r="G3362" t="s">
        <v>4160</v>
      </c>
      <c r="H3362" t="s">
        <v>3857</v>
      </c>
      <c r="I3362" t="s">
        <v>3905</v>
      </c>
      <c r="J3362" t="s">
        <v>3860</v>
      </c>
      <c r="K3362">
        <v>96</v>
      </c>
    </row>
    <row r="3363" spans="1:11" x14ac:dyDescent="0.25">
      <c r="A3363" t="s">
        <v>4158</v>
      </c>
      <c r="B3363" t="s">
        <v>3853</v>
      </c>
      <c r="C3363" t="s">
        <v>354</v>
      </c>
      <c r="D3363" t="s">
        <v>4158</v>
      </c>
      <c r="E3363" t="s">
        <v>3894</v>
      </c>
      <c r="F3363" t="s">
        <v>423</v>
      </c>
      <c r="G3363" t="s">
        <v>4160</v>
      </c>
      <c r="H3363" t="s">
        <v>3857</v>
      </c>
      <c r="I3363" t="s">
        <v>3925</v>
      </c>
      <c r="J3363" t="s">
        <v>3859</v>
      </c>
      <c r="K3363">
        <v>15000</v>
      </c>
    </row>
    <row r="3364" spans="1:11" x14ac:dyDescent="0.25">
      <c r="A3364" t="s">
        <v>4158</v>
      </c>
      <c r="B3364" t="s">
        <v>3853</v>
      </c>
      <c r="C3364" t="s">
        <v>354</v>
      </c>
      <c r="D3364" t="s">
        <v>4158</v>
      </c>
      <c r="E3364" t="s">
        <v>3894</v>
      </c>
      <c r="F3364" t="s">
        <v>423</v>
      </c>
      <c r="G3364" t="s">
        <v>4160</v>
      </c>
      <c r="H3364" t="s">
        <v>3857</v>
      </c>
      <c r="I3364" t="s">
        <v>3925</v>
      </c>
      <c r="J3364" t="s">
        <v>3860</v>
      </c>
      <c r="K3364">
        <v>15000</v>
      </c>
    </row>
    <row r="3365" spans="1:11" x14ac:dyDescent="0.25">
      <c r="A3365" t="s">
        <v>4158</v>
      </c>
      <c r="B3365" t="s">
        <v>3853</v>
      </c>
      <c r="C3365" t="s">
        <v>354</v>
      </c>
      <c r="D3365" t="s">
        <v>4158</v>
      </c>
      <c r="E3365" t="s">
        <v>3894</v>
      </c>
      <c r="F3365" t="s">
        <v>423</v>
      </c>
      <c r="G3365" t="s">
        <v>4160</v>
      </c>
      <c r="H3365" t="s">
        <v>3857</v>
      </c>
      <c r="I3365" t="s">
        <v>3884</v>
      </c>
      <c r="J3365" t="s">
        <v>3859</v>
      </c>
      <c r="K3365">
        <v>31000</v>
      </c>
    </row>
    <row r="3366" spans="1:11" x14ac:dyDescent="0.25">
      <c r="A3366" t="s">
        <v>4158</v>
      </c>
      <c r="B3366" t="s">
        <v>3853</v>
      </c>
      <c r="C3366" t="s">
        <v>354</v>
      </c>
      <c r="D3366" t="s">
        <v>4158</v>
      </c>
      <c r="E3366" t="s">
        <v>3894</v>
      </c>
      <c r="F3366" t="s">
        <v>423</v>
      </c>
      <c r="G3366" t="s">
        <v>4160</v>
      </c>
      <c r="H3366" t="s">
        <v>3857</v>
      </c>
      <c r="I3366" t="s">
        <v>3884</v>
      </c>
      <c r="J3366" t="s">
        <v>3860</v>
      </c>
      <c r="K3366">
        <v>31000</v>
      </c>
    </row>
    <row r="3367" spans="1:11" x14ac:dyDescent="0.25">
      <c r="A3367" t="s">
        <v>4158</v>
      </c>
      <c r="B3367" t="s">
        <v>3853</v>
      </c>
      <c r="C3367" t="s">
        <v>354</v>
      </c>
      <c r="D3367" t="s">
        <v>4158</v>
      </c>
      <c r="E3367" t="s">
        <v>3894</v>
      </c>
      <c r="F3367" t="s">
        <v>423</v>
      </c>
      <c r="G3367" t="s">
        <v>4160</v>
      </c>
      <c r="H3367" t="s">
        <v>3857</v>
      </c>
      <c r="I3367" t="s">
        <v>530</v>
      </c>
      <c r="J3367" t="s">
        <v>533</v>
      </c>
      <c r="K3367">
        <v>149000</v>
      </c>
    </row>
    <row r="3368" spans="1:11" x14ac:dyDescent="0.25">
      <c r="A3368" t="s">
        <v>4158</v>
      </c>
      <c r="B3368" t="s">
        <v>3853</v>
      </c>
      <c r="C3368" t="s">
        <v>354</v>
      </c>
      <c r="D3368" t="s">
        <v>4158</v>
      </c>
      <c r="E3368" t="s">
        <v>3894</v>
      </c>
      <c r="F3368" t="s">
        <v>423</v>
      </c>
      <c r="G3368" t="s">
        <v>4160</v>
      </c>
      <c r="H3368" t="s">
        <v>3857</v>
      </c>
      <c r="I3368" t="s">
        <v>530</v>
      </c>
      <c r="J3368" t="s">
        <v>3871</v>
      </c>
      <c r="K3368">
        <v>159688</v>
      </c>
    </row>
    <row r="3369" spans="1:11" x14ac:dyDescent="0.25">
      <c r="A3369" t="s">
        <v>4158</v>
      </c>
      <c r="B3369" t="s">
        <v>3853</v>
      </c>
      <c r="C3369" t="s">
        <v>354</v>
      </c>
      <c r="D3369" t="s">
        <v>4158</v>
      </c>
      <c r="E3369" t="s">
        <v>3894</v>
      </c>
      <c r="F3369" t="s">
        <v>423</v>
      </c>
      <c r="G3369" t="s">
        <v>4160</v>
      </c>
      <c r="H3369" t="s">
        <v>3857</v>
      </c>
      <c r="I3369" t="s">
        <v>3872</v>
      </c>
      <c r="J3369" t="s">
        <v>3859</v>
      </c>
      <c r="K3369">
        <v>7484</v>
      </c>
    </row>
    <row r="3370" spans="1:11" x14ac:dyDescent="0.25">
      <c r="A3370" t="s">
        <v>4158</v>
      </c>
      <c r="B3370" t="s">
        <v>3853</v>
      </c>
      <c r="C3370" t="s">
        <v>354</v>
      </c>
      <c r="D3370" t="s">
        <v>4158</v>
      </c>
      <c r="E3370" t="s">
        <v>3894</v>
      </c>
      <c r="F3370" t="s">
        <v>423</v>
      </c>
      <c r="G3370" t="s">
        <v>4160</v>
      </c>
      <c r="H3370" t="s">
        <v>3857</v>
      </c>
      <c r="I3370" t="s">
        <v>3872</v>
      </c>
      <c r="J3370" t="s">
        <v>3860</v>
      </c>
      <c r="K3370">
        <v>7484</v>
      </c>
    </row>
    <row r="3371" spans="1:11" x14ac:dyDescent="0.25">
      <c r="A3371" t="s">
        <v>4158</v>
      </c>
      <c r="B3371" t="s">
        <v>3853</v>
      </c>
      <c r="C3371" t="s">
        <v>354</v>
      </c>
      <c r="D3371" t="s">
        <v>4158</v>
      </c>
      <c r="E3371" t="s">
        <v>3894</v>
      </c>
      <c r="F3371" t="s">
        <v>423</v>
      </c>
      <c r="G3371" t="s">
        <v>4160</v>
      </c>
      <c r="H3371" t="s">
        <v>3857</v>
      </c>
      <c r="I3371" t="s">
        <v>3873</v>
      </c>
      <c r="J3371" t="s">
        <v>3859</v>
      </c>
      <c r="K3371">
        <v>340</v>
      </c>
    </row>
    <row r="3372" spans="1:11" x14ac:dyDescent="0.25">
      <c r="A3372" t="s">
        <v>4158</v>
      </c>
      <c r="B3372" t="s">
        <v>3853</v>
      </c>
      <c r="C3372" t="s">
        <v>354</v>
      </c>
      <c r="D3372" t="s">
        <v>4158</v>
      </c>
      <c r="E3372" t="s">
        <v>3894</v>
      </c>
      <c r="F3372" t="s">
        <v>423</v>
      </c>
      <c r="G3372" t="s">
        <v>4160</v>
      </c>
      <c r="H3372" t="s">
        <v>3857</v>
      </c>
      <c r="I3372" t="s">
        <v>3873</v>
      </c>
      <c r="J3372" t="s">
        <v>3860</v>
      </c>
      <c r="K3372">
        <v>340</v>
      </c>
    </row>
    <row r="3373" spans="1:11" x14ac:dyDescent="0.25">
      <c r="A3373" t="s">
        <v>4158</v>
      </c>
      <c r="B3373" t="s">
        <v>3853</v>
      </c>
      <c r="C3373" t="s">
        <v>354</v>
      </c>
      <c r="D3373" t="s">
        <v>4158</v>
      </c>
      <c r="E3373" t="s">
        <v>3894</v>
      </c>
      <c r="F3373" t="s">
        <v>423</v>
      </c>
      <c r="G3373" t="s">
        <v>4160</v>
      </c>
      <c r="H3373" t="s">
        <v>3857</v>
      </c>
      <c r="I3373" t="s">
        <v>3874</v>
      </c>
      <c r="J3373" t="s">
        <v>3864</v>
      </c>
      <c r="K3373">
        <v>27000</v>
      </c>
    </row>
    <row r="3374" spans="1:11" x14ac:dyDescent="0.25">
      <c r="A3374" t="s">
        <v>4158</v>
      </c>
      <c r="B3374" t="s">
        <v>3853</v>
      </c>
      <c r="C3374" t="s">
        <v>354</v>
      </c>
      <c r="D3374" t="s">
        <v>4158</v>
      </c>
      <c r="E3374" t="s">
        <v>3894</v>
      </c>
      <c r="F3374" t="s">
        <v>423</v>
      </c>
      <c r="G3374" t="s">
        <v>4160</v>
      </c>
      <c r="H3374" t="s">
        <v>3857</v>
      </c>
      <c r="I3374" t="s">
        <v>3874</v>
      </c>
      <c r="J3374" t="s">
        <v>3865</v>
      </c>
      <c r="K3374">
        <v>28680</v>
      </c>
    </row>
    <row r="3375" spans="1:11" x14ac:dyDescent="0.25">
      <c r="A3375" t="s">
        <v>4158</v>
      </c>
      <c r="B3375" t="s">
        <v>3853</v>
      </c>
      <c r="C3375" t="s">
        <v>354</v>
      </c>
      <c r="D3375" t="s">
        <v>4158</v>
      </c>
      <c r="E3375" t="s">
        <v>3894</v>
      </c>
      <c r="F3375" t="s">
        <v>423</v>
      </c>
      <c r="G3375" t="s">
        <v>4160</v>
      </c>
      <c r="H3375" t="s">
        <v>3857</v>
      </c>
      <c r="I3375" t="s">
        <v>3874</v>
      </c>
      <c r="J3375" t="s">
        <v>3883</v>
      </c>
      <c r="K3375">
        <v>28680</v>
      </c>
    </row>
    <row r="3376" spans="1:11" x14ac:dyDescent="0.25">
      <c r="A3376" t="s">
        <v>4158</v>
      </c>
      <c r="B3376" t="s">
        <v>3853</v>
      </c>
      <c r="C3376" t="s">
        <v>354</v>
      </c>
      <c r="D3376" t="s">
        <v>4158</v>
      </c>
      <c r="E3376" t="s">
        <v>3894</v>
      </c>
      <c r="F3376" t="s">
        <v>423</v>
      </c>
      <c r="G3376" t="s">
        <v>4160</v>
      </c>
      <c r="H3376" t="s">
        <v>3857</v>
      </c>
      <c r="I3376" t="s">
        <v>3886</v>
      </c>
      <c r="J3376" t="s">
        <v>3871</v>
      </c>
      <c r="K3376">
        <v>159688</v>
      </c>
    </row>
    <row r="3377" spans="1:11" x14ac:dyDescent="0.25">
      <c r="A3377" t="s">
        <v>4158</v>
      </c>
      <c r="B3377" t="s">
        <v>3853</v>
      </c>
      <c r="C3377" t="s">
        <v>354</v>
      </c>
      <c r="D3377" t="s">
        <v>4158</v>
      </c>
      <c r="E3377" t="s">
        <v>3894</v>
      </c>
      <c r="F3377" t="s">
        <v>423</v>
      </c>
      <c r="G3377" t="s">
        <v>4160</v>
      </c>
      <c r="H3377" t="s">
        <v>3857</v>
      </c>
      <c r="I3377" t="s">
        <v>3875</v>
      </c>
      <c r="J3377" t="s">
        <v>533</v>
      </c>
      <c r="K3377">
        <v>149000</v>
      </c>
    </row>
    <row r="3378" spans="1:11" x14ac:dyDescent="0.25">
      <c r="A3378" t="s">
        <v>4158</v>
      </c>
      <c r="B3378" t="s">
        <v>3853</v>
      </c>
      <c r="C3378" t="s">
        <v>354</v>
      </c>
      <c r="D3378" t="s">
        <v>4158</v>
      </c>
      <c r="E3378" t="s">
        <v>3894</v>
      </c>
      <c r="F3378" t="s">
        <v>423</v>
      </c>
      <c r="G3378" t="s">
        <v>4160</v>
      </c>
      <c r="H3378" t="s">
        <v>3857</v>
      </c>
      <c r="I3378" t="s">
        <v>3875</v>
      </c>
      <c r="J3378" t="s">
        <v>3871</v>
      </c>
      <c r="K3378">
        <v>159688</v>
      </c>
    </row>
    <row r="3379" spans="1:11" x14ac:dyDescent="0.25">
      <c r="A3379" t="s">
        <v>4158</v>
      </c>
      <c r="B3379" t="s">
        <v>3853</v>
      </c>
      <c r="C3379" t="s">
        <v>354</v>
      </c>
      <c r="D3379" t="s">
        <v>4158</v>
      </c>
      <c r="E3379" t="s">
        <v>3894</v>
      </c>
      <c r="F3379" t="s">
        <v>423</v>
      </c>
      <c r="G3379" t="s">
        <v>4160</v>
      </c>
      <c r="H3379" t="s">
        <v>3857</v>
      </c>
      <c r="I3379" t="s">
        <v>3876</v>
      </c>
      <c r="J3379" t="s">
        <v>3865</v>
      </c>
      <c r="K3379">
        <v>82027</v>
      </c>
    </row>
    <row r="3380" spans="1:11" x14ac:dyDescent="0.25">
      <c r="A3380" t="s">
        <v>4158</v>
      </c>
      <c r="B3380" t="s">
        <v>3853</v>
      </c>
      <c r="C3380" t="s">
        <v>354</v>
      </c>
      <c r="D3380" t="s">
        <v>4158</v>
      </c>
      <c r="E3380" t="s">
        <v>3894</v>
      </c>
      <c r="F3380" t="s">
        <v>423</v>
      </c>
      <c r="G3380" t="s">
        <v>4160</v>
      </c>
      <c r="H3380" t="s">
        <v>3857</v>
      </c>
      <c r="I3380" t="s">
        <v>3876</v>
      </c>
      <c r="J3380" t="s">
        <v>3883</v>
      </c>
      <c r="K3380">
        <v>82027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73"/>
  <sheetViews>
    <sheetView workbookViewId="0"/>
  </sheetViews>
  <sheetFormatPr defaultRowHeight="15" x14ac:dyDescent="0.25"/>
  <sheetData>
    <row r="1" spans="1:12" x14ac:dyDescent="0.25">
      <c r="A1" t="s">
        <v>3403</v>
      </c>
      <c r="B1" t="s">
        <v>4161</v>
      </c>
    </row>
    <row r="2" spans="1:12" x14ac:dyDescent="0.25">
      <c r="A2" t="s">
        <v>3405</v>
      </c>
      <c r="B2" t="s">
        <v>4162</v>
      </c>
      <c r="C2" t="s">
        <v>4163</v>
      </c>
      <c r="D2" t="s">
        <v>4164</v>
      </c>
      <c r="E2" t="s">
        <v>4165</v>
      </c>
      <c r="F2" t="s">
        <v>4166</v>
      </c>
      <c r="G2" t="s">
        <v>4167</v>
      </c>
      <c r="H2" t="s">
        <v>4168</v>
      </c>
      <c r="I2" t="s">
        <v>4169</v>
      </c>
      <c r="J2" t="s">
        <v>4170</v>
      </c>
      <c r="K2" t="s">
        <v>4171</v>
      </c>
      <c r="L2" t="s">
        <v>4172</v>
      </c>
    </row>
    <row r="3" spans="1:12" x14ac:dyDescent="0.25">
      <c r="A3" t="s">
        <v>3432</v>
      </c>
      <c r="B3" t="s">
        <v>4173</v>
      </c>
      <c r="C3" t="s">
        <v>4174</v>
      </c>
      <c r="D3" t="s">
        <v>4175</v>
      </c>
      <c r="E3" t="s">
        <v>4176</v>
      </c>
      <c r="F3" t="s">
        <v>4177</v>
      </c>
      <c r="G3" t="s">
        <v>4178</v>
      </c>
      <c r="H3" t="s">
        <v>4179</v>
      </c>
      <c r="I3" t="s">
        <v>4180</v>
      </c>
      <c r="J3" t="s">
        <v>4181</v>
      </c>
      <c r="K3" t="s">
        <v>4182</v>
      </c>
      <c r="L3" t="s">
        <v>4183</v>
      </c>
    </row>
    <row r="4" spans="1:12" x14ac:dyDescent="0.25">
      <c r="A4" t="s">
        <v>3485</v>
      </c>
      <c r="L4">
        <v>780391</v>
      </c>
    </row>
    <row r="5" spans="1:12" x14ac:dyDescent="0.25">
      <c r="A5" t="s">
        <v>3486</v>
      </c>
      <c r="L5">
        <v>841317</v>
      </c>
    </row>
    <row r="6" spans="1:12" x14ac:dyDescent="0.25">
      <c r="A6" t="s">
        <v>3487</v>
      </c>
      <c r="L6">
        <v>788796</v>
      </c>
    </row>
    <row r="7" spans="1:12" x14ac:dyDescent="0.25">
      <c r="A7" t="s">
        <v>3488</v>
      </c>
      <c r="L7">
        <v>808042</v>
      </c>
    </row>
    <row r="8" spans="1:12" x14ac:dyDescent="0.25">
      <c r="A8" t="s">
        <v>3489</v>
      </c>
      <c r="L8">
        <v>778735</v>
      </c>
    </row>
    <row r="9" spans="1:12" x14ac:dyDescent="0.25">
      <c r="A9" t="s">
        <v>3490</v>
      </c>
      <c r="L9">
        <v>825074</v>
      </c>
    </row>
    <row r="10" spans="1:12" x14ac:dyDescent="0.25">
      <c r="A10" t="s">
        <v>3491</v>
      </c>
      <c r="L10">
        <v>834296</v>
      </c>
    </row>
    <row r="11" spans="1:12" x14ac:dyDescent="0.25">
      <c r="A11" t="s">
        <v>3492</v>
      </c>
      <c r="L11">
        <v>835559</v>
      </c>
    </row>
    <row r="12" spans="1:12" x14ac:dyDescent="0.25">
      <c r="A12" t="s">
        <v>3493</v>
      </c>
      <c r="L12">
        <v>839235</v>
      </c>
    </row>
    <row r="13" spans="1:12" x14ac:dyDescent="0.25">
      <c r="A13" t="s">
        <v>3494</v>
      </c>
      <c r="L13">
        <v>836344</v>
      </c>
    </row>
    <row r="14" spans="1:12" x14ac:dyDescent="0.25">
      <c r="A14" t="s">
        <v>3495</v>
      </c>
      <c r="L14">
        <v>881105</v>
      </c>
    </row>
    <row r="15" spans="1:12" x14ac:dyDescent="0.25">
      <c r="A15" t="s">
        <v>3496</v>
      </c>
      <c r="L15">
        <v>944111</v>
      </c>
    </row>
    <row r="16" spans="1:12" x14ac:dyDescent="0.25">
      <c r="A16" t="s">
        <v>3497</v>
      </c>
      <c r="L16">
        <v>997572</v>
      </c>
    </row>
    <row r="17" spans="1:12" x14ac:dyDescent="0.25">
      <c r="A17" t="s">
        <v>3498</v>
      </c>
      <c r="L17">
        <v>980123</v>
      </c>
    </row>
    <row r="18" spans="1:12" x14ac:dyDescent="0.25">
      <c r="A18" t="s">
        <v>3499</v>
      </c>
      <c r="L18">
        <v>1017861</v>
      </c>
    </row>
    <row r="19" spans="1:12" x14ac:dyDescent="0.25">
      <c r="A19" t="s">
        <v>3500</v>
      </c>
      <c r="L19">
        <v>1043947</v>
      </c>
    </row>
    <row r="20" spans="1:12" x14ac:dyDescent="0.25">
      <c r="A20" t="s">
        <v>3501</v>
      </c>
      <c r="L20">
        <v>958979</v>
      </c>
    </row>
    <row r="21" spans="1:12" x14ac:dyDescent="0.25">
      <c r="A21" t="s">
        <v>3502</v>
      </c>
      <c r="L21">
        <v>1008307</v>
      </c>
    </row>
    <row r="22" spans="1:12" x14ac:dyDescent="0.25">
      <c r="A22" t="s">
        <v>3503</v>
      </c>
      <c r="L22">
        <v>1073646</v>
      </c>
    </row>
    <row r="23" spans="1:12" x14ac:dyDescent="0.25">
      <c r="A23" t="s">
        <v>3504</v>
      </c>
      <c r="L23">
        <v>1132955</v>
      </c>
    </row>
    <row r="24" spans="1:12" x14ac:dyDescent="0.25">
      <c r="A24" t="s">
        <v>3505</v>
      </c>
      <c r="L24">
        <v>1111810</v>
      </c>
    </row>
    <row r="25" spans="1:12" x14ac:dyDescent="0.25">
      <c r="A25" t="s">
        <v>3506</v>
      </c>
      <c r="L25">
        <v>1311900</v>
      </c>
    </row>
    <row r="26" spans="1:12" x14ac:dyDescent="0.25">
      <c r="A26" t="s">
        <v>3507</v>
      </c>
      <c r="L26">
        <v>1277619</v>
      </c>
    </row>
    <row r="27" spans="1:12" x14ac:dyDescent="0.25">
      <c r="A27" t="s">
        <v>3508</v>
      </c>
      <c r="L27">
        <v>1340862</v>
      </c>
    </row>
    <row r="28" spans="1:12" x14ac:dyDescent="0.25">
      <c r="A28" t="s">
        <v>3509</v>
      </c>
      <c r="L28">
        <v>1392228</v>
      </c>
    </row>
    <row r="29" spans="1:12" x14ac:dyDescent="0.25">
      <c r="A29" t="s">
        <v>3510</v>
      </c>
      <c r="B29">
        <v>3734115</v>
      </c>
      <c r="E29">
        <v>5106374</v>
      </c>
      <c r="F29">
        <v>2188420</v>
      </c>
      <c r="G29">
        <v>55273</v>
      </c>
      <c r="I29">
        <v>4921064</v>
      </c>
      <c r="J29">
        <v>217024</v>
      </c>
      <c r="K29">
        <v>5861058</v>
      </c>
      <c r="L29">
        <v>1483648</v>
      </c>
    </row>
    <row r="30" spans="1:12" x14ac:dyDescent="0.25">
      <c r="A30" t="s">
        <v>3511</v>
      </c>
      <c r="B30">
        <v>3741822</v>
      </c>
      <c r="E30">
        <v>4887757</v>
      </c>
      <c r="F30">
        <v>1866358</v>
      </c>
      <c r="G30">
        <v>49148</v>
      </c>
      <c r="I30">
        <v>4694085</v>
      </c>
      <c r="J30">
        <v>297513</v>
      </c>
      <c r="K30">
        <v>5582938</v>
      </c>
      <c r="L30">
        <v>1429924</v>
      </c>
    </row>
    <row r="31" spans="1:12" x14ac:dyDescent="0.25">
      <c r="A31" t="s">
        <v>3512</v>
      </c>
      <c r="B31">
        <v>3759182</v>
      </c>
      <c r="E31">
        <v>4795353</v>
      </c>
      <c r="F31">
        <v>1843744</v>
      </c>
      <c r="G31">
        <v>64974</v>
      </c>
      <c r="H31">
        <v>-7322</v>
      </c>
      <c r="I31">
        <v>4617320</v>
      </c>
      <c r="J31">
        <v>269854</v>
      </c>
      <c r="K31">
        <v>5559364</v>
      </c>
      <c r="L31">
        <v>1453637</v>
      </c>
    </row>
    <row r="32" spans="1:12" x14ac:dyDescent="0.25">
      <c r="A32" t="s">
        <v>3513</v>
      </c>
      <c r="B32">
        <v>3862759</v>
      </c>
      <c r="E32">
        <v>5006527</v>
      </c>
      <c r="F32">
        <v>1989935</v>
      </c>
      <c r="G32">
        <v>85451</v>
      </c>
      <c r="H32">
        <v>102590</v>
      </c>
      <c r="I32">
        <v>4803968</v>
      </c>
      <c r="J32">
        <v>264077</v>
      </c>
      <c r="K32">
        <v>5755575</v>
      </c>
      <c r="L32">
        <v>1556227</v>
      </c>
    </row>
    <row r="33" spans="1:12" x14ac:dyDescent="0.25">
      <c r="A33" t="s">
        <v>3514</v>
      </c>
      <c r="B33">
        <v>3882008</v>
      </c>
      <c r="E33">
        <v>5018612</v>
      </c>
      <c r="F33">
        <v>1849508</v>
      </c>
      <c r="G33">
        <v>78268</v>
      </c>
      <c r="H33">
        <v>-37458</v>
      </c>
      <c r="I33">
        <v>4815169</v>
      </c>
      <c r="J33">
        <v>285069</v>
      </c>
      <c r="K33">
        <v>5740143</v>
      </c>
      <c r="L33">
        <v>1518769</v>
      </c>
    </row>
    <row r="34" spans="1:12" x14ac:dyDescent="0.25">
      <c r="A34" t="s">
        <v>3515</v>
      </c>
      <c r="B34">
        <v>3755375</v>
      </c>
      <c r="E34">
        <v>5300676</v>
      </c>
      <c r="F34">
        <v>2271582</v>
      </c>
      <c r="G34">
        <v>73518</v>
      </c>
      <c r="H34">
        <v>73743</v>
      </c>
      <c r="I34">
        <v>5075746</v>
      </c>
      <c r="J34">
        <v>286373</v>
      </c>
      <c r="K34">
        <v>5942429</v>
      </c>
      <c r="L34">
        <v>1592512</v>
      </c>
    </row>
    <row r="35" spans="1:12" x14ac:dyDescent="0.25">
      <c r="A35" t="s">
        <v>3516</v>
      </c>
      <c r="B35">
        <v>3652989</v>
      </c>
      <c r="E35">
        <v>5338657</v>
      </c>
      <c r="F35">
        <v>2437359</v>
      </c>
      <c r="G35">
        <v>77780</v>
      </c>
      <c r="H35">
        <v>14939</v>
      </c>
      <c r="I35">
        <v>5105392</v>
      </c>
      <c r="J35">
        <v>278731</v>
      </c>
      <c r="K35">
        <v>6082742</v>
      </c>
      <c r="L35">
        <v>1607451</v>
      </c>
    </row>
    <row r="36" spans="1:12" x14ac:dyDescent="0.25">
      <c r="A36" t="s">
        <v>3517</v>
      </c>
      <c r="B36">
        <v>3593355</v>
      </c>
      <c r="E36">
        <v>5498146</v>
      </c>
      <c r="F36">
        <v>2709140</v>
      </c>
      <c r="G36">
        <v>92680</v>
      </c>
      <c r="H36">
        <v>-10219</v>
      </c>
      <c r="I36">
        <v>5258386</v>
      </c>
      <c r="J36">
        <v>298466</v>
      </c>
      <c r="K36">
        <v>6325692</v>
      </c>
      <c r="L36">
        <v>1597232</v>
      </c>
    </row>
    <row r="37" spans="1:12" x14ac:dyDescent="0.25">
      <c r="A37" t="s">
        <v>3518</v>
      </c>
      <c r="B37">
        <v>3364889</v>
      </c>
      <c r="E37">
        <v>5538702</v>
      </c>
      <c r="F37">
        <v>2942099</v>
      </c>
      <c r="G37">
        <v>94975</v>
      </c>
      <c r="H37">
        <v>-15813</v>
      </c>
      <c r="I37">
        <v>5297287</v>
      </c>
      <c r="J37">
        <v>313460</v>
      </c>
      <c r="K37">
        <v>6323681</v>
      </c>
      <c r="L37">
        <v>1581419</v>
      </c>
    </row>
    <row r="38" spans="1:12" x14ac:dyDescent="0.25">
      <c r="A38" t="s">
        <v>3519</v>
      </c>
      <c r="B38">
        <v>3282939</v>
      </c>
      <c r="E38">
        <v>5574458</v>
      </c>
      <c r="F38">
        <v>2926395</v>
      </c>
      <c r="G38">
        <v>123245</v>
      </c>
      <c r="H38">
        <v>39214</v>
      </c>
      <c r="I38">
        <v>5325076</v>
      </c>
      <c r="J38">
        <v>312671</v>
      </c>
      <c r="K38">
        <v>6200801</v>
      </c>
      <c r="L38">
        <v>1620633</v>
      </c>
    </row>
    <row r="39" spans="1:12" x14ac:dyDescent="0.25">
      <c r="A39" t="s">
        <v>3520</v>
      </c>
      <c r="B39">
        <v>3346228</v>
      </c>
      <c r="E39">
        <v>5568548</v>
      </c>
      <c r="F39">
        <v>2783763</v>
      </c>
      <c r="G39">
        <v>104805</v>
      </c>
      <c r="H39">
        <v>-3679</v>
      </c>
      <c r="I39">
        <v>5307587</v>
      </c>
      <c r="J39">
        <v>365341</v>
      </c>
      <c r="K39">
        <v>6100550</v>
      </c>
      <c r="L39">
        <v>1616954</v>
      </c>
    </row>
    <row r="40" spans="1:12" x14ac:dyDescent="0.25">
      <c r="A40" t="s">
        <v>3521</v>
      </c>
      <c r="B40">
        <v>3292622</v>
      </c>
      <c r="E40">
        <v>5635507</v>
      </c>
      <c r="F40">
        <v>2886897</v>
      </c>
      <c r="G40">
        <v>141417</v>
      </c>
      <c r="H40">
        <v>-24980</v>
      </c>
      <c r="I40">
        <v>5352980</v>
      </c>
      <c r="J40">
        <v>347584</v>
      </c>
      <c r="K40">
        <v>6234025</v>
      </c>
      <c r="L40">
        <v>1591974</v>
      </c>
    </row>
    <row r="41" spans="1:12" x14ac:dyDescent="0.25">
      <c r="A41" t="s">
        <v>3522</v>
      </c>
      <c r="B41">
        <v>3132551</v>
      </c>
      <c r="E41">
        <v>5762251</v>
      </c>
      <c r="F41">
        <v>3146454</v>
      </c>
      <c r="G41">
        <v>153918</v>
      </c>
      <c r="H41">
        <v>55245</v>
      </c>
      <c r="I41">
        <v>5482538</v>
      </c>
      <c r="J41">
        <v>365974</v>
      </c>
      <c r="K41">
        <v>6291407</v>
      </c>
      <c r="L41">
        <v>1647219</v>
      </c>
    </row>
    <row r="42" spans="1:12" x14ac:dyDescent="0.25">
      <c r="A42" t="s">
        <v>3523</v>
      </c>
      <c r="B42">
        <v>3061676</v>
      </c>
      <c r="E42">
        <v>5763584</v>
      </c>
      <c r="F42">
        <v>3283621</v>
      </c>
      <c r="G42">
        <v>190978</v>
      </c>
      <c r="H42">
        <v>5566</v>
      </c>
      <c r="I42">
        <v>5483262</v>
      </c>
      <c r="J42">
        <v>343896</v>
      </c>
      <c r="K42">
        <v>6467128</v>
      </c>
      <c r="L42">
        <v>1652785</v>
      </c>
    </row>
    <row r="43" spans="1:12" x14ac:dyDescent="0.25">
      <c r="A43" t="s">
        <v>3524</v>
      </c>
      <c r="B43">
        <v>3037467</v>
      </c>
      <c r="E43">
        <v>5837945</v>
      </c>
      <c r="F43">
        <v>3224753</v>
      </c>
      <c r="G43">
        <v>181186</v>
      </c>
      <c r="H43">
        <v>-89933</v>
      </c>
      <c r="I43">
        <v>5555327</v>
      </c>
      <c r="J43">
        <v>346477</v>
      </c>
      <c r="K43">
        <v>6469475</v>
      </c>
      <c r="L43">
        <v>1562852</v>
      </c>
    </row>
    <row r="44" spans="1:12" x14ac:dyDescent="0.25">
      <c r="A44" t="s">
        <v>3525</v>
      </c>
      <c r="B44">
        <v>3035837</v>
      </c>
      <c r="E44">
        <v>5974675</v>
      </c>
      <c r="F44">
        <v>3469128</v>
      </c>
      <c r="G44">
        <v>193114</v>
      </c>
      <c r="H44">
        <v>-55436</v>
      </c>
      <c r="I44">
        <v>5668232</v>
      </c>
      <c r="J44">
        <v>358897</v>
      </c>
      <c r="K44">
        <v>6701059</v>
      </c>
      <c r="L44">
        <v>1507416</v>
      </c>
    </row>
    <row r="45" spans="1:12" x14ac:dyDescent="0.25">
      <c r="A45" t="s">
        <v>3526</v>
      </c>
      <c r="B45">
        <v>3018097</v>
      </c>
      <c r="E45">
        <v>6116870</v>
      </c>
      <c r="F45">
        <v>3708970</v>
      </c>
      <c r="G45">
        <v>177867</v>
      </c>
      <c r="H45">
        <v>52343</v>
      </c>
      <c r="I45">
        <v>5806792</v>
      </c>
      <c r="J45">
        <v>366258</v>
      </c>
      <c r="K45">
        <v>6796411</v>
      </c>
      <c r="L45">
        <v>1559759</v>
      </c>
    </row>
    <row r="46" spans="1:12" x14ac:dyDescent="0.25">
      <c r="A46" t="s">
        <v>3527</v>
      </c>
      <c r="B46">
        <v>2924121</v>
      </c>
      <c r="E46">
        <v>6216008</v>
      </c>
      <c r="F46">
        <v>3908446</v>
      </c>
      <c r="G46">
        <v>180718</v>
      </c>
      <c r="H46">
        <v>87216</v>
      </c>
      <c r="I46">
        <v>5892561</v>
      </c>
      <c r="J46">
        <v>344757</v>
      </c>
      <c r="K46">
        <v>6904756</v>
      </c>
      <c r="L46">
        <v>1646975</v>
      </c>
    </row>
    <row r="47" spans="1:12" x14ac:dyDescent="0.25">
      <c r="A47" t="s">
        <v>3528</v>
      </c>
      <c r="B47">
        <v>2821852</v>
      </c>
      <c r="E47">
        <v>6201141</v>
      </c>
      <c r="F47">
        <v>3961074</v>
      </c>
      <c r="G47">
        <v>207125</v>
      </c>
      <c r="H47">
        <v>-154044</v>
      </c>
      <c r="I47">
        <v>5877651</v>
      </c>
      <c r="J47">
        <v>343017</v>
      </c>
      <c r="K47">
        <v>7124558</v>
      </c>
      <c r="L47">
        <v>1492931</v>
      </c>
    </row>
    <row r="48" spans="1:12" x14ac:dyDescent="0.25">
      <c r="A48" t="s">
        <v>3529</v>
      </c>
      <c r="B48">
        <v>2830122</v>
      </c>
      <c r="E48">
        <v>6310904</v>
      </c>
      <c r="F48">
        <v>4194086</v>
      </c>
      <c r="G48">
        <v>194821</v>
      </c>
      <c r="H48">
        <v>-25384</v>
      </c>
      <c r="I48">
        <v>5964012</v>
      </c>
      <c r="J48">
        <v>380710</v>
      </c>
      <c r="K48">
        <v>7210594</v>
      </c>
      <c r="L48">
        <v>1467547</v>
      </c>
    </row>
    <row r="49" spans="1:12" x14ac:dyDescent="0.25">
      <c r="A49" t="s">
        <v>3530</v>
      </c>
      <c r="B49">
        <v>2799475</v>
      </c>
      <c r="E49">
        <v>6309000</v>
      </c>
      <c r="F49">
        <v>4333038</v>
      </c>
      <c r="G49">
        <v>182824</v>
      </c>
      <c r="H49">
        <v>118802</v>
      </c>
      <c r="I49">
        <v>5979337</v>
      </c>
      <c r="J49">
        <v>354421</v>
      </c>
      <c r="K49">
        <v>7171777</v>
      </c>
      <c r="L49">
        <v>1586349</v>
      </c>
    </row>
    <row r="50" spans="1:12" x14ac:dyDescent="0.25">
      <c r="A50" t="s">
        <v>3531</v>
      </c>
      <c r="B50">
        <v>2782876</v>
      </c>
      <c r="E50">
        <v>6304620</v>
      </c>
      <c r="F50">
        <v>4208538</v>
      </c>
      <c r="G50">
        <v>192955</v>
      </c>
      <c r="H50">
        <v>-38439</v>
      </c>
      <c r="I50">
        <v>5955475</v>
      </c>
      <c r="J50">
        <v>359077</v>
      </c>
      <c r="K50">
        <v>7212876</v>
      </c>
      <c r="L50">
        <v>1547910</v>
      </c>
    </row>
    <row r="51" spans="1:12" x14ac:dyDescent="0.25">
      <c r="A51" t="s">
        <v>3532</v>
      </c>
      <c r="B51">
        <v>2689505</v>
      </c>
      <c r="E51">
        <v>6382794</v>
      </c>
      <c r="F51">
        <v>4476501</v>
      </c>
      <c r="G51">
        <v>185784</v>
      </c>
      <c r="H51">
        <v>20393</v>
      </c>
      <c r="I51">
        <v>6027252</v>
      </c>
      <c r="J51">
        <v>374710</v>
      </c>
      <c r="K51">
        <v>7312229</v>
      </c>
      <c r="L51">
        <v>1568303</v>
      </c>
    </row>
    <row r="52" spans="1:12" x14ac:dyDescent="0.25">
      <c r="A52" t="s">
        <v>3533</v>
      </c>
      <c r="B52">
        <v>2653545</v>
      </c>
      <c r="E52">
        <v>6519753</v>
      </c>
      <c r="F52">
        <v>4811104</v>
      </c>
      <c r="G52">
        <v>198393</v>
      </c>
      <c r="H52">
        <v>76502</v>
      </c>
      <c r="I52">
        <v>6135055</v>
      </c>
      <c r="J52">
        <v>383636</v>
      </c>
      <c r="K52">
        <v>7587601</v>
      </c>
      <c r="L52">
        <v>1644805</v>
      </c>
    </row>
    <row r="53" spans="1:12" x14ac:dyDescent="0.25">
      <c r="A53" t="s">
        <v>3534</v>
      </c>
      <c r="B53">
        <v>2518798</v>
      </c>
      <c r="E53">
        <v>6497015</v>
      </c>
      <c r="F53">
        <v>5005541</v>
      </c>
      <c r="G53">
        <v>185649</v>
      </c>
      <c r="H53">
        <v>53141</v>
      </c>
      <c r="I53">
        <v>6135884</v>
      </c>
      <c r="J53">
        <v>425190</v>
      </c>
      <c r="K53">
        <v>7592789</v>
      </c>
      <c r="L53">
        <v>1681551</v>
      </c>
    </row>
    <row r="54" spans="1:12" x14ac:dyDescent="0.25">
      <c r="A54" t="s">
        <v>3535</v>
      </c>
      <c r="B54">
        <v>2490994</v>
      </c>
      <c r="E54">
        <v>6560912</v>
      </c>
      <c r="F54">
        <v>5003082</v>
      </c>
      <c r="G54">
        <v>196080</v>
      </c>
      <c r="H54">
        <v>21498</v>
      </c>
      <c r="I54">
        <v>6198102</v>
      </c>
      <c r="J54">
        <v>480561</v>
      </c>
      <c r="K54">
        <v>7550907</v>
      </c>
      <c r="L54">
        <v>1703049</v>
      </c>
    </row>
    <row r="55" spans="1:12" x14ac:dyDescent="0.25">
      <c r="A55" t="s">
        <v>3536</v>
      </c>
      <c r="B55">
        <v>2502768</v>
      </c>
      <c r="E55">
        <v>6567929</v>
      </c>
      <c r="F55">
        <v>4915957</v>
      </c>
      <c r="G55">
        <v>233648</v>
      </c>
      <c r="H55">
        <v>-55416</v>
      </c>
      <c r="I55">
        <v>6204500</v>
      </c>
      <c r="J55">
        <v>522879</v>
      </c>
      <c r="K55">
        <v>7548338</v>
      </c>
      <c r="L55">
        <v>1647633</v>
      </c>
    </row>
    <row r="56" spans="1:12" x14ac:dyDescent="0.25">
      <c r="A56" t="s">
        <v>3537</v>
      </c>
      <c r="B56">
        <v>2482702</v>
      </c>
      <c r="E56">
        <v>6641293</v>
      </c>
      <c r="F56">
        <v>4726994</v>
      </c>
      <c r="G56">
        <v>294062</v>
      </c>
      <c r="H56">
        <v>71511</v>
      </c>
      <c r="I56">
        <v>6277893</v>
      </c>
      <c r="J56">
        <v>659392</v>
      </c>
      <c r="K56">
        <v>7136255</v>
      </c>
      <c r="L56">
        <v>1719144</v>
      </c>
    </row>
    <row r="57" spans="1:12" x14ac:dyDescent="0.25">
      <c r="A57" t="s">
        <v>3538</v>
      </c>
      <c r="B57">
        <v>2652318</v>
      </c>
      <c r="D57">
        <v>272366</v>
      </c>
      <c r="E57">
        <v>6527069</v>
      </c>
      <c r="F57">
        <v>4267110</v>
      </c>
      <c r="G57">
        <v>80586</v>
      </c>
      <c r="H57">
        <v>39192</v>
      </c>
      <c r="I57">
        <v>6169893</v>
      </c>
      <c r="J57">
        <v>738803</v>
      </c>
      <c r="K57">
        <v>6851561</v>
      </c>
      <c r="L57">
        <v>1758336</v>
      </c>
    </row>
    <row r="58" spans="1:12" x14ac:dyDescent="0.25">
      <c r="A58" t="s">
        <v>3539</v>
      </c>
      <c r="B58">
        <v>2758824</v>
      </c>
      <c r="D58">
        <v>330888</v>
      </c>
      <c r="E58">
        <v>6735067</v>
      </c>
      <c r="F58">
        <v>4304533</v>
      </c>
      <c r="G58">
        <v>89905</v>
      </c>
      <c r="H58">
        <v>15360</v>
      </c>
      <c r="I58">
        <v>6345372</v>
      </c>
      <c r="J58">
        <v>858685</v>
      </c>
      <c r="K58">
        <v>6999801</v>
      </c>
      <c r="L58">
        <v>1769603</v>
      </c>
    </row>
    <row r="59" spans="1:12" x14ac:dyDescent="0.25">
      <c r="A59" t="s">
        <v>3540</v>
      </c>
      <c r="B59">
        <v>2879950</v>
      </c>
      <c r="D59">
        <v>370712</v>
      </c>
      <c r="E59">
        <v>6815590</v>
      </c>
      <c r="F59">
        <v>4174210</v>
      </c>
      <c r="G59">
        <v>118624</v>
      </c>
      <c r="H59">
        <v>-50330</v>
      </c>
      <c r="I59">
        <v>6422710</v>
      </c>
      <c r="J59">
        <v>1089848</v>
      </c>
      <c r="K59">
        <v>6896859</v>
      </c>
      <c r="L59">
        <v>1719578</v>
      </c>
    </row>
    <row r="60" spans="1:12" x14ac:dyDescent="0.25">
      <c r="A60" t="s">
        <v>3541</v>
      </c>
      <c r="B60">
        <v>3269006</v>
      </c>
      <c r="D60">
        <v>352785</v>
      </c>
      <c r="E60">
        <v>6794407</v>
      </c>
      <c r="F60">
        <v>3878852</v>
      </c>
      <c r="G60">
        <v>104475</v>
      </c>
      <c r="H60">
        <v>55326</v>
      </c>
      <c r="I60">
        <v>6406693</v>
      </c>
      <c r="J60">
        <v>1172965</v>
      </c>
      <c r="K60">
        <v>6764541</v>
      </c>
      <c r="L60">
        <v>1774903</v>
      </c>
    </row>
    <row r="61" spans="1:12" x14ac:dyDescent="0.25">
      <c r="A61" t="s">
        <v>3542</v>
      </c>
      <c r="B61">
        <v>3686878</v>
      </c>
      <c r="D61">
        <v>365896</v>
      </c>
      <c r="E61">
        <v>6973710</v>
      </c>
      <c r="F61">
        <v>3598454</v>
      </c>
      <c r="G61">
        <v>146162</v>
      </c>
      <c r="H61">
        <v>-50544</v>
      </c>
      <c r="I61">
        <v>6577077</v>
      </c>
      <c r="J61">
        <v>1321787</v>
      </c>
      <c r="K61">
        <v>6922779</v>
      </c>
      <c r="L61">
        <v>1724360</v>
      </c>
    </row>
    <row r="62" spans="1:12" x14ac:dyDescent="0.25">
      <c r="A62" t="s">
        <v>3543</v>
      </c>
      <c r="B62">
        <v>4305527</v>
      </c>
      <c r="D62">
        <v>384945</v>
      </c>
      <c r="E62">
        <v>7173730</v>
      </c>
      <c r="F62">
        <v>3372904</v>
      </c>
      <c r="G62">
        <v>135492</v>
      </c>
      <c r="H62">
        <v>97416</v>
      </c>
      <c r="I62">
        <v>6779342</v>
      </c>
      <c r="J62">
        <v>1524170</v>
      </c>
      <c r="K62">
        <v>6971670</v>
      </c>
      <c r="L62">
        <v>1821776</v>
      </c>
    </row>
    <row r="63" spans="1:12" x14ac:dyDescent="0.25">
      <c r="A63" t="s">
        <v>3544</v>
      </c>
      <c r="B63">
        <v>4663169</v>
      </c>
      <c r="D63">
        <v>399689</v>
      </c>
      <c r="E63">
        <v>7258314</v>
      </c>
      <c r="F63">
        <v>3448734</v>
      </c>
      <c r="G63">
        <v>116490</v>
      </c>
      <c r="H63">
        <v>157268</v>
      </c>
      <c r="I63">
        <v>6870704</v>
      </c>
      <c r="J63">
        <v>1729378</v>
      </c>
      <c r="K63">
        <v>7129046</v>
      </c>
      <c r="L63">
        <v>1979043</v>
      </c>
    </row>
    <row r="64" spans="1:12" x14ac:dyDescent="0.25">
      <c r="A64" t="s">
        <v>3545</v>
      </c>
      <c r="B64">
        <v>4524302</v>
      </c>
      <c r="D64">
        <v>424005</v>
      </c>
      <c r="E64">
        <v>7348911</v>
      </c>
      <c r="F64">
        <v>3680227</v>
      </c>
      <c r="G64">
        <v>140735</v>
      </c>
      <c r="H64">
        <v>45842</v>
      </c>
      <c r="I64">
        <v>6939734</v>
      </c>
      <c r="J64">
        <v>1925369</v>
      </c>
      <c r="K64">
        <v>7207235</v>
      </c>
      <c r="L64">
        <v>2024886</v>
      </c>
    </row>
    <row r="65" spans="1:12" x14ac:dyDescent="0.25">
      <c r="A65" t="s">
        <v>3546</v>
      </c>
      <c r="B65">
        <v>4797565</v>
      </c>
      <c r="D65">
        <v>437131</v>
      </c>
      <c r="E65">
        <v>7408771</v>
      </c>
      <c r="F65">
        <v>3702640</v>
      </c>
      <c r="G65">
        <v>133775</v>
      </c>
      <c r="H65">
        <v>-132885</v>
      </c>
      <c r="I65">
        <v>7003159</v>
      </c>
      <c r="J65">
        <v>2327156</v>
      </c>
      <c r="K65">
        <v>7282452</v>
      </c>
      <c r="L65">
        <v>1892001</v>
      </c>
    </row>
    <row r="66" spans="1:12" x14ac:dyDescent="0.25">
      <c r="A66" t="s">
        <v>3547</v>
      </c>
      <c r="B66">
        <v>5592640</v>
      </c>
      <c r="D66">
        <v>450343</v>
      </c>
      <c r="E66">
        <v>7552902</v>
      </c>
      <c r="F66">
        <v>3629042</v>
      </c>
      <c r="G66">
        <v>189820</v>
      </c>
      <c r="H66">
        <v>16076</v>
      </c>
      <c r="I66">
        <v>7137489</v>
      </c>
      <c r="J66">
        <v>2774451</v>
      </c>
      <c r="K66">
        <v>7486730</v>
      </c>
      <c r="L66">
        <v>1908077</v>
      </c>
    </row>
    <row r="67" spans="1:12" x14ac:dyDescent="0.25">
      <c r="A67" t="s">
        <v>3548</v>
      </c>
      <c r="B67">
        <v>6255830</v>
      </c>
      <c r="D67">
        <v>410649</v>
      </c>
      <c r="E67">
        <v>7460380</v>
      </c>
      <c r="F67">
        <v>3336563</v>
      </c>
      <c r="G67">
        <v>207360</v>
      </c>
      <c r="H67">
        <v>10320</v>
      </c>
      <c r="I67">
        <v>7070250</v>
      </c>
      <c r="J67">
        <v>3092070</v>
      </c>
      <c r="K67">
        <v>7498142</v>
      </c>
      <c r="L67">
        <v>1916847</v>
      </c>
    </row>
    <row r="68" spans="1:12" x14ac:dyDescent="0.25">
      <c r="A68" t="s">
        <v>3549</v>
      </c>
      <c r="B68">
        <v>6042910</v>
      </c>
      <c r="D68">
        <v>369243</v>
      </c>
      <c r="E68">
        <v>6400888</v>
      </c>
      <c r="F68">
        <v>2877890</v>
      </c>
      <c r="G68">
        <v>203068</v>
      </c>
      <c r="H68">
        <v>64587</v>
      </c>
      <c r="I68">
        <v>6063118</v>
      </c>
      <c r="J68">
        <v>3110251</v>
      </c>
      <c r="K68">
        <v>6656043</v>
      </c>
      <c r="L68">
        <v>1981434</v>
      </c>
    </row>
    <row r="69" spans="1:12" x14ac:dyDescent="0.25">
      <c r="A69" t="s">
        <v>3550</v>
      </c>
      <c r="B69">
        <v>6108708</v>
      </c>
      <c r="D69">
        <v>414657</v>
      </c>
      <c r="E69">
        <v>6811660</v>
      </c>
      <c r="F69">
        <v>3092978</v>
      </c>
      <c r="G69">
        <v>218004</v>
      </c>
      <c r="H69">
        <v>-192199</v>
      </c>
      <c r="I69">
        <v>6462837</v>
      </c>
      <c r="J69">
        <v>3115563</v>
      </c>
      <c r="K69">
        <v>7259806</v>
      </c>
      <c r="L69">
        <v>1792294</v>
      </c>
    </row>
    <row r="70" spans="1:12" x14ac:dyDescent="0.25">
      <c r="A70" t="s">
        <v>3551</v>
      </c>
      <c r="B70">
        <v>6547106</v>
      </c>
      <c r="C70">
        <v>0</v>
      </c>
      <c r="D70">
        <v>439119</v>
      </c>
      <c r="E70">
        <v>7079773</v>
      </c>
      <c r="F70">
        <v>3040020</v>
      </c>
      <c r="G70">
        <v>177810</v>
      </c>
      <c r="H70">
        <v>-197672</v>
      </c>
      <c r="I70">
        <v>6703038</v>
      </c>
      <c r="J70">
        <v>3474738</v>
      </c>
      <c r="K70">
        <v>7303725</v>
      </c>
      <c r="L70">
        <v>1594622</v>
      </c>
    </row>
    <row r="71" spans="1:12" x14ac:dyDescent="0.25">
      <c r="A71" t="s">
        <v>3552</v>
      </c>
      <c r="B71">
        <v>7096331</v>
      </c>
      <c r="C71">
        <v>0</v>
      </c>
      <c r="D71">
        <v>474167</v>
      </c>
      <c r="E71">
        <v>7092522</v>
      </c>
      <c r="F71">
        <v>3112016</v>
      </c>
      <c r="G71">
        <v>92637</v>
      </c>
      <c r="H71">
        <v>11480</v>
      </c>
      <c r="I71">
        <v>6720185</v>
      </c>
      <c r="J71">
        <v>3735628</v>
      </c>
      <c r="K71">
        <v>7400380</v>
      </c>
      <c r="L71">
        <v>1606102</v>
      </c>
    </row>
    <row r="72" spans="1:12" x14ac:dyDescent="0.25">
      <c r="A72" t="s">
        <v>3553</v>
      </c>
      <c r="B72">
        <v>7420896</v>
      </c>
      <c r="C72">
        <v>0</v>
      </c>
      <c r="D72">
        <v>504680</v>
      </c>
      <c r="E72">
        <v>7146373</v>
      </c>
      <c r="F72">
        <v>3088150</v>
      </c>
      <c r="G72">
        <v>64054</v>
      </c>
      <c r="H72">
        <v>23607</v>
      </c>
      <c r="I72">
        <v>6791496</v>
      </c>
      <c r="J72">
        <v>3919330</v>
      </c>
      <c r="K72">
        <v>7489722</v>
      </c>
      <c r="L72">
        <v>1629709</v>
      </c>
    </row>
    <row r="73" spans="1:12" x14ac:dyDescent="0.25">
      <c r="A73" t="s">
        <v>3554</v>
      </c>
      <c r="B73">
        <v>7688814</v>
      </c>
      <c r="C73">
        <v>0</v>
      </c>
      <c r="D73">
        <v>497923</v>
      </c>
      <c r="E73">
        <v>7086703</v>
      </c>
      <c r="F73">
        <v>2889559</v>
      </c>
      <c r="G73">
        <v>70948</v>
      </c>
      <c r="H73">
        <v>68678</v>
      </c>
      <c r="I73">
        <v>6731747</v>
      </c>
      <c r="J73">
        <v>3910751</v>
      </c>
      <c r="K73">
        <v>7522770</v>
      </c>
      <c r="L73">
        <v>1699593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M94"/>
  <sheetViews>
    <sheetView workbookViewId="0"/>
  </sheetViews>
  <sheetFormatPr defaultRowHeight="15" x14ac:dyDescent="0.25"/>
  <sheetData>
    <row r="1" spans="1:169" x14ac:dyDescent="0.25">
      <c r="A1" t="s">
        <v>3403</v>
      </c>
      <c r="B1" t="s">
        <v>4184</v>
      </c>
    </row>
    <row r="2" spans="1:169" x14ac:dyDescent="0.25">
      <c r="A2" t="s">
        <v>3405</v>
      </c>
      <c r="B2" t="s">
        <v>4185</v>
      </c>
      <c r="C2" t="s">
        <v>4186</v>
      </c>
      <c r="D2" t="s">
        <v>4187</v>
      </c>
      <c r="E2" t="s">
        <v>4188</v>
      </c>
      <c r="F2" t="s">
        <v>4189</v>
      </c>
      <c r="G2" t="s">
        <v>4190</v>
      </c>
      <c r="H2" t="s">
        <v>4191</v>
      </c>
      <c r="I2" t="s">
        <v>4192</v>
      </c>
      <c r="J2" t="s">
        <v>4193</v>
      </c>
      <c r="K2" t="s">
        <v>4194</v>
      </c>
      <c r="L2" t="s">
        <v>4195</v>
      </c>
      <c r="M2" t="s">
        <v>4196</v>
      </c>
      <c r="N2" t="s">
        <v>4197</v>
      </c>
      <c r="O2" t="s">
        <v>4198</v>
      </c>
      <c r="P2" t="s">
        <v>4199</v>
      </c>
      <c r="Q2" t="s">
        <v>4200</v>
      </c>
      <c r="R2" t="s">
        <v>4201</v>
      </c>
      <c r="S2" t="s">
        <v>4202</v>
      </c>
      <c r="T2" t="s">
        <v>4203</v>
      </c>
      <c r="U2" t="s">
        <v>4204</v>
      </c>
      <c r="V2" t="s">
        <v>4205</v>
      </c>
      <c r="W2" t="s">
        <v>4206</v>
      </c>
      <c r="X2" t="s">
        <v>4207</v>
      </c>
      <c r="Y2" t="s">
        <v>4208</v>
      </c>
      <c r="Z2" t="s">
        <v>4209</v>
      </c>
      <c r="AA2" t="s">
        <v>4210</v>
      </c>
      <c r="AB2" t="s">
        <v>4211</v>
      </c>
      <c r="AC2" t="s">
        <v>4212</v>
      </c>
      <c r="AD2" t="s">
        <v>4213</v>
      </c>
      <c r="AE2" t="s">
        <v>4214</v>
      </c>
      <c r="AF2" t="s">
        <v>4215</v>
      </c>
      <c r="AG2" t="s">
        <v>4216</v>
      </c>
      <c r="AH2" t="s">
        <v>4217</v>
      </c>
      <c r="AI2" t="s">
        <v>4218</v>
      </c>
      <c r="AJ2" t="s">
        <v>4219</v>
      </c>
      <c r="AK2" t="s">
        <v>4220</v>
      </c>
      <c r="AL2" t="s">
        <v>4221</v>
      </c>
      <c r="AM2" t="s">
        <v>4222</v>
      </c>
      <c r="AN2" t="s">
        <v>4223</v>
      </c>
      <c r="AO2" t="s">
        <v>4224</v>
      </c>
      <c r="AP2" t="s">
        <v>4225</v>
      </c>
      <c r="AQ2" t="s">
        <v>4226</v>
      </c>
      <c r="AR2" t="s">
        <v>4227</v>
      </c>
      <c r="AS2" t="s">
        <v>4228</v>
      </c>
      <c r="AT2" t="s">
        <v>4229</v>
      </c>
      <c r="AU2" t="s">
        <v>4230</v>
      </c>
      <c r="AV2" t="s">
        <v>4231</v>
      </c>
      <c r="AW2" t="s">
        <v>4232</v>
      </c>
      <c r="AX2" t="s">
        <v>4233</v>
      </c>
      <c r="AY2" t="s">
        <v>4234</v>
      </c>
      <c r="AZ2" t="s">
        <v>4235</v>
      </c>
      <c r="BA2" t="s">
        <v>4236</v>
      </c>
      <c r="BB2" t="s">
        <v>4237</v>
      </c>
      <c r="BC2" t="s">
        <v>4238</v>
      </c>
      <c r="BD2" t="s">
        <v>4239</v>
      </c>
      <c r="BE2" t="s">
        <v>4240</v>
      </c>
      <c r="BF2" t="s">
        <v>4241</v>
      </c>
      <c r="BG2" t="s">
        <v>4242</v>
      </c>
      <c r="BH2" t="s">
        <v>4243</v>
      </c>
      <c r="BI2" t="s">
        <v>4244</v>
      </c>
      <c r="BJ2" t="s">
        <v>4245</v>
      </c>
      <c r="BK2" t="s">
        <v>4246</v>
      </c>
      <c r="BL2" t="s">
        <v>4247</v>
      </c>
      <c r="BM2" t="s">
        <v>4248</v>
      </c>
      <c r="BN2" t="s">
        <v>4249</v>
      </c>
      <c r="BO2" t="s">
        <v>4250</v>
      </c>
      <c r="BP2" t="s">
        <v>4251</v>
      </c>
      <c r="BQ2" t="s">
        <v>4252</v>
      </c>
      <c r="BR2" t="s">
        <v>4253</v>
      </c>
      <c r="BS2" t="s">
        <v>4254</v>
      </c>
      <c r="BT2" t="s">
        <v>4255</v>
      </c>
      <c r="BU2" t="s">
        <v>4256</v>
      </c>
      <c r="BV2" t="s">
        <v>4257</v>
      </c>
      <c r="BW2" t="s">
        <v>4258</v>
      </c>
      <c r="BX2" t="s">
        <v>4259</v>
      </c>
      <c r="BY2" t="s">
        <v>4260</v>
      </c>
      <c r="BZ2" t="s">
        <v>4261</v>
      </c>
      <c r="CA2" t="s">
        <v>4262</v>
      </c>
      <c r="CB2" t="s">
        <v>4263</v>
      </c>
      <c r="CC2" t="s">
        <v>4264</v>
      </c>
      <c r="CD2" t="s">
        <v>4265</v>
      </c>
      <c r="CE2" t="s">
        <v>4266</v>
      </c>
      <c r="CF2" t="s">
        <v>4267</v>
      </c>
      <c r="CG2" t="s">
        <v>4268</v>
      </c>
      <c r="CH2" t="s">
        <v>4269</v>
      </c>
      <c r="CI2" t="s">
        <v>4270</v>
      </c>
      <c r="CJ2" t="s">
        <v>4271</v>
      </c>
      <c r="CK2" t="s">
        <v>4272</v>
      </c>
      <c r="CL2" t="s">
        <v>4273</v>
      </c>
      <c r="CM2" t="s">
        <v>4274</v>
      </c>
      <c r="CN2" t="s">
        <v>4275</v>
      </c>
      <c r="CO2" t="s">
        <v>4276</v>
      </c>
      <c r="CP2" t="s">
        <v>4277</v>
      </c>
      <c r="CQ2" t="s">
        <v>4278</v>
      </c>
      <c r="CR2" t="s">
        <v>4279</v>
      </c>
      <c r="CS2" t="s">
        <v>4280</v>
      </c>
      <c r="CT2" t="s">
        <v>4281</v>
      </c>
      <c r="CU2" t="s">
        <v>4282</v>
      </c>
      <c r="CV2" t="s">
        <v>4283</v>
      </c>
      <c r="CW2" t="s">
        <v>4284</v>
      </c>
      <c r="CX2" t="s">
        <v>4285</v>
      </c>
      <c r="CY2" t="s">
        <v>4286</v>
      </c>
      <c r="CZ2" t="s">
        <v>4287</v>
      </c>
      <c r="DA2" t="s">
        <v>4288</v>
      </c>
      <c r="DB2" t="s">
        <v>4289</v>
      </c>
      <c r="DC2" t="s">
        <v>4290</v>
      </c>
      <c r="DD2" t="s">
        <v>4291</v>
      </c>
      <c r="DE2" t="s">
        <v>4292</v>
      </c>
      <c r="DF2" t="s">
        <v>4293</v>
      </c>
      <c r="DG2" t="s">
        <v>4294</v>
      </c>
      <c r="DH2" t="s">
        <v>4295</v>
      </c>
      <c r="DI2" t="s">
        <v>4296</v>
      </c>
      <c r="DJ2" t="s">
        <v>4297</v>
      </c>
      <c r="DK2" t="s">
        <v>4298</v>
      </c>
      <c r="DL2" t="s">
        <v>4299</v>
      </c>
      <c r="DM2" t="s">
        <v>4300</v>
      </c>
      <c r="DN2" t="s">
        <v>4301</v>
      </c>
      <c r="DO2" t="s">
        <v>4302</v>
      </c>
      <c r="DP2" t="s">
        <v>4303</v>
      </c>
      <c r="DQ2" t="s">
        <v>4304</v>
      </c>
      <c r="DR2" t="s">
        <v>4305</v>
      </c>
      <c r="DS2" t="s">
        <v>4306</v>
      </c>
      <c r="DT2" t="s">
        <v>4307</v>
      </c>
      <c r="DU2" t="s">
        <v>4308</v>
      </c>
      <c r="DV2" t="s">
        <v>4309</v>
      </c>
      <c r="DW2" t="s">
        <v>4310</v>
      </c>
      <c r="DX2" t="s">
        <v>4311</v>
      </c>
      <c r="DY2" t="s">
        <v>4312</v>
      </c>
      <c r="DZ2" t="s">
        <v>4313</v>
      </c>
      <c r="EA2" t="s">
        <v>4314</v>
      </c>
      <c r="EB2" t="s">
        <v>4315</v>
      </c>
      <c r="EC2" t="s">
        <v>4316</v>
      </c>
      <c r="ED2" t="s">
        <v>4317</v>
      </c>
      <c r="EE2" t="s">
        <v>4318</v>
      </c>
      <c r="EF2" t="s">
        <v>4319</v>
      </c>
      <c r="EG2" t="s">
        <v>4320</v>
      </c>
      <c r="EH2" t="s">
        <v>4321</v>
      </c>
      <c r="EI2" t="s">
        <v>4322</v>
      </c>
      <c r="EJ2" t="s">
        <v>4323</v>
      </c>
      <c r="EK2" t="s">
        <v>4324</v>
      </c>
      <c r="EL2" t="s">
        <v>4325</v>
      </c>
      <c r="EM2" t="s">
        <v>4326</v>
      </c>
      <c r="EN2" t="s">
        <v>4327</v>
      </c>
      <c r="EO2" t="s">
        <v>4328</v>
      </c>
      <c r="EP2" t="s">
        <v>4329</v>
      </c>
      <c r="EQ2" t="s">
        <v>4330</v>
      </c>
      <c r="ER2" t="s">
        <v>4331</v>
      </c>
      <c r="ES2" t="s">
        <v>4332</v>
      </c>
      <c r="ET2" t="s">
        <v>4333</v>
      </c>
      <c r="EU2" t="s">
        <v>4334</v>
      </c>
      <c r="EV2" t="s">
        <v>4335</v>
      </c>
      <c r="EW2" t="s">
        <v>4336</v>
      </c>
      <c r="EX2" t="s">
        <v>4337</v>
      </c>
      <c r="EY2" t="s">
        <v>4338</v>
      </c>
      <c r="EZ2" t="s">
        <v>4339</v>
      </c>
      <c r="FA2" t="s">
        <v>4340</v>
      </c>
      <c r="FB2" t="s">
        <v>4341</v>
      </c>
      <c r="FC2" t="s">
        <v>4342</v>
      </c>
      <c r="FD2" t="s">
        <v>4343</v>
      </c>
      <c r="FE2" t="s">
        <v>4344</v>
      </c>
      <c r="FF2" t="s">
        <v>4345</v>
      </c>
      <c r="FG2" t="s">
        <v>4346</v>
      </c>
      <c r="FH2" t="s">
        <v>4347</v>
      </c>
      <c r="FI2" t="s">
        <v>4348</v>
      </c>
      <c r="FJ2" t="s">
        <v>4349</v>
      </c>
      <c r="FK2" t="s">
        <v>4350</v>
      </c>
      <c r="FL2" t="s">
        <v>4351</v>
      </c>
      <c r="FM2" t="s">
        <v>4352</v>
      </c>
    </row>
    <row r="3" spans="1:169" x14ac:dyDescent="0.25">
      <c r="A3" t="s">
        <v>3432</v>
      </c>
      <c r="B3" t="s">
        <v>4353</v>
      </c>
      <c r="C3" t="s">
        <v>4354</v>
      </c>
      <c r="D3" t="s">
        <v>4355</v>
      </c>
      <c r="E3" t="s">
        <v>4356</v>
      </c>
      <c r="F3" t="s">
        <v>4357</v>
      </c>
      <c r="G3" t="s">
        <v>4358</v>
      </c>
      <c r="H3" t="s">
        <v>4359</v>
      </c>
      <c r="I3" t="s">
        <v>4360</v>
      </c>
      <c r="J3" t="s">
        <v>4361</v>
      </c>
      <c r="K3" t="s">
        <v>4362</v>
      </c>
      <c r="L3" t="s">
        <v>4363</v>
      </c>
      <c r="M3" t="s">
        <v>4364</v>
      </c>
      <c r="N3" t="s">
        <v>4365</v>
      </c>
      <c r="O3" t="s">
        <v>4366</v>
      </c>
      <c r="P3" t="s">
        <v>4367</v>
      </c>
      <c r="Q3" t="s">
        <v>4368</v>
      </c>
      <c r="R3" t="s">
        <v>4369</v>
      </c>
      <c r="S3" t="s">
        <v>4370</v>
      </c>
      <c r="T3" t="s">
        <v>4371</v>
      </c>
      <c r="U3" t="s">
        <v>4372</v>
      </c>
      <c r="V3" t="s">
        <v>4373</v>
      </c>
      <c r="W3" t="s">
        <v>4374</v>
      </c>
      <c r="X3" t="s">
        <v>4375</v>
      </c>
      <c r="Y3" t="s">
        <v>4376</v>
      </c>
      <c r="Z3" t="s">
        <v>4377</v>
      </c>
      <c r="AA3" t="s">
        <v>4378</v>
      </c>
      <c r="AB3" t="s">
        <v>4379</v>
      </c>
      <c r="AC3" t="s">
        <v>4380</v>
      </c>
      <c r="AD3" t="s">
        <v>4381</v>
      </c>
      <c r="AE3" t="s">
        <v>4382</v>
      </c>
      <c r="AF3" t="s">
        <v>4383</v>
      </c>
      <c r="AG3" t="s">
        <v>4384</v>
      </c>
      <c r="AH3" t="s">
        <v>4385</v>
      </c>
      <c r="AI3" t="s">
        <v>4386</v>
      </c>
      <c r="AJ3" t="s">
        <v>4387</v>
      </c>
      <c r="AK3" t="s">
        <v>4388</v>
      </c>
      <c r="AL3" t="s">
        <v>4389</v>
      </c>
      <c r="AM3" t="s">
        <v>4390</v>
      </c>
      <c r="AN3" t="s">
        <v>4391</v>
      </c>
      <c r="AO3" t="s">
        <v>4392</v>
      </c>
      <c r="AP3" t="s">
        <v>4393</v>
      </c>
      <c r="AQ3" t="s">
        <v>4394</v>
      </c>
      <c r="AR3" t="s">
        <v>4395</v>
      </c>
      <c r="AS3" t="s">
        <v>4396</v>
      </c>
      <c r="AT3" t="s">
        <v>4397</v>
      </c>
      <c r="AU3" t="s">
        <v>4398</v>
      </c>
      <c r="AV3" t="s">
        <v>4399</v>
      </c>
      <c r="AW3" t="s">
        <v>4400</v>
      </c>
      <c r="AX3" t="s">
        <v>4401</v>
      </c>
      <c r="AY3" t="s">
        <v>4402</v>
      </c>
      <c r="AZ3" t="s">
        <v>4403</v>
      </c>
      <c r="BA3" t="s">
        <v>4404</v>
      </c>
      <c r="BB3" t="s">
        <v>4405</v>
      </c>
      <c r="BC3" t="s">
        <v>4406</v>
      </c>
      <c r="BD3" t="s">
        <v>4407</v>
      </c>
      <c r="BE3" t="s">
        <v>4408</v>
      </c>
      <c r="BF3" t="s">
        <v>4409</v>
      </c>
      <c r="BG3" t="s">
        <v>4410</v>
      </c>
      <c r="BH3" t="s">
        <v>4411</v>
      </c>
      <c r="BI3" t="s">
        <v>4412</v>
      </c>
      <c r="BJ3" t="s">
        <v>4413</v>
      </c>
      <c r="BK3" t="s">
        <v>4414</v>
      </c>
      <c r="BL3" t="s">
        <v>4415</v>
      </c>
      <c r="BM3" t="s">
        <v>4416</v>
      </c>
      <c r="BN3" t="s">
        <v>4417</v>
      </c>
      <c r="BO3" t="s">
        <v>4418</v>
      </c>
      <c r="BP3" t="s">
        <v>4419</v>
      </c>
      <c r="BQ3" t="s">
        <v>4420</v>
      </c>
      <c r="BR3" t="s">
        <v>4421</v>
      </c>
      <c r="BS3" t="s">
        <v>4422</v>
      </c>
      <c r="BT3" t="s">
        <v>4423</v>
      </c>
      <c r="BU3" t="s">
        <v>4424</v>
      </c>
      <c r="BV3" t="s">
        <v>4425</v>
      </c>
      <c r="BW3" t="s">
        <v>4426</v>
      </c>
      <c r="BX3" t="s">
        <v>4427</v>
      </c>
      <c r="BY3" t="s">
        <v>4428</v>
      </c>
      <c r="BZ3" t="s">
        <v>4429</v>
      </c>
      <c r="CA3" t="s">
        <v>4430</v>
      </c>
      <c r="CB3" t="s">
        <v>4431</v>
      </c>
      <c r="CC3" t="s">
        <v>4432</v>
      </c>
      <c r="CD3" t="s">
        <v>4433</v>
      </c>
      <c r="CE3" t="s">
        <v>4434</v>
      </c>
      <c r="CF3" t="s">
        <v>4435</v>
      </c>
      <c r="CG3" t="s">
        <v>4436</v>
      </c>
      <c r="CH3" t="s">
        <v>4437</v>
      </c>
      <c r="CI3" t="s">
        <v>4438</v>
      </c>
      <c r="CJ3" t="s">
        <v>4439</v>
      </c>
      <c r="CK3" t="s">
        <v>4440</v>
      </c>
      <c r="CL3" t="s">
        <v>4441</v>
      </c>
      <c r="CM3" t="s">
        <v>4442</v>
      </c>
      <c r="CN3" t="s">
        <v>4443</v>
      </c>
      <c r="CO3" t="s">
        <v>4444</v>
      </c>
      <c r="CP3" t="s">
        <v>4445</v>
      </c>
      <c r="CQ3" t="s">
        <v>4446</v>
      </c>
      <c r="CR3" t="s">
        <v>4447</v>
      </c>
      <c r="CS3" t="s">
        <v>4448</v>
      </c>
      <c r="CT3" t="s">
        <v>4449</v>
      </c>
      <c r="CU3" t="s">
        <v>4450</v>
      </c>
      <c r="CV3" t="s">
        <v>4451</v>
      </c>
      <c r="CW3" t="s">
        <v>4452</v>
      </c>
      <c r="CX3" t="s">
        <v>4453</v>
      </c>
      <c r="CY3" t="s">
        <v>4454</v>
      </c>
      <c r="CZ3" t="s">
        <v>4455</v>
      </c>
      <c r="DA3" t="s">
        <v>4456</v>
      </c>
      <c r="DB3" t="s">
        <v>4457</v>
      </c>
      <c r="DC3" t="s">
        <v>4458</v>
      </c>
      <c r="DD3" t="s">
        <v>4459</v>
      </c>
      <c r="DE3" t="s">
        <v>4460</v>
      </c>
      <c r="DF3" t="s">
        <v>4461</v>
      </c>
      <c r="DG3" t="s">
        <v>4462</v>
      </c>
      <c r="DH3" t="s">
        <v>4463</v>
      </c>
      <c r="DI3" t="s">
        <v>4464</v>
      </c>
      <c r="DJ3" t="s">
        <v>4465</v>
      </c>
      <c r="DK3" t="s">
        <v>4466</v>
      </c>
      <c r="DL3" t="s">
        <v>4467</v>
      </c>
      <c r="DM3" t="s">
        <v>4468</v>
      </c>
      <c r="DN3" t="s">
        <v>4469</v>
      </c>
      <c r="DO3" t="s">
        <v>4470</v>
      </c>
      <c r="DP3" t="s">
        <v>4471</v>
      </c>
      <c r="DQ3" t="s">
        <v>4472</v>
      </c>
      <c r="DR3" t="s">
        <v>4473</v>
      </c>
      <c r="DS3" t="s">
        <v>4474</v>
      </c>
      <c r="DT3" t="s">
        <v>4475</v>
      </c>
      <c r="DU3" t="s">
        <v>4476</v>
      </c>
      <c r="DV3" t="s">
        <v>4477</v>
      </c>
      <c r="DW3" t="s">
        <v>4478</v>
      </c>
      <c r="DX3" t="s">
        <v>4479</v>
      </c>
      <c r="DY3" t="s">
        <v>4480</v>
      </c>
      <c r="DZ3" t="s">
        <v>4481</v>
      </c>
      <c r="EA3" t="s">
        <v>4482</v>
      </c>
      <c r="EB3" t="s">
        <v>4483</v>
      </c>
      <c r="EC3" t="s">
        <v>4484</v>
      </c>
      <c r="ED3" t="s">
        <v>4485</v>
      </c>
      <c r="EE3" t="s">
        <v>4486</v>
      </c>
      <c r="EF3" t="s">
        <v>4487</v>
      </c>
      <c r="EG3" t="s">
        <v>4488</v>
      </c>
      <c r="EH3" t="s">
        <v>4489</v>
      </c>
      <c r="EI3" t="s">
        <v>4490</v>
      </c>
      <c r="EJ3" t="s">
        <v>4491</v>
      </c>
      <c r="EK3" t="s">
        <v>4492</v>
      </c>
      <c r="EL3" t="s">
        <v>4493</v>
      </c>
      <c r="EM3" t="s">
        <v>4494</v>
      </c>
      <c r="EN3" t="s">
        <v>4495</v>
      </c>
      <c r="EO3" t="s">
        <v>4496</v>
      </c>
      <c r="EP3" t="s">
        <v>4497</v>
      </c>
      <c r="EQ3" t="s">
        <v>4498</v>
      </c>
      <c r="ER3" t="s">
        <v>4499</v>
      </c>
      <c r="ES3" t="s">
        <v>4500</v>
      </c>
      <c r="ET3" t="s">
        <v>4501</v>
      </c>
      <c r="EU3" t="s">
        <v>4502</v>
      </c>
      <c r="EV3" t="s">
        <v>4503</v>
      </c>
      <c r="EW3" t="s">
        <v>4504</v>
      </c>
      <c r="EX3" t="s">
        <v>4505</v>
      </c>
      <c r="EY3" t="s">
        <v>4506</v>
      </c>
      <c r="EZ3" t="s">
        <v>4507</v>
      </c>
      <c r="FA3" t="s">
        <v>4508</v>
      </c>
      <c r="FB3" t="s">
        <v>4509</v>
      </c>
      <c r="FC3" t="s">
        <v>4510</v>
      </c>
      <c r="FD3" t="s">
        <v>4511</v>
      </c>
      <c r="FE3" t="s">
        <v>4512</v>
      </c>
      <c r="FF3" t="s">
        <v>4513</v>
      </c>
      <c r="FG3" t="s">
        <v>4514</v>
      </c>
      <c r="FH3" t="s">
        <v>4515</v>
      </c>
      <c r="FI3" t="s">
        <v>4516</v>
      </c>
      <c r="FJ3" t="s">
        <v>4517</v>
      </c>
      <c r="FK3" t="s">
        <v>4518</v>
      </c>
      <c r="FL3" t="s">
        <v>4519</v>
      </c>
      <c r="FM3" t="s">
        <v>4520</v>
      </c>
    </row>
    <row r="4" spans="1:169" x14ac:dyDescent="0.25">
      <c r="A4" t="s">
        <v>3464</v>
      </c>
      <c r="L4">
        <v>0</v>
      </c>
      <c r="O4">
        <v>30613</v>
      </c>
    </row>
    <row r="5" spans="1:169" x14ac:dyDescent="0.25">
      <c r="A5" t="s">
        <v>3465</v>
      </c>
      <c r="L5">
        <v>78</v>
      </c>
      <c r="O5">
        <v>28646</v>
      </c>
      <c r="CF5">
        <v>287968</v>
      </c>
      <c r="CG5">
        <v>18801</v>
      </c>
      <c r="CI5">
        <v>14435</v>
      </c>
      <c r="CJ5">
        <v>307884</v>
      </c>
      <c r="CK5">
        <v>84236</v>
      </c>
    </row>
    <row r="6" spans="1:169" x14ac:dyDescent="0.25">
      <c r="A6" t="s">
        <v>3466</v>
      </c>
      <c r="L6">
        <v>144</v>
      </c>
      <c r="O6">
        <v>38306</v>
      </c>
      <c r="CF6">
        <v>312064</v>
      </c>
      <c r="CG6">
        <v>22114</v>
      </c>
      <c r="CI6">
        <v>15304</v>
      </c>
      <c r="CJ6">
        <v>325514</v>
      </c>
      <c r="CK6">
        <v>95019</v>
      </c>
    </row>
    <row r="7" spans="1:169" x14ac:dyDescent="0.25">
      <c r="A7" t="s">
        <v>3467</v>
      </c>
      <c r="L7">
        <v>79</v>
      </c>
      <c r="O7">
        <v>50109</v>
      </c>
      <c r="CF7">
        <v>291833</v>
      </c>
      <c r="CG7">
        <v>21065</v>
      </c>
      <c r="CI7">
        <v>17920</v>
      </c>
      <c r="CJ7">
        <v>294890</v>
      </c>
      <c r="CK7">
        <v>97746</v>
      </c>
    </row>
    <row r="8" spans="1:169" x14ac:dyDescent="0.25">
      <c r="A8" t="s">
        <v>3468</v>
      </c>
      <c r="L8">
        <v>47</v>
      </c>
      <c r="O8">
        <v>44638</v>
      </c>
      <c r="CF8">
        <v>305944</v>
      </c>
      <c r="CG8">
        <v>15680</v>
      </c>
      <c r="CI8">
        <v>17485</v>
      </c>
      <c r="CJ8">
        <v>320008</v>
      </c>
      <c r="CK8">
        <v>92290</v>
      </c>
    </row>
    <row r="9" spans="1:169" x14ac:dyDescent="0.25">
      <c r="A9" t="s">
        <v>3469</v>
      </c>
      <c r="L9">
        <v>97</v>
      </c>
      <c r="O9">
        <v>25377</v>
      </c>
      <c r="CF9">
        <v>316221</v>
      </c>
      <c r="CG9">
        <v>29366</v>
      </c>
      <c r="CI9">
        <v>19140</v>
      </c>
      <c r="CJ9">
        <v>340163</v>
      </c>
      <c r="CK9">
        <v>89304</v>
      </c>
    </row>
    <row r="10" spans="1:169" x14ac:dyDescent="0.25">
      <c r="A10" t="s">
        <v>3470</v>
      </c>
      <c r="L10">
        <v>335</v>
      </c>
      <c r="O10">
        <v>27083</v>
      </c>
      <c r="CF10">
        <v>342367</v>
      </c>
      <c r="CG10">
        <v>37369</v>
      </c>
      <c r="CI10">
        <v>14114</v>
      </c>
      <c r="CJ10">
        <v>383422</v>
      </c>
      <c r="CK10">
        <v>83195</v>
      </c>
    </row>
    <row r="11" spans="1:169" x14ac:dyDescent="0.25">
      <c r="A11" t="s">
        <v>3471</v>
      </c>
      <c r="L11">
        <v>115</v>
      </c>
      <c r="O11">
        <v>35097</v>
      </c>
      <c r="CF11">
        <v>358901</v>
      </c>
      <c r="CG11">
        <v>18432</v>
      </c>
      <c r="CI11">
        <v>12095</v>
      </c>
      <c r="CJ11">
        <v>405697</v>
      </c>
      <c r="CK11">
        <v>61783</v>
      </c>
    </row>
    <row r="12" spans="1:169" x14ac:dyDescent="0.25">
      <c r="A12" t="s">
        <v>3472</v>
      </c>
      <c r="L12">
        <v>5736</v>
      </c>
      <c r="O12">
        <v>51577</v>
      </c>
      <c r="CF12">
        <v>417306</v>
      </c>
      <c r="CG12">
        <v>27210</v>
      </c>
      <c r="CI12">
        <v>14894</v>
      </c>
      <c r="CJ12">
        <v>467008</v>
      </c>
      <c r="CK12">
        <v>48484</v>
      </c>
    </row>
    <row r="13" spans="1:169" x14ac:dyDescent="0.25">
      <c r="A13" t="s">
        <v>3473</v>
      </c>
      <c r="L13">
        <v>3148</v>
      </c>
      <c r="O13">
        <v>100537</v>
      </c>
      <c r="CF13">
        <v>461455</v>
      </c>
      <c r="CG13">
        <v>36553</v>
      </c>
      <c r="CI13">
        <v>13827</v>
      </c>
      <c r="CJ13">
        <v>510797</v>
      </c>
      <c r="CK13">
        <v>38333</v>
      </c>
    </row>
    <row r="14" spans="1:169" x14ac:dyDescent="0.25">
      <c r="A14" t="s">
        <v>3474</v>
      </c>
      <c r="K14">
        <v>769568</v>
      </c>
      <c r="L14">
        <v>1807</v>
      </c>
      <c r="O14">
        <v>88059</v>
      </c>
      <c r="P14">
        <v>579343</v>
      </c>
      <c r="BB14">
        <v>249224</v>
      </c>
      <c r="BC14">
        <v>4754</v>
      </c>
      <c r="BF14">
        <v>33496</v>
      </c>
      <c r="BG14">
        <v>226084</v>
      </c>
      <c r="BH14">
        <v>35778</v>
      </c>
      <c r="CF14">
        <v>469492</v>
      </c>
      <c r="CG14">
        <v>31648</v>
      </c>
      <c r="CI14">
        <v>11669</v>
      </c>
      <c r="CJ14">
        <v>523423</v>
      </c>
      <c r="CK14">
        <v>37158</v>
      </c>
    </row>
    <row r="15" spans="1:169" x14ac:dyDescent="0.25">
      <c r="A15" t="s">
        <v>3475</v>
      </c>
      <c r="K15">
        <v>748303</v>
      </c>
      <c r="L15">
        <v>1</v>
      </c>
      <c r="O15">
        <v>45334</v>
      </c>
      <c r="P15">
        <v>722512</v>
      </c>
      <c r="BB15">
        <v>287896</v>
      </c>
      <c r="BC15">
        <v>5141</v>
      </c>
      <c r="BF15">
        <v>29353</v>
      </c>
      <c r="BG15">
        <v>242965</v>
      </c>
      <c r="BH15">
        <v>59620</v>
      </c>
      <c r="CF15">
        <v>431364</v>
      </c>
      <c r="CG15">
        <v>42067</v>
      </c>
      <c r="CI15">
        <v>9486</v>
      </c>
      <c r="CJ15">
        <v>477141</v>
      </c>
      <c r="CK15">
        <v>47094</v>
      </c>
    </row>
    <row r="16" spans="1:169" x14ac:dyDescent="0.25">
      <c r="A16" t="s">
        <v>3476</v>
      </c>
      <c r="K16">
        <v>815825</v>
      </c>
      <c r="L16">
        <v>358</v>
      </c>
      <c r="O16">
        <v>47449</v>
      </c>
      <c r="P16">
        <v>773408</v>
      </c>
      <c r="BB16">
        <v>312173</v>
      </c>
      <c r="BC16">
        <v>4175</v>
      </c>
      <c r="BF16">
        <v>29877</v>
      </c>
      <c r="BG16">
        <v>298273</v>
      </c>
      <c r="BH16">
        <v>51081</v>
      </c>
      <c r="CF16">
        <v>447795</v>
      </c>
      <c r="CG16">
        <v>54250</v>
      </c>
      <c r="CI16">
        <v>10745</v>
      </c>
      <c r="CJ16">
        <v>518394</v>
      </c>
      <c r="CK16">
        <v>52502</v>
      </c>
    </row>
    <row r="17" spans="1:89" x14ac:dyDescent="0.25">
      <c r="A17" t="s">
        <v>3477</v>
      </c>
      <c r="K17">
        <v>895069</v>
      </c>
      <c r="L17">
        <v>302</v>
      </c>
      <c r="O17">
        <v>37302</v>
      </c>
      <c r="P17">
        <v>834550</v>
      </c>
      <c r="BB17">
        <v>379639</v>
      </c>
      <c r="BC17">
        <v>2546</v>
      </c>
      <c r="BF17">
        <v>21808</v>
      </c>
      <c r="BG17">
        <v>340018</v>
      </c>
      <c r="BH17">
        <v>75953</v>
      </c>
      <c r="CF17">
        <v>466317</v>
      </c>
      <c r="CG17">
        <v>53269</v>
      </c>
      <c r="CI17">
        <v>13002</v>
      </c>
      <c r="CJ17">
        <v>500543</v>
      </c>
      <c r="CK17">
        <v>76970</v>
      </c>
    </row>
    <row r="18" spans="1:89" x14ac:dyDescent="0.25">
      <c r="A18" t="s">
        <v>3478</v>
      </c>
      <c r="K18">
        <v>938633</v>
      </c>
      <c r="L18">
        <v>0</v>
      </c>
      <c r="O18">
        <v>39347</v>
      </c>
      <c r="P18">
        <v>879721</v>
      </c>
      <c r="BB18">
        <v>340825</v>
      </c>
      <c r="BC18">
        <v>1825</v>
      </c>
      <c r="BF18">
        <v>12295</v>
      </c>
      <c r="BG18">
        <v>329278</v>
      </c>
      <c r="BH18">
        <v>75207</v>
      </c>
      <c r="CF18">
        <v>424909</v>
      </c>
      <c r="CG18">
        <v>75175</v>
      </c>
      <c r="CI18">
        <v>12641</v>
      </c>
      <c r="CJ18">
        <v>496021</v>
      </c>
      <c r="CK18">
        <v>60193</v>
      </c>
    </row>
    <row r="19" spans="1:89" x14ac:dyDescent="0.25">
      <c r="A19" t="s">
        <v>3479</v>
      </c>
      <c r="K19">
        <v>998336</v>
      </c>
      <c r="L19">
        <v>156</v>
      </c>
      <c r="O19">
        <v>24721</v>
      </c>
      <c r="P19">
        <v>954773</v>
      </c>
      <c r="BB19">
        <v>398912</v>
      </c>
      <c r="BC19">
        <v>2340</v>
      </c>
      <c r="BF19">
        <v>12561</v>
      </c>
      <c r="BG19">
        <v>394715</v>
      </c>
      <c r="BH19">
        <v>71948</v>
      </c>
      <c r="CF19">
        <v>425217</v>
      </c>
      <c r="CG19">
        <v>120036</v>
      </c>
      <c r="CI19">
        <v>16228</v>
      </c>
      <c r="CJ19">
        <v>553793</v>
      </c>
      <c r="CK19">
        <v>40750</v>
      </c>
    </row>
    <row r="20" spans="1:89" x14ac:dyDescent="0.25">
      <c r="A20" t="s">
        <v>3480</v>
      </c>
      <c r="K20">
        <v>1108527</v>
      </c>
      <c r="L20">
        <v>463</v>
      </c>
      <c r="O20">
        <v>40136</v>
      </c>
      <c r="P20">
        <v>1089566</v>
      </c>
      <c r="BB20">
        <v>475801</v>
      </c>
      <c r="BC20">
        <v>1767</v>
      </c>
      <c r="BF20">
        <v>22555</v>
      </c>
      <c r="BG20">
        <v>449102</v>
      </c>
      <c r="BH20">
        <v>80722</v>
      </c>
      <c r="CF20">
        <v>469377</v>
      </c>
      <c r="CG20">
        <v>119166</v>
      </c>
      <c r="CI20">
        <v>28999</v>
      </c>
      <c r="CJ20">
        <v>564397</v>
      </c>
      <c r="CK20">
        <v>42853</v>
      </c>
    </row>
    <row r="21" spans="1:89" x14ac:dyDescent="0.25">
      <c r="A21" t="s">
        <v>3481</v>
      </c>
      <c r="K21">
        <v>1141467</v>
      </c>
      <c r="L21">
        <v>1761</v>
      </c>
      <c r="O21">
        <v>36285</v>
      </c>
      <c r="P21">
        <v>1080990</v>
      </c>
      <c r="BB21">
        <v>521264</v>
      </c>
      <c r="BC21">
        <v>2674</v>
      </c>
      <c r="BF21">
        <v>33916</v>
      </c>
      <c r="BG21">
        <v>479764</v>
      </c>
      <c r="BH21">
        <v>99582</v>
      </c>
      <c r="CF21">
        <v>453897</v>
      </c>
      <c r="CG21">
        <v>128479</v>
      </c>
      <c r="CI21">
        <v>27701</v>
      </c>
      <c r="CJ21">
        <v>555165</v>
      </c>
      <c r="CK21">
        <v>48706</v>
      </c>
    </row>
    <row r="22" spans="1:89" x14ac:dyDescent="0.25">
      <c r="A22" t="s">
        <v>3482</v>
      </c>
      <c r="K22">
        <v>1233954</v>
      </c>
      <c r="L22">
        <v>459</v>
      </c>
      <c r="O22">
        <v>37925</v>
      </c>
      <c r="P22">
        <v>1135063</v>
      </c>
      <c r="BB22">
        <v>528111</v>
      </c>
      <c r="BC22">
        <v>3379</v>
      </c>
      <c r="BF22">
        <v>32328</v>
      </c>
      <c r="BG22">
        <v>488075</v>
      </c>
      <c r="BH22">
        <v>111741</v>
      </c>
      <c r="CF22">
        <v>449979</v>
      </c>
      <c r="CG22">
        <v>131533</v>
      </c>
      <c r="CI22">
        <v>25991</v>
      </c>
      <c r="CJ22">
        <v>560474</v>
      </c>
      <c r="CK22">
        <v>49370</v>
      </c>
    </row>
    <row r="23" spans="1:89" x14ac:dyDescent="0.25">
      <c r="A23" t="s">
        <v>3483</v>
      </c>
      <c r="K23">
        <v>1233088</v>
      </c>
      <c r="L23">
        <v>1185</v>
      </c>
      <c r="O23">
        <v>34366</v>
      </c>
      <c r="P23">
        <v>1165627</v>
      </c>
      <c r="BB23">
        <v>542278</v>
      </c>
      <c r="BC23">
        <v>3195</v>
      </c>
      <c r="BF23">
        <v>24201</v>
      </c>
      <c r="BG23">
        <v>526369</v>
      </c>
      <c r="BH23">
        <v>108144</v>
      </c>
      <c r="CF23">
        <v>416757</v>
      </c>
      <c r="CG23">
        <v>129124</v>
      </c>
      <c r="CI23">
        <v>26753</v>
      </c>
      <c r="CJ23">
        <v>522317</v>
      </c>
      <c r="CK23">
        <v>52105</v>
      </c>
    </row>
    <row r="24" spans="1:89" x14ac:dyDescent="0.25">
      <c r="A24" t="s">
        <v>3484</v>
      </c>
      <c r="K24">
        <v>1331528</v>
      </c>
      <c r="L24">
        <v>4809</v>
      </c>
      <c r="O24">
        <v>34521</v>
      </c>
      <c r="P24">
        <v>1264064</v>
      </c>
      <c r="BB24">
        <v>602547</v>
      </c>
      <c r="BC24">
        <v>4413</v>
      </c>
      <c r="BF24">
        <v>24605</v>
      </c>
      <c r="BG24">
        <v>581128</v>
      </c>
      <c r="BH24">
        <v>111333</v>
      </c>
      <c r="CF24">
        <v>420331</v>
      </c>
      <c r="CG24">
        <v>152035</v>
      </c>
      <c r="CI24">
        <v>33799</v>
      </c>
      <c r="CJ24">
        <v>557057</v>
      </c>
      <c r="CK24">
        <v>39174</v>
      </c>
    </row>
    <row r="25" spans="1:89" x14ac:dyDescent="0.25">
      <c r="A25" t="s">
        <v>3485</v>
      </c>
      <c r="K25">
        <v>1396787</v>
      </c>
      <c r="L25">
        <v>1682</v>
      </c>
      <c r="O25">
        <v>35572</v>
      </c>
      <c r="P25">
        <v>1298476</v>
      </c>
      <c r="BB25">
        <v>665687</v>
      </c>
      <c r="BC25">
        <v>5159</v>
      </c>
      <c r="BF25">
        <v>34392</v>
      </c>
      <c r="BG25">
        <v>615856</v>
      </c>
      <c r="BH25">
        <v>133981</v>
      </c>
      <c r="CF25">
        <v>426699</v>
      </c>
      <c r="CG25">
        <v>162869</v>
      </c>
      <c r="CI25">
        <v>27877</v>
      </c>
      <c r="CJ25">
        <v>562813</v>
      </c>
      <c r="CK25">
        <v>44491</v>
      </c>
    </row>
    <row r="26" spans="1:89" x14ac:dyDescent="0.25">
      <c r="A26" t="s">
        <v>3486</v>
      </c>
      <c r="K26">
        <v>1415335</v>
      </c>
      <c r="L26">
        <v>2906</v>
      </c>
      <c r="O26">
        <v>38588</v>
      </c>
      <c r="P26">
        <v>1319537</v>
      </c>
      <c r="BB26">
        <v>668573</v>
      </c>
      <c r="BC26">
        <v>8566</v>
      </c>
      <c r="BF26">
        <v>47752</v>
      </c>
      <c r="BG26">
        <v>616090</v>
      </c>
      <c r="BH26">
        <v>149449</v>
      </c>
      <c r="CF26">
        <v>415656</v>
      </c>
      <c r="CG26">
        <v>173299</v>
      </c>
      <c r="CI26">
        <v>38570</v>
      </c>
      <c r="CJ26">
        <v>548801</v>
      </c>
      <c r="CK26">
        <v>59959</v>
      </c>
    </row>
    <row r="27" spans="1:89" x14ac:dyDescent="0.25">
      <c r="A27" t="s">
        <v>3487</v>
      </c>
      <c r="K27">
        <v>1411956</v>
      </c>
      <c r="L27">
        <v>13773</v>
      </c>
      <c r="O27">
        <v>27403</v>
      </c>
      <c r="P27">
        <v>1354411</v>
      </c>
      <c r="BB27">
        <v>631405</v>
      </c>
      <c r="BC27">
        <v>14892</v>
      </c>
      <c r="BF27">
        <v>18943</v>
      </c>
      <c r="BG27">
        <v>653426</v>
      </c>
      <c r="BH27">
        <v>125101</v>
      </c>
      <c r="CF27">
        <v>363358</v>
      </c>
      <c r="CG27">
        <v>182036</v>
      </c>
      <c r="CI27">
        <v>25743</v>
      </c>
      <c r="CJ27">
        <v>531067</v>
      </c>
      <c r="CK27">
        <v>59508</v>
      </c>
    </row>
    <row r="28" spans="1:89" x14ac:dyDescent="0.25">
      <c r="A28" t="s">
        <v>3488</v>
      </c>
      <c r="K28">
        <v>1473430</v>
      </c>
      <c r="L28">
        <v>13358</v>
      </c>
      <c r="O28">
        <v>16743</v>
      </c>
      <c r="P28">
        <v>1408852</v>
      </c>
      <c r="BB28">
        <v>678938</v>
      </c>
      <c r="BC28">
        <v>17658</v>
      </c>
      <c r="BF28">
        <v>13355</v>
      </c>
      <c r="BG28">
        <v>659332</v>
      </c>
      <c r="BH28">
        <v>151030</v>
      </c>
      <c r="CF28">
        <v>347900</v>
      </c>
      <c r="CG28">
        <v>222571</v>
      </c>
      <c r="CI28">
        <v>20815</v>
      </c>
      <c r="CJ28">
        <v>563464</v>
      </c>
      <c r="CK28">
        <v>53501</v>
      </c>
    </row>
    <row r="29" spans="1:89" x14ac:dyDescent="0.25">
      <c r="A29" t="s">
        <v>3489</v>
      </c>
      <c r="K29">
        <v>1510134</v>
      </c>
      <c r="L29">
        <v>9790</v>
      </c>
      <c r="O29">
        <v>13456</v>
      </c>
      <c r="P29">
        <v>1452656</v>
      </c>
      <c r="BB29">
        <v>665416</v>
      </c>
      <c r="BC29">
        <v>12771</v>
      </c>
      <c r="BF29">
        <v>9897</v>
      </c>
      <c r="BG29">
        <v>685268</v>
      </c>
      <c r="BH29">
        <v>138455</v>
      </c>
      <c r="CF29">
        <v>332147</v>
      </c>
      <c r="CG29">
        <v>233208</v>
      </c>
      <c r="CI29">
        <v>18495</v>
      </c>
      <c r="CJ29">
        <v>559439</v>
      </c>
      <c r="CK29">
        <v>44870</v>
      </c>
    </row>
    <row r="30" spans="1:89" x14ac:dyDescent="0.25">
      <c r="A30" t="s">
        <v>3490</v>
      </c>
      <c r="K30">
        <v>1514266</v>
      </c>
      <c r="L30">
        <v>10685</v>
      </c>
      <c r="O30">
        <v>8976</v>
      </c>
      <c r="P30">
        <v>1475646</v>
      </c>
      <c r="BB30">
        <v>696015</v>
      </c>
      <c r="BC30">
        <v>17377</v>
      </c>
      <c r="BF30">
        <v>6931</v>
      </c>
      <c r="BG30">
        <v>694356</v>
      </c>
      <c r="BH30">
        <v>152018</v>
      </c>
      <c r="CF30">
        <v>315577</v>
      </c>
      <c r="CG30">
        <v>243268</v>
      </c>
      <c r="CI30">
        <v>14022</v>
      </c>
      <c r="CJ30">
        <v>548678</v>
      </c>
      <c r="CK30">
        <v>44869</v>
      </c>
    </row>
    <row r="31" spans="1:89" x14ac:dyDescent="0.25">
      <c r="A31" t="s">
        <v>3491</v>
      </c>
      <c r="K31">
        <v>1570553</v>
      </c>
      <c r="L31">
        <v>13878</v>
      </c>
      <c r="O31">
        <v>6592</v>
      </c>
      <c r="P31">
        <v>1532608</v>
      </c>
      <c r="BB31">
        <v>719590</v>
      </c>
      <c r="BC31">
        <v>11831</v>
      </c>
      <c r="BF31">
        <v>8224</v>
      </c>
      <c r="BG31">
        <v>732405</v>
      </c>
      <c r="BH31">
        <v>144505</v>
      </c>
      <c r="CF31">
        <v>295679</v>
      </c>
      <c r="CG31">
        <v>264314</v>
      </c>
      <c r="CI31">
        <v>12850</v>
      </c>
      <c r="CJ31">
        <v>545813</v>
      </c>
      <c r="CK31">
        <v>49775</v>
      </c>
    </row>
    <row r="32" spans="1:89" x14ac:dyDescent="0.25">
      <c r="A32" t="s">
        <v>3492</v>
      </c>
      <c r="K32">
        <v>1603896</v>
      </c>
      <c r="L32">
        <v>16145</v>
      </c>
      <c r="O32">
        <v>6986</v>
      </c>
      <c r="P32">
        <v>1581946</v>
      </c>
      <c r="BB32">
        <v>764597</v>
      </c>
      <c r="BC32">
        <v>9210</v>
      </c>
      <c r="BF32">
        <v>15014</v>
      </c>
      <c r="BG32">
        <v>747254</v>
      </c>
      <c r="BH32">
        <v>156677</v>
      </c>
      <c r="CF32">
        <v>275910</v>
      </c>
      <c r="CG32">
        <v>272753</v>
      </c>
      <c r="CI32">
        <v>15281</v>
      </c>
      <c r="CJ32">
        <v>538924</v>
      </c>
      <c r="CK32">
        <v>47538</v>
      </c>
    </row>
    <row r="33" spans="1:89" x14ac:dyDescent="0.25">
      <c r="A33" t="s">
        <v>3493</v>
      </c>
      <c r="K33">
        <v>1598186</v>
      </c>
      <c r="L33">
        <v>10482</v>
      </c>
      <c r="O33">
        <v>683</v>
      </c>
      <c r="P33">
        <v>1611348</v>
      </c>
      <c r="BB33">
        <v>742046</v>
      </c>
      <c r="BC33">
        <v>11885</v>
      </c>
      <c r="BF33">
        <v>5386</v>
      </c>
      <c r="BG33">
        <v>750424</v>
      </c>
      <c r="BH33">
        <v>155846</v>
      </c>
      <c r="CF33">
        <v>266825</v>
      </c>
      <c r="CG33">
        <v>295771</v>
      </c>
      <c r="CI33">
        <v>18870</v>
      </c>
      <c r="CJ33">
        <v>554581</v>
      </c>
      <c r="CK33">
        <v>40403</v>
      </c>
    </row>
    <row r="34" spans="1:89" x14ac:dyDescent="0.25">
      <c r="A34" t="s">
        <v>3494</v>
      </c>
      <c r="K34">
        <v>1645172</v>
      </c>
      <c r="L34">
        <v>10052</v>
      </c>
      <c r="O34">
        <v>629</v>
      </c>
      <c r="P34">
        <v>1676304</v>
      </c>
      <c r="AS34">
        <v>10361</v>
      </c>
      <c r="BB34">
        <v>765071</v>
      </c>
      <c r="BC34">
        <v>13002</v>
      </c>
      <c r="BF34">
        <v>3830</v>
      </c>
      <c r="BG34">
        <v>775814</v>
      </c>
      <c r="BH34">
        <v>155407</v>
      </c>
      <c r="CF34">
        <v>268567</v>
      </c>
      <c r="CG34">
        <v>345187</v>
      </c>
      <c r="CI34">
        <v>14882</v>
      </c>
      <c r="CJ34">
        <v>587011</v>
      </c>
      <c r="CK34">
        <v>56214</v>
      </c>
    </row>
    <row r="35" spans="1:89" x14ac:dyDescent="0.25">
      <c r="A35" t="s">
        <v>3495</v>
      </c>
      <c r="K35">
        <v>1742456</v>
      </c>
      <c r="L35">
        <v>15648</v>
      </c>
      <c r="O35">
        <v>434</v>
      </c>
      <c r="P35">
        <v>1754932</v>
      </c>
      <c r="AS35">
        <v>12139</v>
      </c>
      <c r="BB35">
        <v>784727</v>
      </c>
      <c r="BC35">
        <v>13845</v>
      </c>
      <c r="BF35">
        <v>4377</v>
      </c>
      <c r="BG35">
        <v>797380</v>
      </c>
      <c r="BH35">
        <v>154096</v>
      </c>
      <c r="CF35">
        <v>263961</v>
      </c>
      <c r="CG35">
        <v>376795</v>
      </c>
      <c r="CI35">
        <v>12895</v>
      </c>
      <c r="CJ35">
        <v>626430</v>
      </c>
      <c r="CK35">
        <v>61196</v>
      </c>
    </row>
    <row r="36" spans="1:89" x14ac:dyDescent="0.25">
      <c r="A36" t="s">
        <v>3496</v>
      </c>
      <c r="K36">
        <v>1801448</v>
      </c>
      <c r="L36">
        <v>15215</v>
      </c>
      <c r="O36">
        <v>848</v>
      </c>
      <c r="P36">
        <v>1809783</v>
      </c>
      <c r="AS36">
        <v>13174</v>
      </c>
      <c r="BB36">
        <v>804429</v>
      </c>
      <c r="BC36">
        <v>18492</v>
      </c>
      <c r="BF36">
        <v>4269</v>
      </c>
      <c r="BG36">
        <v>818150</v>
      </c>
      <c r="BH36">
        <v>159703</v>
      </c>
      <c r="CF36">
        <v>275956</v>
      </c>
      <c r="CG36">
        <v>395939</v>
      </c>
      <c r="CI36">
        <v>21940</v>
      </c>
      <c r="CJ36">
        <v>651885</v>
      </c>
      <c r="CK36">
        <v>65597</v>
      </c>
    </row>
    <row r="37" spans="1:89" x14ac:dyDescent="0.25">
      <c r="A37" t="s">
        <v>3497</v>
      </c>
      <c r="K37">
        <v>1902264</v>
      </c>
      <c r="L37">
        <v>21591</v>
      </c>
      <c r="O37">
        <v>249</v>
      </c>
      <c r="P37">
        <v>1925377</v>
      </c>
      <c r="AS37">
        <v>15373</v>
      </c>
      <c r="BB37">
        <v>839373</v>
      </c>
      <c r="BC37">
        <v>48148</v>
      </c>
      <c r="BF37">
        <v>1547</v>
      </c>
      <c r="BG37">
        <v>875539</v>
      </c>
      <c r="BH37">
        <v>173158</v>
      </c>
      <c r="CF37">
        <v>275814</v>
      </c>
      <c r="CG37">
        <v>409928</v>
      </c>
      <c r="CI37">
        <v>20013</v>
      </c>
      <c r="CJ37">
        <v>668239</v>
      </c>
      <c r="CK37">
        <v>67359</v>
      </c>
    </row>
    <row r="38" spans="1:89" x14ac:dyDescent="0.25">
      <c r="A38" t="s">
        <v>3498</v>
      </c>
      <c r="K38">
        <v>1995947</v>
      </c>
      <c r="L38">
        <v>22709</v>
      </c>
      <c r="O38">
        <v>703</v>
      </c>
      <c r="P38">
        <v>2016995</v>
      </c>
      <c r="AS38">
        <v>19517</v>
      </c>
      <c r="BB38">
        <v>846863</v>
      </c>
      <c r="BC38">
        <v>50853</v>
      </c>
      <c r="BF38">
        <v>1123</v>
      </c>
      <c r="BG38">
        <v>900262</v>
      </c>
      <c r="BH38">
        <v>171714</v>
      </c>
      <c r="CF38">
        <v>265906</v>
      </c>
      <c r="CG38">
        <v>461611</v>
      </c>
      <c r="CI38">
        <v>16891</v>
      </c>
      <c r="CJ38">
        <v>721924</v>
      </c>
      <c r="CK38">
        <v>58395</v>
      </c>
    </row>
    <row r="39" spans="1:89" x14ac:dyDescent="0.25">
      <c r="A39" t="s">
        <v>3499</v>
      </c>
      <c r="K39">
        <v>2080199</v>
      </c>
      <c r="L39">
        <v>24320</v>
      </c>
      <c r="O39">
        <v>461</v>
      </c>
      <c r="P39">
        <v>2111349</v>
      </c>
      <c r="AS39">
        <v>20989</v>
      </c>
      <c r="BB39">
        <v>895756</v>
      </c>
      <c r="BC39">
        <v>53825</v>
      </c>
      <c r="BF39">
        <v>898</v>
      </c>
      <c r="BG39">
        <v>927211</v>
      </c>
      <c r="BH39">
        <v>195271</v>
      </c>
      <c r="CF39">
        <v>257510</v>
      </c>
      <c r="CG39">
        <v>557845</v>
      </c>
      <c r="CI39">
        <v>19785</v>
      </c>
      <c r="CJ39">
        <v>804288</v>
      </c>
      <c r="CK39">
        <v>53994</v>
      </c>
    </row>
    <row r="40" spans="1:89" x14ac:dyDescent="0.25">
      <c r="A40" t="s">
        <v>3500</v>
      </c>
      <c r="K40">
        <v>2179093</v>
      </c>
      <c r="L40">
        <v>21658</v>
      </c>
      <c r="O40">
        <v>410</v>
      </c>
      <c r="P40">
        <v>2195268</v>
      </c>
      <c r="AS40">
        <v>20747</v>
      </c>
      <c r="BB40">
        <v>910824</v>
      </c>
      <c r="BC40">
        <v>55778</v>
      </c>
      <c r="BF40">
        <v>2761</v>
      </c>
      <c r="BG40">
        <v>971316</v>
      </c>
      <c r="BH40">
        <v>190622</v>
      </c>
      <c r="CF40">
        <v>274684</v>
      </c>
      <c r="CG40">
        <v>577700</v>
      </c>
      <c r="CI40">
        <v>13217</v>
      </c>
      <c r="CJ40">
        <v>838045</v>
      </c>
      <c r="CK40">
        <v>59681</v>
      </c>
    </row>
    <row r="41" spans="1:89" x14ac:dyDescent="0.25">
      <c r="A41" t="s">
        <v>3501</v>
      </c>
      <c r="K41">
        <v>2298775</v>
      </c>
      <c r="L41">
        <v>24787</v>
      </c>
      <c r="O41">
        <v>424</v>
      </c>
      <c r="P41">
        <v>2333778</v>
      </c>
      <c r="AS41">
        <v>19346</v>
      </c>
      <c r="BB41">
        <v>976665</v>
      </c>
      <c r="BC41">
        <v>66449</v>
      </c>
      <c r="BF41">
        <v>1211</v>
      </c>
      <c r="BG41">
        <v>1067110</v>
      </c>
      <c r="BH41">
        <v>154319</v>
      </c>
      <c r="CF41">
        <v>292519</v>
      </c>
      <c r="CG41">
        <v>637401</v>
      </c>
      <c r="CI41">
        <v>12060</v>
      </c>
      <c r="CJ41">
        <v>925647</v>
      </c>
      <c r="CK41">
        <v>55216</v>
      </c>
    </row>
    <row r="42" spans="1:89" x14ac:dyDescent="0.25">
      <c r="A42" t="s">
        <v>3502</v>
      </c>
      <c r="K42">
        <v>2382418</v>
      </c>
      <c r="L42">
        <v>48759</v>
      </c>
      <c r="O42">
        <v>1466</v>
      </c>
      <c r="P42">
        <v>2436156</v>
      </c>
      <c r="AS42">
        <v>22945</v>
      </c>
      <c r="BB42">
        <v>1029343</v>
      </c>
      <c r="BC42">
        <v>143149</v>
      </c>
      <c r="BF42">
        <v>3231</v>
      </c>
      <c r="BG42">
        <v>1128714</v>
      </c>
      <c r="BH42">
        <v>196461</v>
      </c>
      <c r="CF42">
        <v>354597</v>
      </c>
      <c r="CG42">
        <v>676225</v>
      </c>
      <c r="CI42">
        <v>8507</v>
      </c>
      <c r="CJ42">
        <v>1030177</v>
      </c>
      <c r="CK42">
        <v>53480</v>
      </c>
    </row>
    <row r="43" spans="1:89" x14ac:dyDescent="0.25">
      <c r="A43" t="s">
        <v>3503</v>
      </c>
      <c r="K43">
        <v>2320488</v>
      </c>
      <c r="L43">
        <v>74402</v>
      </c>
      <c r="O43">
        <v>865</v>
      </c>
      <c r="P43">
        <v>2386176</v>
      </c>
      <c r="AS43">
        <v>23906</v>
      </c>
      <c r="BB43">
        <v>974025</v>
      </c>
      <c r="BC43">
        <v>105579</v>
      </c>
      <c r="BF43">
        <v>855</v>
      </c>
      <c r="BG43">
        <v>1075916</v>
      </c>
      <c r="BH43">
        <v>200068</v>
      </c>
      <c r="CF43">
        <v>390491</v>
      </c>
      <c r="CG43">
        <v>579157</v>
      </c>
      <c r="CI43">
        <v>4969</v>
      </c>
      <c r="CJ43">
        <v>963216</v>
      </c>
      <c r="CK43">
        <v>59694</v>
      </c>
    </row>
    <row r="44" spans="1:89" x14ac:dyDescent="0.25">
      <c r="A44" t="s">
        <v>3504</v>
      </c>
      <c r="K44">
        <v>2378960</v>
      </c>
      <c r="L44">
        <v>67249</v>
      </c>
      <c r="O44">
        <v>744</v>
      </c>
      <c r="P44">
        <v>2436228</v>
      </c>
      <c r="AS44">
        <v>25158</v>
      </c>
      <c r="BB44">
        <v>968650</v>
      </c>
      <c r="BC44">
        <v>56679</v>
      </c>
      <c r="BF44">
        <v>267</v>
      </c>
      <c r="BG44">
        <v>1040571</v>
      </c>
      <c r="BH44">
        <v>208833</v>
      </c>
      <c r="CF44">
        <v>450957</v>
      </c>
      <c r="CG44">
        <v>446528</v>
      </c>
      <c r="CI44">
        <v>5342</v>
      </c>
      <c r="CJ44">
        <v>898572</v>
      </c>
      <c r="CK44">
        <v>74126</v>
      </c>
    </row>
    <row r="45" spans="1:89" x14ac:dyDescent="0.25">
      <c r="A45" t="s">
        <v>3505</v>
      </c>
      <c r="K45">
        <v>2502711</v>
      </c>
      <c r="L45">
        <v>47774</v>
      </c>
      <c r="O45">
        <v>1143</v>
      </c>
      <c r="P45">
        <v>2553834</v>
      </c>
      <c r="AS45">
        <v>25590</v>
      </c>
      <c r="BB45">
        <v>1070032</v>
      </c>
      <c r="BC45">
        <v>53520</v>
      </c>
      <c r="BF45">
        <v>421</v>
      </c>
      <c r="BG45">
        <v>1146695</v>
      </c>
      <c r="BH45">
        <v>185986</v>
      </c>
      <c r="CF45">
        <v>503953</v>
      </c>
      <c r="CG45">
        <v>517325</v>
      </c>
      <c r="CI45">
        <v>4210</v>
      </c>
      <c r="CJ45">
        <v>1025148</v>
      </c>
      <c r="CK45">
        <v>72344</v>
      </c>
    </row>
    <row r="46" spans="1:89" x14ac:dyDescent="0.25">
      <c r="A46" t="s">
        <v>3506</v>
      </c>
      <c r="K46">
        <v>2566300</v>
      </c>
      <c r="L46">
        <v>79356</v>
      </c>
      <c r="O46">
        <v>643</v>
      </c>
      <c r="P46">
        <v>2619540</v>
      </c>
      <c r="AS46">
        <v>28263</v>
      </c>
      <c r="BB46">
        <v>1196143</v>
      </c>
      <c r="BC46">
        <v>91318</v>
      </c>
      <c r="BF46">
        <v>519</v>
      </c>
      <c r="BG46">
        <v>1223328</v>
      </c>
      <c r="BH46">
        <v>250295</v>
      </c>
      <c r="CF46">
        <v>640140</v>
      </c>
      <c r="CG46">
        <v>496065</v>
      </c>
      <c r="CI46">
        <v>2305</v>
      </c>
      <c r="CJ46">
        <v>1120927</v>
      </c>
      <c r="CK46">
        <v>89993</v>
      </c>
    </row>
    <row r="47" spans="1:89" x14ac:dyDescent="0.25">
      <c r="A47" t="s">
        <v>3507</v>
      </c>
      <c r="K47">
        <v>2615968</v>
      </c>
      <c r="L47">
        <v>69479</v>
      </c>
      <c r="O47">
        <v>470</v>
      </c>
      <c r="P47">
        <v>2705308</v>
      </c>
      <c r="AS47">
        <v>27707</v>
      </c>
      <c r="BB47">
        <v>1155969</v>
      </c>
      <c r="BC47">
        <v>63288</v>
      </c>
      <c r="BF47">
        <v>1202</v>
      </c>
      <c r="BG47">
        <v>1252556</v>
      </c>
      <c r="BH47">
        <v>216463</v>
      </c>
      <c r="CF47">
        <v>608634</v>
      </c>
      <c r="CG47">
        <v>494640</v>
      </c>
      <c r="CI47">
        <v>4634</v>
      </c>
      <c r="CJ47">
        <v>1103233</v>
      </c>
      <c r="CK47">
        <v>90194</v>
      </c>
    </row>
    <row r="48" spans="1:89" x14ac:dyDescent="0.25">
      <c r="A48" t="s">
        <v>3508</v>
      </c>
      <c r="K48">
        <v>2495396</v>
      </c>
      <c r="L48">
        <v>65999</v>
      </c>
      <c r="O48">
        <v>155</v>
      </c>
      <c r="P48">
        <v>2567573</v>
      </c>
      <c r="AS48">
        <v>32921</v>
      </c>
      <c r="BB48">
        <v>1150594</v>
      </c>
      <c r="BC48">
        <v>70489</v>
      </c>
      <c r="BF48">
        <v>1079</v>
      </c>
      <c r="BG48">
        <v>1208456</v>
      </c>
      <c r="BH48">
        <v>228729</v>
      </c>
      <c r="CF48">
        <v>615579</v>
      </c>
      <c r="CG48">
        <v>420144</v>
      </c>
      <c r="CI48">
        <v>3226</v>
      </c>
      <c r="CJ48">
        <v>1031557</v>
      </c>
      <c r="CK48">
        <v>95598</v>
      </c>
    </row>
    <row r="49" spans="1:169" x14ac:dyDescent="0.25">
      <c r="A49" t="s">
        <v>3509</v>
      </c>
      <c r="K49">
        <v>2376188</v>
      </c>
      <c r="L49">
        <v>51204</v>
      </c>
      <c r="O49">
        <v>493</v>
      </c>
      <c r="P49">
        <v>2407747</v>
      </c>
      <c r="AS49">
        <v>35723</v>
      </c>
      <c r="BB49">
        <v>973981</v>
      </c>
      <c r="BC49">
        <v>51908</v>
      </c>
      <c r="BF49">
        <v>1220</v>
      </c>
      <c r="BG49">
        <v>1048975</v>
      </c>
      <c r="BH49">
        <v>205113</v>
      </c>
      <c r="CF49">
        <v>578426</v>
      </c>
      <c r="CG49">
        <v>343557</v>
      </c>
      <c r="CI49">
        <v>12233</v>
      </c>
      <c r="CJ49">
        <v>918026</v>
      </c>
      <c r="CK49">
        <v>91786</v>
      </c>
    </row>
    <row r="50" spans="1:169" x14ac:dyDescent="0.25">
      <c r="A50" t="s">
        <v>3510</v>
      </c>
      <c r="C50">
        <v>4991572</v>
      </c>
      <c r="D50">
        <v>441527</v>
      </c>
      <c r="E50">
        <v>6589</v>
      </c>
      <c r="G50">
        <v>118492</v>
      </c>
      <c r="H50">
        <v>5381761</v>
      </c>
      <c r="I50">
        <v>577894</v>
      </c>
      <c r="K50">
        <v>2336182</v>
      </c>
      <c r="L50">
        <v>57182</v>
      </c>
      <c r="M50">
        <v>1706</v>
      </c>
      <c r="O50">
        <v>697</v>
      </c>
      <c r="P50">
        <v>2404448</v>
      </c>
      <c r="Q50">
        <v>203469</v>
      </c>
      <c r="AG50">
        <v>10902</v>
      </c>
      <c r="AK50">
        <v>11147</v>
      </c>
      <c r="AL50">
        <v>2733</v>
      </c>
      <c r="AN50">
        <v>282787</v>
      </c>
      <c r="AO50">
        <v>11185</v>
      </c>
      <c r="AQ50">
        <v>425</v>
      </c>
      <c r="AR50">
        <v>295460</v>
      </c>
      <c r="AS50">
        <v>34011</v>
      </c>
      <c r="AU50">
        <v>43521</v>
      </c>
      <c r="AV50">
        <v>2423</v>
      </c>
      <c r="AX50">
        <v>32</v>
      </c>
      <c r="AY50">
        <v>46306</v>
      </c>
      <c r="AZ50">
        <v>11042</v>
      </c>
      <c r="BB50">
        <v>953732</v>
      </c>
      <c r="BC50">
        <v>63071</v>
      </c>
      <c r="BF50">
        <v>1885</v>
      </c>
      <c r="BG50">
        <v>1032476</v>
      </c>
      <c r="BH50">
        <v>191541</v>
      </c>
      <c r="CF50">
        <v>482088</v>
      </c>
      <c r="CG50">
        <v>292070</v>
      </c>
      <c r="CI50">
        <v>43243</v>
      </c>
      <c r="CJ50">
        <v>762030</v>
      </c>
      <c r="CK50">
        <v>77992</v>
      </c>
      <c r="DD50">
        <v>81026</v>
      </c>
      <c r="DE50">
        <v>3646</v>
      </c>
      <c r="DG50">
        <v>1806</v>
      </c>
      <c r="DH50">
        <v>83940</v>
      </c>
      <c r="DI50">
        <v>2469</v>
      </c>
      <c r="DJ50">
        <v>131749</v>
      </c>
      <c r="DM50">
        <v>7526</v>
      </c>
      <c r="DN50">
        <v>124921</v>
      </c>
      <c r="DO50">
        <v>1750</v>
      </c>
      <c r="DP50">
        <v>25652</v>
      </c>
      <c r="DQ50">
        <v>3131</v>
      </c>
      <c r="DS50">
        <v>4120</v>
      </c>
      <c r="DT50">
        <v>27018</v>
      </c>
      <c r="DU50">
        <v>3965</v>
      </c>
      <c r="DV50">
        <v>60561</v>
      </c>
      <c r="DW50">
        <v>3069</v>
      </c>
      <c r="DY50">
        <v>6981</v>
      </c>
      <c r="DZ50">
        <v>55958</v>
      </c>
      <c r="EA50">
        <v>14304</v>
      </c>
      <c r="EB50">
        <v>6943</v>
      </c>
      <c r="EC50">
        <v>260</v>
      </c>
      <c r="EE50">
        <v>494</v>
      </c>
      <c r="EF50">
        <v>6581</v>
      </c>
      <c r="EG50">
        <v>670</v>
      </c>
      <c r="EH50">
        <v>142430</v>
      </c>
      <c r="EK50">
        <v>50292</v>
      </c>
      <c r="EL50">
        <v>91868</v>
      </c>
      <c r="EM50">
        <v>4502</v>
      </c>
      <c r="EV50">
        <v>123983</v>
      </c>
      <c r="EW50">
        <v>1427</v>
      </c>
      <c r="EY50">
        <v>146</v>
      </c>
      <c r="EZ50">
        <v>123982</v>
      </c>
      <c r="FA50">
        <v>19613</v>
      </c>
      <c r="FB50">
        <v>206399</v>
      </c>
      <c r="FF50">
        <v>206399</v>
      </c>
      <c r="FH50">
        <v>33189</v>
      </c>
      <c r="FI50">
        <v>1389</v>
      </c>
      <c r="FK50">
        <v>610</v>
      </c>
      <c r="FL50">
        <v>36213</v>
      </c>
      <c r="FM50">
        <v>2780</v>
      </c>
    </row>
    <row r="51" spans="1:169" x14ac:dyDescent="0.25">
      <c r="A51" t="s">
        <v>3511</v>
      </c>
      <c r="C51">
        <v>4789229</v>
      </c>
      <c r="D51">
        <v>423989</v>
      </c>
      <c r="E51">
        <v>3969</v>
      </c>
      <c r="G51">
        <v>187639</v>
      </c>
      <c r="H51">
        <v>5094576</v>
      </c>
      <c r="I51">
        <v>534285</v>
      </c>
      <c r="K51">
        <v>2312610</v>
      </c>
      <c r="L51">
        <v>71810</v>
      </c>
      <c r="M51">
        <v>629</v>
      </c>
      <c r="O51">
        <v>7195</v>
      </c>
      <c r="P51">
        <v>2386824</v>
      </c>
      <c r="Q51">
        <v>194498</v>
      </c>
      <c r="AG51">
        <v>8177</v>
      </c>
      <c r="AH51">
        <v>1</v>
      </c>
      <c r="AK51">
        <v>9307</v>
      </c>
      <c r="AL51">
        <v>2306</v>
      </c>
      <c r="AN51">
        <v>283799</v>
      </c>
      <c r="AO51">
        <v>8541</v>
      </c>
      <c r="AQ51">
        <v>1790</v>
      </c>
      <c r="AR51">
        <v>293384</v>
      </c>
      <c r="AS51">
        <v>31180</v>
      </c>
      <c r="AU51">
        <v>41937</v>
      </c>
      <c r="AV51">
        <v>4677</v>
      </c>
      <c r="AX51">
        <v>315</v>
      </c>
      <c r="AY51">
        <v>46963</v>
      </c>
      <c r="AZ51">
        <v>10420</v>
      </c>
      <c r="BB51">
        <v>951242</v>
      </c>
      <c r="BC51">
        <v>34040</v>
      </c>
      <c r="BF51">
        <v>27124</v>
      </c>
      <c r="BG51">
        <v>974864</v>
      </c>
      <c r="BH51">
        <v>178592</v>
      </c>
      <c r="CF51">
        <v>390377</v>
      </c>
      <c r="CG51">
        <v>283101</v>
      </c>
      <c r="CI51">
        <v>76448</v>
      </c>
      <c r="CJ51">
        <v>626510</v>
      </c>
      <c r="CK51">
        <v>66200</v>
      </c>
      <c r="DD51">
        <v>54816</v>
      </c>
      <c r="DE51">
        <v>6426</v>
      </c>
      <c r="DG51">
        <v>1505</v>
      </c>
      <c r="DH51">
        <v>60238</v>
      </c>
      <c r="DI51">
        <v>1967</v>
      </c>
      <c r="DJ51">
        <v>97253</v>
      </c>
      <c r="DM51">
        <v>7238</v>
      </c>
      <c r="DN51">
        <v>89585</v>
      </c>
      <c r="DO51">
        <v>2180</v>
      </c>
      <c r="DP51">
        <v>18428</v>
      </c>
      <c r="DQ51">
        <v>7102</v>
      </c>
      <c r="DS51">
        <v>1751</v>
      </c>
      <c r="DT51">
        <v>25157</v>
      </c>
      <c r="DU51">
        <v>3474</v>
      </c>
      <c r="DV51">
        <v>51642</v>
      </c>
      <c r="DW51">
        <v>3624</v>
      </c>
      <c r="DY51">
        <v>6012</v>
      </c>
      <c r="DZ51">
        <v>51029</v>
      </c>
      <c r="EA51">
        <v>12531</v>
      </c>
      <c r="EB51">
        <v>5135</v>
      </c>
      <c r="EC51">
        <v>379</v>
      </c>
      <c r="EE51">
        <v>252</v>
      </c>
      <c r="EF51">
        <v>5146</v>
      </c>
      <c r="EG51">
        <v>786</v>
      </c>
      <c r="EH51">
        <v>149538</v>
      </c>
      <c r="EK51">
        <v>56823</v>
      </c>
      <c r="EL51">
        <v>90496</v>
      </c>
      <c r="EM51">
        <v>6721</v>
      </c>
      <c r="EV51">
        <v>120016</v>
      </c>
      <c r="EW51">
        <v>1732</v>
      </c>
      <c r="EY51">
        <v>444</v>
      </c>
      <c r="FA51">
        <v>15931</v>
      </c>
      <c r="FB51">
        <v>202147</v>
      </c>
      <c r="FF51">
        <v>202147</v>
      </c>
      <c r="FH51">
        <v>28913</v>
      </c>
      <c r="FI51">
        <v>657</v>
      </c>
      <c r="FK51">
        <v>456</v>
      </c>
      <c r="FL51">
        <v>31744</v>
      </c>
      <c r="FM51">
        <v>1832</v>
      </c>
    </row>
    <row r="52" spans="1:169" x14ac:dyDescent="0.25">
      <c r="A52" t="s">
        <v>3512</v>
      </c>
      <c r="C52">
        <v>4675740</v>
      </c>
      <c r="D52">
        <v>451048</v>
      </c>
      <c r="E52">
        <v>4227</v>
      </c>
      <c r="F52">
        <v>-86658</v>
      </c>
      <c r="G52">
        <v>183120</v>
      </c>
      <c r="H52">
        <v>5034553</v>
      </c>
      <c r="I52">
        <v>468615</v>
      </c>
      <c r="K52">
        <v>2313354</v>
      </c>
      <c r="L52">
        <v>90184</v>
      </c>
      <c r="M52">
        <v>771</v>
      </c>
      <c r="N52">
        <v>-16529</v>
      </c>
      <c r="O52">
        <v>3754</v>
      </c>
      <c r="P52">
        <v>2417084</v>
      </c>
      <c r="Q52">
        <v>185503</v>
      </c>
      <c r="AG52">
        <v>8050</v>
      </c>
      <c r="AH52">
        <v>214</v>
      </c>
      <c r="AI52">
        <v>-23</v>
      </c>
      <c r="AK52">
        <v>9444</v>
      </c>
      <c r="AL52">
        <v>2291</v>
      </c>
      <c r="AN52">
        <v>298175</v>
      </c>
      <c r="AO52">
        <v>10422</v>
      </c>
      <c r="AP52">
        <v>398</v>
      </c>
      <c r="AQ52">
        <v>1954</v>
      </c>
      <c r="AR52">
        <v>306246</v>
      </c>
      <c r="AS52">
        <v>32346</v>
      </c>
      <c r="AU52">
        <v>39977</v>
      </c>
      <c r="AV52">
        <v>3843</v>
      </c>
      <c r="AW52">
        <v>-2791</v>
      </c>
      <c r="AX52">
        <v>297</v>
      </c>
      <c r="AY52">
        <v>46352</v>
      </c>
      <c r="AZ52">
        <v>7861</v>
      </c>
      <c r="BB52">
        <v>896504</v>
      </c>
      <c r="BC52">
        <v>63542</v>
      </c>
      <c r="BE52">
        <v>-45264</v>
      </c>
      <c r="BF52">
        <v>23396</v>
      </c>
      <c r="BG52">
        <v>981927</v>
      </c>
      <c r="BH52">
        <v>140263</v>
      </c>
      <c r="CF52">
        <v>310863</v>
      </c>
      <c r="CG52">
        <v>255213</v>
      </c>
      <c r="CH52">
        <v>-20028</v>
      </c>
      <c r="CI52">
        <v>67500</v>
      </c>
      <c r="CJ52">
        <v>518604</v>
      </c>
      <c r="CK52">
        <v>48504</v>
      </c>
      <c r="CZ52">
        <v>-683</v>
      </c>
      <c r="DA52">
        <v>7209</v>
      </c>
      <c r="DD52">
        <v>51028</v>
      </c>
      <c r="DE52">
        <v>4670</v>
      </c>
      <c r="DF52">
        <v>-260</v>
      </c>
      <c r="DG52">
        <v>1891</v>
      </c>
      <c r="DH52">
        <v>54067</v>
      </c>
      <c r="DI52">
        <v>1707</v>
      </c>
      <c r="DJ52">
        <v>92735</v>
      </c>
      <c r="DK52">
        <v>9</v>
      </c>
      <c r="DL52">
        <v>-423</v>
      </c>
      <c r="DM52">
        <v>5318</v>
      </c>
      <c r="DN52">
        <v>87849</v>
      </c>
      <c r="DO52">
        <v>1757</v>
      </c>
      <c r="DP52">
        <v>19893</v>
      </c>
      <c r="DQ52">
        <v>9246</v>
      </c>
      <c r="DR52">
        <v>-321</v>
      </c>
      <c r="DS52">
        <v>1040</v>
      </c>
      <c r="DT52">
        <v>29559</v>
      </c>
      <c r="DU52">
        <v>3153</v>
      </c>
      <c r="DV52">
        <v>53808</v>
      </c>
      <c r="DW52">
        <v>4124</v>
      </c>
      <c r="DX52">
        <v>-1233</v>
      </c>
      <c r="DY52">
        <v>5739</v>
      </c>
      <c r="DZ52">
        <v>53426</v>
      </c>
      <c r="EA52">
        <v>12080</v>
      </c>
      <c r="EB52">
        <v>5535</v>
      </c>
      <c r="EC52">
        <v>334</v>
      </c>
      <c r="ED52">
        <v>-9</v>
      </c>
      <c r="EE52">
        <v>283</v>
      </c>
      <c r="EF52">
        <v>5595</v>
      </c>
      <c r="EG52">
        <v>777</v>
      </c>
      <c r="EH52">
        <v>153305</v>
      </c>
      <c r="EJ52">
        <v>-1240</v>
      </c>
      <c r="EK52">
        <v>71084</v>
      </c>
      <c r="EL52">
        <v>83461</v>
      </c>
      <c r="EM52">
        <v>5481</v>
      </c>
      <c r="EV52">
        <v>135659</v>
      </c>
      <c r="EW52">
        <v>2420</v>
      </c>
      <c r="EX52">
        <v>1549</v>
      </c>
      <c r="EY52">
        <v>290</v>
      </c>
      <c r="EZ52">
        <v>136241</v>
      </c>
      <c r="FA52">
        <v>18818</v>
      </c>
      <c r="FB52">
        <v>200707</v>
      </c>
      <c r="FF52">
        <v>200707</v>
      </c>
      <c r="FH52">
        <v>21161</v>
      </c>
      <c r="FI52">
        <v>6505</v>
      </c>
      <c r="FJ52">
        <v>-54</v>
      </c>
      <c r="FK52">
        <v>375</v>
      </c>
      <c r="FL52">
        <v>28454</v>
      </c>
      <c r="FM52">
        <v>1809</v>
      </c>
    </row>
    <row r="53" spans="1:169" x14ac:dyDescent="0.25">
      <c r="A53" t="s">
        <v>3513</v>
      </c>
      <c r="C53">
        <v>4873827</v>
      </c>
      <c r="D53">
        <v>532775</v>
      </c>
      <c r="E53">
        <v>1325</v>
      </c>
      <c r="F53">
        <v>51091</v>
      </c>
      <c r="G53">
        <v>179341</v>
      </c>
      <c r="H53">
        <v>5177495</v>
      </c>
      <c r="I53">
        <v>519706</v>
      </c>
      <c r="K53">
        <v>2361909</v>
      </c>
      <c r="L53">
        <v>109288</v>
      </c>
      <c r="M53">
        <v>69</v>
      </c>
      <c r="N53">
        <v>19689</v>
      </c>
      <c r="O53">
        <v>2116</v>
      </c>
      <c r="P53">
        <v>2449461</v>
      </c>
      <c r="Q53">
        <v>205192</v>
      </c>
      <c r="AG53">
        <v>9107</v>
      </c>
      <c r="AH53">
        <v>20</v>
      </c>
      <c r="AI53">
        <v>435</v>
      </c>
      <c r="AK53">
        <v>8692</v>
      </c>
      <c r="AL53">
        <v>2726</v>
      </c>
      <c r="AN53">
        <v>336521</v>
      </c>
      <c r="AO53">
        <v>17391</v>
      </c>
      <c r="AP53">
        <v>2772</v>
      </c>
      <c r="AQ53">
        <v>2379</v>
      </c>
      <c r="AR53">
        <v>348761</v>
      </c>
      <c r="AS53">
        <v>35118</v>
      </c>
      <c r="AU53">
        <v>41808</v>
      </c>
      <c r="AV53">
        <v>4444</v>
      </c>
      <c r="AW53">
        <v>4032</v>
      </c>
      <c r="AX53">
        <v>45</v>
      </c>
      <c r="AY53">
        <v>42185</v>
      </c>
      <c r="AZ53">
        <v>11893</v>
      </c>
      <c r="BB53">
        <v>980727</v>
      </c>
      <c r="BC53">
        <v>99439</v>
      </c>
      <c r="BE53">
        <v>20809</v>
      </c>
      <c r="BF53">
        <v>18637</v>
      </c>
      <c r="BG53">
        <v>1041218</v>
      </c>
      <c r="BH53">
        <v>161072</v>
      </c>
      <c r="CF53">
        <v>326189</v>
      </c>
      <c r="CG53">
        <v>249211</v>
      </c>
      <c r="CH53">
        <v>4496</v>
      </c>
      <c r="CI53">
        <v>69704</v>
      </c>
      <c r="CJ53">
        <v>501199</v>
      </c>
      <c r="CK53">
        <v>53000</v>
      </c>
      <c r="CZ53">
        <v>-117</v>
      </c>
      <c r="DA53">
        <v>7629</v>
      </c>
      <c r="DD53">
        <v>42942</v>
      </c>
      <c r="DE53">
        <v>12154</v>
      </c>
      <c r="DF53">
        <v>216</v>
      </c>
      <c r="DG53">
        <v>2268</v>
      </c>
      <c r="DH53">
        <v>52612</v>
      </c>
      <c r="DI53">
        <v>1923</v>
      </c>
      <c r="DJ53">
        <v>85690</v>
      </c>
      <c r="DK53">
        <v>28</v>
      </c>
      <c r="DL53">
        <v>-333</v>
      </c>
      <c r="DM53">
        <v>5361</v>
      </c>
      <c r="DN53">
        <v>80689</v>
      </c>
      <c r="DO53">
        <v>1424</v>
      </c>
      <c r="DP53">
        <v>19704</v>
      </c>
      <c r="DQ53">
        <v>20394</v>
      </c>
      <c r="DR53">
        <v>-202</v>
      </c>
      <c r="DS53">
        <v>787</v>
      </c>
      <c r="DT53">
        <v>39513</v>
      </c>
      <c r="DU53">
        <v>2951</v>
      </c>
      <c r="DV53">
        <v>58253</v>
      </c>
      <c r="DW53">
        <v>4698</v>
      </c>
      <c r="DX53">
        <v>644</v>
      </c>
      <c r="DY53">
        <v>5335</v>
      </c>
      <c r="DZ53">
        <v>56972</v>
      </c>
      <c r="EA53">
        <v>12724</v>
      </c>
      <c r="EB53">
        <v>5388</v>
      </c>
      <c r="EC53">
        <v>490</v>
      </c>
      <c r="ED53">
        <v>-125</v>
      </c>
      <c r="EE53">
        <v>462</v>
      </c>
      <c r="EF53">
        <v>5541</v>
      </c>
      <c r="EG53">
        <v>652</v>
      </c>
      <c r="EH53">
        <v>160655</v>
      </c>
      <c r="EI53">
        <v>0</v>
      </c>
      <c r="EJ53">
        <v>-642</v>
      </c>
      <c r="EK53">
        <v>70756</v>
      </c>
      <c r="EL53">
        <v>90541</v>
      </c>
      <c r="EM53">
        <v>4839</v>
      </c>
      <c r="EV53">
        <v>141339</v>
      </c>
      <c r="EW53">
        <v>6713</v>
      </c>
      <c r="EX53">
        <v>-1635</v>
      </c>
      <c r="EY53">
        <v>185</v>
      </c>
      <c r="EZ53">
        <v>149502</v>
      </c>
      <c r="FA53">
        <v>17183</v>
      </c>
      <c r="FB53">
        <v>204713</v>
      </c>
      <c r="FF53">
        <v>204713</v>
      </c>
      <c r="FH53">
        <v>21079</v>
      </c>
      <c r="FI53">
        <v>3325</v>
      </c>
      <c r="FJ53">
        <v>339</v>
      </c>
      <c r="FK53">
        <v>383</v>
      </c>
      <c r="FL53">
        <v>24431</v>
      </c>
      <c r="FM53">
        <v>2148</v>
      </c>
    </row>
    <row r="54" spans="1:169" x14ac:dyDescent="0.25">
      <c r="A54" t="s">
        <v>3514</v>
      </c>
      <c r="C54">
        <v>4875970</v>
      </c>
      <c r="D54">
        <v>454947</v>
      </c>
      <c r="E54">
        <v>5152</v>
      </c>
      <c r="F54">
        <v>-36641</v>
      </c>
      <c r="G54">
        <v>187166</v>
      </c>
      <c r="H54">
        <v>5185544</v>
      </c>
      <c r="I54">
        <v>483065</v>
      </c>
      <c r="K54">
        <v>2342981</v>
      </c>
      <c r="L54">
        <v>138954</v>
      </c>
      <c r="M54">
        <v>16</v>
      </c>
      <c r="N54">
        <v>-14884</v>
      </c>
      <c r="O54">
        <v>3474</v>
      </c>
      <c r="P54">
        <v>2493361</v>
      </c>
      <c r="Q54">
        <v>190308</v>
      </c>
      <c r="AG54">
        <v>7919</v>
      </c>
      <c r="AH54">
        <v>6</v>
      </c>
      <c r="AI54">
        <v>-635</v>
      </c>
      <c r="AK54">
        <v>9969</v>
      </c>
      <c r="AL54">
        <v>2091</v>
      </c>
      <c r="AN54">
        <v>358753</v>
      </c>
      <c r="AO54">
        <v>11011</v>
      </c>
      <c r="AP54">
        <v>-1293</v>
      </c>
      <c r="AQ54">
        <v>4361</v>
      </c>
      <c r="AR54">
        <v>366696</v>
      </c>
      <c r="AS54">
        <v>33825</v>
      </c>
      <c r="AU54">
        <v>34475</v>
      </c>
      <c r="AV54">
        <v>2797</v>
      </c>
      <c r="AW54">
        <v>-4391</v>
      </c>
      <c r="AX54">
        <v>101</v>
      </c>
      <c r="AY54">
        <v>41567</v>
      </c>
      <c r="AZ54">
        <v>7502</v>
      </c>
      <c r="BB54">
        <v>980351</v>
      </c>
      <c r="BC54">
        <v>73089</v>
      </c>
      <c r="BE54">
        <v>-17399</v>
      </c>
      <c r="BF54">
        <v>24597</v>
      </c>
      <c r="BG54">
        <v>1046827</v>
      </c>
      <c r="BH54">
        <v>143673</v>
      </c>
      <c r="CF54">
        <v>321997</v>
      </c>
      <c r="CG54">
        <v>186284</v>
      </c>
      <c r="CH54">
        <v>-2619</v>
      </c>
      <c r="CI54">
        <v>72060</v>
      </c>
      <c r="CJ54">
        <v>438840</v>
      </c>
      <c r="CK54">
        <v>50381</v>
      </c>
      <c r="CZ54">
        <v>-231</v>
      </c>
      <c r="DA54">
        <v>7108</v>
      </c>
      <c r="DD54">
        <v>38007</v>
      </c>
      <c r="DE54">
        <v>8566</v>
      </c>
      <c r="DF54">
        <v>13</v>
      </c>
      <c r="DG54">
        <v>1629</v>
      </c>
      <c r="DH54">
        <v>44931</v>
      </c>
      <c r="DI54">
        <v>1936</v>
      </c>
      <c r="DJ54">
        <v>91975</v>
      </c>
      <c r="DL54">
        <v>-244</v>
      </c>
      <c r="DM54">
        <v>5479</v>
      </c>
      <c r="DN54">
        <v>86740</v>
      </c>
      <c r="DO54">
        <v>1180</v>
      </c>
      <c r="DP54">
        <v>19129</v>
      </c>
      <c r="DQ54">
        <v>11944</v>
      </c>
      <c r="DR54">
        <v>958</v>
      </c>
      <c r="DS54">
        <v>430</v>
      </c>
      <c r="DT54">
        <v>30382</v>
      </c>
      <c r="DU54">
        <v>3909</v>
      </c>
      <c r="DV54">
        <v>53081</v>
      </c>
      <c r="DW54">
        <v>4628</v>
      </c>
      <c r="DX54">
        <v>-897</v>
      </c>
      <c r="DY54">
        <v>5510</v>
      </c>
      <c r="DZ54">
        <v>53096</v>
      </c>
      <c r="EA54">
        <v>11827</v>
      </c>
      <c r="EB54">
        <v>5506</v>
      </c>
      <c r="EC54">
        <v>514</v>
      </c>
      <c r="ED54">
        <v>-20</v>
      </c>
      <c r="EE54">
        <v>370</v>
      </c>
      <c r="EF54">
        <v>5670</v>
      </c>
      <c r="EG54">
        <v>632</v>
      </c>
      <c r="EH54">
        <v>166019</v>
      </c>
      <c r="EI54">
        <v>0</v>
      </c>
      <c r="EJ54">
        <v>1320</v>
      </c>
      <c r="EK54">
        <v>68161</v>
      </c>
      <c r="EL54">
        <v>96538</v>
      </c>
      <c r="EM54">
        <v>6159</v>
      </c>
      <c r="EV54">
        <v>146332</v>
      </c>
      <c r="EW54">
        <v>12942</v>
      </c>
      <c r="EX54">
        <v>4024</v>
      </c>
      <c r="EY54">
        <v>114</v>
      </c>
      <c r="EZ54">
        <v>155136</v>
      </c>
      <c r="FA54">
        <v>21207</v>
      </c>
      <c r="FB54">
        <v>213181</v>
      </c>
      <c r="FF54">
        <v>213181</v>
      </c>
      <c r="FH54">
        <v>21125</v>
      </c>
      <c r="FI54">
        <v>1031</v>
      </c>
      <c r="FJ54">
        <v>-367</v>
      </c>
      <c r="FK54">
        <v>359</v>
      </c>
      <c r="FL54">
        <v>24604</v>
      </c>
      <c r="FM54">
        <v>1781</v>
      </c>
    </row>
    <row r="55" spans="1:169" x14ac:dyDescent="0.25">
      <c r="A55" t="s">
        <v>3515</v>
      </c>
      <c r="C55">
        <v>5148364</v>
      </c>
      <c r="D55">
        <v>532289</v>
      </c>
      <c r="E55">
        <v>1599</v>
      </c>
      <c r="F55">
        <v>23642</v>
      </c>
      <c r="G55">
        <v>213890</v>
      </c>
      <c r="H55">
        <v>5444720</v>
      </c>
      <c r="I55">
        <v>506707</v>
      </c>
      <c r="K55">
        <v>2464496</v>
      </c>
      <c r="L55">
        <v>118930</v>
      </c>
      <c r="M55">
        <v>116</v>
      </c>
      <c r="N55">
        <v>3934</v>
      </c>
      <c r="O55">
        <v>12172</v>
      </c>
      <c r="P55">
        <v>2567435</v>
      </c>
      <c r="Q55">
        <v>194242</v>
      </c>
      <c r="AG55">
        <v>11726</v>
      </c>
      <c r="AH55">
        <v>52</v>
      </c>
      <c r="AI55">
        <v>105</v>
      </c>
      <c r="AK55">
        <v>11673</v>
      </c>
      <c r="AL55">
        <v>2196</v>
      </c>
      <c r="AN55">
        <v>400433</v>
      </c>
      <c r="AO55">
        <v>17630</v>
      </c>
      <c r="AP55">
        <v>8852</v>
      </c>
      <c r="AQ55">
        <v>5862</v>
      </c>
      <c r="AR55">
        <v>403349</v>
      </c>
      <c r="AS55">
        <v>42677</v>
      </c>
      <c r="AU55">
        <v>32647</v>
      </c>
      <c r="AV55">
        <v>4752</v>
      </c>
      <c r="AW55">
        <v>877</v>
      </c>
      <c r="AX55">
        <v>662</v>
      </c>
      <c r="AY55">
        <v>35862</v>
      </c>
      <c r="AZ55">
        <v>8379</v>
      </c>
      <c r="BB55">
        <v>1020716</v>
      </c>
      <c r="BC55">
        <v>90296</v>
      </c>
      <c r="BE55">
        <v>11424</v>
      </c>
      <c r="BF55">
        <v>36354</v>
      </c>
      <c r="BG55">
        <v>1063741</v>
      </c>
      <c r="BH55">
        <v>155097</v>
      </c>
      <c r="CF55">
        <v>324349</v>
      </c>
      <c r="CG55">
        <v>244153</v>
      </c>
      <c r="CH55">
        <v>-2944</v>
      </c>
      <c r="CI55">
        <v>53729</v>
      </c>
      <c r="CJ55">
        <v>517717</v>
      </c>
      <c r="CK55">
        <v>47437</v>
      </c>
      <c r="CX55">
        <v>147549</v>
      </c>
      <c r="CY55">
        <v>31002</v>
      </c>
      <c r="CZ55">
        <v>870</v>
      </c>
      <c r="DA55">
        <v>7878</v>
      </c>
      <c r="DC55">
        <v>3980</v>
      </c>
      <c r="DD55">
        <v>43778</v>
      </c>
      <c r="DE55">
        <v>22821</v>
      </c>
      <c r="DF55">
        <v>232</v>
      </c>
      <c r="DG55">
        <v>1317</v>
      </c>
      <c r="DH55">
        <v>65050</v>
      </c>
      <c r="DI55">
        <v>2168</v>
      </c>
      <c r="DJ55">
        <v>103771</v>
      </c>
      <c r="DK55">
        <v>8181</v>
      </c>
      <c r="DL55">
        <v>638</v>
      </c>
      <c r="DM55">
        <v>6561</v>
      </c>
      <c r="DN55">
        <v>104753</v>
      </c>
      <c r="DO55">
        <v>1818</v>
      </c>
      <c r="DP55">
        <v>19745</v>
      </c>
      <c r="DQ55">
        <v>5077</v>
      </c>
      <c r="DR55">
        <v>-150</v>
      </c>
      <c r="DS55">
        <v>224</v>
      </c>
      <c r="DT55">
        <v>24748</v>
      </c>
      <c r="DU55">
        <v>3759</v>
      </c>
      <c r="DV55">
        <v>58165</v>
      </c>
      <c r="DW55">
        <v>4325</v>
      </c>
      <c r="DX55">
        <v>2337</v>
      </c>
      <c r="DY55">
        <v>8237</v>
      </c>
      <c r="DZ55">
        <v>51916</v>
      </c>
      <c r="EA55">
        <v>14164</v>
      </c>
      <c r="EB55">
        <v>5613</v>
      </c>
      <c r="EC55">
        <v>582</v>
      </c>
      <c r="ED55">
        <v>202</v>
      </c>
      <c r="EE55">
        <v>468</v>
      </c>
      <c r="EF55">
        <v>5525</v>
      </c>
      <c r="EG55">
        <v>834</v>
      </c>
      <c r="EH55">
        <v>184513</v>
      </c>
      <c r="EI55">
        <v>346</v>
      </c>
      <c r="EJ55">
        <v>-129</v>
      </c>
      <c r="EK55">
        <v>87042</v>
      </c>
      <c r="EL55">
        <v>97946</v>
      </c>
      <c r="EM55">
        <v>6030</v>
      </c>
      <c r="EV55">
        <v>149739</v>
      </c>
      <c r="EW55">
        <v>10583</v>
      </c>
      <c r="EX55">
        <v>-3500</v>
      </c>
      <c r="EY55">
        <v>209</v>
      </c>
      <c r="EZ55">
        <v>163613</v>
      </c>
      <c r="FA55">
        <v>17707</v>
      </c>
      <c r="FB55">
        <v>233966</v>
      </c>
      <c r="FF55">
        <v>233966</v>
      </c>
      <c r="FH55">
        <v>23175</v>
      </c>
      <c r="FI55">
        <v>1313</v>
      </c>
      <c r="FJ55">
        <v>1346</v>
      </c>
      <c r="FK55">
        <v>521</v>
      </c>
      <c r="FL55">
        <v>23595</v>
      </c>
      <c r="FM55">
        <v>3127</v>
      </c>
    </row>
    <row r="56" spans="1:169" x14ac:dyDescent="0.25">
      <c r="A56" t="s">
        <v>3516</v>
      </c>
      <c r="C56">
        <v>5174954</v>
      </c>
      <c r="D56">
        <v>526804</v>
      </c>
      <c r="E56">
        <v>1577</v>
      </c>
      <c r="F56">
        <v>-24258</v>
      </c>
      <c r="G56">
        <v>209145</v>
      </c>
      <c r="H56">
        <v>5518448</v>
      </c>
      <c r="I56">
        <v>482449</v>
      </c>
      <c r="K56">
        <v>2497019</v>
      </c>
      <c r="L56">
        <v>140204</v>
      </c>
      <c r="M56">
        <v>123</v>
      </c>
      <c r="N56">
        <v>-5431</v>
      </c>
      <c r="O56">
        <v>12688</v>
      </c>
      <c r="P56">
        <v>2630089</v>
      </c>
      <c r="Q56">
        <v>188811</v>
      </c>
      <c r="AG56">
        <v>9073</v>
      </c>
      <c r="AH56">
        <v>103</v>
      </c>
      <c r="AI56">
        <v>135</v>
      </c>
      <c r="AK56">
        <v>9041</v>
      </c>
      <c r="AL56">
        <v>2331</v>
      </c>
      <c r="AN56">
        <v>415470</v>
      </c>
      <c r="AO56">
        <v>23325</v>
      </c>
      <c r="AP56">
        <v>-704</v>
      </c>
      <c r="AQ56">
        <v>8517</v>
      </c>
      <c r="AR56">
        <v>430982</v>
      </c>
      <c r="AS56">
        <v>41973</v>
      </c>
      <c r="AU56">
        <v>28691</v>
      </c>
      <c r="AV56">
        <v>6334</v>
      </c>
      <c r="AW56">
        <v>68</v>
      </c>
      <c r="AX56">
        <v>444</v>
      </c>
      <c r="AY56">
        <v>34513</v>
      </c>
      <c r="AZ56">
        <v>8447</v>
      </c>
      <c r="BB56">
        <v>996119</v>
      </c>
      <c r="BC56">
        <v>93176</v>
      </c>
      <c r="BE56">
        <v>-20612</v>
      </c>
      <c r="BF56">
        <v>24010</v>
      </c>
      <c r="BG56">
        <v>1086413</v>
      </c>
      <c r="BH56">
        <v>134485</v>
      </c>
      <c r="CF56">
        <v>323201</v>
      </c>
      <c r="CG56">
        <v>206138</v>
      </c>
      <c r="CH56">
        <v>-27</v>
      </c>
      <c r="CI56">
        <v>67862</v>
      </c>
      <c r="CJ56">
        <v>461504</v>
      </c>
      <c r="CK56">
        <v>47410</v>
      </c>
      <c r="CX56">
        <v>139946</v>
      </c>
      <c r="CY56">
        <v>28885</v>
      </c>
      <c r="CZ56">
        <v>-48</v>
      </c>
      <c r="DA56">
        <v>7257</v>
      </c>
      <c r="DC56">
        <v>3928</v>
      </c>
      <c r="DD56">
        <v>41911</v>
      </c>
      <c r="DE56">
        <v>25954</v>
      </c>
      <c r="DF56">
        <v>169</v>
      </c>
      <c r="DG56">
        <v>1404</v>
      </c>
      <c r="DH56">
        <v>66292</v>
      </c>
      <c r="DI56">
        <v>2337</v>
      </c>
      <c r="DJ56">
        <v>98035</v>
      </c>
      <c r="DK56">
        <v>2931</v>
      </c>
      <c r="DL56">
        <v>-217</v>
      </c>
      <c r="DM56">
        <v>5853</v>
      </c>
      <c r="DN56">
        <v>95330</v>
      </c>
      <c r="DO56">
        <v>1601</v>
      </c>
      <c r="DP56">
        <v>20936</v>
      </c>
      <c r="DQ56">
        <v>7314</v>
      </c>
      <c r="DR56">
        <v>-105</v>
      </c>
      <c r="DS56">
        <v>765</v>
      </c>
      <c r="DT56">
        <v>27590</v>
      </c>
      <c r="DU56">
        <v>3654</v>
      </c>
      <c r="DV56">
        <v>60870</v>
      </c>
      <c r="DW56">
        <v>5254</v>
      </c>
      <c r="DX56">
        <v>-893</v>
      </c>
      <c r="DY56">
        <v>8323</v>
      </c>
      <c r="DZ56">
        <v>58694</v>
      </c>
      <c r="EA56">
        <v>13271</v>
      </c>
      <c r="EB56">
        <v>5879</v>
      </c>
      <c r="EC56">
        <v>543</v>
      </c>
      <c r="ED56">
        <v>-51</v>
      </c>
      <c r="EE56">
        <v>562</v>
      </c>
      <c r="EF56">
        <v>5911</v>
      </c>
      <c r="EG56">
        <v>783</v>
      </c>
      <c r="EH56">
        <v>186902</v>
      </c>
      <c r="EI56">
        <v>441</v>
      </c>
      <c r="EJ56">
        <v>720</v>
      </c>
      <c r="EK56">
        <v>77579</v>
      </c>
      <c r="EL56">
        <v>109044</v>
      </c>
      <c r="EM56">
        <v>6750</v>
      </c>
      <c r="EV56">
        <v>158434</v>
      </c>
      <c r="EW56">
        <v>13271</v>
      </c>
      <c r="EX56">
        <v>1092</v>
      </c>
      <c r="EY56">
        <v>328</v>
      </c>
      <c r="EZ56">
        <v>170285</v>
      </c>
      <c r="FA56">
        <v>18799</v>
      </c>
      <c r="FB56">
        <v>234529</v>
      </c>
      <c r="FF56">
        <v>234529</v>
      </c>
      <c r="FH56">
        <v>23273</v>
      </c>
      <c r="FI56">
        <v>644</v>
      </c>
      <c r="FJ56">
        <v>714</v>
      </c>
      <c r="FK56">
        <v>447</v>
      </c>
      <c r="FL56">
        <v>23694</v>
      </c>
      <c r="FM56">
        <v>3841</v>
      </c>
    </row>
    <row r="57" spans="1:169" x14ac:dyDescent="0.25">
      <c r="A57" t="s">
        <v>3517</v>
      </c>
      <c r="C57">
        <v>5315535</v>
      </c>
      <c r="D57">
        <v>606750</v>
      </c>
      <c r="E57">
        <v>1409</v>
      </c>
      <c r="F57">
        <v>-18186</v>
      </c>
      <c r="G57">
        <v>223122</v>
      </c>
      <c r="H57">
        <v>5718758</v>
      </c>
      <c r="I57">
        <v>464263</v>
      </c>
      <c r="K57">
        <v>2545768</v>
      </c>
      <c r="L57">
        <v>148372</v>
      </c>
      <c r="M57">
        <v>117</v>
      </c>
      <c r="N57">
        <v>1041</v>
      </c>
      <c r="O57">
        <v>8071</v>
      </c>
      <c r="P57">
        <v>2685146</v>
      </c>
      <c r="Q57">
        <v>189852</v>
      </c>
      <c r="AG57">
        <v>9297</v>
      </c>
      <c r="AH57">
        <v>195</v>
      </c>
      <c r="AI57">
        <v>-213</v>
      </c>
      <c r="AK57">
        <v>9705</v>
      </c>
      <c r="AL57">
        <v>2118</v>
      </c>
      <c r="AN57">
        <v>425930</v>
      </c>
      <c r="AO57">
        <v>31878</v>
      </c>
      <c r="AP57">
        <v>-4250</v>
      </c>
      <c r="AQ57">
        <v>9703</v>
      </c>
      <c r="AR57">
        <v>452355</v>
      </c>
      <c r="AS57">
        <v>37723</v>
      </c>
      <c r="AU57">
        <v>28770</v>
      </c>
      <c r="AV57">
        <v>5701</v>
      </c>
      <c r="AW57">
        <v>-1163</v>
      </c>
      <c r="AX57">
        <v>435</v>
      </c>
      <c r="AY57">
        <v>35199</v>
      </c>
      <c r="AZ57">
        <v>7284</v>
      </c>
      <c r="BB57">
        <v>1045786</v>
      </c>
      <c r="BC57">
        <v>110354</v>
      </c>
      <c r="BE57">
        <v>-10968</v>
      </c>
      <c r="BF57">
        <v>25100</v>
      </c>
      <c r="BG57">
        <v>1142510</v>
      </c>
      <c r="BH57">
        <v>123517</v>
      </c>
      <c r="CF57">
        <v>338734</v>
      </c>
      <c r="CG57">
        <v>235860</v>
      </c>
      <c r="CH57">
        <v>-2789</v>
      </c>
      <c r="CI57">
        <v>73108</v>
      </c>
      <c r="CJ57">
        <v>504275</v>
      </c>
      <c r="CK57">
        <v>44621</v>
      </c>
      <c r="CX57">
        <v>122491</v>
      </c>
      <c r="CY57">
        <v>53541</v>
      </c>
      <c r="CZ57">
        <v>-234</v>
      </c>
      <c r="DA57">
        <v>8404</v>
      </c>
      <c r="DC57">
        <v>3697</v>
      </c>
      <c r="DD57">
        <v>40225</v>
      </c>
      <c r="DE57">
        <v>29541</v>
      </c>
      <c r="DF57">
        <v>-376</v>
      </c>
      <c r="DG57">
        <v>2386</v>
      </c>
      <c r="DH57">
        <v>67756</v>
      </c>
      <c r="DI57">
        <v>1961</v>
      </c>
      <c r="DJ57">
        <v>82266</v>
      </c>
      <c r="DK57">
        <v>24000</v>
      </c>
      <c r="DL57">
        <v>142</v>
      </c>
      <c r="DM57">
        <v>6018</v>
      </c>
      <c r="DN57">
        <v>100106</v>
      </c>
      <c r="DO57">
        <v>1743</v>
      </c>
      <c r="DP57">
        <v>21773</v>
      </c>
      <c r="DQ57">
        <v>2403</v>
      </c>
      <c r="DR57">
        <v>-167</v>
      </c>
      <c r="DS57">
        <v>2611</v>
      </c>
      <c r="DT57">
        <v>21732</v>
      </c>
      <c r="DU57">
        <v>3487</v>
      </c>
      <c r="DV57">
        <v>62291</v>
      </c>
      <c r="DW57">
        <v>3937</v>
      </c>
      <c r="DX57">
        <v>45</v>
      </c>
      <c r="DY57">
        <v>9582</v>
      </c>
      <c r="DZ57">
        <v>56601</v>
      </c>
      <c r="EA57">
        <v>13316</v>
      </c>
      <c r="EB57">
        <v>6166</v>
      </c>
      <c r="EC57">
        <v>631</v>
      </c>
      <c r="ED57">
        <v>41</v>
      </c>
      <c r="EE57">
        <v>625</v>
      </c>
      <c r="EF57">
        <v>6131</v>
      </c>
      <c r="EG57">
        <v>824</v>
      </c>
      <c r="EH57">
        <v>199056</v>
      </c>
      <c r="EI57">
        <v>607</v>
      </c>
      <c r="EJ57">
        <v>1040</v>
      </c>
      <c r="EK57">
        <v>84556</v>
      </c>
      <c r="EL57">
        <v>114067</v>
      </c>
      <c r="EM57">
        <v>7790</v>
      </c>
      <c r="EV57">
        <v>162066</v>
      </c>
      <c r="EW57">
        <v>11523</v>
      </c>
      <c r="EX57">
        <v>2018</v>
      </c>
      <c r="EY57">
        <v>335</v>
      </c>
      <c r="EZ57">
        <v>171236</v>
      </c>
      <c r="FA57">
        <v>20817</v>
      </c>
      <c r="FB57">
        <v>245351</v>
      </c>
      <c r="FF57">
        <v>245351</v>
      </c>
      <c r="FH57">
        <v>26663</v>
      </c>
      <c r="FI57">
        <v>697</v>
      </c>
      <c r="FJ57">
        <v>-682</v>
      </c>
      <c r="FK57">
        <v>98</v>
      </c>
      <c r="FL57">
        <v>28734</v>
      </c>
      <c r="FM57">
        <v>3159</v>
      </c>
    </row>
    <row r="58" spans="1:169" x14ac:dyDescent="0.25">
      <c r="A58" t="s">
        <v>3518</v>
      </c>
      <c r="C58">
        <v>5336477</v>
      </c>
      <c r="D58">
        <v>589630</v>
      </c>
      <c r="E58">
        <v>0</v>
      </c>
      <c r="F58">
        <v>-36217</v>
      </c>
      <c r="G58">
        <v>246903</v>
      </c>
      <c r="H58">
        <v>5715421</v>
      </c>
      <c r="I58">
        <v>428046</v>
      </c>
      <c r="K58">
        <v>2541527</v>
      </c>
      <c r="L58">
        <v>134643</v>
      </c>
      <c r="M58">
        <v>0</v>
      </c>
      <c r="N58">
        <v>-12799</v>
      </c>
      <c r="O58">
        <v>14300</v>
      </c>
      <c r="P58">
        <v>2674670</v>
      </c>
      <c r="Q58">
        <v>177053</v>
      </c>
      <c r="AG58">
        <v>9199</v>
      </c>
      <c r="AH58">
        <v>181</v>
      </c>
      <c r="AI58">
        <v>-47</v>
      </c>
      <c r="AK58">
        <v>9427</v>
      </c>
      <c r="AL58">
        <v>2071</v>
      </c>
      <c r="AN58">
        <v>436817</v>
      </c>
      <c r="AO58">
        <v>37302</v>
      </c>
      <c r="AP58">
        <v>-3252</v>
      </c>
      <c r="AQ58">
        <v>8546</v>
      </c>
      <c r="AR58">
        <v>468825</v>
      </c>
      <c r="AS58">
        <v>34471</v>
      </c>
      <c r="AU58">
        <v>26938</v>
      </c>
      <c r="AV58">
        <v>2498</v>
      </c>
      <c r="AW58">
        <v>-2145</v>
      </c>
      <c r="AX58">
        <v>828</v>
      </c>
      <c r="AY58">
        <v>30753</v>
      </c>
      <c r="AZ58">
        <v>5139</v>
      </c>
      <c r="BB58">
        <v>1057975</v>
      </c>
      <c r="BC58">
        <v>111674</v>
      </c>
      <c r="BE58">
        <v>-17817</v>
      </c>
      <c r="BF58">
        <v>35242</v>
      </c>
      <c r="BG58">
        <v>1152224</v>
      </c>
      <c r="BH58">
        <v>105700</v>
      </c>
      <c r="CF58">
        <v>348148</v>
      </c>
      <c r="CG58">
        <v>229595</v>
      </c>
      <c r="CH58">
        <v>-783</v>
      </c>
      <c r="CI58">
        <v>78459</v>
      </c>
      <c r="CJ58">
        <v>500067</v>
      </c>
      <c r="CK58">
        <v>43838</v>
      </c>
      <c r="CX58">
        <v>124733</v>
      </c>
      <c r="CY58">
        <v>52582</v>
      </c>
      <c r="CZ58">
        <v>257</v>
      </c>
      <c r="DA58">
        <v>9374</v>
      </c>
      <c r="DC58">
        <v>3945</v>
      </c>
      <c r="DD58">
        <v>45924</v>
      </c>
      <c r="DE58">
        <v>29827</v>
      </c>
      <c r="DF58">
        <v>-4</v>
      </c>
      <c r="DG58">
        <v>1711</v>
      </c>
      <c r="DH58">
        <v>74044</v>
      </c>
      <c r="DI58">
        <v>1957</v>
      </c>
      <c r="DJ58">
        <v>78809</v>
      </c>
      <c r="DK58">
        <v>22755</v>
      </c>
      <c r="DL58">
        <v>261</v>
      </c>
      <c r="DM58">
        <v>7663</v>
      </c>
      <c r="DN58">
        <v>93640</v>
      </c>
      <c r="DO58">
        <v>2004</v>
      </c>
      <c r="DP58">
        <v>21418</v>
      </c>
      <c r="DQ58">
        <v>2835</v>
      </c>
      <c r="DR58">
        <v>-482</v>
      </c>
      <c r="DS58">
        <v>4287</v>
      </c>
      <c r="DT58">
        <v>20448</v>
      </c>
      <c r="DU58">
        <v>3005</v>
      </c>
      <c r="DV58">
        <v>61387</v>
      </c>
      <c r="DW58">
        <v>4007</v>
      </c>
      <c r="DX58">
        <v>510</v>
      </c>
      <c r="DY58">
        <v>6829</v>
      </c>
      <c r="DZ58">
        <v>58055</v>
      </c>
      <c r="EA58">
        <v>13826</v>
      </c>
      <c r="EB58">
        <v>6223</v>
      </c>
      <c r="EC58">
        <v>638</v>
      </c>
      <c r="ED58">
        <v>198</v>
      </c>
      <c r="EE58">
        <v>620</v>
      </c>
      <c r="EF58">
        <v>6043</v>
      </c>
      <c r="EG58">
        <v>1022</v>
      </c>
      <c r="EH58">
        <v>197665</v>
      </c>
      <c r="EI58">
        <v>483</v>
      </c>
      <c r="EJ58">
        <v>810</v>
      </c>
      <c r="EK58">
        <v>85191</v>
      </c>
      <c r="EL58">
        <v>112147</v>
      </c>
      <c r="EM58">
        <v>8600</v>
      </c>
      <c r="EV58">
        <v>154887</v>
      </c>
      <c r="EW58">
        <v>11190</v>
      </c>
      <c r="EX58">
        <v>-257</v>
      </c>
      <c r="EY58">
        <v>1170</v>
      </c>
      <c r="EZ58">
        <v>165164</v>
      </c>
      <c r="FA58">
        <v>20560</v>
      </c>
      <c r="FB58">
        <v>248658</v>
      </c>
      <c r="FF58">
        <v>248658</v>
      </c>
      <c r="FH58">
        <v>25648</v>
      </c>
      <c r="FI58">
        <v>748</v>
      </c>
      <c r="FJ58">
        <v>-739</v>
      </c>
      <c r="FK58">
        <v>700</v>
      </c>
      <c r="FL58">
        <v>26435</v>
      </c>
      <c r="FM58">
        <v>2420</v>
      </c>
    </row>
    <row r="59" spans="1:169" x14ac:dyDescent="0.25">
      <c r="A59" t="s">
        <v>3519</v>
      </c>
      <c r="C59">
        <v>5392283</v>
      </c>
      <c r="D59">
        <v>529522</v>
      </c>
      <c r="F59">
        <v>40860</v>
      </c>
      <c r="G59">
        <v>257994</v>
      </c>
      <c r="H59">
        <v>5622951</v>
      </c>
      <c r="I59">
        <v>468906</v>
      </c>
      <c r="K59">
        <v>2539858</v>
      </c>
      <c r="L59">
        <v>124679</v>
      </c>
      <c r="M59">
        <v>0</v>
      </c>
      <c r="N59">
        <v>3568</v>
      </c>
      <c r="O59">
        <v>20228</v>
      </c>
      <c r="P59">
        <v>2640742</v>
      </c>
      <c r="Q59">
        <v>180621</v>
      </c>
      <c r="AG59">
        <v>8538</v>
      </c>
      <c r="AH59">
        <v>50</v>
      </c>
      <c r="AI59">
        <v>-322</v>
      </c>
      <c r="AK59">
        <v>8910</v>
      </c>
      <c r="AL59">
        <v>1749</v>
      </c>
      <c r="AN59">
        <v>478380</v>
      </c>
      <c r="AO59">
        <v>36537</v>
      </c>
      <c r="AP59">
        <v>11454</v>
      </c>
      <c r="AQ59">
        <v>14248</v>
      </c>
      <c r="AR59">
        <v>489215</v>
      </c>
      <c r="AS59">
        <v>45925</v>
      </c>
      <c r="AU59">
        <v>16281</v>
      </c>
      <c r="AV59">
        <v>1665</v>
      </c>
      <c r="AW59">
        <v>437</v>
      </c>
      <c r="AX59">
        <v>1985</v>
      </c>
      <c r="AY59">
        <v>15524</v>
      </c>
      <c r="AZ59">
        <v>5576</v>
      </c>
      <c r="BB59">
        <v>1067485</v>
      </c>
      <c r="BC59">
        <v>101455</v>
      </c>
      <c r="BE59">
        <v>26504</v>
      </c>
      <c r="BF59">
        <v>39933</v>
      </c>
      <c r="BG59">
        <v>1102503</v>
      </c>
      <c r="BH59">
        <v>132204</v>
      </c>
      <c r="CF59">
        <v>346576</v>
      </c>
      <c r="CG59">
        <v>183841</v>
      </c>
      <c r="CH59">
        <v>4723</v>
      </c>
      <c r="CI59">
        <v>77173</v>
      </c>
      <c r="CJ59">
        <v>448521</v>
      </c>
      <c r="CK59">
        <v>48561</v>
      </c>
      <c r="CX59">
        <v>148084</v>
      </c>
      <c r="CY59">
        <v>56561</v>
      </c>
      <c r="CZ59">
        <v>-447</v>
      </c>
      <c r="DA59">
        <v>9390</v>
      </c>
      <c r="DC59">
        <v>3511</v>
      </c>
      <c r="DD59">
        <v>50498</v>
      </c>
      <c r="DE59">
        <v>16936</v>
      </c>
      <c r="DF59">
        <v>-496</v>
      </c>
      <c r="DG59">
        <v>1657</v>
      </c>
      <c r="DH59">
        <v>66273</v>
      </c>
      <c r="DI59">
        <v>1461</v>
      </c>
      <c r="DJ59">
        <v>97586</v>
      </c>
      <c r="DK59">
        <v>39625</v>
      </c>
      <c r="DL59">
        <v>49</v>
      </c>
      <c r="DM59">
        <v>7733</v>
      </c>
      <c r="DN59">
        <v>129429</v>
      </c>
      <c r="DO59">
        <v>2053</v>
      </c>
      <c r="DP59">
        <v>20006</v>
      </c>
      <c r="DQ59">
        <v>4188</v>
      </c>
      <c r="DR59">
        <v>4</v>
      </c>
      <c r="DS59">
        <v>3784</v>
      </c>
      <c r="DT59">
        <v>20406</v>
      </c>
      <c r="DU59">
        <v>3009</v>
      </c>
      <c r="DV59">
        <v>61161</v>
      </c>
      <c r="DW59">
        <v>4284</v>
      </c>
      <c r="DX59">
        <v>-1453</v>
      </c>
      <c r="DY59">
        <v>7155</v>
      </c>
      <c r="DZ59">
        <v>59743</v>
      </c>
      <c r="EA59">
        <v>12373</v>
      </c>
      <c r="EB59">
        <v>6193</v>
      </c>
      <c r="EC59">
        <v>418</v>
      </c>
      <c r="ED59">
        <v>-45</v>
      </c>
      <c r="EE59">
        <v>642</v>
      </c>
      <c r="EF59">
        <v>6014</v>
      </c>
      <c r="EG59">
        <v>977</v>
      </c>
      <c r="EH59">
        <v>201660</v>
      </c>
      <c r="EI59">
        <v>731</v>
      </c>
      <c r="EJ59">
        <v>-1419</v>
      </c>
      <c r="EK59">
        <v>80207</v>
      </c>
      <c r="EL59">
        <v>123603</v>
      </c>
      <c r="EM59">
        <v>7181</v>
      </c>
      <c r="EV59">
        <v>163970</v>
      </c>
      <c r="EW59">
        <v>11597</v>
      </c>
      <c r="EX59">
        <v>-1828</v>
      </c>
      <c r="EY59">
        <v>1055</v>
      </c>
      <c r="EZ59">
        <v>176340</v>
      </c>
      <c r="FA59">
        <v>18732</v>
      </c>
      <c r="FB59">
        <v>245535</v>
      </c>
      <c r="FF59">
        <v>245535</v>
      </c>
      <c r="FH59">
        <v>23703</v>
      </c>
      <c r="FI59">
        <v>676</v>
      </c>
      <c r="FJ59">
        <v>-101</v>
      </c>
      <c r="FK59">
        <v>699</v>
      </c>
      <c r="FL59">
        <v>23781</v>
      </c>
      <c r="FM59">
        <v>2319</v>
      </c>
    </row>
    <row r="60" spans="1:169" x14ac:dyDescent="0.25">
      <c r="A60" t="s">
        <v>3520</v>
      </c>
      <c r="C60">
        <v>5372971</v>
      </c>
      <c r="D60">
        <v>446272</v>
      </c>
      <c r="E60">
        <v>0</v>
      </c>
      <c r="F60">
        <v>15486</v>
      </c>
      <c r="G60">
        <v>307655</v>
      </c>
      <c r="H60">
        <v>5496102</v>
      </c>
      <c r="I60">
        <v>484392</v>
      </c>
      <c r="K60">
        <v>2545974</v>
      </c>
      <c r="L60">
        <v>108462</v>
      </c>
      <c r="M60">
        <v>0</v>
      </c>
      <c r="N60">
        <v>1087</v>
      </c>
      <c r="O60">
        <v>29905</v>
      </c>
      <c r="P60">
        <v>2623444</v>
      </c>
      <c r="Q60">
        <v>181708</v>
      </c>
      <c r="AG60">
        <v>8031</v>
      </c>
      <c r="AH60">
        <v>68</v>
      </c>
      <c r="AI60">
        <v>-166</v>
      </c>
      <c r="AJ60">
        <v>0</v>
      </c>
      <c r="AK60">
        <v>8265</v>
      </c>
      <c r="AL60">
        <v>1583</v>
      </c>
      <c r="AN60">
        <v>465136</v>
      </c>
      <c r="AO60">
        <v>20169</v>
      </c>
      <c r="AP60">
        <v>-1857</v>
      </c>
      <c r="AQ60">
        <v>14264</v>
      </c>
      <c r="AR60">
        <v>472898</v>
      </c>
      <c r="AS60">
        <v>44068</v>
      </c>
      <c r="AU60">
        <v>13952</v>
      </c>
      <c r="AV60">
        <v>4351</v>
      </c>
      <c r="AW60">
        <v>192</v>
      </c>
      <c r="AX60">
        <v>1213</v>
      </c>
      <c r="AY60">
        <v>16898</v>
      </c>
      <c r="AZ60">
        <v>5768</v>
      </c>
      <c r="BB60">
        <v>1081018</v>
      </c>
      <c r="BC60">
        <v>74778</v>
      </c>
      <c r="BE60">
        <v>11311</v>
      </c>
      <c r="BF60">
        <v>78404</v>
      </c>
      <c r="BG60">
        <v>1066081</v>
      </c>
      <c r="BH60">
        <v>143515</v>
      </c>
      <c r="CF60">
        <v>341080</v>
      </c>
      <c r="CG60">
        <v>165424</v>
      </c>
      <c r="CH60">
        <v>1338</v>
      </c>
      <c r="CI60">
        <v>82542</v>
      </c>
      <c r="CJ60">
        <v>422624</v>
      </c>
      <c r="CK60">
        <v>49899</v>
      </c>
      <c r="CX60">
        <v>147858</v>
      </c>
      <c r="CY60">
        <v>50834</v>
      </c>
      <c r="CZ60">
        <v>-297</v>
      </c>
      <c r="DA60">
        <v>0</v>
      </c>
      <c r="DC60">
        <v>3205</v>
      </c>
      <c r="DD60">
        <v>47852</v>
      </c>
      <c r="DE60">
        <v>9172</v>
      </c>
      <c r="DF60">
        <v>60</v>
      </c>
      <c r="DG60">
        <v>0</v>
      </c>
      <c r="DH60">
        <v>56964</v>
      </c>
      <c r="DI60">
        <v>1521</v>
      </c>
      <c r="DJ60">
        <v>100006</v>
      </c>
      <c r="DK60">
        <v>41662</v>
      </c>
      <c r="DL60">
        <v>-357</v>
      </c>
      <c r="DM60">
        <v>0</v>
      </c>
      <c r="DN60">
        <v>142025</v>
      </c>
      <c r="DO60">
        <v>1696</v>
      </c>
      <c r="DP60">
        <v>18797</v>
      </c>
      <c r="DQ60">
        <v>2676</v>
      </c>
      <c r="DR60">
        <v>-814</v>
      </c>
      <c r="DS60">
        <v>5521</v>
      </c>
      <c r="DT60">
        <v>16766</v>
      </c>
      <c r="DU60">
        <v>2195</v>
      </c>
      <c r="DV60">
        <v>57001</v>
      </c>
      <c r="DW60">
        <v>2915</v>
      </c>
      <c r="DX60">
        <v>-47</v>
      </c>
      <c r="DY60">
        <v>6516</v>
      </c>
      <c r="DZ60">
        <v>53447</v>
      </c>
      <c r="EA60">
        <v>12326</v>
      </c>
      <c r="EB60">
        <v>6681</v>
      </c>
      <c r="EC60">
        <v>491</v>
      </c>
      <c r="ED60">
        <v>61</v>
      </c>
      <c r="EE60">
        <v>767</v>
      </c>
      <c r="EF60">
        <v>6344</v>
      </c>
      <c r="EG60">
        <v>1038</v>
      </c>
      <c r="EH60">
        <v>207463</v>
      </c>
      <c r="EI60">
        <v>805</v>
      </c>
      <c r="EJ60">
        <v>2582</v>
      </c>
      <c r="EK60">
        <v>85836</v>
      </c>
      <c r="EL60">
        <v>119850</v>
      </c>
      <c r="EM60">
        <v>9763</v>
      </c>
      <c r="EV60">
        <v>156840</v>
      </c>
      <c r="EW60">
        <v>10154</v>
      </c>
      <c r="EX60">
        <v>3606</v>
      </c>
      <c r="EY60">
        <v>1161</v>
      </c>
      <c r="EZ60">
        <v>162227</v>
      </c>
      <c r="FA60">
        <v>22338</v>
      </c>
      <c r="FB60">
        <v>237759</v>
      </c>
      <c r="FC60">
        <v>0</v>
      </c>
      <c r="FD60">
        <v>0</v>
      </c>
      <c r="FE60">
        <v>0</v>
      </c>
      <c r="FF60">
        <v>237759</v>
      </c>
      <c r="FG60">
        <v>0</v>
      </c>
      <c r="FH60">
        <v>25544</v>
      </c>
      <c r="FI60">
        <v>790</v>
      </c>
      <c r="FJ60">
        <v>-84</v>
      </c>
      <c r="FK60">
        <v>85</v>
      </c>
      <c r="FL60">
        <v>26333</v>
      </c>
      <c r="FM60">
        <v>2235</v>
      </c>
    </row>
    <row r="61" spans="1:169" x14ac:dyDescent="0.25">
      <c r="A61" t="s">
        <v>3521</v>
      </c>
      <c r="C61">
        <v>5413383</v>
      </c>
      <c r="D61">
        <v>423011</v>
      </c>
      <c r="E61">
        <v>0</v>
      </c>
      <c r="F61">
        <v>-24049</v>
      </c>
      <c r="G61">
        <v>296908</v>
      </c>
      <c r="H61">
        <v>5563535</v>
      </c>
      <c r="I61">
        <v>460343</v>
      </c>
      <c r="K61">
        <v>2583061</v>
      </c>
      <c r="L61">
        <v>107672</v>
      </c>
      <c r="M61">
        <v>0</v>
      </c>
      <c r="N61">
        <v>-4143</v>
      </c>
      <c r="O61">
        <v>34963</v>
      </c>
      <c r="P61">
        <v>2659913</v>
      </c>
      <c r="Q61">
        <v>177565</v>
      </c>
      <c r="AG61">
        <v>7985</v>
      </c>
      <c r="AH61">
        <v>122</v>
      </c>
      <c r="AI61">
        <v>-26</v>
      </c>
      <c r="AJ61">
        <v>0</v>
      </c>
      <c r="AK61">
        <v>8133</v>
      </c>
      <c r="AL61">
        <v>1557</v>
      </c>
      <c r="AN61">
        <v>458955</v>
      </c>
      <c r="AO61">
        <v>27219</v>
      </c>
      <c r="AP61">
        <v>-5426</v>
      </c>
      <c r="AQ61">
        <v>12176</v>
      </c>
      <c r="AR61">
        <v>479424</v>
      </c>
      <c r="AS61">
        <v>38642</v>
      </c>
      <c r="AU61">
        <v>14768</v>
      </c>
      <c r="AV61">
        <v>3259</v>
      </c>
      <c r="AW61">
        <v>-41</v>
      </c>
      <c r="AX61">
        <v>2915</v>
      </c>
      <c r="AY61">
        <v>15153</v>
      </c>
      <c r="AZ61">
        <v>5727</v>
      </c>
      <c r="BB61">
        <v>1088324</v>
      </c>
      <c r="BC61">
        <v>79076</v>
      </c>
      <c r="BE61">
        <v>-2908</v>
      </c>
      <c r="BF61">
        <v>80035</v>
      </c>
      <c r="BG61">
        <v>1090273</v>
      </c>
      <c r="BH61">
        <v>140607</v>
      </c>
      <c r="CF61">
        <v>326511</v>
      </c>
      <c r="CG61">
        <v>137280</v>
      </c>
      <c r="CH61">
        <v>-7310</v>
      </c>
      <c r="CI61">
        <v>70570</v>
      </c>
      <c r="CJ61">
        <v>400531</v>
      </c>
      <c r="CK61">
        <v>42589</v>
      </c>
      <c r="CX61">
        <v>166078</v>
      </c>
      <c r="CY61">
        <v>45985</v>
      </c>
      <c r="CZ61">
        <v>371</v>
      </c>
      <c r="DA61">
        <v>0</v>
      </c>
      <c r="DC61">
        <v>3576</v>
      </c>
      <c r="DD61">
        <v>60659</v>
      </c>
      <c r="DE61">
        <v>11376</v>
      </c>
      <c r="DF61">
        <v>174</v>
      </c>
      <c r="DG61">
        <v>0</v>
      </c>
      <c r="DH61">
        <v>71861</v>
      </c>
      <c r="DI61">
        <v>1695</v>
      </c>
      <c r="DJ61">
        <v>105419</v>
      </c>
      <c r="DK61">
        <v>34609</v>
      </c>
      <c r="DL61">
        <v>197</v>
      </c>
      <c r="DM61">
        <v>0</v>
      </c>
      <c r="DN61">
        <v>139831</v>
      </c>
      <c r="DO61">
        <v>1893</v>
      </c>
      <c r="DP61">
        <v>21663</v>
      </c>
      <c r="DQ61">
        <v>3499</v>
      </c>
      <c r="DR61">
        <v>-59</v>
      </c>
      <c r="DS61">
        <v>5296</v>
      </c>
      <c r="DT61">
        <v>19925</v>
      </c>
      <c r="DU61">
        <v>2136</v>
      </c>
      <c r="DV61">
        <v>57635</v>
      </c>
      <c r="DW61">
        <v>3866</v>
      </c>
      <c r="DX61">
        <v>1023</v>
      </c>
      <c r="DY61">
        <v>5987</v>
      </c>
      <c r="DZ61">
        <v>54491</v>
      </c>
      <c r="EA61">
        <v>13349</v>
      </c>
      <c r="EB61">
        <v>6738</v>
      </c>
      <c r="EC61">
        <v>580</v>
      </c>
      <c r="ED61">
        <v>-217</v>
      </c>
      <c r="EE61">
        <v>806</v>
      </c>
      <c r="EF61">
        <v>6729</v>
      </c>
      <c r="EG61">
        <v>821</v>
      </c>
      <c r="EH61">
        <v>217988</v>
      </c>
      <c r="EI61">
        <v>797</v>
      </c>
      <c r="EJ61">
        <v>-138</v>
      </c>
      <c r="EK61">
        <v>79018</v>
      </c>
      <c r="EL61">
        <v>139905</v>
      </c>
      <c r="EM61">
        <v>9625</v>
      </c>
      <c r="EV61">
        <v>153191</v>
      </c>
      <c r="EW61">
        <v>9942</v>
      </c>
      <c r="EX61">
        <v>-4622</v>
      </c>
      <c r="EY61">
        <v>1658</v>
      </c>
      <c r="EZ61">
        <v>166097</v>
      </c>
      <c r="FA61">
        <v>17716</v>
      </c>
      <c r="FB61">
        <v>241160</v>
      </c>
      <c r="FF61">
        <v>241160</v>
      </c>
      <c r="FH61">
        <v>16301</v>
      </c>
      <c r="FI61">
        <v>826</v>
      </c>
      <c r="FJ61">
        <v>-239</v>
      </c>
      <c r="FK61">
        <v>102</v>
      </c>
      <c r="FL61">
        <v>17264</v>
      </c>
      <c r="FM61">
        <v>1996</v>
      </c>
    </row>
    <row r="62" spans="1:169" x14ac:dyDescent="0.25">
      <c r="A62" t="s">
        <v>3522</v>
      </c>
      <c r="C62">
        <v>5546344</v>
      </c>
      <c r="D62">
        <v>402314</v>
      </c>
      <c r="E62">
        <v>20307</v>
      </c>
      <c r="F62">
        <v>6769</v>
      </c>
      <c r="G62">
        <v>311320</v>
      </c>
      <c r="H62">
        <v>5650876</v>
      </c>
      <c r="I62">
        <v>467112</v>
      </c>
      <c r="K62">
        <v>2665980</v>
      </c>
      <c r="L62">
        <v>90242</v>
      </c>
      <c r="M62">
        <v>20307</v>
      </c>
      <c r="N62">
        <v>9486</v>
      </c>
      <c r="O62">
        <v>38193</v>
      </c>
      <c r="P62">
        <v>2728850</v>
      </c>
      <c r="Q62">
        <v>187051</v>
      </c>
      <c r="R62">
        <v>0</v>
      </c>
      <c r="S62">
        <v>0</v>
      </c>
      <c r="U62">
        <v>0</v>
      </c>
      <c r="V62">
        <v>0</v>
      </c>
      <c r="W62">
        <v>0</v>
      </c>
      <c r="X62">
        <v>0</v>
      </c>
      <c r="Z62">
        <v>2665980</v>
      </c>
      <c r="AA62">
        <v>90242</v>
      </c>
      <c r="AB62">
        <v>20307</v>
      </c>
      <c r="AF62">
        <v>187051</v>
      </c>
      <c r="AG62">
        <v>7782</v>
      </c>
      <c r="AH62">
        <v>78</v>
      </c>
      <c r="AI62">
        <v>254</v>
      </c>
      <c r="AK62">
        <v>7606</v>
      </c>
      <c r="AL62">
        <v>1811</v>
      </c>
      <c r="AN62">
        <v>477861</v>
      </c>
      <c r="AO62">
        <v>32793</v>
      </c>
      <c r="AP62">
        <v>-598</v>
      </c>
      <c r="AQ62">
        <v>15784</v>
      </c>
      <c r="AR62">
        <v>495468</v>
      </c>
      <c r="AS62">
        <v>38044</v>
      </c>
      <c r="AU62">
        <v>17438</v>
      </c>
      <c r="AV62">
        <v>307</v>
      </c>
      <c r="AW62">
        <v>-1658</v>
      </c>
      <c r="AX62">
        <v>1289</v>
      </c>
      <c r="AY62">
        <v>18114</v>
      </c>
      <c r="AZ62">
        <v>4069</v>
      </c>
      <c r="BB62">
        <v>1143075</v>
      </c>
      <c r="BC62">
        <v>67184</v>
      </c>
      <c r="BE62">
        <v>260</v>
      </c>
      <c r="BF62">
        <v>99957</v>
      </c>
      <c r="BG62">
        <v>1110043</v>
      </c>
      <c r="BH62">
        <v>140867</v>
      </c>
      <c r="BR62">
        <v>327834</v>
      </c>
      <c r="BS62">
        <v>27057</v>
      </c>
      <c r="BX62">
        <v>63690</v>
      </c>
      <c r="BZ62">
        <v>815241</v>
      </c>
      <c r="CA62">
        <v>40127</v>
      </c>
      <c r="CE62">
        <v>77177</v>
      </c>
      <c r="CF62">
        <v>304780</v>
      </c>
      <c r="CG62">
        <v>136151</v>
      </c>
      <c r="CH62">
        <v>1605</v>
      </c>
      <c r="CI62">
        <v>45064</v>
      </c>
      <c r="CJ62">
        <v>394262</v>
      </c>
      <c r="CK62">
        <v>44194</v>
      </c>
      <c r="CL62">
        <v>27553</v>
      </c>
      <c r="CM62">
        <v>20416</v>
      </c>
      <c r="CO62">
        <v>6951</v>
      </c>
      <c r="CP62">
        <v>79127</v>
      </c>
      <c r="CQ62">
        <v>22023</v>
      </c>
      <c r="CS62">
        <v>13349</v>
      </c>
      <c r="CT62">
        <v>198100</v>
      </c>
      <c r="CU62">
        <v>93712</v>
      </c>
      <c r="CW62">
        <v>23709</v>
      </c>
      <c r="CX62">
        <v>157734</v>
      </c>
      <c r="CY62">
        <v>53629</v>
      </c>
      <c r="CZ62">
        <v>-348</v>
      </c>
      <c r="DA62">
        <v>0</v>
      </c>
      <c r="DC62">
        <v>3228</v>
      </c>
      <c r="DD62">
        <v>53689</v>
      </c>
      <c r="DE62">
        <v>13286</v>
      </c>
      <c r="DF62">
        <v>170</v>
      </c>
      <c r="DG62">
        <v>0</v>
      </c>
      <c r="DH62">
        <v>66805</v>
      </c>
      <c r="DI62">
        <v>1865</v>
      </c>
      <c r="DJ62">
        <v>104045</v>
      </c>
      <c r="DK62">
        <v>40343</v>
      </c>
      <c r="DL62">
        <v>-518</v>
      </c>
      <c r="DN62">
        <v>144906</v>
      </c>
      <c r="DO62">
        <v>1375</v>
      </c>
      <c r="DP62">
        <v>19827</v>
      </c>
      <c r="DQ62">
        <v>1790</v>
      </c>
      <c r="DR62">
        <v>380</v>
      </c>
      <c r="DS62">
        <v>1309</v>
      </c>
      <c r="DT62">
        <v>19928</v>
      </c>
      <c r="DU62">
        <v>2516</v>
      </c>
      <c r="DV62">
        <v>58285</v>
      </c>
      <c r="DW62">
        <v>2496</v>
      </c>
      <c r="DX62">
        <v>-1487</v>
      </c>
      <c r="DY62">
        <v>6782</v>
      </c>
      <c r="DZ62">
        <v>55486</v>
      </c>
      <c r="EA62">
        <v>11862</v>
      </c>
      <c r="EB62">
        <v>7328</v>
      </c>
      <c r="EC62">
        <v>646</v>
      </c>
      <c r="ED62">
        <v>33</v>
      </c>
      <c r="EE62">
        <v>711</v>
      </c>
      <c r="EF62">
        <v>7229</v>
      </c>
      <c r="EG62">
        <v>854</v>
      </c>
      <c r="EH62">
        <v>226016</v>
      </c>
      <c r="EI62">
        <v>689</v>
      </c>
      <c r="EJ62">
        <v>-1114</v>
      </c>
      <c r="EK62">
        <v>94336</v>
      </c>
      <c r="EL62">
        <v>133483</v>
      </c>
      <c r="EM62">
        <v>8511</v>
      </c>
      <c r="EN62">
        <v>143140</v>
      </c>
      <c r="ET62">
        <v>82876</v>
      </c>
      <c r="EV62">
        <v>164714</v>
      </c>
      <c r="EW62">
        <v>11771</v>
      </c>
      <c r="EX62">
        <v>1476</v>
      </c>
      <c r="EY62">
        <v>1860</v>
      </c>
      <c r="EZ62">
        <v>173149</v>
      </c>
      <c r="FA62">
        <v>19192</v>
      </c>
      <c r="FB62">
        <v>238365</v>
      </c>
      <c r="FF62">
        <v>238365</v>
      </c>
      <c r="FH62">
        <v>16169</v>
      </c>
      <c r="FI62">
        <v>848</v>
      </c>
      <c r="FJ62">
        <v>557</v>
      </c>
      <c r="FK62">
        <v>118</v>
      </c>
      <c r="FL62">
        <v>16342</v>
      </c>
      <c r="FM62">
        <v>2553</v>
      </c>
    </row>
    <row r="63" spans="1:169" x14ac:dyDescent="0.25">
      <c r="A63" t="s">
        <v>3523</v>
      </c>
      <c r="C63">
        <v>5540427</v>
      </c>
      <c r="D63">
        <v>451757</v>
      </c>
      <c r="E63">
        <v>47731</v>
      </c>
      <c r="F63">
        <v>932</v>
      </c>
      <c r="G63">
        <v>287756</v>
      </c>
      <c r="H63">
        <v>5751227</v>
      </c>
      <c r="I63">
        <v>468044</v>
      </c>
      <c r="K63">
        <v>2621006</v>
      </c>
      <c r="L63">
        <v>129873</v>
      </c>
      <c r="M63">
        <v>47731</v>
      </c>
      <c r="N63">
        <v>-11192</v>
      </c>
      <c r="O63">
        <v>35302</v>
      </c>
      <c r="P63">
        <v>2774499</v>
      </c>
      <c r="Q63">
        <v>175859</v>
      </c>
      <c r="R63">
        <v>124074</v>
      </c>
      <c r="S63">
        <v>5536</v>
      </c>
      <c r="U63">
        <v>43125</v>
      </c>
      <c r="V63">
        <v>0</v>
      </c>
      <c r="W63">
        <v>86485</v>
      </c>
      <c r="X63">
        <v>43125</v>
      </c>
      <c r="Z63">
        <v>2496932</v>
      </c>
      <c r="AA63">
        <v>124337</v>
      </c>
      <c r="AB63">
        <v>47731</v>
      </c>
      <c r="AC63">
        <v>-54317</v>
      </c>
      <c r="AD63">
        <v>35303</v>
      </c>
      <c r="AE63">
        <v>2688014</v>
      </c>
      <c r="AF63">
        <v>132734</v>
      </c>
      <c r="AG63">
        <v>7892</v>
      </c>
      <c r="AH63">
        <v>140</v>
      </c>
      <c r="AI63">
        <v>477</v>
      </c>
      <c r="AK63">
        <v>7555</v>
      </c>
      <c r="AL63">
        <v>2288</v>
      </c>
      <c r="AN63">
        <v>514577</v>
      </c>
      <c r="AO63">
        <v>39030</v>
      </c>
      <c r="AP63">
        <v>7586</v>
      </c>
      <c r="AQ63">
        <v>5888</v>
      </c>
      <c r="AR63">
        <v>540133</v>
      </c>
      <c r="AS63">
        <v>45630</v>
      </c>
      <c r="AU63">
        <v>21138</v>
      </c>
      <c r="AV63">
        <v>978</v>
      </c>
      <c r="AW63">
        <v>3937</v>
      </c>
      <c r="AX63">
        <v>314</v>
      </c>
      <c r="AY63">
        <v>17865</v>
      </c>
      <c r="AZ63">
        <v>8006</v>
      </c>
      <c r="BB63">
        <v>1169688</v>
      </c>
      <c r="BC63">
        <v>74193</v>
      </c>
      <c r="BE63">
        <v>4353</v>
      </c>
      <c r="BF63">
        <v>85311</v>
      </c>
      <c r="BG63">
        <v>1154217</v>
      </c>
      <c r="BH63">
        <v>145220</v>
      </c>
      <c r="BR63">
        <v>665399</v>
      </c>
      <c r="BS63">
        <v>28977</v>
      </c>
      <c r="BU63">
        <v>8902</v>
      </c>
      <c r="BV63">
        <v>18263</v>
      </c>
      <c r="BW63">
        <v>667211</v>
      </c>
      <c r="BX63">
        <v>72592</v>
      </c>
      <c r="BZ63">
        <v>504289</v>
      </c>
      <c r="CA63">
        <v>45216</v>
      </c>
      <c r="CB63">
        <v>-4549</v>
      </c>
      <c r="CC63">
        <v>67048</v>
      </c>
      <c r="CD63">
        <v>487006</v>
      </c>
      <c r="CE63">
        <v>72628</v>
      </c>
      <c r="CF63">
        <v>301436</v>
      </c>
      <c r="CG63">
        <v>114440</v>
      </c>
      <c r="CH63">
        <v>-2343</v>
      </c>
      <c r="CI63">
        <v>45632</v>
      </c>
      <c r="CJ63">
        <v>372587</v>
      </c>
      <c r="CK63">
        <v>41851</v>
      </c>
      <c r="CL63">
        <v>20511</v>
      </c>
      <c r="CM63">
        <v>17695</v>
      </c>
      <c r="CO63">
        <v>5799</v>
      </c>
      <c r="CP63">
        <v>85836</v>
      </c>
      <c r="CQ63">
        <v>26179</v>
      </c>
      <c r="CS63">
        <v>12618</v>
      </c>
      <c r="CT63">
        <v>195089</v>
      </c>
      <c r="CU63">
        <v>70566</v>
      </c>
      <c r="CW63">
        <v>23267</v>
      </c>
      <c r="CX63">
        <v>152551</v>
      </c>
      <c r="CY63">
        <v>67748</v>
      </c>
      <c r="CZ63">
        <v>423</v>
      </c>
      <c r="DA63">
        <v>0</v>
      </c>
      <c r="DC63">
        <v>3649</v>
      </c>
      <c r="DD63">
        <v>59589</v>
      </c>
      <c r="DE63">
        <v>16703</v>
      </c>
      <c r="DF63">
        <v>389</v>
      </c>
      <c r="DG63">
        <v>0</v>
      </c>
      <c r="DH63">
        <v>75903</v>
      </c>
      <c r="DI63">
        <v>2254</v>
      </c>
      <c r="DJ63">
        <v>92962</v>
      </c>
      <c r="DK63">
        <v>51045</v>
      </c>
      <c r="DL63">
        <v>34</v>
      </c>
      <c r="DN63">
        <v>143973</v>
      </c>
      <c r="DO63">
        <v>1409</v>
      </c>
      <c r="DP63">
        <v>19359</v>
      </c>
      <c r="DQ63">
        <v>3003</v>
      </c>
      <c r="DR63">
        <v>-355</v>
      </c>
      <c r="DS63">
        <v>7273</v>
      </c>
      <c r="DT63">
        <v>15444</v>
      </c>
      <c r="DU63">
        <v>2161</v>
      </c>
      <c r="DV63">
        <v>62089</v>
      </c>
      <c r="DW63">
        <v>3633</v>
      </c>
      <c r="DX63">
        <v>-317</v>
      </c>
      <c r="DY63">
        <v>8045</v>
      </c>
      <c r="DZ63">
        <v>57994</v>
      </c>
      <c r="EA63">
        <v>11545</v>
      </c>
      <c r="EB63">
        <v>7637</v>
      </c>
      <c r="EC63">
        <v>575</v>
      </c>
      <c r="ED63">
        <v>74</v>
      </c>
      <c r="EE63">
        <v>808</v>
      </c>
      <c r="EF63">
        <v>7330</v>
      </c>
      <c r="EG63">
        <v>928</v>
      </c>
      <c r="EH63">
        <v>227059</v>
      </c>
      <c r="EI63">
        <v>682</v>
      </c>
      <c r="EJ63">
        <v>696</v>
      </c>
      <c r="EK63">
        <v>95403</v>
      </c>
      <c r="EL63">
        <v>131642</v>
      </c>
      <c r="EM63">
        <v>9207</v>
      </c>
      <c r="EN63">
        <v>146209</v>
      </c>
      <c r="ET63">
        <v>80850</v>
      </c>
      <c r="EV63">
        <v>164789</v>
      </c>
      <c r="EW63">
        <v>13532</v>
      </c>
      <c r="EX63">
        <v>-611</v>
      </c>
      <c r="EY63">
        <v>2181</v>
      </c>
      <c r="EZ63">
        <v>176751</v>
      </c>
      <c r="FA63">
        <v>18581</v>
      </c>
      <c r="FB63">
        <v>239901</v>
      </c>
      <c r="FF63">
        <v>239901</v>
      </c>
      <c r="FH63">
        <v>17505</v>
      </c>
      <c r="FI63">
        <v>239</v>
      </c>
      <c r="FJ63">
        <v>-626</v>
      </c>
      <c r="FK63">
        <v>107</v>
      </c>
      <c r="FL63">
        <v>18263</v>
      </c>
      <c r="FM63">
        <v>1927</v>
      </c>
    </row>
    <row r="64" spans="1:169" x14ac:dyDescent="0.25">
      <c r="A64" t="s">
        <v>3524</v>
      </c>
      <c r="C64">
        <v>5599163</v>
      </c>
      <c r="D64">
        <v>354104</v>
      </c>
      <c r="E64">
        <v>47288</v>
      </c>
      <c r="F64">
        <v>-39607</v>
      </c>
      <c r="G64">
        <v>285570</v>
      </c>
      <c r="H64">
        <v>5754592</v>
      </c>
      <c r="I64">
        <v>428437</v>
      </c>
      <c r="K64">
        <v>2722403</v>
      </c>
      <c r="L64">
        <v>96712</v>
      </c>
      <c r="M64">
        <v>47288</v>
      </c>
      <c r="N64">
        <v>-14582</v>
      </c>
      <c r="O64">
        <v>38130</v>
      </c>
      <c r="P64">
        <v>2842855</v>
      </c>
      <c r="Q64">
        <v>161277</v>
      </c>
      <c r="R64">
        <v>687503</v>
      </c>
      <c r="S64">
        <v>42638</v>
      </c>
      <c r="U64">
        <v>-6328</v>
      </c>
      <c r="V64">
        <v>1150</v>
      </c>
      <c r="W64">
        <v>735319</v>
      </c>
      <c r="X64">
        <v>36797</v>
      </c>
      <c r="Z64">
        <v>2034900</v>
      </c>
      <c r="AA64">
        <v>54074</v>
      </c>
      <c r="AB64">
        <v>47288</v>
      </c>
      <c r="AC64">
        <v>-8254</v>
      </c>
      <c r="AD64">
        <v>36979</v>
      </c>
      <c r="AE64">
        <v>2107537</v>
      </c>
      <c r="AF64">
        <v>124480</v>
      </c>
      <c r="AG64">
        <v>7836</v>
      </c>
      <c r="AH64">
        <v>61</v>
      </c>
      <c r="AI64">
        <v>56</v>
      </c>
      <c r="AK64">
        <v>7841</v>
      </c>
      <c r="AL64">
        <v>2344</v>
      </c>
      <c r="AN64">
        <v>513661</v>
      </c>
      <c r="AO64">
        <v>34965</v>
      </c>
      <c r="AP64">
        <v>-6181</v>
      </c>
      <c r="AQ64">
        <v>8303</v>
      </c>
      <c r="AR64">
        <v>546504</v>
      </c>
      <c r="AS64">
        <v>39449</v>
      </c>
      <c r="AU64">
        <v>19182</v>
      </c>
      <c r="AV64">
        <v>422</v>
      </c>
      <c r="AW64">
        <v>-807</v>
      </c>
      <c r="AX64">
        <v>686</v>
      </c>
      <c r="AY64">
        <v>19725</v>
      </c>
      <c r="AZ64">
        <v>7199</v>
      </c>
      <c r="BB64">
        <v>1151735</v>
      </c>
      <c r="BC64">
        <v>70601</v>
      </c>
      <c r="BE64">
        <v>-15006</v>
      </c>
      <c r="BF64">
        <v>66923</v>
      </c>
      <c r="BG64">
        <v>1170419</v>
      </c>
      <c r="BH64">
        <v>130214</v>
      </c>
      <c r="BR64">
        <v>709604</v>
      </c>
      <c r="BS64">
        <v>28239</v>
      </c>
      <c r="BU64">
        <v>-5875</v>
      </c>
      <c r="BV64">
        <v>17492</v>
      </c>
      <c r="BW64">
        <v>726226</v>
      </c>
      <c r="BX64">
        <v>66717</v>
      </c>
      <c r="BZ64">
        <v>442131</v>
      </c>
      <c r="CA64">
        <v>42362</v>
      </c>
      <c r="CB64">
        <v>-9131</v>
      </c>
      <c r="CC64">
        <v>49431</v>
      </c>
      <c r="CD64">
        <v>444193</v>
      </c>
      <c r="CE64">
        <v>63497</v>
      </c>
      <c r="CF64">
        <v>287601</v>
      </c>
      <c r="CG64">
        <v>68133</v>
      </c>
      <c r="CH64">
        <v>-4663</v>
      </c>
      <c r="CI64">
        <v>49486</v>
      </c>
      <c r="CJ64">
        <v>310911</v>
      </c>
      <c r="CK64">
        <v>37188</v>
      </c>
      <c r="CL64">
        <v>29223</v>
      </c>
      <c r="CM64">
        <v>6910</v>
      </c>
      <c r="CO64">
        <v>4134</v>
      </c>
      <c r="CP64">
        <v>77228</v>
      </c>
      <c r="CQ64">
        <v>10637</v>
      </c>
      <c r="CS64">
        <v>11629</v>
      </c>
      <c r="CT64">
        <v>181150</v>
      </c>
      <c r="CU64">
        <v>50586</v>
      </c>
      <c r="CW64">
        <v>21235</v>
      </c>
      <c r="CX64">
        <v>151430</v>
      </c>
      <c r="CY64">
        <v>57737</v>
      </c>
      <c r="CZ64">
        <v>586</v>
      </c>
      <c r="DA64">
        <v>0</v>
      </c>
      <c r="DB64">
        <v>208581</v>
      </c>
      <c r="DC64">
        <v>4249</v>
      </c>
      <c r="DD64">
        <v>62770</v>
      </c>
      <c r="DE64">
        <v>8858</v>
      </c>
      <c r="DF64">
        <v>560</v>
      </c>
      <c r="DG64">
        <v>0</v>
      </c>
      <c r="DH64">
        <v>71068</v>
      </c>
      <c r="DI64">
        <v>2814</v>
      </c>
      <c r="DJ64">
        <v>88660</v>
      </c>
      <c r="DK64">
        <v>48879</v>
      </c>
      <c r="DL64">
        <v>26</v>
      </c>
      <c r="DN64">
        <v>137513</v>
      </c>
      <c r="DO64">
        <v>1435</v>
      </c>
      <c r="DP64">
        <v>18213</v>
      </c>
      <c r="DQ64">
        <v>2858</v>
      </c>
      <c r="DR64">
        <v>-132</v>
      </c>
      <c r="DS64">
        <v>7708</v>
      </c>
      <c r="DT64">
        <v>13495</v>
      </c>
      <c r="DU64">
        <v>2029</v>
      </c>
      <c r="DV64">
        <v>63690</v>
      </c>
      <c r="DW64">
        <v>3784</v>
      </c>
      <c r="DX64">
        <v>1420</v>
      </c>
      <c r="DY64">
        <v>9056</v>
      </c>
      <c r="DZ64">
        <v>56998</v>
      </c>
      <c r="EA64">
        <v>12965</v>
      </c>
      <c r="EB64">
        <v>7713</v>
      </c>
      <c r="EC64">
        <v>472</v>
      </c>
      <c r="ED64">
        <v>-71</v>
      </c>
      <c r="EE64">
        <v>925</v>
      </c>
      <c r="EF64">
        <v>7331</v>
      </c>
      <c r="EG64">
        <v>857</v>
      </c>
      <c r="EH64">
        <v>229955</v>
      </c>
      <c r="EI64">
        <v>1475</v>
      </c>
      <c r="EJ64">
        <v>-2799</v>
      </c>
      <c r="EK64">
        <v>101099</v>
      </c>
      <c r="EL64">
        <v>133130</v>
      </c>
      <c r="EM64">
        <v>6408</v>
      </c>
      <c r="EN64">
        <v>148608</v>
      </c>
      <c r="EO64">
        <v>1475</v>
      </c>
      <c r="ET64">
        <v>81347</v>
      </c>
      <c r="EV64">
        <v>170394</v>
      </c>
      <c r="EW64">
        <v>13149</v>
      </c>
      <c r="EX64">
        <v>3899</v>
      </c>
      <c r="EY64">
        <v>2101</v>
      </c>
      <c r="EZ64">
        <v>177543</v>
      </c>
      <c r="FA64">
        <v>22480</v>
      </c>
      <c r="FB64">
        <v>236242</v>
      </c>
      <c r="FF64">
        <v>236242</v>
      </c>
      <c r="FH64">
        <v>16010</v>
      </c>
      <c r="FI64">
        <v>121</v>
      </c>
      <c r="FJ64">
        <v>-711</v>
      </c>
      <c r="FK64">
        <v>85</v>
      </c>
      <c r="FL64">
        <v>16757</v>
      </c>
      <c r="FM64">
        <v>1216</v>
      </c>
    </row>
    <row r="65" spans="1:169" x14ac:dyDescent="0.25">
      <c r="A65" t="s">
        <v>3525</v>
      </c>
      <c r="C65">
        <v>5732210</v>
      </c>
      <c r="D65">
        <v>430069</v>
      </c>
      <c r="E65">
        <v>30075</v>
      </c>
      <c r="F65">
        <v>-2510</v>
      </c>
      <c r="G65">
        <v>291358</v>
      </c>
      <c r="H65">
        <v>5903506</v>
      </c>
      <c r="I65">
        <v>425927</v>
      </c>
      <c r="K65">
        <v>2768619</v>
      </c>
      <c r="L65">
        <v>123099</v>
      </c>
      <c r="M65">
        <v>30075</v>
      </c>
      <c r="N65">
        <v>-4287</v>
      </c>
      <c r="O65">
        <v>38127</v>
      </c>
      <c r="P65">
        <v>2887954</v>
      </c>
      <c r="Q65">
        <v>156990</v>
      </c>
      <c r="R65">
        <v>812750</v>
      </c>
      <c r="S65">
        <v>63549</v>
      </c>
      <c r="U65">
        <v>1034</v>
      </c>
      <c r="V65">
        <v>634</v>
      </c>
      <c r="W65">
        <v>874631</v>
      </c>
      <c r="X65">
        <v>37831</v>
      </c>
      <c r="Z65">
        <v>1955869</v>
      </c>
      <c r="AA65">
        <v>59550</v>
      </c>
      <c r="AB65">
        <v>30075</v>
      </c>
      <c r="AC65">
        <v>-5321</v>
      </c>
      <c r="AD65">
        <v>37492</v>
      </c>
      <c r="AE65">
        <v>2013322</v>
      </c>
      <c r="AF65">
        <v>119159</v>
      </c>
      <c r="AG65">
        <v>7279</v>
      </c>
      <c r="AH65">
        <v>49</v>
      </c>
      <c r="AI65">
        <v>-72</v>
      </c>
      <c r="AK65">
        <v>7400</v>
      </c>
      <c r="AL65">
        <v>2272</v>
      </c>
      <c r="AN65">
        <v>553729</v>
      </c>
      <c r="AO65">
        <v>39951</v>
      </c>
      <c r="AP65">
        <v>330</v>
      </c>
      <c r="AQ65">
        <v>16968</v>
      </c>
      <c r="AR65">
        <v>576382</v>
      </c>
      <c r="AS65">
        <v>39779</v>
      </c>
      <c r="AU65">
        <v>22758</v>
      </c>
      <c r="AV65">
        <v>452</v>
      </c>
      <c r="AW65">
        <v>-178</v>
      </c>
      <c r="AX65">
        <v>793</v>
      </c>
      <c r="AY65">
        <v>22595</v>
      </c>
      <c r="AZ65">
        <v>7021</v>
      </c>
      <c r="BB65">
        <v>1213563</v>
      </c>
      <c r="BC65">
        <v>84234</v>
      </c>
      <c r="BE65">
        <v>-3485</v>
      </c>
      <c r="BF65">
        <v>69603</v>
      </c>
      <c r="BG65">
        <v>1231679</v>
      </c>
      <c r="BH65">
        <v>126729</v>
      </c>
      <c r="BR65">
        <v>762633</v>
      </c>
      <c r="BS65">
        <v>40967</v>
      </c>
      <c r="BU65">
        <v>1670</v>
      </c>
      <c r="BV65">
        <v>18587</v>
      </c>
      <c r="BW65">
        <v>783343</v>
      </c>
      <c r="BX65">
        <v>68387</v>
      </c>
      <c r="BZ65">
        <v>450930</v>
      </c>
      <c r="CA65">
        <v>43267</v>
      </c>
      <c r="CB65">
        <v>-5155</v>
      </c>
      <c r="CC65">
        <v>51016</v>
      </c>
      <c r="CD65">
        <v>448336</v>
      </c>
      <c r="CE65">
        <v>58342</v>
      </c>
      <c r="CF65">
        <v>265544</v>
      </c>
      <c r="CG65">
        <v>90854</v>
      </c>
      <c r="CH65">
        <v>8732</v>
      </c>
      <c r="CI65">
        <v>37165</v>
      </c>
      <c r="CJ65">
        <v>310501</v>
      </c>
      <c r="CK65">
        <v>45920</v>
      </c>
      <c r="CL65">
        <v>25699</v>
      </c>
      <c r="CM65">
        <v>18895</v>
      </c>
      <c r="CO65">
        <v>8089</v>
      </c>
      <c r="CP65">
        <v>71824</v>
      </c>
      <c r="CQ65">
        <v>21660</v>
      </c>
      <c r="CS65">
        <v>15219</v>
      </c>
      <c r="CT65">
        <v>168021</v>
      </c>
      <c r="CU65">
        <v>50299</v>
      </c>
      <c r="CW65">
        <v>22438</v>
      </c>
      <c r="CX65">
        <v>143283</v>
      </c>
      <c r="CY65">
        <v>72261</v>
      </c>
      <c r="CZ65">
        <v>-1049</v>
      </c>
      <c r="DA65">
        <v>0</v>
      </c>
      <c r="DB65">
        <v>216593</v>
      </c>
      <c r="DC65">
        <v>3200</v>
      </c>
      <c r="DD65">
        <v>70060</v>
      </c>
      <c r="DE65">
        <v>20231</v>
      </c>
      <c r="DF65">
        <v>-1041</v>
      </c>
      <c r="DG65">
        <v>0</v>
      </c>
      <c r="DH65">
        <v>91332</v>
      </c>
      <c r="DI65">
        <v>1773</v>
      </c>
      <c r="DJ65">
        <v>73223</v>
      </c>
      <c r="DK65">
        <v>52030</v>
      </c>
      <c r="DL65">
        <v>-8</v>
      </c>
      <c r="DN65">
        <v>125261</v>
      </c>
      <c r="DO65">
        <v>1427</v>
      </c>
      <c r="DP65">
        <v>18206</v>
      </c>
      <c r="DQ65">
        <v>3457</v>
      </c>
      <c r="DR65">
        <v>-139</v>
      </c>
      <c r="DS65">
        <v>7598</v>
      </c>
      <c r="DT65">
        <v>14204</v>
      </c>
      <c r="DU65">
        <v>1890</v>
      </c>
      <c r="DV65">
        <v>63346</v>
      </c>
      <c r="DW65">
        <v>4185</v>
      </c>
      <c r="DX65">
        <v>-291</v>
      </c>
      <c r="DY65">
        <v>12506</v>
      </c>
      <c r="DZ65">
        <v>55316</v>
      </c>
      <c r="EA65">
        <v>12674</v>
      </c>
      <c r="EB65">
        <v>9380</v>
      </c>
      <c r="EC65">
        <v>468</v>
      </c>
      <c r="ED65">
        <v>57</v>
      </c>
      <c r="EE65">
        <v>1002</v>
      </c>
      <c r="EF65">
        <v>8789</v>
      </c>
      <c r="EG65">
        <v>914</v>
      </c>
      <c r="EH65">
        <v>242985</v>
      </c>
      <c r="EI65">
        <v>510</v>
      </c>
      <c r="EJ65">
        <v>272</v>
      </c>
      <c r="EK65">
        <v>104359</v>
      </c>
      <c r="EL65">
        <v>138865</v>
      </c>
      <c r="EM65">
        <v>6680</v>
      </c>
      <c r="EN65">
        <v>158851</v>
      </c>
      <c r="EO65">
        <v>510</v>
      </c>
      <c r="ET65">
        <v>84134</v>
      </c>
      <c r="EV65">
        <v>167823</v>
      </c>
      <c r="EW65">
        <v>9833</v>
      </c>
      <c r="EX65">
        <v>-1997</v>
      </c>
      <c r="EY65">
        <v>2448</v>
      </c>
      <c r="EZ65">
        <v>177205</v>
      </c>
      <c r="FA65">
        <v>20483</v>
      </c>
      <c r="FB65">
        <v>239515</v>
      </c>
      <c r="FF65">
        <v>239515</v>
      </c>
      <c r="FH65">
        <v>15412</v>
      </c>
      <c r="FI65">
        <v>106</v>
      </c>
      <c r="FJ65">
        <v>73</v>
      </c>
      <c r="FK65">
        <v>84</v>
      </c>
      <c r="FL65">
        <v>15361</v>
      </c>
      <c r="FM65">
        <v>1289</v>
      </c>
    </row>
    <row r="66" spans="1:169" x14ac:dyDescent="0.25">
      <c r="A66" t="s">
        <v>3526</v>
      </c>
      <c r="C66">
        <v>5864702</v>
      </c>
      <c r="D66">
        <v>407780</v>
      </c>
      <c r="E66">
        <v>46505</v>
      </c>
      <c r="F66">
        <v>25700</v>
      </c>
      <c r="G66">
        <v>296804</v>
      </c>
      <c r="H66">
        <v>5996483</v>
      </c>
      <c r="I66">
        <v>451627</v>
      </c>
      <c r="K66">
        <v>2826051</v>
      </c>
      <c r="L66">
        <v>112837</v>
      </c>
      <c r="M66">
        <v>46505</v>
      </c>
      <c r="N66">
        <v>9367</v>
      </c>
      <c r="O66">
        <v>49878</v>
      </c>
      <c r="P66">
        <v>2926148</v>
      </c>
      <c r="Q66">
        <v>166357</v>
      </c>
      <c r="R66">
        <v>878200</v>
      </c>
      <c r="S66">
        <v>58641</v>
      </c>
      <c r="U66">
        <v>5100</v>
      </c>
      <c r="V66">
        <v>79</v>
      </c>
      <c r="W66">
        <v>931662</v>
      </c>
      <c r="X66">
        <v>42931</v>
      </c>
      <c r="Z66">
        <v>1947851</v>
      </c>
      <c r="AA66">
        <v>54196</v>
      </c>
      <c r="AB66">
        <v>46505</v>
      </c>
      <c r="AC66">
        <v>4267</v>
      </c>
      <c r="AD66">
        <v>49798</v>
      </c>
      <c r="AE66">
        <v>1994487</v>
      </c>
      <c r="AF66">
        <v>123426</v>
      </c>
      <c r="AG66">
        <v>7248</v>
      </c>
      <c r="AH66">
        <v>41</v>
      </c>
      <c r="AI66">
        <v>-575</v>
      </c>
      <c r="AK66">
        <v>7864</v>
      </c>
      <c r="AL66">
        <v>1697</v>
      </c>
      <c r="AN66">
        <v>567054</v>
      </c>
      <c r="AO66">
        <v>33109</v>
      </c>
      <c r="AP66">
        <v>4230</v>
      </c>
      <c r="AQ66">
        <v>12687</v>
      </c>
      <c r="AR66">
        <v>583246</v>
      </c>
      <c r="AS66">
        <v>44009</v>
      </c>
      <c r="AU66">
        <v>23887</v>
      </c>
      <c r="AV66">
        <v>570</v>
      </c>
      <c r="AW66">
        <v>273</v>
      </c>
      <c r="AX66">
        <v>138</v>
      </c>
      <c r="AY66">
        <v>24046</v>
      </c>
      <c r="AZ66">
        <v>7294</v>
      </c>
      <c r="BB66">
        <v>1238041</v>
      </c>
      <c r="BC66">
        <v>83102</v>
      </c>
      <c r="BE66">
        <v>11698</v>
      </c>
      <c r="BF66">
        <v>55507</v>
      </c>
      <c r="BG66">
        <v>1253938</v>
      </c>
      <c r="BH66">
        <v>138427</v>
      </c>
      <c r="BR66">
        <v>789287</v>
      </c>
      <c r="BS66">
        <v>37599</v>
      </c>
      <c r="BU66">
        <v>-302</v>
      </c>
      <c r="BV66">
        <v>15884</v>
      </c>
      <c r="BW66">
        <v>811304</v>
      </c>
      <c r="BX66">
        <v>68085</v>
      </c>
      <c r="BZ66">
        <v>448754</v>
      </c>
      <c r="CA66">
        <v>45503</v>
      </c>
      <c r="CB66">
        <v>12000</v>
      </c>
      <c r="CC66">
        <v>39623</v>
      </c>
      <c r="CD66">
        <v>442634</v>
      </c>
      <c r="CE66">
        <v>70342</v>
      </c>
      <c r="CF66">
        <v>258290</v>
      </c>
      <c r="CG66">
        <v>70829</v>
      </c>
      <c r="CH66">
        <v>-5458</v>
      </c>
      <c r="CI66">
        <v>43782</v>
      </c>
      <c r="CJ66">
        <v>290795</v>
      </c>
      <c r="CK66">
        <v>40462</v>
      </c>
      <c r="CL66">
        <v>26090</v>
      </c>
      <c r="CM66">
        <v>16924</v>
      </c>
      <c r="CO66">
        <v>5362</v>
      </c>
      <c r="CP66">
        <v>75334</v>
      </c>
      <c r="CQ66">
        <v>12801</v>
      </c>
      <c r="CS66">
        <v>11716</v>
      </c>
      <c r="CT66">
        <v>156866</v>
      </c>
      <c r="CU66">
        <v>41104</v>
      </c>
      <c r="CW66">
        <v>23183</v>
      </c>
      <c r="CX66">
        <v>163099</v>
      </c>
      <c r="CY66">
        <v>87767</v>
      </c>
      <c r="CZ66">
        <v>807</v>
      </c>
      <c r="DA66">
        <v>0</v>
      </c>
      <c r="DB66">
        <v>250059</v>
      </c>
      <c r="DC66">
        <v>4007</v>
      </c>
      <c r="DD66">
        <v>83560</v>
      </c>
      <c r="DE66">
        <v>18681</v>
      </c>
      <c r="DF66">
        <v>35</v>
      </c>
      <c r="DG66">
        <v>0</v>
      </c>
      <c r="DH66">
        <v>102206</v>
      </c>
      <c r="DI66">
        <v>1808</v>
      </c>
      <c r="DJ66">
        <v>79539</v>
      </c>
      <c r="DK66">
        <v>69086</v>
      </c>
      <c r="DL66">
        <v>772</v>
      </c>
      <c r="DN66">
        <v>147853</v>
      </c>
      <c r="DO66">
        <v>2199</v>
      </c>
      <c r="DP66">
        <v>19191</v>
      </c>
      <c r="DQ66">
        <v>2709</v>
      </c>
      <c r="DR66">
        <v>281</v>
      </c>
      <c r="DS66">
        <v>7849</v>
      </c>
      <c r="DT66">
        <v>13770</v>
      </c>
      <c r="DU66">
        <v>2171</v>
      </c>
      <c r="DV66">
        <v>65899</v>
      </c>
      <c r="DW66">
        <v>4026</v>
      </c>
      <c r="DX66">
        <v>215</v>
      </c>
      <c r="DY66">
        <v>11275</v>
      </c>
      <c r="DZ66">
        <v>58435</v>
      </c>
      <c r="EA66">
        <v>12889</v>
      </c>
      <c r="EB66">
        <v>8372</v>
      </c>
      <c r="EC66">
        <v>441</v>
      </c>
      <c r="ED66">
        <v>-80</v>
      </c>
      <c r="EE66">
        <v>993</v>
      </c>
      <c r="EF66">
        <v>7900</v>
      </c>
      <c r="EG66">
        <v>834</v>
      </c>
      <c r="EH66">
        <v>251619</v>
      </c>
      <c r="EI66">
        <v>386</v>
      </c>
      <c r="EJ66">
        <v>2757</v>
      </c>
      <c r="EK66">
        <v>111615</v>
      </c>
      <c r="EL66">
        <v>137633</v>
      </c>
      <c r="EM66">
        <v>9437</v>
      </c>
      <c r="EN66">
        <v>167325</v>
      </c>
      <c r="EO66">
        <v>386</v>
      </c>
      <c r="ET66">
        <v>84294</v>
      </c>
      <c r="EV66">
        <v>177019</v>
      </c>
      <c r="EW66">
        <v>11862</v>
      </c>
      <c r="EX66">
        <v>1619</v>
      </c>
      <c r="EY66">
        <v>2879</v>
      </c>
      <c r="EZ66">
        <v>184383</v>
      </c>
      <c r="FA66">
        <v>22102</v>
      </c>
      <c r="FB66">
        <v>241184</v>
      </c>
      <c r="FF66">
        <v>241184</v>
      </c>
      <c r="FH66">
        <v>17507</v>
      </c>
      <c r="FI66">
        <v>101</v>
      </c>
      <c r="FJ66">
        <v>618</v>
      </c>
      <c r="FK66">
        <v>125</v>
      </c>
      <c r="FL66">
        <v>16865</v>
      </c>
      <c r="FM66">
        <v>1907</v>
      </c>
    </row>
    <row r="67" spans="1:169" x14ac:dyDescent="0.25">
      <c r="A67" t="s">
        <v>3527</v>
      </c>
      <c r="C67">
        <v>5970090</v>
      </c>
      <c r="D67">
        <v>437515</v>
      </c>
      <c r="E67">
        <v>69427</v>
      </c>
      <c r="F67">
        <v>27558</v>
      </c>
      <c r="G67">
        <v>267768</v>
      </c>
      <c r="H67">
        <v>6181706</v>
      </c>
      <c r="I67">
        <v>479185</v>
      </c>
      <c r="K67">
        <v>2880521</v>
      </c>
      <c r="L67">
        <v>113606</v>
      </c>
      <c r="M67">
        <v>69427</v>
      </c>
      <c r="N67">
        <v>5439</v>
      </c>
      <c r="O67">
        <v>45618</v>
      </c>
      <c r="P67">
        <v>3012497</v>
      </c>
      <c r="Q67">
        <v>171796</v>
      </c>
      <c r="R67">
        <v>906419</v>
      </c>
      <c r="S67">
        <v>65555</v>
      </c>
      <c r="U67">
        <v>1333</v>
      </c>
      <c r="V67">
        <v>1346</v>
      </c>
      <c r="W67">
        <v>969295</v>
      </c>
      <c r="X67">
        <v>44264</v>
      </c>
      <c r="Z67">
        <v>1974102</v>
      </c>
      <c r="AA67">
        <v>48051</v>
      </c>
      <c r="AB67">
        <v>69427</v>
      </c>
      <c r="AC67">
        <v>4106</v>
      </c>
      <c r="AD67">
        <v>44271</v>
      </c>
      <c r="AE67">
        <v>2043202</v>
      </c>
      <c r="AF67">
        <v>127532</v>
      </c>
      <c r="AG67">
        <v>7118</v>
      </c>
      <c r="AH67">
        <v>43</v>
      </c>
      <c r="AI67">
        <v>129</v>
      </c>
      <c r="AK67">
        <v>7032</v>
      </c>
      <c r="AL67">
        <v>1826</v>
      </c>
      <c r="AN67">
        <v>556664</v>
      </c>
      <c r="AO67">
        <v>45143</v>
      </c>
      <c r="AP67">
        <v>651</v>
      </c>
      <c r="AQ67">
        <v>8804</v>
      </c>
      <c r="AR67">
        <v>592352</v>
      </c>
      <c r="AS67">
        <v>44660</v>
      </c>
      <c r="AU67">
        <v>27848</v>
      </c>
      <c r="AV67">
        <v>466</v>
      </c>
      <c r="AW67">
        <v>-351</v>
      </c>
      <c r="AX67">
        <v>175</v>
      </c>
      <c r="AY67">
        <v>28490</v>
      </c>
      <c r="AZ67">
        <v>6943</v>
      </c>
      <c r="BB67">
        <v>1249881</v>
      </c>
      <c r="BC67">
        <v>76618</v>
      </c>
      <c r="BE67">
        <v>17648</v>
      </c>
      <c r="BF67">
        <v>45424</v>
      </c>
      <c r="BG67">
        <v>1263427</v>
      </c>
      <c r="BH67">
        <v>156075</v>
      </c>
      <c r="BR67">
        <v>813970</v>
      </c>
      <c r="BS67">
        <v>43221</v>
      </c>
      <c r="BU67">
        <v>8692</v>
      </c>
      <c r="BV67">
        <v>13544</v>
      </c>
      <c r="BW67">
        <v>834955</v>
      </c>
      <c r="BX67">
        <v>76777</v>
      </c>
      <c r="BZ67">
        <v>435911</v>
      </c>
      <c r="CA67">
        <v>33397</v>
      </c>
      <c r="CB67">
        <v>8956</v>
      </c>
      <c r="CC67">
        <v>31880</v>
      </c>
      <c r="CD67">
        <v>428472</v>
      </c>
      <c r="CE67">
        <v>79298</v>
      </c>
      <c r="CF67">
        <v>277957</v>
      </c>
      <c r="CG67">
        <v>100537</v>
      </c>
      <c r="CH67">
        <v>4447</v>
      </c>
      <c r="CI67">
        <v>50248</v>
      </c>
      <c r="CJ67">
        <v>323799</v>
      </c>
      <c r="CK67">
        <v>44909</v>
      </c>
      <c r="CL67">
        <v>25633</v>
      </c>
      <c r="CM67">
        <v>21348</v>
      </c>
      <c r="CO67">
        <v>6207</v>
      </c>
      <c r="CP67">
        <v>73657</v>
      </c>
      <c r="CQ67">
        <v>27521</v>
      </c>
      <c r="CS67">
        <v>13353</v>
      </c>
      <c r="CT67">
        <v>178667</v>
      </c>
      <c r="CU67">
        <v>51668</v>
      </c>
      <c r="CW67">
        <v>25076</v>
      </c>
      <c r="CX67">
        <v>168034</v>
      </c>
      <c r="CY67">
        <v>83942</v>
      </c>
      <c r="CZ67">
        <v>153</v>
      </c>
      <c r="DA67">
        <v>0</v>
      </c>
      <c r="DB67">
        <v>251823</v>
      </c>
      <c r="DC67">
        <v>4160</v>
      </c>
      <c r="DD67">
        <v>89176</v>
      </c>
      <c r="DE67">
        <v>22388</v>
      </c>
      <c r="DF67">
        <v>285</v>
      </c>
      <c r="DG67">
        <v>0</v>
      </c>
      <c r="DH67">
        <v>111279</v>
      </c>
      <c r="DI67">
        <v>2093</v>
      </c>
      <c r="DJ67">
        <v>78858</v>
      </c>
      <c r="DK67">
        <v>61554</v>
      </c>
      <c r="DL67">
        <v>-132</v>
      </c>
      <c r="DN67">
        <v>140544</v>
      </c>
      <c r="DO67">
        <v>2067</v>
      </c>
      <c r="DP67">
        <v>24263</v>
      </c>
      <c r="DQ67">
        <v>2671</v>
      </c>
      <c r="DR67">
        <v>36</v>
      </c>
      <c r="DS67">
        <v>6457</v>
      </c>
      <c r="DT67">
        <v>20441</v>
      </c>
      <c r="DU67">
        <v>2207</v>
      </c>
      <c r="DV67">
        <v>67263</v>
      </c>
      <c r="DW67">
        <v>3327</v>
      </c>
      <c r="DX67">
        <v>289</v>
      </c>
      <c r="DY67">
        <v>9128</v>
      </c>
      <c r="DZ67">
        <v>61173</v>
      </c>
      <c r="EA67">
        <v>13178</v>
      </c>
      <c r="EB67">
        <v>8355</v>
      </c>
      <c r="EC67">
        <v>613</v>
      </c>
      <c r="ED67">
        <v>159</v>
      </c>
      <c r="EE67">
        <v>1157</v>
      </c>
      <c r="EF67">
        <v>7652</v>
      </c>
      <c r="EG67">
        <v>993</v>
      </c>
      <c r="EH67">
        <v>260061</v>
      </c>
      <c r="EI67">
        <v>263</v>
      </c>
      <c r="EJ67">
        <v>-237</v>
      </c>
      <c r="EK67">
        <v>97519</v>
      </c>
      <c r="EL67">
        <v>163042</v>
      </c>
      <c r="EM67">
        <v>9200</v>
      </c>
      <c r="EN67">
        <v>174081</v>
      </c>
      <c r="EO67">
        <v>263</v>
      </c>
      <c r="ET67">
        <v>85980</v>
      </c>
      <c r="EV67">
        <v>181910</v>
      </c>
      <c r="EW67">
        <v>10183</v>
      </c>
      <c r="EX67">
        <v>-751</v>
      </c>
      <c r="EY67">
        <v>2586</v>
      </c>
      <c r="EZ67">
        <v>190258</v>
      </c>
      <c r="FA67">
        <v>21351</v>
      </c>
      <c r="FB67">
        <v>239539</v>
      </c>
      <c r="FF67">
        <v>239539</v>
      </c>
      <c r="FH67">
        <v>20506</v>
      </c>
      <c r="FI67">
        <v>103</v>
      </c>
      <c r="FJ67">
        <v>-54</v>
      </c>
      <c r="FK67">
        <v>134</v>
      </c>
      <c r="FL67">
        <v>20529</v>
      </c>
      <c r="FM67">
        <v>1853</v>
      </c>
    </row>
    <row r="68" spans="1:169" x14ac:dyDescent="0.25">
      <c r="A68" t="s">
        <v>3528</v>
      </c>
      <c r="C68">
        <v>5951567</v>
      </c>
      <c r="D68">
        <v>470569</v>
      </c>
      <c r="E68">
        <v>64593</v>
      </c>
      <c r="F68">
        <v>-72046</v>
      </c>
      <c r="G68">
        <v>266232</v>
      </c>
      <c r="H68">
        <v>6292544</v>
      </c>
      <c r="I68">
        <v>407139</v>
      </c>
      <c r="K68">
        <v>2895989</v>
      </c>
      <c r="L68">
        <v>139298</v>
      </c>
      <c r="M68">
        <v>64593</v>
      </c>
      <c r="N68">
        <v>-17703</v>
      </c>
      <c r="O68">
        <v>40342</v>
      </c>
      <c r="P68">
        <v>3077242</v>
      </c>
      <c r="Q68">
        <v>154093</v>
      </c>
      <c r="R68">
        <v>936002</v>
      </c>
      <c r="S68">
        <v>69445</v>
      </c>
      <c r="U68">
        <v>-2827</v>
      </c>
      <c r="V68">
        <v>175</v>
      </c>
      <c r="W68">
        <v>1008099</v>
      </c>
      <c r="X68">
        <v>41437</v>
      </c>
      <c r="Z68">
        <v>1959987</v>
      </c>
      <c r="AA68">
        <v>69853</v>
      </c>
      <c r="AB68">
        <v>64593</v>
      </c>
      <c r="AC68">
        <v>-14876</v>
      </c>
      <c r="AD68">
        <v>40167</v>
      </c>
      <c r="AE68">
        <v>2069142</v>
      </c>
      <c r="AF68">
        <v>112656</v>
      </c>
      <c r="AG68">
        <v>7452</v>
      </c>
      <c r="AH68">
        <v>76</v>
      </c>
      <c r="AI68">
        <v>-232</v>
      </c>
      <c r="AK68">
        <v>7760</v>
      </c>
      <c r="AL68">
        <v>1594</v>
      </c>
      <c r="AN68">
        <v>571074</v>
      </c>
      <c r="AO68">
        <v>46732</v>
      </c>
      <c r="AP68">
        <v>-4213</v>
      </c>
      <c r="AQ68">
        <v>10756</v>
      </c>
      <c r="AR68">
        <v>611263</v>
      </c>
      <c r="AS68">
        <v>40447</v>
      </c>
      <c r="AU68">
        <v>24353</v>
      </c>
      <c r="AV68">
        <v>476</v>
      </c>
      <c r="AW68">
        <v>-2072</v>
      </c>
      <c r="AX68">
        <v>279</v>
      </c>
      <c r="AY68">
        <v>26622</v>
      </c>
      <c r="AZ68">
        <v>4871</v>
      </c>
      <c r="BB68">
        <v>1240783</v>
      </c>
      <c r="BC68">
        <v>91428</v>
      </c>
      <c r="BE68">
        <v>-30612</v>
      </c>
      <c r="BF68">
        <v>59044</v>
      </c>
      <c r="BG68">
        <v>1303779</v>
      </c>
      <c r="BH68">
        <v>125463</v>
      </c>
      <c r="BR68">
        <v>841998</v>
      </c>
      <c r="BS68">
        <v>51381</v>
      </c>
      <c r="BU68">
        <v>-7467</v>
      </c>
      <c r="BV68">
        <v>13491</v>
      </c>
      <c r="BW68">
        <v>887355</v>
      </c>
      <c r="BX68">
        <v>69310</v>
      </c>
      <c r="BZ68">
        <v>398785</v>
      </c>
      <c r="CA68">
        <v>40047</v>
      </c>
      <c r="CB68">
        <v>-23145</v>
      </c>
      <c r="CC68">
        <v>45553</v>
      </c>
      <c r="CD68">
        <v>416424</v>
      </c>
      <c r="CE68">
        <v>56153</v>
      </c>
      <c r="CF68">
        <v>254839</v>
      </c>
      <c r="CG68">
        <v>86343</v>
      </c>
      <c r="CH68">
        <v>-9079</v>
      </c>
      <c r="CI68">
        <v>47263</v>
      </c>
      <c r="CJ68">
        <v>302998</v>
      </c>
      <c r="CK68">
        <v>35830</v>
      </c>
      <c r="CL68">
        <v>24550</v>
      </c>
      <c r="CM68">
        <v>18682</v>
      </c>
      <c r="CO68">
        <v>4869</v>
      </c>
      <c r="CP68">
        <v>65925</v>
      </c>
      <c r="CQ68">
        <v>18391</v>
      </c>
      <c r="CS68">
        <v>10423</v>
      </c>
      <c r="CT68">
        <v>164364</v>
      </c>
      <c r="CU68">
        <v>49270</v>
      </c>
      <c r="CW68">
        <v>20401</v>
      </c>
      <c r="CX68">
        <v>148537</v>
      </c>
      <c r="CY68">
        <v>86176</v>
      </c>
      <c r="CZ68">
        <v>-209</v>
      </c>
      <c r="DA68">
        <v>0</v>
      </c>
      <c r="DB68">
        <v>234922</v>
      </c>
      <c r="DC68">
        <v>3951</v>
      </c>
      <c r="DD68">
        <v>69718</v>
      </c>
      <c r="DE68">
        <v>26123</v>
      </c>
      <c r="DF68">
        <v>171</v>
      </c>
      <c r="DG68">
        <v>0</v>
      </c>
      <c r="DH68">
        <v>95670</v>
      </c>
      <c r="DI68">
        <v>2264</v>
      </c>
      <c r="DJ68">
        <v>78819</v>
      </c>
      <c r="DK68">
        <v>60053</v>
      </c>
      <c r="DL68">
        <v>-380</v>
      </c>
      <c r="DN68">
        <v>139252</v>
      </c>
      <c r="DO68">
        <v>1687</v>
      </c>
      <c r="DP68">
        <v>31396</v>
      </c>
      <c r="DQ68">
        <v>2140</v>
      </c>
      <c r="DR68">
        <v>144</v>
      </c>
      <c r="DS68">
        <v>5687</v>
      </c>
      <c r="DT68">
        <v>27705</v>
      </c>
      <c r="DU68">
        <v>2351</v>
      </c>
      <c r="DV68">
        <v>66784</v>
      </c>
      <c r="DW68">
        <v>3973</v>
      </c>
      <c r="DX68">
        <v>-1360</v>
      </c>
      <c r="DY68">
        <v>10304</v>
      </c>
      <c r="DZ68">
        <v>61813</v>
      </c>
      <c r="EA68">
        <v>11818</v>
      </c>
      <c r="EB68">
        <v>7075</v>
      </c>
      <c r="EC68">
        <v>971</v>
      </c>
      <c r="ED68">
        <v>-16</v>
      </c>
      <c r="EE68">
        <v>1301</v>
      </c>
      <c r="EF68">
        <v>6761</v>
      </c>
      <c r="EG68">
        <v>977</v>
      </c>
      <c r="EH68">
        <v>260115</v>
      </c>
      <c r="EI68">
        <v>347</v>
      </c>
      <c r="EJ68">
        <v>-2076</v>
      </c>
      <c r="EK68">
        <v>88505</v>
      </c>
      <c r="EL68">
        <v>174033</v>
      </c>
      <c r="EM68">
        <v>7124</v>
      </c>
      <c r="EN68">
        <v>173361</v>
      </c>
      <c r="EO68">
        <v>347</v>
      </c>
      <c r="ET68">
        <v>86754</v>
      </c>
      <c r="EV68">
        <v>184280</v>
      </c>
      <c r="EW68">
        <v>12542</v>
      </c>
      <c r="EX68">
        <v>-4493</v>
      </c>
      <c r="EY68">
        <v>1735</v>
      </c>
      <c r="EZ68">
        <v>199580</v>
      </c>
      <c r="FA68">
        <v>16858</v>
      </c>
      <c r="FB68">
        <v>239520</v>
      </c>
      <c r="FF68">
        <v>239520</v>
      </c>
      <c r="FH68">
        <v>19173</v>
      </c>
      <c r="FI68">
        <v>63</v>
      </c>
      <c r="FJ68">
        <v>-145</v>
      </c>
      <c r="FK68">
        <v>73</v>
      </c>
      <c r="FL68">
        <v>19308</v>
      </c>
      <c r="FM68">
        <v>1708</v>
      </c>
    </row>
    <row r="69" spans="1:169" x14ac:dyDescent="0.25">
      <c r="A69" t="s">
        <v>3529</v>
      </c>
      <c r="C69">
        <v>6052920</v>
      </c>
      <c r="D69">
        <v>569492</v>
      </c>
      <c r="E69">
        <v>85938</v>
      </c>
      <c r="F69">
        <v>4454</v>
      </c>
      <c r="G69">
        <v>315953</v>
      </c>
      <c r="H69">
        <v>6387943</v>
      </c>
      <c r="I69">
        <v>411593</v>
      </c>
      <c r="K69">
        <v>2910056</v>
      </c>
      <c r="L69">
        <v>156230</v>
      </c>
      <c r="M69">
        <v>85938</v>
      </c>
      <c r="N69">
        <v>-1089</v>
      </c>
      <c r="O69">
        <v>52539</v>
      </c>
      <c r="P69">
        <v>3100774</v>
      </c>
      <c r="Q69">
        <v>153004</v>
      </c>
      <c r="R69">
        <v>939493</v>
      </c>
      <c r="S69">
        <v>72023</v>
      </c>
      <c r="U69">
        <v>448</v>
      </c>
      <c r="V69">
        <v>208</v>
      </c>
      <c r="W69">
        <v>1010860</v>
      </c>
      <c r="X69">
        <v>41885</v>
      </c>
      <c r="Z69">
        <v>1970563</v>
      </c>
      <c r="AA69">
        <v>84207</v>
      </c>
      <c r="AB69">
        <v>85938</v>
      </c>
      <c r="AC69">
        <v>-1537</v>
      </c>
      <c r="AD69">
        <v>52330</v>
      </c>
      <c r="AE69">
        <v>2089914</v>
      </c>
      <c r="AF69">
        <v>111119</v>
      </c>
      <c r="AG69">
        <v>6543</v>
      </c>
      <c r="AH69">
        <v>336</v>
      </c>
      <c r="AI69">
        <v>-309</v>
      </c>
      <c r="AK69">
        <v>7188</v>
      </c>
      <c r="AL69">
        <v>1285</v>
      </c>
      <c r="AN69">
        <v>587899</v>
      </c>
      <c r="AO69">
        <v>59125</v>
      </c>
      <c r="AP69">
        <v>3962</v>
      </c>
      <c r="AQ69">
        <v>11589</v>
      </c>
      <c r="AR69">
        <v>631473</v>
      </c>
      <c r="AS69">
        <v>44409</v>
      </c>
      <c r="AU69">
        <v>23860</v>
      </c>
      <c r="AV69">
        <v>822</v>
      </c>
      <c r="AW69">
        <v>-764</v>
      </c>
      <c r="AX69">
        <v>779</v>
      </c>
      <c r="AY69">
        <v>24667</v>
      </c>
      <c r="AZ69">
        <v>4107</v>
      </c>
      <c r="BB69">
        <v>1310158</v>
      </c>
      <c r="BC69">
        <v>107919</v>
      </c>
      <c r="BE69">
        <v>-7436</v>
      </c>
      <c r="BF69">
        <v>63198</v>
      </c>
      <c r="BG69">
        <v>1362315</v>
      </c>
      <c r="BH69">
        <v>118027</v>
      </c>
      <c r="BR69">
        <v>905064</v>
      </c>
      <c r="BS69">
        <v>48934</v>
      </c>
      <c r="BU69">
        <v>2233</v>
      </c>
      <c r="BV69">
        <v>17286</v>
      </c>
      <c r="BW69">
        <v>934479</v>
      </c>
      <c r="BX69">
        <v>71543</v>
      </c>
      <c r="BZ69">
        <v>405094</v>
      </c>
      <c r="CA69">
        <v>58985</v>
      </c>
      <c r="CB69">
        <v>-9669</v>
      </c>
      <c r="CC69">
        <v>45912</v>
      </c>
      <c r="CD69">
        <v>427836</v>
      </c>
      <c r="CE69">
        <v>46484</v>
      </c>
      <c r="CF69">
        <v>254843</v>
      </c>
      <c r="CG69">
        <v>128912</v>
      </c>
      <c r="CH69">
        <v>370</v>
      </c>
      <c r="CI69">
        <v>50858</v>
      </c>
      <c r="CJ69">
        <v>332527</v>
      </c>
      <c r="CK69">
        <v>36200</v>
      </c>
      <c r="CL69">
        <v>24192</v>
      </c>
      <c r="CM69">
        <v>41013</v>
      </c>
      <c r="CO69">
        <v>5268</v>
      </c>
      <c r="CP69">
        <v>69376</v>
      </c>
      <c r="CQ69">
        <v>30834</v>
      </c>
      <c r="CS69">
        <v>12045</v>
      </c>
      <c r="CT69">
        <v>161275</v>
      </c>
      <c r="CU69">
        <v>57065</v>
      </c>
      <c r="CW69">
        <v>18880</v>
      </c>
      <c r="CX69">
        <v>145801</v>
      </c>
      <c r="CY69">
        <v>95695</v>
      </c>
      <c r="CZ69">
        <v>613</v>
      </c>
      <c r="DA69">
        <v>0</v>
      </c>
      <c r="DB69">
        <v>240883</v>
      </c>
      <c r="DC69">
        <v>4564</v>
      </c>
      <c r="DD69">
        <v>74039</v>
      </c>
      <c r="DE69">
        <v>43357</v>
      </c>
      <c r="DF69">
        <v>488</v>
      </c>
      <c r="DG69">
        <v>0</v>
      </c>
      <c r="DH69">
        <v>116908</v>
      </c>
      <c r="DI69">
        <v>2752</v>
      </c>
      <c r="DJ69">
        <v>71762</v>
      </c>
      <c r="DK69">
        <v>52338</v>
      </c>
      <c r="DL69">
        <v>125</v>
      </c>
      <c r="DN69">
        <v>123975</v>
      </c>
      <c r="DO69">
        <v>1812</v>
      </c>
      <c r="DP69">
        <v>21868</v>
      </c>
      <c r="DQ69">
        <v>3873</v>
      </c>
      <c r="DR69">
        <v>-239</v>
      </c>
      <c r="DS69">
        <v>7425</v>
      </c>
      <c r="DT69">
        <v>18555</v>
      </c>
      <c r="DU69">
        <v>2112</v>
      </c>
      <c r="DV69">
        <v>65687</v>
      </c>
      <c r="DW69">
        <v>4950</v>
      </c>
      <c r="DX69">
        <v>279</v>
      </c>
      <c r="DY69">
        <v>9472</v>
      </c>
      <c r="DZ69">
        <v>60886</v>
      </c>
      <c r="EA69">
        <v>12097</v>
      </c>
      <c r="EB69">
        <v>6478</v>
      </c>
      <c r="EC69">
        <v>860</v>
      </c>
      <c r="ED69">
        <v>70</v>
      </c>
      <c r="EE69">
        <v>1293</v>
      </c>
      <c r="EF69">
        <v>5975</v>
      </c>
      <c r="EG69">
        <v>1047</v>
      </c>
      <c r="EH69">
        <v>266107</v>
      </c>
      <c r="EI69">
        <v>394</v>
      </c>
      <c r="EJ69">
        <v>1360</v>
      </c>
      <c r="EK69">
        <v>116589</v>
      </c>
      <c r="EL69">
        <v>148552</v>
      </c>
      <c r="EM69">
        <v>8484</v>
      </c>
      <c r="EN69">
        <v>178151</v>
      </c>
      <c r="EO69">
        <v>394</v>
      </c>
      <c r="ET69">
        <v>87956</v>
      </c>
      <c r="EV69">
        <v>192223</v>
      </c>
      <c r="EW69">
        <v>10300</v>
      </c>
      <c r="EX69">
        <v>8183</v>
      </c>
      <c r="EY69">
        <v>2104</v>
      </c>
      <c r="EZ69">
        <v>192236</v>
      </c>
      <c r="FA69">
        <v>25041</v>
      </c>
      <c r="FB69">
        <v>241365</v>
      </c>
      <c r="FF69">
        <v>241365</v>
      </c>
      <c r="FH69">
        <v>19957</v>
      </c>
      <c r="FI69">
        <v>76</v>
      </c>
      <c r="FJ69">
        <v>-601</v>
      </c>
      <c r="FK69">
        <v>67</v>
      </c>
      <c r="FL69">
        <v>20567</v>
      </c>
      <c r="FM69">
        <v>1107</v>
      </c>
    </row>
    <row r="70" spans="1:169" x14ac:dyDescent="0.25">
      <c r="A70" t="s">
        <v>3530</v>
      </c>
      <c r="C70">
        <v>6065678</v>
      </c>
      <c r="D70">
        <v>560932</v>
      </c>
      <c r="E70">
        <v>105673</v>
      </c>
      <c r="F70">
        <v>34879</v>
      </c>
      <c r="G70">
        <v>317020</v>
      </c>
      <c r="H70">
        <v>6380383</v>
      </c>
      <c r="I70">
        <v>446472</v>
      </c>
      <c r="K70">
        <v>2928050</v>
      </c>
      <c r="L70">
        <v>165878</v>
      </c>
      <c r="M70">
        <v>105673</v>
      </c>
      <c r="N70">
        <v>8455</v>
      </c>
      <c r="O70">
        <v>48485</v>
      </c>
      <c r="P70">
        <v>3142660</v>
      </c>
      <c r="Q70">
        <v>161459</v>
      </c>
      <c r="R70">
        <v>947745</v>
      </c>
      <c r="S70">
        <v>79339</v>
      </c>
      <c r="U70">
        <v>3033</v>
      </c>
      <c r="V70">
        <v>1870</v>
      </c>
      <c r="W70">
        <v>1022181</v>
      </c>
      <c r="X70">
        <v>44918</v>
      </c>
      <c r="Z70">
        <v>1980305</v>
      </c>
      <c r="AA70">
        <v>86539</v>
      </c>
      <c r="AB70">
        <v>105673</v>
      </c>
      <c r="AC70">
        <v>5422</v>
      </c>
      <c r="AD70">
        <v>46615</v>
      </c>
      <c r="AE70">
        <v>2120479</v>
      </c>
      <c r="AF70">
        <v>116541</v>
      </c>
      <c r="AG70">
        <v>6522</v>
      </c>
      <c r="AH70">
        <v>598</v>
      </c>
      <c r="AI70">
        <v>199</v>
      </c>
      <c r="AK70">
        <v>6921</v>
      </c>
      <c r="AL70">
        <v>1484</v>
      </c>
      <c r="AN70">
        <v>558230</v>
      </c>
      <c r="AO70">
        <v>54065</v>
      </c>
      <c r="AP70">
        <v>-2538</v>
      </c>
      <c r="AQ70">
        <v>10496</v>
      </c>
      <c r="AR70">
        <v>604337</v>
      </c>
      <c r="AS70">
        <v>41871</v>
      </c>
      <c r="AU70">
        <v>26679</v>
      </c>
      <c r="AV70">
        <v>1773</v>
      </c>
      <c r="AW70">
        <v>1281</v>
      </c>
      <c r="AX70">
        <v>768</v>
      </c>
      <c r="AY70">
        <v>26403</v>
      </c>
      <c r="AZ70">
        <v>5388</v>
      </c>
      <c r="BB70">
        <v>1348525</v>
      </c>
      <c r="BC70">
        <v>125586</v>
      </c>
      <c r="BE70">
        <v>26486</v>
      </c>
      <c r="BF70">
        <v>43543</v>
      </c>
      <c r="BG70">
        <v>1404082</v>
      </c>
      <c r="BH70">
        <v>144513</v>
      </c>
      <c r="BR70">
        <v>955247</v>
      </c>
      <c r="BS70">
        <v>47265</v>
      </c>
      <c r="BU70">
        <v>10791</v>
      </c>
      <c r="BV70">
        <v>14181</v>
      </c>
      <c r="BW70">
        <v>977540</v>
      </c>
      <c r="BX70">
        <v>82334</v>
      </c>
      <c r="BZ70">
        <v>393278</v>
      </c>
      <c r="CA70">
        <v>78321</v>
      </c>
      <c r="CB70">
        <v>15695</v>
      </c>
      <c r="CC70">
        <v>29362</v>
      </c>
      <c r="CD70">
        <v>426542</v>
      </c>
      <c r="CE70">
        <v>62179</v>
      </c>
      <c r="CF70">
        <v>263017</v>
      </c>
      <c r="CG70">
        <v>107688</v>
      </c>
      <c r="CH70">
        <v>4847</v>
      </c>
      <c r="CI70">
        <v>69779</v>
      </c>
      <c r="CJ70">
        <v>296079</v>
      </c>
      <c r="CK70">
        <v>41047</v>
      </c>
      <c r="CL70">
        <v>25052</v>
      </c>
      <c r="CM70">
        <v>14573</v>
      </c>
      <c r="CO70">
        <v>7594</v>
      </c>
      <c r="CP70">
        <v>63061</v>
      </c>
      <c r="CQ70">
        <v>37402</v>
      </c>
      <c r="CS70">
        <v>15146</v>
      </c>
      <c r="CT70">
        <v>174904</v>
      </c>
      <c r="CU70">
        <v>55713</v>
      </c>
      <c r="CW70">
        <v>18306</v>
      </c>
      <c r="CX70">
        <v>122406</v>
      </c>
      <c r="CY70">
        <v>84738</v>
      </c>
      <c r="CZ70">
        <v>-659</v>
      </c>
      <c r="DA70">
        <v>0</v>
      </c>
      <c r="DB70">
        <v>207803</v>
      </c>
      <c r="DC70">
        <v>3905</v>
      </c>
      <c r="DD70">
        <v>60729</v>
      </c>
      <c r="DE70">
        <v>32989</v>
      </c>
      <c r="DF70">
        <v>-359</v>
      </c>
      <c r="DG70">
        <v>0</v>
      </c>
      <c r="DH70">
        <v>94077</v>
      </c>
      <c r="DI70">
        <v>2393</v>
      </c>
      <c r="DJ70">
        <v>61677</v>
      </c>
      <c r="DK70">
        <v>51749</v>
      </c>
      <c r="DL70">
        <v>-300</v>
      </c>
      <c r="DN70">
        <v>113726</v>
      </c>
      <c r="DO70">
        <v>1512</v>
      </c>
      <c r="DP70">
        <v>18334</v>
      </c>
      <c r="DQ70">
        <v>4926</v>
      </c>
      <c r="DR70">
        <v>-106</v>
      </c>
      <c r="DS70">
        <v>8410</v>
      </c>
      <c r="DT70">
        <v>14956</v>
      </c>
      <c r="DU70">
        <v>2006</v>
      </c>
      <c r="DV70">
        <v>63961</v>
      </c>
      <c r="DW70">
        <v>2841</v>
      </c>
      <c r="DX70">
        <v>1686</v>
      </c>
      <c r="DY70">
        <v>9331</v>
      </c>
      <c r="DZ70">
        <v>55785</v>
      </c>
      <c r="EA70">
        <v>13783</v>
      </c>
      <c r="EB70">
        <v>6523</v>
      </c>
      <c r="EC70">
        <v>918</v>
      </c>
      <c r="ED70">
        <v>-435</v>
      </c>
      <c r="EE70">
        <v>1313</v>
      </c>
      <c r="EF70">
        <v>6563</v>
      </c>
      <c r="EG70">
        <v>612</v>
      </c>
      <c r="EH70">
        <v>280077</v>
      </c>
      <c r="EI70">
        <v>2016</v>
      </c>
      <c r="EJ70">
        <v>-179</v>
      </c>
      <c r="EK70">
        <v>122746</v>
      </c>
      <c r="EL70">
        <v>159526</v>
      </c>
      <c r="EM70">
        <v>8305</v>
      </c>
      <c r="EN70">
        <v>192901</v>
      </c>
      <c r="EO70">
        <v>2016</v>
      </c>
      <c r="ET70">
        <v>87176</v>
      </c>
      <c r="EV70">
        <v>177189</v>
      </c>
      <c r="EW70">
        <v>9638</v>
      </c>
      <c r="EX70">
        <v>-4403</v>
      </c>
      <c r="EY70">
        <v>1829</v>
      </c>
      <c r="EZ70">
        <v>189401</v>
      </c>
      <c r="FA70">
        <v>20638</v>
      </c>
      <c r="FB70">
        <v>244432</v>
      </c>
      <c r="FF70">
        <v>244432</v>
      </c>
      <c r="FH70">
        <v>21644</v>
      </c>
      <c r="FI70">
        <v>267</v>
      </c>
      <c r="FJ70">
        <v>272</v>
      </c>
      <c r="FK70">
        <v>88</v>
      </c>
      <c r="FL70">
        <v>21551</v>
      </c>
      <c r="FM70">
        <v>1379</v>
      </c>
    </row>
    <row r="71" spans="1:169" x14ac:dyDescent="0.25">
      <c r="A71" t="s">
        <v>3531</v>
      </c>
      <c r="C71">
        <v>6059720</v>
      </c>
      <c r="D71">
        <v>514150</v>
      </c>
      <c r="E71">
        <v>106576</v>
      </c>
      <c r="F71">
        <v>-23817</v>
      </c>
      <c r="G71">
        <v>307373</v>
      </c>
      <c r="H71">
        <v>6396890</v>
      </c>
      <c r="I71">
        <v>422655</v>
      </c>
      <c r="K71">
        <v>2986747</v>
      </c>
      <c r="L71">
        <v>181894</v>
      </c>
      <c r="M71">
        <v>106576</v>
      </c>
      <c r="N71">
        <v>443</v>
      </c>
      <c r="O71">
        <v>45315</v>
      </c>
      <c r="P71">
        <v>3229459</v>
      </c>
      <c r="Q71">
        <v>161902</v>
      </c>
      <c r="R71">
        <v>981978</v>
      </c>
      <c r="S71">
        <v>85083</v>
      </c>
      <c r="U71">
        <v>-2757</v>
      </c>
      <c r="V71">
        <v>1948</v>
      </c>
      <c r="W71">
        <v>1067870</v>
      </c>
      <c r="X71">
        <v>42161</v>
      </c>
      <c r="Z71">
        <v>2004769</v>
      </c>
      <c r="AA71">
        <v>96811</v>
      </c>
      <c r="AB71">
        <v>106576</v>
      </c>
      <c r="AC71">
        <v>3200</v>
      </c>
      <c r="AD71">
        <v>43366</v>
      </c>
      <c r="AE71">
        <v>2161589</v>
      </c>
      <c r="AF71">
        <v>119741</v>
      </c>
      <c r="AG71">
        <v>6353</v>
      </c>
      <c r="AH71">
        <v>231</v>
      </c>
      <c r="AI71">
        <v>-98</v>
      </c>
      <c r="AK71">
        <v>6682</v>
      </c>
      <c r="AL71">
        <v>1386</v>
      </c>
      <c r="AN71">
        <v>552511</v>
      </c>
      <c r="AO71">
        <v>39225</v>
      </c>
      <c r="AP71">
        <v>-2748</v>
      </c>
      <c r="AQ71">
        <v>2995</v>
      </c>
      <c r="AR71">
        <v>591489</v>
      </c>
      <c r="AS71">
        <v>39123</v>
      </c>
      <c r="AU71">
        <v>20772</v>
      </c>
      <c r="AV71">
        <v>1883</v>
      </c>
      <c r="AW71">
        <v>75</v>
      </c>
      <c r="AX71">
        <v>6763</v>
      </c>
      <c r="AY71">
        <v>15817</v>
      </c>
      <c r="AZ71">
        <v>5463</v>
      </c>
      <c r="BB71">
        <v>1311151</v>
      </c>
      <c r="BC71">
        <v>97603</v>
      </c>
      <c r="BE71">
        <v>-10428</v>
      </c>
      <c r="BF71">
        <v>40976</v>
      </c>
      <c r="BG71">
        <v>1378206</v>
      </c>
      <c r="BH71">
        <v>134085</v>
      </c>
      <c r="BR71">
        <v>951087</v>
      </c>
      <c r="BS71">
        <v>38945</v>
      </c>
      <c r="BU71">
        <v>-1644</v>
      </c>
      <c r="BV71">
        <v>19579</v>
      </c>
      <c r="BW71">
        <v>972097</v>
      </c>
      <c r="BX71">
        <v>80690</v>
      </c>
      <c r="BZ71">
        <v>360064</v>
      </c>
      <c r="CA71">
        <v>58658</v>
      </c>
      <c r="CB71">
        <v>-8784</v>
      </c>
      <c r="CC71">
        <v>21397</v>
      </c>
      <c r="CD71">
        <v>406109</v>
      </c>
      <c r="CE71">
        <v>53395</v>
      </c>
      <c r="CF71">
        <v>219445</v>
      </c>
      <c r="CG71">
        <v>90896</v>
      </c>
      <c r="CH71">
        <v>-9714</v>
      </c>
      <c r="CI71">
        <v>64698</v>
      </c>
      <c r="CJ71">
        <v>255357</v>
      </c>
      <c r="CK71">
        <v>31333</v>
      </c>
      <c r="CL71">
        <v>26330</v>
      </c>
      <c r="CM71">
        <v>15617</v>
      </c>
      <c r="CO71">
        <v>4732</v>
      </c>
      <c r="CP71">
        <v>52104</v>
      </c>
      <c r="CQ71">
        <v>19135</v>
      </c>
      <c r="CS71">
        <v>9466</v>
      </c>
      <c r="CT71">
        <v>141011</v>
      </c>
      <c r="CU71">
        <v>56144</v>
      </c>
      <c r="CW71">
        <v>16905</v>
      </c>
      <c r="CX71">
        <v>142917</v>
      </c>
      <c r="CY71">
        <v>76414</v>
      </c>
      <c r="CZ71">
        <v>-183</v>
      </c>
      <c r="DA71">
        <v>0</v>
      </c>
      <c r="DB71">
        <v>219514</v>
      </c>
      <c r="DC71">
        <v>3722</v>
      </c>
      <c r="DD71">
        <v>88003</v>
      </c>
      <c r="DE71">
        <v>22998</v>
      </c>
      <c r="DF71">
        <v>-4</v>
      </c>
      <c r="DG71">
        <v>0</v>
      </c>
      <c r="DH71">
        <v>111005</v>
      </c>
      <c r="DI71">
        <v>2389</v>
      </c>
      <c r="DJ71">
        <v>54914</v>
      </c>
      <c r="DK71">
        <v>53416</v>
      </c>
      <c r="DL71">
        <v>-179</v>
      </c>
      <c r="DN71">
        <v>108509</v>
      </c>
      <c r="DO71">
        <v>1333</v>
      </c>
      <c r="DP71">
        <v>18812</v>
      </c>
      <c r="DQ71">
        <v>6045</v>
      </c>
      <c r="DR71">
        <v>32</v>
      </c>
      <c r="DS71">
        <v>5314</v>
      </c>
      <c r="DT71">
        <v>19511</v>
      </c>
      <c r="DU71">
        <v>2038</v>
      </c>
      <c r="DV71">
        <v>63352</v>
      </c>
      <c r="DW71">
        <v>2165</v>
      </c>
      <c r="DX71">
        <v>-1742</v>
      </c>
      <c r="DY71">
        <v>12134</v>
      </c>
      <c r="DZ71">
        <v>55125</v>
      </c>
      <c r="EA71">
        <v>12041</v>
      </c>
      <c r="EB71">
        <v>6322</v>
      </c>
      <c r="EC71">
        <v>1017</v>
      </c>
      <c r="ED71">
        <v>284</v>
      </c>
      <c r="EE71">
        <v>1245</v>
      </c>
      <c r="EF71">
        <v>5810</v>
      </c>
      <c r="EG71">
        <v>896</v>
      </c>
      <c r="EH71">
        <v>285226</v>
      </c>
      <c r="EI71">
        <v>6847</v>
      </c>
      <c r="EJ71">
        <v>38</v>
      </c>
      <c r="EK71">
        <v>123126</v>
      </c>
      <c r="EL71">
        <v>168909</v>
      </c>
      <c r="EM71">
        <v>8343</v>
      </c>
      <c r="EN71">
        <v>198152</v>
      </c>
      <c r="EO71">
        <v>6847</v>
      </c>
      <c r="ET71">
        <v>87074</v>
      </c>
      <c r="EV71">
        <v>179715</v>
      </c>
      <c r="EW71">
        <v>9891</v>
      </c>
      <c r="EX71">
        <v>639</v>
      </c>
      <c r="EY71">
        <v>2115</v>
      </c>
      <c r="EZ71">
        <v>186852</v>
      </c>
      <c r="FA71">
        <v>21277</v>
      </c>
      <c r="FB71">
        <v>243517</v>
      </c>
      <c r="FF71">
        <v>243517</v>
      </c>
      <c r="FH71">
        <v>22808</v>
      </c>
      <c r="FI71">
        <v>39</v>
      </c>
      <c r="FJ71">
        <v>-389</v>
      </c>
      <c r="FK71">
        <v>85</v>
      </c>
      <c r="FL71">
        <v>23151</v>
      </c>
      <c r="FM71">
        <v>990</v>
      </c>
    </row>
    <row r="72" spans="1:169" x14ac:dyDescent="0.25">
      <c r="A72" t="s">
        <v>3532</v>
      </c>
      <c r="C72">
        <v>6142712</v>
      </c>
      <c r="D72">
        <v>577378</v>
      </c>
      <c r="E72">
        <v>112012</v>
      </c>
      <c r="F72">
        <v>-9856</v>
      </c>
      <c r="G72">
        <v>327407</v>
      </c>
      <c r="H72">
        <v>6514551</v>
      </c>
      <c r="I72">
        <v>412799</v>
      </c>
      <c r="K72">
        <v>2990949</v>
      </c>
      <c r="L72">
        <v>189028</v>
      </c>
      <c r="M72">
        <v>112012</v>
      </c>
      <c r="N72">
        <v>-15018</v>
      </c>
      <c r="O72">
        <v>45770</v>
      </c>
      <c r="P72">
        <v>3261237</v>
      </c>
      <c r="Q72">
        <v>146884</v>
      </c>
      <c r="R72">
        <v>990851</v>
      </c>
      <c r="S72">
        <v>90903</v>
      </c>
      <c r="U72">
        <v>-12155</v>
      </c>
      <c r="V72">
        <v>664</v>
      </c>
      <c r="W72">
        <v>1093245</v>
      </c>
      <c r="X72">
        <v>30006</v>
      </c>
      <c r="Z72">
        <v>2000098</v>
      </c>
      <c r="AA72">
        <v>98125</v>
      </c>
      <c r="AB72">
        <v>112012</v>
      </c>
      <c r="AC72">
        <v>-2863</v>
      </c>
      <c r="AD72">
        <v>45107</v>
      </c>
      <c r="AE72">
        <v>2167991</v>
      </c>
      <c r="AF72">
        <v>116878</v>
      </c>
      <c r="AG72">
        <v>5757</v>
      </c>
      <c r="AH72">
        <v>48</v>
      </c>
      <c r="AI72">
        <v>-182</v>
      </c>
      <c r="AK72">
        <v>5987</v>
      </c>
      <c r="AL72">
        <v>1204</v>
      </c>
      <c r="AN72">
        <v>543345</v>
      </c>
      <c r="AO72">
        <v>39809</v>
      </c>
      <c r="AP72">
        <v>-356</v>
      </c>
      <c r="AQ72">
        <v>7434</v>
      </c>
      <c r="AR72">
        <v>576076</v>
      </c>
      <c r="AS72">
        <v>38767</v>
      </c>
      <c r="AU72">
        <v>20421</v>
      </c>
      <c r="AV72">
        <v>2285</v>
      </c>
      <c r="AW72">
        <v>121</v>
      </c>
      <c r="AX72">
        <v>2645</v>
      </c>
      <c r="AY72">
        <v>19940</v>
      </c>
      <c r="AZ72">
        <v>5584</v>
      </c>
      <c r="BB72">
        <v>1353138</v>
      </c>
      <c r="BC72">
        <v>121672</v>
      </c>
      <c r="BE72">
        <v>2457</v>
      </c>
      <c r="BF72">
        <v>38980</v>
      </c>
      <c r="BG72">
        <v>1433373</v>
      </c>
      <c r="BH72">
        <v>136542</v>
      </c>
      <c r="BR72">
        <v>992571</v>
      </c>
      <c r="BS72">
        <v>49400</v>
      </c>
      <c r="BU72">
        <v>859</v>
      </c>
      <c r="BV72">
        <v>18244</v>
      </c>
      <c r="BW72">
        <v>1022868</v>
      </c>
      <c r="BX72">
        <v>81549</v>
      </c>
      <c r="BZ72">
        <v>360567</v>
      </c>
      <c r="CA72">
        <v>72272</v>
      </c>
      <c r="CB72">
        <v>1598</v>
      </c>
      <c r="CC72">
        <v>20736</v>
      </c>
      <c r="CD72">
        <v>410505</v>
      </c>
      <c r="CE72">
        <v>54993</v>
      </c>
      <c r="CF72">
        <v>240871</v>
      </c>
      <c r="CG72">
        <v>119496</v>
      </c>
      <c r="CH72">
        <v>6467</v>
      </c>
      <c r="CI72">
        <v>72072</v>
      </c>
      <c r="CJ72">
        <v>281828</v>
      </c>
      <c r="CK72">
        <v>37800</v>
      </c>
      <c r="CL72">
        <v>29316</v>
      </c>
      <c r="CM72">
        <v>18174</v>
      </c>
      <c r="CO72">
        <v>5182</v>
      </c>
      <c r="CP72">
        <v>59834</v>
      </c>
      <c r="CQ72">
        <v>36429</v>
      </c>
      <c r="CS72">
        <v>13111</v>
      </c>
      <c r="CT72">
        <v>151721</v>
      </c>
      <c r="CU72">
        <v>64893</v>
      </c>
      <c r="CW72">
        <v>19255</v>
      </c>
      <c r="CX72">
        <v>150770</v>
      </c>
      <c r="CY72">
        <v>85331</v>
      </c>
      <c r="CZ72">
        <v>-762</v>
      </c>
      <c r="DA72">
        <v>0</v>
      </c>
      <c r="DB72">
        <v>236863</v>
      </c>
      <c r="DC72">
        <v>2960</v>
      </c>
      <c r="DD72">
        <v>84395</v>
      </c>
      <c r="DE72">
        <v>31906</v>
      </c>
      <c r="DF72">
        <v>-497</v>
      </c>
      <c r="DG72">
        <v>0</v>
      </c>
      <c r="DH72">
        <v>116798</v>
      </c>
      <c r="DI72">
        <v>1892</v>
      </c>
      <c r="DJ72">
        <v>66375</v>
      </c>
      <c r="DK72">
        <v>53425</v>
      </c>
      <c r="DL72">
        <v>-265</v>
      </c>
      <c r="DN72">
        <v>120065</v>
      </c>
      <c r="DO72">
        <v>1068</v>
      </c>
      <c r="DP72">
        <v>19231</v>
      </c>
      <c r="DQ72">
        <v>4092</v>
      </c>
      <c r="DR72">
        <v>28</v>
      </c>
      <c r="DS72">
        <v>7959</v>
      </c>
      <c r="DT72">
        <v>15336</v>
      </c>
      <c r="DU72">
        <v>2066</v>
      </c>
      <c r="DV72">
        <v>60730</v>
      </c>
      <c r="DW72">
        <v>1624</v>
      </c>
      <c r="DX72">
        <v>-2154</v>
      </c>
      <c r="DY72">
        <v>13545</v>
      </c>
      <c r="DZ72">
        <v>50963</v>
      </c>
      <c r="EA72">
        <v>9887</v>
      </c>
      <c r="EB72">
        <v>5739</v>
      </c>
      <c r="EC72">
        <v>1157</v>
      </c>
      <c r="ED72">
        <v>-169</v>
      </c>
      <c r="EE72">
        <v>1459</v>
      </c>
      <c r="EF72">
        <v>5606</v>
      </c>
      <c r="EG72">
        <v>727</v>
      </c>
      <c r="EH72">
        <v>291376</v>
      </c>
      <c r="EI72">
        <v>8105</v>
      </c>
      <c r="EJ72">
        <v>1779</v>
      </c>
      <c r="EK72">
        <v>131751</v>
      </c>
      <c r="EL72">
        <v>165951</v>
      </c>
      <c r="EM72">
        <v>10122</v>
      </c>
      <c r="EN72">
        <v>203082</v>
      </c>
      <c r="EO72">
        <v>8105</v>
      </c>
      <c r="ET72">
        <v>88294</v>
      </c>
      <c r="EV72">
        <v>181120</v>
      </c>
      <c r="EW72">
        <v>4274</v>
      </c>
      <c r="EX72">
        <v>-2031</v>
      </c>
      <c r="EY72">
        <v>3649</v>
      </c>
      <c r="EZ72">
        <v>183776</v>
      </c>
      <c r="FA72">
        <v>19246</v>
      </c>
      <c r="FB72">
        <v>256051</v>
      </c>
      <c r="FF72">
        <v>256051</v>
      </c>
      <c r="FH72">
        <v>23420</v>
      </c>
      <c r="FI72">
        <v>457</v>
      </c>
      <c r="FJ72">
        <v>3</v>
      </c>
      <c r="FK72">
        <v>2142</v>
      </c>
      <c r="FL72">
        <v>21732</v>
      </c>
      <c r="FM72">
        <v>993</v>
      </c>
    </row>
    <row r="73" spans="1:169" x14ac:dyDescent="0.25">
      <c r="A73" t="s">
        <v>3533</v>
      </c>
      <c r="C73">
        <v>6283778</v>
      </c>
      <c r="D73">
        <v>645748</v>
      </c>
      <c r="E73">
        <v>167587</v>
      </c>
      <c r="F73">
        <v>-6949</v>
      </c>
      <c r="G73">
        <v>334228</v>
      </c>
      <c r="H73">
        <v>6769833</v>
      </c>
      <c r="I73">
        <v>405850</v>
      </c>
      <c r="K73">
        <v>3025128</v>
      </c>
      <c r="L73">
        <v>181682</v>
      </c>
      <c r="M73">
        <v>167587</v>
      </c>
      <c r="N73">
        <v>-3680</v>
      </c>
      <c r="O73">
        <v>45498</v>
      </c>
      <c r="P73">
        <v>3332579</v>
      </c>
      <c r="Q73">
        <v>143204</v>
      </c>
      <c r="R73">
        <v>1040822</v>
      </c>
      <c r="S73">
        <v>77763</v>
      </c>
      <c r="U73">
        <v>-5204</v>
      </c>
      <c r="V73">
        <v>647</v>
      </c>
      <c r="W73">
        <v>1123142</v>
      </c>
      <c r="X73">
        <v>24802</v>
      </c>
      <c r="Z73">
        <v>1984306</v>
      </c>
      <c r="AA73">
        <v>103919</v>
      </c>
      <c r="AB73">
        <v>167587</v>
      </c>
      <c r="AC73">
        <v>1350</v>
      </c>
      <c r="AD73">
        <v>44851</v>
      </c>
      <c r="AE73">
        <v>2209437</v>
      </c>
      <c r="AF73">
        <v>118402</v>
      </c>
      <c r="AG73">
        <v>6209</v>
      </c>
      <c r="AH73">
        <v>119</v>
      </c>
      <c r="AI73">
        <v>139</v>
      </c>
      <c r="AK73">
        <v>6189</v>
      </c>
      <c r="AL73">
        <v>1343</v>
      </c>
      <c r="AN73">
        <v>566164</v>
      </c>
      <c r="AO73">
        <v>46505</v>
      </c>
      <c r="AP73">
        <v>1319</v>
      </c>
      <c r="AQ73">
        <v>14799</v>
      </c>
      <c r="AR73">
        <v>596551</v>
      </c>
      <c r="AS73">
        <v>40086</v>
      </c>
      <c r="AU73">
        <v>23409</v>
      </c>
      <c r="AV73">
        <v>765</v>
      </c>
      <c r="AW73">
        <v>-699</v>
      </c>
      <c r="AX73">
        <v>1333</v>
      </c>
      <c r="AY73">
        <v>23540</v>
      </c>
      <c r="AZ73">
        <v>4885</v>
      </c>
      <c r="BB73">
        <v>1396037</v>
      </c>
      <c r="BC73">
        <v>119118</v>
      </c>
      <c r="BE73">
        <v>-10270</v>
      </c>
      <c r="BF73">
        <v>40101</v>
      </c>
      <c r="BG73">
        <v>1485324</v>
      </c>
      <c r="BH73">
        <v>126272</v>
      </c>
      <c r="BJ73">
        <v>7247</v>
      </c>
      <c r="BK73">
        <v>10631</v>
      </c>
      <c r="BM73">
        <v>1271</v>
      </c>
      <c r="BO73">
        <v>16607</v>
      </c>
      <c r="BP73">
        <v>1272</v>
      </c>
      <c r="BR73">
        <v>1034809</v>
      </c>
      <c r="BS73">
        <v>43635</v>
      </c>
      <c r="BU73">
        <v>-6083</v>
      </c>
      <c r="BV73">
        <v>11997</v>
      </c>
      <c r="BW73">
        <v>1072530</v>
      </c>
      <c r="BX73">
        <v>75474</v>
      </c>
      <c r="BZ73">
        <v>353981</v>
      </c>
      <c r="CA73">
        <v>64852</v>
      </c>
      <c r="CB73">
        <v>-5458</v>
      </c>
      <c r="CC73">
        <v>28103</v>
      </c>
      <c r="CD73">
        <v>396188</v>
      </c>
      <c r="CE73">
        <v>49535</v>
      </c>
      <c r="CF73">
        <v>239907</v>
      </c>
      <c r="CG73">
        <v>156024</v>
      </c>
      <c r="CH73">
        <v>4563</v>
      </c>
      <c r="CI73">
        <v>74885</v>
      </c>
      <c r="CJ73">
        <v>316483</v>
      </c>
      <c r="CK73">
        <v>42363</v>
      </c>
      <c r="CL73">
        <v>29816</v>
      </c>
      <c r="CM73">
        <v>32563</v>
      </c>
      <c r="CN73">
        <v>484</v>
      </c>
      <c r="CO73">
        <v>5666</v>
      </c>
      <c r="CP73">
        <v>51422</v>
      </c>
      <c r="CQ73">
        <v>51347</v>
      </c>
      <c r="CR73">
        <v>1356</v>
      </c>
      <c r="CS73">
        <v>14467</v>
      </c>
      <c r="CT73">
        <v>158669</v>
      </c>
      <c r="CU73">
        <v>72114</v>
      </c>
      <c r="CV73">
        <v>2690</v>
      </c>
      <c r="CW73">
        <v>21945</v>
      </c>
      <c r="CX73">
        <v>170055</v>
      </c>
      <c r="CY73">
        <v>106604</v>
      </c>
      <c r="CZ73">
        <v>38</v>
      </c>
      <c r="DA73">
        <v>0</v>
      </c>
      <c r="DB73">
        <v>276621</v>
      </c>
      <c r="DC73">
        <v>2998</v>
      </c>
      <c r="DD73">
        <v>93796</v>
      </c>
      <c r="DE73">
        <v>48800</v>
      </c>
      <c r="DF73">
        <v>-207</v>
      </c>
      <c r="DG73">
        <v>0</v>
      </c>
      <c r="DH73">
        <v>142803</v>
      </c>
      <c r="DI73">
        <v>1685</v>
      </c>
      <c r="DJ73">
        <v>76259</v>
      </c>
      <c r="DK73">
        <v>57804</v>
      </c>
      <c r="DL73">
        <v>245</v>
      </c>
      <c r="DN73">
        <v>133818</v>
      </c>
      <c r="DO73">
        <v>1313</v>
      </c>
      <c r="DP73">
        <v>16377</v>
      </c>
      <c r="DQ73">
        <v>2984</v>
      </c>
      <c r="DR73">
        <v>-266</v>
      </c>
      <c r="DS73">
        <v>9902</v>
      </c>
      <c r="DT73">
        <v>9725</v>
      </c>
      <c r="DU73">
        <v>1800</v>
      </c>
      <c r="DV73">
        <v>64115</v>
      </c>
      <c r="DW73">
        <v>2912</v>
      </c>
      <c r="DX73">
        <v>481</v>
      </c>
      <c r="DY73">
        <v>14916</v>
      </c>
      <c r="DZ73">
        <v>51630</v>
      </c>
      <c r="EA73">
        <v>10368</v>
      </c>
      <c r="EB73">
        <v>5530</v>
      </c>
      <c r="EC73">
        <v>1470</v>
      </c>
      <c r="ED73">
        <v>-87</v>
      </c>
      <c r="EE73">
        <v>1532</v>
      </c>
      <c r="EF73">
        <v>5555</v>
      </c>
      <c r="EG73">
        <v>640</v>
      </c>
      <c r="EH73">
        <v>306065</v>
      </c>
      <c r="EI73">
        <v>11912</v>
      </c>
      <c r="EJ73">
        <v>-1939</v>
      </c>
      <c r="EK73">
        <v>128034</v>
      </c>
      <c r="EL73">
        <v>191882</v>
      </c>
      <c r="EM73">
        <v>8183</v>
      </c>
      <c r="EN73">
        <v>217284</v>
      </c>
      <c r="EO73">
        <v>11912</v>
      </c>
      <c r="EP73">
        <v>-1939</v>
      </c>
      <c r="EQ73">
        <v>128034</v>
      </c>
      <c r="ER73">
        <v>103101</v>
      </c>
      <c r="ES73">
        <v>8183</v>
      </c>
      <c r="ET73">
        <v>88781</v>
      </c>
      <c r="EU73">
        <v>88781</v>
      </c>
      <c r="EV73">
        <v>185921</v>
      </c>
      <c r="EW73">
        <v>15604</v>
      </c>
      <c r="EX73">
        <v>2829</v>
      </c>
      <c r="EY73">
        <v>2215</v>
      </c>
      <c r="EZ73">
        <v>196481</v>
      </c>
      <c r="FA73">
        <v>22075</v>
      </c>
      <c r="FB73">
        <v>257689</v>
      </c>
      <c r="FF73">
        <v>257689</v>
      </c>
      <c r="FH73">
        <v>21172</v>
      </c>
      <c r="FI73">
        <v>49</v>
      </c>
      <c r="FJ73">
        <v>640</v>
      </c>
      <c r="FK73">
        <v>1012</v>
      </c>
      <c r="FL73">
        <v>19569</v>
      </c>
      <c r="FM73">
        <v>1633</v>
      </c>
    </row>
    <row r="74" spans="1:169" x14ac:dyDescent="0.25">
      <c r="A74" t="s">
        <v>3534</v>
      </c>
      <c r="C74">
        <v>6287986</v>
      </c>
      <c r="D74">
        <v>757349</v>
      </c>
      <c r="E74">
        <v>129348</v>
      </c>
      <c r="F74">
        <v>-1183</v>
      </c>
      <c r="G74">
        <v>368513</v>
      </c>
      <c r="H74">
        <v>6807354</v>
      </c>
      <c r="I74">
        <v>404667</v>
      </c>
      <c r="K74">
        <v>3035889</v>
      </c>
      <c r="L74">
        <v>219971</v>
      </c>
      <c r="M74">
        <v>129348</v>
      </c>
      <c r="N74">
        <v>-7396</v>
      </c>
      <c r="O74">
        <v>49473</v>
      </c>
      <c r="P74">
        <v>3343131</v>
      </c>
      <c r="Q74">
        <v>135808</v>
      </c>
      <c r="R74">
        <v>1057896</v>
      </c>
      <c r="S74">
        <v>87124</v>
      </c>
      <c r="T74">
        <v>-12088</v>
      </c>
      <c r="U74">
        <v>-4765</v>
      </c>
      <c r="V74">
        <v>4694</v>
      </c>
      <c r="W74">
        <v>1133003</v>
      </c>
      <c r="X74">
        <v>20037</v>
      </c>
      <c r="Z74">
        <v>1977993</v>
      </c>
      <c r="AA74">
        <v>132847</v>
      </c>
      <c r="AB74">
        <v>141436</v>
      </c>
      <c r="AC74">
        <v>-2631</v>
      </c>
      <c r="AD74">
        <v>44779</v>
      </c>
      <c r="AE74">
        <v>2210128</v>
      </c>
      <c r="AF74">
        <v>115771</v>
      </c>
      <c r="AG74">
        <v>6167</v>
      </c>
      <c r="AH74">
        <v>713</v>
      </c>
      <c r="AI74">
        <v>-126</v>
      </c>
      <c r="AK74">
        <v>7006</v>
      </c>
      <c r="AL74">
        <v>1217</v>
      </c>
      <c r="AN74">
        <v>564226</v>
      </c>
      <c r="AO74">
        <v>69463</v>
      </c>
      <c r="AP74">
        <v>1655</v>
      </c>
      <c r="AQ74">
        <v>19203</v>
      </c>
      <c r="AR74">
        <v>612831</v>
      </c>
      <c r="AS74">
        <v>41741</v>
      </c>
      <c r="AU74">
        <v>23933</v>
      </c>
      <c r="AV74">
        <v>2539</v>
      </c>
      <c r="AW74">
        <v>207</v>
      </c>
      <c r="AX74">
        <v>785</v>
      </c>
      <c r="AY74">
        <v>25480</v>
      </c>
      <c r="AZ74">
        <v>5092</v>
      </c>
      <c r="BB74">
        <v>1443348</v>
      </c>
      <c r="BC74">
        <v>120009</v>
      </c>
      <c r="BE74">
        <v>9750</v>
      </c>
      <c r="BF74">
        <v>50533</v>
      </c>
      <c r="BG74">
        <v>1503074</v>
      </c>
      <c r="BH74">
        <v>136022</v>
      </c>
      <c r="BJ74">
        <v>8456</v>
      </c>
      <c r="BK74">
        <v>1474</v>
      </c>
      <c r="BM74">
        <v>521</v>
      </c>
      <c r="BO74">
        <v>9409</v>
      </c>
      <c r="BP74">
        <v>1792</v>
      </c>
      <c r="BR74">
        <v>1061935</v>
      </c>
      <c r="BS74">
        <v>55319</v>
      </c>
      <c r="BU74">
        <v>1677</v>
      </c>
      <c r="BV74">
        <v>14344</v>
      </c>
      <c r="BW74">
        <v>1101233</v>
      </c>
      <c r="BX74">
        <v>77143</v>
      </c>
      <c r="BZ74">
        <v>372957</v>
      </c>
      <c r="CA74">
        <v>63216</v>
      </c>
      <c r="CB74">
        <v>7552</v>
      </c>
      <c r="CC74">
        <v>36188</v>
      </c>
      <c r="CD74">
        <v>392433</v>
      </c>
      <c r="CE74">
        <v>57087</v>
      </c>
      <c r="CF74">
        <v>229074</v>
      </c>
      <c r="CG74">
        <v>193294</v>
      </c>
      <c r="CH74">
        <v>-4976</v>
      </c>
      <c r="CI74">
        <v>91553</v>
      </c>
      <c r="CJ74">
        <v>335791</v>
      </c>
      <c r="CK74">
        <v>37387</v>
      </c>
      <c r="CL74">
        <v>27649</v>
      </c>
      <c r="CM74">
        <v>33824</v>
      </c>
      <c r="CN74">
        <v>265</v>
      </c>
      <c r="CO74">
        <v>5931</v>
      </c>
      <c r="CP74">
        <v>51843</v>
      </c>
      <c r="CQ74">
        <v>63872</v>
      </c>
      <c r="CR74">
        <v>-2818</v>
      </c>
      <c r="CS74">
        <v>11649</v>
      </c>
      <c r="CT74">
        <v>149582</v>
      </c>
      <c r="CU74">
        <v>95598</v>
      </c>
      <c r="CV74">
        <v>-2313</v>
      </c>
      <c r="CW74">
        <v>19632</v>
      </c>
      <c r="CX74">
        <v>141948</v>
      </c>
      <c r="CY74">
        <v>113157</v>
      </c>
      <c r="CZ74">
        <v>433</v>
      </c>
      <c r="DA74">
        <v>0</v>
      </c>
      <c r="DB74">
        <v>254672</v>
      </c>
      <c r="DC74">
        <v>3431</v>
      </c>
      <c r="DD74">
        <v>78286</v>
      </c>
      <c r="DE74">
        <v>55114</v>
      </c>
      <c r="DF74">
        <v>270</v>
      </c>
      <c r="DG74">
        <v>0</v>
      </c>
      <c r="DH74">
        <v>133130</v>
      </c>
      <c r="DI74">
        <v>1955</v>
      </c>
      <c r="DJ74">
        <v>63662</v>
      </c>
      <c r="DK74">
        <v>58043</v>
      </c>
      <c r="DL74">
        <v>163</v>
      </c>
      <c r="DN74">
        <v>121542</v>
      </c>
      <c r="DO74">
        <v>1476</v>
      </c>
      <c r="DP74">
        <v>14009</v>
      </c>
      <c r="DQ74">
        <v>5268</v>
      </c>
      <c r="DR74">
        <v>-276</v>
      </c>
      <c r="DS74">
        <v>7641</v>
      </c>
      <c r="DT74">
        <v>11912</v>
      </c>
      <c r="DU74">
        <v>1524</v>
      </c>
      <c r="DV74">
        <v>61238</v>
      </c>
      <c r="DW74">
        <v>4092</v>
      </c>
      <c r="DX74">
        <v>-715</v>
      </c>
      <c r="DY74">
        <v>14684</v>
      </c>
      <c r="DZ74">
        <v>51361</v>
      </c>
      <c r="EA74">
        <v>9653</v>
      </c>
      <c r="EB74">
        <v>5808</v>
      </c>
      <c r="EC74">
        <v>1471</v>
      </c>
      <c r="ED74">
        <v>-91</v>
      </c>
      <c r="EE74">
        <v>1705</v>
      </c>
      <c r="EF74">
        <v>5665</v>
      </c>
      <c r="EG74">
        <v>549</v>
      </c>
      <c r="EH74">
        <v>304730</v>
      </c>
      <c r="EI74">
        <v>11724</v>
      </c>
      <c r="EJ74">
        <v>1583</v>
      </c>
      <c r="EK74">
        <v>126819</v>
      </c>
      <c r="EL74">
        <v>188052</v>
      </c>
      <c r="EM74">
        <v>9766</v>
      </c>
      <c r="EN74">
        <v>217502</v>
      </c>
      <c r="EO74">
        <v>11724</v>
      </c>
      <c r="EP74">
        <v>1583</v>
      </c>
      <c r="EQ74">
        <v>126819</v>
      </c>
      <c r="ER74">
        <v>100824</v>
      </c>
      <c r="ES74">
        <v>9766</v>
      </c>
      <c r="ET74">
        <v>87228</v>
      </c>
      <c r="EU74">
        <v>87228</v>
      </c>
      <c r="EV74">
        <v>186736</v>
      </c>
      <c r="EW74">
        <v>15582</v>
      </c>
      <c r="EX74">
        <v>-1028</v>
      </c>
      <c r="EY74">
        <v>3943</v>
      </c>
      <c r="EZ74">
        <v>199403</v>
      </c>
      <c r="FA74">
        <v>21047</v>
      </c>
      <c r="FB74">
        <v>249514</v>
      </c>
      <c r="FF74">
        <v>249514</v>
      </c>
      <c r="FH74">
        <v>21366</v>
      </c>
      <c r="FI74">
        <v>66</v>
      </c>
      <c r="FJ74">
        <v>-203</v>
      </c>
      <c r="FK74">
        <v>2175</v>
      </c>
      <c r="FL74">
        <v>19460</v>
      </c>
      <c r="FM74">
        <v>1430</v>
      </c>
    </row>
    <row r="75" spans="1:169" x14ac:dyDescent="0.25">
      <c r="A75" t="s">
        <v>3535</v>
      </c>
      <c r="C75">
        <v>6331952</v>
      </c>
      <c r="D75">
        <v>660843</v>
      </c>
      <c r="E75">
        <v>183027</v>
      </c>
      <c r="F75">
        <v>-1118</v>
      </c>
      <c r="G75">
        <v>417686</v>
      </c>
      <c r="H75">
        <v>6759254</v>
      </c>
      <c r="I75">
        <v>403549</v>
      </c>
      <c r="K75">
        <v>3052754</v>
      </c>
      <c r="L75">
        <v>173448</v>
      </c>
      <c r="M75">
        <v>183027</v>
      </c>
      <c r="N75">
        <v>-19711</v>
      </c>
      <c r="O75">
        <v>51765</v>
      </c>
      <c r="P75">
        <v>3377174</v>
      </c>
      <c r="Q75">
        <v>116097</v>
      </c>
      <c r="R75">
        <v>1068929</v>
      </c>
      <c r="S75">
        <v>19331</v>
      </c>
      <c r="T75">
        <v>31358</v>
      </c>
      <c r="U75">
        <v>-18436</v>
      </c>
      <c r="V75">
        <v>5536</v>
      </c>
      <c r="W75">
        <v>1132518</v>
      </c>
      <c r="X75">
        <v>1601</v>
      </c>
      <c r="Z75">
        <v>1983825</v>
      </c>
      <c r="AA75">
        <v>154117</v>
      </c>
      <c r="AB75">
        <v>151669</v>
      </c>
      <c r="AC75">
        <v>-1275</v>
      </c>
      <c r="AD75">
        <v>46230</v>
      </c>
      <c r="AE75">
        <v>2244656</v>
      </c>
      <c r="AF75">
        <v>114496</v>
      </c>
      <c r="AG75">
        <v>6578</v>
      </c>
      <c r="AH75">
        <v>222</v>
      </c>
      <c r="AI75">
        <v>174</v>
      </c>
      <c r="AK75">
        <v>6626</v>
      </c>
      <c r="AL75">
        <v>1391</v>
      </c>
      <c r="AN75">
        <v>540556</v>
      </c>
      <c r="AO75">
        <v>67716</v>
      </c>
      <c r="AP75">
        <v>-2612</v>
      </c>
      <c r="AQ75">
        <v>14873</v>
      </c>
      <c r="AR75">
        <v>596011</v>
      </c>
      <c r="AS75">
        <v>39129</v>
      </c>
      <c r="AU75">
        <v>17306</v>
      </c>
      <c r="AV75">
        <v>1697</v>
      </c>
      <c r="AW75">
        <v>-1719</v>
      </c>
      <c r="AX75">
        <v>1128</v>
      </c>
      <c r="AY75">
        <v>19594</v>
      </c>
      <c r="AZ75">
        <v>3373</v>
      </c>
      <c r="BB75">
        <v>1474741</v>
      </c>
      <c r="BC75">
        <v>133126</v>
      </c>
      <c r="BD75">
        <v>0</v>
      </c>
      <c r="BE75">
        <v>7629</v>
      </c>
      <c r="BF75">
        <v>78507</v>
      </c>
      <c r="BG75">
        <v>1521731</v>
      </c>
      <c r="BH75">
        <v>143651</v>
      </c>
      <c r="BJ75">
        <v>555524</v>
      </c>
      <c r="BK75">
        <v>40824</v>
      </c>
      <c r="BL75">
        <v>-20725</v>
      </c>
      <c r="BM75">
        <v>54934</v>
      </c>
      <c r="BO75">
        <v>520689</v>
      </c>
      <c r="BP75">
        <v>56726</v>
      </c>
      <c r="BR75">
        <v>575708</v>
      </c>
      <c r="BS75">
        <v>28023</v>
      </c>
      <c r="BT75">
        <v>20725</v>
      </c>
      <c r="BU75">
        <v>-49874</v>
      </c>
      <c r="BV75">
        <v>23351</v>
      </c>
      <c r="BW75">
        <v>650979</v>
      </c>
      <c r="BX75">
        <v>27269</v>
      </c>
      <c r="BZ75">
        <v>343509</v>
      </c>
      <c r="CA75">
        <v>64279</v>
      </c>
      <c r="CB75">
        <v>2569</v>
      </c>
      <c r="CC75">
        <v>55157</v>
      </c>
      <c r="CD75">
        <v>350062</v>
      </c>
      <c r="CE75">
        <v>59656</v>
      </c>
      <c r="CF75">
        <v>231888</v>
      </c>
      <c r="CG75">
        <v>127761</v>
      </c>
      <c r="CH75">
        <v>5010</v>
      </c>
      <c r="CI75">
        <v>103210</v>
      </c>
      <c r="CJ75">
        <v>251429</v>
      </c>
      <c r="CK75">
        <v>42397</v>
      </c>
      <c r="CL75">
        <v>30660</v>
      </c>
      <c r="CM75">
        <v>11541</v>
      </c>
      <c r="CN75">
        <v>450</v>
      </c>
      <c r="CO75">
        <v>6381</v>
      </c>
      <c r="CP75">
        <v>54648</v>
      </c>
      <c r="CQ75">
        <v>28740</v>
      </c>
      <c r="CR75">
        <v>2809</v>
      </c>
      <c r="CS75">
        <v>14458</v>
      </c>
      <c r="CT75">
        <v>146580</v>
      </c>
      <c r="CU75">
        <v>87480</v>
      </c>
      <c r="CV75">
        <v>1842</v>
      </c>
      <c r="CW75">
        <v>21474</v>
      </c>
      <c r="CX75">
        <v>143859</v>
      </c>
      <c r="CY75">
        <v>111709</v>
      </c>
      <c r="CZ75">
        <v>9</v>
      </c>
      <c r="DA75">
        <v>0</v>
      </c>
      <c r="DB75">
        <v>255559</v>
      </c>
      <c r="DC75">
        <v>3440</v>
      </c>
      <c r="DD75">
        <v>71548</v>
      </c>
      <c r="DE75">
        <v>48304</v>
      </c>
      <c r="DF75">
        <v>25</v>
      </c>
      <c r="DG75">
        <v>0</v>
      </c>
      <c r="DH75">
        <v>119827</v>
      </c>
      <c r="DI75">
        <v>1980</v>
      </c>
      <c r="DJ75">
        <v>72311</v>
      </c>
      <c r="DK75">
        <v>63405</v>
      </c>
      <c r="DL75">
        <v>-16</v>
      </c>
      <c r="DN75">
        <v>135732</v>
      </c>
      <c r="DO75">
        <v>1460</v>
      </c>
      <c r="DP75">
        <v>13230</v>
      </c>
      <c r="DQ75">
        <v>5293</v>
      </c>
      <c r="DR75">
        <v>85</v>
      </c>
      <c r="DS75">
        <v>5090</v>
      </c>
      <c r="DT75">
        <v>13348</v>
      </c>
      <c r="DU75">
        <v>1609</v>
      </c>
      <c r="DV75">
        <v>66799</v>
      </c>
      <c r="DW75">
        <v>5943</v>
      </c>
      <c r="DX75">
        <v>2753</v>
      </c>
      <c r="DY75">
        <v>19949</v>
      </c>
      <c r="DZ75">
        <v>50040</v>
      </c>
      <c r="EA75">
        <v>12406</v>
      </c>
      <c r="EB75">
        <v>5387</v>
      </c>
      <c r="EC75">
        <v>1113</v>
      </c>
      <c r="ED75">
        <v>21</v>
      </c>
      <c r="EE75">
        <v>1757</v>
      </c>
      <c r="EF75">
        <v>4722</v>
      </c>
      <c r="EG75">
        <v>570</v>
      </c>
      <c r="EH75">
        <v>309431</v>
      </c>
      <c r="EI75">
        <v>14437</v>
      </c>
      <c r="EJ75">
        <v>-309</v>
      </c>
      <c r="EK75">
        <v>133569</v>
      </c>
      <c r="EL75">
        <v>190608</v>
      </c>
      <c r="EM75">
        <v>9457</v>
      </c>
      <c r="EN75">
        <v>219398</v>
      </c>
      <c r="EO75">
        <v>14437</v>
      </c>
      <c r="EP75">
        <v>-309</v>
      </c>
      <c r="EQ75">
        <v>133569</v>
      </c>
      <c r="ER75">
        <v>100575</v>
      </c>
      <c r="ES75">
        <v>9457</v>
      </c>
      <c r="ET75">
        <v>90033</v>
      </c>
      <c r="EU75">
        <v>90033</v>
      </c>
      <c r="EV75">
        <v>184711</v>
      </c>
      <c r="EW75">
        <v>18317</v>
      </c>
      <c r="EX75">
        <v>7574</v>
      </c>
      <c r="EY75">
        <v>5405</v>
      </c>
      <c r="EZ75">
        <v>190049</v>
      </c>
      <c r="FA75">
        <v>28621</v>
      </c>
      <c r="FB75">
        <v>258893</v>
      </c>
      <c r="FF75">
        <v>258893</v>
      </c>
      <c r="FH75">
        <v>25819</v>
      </c>
      <c r="FI75">
        <v>61</v>
      </c>
      <c r="FJ75">
        <v>-22</v>
      </c>
      <c r="FK75">
        <v>2432</v>
      </c>
      <c r="FL75">
        <v>23470</v>
      </c>
      <c r="FM75">
        <v>1408</v>
      </c>
    </row>
    <row r="76" spans="1:169" x14ac:dyDescent="0.25">
      <c r="A76" t="s">
        <v>3536</v>
      </c>
      <c r="C76">
        <v>6329025</v>
      </c>
      <c r="D76">
        <v>606742</v>
      </c>
      <c r="E76">
        <v>229736</v>
      </c>
      <c r="F76">
        <v>-26698</v>
      </c>
      <c r="G76">
        <v>455240</v>
      </c>
      <c r="H76">
        <v>6736961</v>
      </c>
      <c r="I76">
        <v>376851</v>
      </c>
      <c r="K76">
        <v>3050614</v>
      </c>
      <c r="L76">
        <v>150617</v>
      </c>
      <c r="M76">
        <v>229736</v>
      </c>
      <c r="N76">
        <v>-4671</v>
      </c>
      <c r="O76">
        <v>46369</v>
      </c>
      <c r="P76">
        <v>3389269</v>
      </c>
      <c r="Q76">
        <v>111426</v>
      </c>
      <c r="R76">
        <v>1073665</v>
      </c>
      <c r="S76">
        <v>3</v>
      </c>
      <c r="T76">
        <v>60470</v>
      </c>
      <c r="U76">
        <v>-377</v>
      </c>
      <c r="V76">
        <v>5788</v>
      </c>
      <c r="W76">
        <v>1128727</v>
      </c>
      <c r="X76">
        <v>1224</v>
      </c>
      <c r="Z76">
        <v>1976949</v>
      </c>
      <c r="AA76">
        <v>150614</v>
      </c>
      <c r="AB76">
        <v>169266</v>
      </c>
      <c r="AC76">
        <v>-4294</v>
      </c>
      <c r="AD76">
        <v>40580</v>
      </c>
      <c r="AE76">
        <v>2260543</v>
      </c>
      <c r="AF76">
        <v>110202</v>
      </c>
      <c r="AG76">
        <v>5974</v>
      </c>
      <c r="AH76">
        <v>117</v>
      </c>
      <c r="AI76">
        <v>-167</v>
      </c>
      <c r="AK76">
        <v>6258</v>
      </c>
      <c r="AL76">
        <v>1224</v>
      </c>
      <c r="AN76">
        <v>528476</v>
      </c>
      <c r="AO76">
        <v>79034</v>
      </c>
      <c r="AP76">
        <v>329</v>
      </c>
      <c r="AQ76">
        <v>15010</v>
      </c>
      <c r="AR76">
        <v>592171</v>
      </c>
      <c r="AS76">
        <v>39458</v>
      </c>
      <c r="AU76">
        <v>13034</v>
      </c>
      <c r="AV76">
        <v>1276</v>
      </c>
      <c r="AW76">
        <v>-569</v>
      </c>
      <c r="AX76">
        <v>3148</v>
      </c>
      <c r="AY76">
        <v>11731</v>
      </c>
      <c r="AZ76">
        <v>2804</v>
      </c>
      <c r="BB76">
        <v>1508530</v>
      </c>
      <c r="BC76">
        <v>110997</v>
      </c>
      <c r="BD76">
        <v>0</v>
      </c>
      <c r="BE76">
        <v>-9707</v>
      </c>
      <c r="BF76">
        <v>97726</v>
      </c>
      <c r="BG76">
        <v>1531508</v>
      </c>
      <c r="BH76">
        <v>133944</v>
      </c>
      <c r="BJ76">
        <v>1036873</v>
      </c>
      <c r="BK76">
        <v>63824</v>
      </c>
      <c r="BL76">
        <v>-11210</v>
      </c>
      <c r="BM76">
        <v>13160</v>
      </c>
      <c r="BO76">
        <v>1076327</v>
      </c>
      <c r="BP76">
        <v>69886</v>
      </c>
      <c r="BR76">
        <v>234311</v>
      </c>
      <c r="BS76">
        <v>4657</v>
      </c>
      <c r="BT76">
        <v>11210</v>
      </c>
      <c r="BU76">
        <v>-3404</v>
      </c>
      <c r="BV76">
        <v>64378</v>
      </c>
      <c r="BW76">
        <v>188929</v>
      </c>
      <c r="BX76">
        <v>23865</v>
      </c>
      <c r="BZ76">
        <v>237346</v>
      </c>
      <c r="CA76">
        <v>42516</v>
      </c>
      <c r="CB76">
        <v>-19463</v>
      </c>
      <c r="CC76">
        <v>33348</v>
      </c>
      <c r="CD76">
        <v>265977</v>
      </c>
      <c r="CE76">
        <v>40193</v>
      </c>
      <c r="CF76">
        <v>245521</v>
      </c>
      <c r="CG76">
        <v>135676</v>
      </c>
      <c r="CH76">
        <v>-3059</v>
      </c>
      <c r="CI76">
        <v>120395</v>
      </c>
      <c r="CJ76">
        <v>263861</v>
      </c>
      <c r="CK76">
        <v>39338</v>
      </c>
      <c r="CL76">
        <v>29526</v>
      </c>
      <c r="CM76">
        <v>16722</v>
      </c>
      <c r="CN76">
        <v>-615</v>
      </c>
      <c r="CO76">
        <v>5766</v>
      </c>
      <c r="CP76">
        <v>49809</v>
      </c>
      <c r="CQ76">
        <v>32395</v>
      </c>
      <c r="CR76">
        <v>-2232</v>
      </c>
      <c r="CS76">
        <v>12226</v>
      </c>
      <c r="CT76">
        <v>166186</v>
      </c>
      <c r="CU76">
        <v>86559</v>
      </c>
      <c r="CV76">
        <v>-150</v>
      </c>
      <c r="CW76">
        <v>21324</v>
      </c>
      <c r="CX76">
        <v>145663</v>
      </c>
      <c r="CY76">
        <v>89163</v>
      </c>
      <c r="CZ76">
        <v>-90</v>
      </c>
      <c r="DA76">
        <v>0</v>
      </c>
      <c r="DB76">
        <v>234916</v>
      </c>
      <c r="DC76">
        <v>3350</v>
      </c>
      <c r="DD76">
        <v>73034</v>
      </c>
      <c r="DE76">
        <v>34346</v>
      </c>
      <c r="DF76">
        <v>205</v>
      </c>
      <c r="DG76">
        <v>0</v>
      </c>
      <c r="DH76">
        <v>107175</v>
      </c>
      <c r="DI76">
        <v>2185</v>
      </c>
      <c r="DJ76">
        <v>72629</v>
      </c>
      <c r="DK76">
        <v>54817</v>
      </c>
      <c r="DL76">
        <v>-295</v>
      </c>
      <c r="DN76">
        <v>127741</v>
      </c>
      <c r="DO76">
        <v>1165</v>
      </c>
      <c r="DP76">
        <v>15236</v>
      </c>
      <c r="DQ76">
        <v>6083</v>
      </c>
      <c r="DR76">
        <v>-38</v>
      </c>
      <c r="DS76">
        <v>6487</v>
      </c>
      <c r="DT76">
        <v>14870</v>
      </c>
      <c r="DU76">
        <v>1571</v>
      </c>
      <c r="DV76">
        <v>65241</v>
      </c>
      <c r="DW76">
        <v>6195</v>
      </c>
      <c r="DX76">
        <v>-1809</v>
      </c>
      <c r="DY76">
        <v>21570</v>
      </c>
      <c r="DZ76">
        <v>51675</v>
      </c>
      <c r="EA76">
        <v>10597</v>
      </c>
      <c r="EB76">
        <v>4504</v>
      </c>
      <c r="EC76">
        <v>1242</v>
      </c>
      <c r="ED76">
        <v>-36</v>
      </c>
      <c r="EE76">
        <v>1829</v>
      </c>
      <c r="EF76">
        <v>3953</v>
      </c>
      <c r="EG76">
        <v>534</v>
      </c>
      <c r="EH76">
        <v>300570</v>
      </c>
      <c r="EI76">
        <v>11744</v>
      </c>
      <c r="EJ76">
        <v>-128</v>
      </c>
      <c r="EK76">
        <v>133582</v>
      </c>
      <c r="EL76">
        <v>178860</v>
      </c>
      <c r="EM76">
        <v>9329</v>
      </c>
      <c r="EN76">
        <v>213203</v>
      </c>
      <c r="EO76">
        <v>11744</v>
      </c>
      <c r="EP76">
        <v>-128</v>
      </c>
      <c r="EQ76">
        <v>133582</v>
      </c>
      <c r="ER76">
        <v>91493</v>
      </c>
      <c r="ES76">
        <v>9329</v>
      </c>
      <c r="ET76">
        <v>87367</v>
      </c>
      <c r="EU76">
        <v>87367</v>
      </c>
      <c r="EV76">
        <v>166270</v>
      </c>
      <c r="EW76">
        <v>14479</v>
      </c>
      <c r="EX76">
        <v>-6394</v>
      </c>
      <c r="EY76">
        <v>6757</v>
      </c>
      <c r="EZ76">
        <v>180386</v>
      </c>
      <c r="FA76">
        <v>22227</v>
      </c>
      <c r="FB76">
        <v>254476</v>
      </c>
      <c r="FF76">
        <v>254476</v>
      </c>
      <c r="FH76">
        <v>24916</v>
      </c>
      <c r="FI76">
        <v>119</v>
      </c>
      <c r="FJ76">
        <v>-359</v>
      </c>
      <c r="FK76">
        <v>2365</v>
      </c>
      <c r="FL76">
        <v>23029</v>
      </c>
      <c r="FM76">
        <v>1049</v>
      </c>
    </row>
    <row r="77" spans="1:169" x14ac:dyDescent="0.25">
      <c r="A77" t="s">
        <v>3537</v>
      </c>
      <c r="C77">
        <v>6410862</v>
      </c>
      <c r="D77">
        <v>464952</v>
      </c>
      <c r="E77">
        <v>100731</v>
      </c>
      <c r="F77">
        <v>-9167</v>
      </c>
      <c r="G77">
        <v>588500</v>
      </c>
      <c r="H77">
        <v>6397212</v>
      </c>
      <c r="I77">
        <v>367684</v>
      </c>
      <c r="K77">
        <v>3128673</v>
      </c>
      <c r="L77">
        <v>110382</v>
      </c>
      <c r="M77">
        <v>100731</v>
      </c>
      <c r="N77">
        <v>-13112</v>
      </c>
      <c r="O77">
        <v>62841</v>
      </c>
      <c r="P77">
        <v>3290057</v>
      </c>
      <c r="Q77">
        <v>98314</v>
      </c>
      <c r="R77">
        <v>1099958</v>
      </c>
      <c r="T77">
        <v>37078</v>
      </c>
      <c r="U77">
        <v>-355</v>
      </c>
      <c r="V77">
        <v>4417</v>
      </c>
      <c r="W77">
        <v>1132975</v>
      </c>
      <c r="X77">
        <v>869</v>
      </c>
      <c r="Z77">
        <v>2028715</v>
      </c>
      <c r="AA77">
        <v>110382</v>
      </c>
      <c r="AB77">
        <v>63653</v>
      </c>
      <c r="AC77">
        <v>-12757</v>
      </c>
      <c r="AD77">
        <v>58424</v>
      </c>
      <c r="AE77">
        <v>2157083</v>
      </c>
      <c r="AF77">
        <v>97445</v>
      </c>
      <c r="AG77">
        <v>5506</v>
      </c>
      <c r="AH77">
        <v>61</v>
      </c>
      <c r="AI77">
        <v>-36</v>
      </c>
      <c r="AK77">
        <v>5603</v>
      </c>
      <c r="AL77">
        <v>1188</v>
      </c>
      <c r="AN77">
        <v>546410</v>
      </c>
      <c r="AO77">
        <v>37601</v>
      </c>
      <c r="AP77">
        <v>-1489</v>
      </c>
      <c r="AQ77">
        <v>22389</v>
      </c>
      <c r="AR77">
        <v>563111</v>
      </c>
      <c r="AS77">
        <v>37969</v>
      </c>
      <c r="AU77">
        <v>5796</v>
      </c>
      <c r="AV77">
        <v>760</v>
      </c>
      <c r="AW77">
        <v>-556</v>
      </c>
      <c r="AX77">
        <v>1904</v>
      </c>
      <c r="AY77">
        <v>5208</v>
      </c>
      <c r="AZ77">
        <v>2248</v>
      </c>
      <c r="BB77">
        <v>1571539</v>
      </c>
      <c r="BC77">
        <v>77930</v>
      </c>
      <c r="BD77">
        <v>0</v>
      </c>
      <c r="BE77">
        <v>12069</v>
      </c>
      <c r="BF77">
        <v>193376</v>
      </c>
      <c r="BG77">
        <v>1444024</v>
      </c>
      <c r="BH77">
        <v>146013</v>
      </c>
      <c r="BJ77">
        <v>1154946</v>
      </c>
      <c r="BK77">
        <v>44034</v>
      </c>
      <c r="BL77">
        <v>-11584</v>
      </c>
      <c r="BM77">
        <v>13392</v>
      </c>
      <c r="BO77">
        <v>1174004</v>
      </c>
      <c r="BP77">
        <v>83278</v>
      </c>
      <c r="BR77">
        <v>231536</v>
      </c>
      <c r="BS77">
        <v>6046</v>
      </c>
      <c r="BT77">
        <v>11584</v>
      </c>
      <c r="BU77">
        <v>-2436</v>
      </c>
      <c r="BV77">
        <v>166589</v>
      </c>
      <c r="BW77">
        <v>85013</v>
      </c>
      <c r="BX77">
        <v>21429</v>
      </c>
      <c r="BZ77">
        <v>185057</v>
      </c>
      <c r="CA77">
        <v>27850</v>
      </c>
      <c r="CB77">
        <v>1113</v>
      </c>
      <c r="CC77">
        <v>26788</v>
      </c>
      <c r="CD77">
        <v>185006</v>
      </c>
      <c r="CE77">
        <v>41306</v>
      </c>
      <c r="CF77">
        <v>226867</v>
      </c>
      <c r="CG77">
        <v>127682</v>
      </c>
      <c r="CH77">
        <v>-3281</v>
      </c>
      <c r="CI77">
        <v>130105</v>
      </c>
      <c r="CJ77">
        <v>227725</v>
      </c>
      <c r="CK77">
        <v>36057</v>
      </c>
      <c r="CL77">
        <v>28543</v>
      </c>
      <c r="CM77">
        <v>6572</v>
      </c>
      <c r="CN77">
        <v>-454</v>
      </c>
      <c r="CO77">
        <v>5312</v>
      </c>
      <c r="CP77">
        <v>47524</v>
      </c>
      <c r="CQ77">
        <v>22477</v>
      </c>
      <c r="CR77">
        <v>-1611</v>
      </c>
      <c r="CS77">
        <v>10615</v>
      </c>
      <c r="CT77">
        <v>150800</v>
      </c>
      <c r="CU77">
        <v>98633</v>
      </c>
      <c r="CV77">
        <v>-1263</v>
      </c>
      <c r="CW77">
        <v>20061</v>
      </c>
      <c r="CX77">
        <v>122501</v>
      </c>
      <c r="CY77">
        <v>79087</v>
      </c>
      <c r="CZ77">
        <v>-541</v>
      </c>
      <c r="DA77">
        <v>0</v>
      </c>
      <c r="DB77">
        <v>202129</v>
      </c>
      <c r="DC77">
        <v>2809</v>
      </c>
      <c r="DD77">
        <v>56999</v>
      </c>
      <c r="DE77">
        <v>33498</v>
      </c>
      <c r="DF77">
        <v>-428</v>
      </c>
      <c r="DG77">
        <v>0</v>
      </c>
      <c r="DH77">
        <v>90925</v>
      </c>
      <c r="DI77">
        <v>1757</v>
      </c>
      <c r="DJ77">
        <v>65502</v>
      </c>
      <c r="DK77">
        <v>45589</v>
      </c>
      <c r="DL77">
        <v>-113</v>
      </c>
      <c r="DN77">
        <v>111204</v>
      </c>
      <c r="DO77">
        <v>1052</v>
      </c>
      <c r="DP77">
        <v>14860</v>
      </c>
      <c r="DQ77">
        <v>5859</v>
      </c>
      <c r="DR77">
        <v>-133</v>
      </c>
      <c r="DS77">
        <v>4677</v>
      </c>
      <c r="DT77">
        <v>16175</v>
      </c>
      <c r="DU77">
        <v>1438</v>
      </c>
      <c r="DV77">
        <v>63212</v>
      </c>
      <c r="DW77">
        <v>6861</v>
      </c>
      <c r="DX77">
        <v>95</v>
      </c>
      <c r="DY77">
        <v>22004</v>
      </c>
      <c r="DZ77">
        <v>47974</v>
      </c>
      <c r="EA77">
        <v>10692</v>
      </c>
      <c r="EB77">
        <v>3647</v>
      </c>
      <c r="EC77">
        <v>1568</v>
      </c>
      <c r="ED77">
        <v>-99</v>
      </c>
      <c r="EE77">
        <v>1857</v>
      </c>
      <c r="EF77">
        <v>3457</v>
      </c>
      <c r="EG77">
        <v>435</v>
      </c>
      <c r="EH77">
        <v>299253</v>
      </c>
      <c r="EI77">
        <v>8037</v>
      </c>
      <c r="EJ77">
        <v>-533</v>
      </c>
      <c r="EK77">
        <v>138125</v>
      </c>
      <c r="EL77">
        <v>169698</v>
      </c>
      <c r="EM77">
        <v>8796</v>
      </c>
      <c r="EN77">
        <v>217804</v>
      </c>
      <c r="EO77">
        <v>8037</v>
      </c>
      <c r="EP77">
        <v>-533</v>
      </c>
      <c r="EQ77">
        <v>138125</v>
      </c>
      <c r="ER77">
        <v>88249</v>
      </c>
      <c r="ES77">
        <v>8796</v>
      </c>
      <c r="ET77">
        <v>81449</v>
      </c>
      <c r="EU77">
        <v>81449</v>
      </c>
      <c r="EV77">
        <v>150010</v>
      </c>
      <c r="EW77">
        <v>9032</v>
      </c>
      <c r="EX77">
        <v>-1959</v>
      </c>
      <c r="EY77">
        <v>8504</v>
      </c>
      <c r="EZ77">
        <v>152497</v>
      </c>
      <c r="FA77">
        <v>20268</v>
      </c>
      <c r="FB77">
        <v>245050</v>
      </c>
      <c r="FF77">
        <v>245050</v>
      </c>
      <c r="FH77">
        <v>27538</v>
      </c>
      <c r="FI77">
        <v>92</v>
      </c>
      <c r="FJ77">
        <v>408</v>
      </c>
      <c r="FK77">
        <v>2717</v>
      </c>
      <c r="FL77">
        <v>24505</v>
      </c>
      <c r="FM77">
        <v>1457</v>
      </c>
    </row>
    <row r="78" spans="1:169" x14ac:dyDescent="0.25">
      <c r="A78" t="s">
        <v>3538</v>
      </c>
      <c r="B78">
        <v>-228</v>
      </c>
      <c r="C78">
        <v>6299599</v>
      </c>
      <c r="D78">
        <v>391472</v>
      </c>
      <c r="E78">
        <v>53635</v>
      </c>
      <c r="F78">
        <v>7227</v>
      </c>
      <c r="G78">
        <v>648512</v>
      </c>
      <c r="H78">
        <v>6088739</v>
      </c>
      <c r="I78">
        <v>374911</v>
      </c>
      <c r="J78">
        <v>-228</v>
      </c>
      <c r="K78">
        <v>3206726</v>
      </c>
      <c r="L78">
        <v>81536</v>
      </c>
      <c r="M78">
        <v>53635</v>
      </c>
      <c r="N78">
        <v>-13387</v>
      </c>
      <c r="O78">
        <v>71326</v>
      </c>
      <c r="P78">
        <v>3283730</v>
      </c>
      <c r="Q78">
        <v>84927</v>
      </c>
      <c r="R78">
        <v>1106532</v>
      </c>
      <c r="T78">
        <v>19316</v>
      </c>
      <c r="U78">
        <v>-486</v>
      </c>
      <c r="V78">
        <v>1998</v>
      </c>
      <c r="W78">
        <v>1124336</v>
      </c>
      <c r="X78">
        <v>383</v>
      </c>
      <c r="Y78">
        <v>-228</v>
      </c>
      <c r="Z78">
        <v>2100194</v>
      </c>
      <c r="AA78">
        <v>81536</v>
      </c>
      <c r="AB78">
        <v>34319</v>
      </c>
      <c r="AC78">
        <v>-12901</v>
      </c>
      <c r="AD78">
        <v>69328</v>
      </c>
      <c r="AE78">
        <v>2159394</v>
      </c>
      <c r="AF78">
        <v>84544</v>
      </c>
      <c r="AG78">
        <v>5030</v>
      </c>
      <c r="AH78">
        <v>73</v>
      </c>
      <c r="AI78">
        <v>-158</v>
      </c>
      <c r="AK78">
        <v>5261</v>
      </c>
      <c r="AL78">
        <v>1030</v>
      </c>
      <c r="AN78">
        <v>509684</v>
      </c>
      <c r="AO78">
        <v>29488</v>
      </c>
      <c r="AP78">
        <v>5428</v>
      </c>
      <c r="AQ78">
        <v>25230</v>
      </c>
      <c r="AR78">
        <v>508514</v>
      </c>
      <c r="AS78">
        <v>43397</v>
      </c>
      <c r="AU78">
        <v>7171</v>
      </c>
      <c r="AV78">
        <v>1143</v>
      </c>
      <c r="AW78">
        <v>228</v>
      </c>
      <c r="AX78">
        <v>1681</v>
      </c>
      <c r="AY78">
        <v>6405</v>
      </c>
      <c r="AZ78">
        <v>2476</v>
      </c>
      <c r="BB78">
        <v>1477534</v>
      </c>
      <c r="BC78">
        <v>82172</v>
      </c>
      <c r="BD78">
        <v>0</v>
      </c>
      <c r="BE78">
        <v>19951</v>
      </c>
      <c r="BF78">
        <v>214411</v>
      </c>
      <c r="BG78">
        <v>1325344</v>
      </c>
      <c r="BH78">
        <v>165964</v>
      </c>
      <c r="BJ78">
        <v>1109926</v>
      </c>
      <c r="BK78">
        <v>43362</v>
      </c>
      <c r="BL78">
        <v>-9894</v>
      </c>
      <c r="BM78">
        <v>20089</v>
      </c>
      <c r="BN78">
        <v>85728</v>
      </c>
      <c r="BO78">
        <v>1037577</v>
      </c>
      <c r="BP78">
        <v>103367</v>
      </c>
      <c r="BR78">
        <v>201620</v>
      </c>
      <c r="BS78">
        <v>12867</v>
      </c>
      <c r="BT78">
        <v>9894</v>
      </c>
      <c r="BU78">
        <v>-2332</v>
      </c>
      <c r="BV78">
        <v>104732</v>
      </c>
      <c r="BW78">
        <v>121981</v>
      </c>
      <c r="BX78">
        <v>19097</v>
      </c>
      <c r="BZ78">
        <v>165988</v>
      </c>
      <c r="CA78">
        <v>25943</v>
      </c>
      <c r="CB78">
        <v>2194</v>
      </c>
      <c r="CC78">
        <v>23950</v>
      </c>
      <c r="CD78">
        <v>165787</v>
      </c>
      <c r="CE78">
        <v>43500</v>
      </c>
      <c r="CF78">
        <v>218339</v>
      </c>
      <c r="CG78">
        <v>120936</v>
      </c>
      <c r="CH78">
        <v>1111</v>
      </c>
      <c r="CI78">
        <v>151606</v>
      </c>
      <c r="CJ78">
        <v>186558</v>
      </c>
      <c r="CK78">
        <v>37168</v>
      </c>
      <c r="CL78">
        <v>27621</v>
      </c>
      <c r="CM78">
        <v>9304</v>
      </c>
      <c r="CN78">
        <v>-2010</v>
      </c>
      <c r="CO78">
        <v>3302</v>
      </c>
      <c r="CP78">
        <v>34982</v>
      </c>
      <c r="CQ78">
        <v>18990</v>
      </c>
      <c r="CR78">
        <v>943</v>
      </c>
      <c r="CS78">
        <v>11558</v>
      </c>
      <c r="CT78">
        <v>155736</v>
      </c>
      <c r="CU78">
        <v>92642</v>
      </c>
      <c r="CV78">
        <v>2247</v>
      </c>
      <c r="CW78">
        <v>22308</v>
      </c>
      <c r="CX78">
        <v>114088</v>
      </c>
      <c r="CY78">
        <v>48337</v>
      </c>
      <c r="CZ78">
        <v>-412</v>
      </c>
      <c r="DA78">
        <v>0</v>
      </c>
      <c r="DB78">
        <v>162837</v>
      </c>
      <c r="DC78">
        <v>2397</v>
      </c>
      <c r="DD78">
        <v>71603</v>
      </c>
      <c r="DE78">
        <v>18014</v>
      </c>
      <c r="DF78">
        <v>-297</v>
      </c>
      <c r="DG78">
        <v>0</v>
      </c>
      <c r="DH78">
        <v>89914</v>
      </c>
      <c r="DI78">
        <v>1460</v>
      </c>
      <c r="DJ78">
        <v>42485</v>
      </c>
      <c r="DK78">
        <v>30323</v>
      </c>
      <c r="DL78">
        <v>-115</v>
      </c>
      <c r="DN78">
        <v>72923</v>
      </c>
      <c r="DO78">
        <v>937</v>
      </c>
      <c r="DP78">
        <v>11959</v>
      </c>
      <c r="DQ78">
        <v>4638</v>
      </c>
      <c r="DR78">
        <v>-317</v>
      </c>
      <c r="DS78">
        <v>8116</v>
      </c>
      <c r="DT78">
        <v>8798</v>
      </c>
      <c r="DU78">
        <v>1121</v>
      </c>
      <c r="DV78">
        <v>55013</v>
      </c>
      <c r="DW78">
        <v>7006</v>
      </c>
      <c r="DX78">
        <v>-1805</v>
      </c>
      <c r="DY78">
        <v>20692</v>
      </c>
      <c r="DZ78">
        <v>43132</v>
      </c>
      <c r="EA78">
        <v>8887</v>
      </c>
      <c r="EB78">
        <v>2804</v>
      </c>
      <c r="EC78">
        <v>1497</v>
      </c>
      <c r="ED78">
        <v>-71</v>
      </c>
      <c r="EE78">
        <v>2165</v>
      </c>
      <c r="EF78">
        <v>2207</v>
      </c>
      <c r="EG78">
        <v>364</v>
      </c>
      <c r="EH78">
        <v>291615</v>
      </c>
      <c r="EI78">
        <v>6543</v>
      </c>
      <c r="EJ78">
        <v>-349</v>
      </c>
      <c r="EK78">
        <v>142821</v>
      </c>
      <c r="EL78">
        <v>155686</v>
      </c>
      <c r="EM78">
        <v>8447</v>
      </c>
      <c r="EN78">
        <v>209960</v>
      </c>
      <c r="EO78">
        <v>6543</v>
      </c>
      <c r="EP78">
        <v>-349</v>
      </c>
      <c r="EQ78">
        <v>142821</v>
      </c>
      <c r="ER78">
        <v>74031</v>
      </c>
      <c r="ES78">
        <v>8447</v>
      </c>
      <c r="ET78">
        <v>81655</v>
      </c>
      <c r="EU78">
        <v>81655</v>
      </c>
      <c r="EV78">
        <v>131192</v>
      </c>
      <c r="EW78">
        <v>8023</v>
      </c>
      <c r="EX78">
        <v>-2303</v>
      </c>
      <c r="EY78">
        <v>9950</v>
      </c>
      <c r="EZ78">
        <v>131568</v>
      </c>
      <c r="FA78">
        <v>17965</v>
      </c>
      <c r="FB78">
        <v>242503</v>
      </c>
      <c r="FF78">
        <v>242503</v>
      </c>
      <c r="FH78">
        <v>25941</v>
      </c>
      <c r="FI78">
        <v>80</v>
      </c>
      <c r="FJ78">
        <v>-689</v>
      </c>
      <c r="FK78">
        <v>515</v>
      </c>
      <c r="FL78">
        <v>26195</v>
      </c>
      <c r="FM78">
        <v>768</v>
      </c>
    </row>
    <row r="79" spans="1:169" x14ac:dyDescent="0.25">
      <c r="A79" t="s">
        <v>3539</v>
      </c>
      <c r="B79">
        <v>11</v>
      </c>
      <c r="C79">
        <v>6494613</v>
      </c>
      <c r="D79">
        <v>382740</v>
      </c>
      <c r="E79">
        <v>13192</v>
      </c>
      <c r="F79">
        <v>-17744</v>
      </c>
      <c r="G79">
        <v>739130</v>
      </c>
      <c r="H79">
        <v>6169170</v>
      </c>
      <c r="I79">
        <v>357167</v>
      </c>
      <c r="J79">
        <v>11</v>
      </c>
      <c r="K79">
        <v>3306400</v>
      </c>
      <c r="L79">
        <v>49009</v>
      </c>
      <c r="M79">
        <v>13192</v>
      </c>
      <c r="N79">
        <v>-21670</v>
      </c>
      <c r="O79">
        <v>107963</v>
      </c>
      <c r="P79">
        <v>3282319</v>
      </c>
      <c r="Q79">
        <v>63257</v>
      </c>
      <c r="R79">
        <v>1114738</v>
      </c>
      <c r="T79">
        <v>11579</v>
      </c>
      <c r="U79">
        <v>-128</v>
      </c>
      <c r="V79">
        <v>3763</v>
      </c>
      <c r="W79">
        <v>1122682</v>
      </c>
      <c r="X79">
        <v>255</v>
      </c>
      <c r="Y79">
        <v>11</v>
      </c>
      <c r="Z79">
        <v>2191662</v>
      </c>
      <c r="AA79">
        <v>49009</v>
      </c>
      <c r="AB79">
        <v>1614</v>
      </c>
      <c r="AC79">
        <v>-21542</v>
      </c>
      <c r="AD79">
        <v>104200</v>
      </c>
      <c r="AE79">
        <v>2159637</v>
      </c>
      <c r="AF79">
        <v>63002</v>
      </c>
      <c r="AG79">
        <v>5354</v>
      </c>
      <c r="AH79">
        <v>70</v>
      </c>
      <c r="AI79">
        <v>66</v>
      </c>
      <c r="AK79">
        <v>5358</v>
      </c>
      <c r="AL79">
        <v>1096</v>
      </c>
      <c r="AN79">
        <v>517475</v>
      </c>
      <c r="AO79">
        <v>35651</v>
      </c>
      <c r="AP79">
        <v>-179</v>
      </c>
      <c r="AQ79">
        <v>30753</v>
      </c>
      <c r="AR79">
        <v>522552</v>
      </c>
      <c r="AS79">
        <v>43218</v>
      </c>
      <c r="AU79">
        <v>6880</v>
      </c>
      <c r="AV79">
        <v>717</v>
      </c>
      <c r="AW79">
        <v>-57</v>
      </c>
      <c r="AX79">
        <v>380</v>
      </c>
      <c r="AY79">
        <v>7274</v>
      </c>
      <c r="AZ79">
        <v>2419</v>
      </c>
      <c r="BB79">
        <v>1541503</v>
      </c>
      <c r="BC79">
        <v>83379</v>
      </c>
      <c r="BD79">
        <v>0</v>
      </c>
      <c r="BE79">
        <v>-1658</v>
      </c>
      <c r="BF79">
        <v>239425</v>
      </c>
      <c r="BG79">
        <v>1387115</v>
      </c>
      <c r="BH79">
        <v>164306</v>
      </c>
      <c r="BJ79">
        <v>1255082</v>
      </c>
      <c r="BK79">
        <v>46021</v>
      </c>
      <c r="BL79">
        <v>-10159</v>
      </c>
      <c r="BM79">
        <v>4346</v>
      </c>
      <c r="BN79">
        <v>114718</v>
      </c>
      <c r="BO79">
        <v>1171880</v>
      </c>
      <c r="BP79">
        <v>107713</v>
      </c>
      <c r="BR79">
        <v>119591</v>
      </c>
      <c r="BS79">
        <v>10344</v>
      </c>
      <c r="BT79">
        <v>10159</v>
      </c>
      <c r="BU79">
        <v>-6937</v>
      </c>
      <c r="BV79">
        <v>108589</v>
      </c>
      <c r="BW79">
        <v>38442</v>
      </c>
      <c r="BX79">
        <v>12160</v>
      </c>
      <c r="BZ79">
        <v>166830</v>
      </c>
      <c r="CA79">
        <v>27014</v>
      </c>
      <c r="CB79">
        <v>933</v>
      </c>
      <c r="CC79">
        <v>16118</v>
      </c>
      <c r="CD79">
        <v>176793</v>
      </c>
      <c r="CE79">
        <v>44433</v>
      </c>
      <c r="CF79">
        <v>213493</v>
      </c>
      <c r="CG79">
        <v>133646</v>
      </c>
      <c r="CH79">
        <v>4179</v>
      </c>
      <c r="CI79">
        <v>147649</v>
      </c>
      <c r="CJ79">
        <v>195311</v>
      </c>
      <c r="CK79">
        <v>41347</v>
      </c>
      <c r="CL79">
        <v>17362</v>
      </c>
      <c r="CM79">
        <v>23493</v>
      </c>
      <c r="CN79">
        <v>1069</v>
      </c>
      <c r="CO79">
        <v>4371</v>
      </c>
      <c r="CP79">
        <v>31190</v>
      </c>
      <c r="CQ79">
        <v>17256</v>
      </c>
      <c r="CR79">
        <v>-3038</v>
      </c>
      <c r="CS79">
        <v>8520</v>
      </c>
      <c r="CT79">
        <v>164941</v>
      </c>
      <c r="CU79">
        <v>92897</v>
      </c>
      <c r="CV79">
        <v>6148</v>
      </c>
      <c r="CW79">
        <v>28456</v>
      </c>
      <c r="CX79">
        <v>119344</v>
      </c>
      <c r="CY79">
        <v>51942</v>
      </c>
      <c r="CZ79">
        <v>122</v>
      </c>
      <c r="DA79">
        <v>0</v>
      </c>
      <c r="DB79">
        <v>171164</v>
      </c>
      <c r="DC79">
        <v>2519</v>
      </c>
      <c r="DD79">
        <v>76367</v>
      </c>
      <c r="DE79">
        <v>17283</v>
      </c>
      <c r="DF79">
        <v>172</v>
      </c>
      <c r="DG79">
        <v>0</v>
      </c>
      <c r="DH79">
        <v>93478</v>
      </c>
      <c r="DI79">
        <v>1632</v>
      </c>
      <c r="DJ79">
        <v>42977</v>
      </c>
      <c r="DK79">
        <v>34659</v>
      </c>
      <c r="DL79">
        <v>-50</v>
      </c>
      <c r="DN79">
        <v>77686</v>
      </c>
      <c r="DO79">
        <v>887</v>
      </c>
      <c r="DP79">
        <v>13624</v>
      </c>
      <c r="DQ79">
        <v>4282</v>
      </c>
      <c r="DR79">
        <v>-105</v>
      </c>
      <c r="DS79">
        <v>13037</v>
      </c>
      <c r="DT79">
        <v>4974</v>
      </c>
      <c r="DU79">
        <v>1016</v>
      </c>
      <c r="DV79">
        <v>60153</v>
      </c>
      <c r="DW79">
        <v>9613</v>
      </c>
      <c r="DX79">
        <v>-733</v>
      </c>
      <c r="DY79">
        <v>22576</v>
      </c>
      <c r="DZ79">
        <v>47923</v>
      </c>
      <c r="EA79">
        <v>8154</v>
      </c>
      <c r="EB79">
        <v>3028</v>
      </c>
      <c r="EC79">
        <v>1987</v>
      </c>
      <c r="ED79">
        <v>89</v>
      </c>
      <c r="EE79">
        <v>1841</v>
      </c>
      <c r="EF79">
        <v>3085</v>
      </c>
      <c r="EG79">
        <v>453</v>
      </c>
      <c r="EH79">
        <v>296383</v>
      </c>
      <c r="EI79">
        <v>5021</v>
      </c>
      <c r="EJ79">
        <v>397</v>
      </c>
      <c r="EK79">
        <v>163868</v>
      </c>
      <c r="EL79">
        <v>137139</v>
      </c>
      <c r="EM79">
        <v>8844</v>
      </c>
      <c r="EN79">
        <v>214313</v>
      </c>
      <c r="EO79">
        <v>5021</v>
      </c>
      <c r="EP79">
        <v>397</v>
      </c>
      <c r="EQ79">
        <v>163868</v>
      </c>
      <c r="ER79">
        <v>55069</v>
      </c>
      <c r="ES79">
        <v>8844</v>
      </c>
      <c r="ET79">
        <v>82070</v>
      </c>
      <c r="EU79">
        <v>82070</v>
      </c>
      <c r="EV79">
        <v>138002</v>
      </c>
      <c r="EW79">
        <v>7334</v>
      </c>
      <c r="EX79">
        <v>1971</v>
      </c>
      <c r="EY79">
        <v>11091</v>
      </c>
      <c r="EZ79">
        <v>132274</v>
      </c>
      <c r="FA79">
        <v>19936</v>
      </c>
      <c r="FB79">
        <v>245302</v>
      </c>
      <c r="FF79">
        <v>245302</v>
      </c>
      <c r="FH79">
        <v>27672</v>
      </c>
      <c r="FI79">
        <v>89</v>
      </c>
      <c r="FJ79">
        <v>-166</v>
      </c>
      <c r="FK79">
        <v>546</v>
      </c>
      <c r="FL79">
        <v>27381</v>
      </c>
      <c r="FM79">
        <v>602</v>
      </c>
    </row>
    <row r="80" spans="1:169" x14ac:dyDescent="0.25">
      <c r="A80" t="s">
        <v>3540</v>
      </c>
      <c r="B80">
        <v>207</v>
      </c>
      <c r="C80">
        <v>6589598</v>
      </c>
      <c r="D80">
        <v>326678</v>
      </c>
      <c r="E80">
        <v>37326</v>
      </c>
      <c r="F80">
        <v>-25809</v>
      </c>
      <c r="G80">
        <v>913741</v>
      </c>
      <c r="H80">
        <v>6065877</v>
      </c>
      <c r="I80">
        <v>331358</v>
      </c>
      <c r="J80">
        <v>207</v>
      </c>
      <c r="K80">
        <v>3306028</v>
      </c>
      <c r="L80">
        <v>38237</v>
      </c>
      <c r="M80">
        <v>22432</v>
      </c>
      <c r="N80">
        <v>-2626</v>
      </c>
      <c r="O80">
        <v>174776</v>
      </c>
      <c r="P80">
        <v>3194754</v>
      </c>
      <c r="Q80">
        <v>60631</v>
      </c>
      <c r="R80">
        <v>1103794</v>
      </c>
      <c r="T80">
        <v>-7564</v>
      </c>
      <c r="U80">
        <v>-53</v>
      </c>
      <c r="V80">
        <v>3060</v>
      </c>
      <c r="W80">
        <v>1093223</v>
      </c>
      <c r="X80">
        <v>202</v>
      </c>
      <c r="Y80">
        <v>207</v>
      </c>
      <c r="Z80">
        <v>2202234</v>
      </c>
      <c r="AA80">
        <v>38237</v>
      </c>
      <c r="AB80">
        <v>29996</v>
      </c>
      <c r="AC80">
        <v>-2573</v>
      </c>
      <c r="AD80">
        <v>171716</v>
      </c>
      <c r="AE80">
        <v>2101531</v>
      </c>
      <c r="AF80">
        <v>60429</v>
      </c>
      <c r="AG80">
        <v>5334</v>
      </c>
      <c r="AH80">
        <v>61</v>
      </c>
      <c r="AI80">
        <v>35</v>
      </c>
      <c r="AK80">
        <v>5360</v>
      </c>
      <c r="AL80">
        <v>1131</v>
      </c>
      <c r="AN80">
        <v>528811</v>
      </c>
      <c r="AO80">
        <v>25028</v>
      </c>
      <c r="AP80">
        <v>-1735</v>
      </c>
      <c r="AQ80">
        <v>35324</v>
      </c>
      <c r="AR80">
        <v>520250</v>
      </c>
      <c r="AS80">
        <v>41483</v>
      </c>
      <c r="AU80">
        <v>5749</v>
      </c>
      <c r="AV80">
        <v>944</v>
      </c>
      <c r="AW80">
        <v>30</v>
      </c>
      <c r="AX80">
        <v>2195</v>
      </c>
      <c r="AY80">
        <v>4468</v>
      </c>
      <c r="AZ80">
        <v>2449</v>
      </c>
      <c r="BB80">
        <v>1639606</v>
      </c>
      <c r="BC80">
        <v>65234</v>
      </c>
      <c r="BD80">
        <v>14894</v>
      </c>
      <c r="BE80">
        <v>-15094</v>
      </c>
      <c r="BF80">
        <v>311747</v>
      </c>
      <c r="BG80">
        <v>1423082</v>
      </c>
      <c r="BH80">
        <v>149212</v>
      </c>
      <c r="BJ80">
        <v>1420350</v>
      </c>
      <c r="BK80">
        <v>40459</v>
      </c>
      <c r="BL80">
        <v>14894</v>
      </c>
      <c r="BM80">
        <v>-3449</v>
      </c>
      <c r="BN80">
        <v>206057</v>
      </c>
      <c r="BO80">
        <v>1273095</v>
      </c>
      <c r="BP80">
        <v>104264</v>
      </c>
      <c r="BR80">
        <v>65617</v>
      </c>
      <c r="BS80">
        <v>2218</v>
      </c>
      <c r="BU80">
        <v>-4257</v>
      </c>
      <c r="BV80">
        <v>65541</v>
      </c>
      <c r="BW80">
        <v>6551</v>
      </c>
      <c r="BX80">
        <v>7903</v>
      </c>
      <c r="BZ80">
        <v>153639</v>
      </c>
      <c r="CA80">
        <v>22557</v>
      </c>
      <c r="CB80">
        <v>-7388</v>
      </c>
      <c r="CC80">
        <v>40148</v>
      </c>
      <c r="CD80">
        <v>143436</v>
      </c>
      <c r="CE80">
        <v>37045</v>
      </c>
      <c r="CF80">
        <v>196168</v>
      </c>
      <c r="CG80">
        <v>119888</v>
      </c>
      <c r="CH80">
        <v>-7158</v>
      </c>
      <c r="CI80">
        <v>154921</v>
      </c>
      <c r="CJ80">
        <v>168293</v>
      </c>
      <c r="CK80">
        <v>34189</v>
      </c>
      <c r="CL80">
        <v>13449</v>
      </c>
      <c r="CM80">
        <v>19846</v>
      </c>
      <c r="CN80">
        <v>145</v>
      </c>
      <c r="CO80">
        <v>4516</v>
      </c>
      <c r="CP80">
        <v>28264</v>
      </c>
      <c r="CQ80">
        <v>11066</v>
      </c>
      <c r="CR80">
        <v>-3342</v>
      </c>
      <c r="CS80">
        <v>5178</v>
      </c>
      <c r="CT80">
        <v>154455</v>
      </c>
      <c r="CU80">
        <v>88976</v>
      </c>
      <c r="CV80">
        <v>-3961</v>
      </c>
      <c r="CW80">
        <v>24495</v>
      </c>
      <c r="CX80">
        <v>112263</v>
      </c>
      <c r="CY80">
        <v>47954</v>
      </c>
      <c r="CZ80">
        <v>659</v>
      </c>
      <c r="DA80">
        <v>0</v>
      </c>
      <c r="DB80">
        <v>159558</v>
      </c>
      <c r="DC80">
        <v>3178</v>
      </c>
      <c r="DD80">
        <v>75347</v>
      </c>
      <c r="DE80">
        <v>17919</v>
      </c>
      <c r="DF80">
        <v>408</v>
      </c>
      <c r="DG80">
        <v>0</v>
      </c>
      <c r="DH80">
        <v>92858</v>
      </c>
      <c r="DI80">
        <v>2040</v>
      </c>
      <c r="DJ80">
        <v>36916</v>
      </c>
      <c r="DK80">
        <v>30035</v>
      </c>
      <c r="DL80">
        <v>251</v>
      </c>
      <c r="DN80">
        <v>66700</v>
      </c>
      <c r="DO80">
        <v>1138</v>
      </c>
      <c r="DP80">
        <v>13760</v>
      </c>
      <c r="DQ80">
        <v>4180</v>
      </c>
      <c r="DR80">
        <v>45</v>
      </c>
      <c r="DS80">
        <v>13586</v>
      </c>
      <c r="DT80">
        <v>4309</v>
      </c>
      <c r="DU80">
        <v>1061</v>
      </c>
      <c r="DV80">
        <v>62003</v>
      </c>
      <c r="DW80">
        <v>10145</v>
      </c>
      <c r="DX80">
        <v>1752</v>
      </c>
      <c r="DY80">
        <v>24927</v>
      </c>
      <c r="DZ80">
        <v>45469</v>
      </c>
      <c r="EA80">
        <v>9906</v>
      </c>
      <c r="EB80">
        <v>3038</v>
      </c>
      <c r="EC80">
        <v>1779</v>
      </c>
      <c r="ED80">
        <v>83</v>
      </c>
      <c r="EE80">
        <v>2011</v>
      </c>
      <c r="EF80">
        <v>2723</v>
      </c>
      <c r="EG80">
        <v>536</v>
      </c>
      <c r="EH80">
        <v>307668</v>
      </c>
      <c r="EI80">
        <v>4912</v>
      </c>
      <c r="EJ80">
        <v>-1483</v>
      </c>
      <c r="EK80">
        <v>182222</v>
      </c>
      <c r="EL80">
        <v>131841</v>
      </c>
      <c r="EM80">
        <v>7361</v>
      </c>
      <c r="EN80">
        <v>224525</v>
      </c>
      <c r="EO80">
        <v>4912</v>
      </c>
      <c r="EP80">
        <v>-1483</v>
      </c>
      <c r="EQ80">
        <v>182222</v>
      </c>
      <c r="ER80">
        <v>48698</v>
      </c>
      <c r="ES80">
        <v>7361</v>
      </c>
      <c r="ET80">
        <v>83143</v>
      </c>
      <c r="EU80">
        <v>83143</v>
      </c>
      <c r="EV80">
        <v>132487</v>
      </c>
      <c r="EW80">
        <v>8191</v>
      </c>
      <c r="EX80">
        <v>-287</v>
      </c>
      <c r="EY80">
        <v>11446</v>
      </c>
      <c r="EZ80">
        <v>129519</v>
      </c>
      <c r="FA80">
        <v>19649</v>
      </c>
      <c r="FB80">
        <v>247829</v>
      </c>
      <c r="FF80">
        <v>247829</v>
      </c>
      <c r="FH80">
        <v>28854</v>
      </c>
      <c r="FI80">
        <v>125</v>
      </c>
      <c r="FJ80">
        <v>-30</v>
      </c>
      <c r="FK80">
        <v>586</v>
      </c>
      <c r="FL80">
        <v>28423</v>
      </c>
      <c r="FM80">
        <v>572</v>
      </c>
    </row>
    <row r="81" spans="1:169" x14ac:dyDescent="0.25">
      <c r="A81" t="s">
        <v>3541</v>
      </c>
      <c r="B81">
        <v>307</v>
      </c>
      <c r="C81">
        <v>6563994</v>
      </c>
      <c r="D81">
        <v>235989</v>
      </c>
      <c r="E81">
        <v>50601</v>
      </c>
      <c r="F81">
        <v>-18912</v>
      </c>
      <c r="G81">
        <v>954858</v>
      </c>
      <c r="H81">
        <v>5914945</v>
      </c>
      <c r="I81">
        <v>312446</v>
      </c>
      <c r="J81">
        <v>307</v>
      </c>
      <c r="K81">
        <v>3267022</v>
      </c>
      <c r="L81">
        <v>16147</v>
      </c>
      <c r="M81">
        <v>38449</v>
      </c>
      <c r="N81">
        <v>-5420</v>
      </c>
      <c r="O81">
        <v>149657</v>
      </c>
      <c r="P81">
        <v>3177687</v>
      </c>
      <c r="Q81">
        <v>55211</v>
      </c>
      <c r="R81">
        <v>1096709</v>
      </c>
      <c r="T81">
        <v>-37761</v>
      </c>
      <c r="U81">
        <v>-159</v>
      </c>
      <c r="W81">
        <v>1059107</v>
      </c>
      <c r="X81">
        <v>43</v>
      </c>
      <c r="Y81">
        <v>307</v>
      </c>
      <c r="Z81">
        <v>2170313</v>
      </c>
      <c r="AA81">
        <v>16147</v>
      </c>
      <c r="AB81">
        <v>76209</v>
      </c>
      <c r="AC81">
        <v>-5261</v>
      </c>
      <c r="AD81">
        <v>149657</v>
      </c>
      <c r="AE81">
        <v>2118580</v>
      </c>
      <c r="AF81">
        <v>55168</v>
      </c>
      <c r="AG81">
        <v>4858</v>
      </c>
      <c r="AH81">
        <v>29</v>
      </c>
      <c r="AI81">
        <v>-88</v>
      </c>
      <c r="AK81">
        <v>4975</v>
      </c>
      <c r="AL81">
        <v>1043</v>
      </c>
      <c r="AN81">
        <v>538319</v>
      </c>
      <c r="AO81">
        <v>19993</v>
      </c>
      <c r="AP81">
        <v>-1863</v>
      </c>
      <c r="AQ81">
        <v>48458</v>
      </c>
      <c r="AR81">
        <v>511717</v>
      </c>
      <c r="AS81">
        <v>39620</v>
      </c>
      <c r="AU81">
        <v>2771</v>
      </c>
      <c r="AV81">
        <v>464</v>
      </c>
      <c r="AW81">
        <v>-690</v>
      </c>
      <c r="AX81">
        <v>1994</v>
      </c>
      <c r="AY81">
        <v>1931</v>
      </c>
      <c r="AZ81">
        <v>1759</v>
      </c>
      <c r="BB81">
        <v>1665256</v>
      </c>
      <c r="BC81">
        <v>46179</v>
      </c>
      <c r="BD81">
        <v>12153</v>
      </c>
      <c r="BE81">
        <v>-14403</v>
      </c>
      <c r="BF81">
        <v>368633</v>
      </c>
      <c r="BG81">
        <v>1369358</v>
      </c>
      <c r="BH81">
        <v>134809</v>
      </c>
      <c r="BJ81">
        <v>1477480</v>
      </c>
      <c r="BK81">
        <v>29906</v>
      </c>
      <c r="BL81">
        <v>12153</v>
      </c>
      <c r="BM81">
        <v>-1638</v>
      </c>
      <c r="BN81">
        <v>262158</v>
      </c>
      <c r="BO81">
        <v>1259018</v>
      </c>
      <c r="BP81">
        <v>102626</v>
      </c>
      <c r="BR81">
        <v>50413</v>
      </c>
      <c r="BS81">
        <v>3824</v>
      </c>
      <c r="BU81">
        <v>-1954</v>
      </c>
      <c r="BV81">
        <v>50353</v>
      </c>
      <c r="BW81">
        <v>5838</v>
      </c>
      <c r="BX81">
        <v>5949</v>
      </c>
      <c r="BZ81">
        <v>137363</v>
      </c>
      <c r="CA81">
        <v>12449</v>
      </c>
      <c r="CB81">
        <v>-10811</v>
      </c>
      <c r="CC81">
        <v>56121</v>
      </c>
      <c r="CD81">
        <v>104502</v>
      </c>
      <c r="CE81">
        <v>26234</v>
      </c>
      <c r="CF81">
        <v>183222</v>
      </c>
      <c r="CG81">
        <v>93672</v>
      </c>
      <c r="CH81">
        <v>-238</v>
      </c>
      <c r="CI81">
        <v>142167</v>
      </c>
      <c r="CJ81">
        <v>134965</v>
      </c>
      <c r="CK81">
        <v>33951</v>
      </c>
      <c r="CL81">
        <v>12008</v>
      </c>
      <c r="CM81">
        <v>17311</v>
      </c>
      <c r="CN81">
        <v>-843</v>
      </c>
      <c r="CO81">
        <v>3673</v>
      </c>
      <c r="CP81">
        <v>28109</v>
      </c>
      <c r="CQ81">
        <v>15005</v>
      </c>
      <c r="CR81">
        <v>1532</v>
      </c>
      <c r="CS81">
        <v>6710</v>
      </c>
      <c r="CT81">
        <v>143105</v>
      </c>
      <c r="CU81">
        <v>61356</v>
      </c>
      <c r="CV81">
        <v>-927</v>
      </c>
      <c r="CW81">
        <v>23568</v>
      </c>
      <c r="CX81">
        <v>110319</v>
      </c>
      <c r="CY81">
        <v>26092</v>
      </c>
      <c r="CZ81">
        <v>605</v>
      </c>
      <c r="DA81">
        <v>0</v>
      </c>
      <c r="DB81">
        <v>135806</v>
      </c>
      <c r="DC81">
        <v>3783</v>
      </c>
      <c r="DD81">
        <v>75054</v>
      </c>
      <c r="DE81">
        <v>11588</v>
      </c>
      <c r="DF81">
        <v>148</v>
      </c>
      <c r="DG81">
        <v>0</v>
      </c>
      <c r="DH81">
        <v>86494</v>
      </c>
      <c r="DI81">
        <v>2188</v>
      </c>
      <c r="DJ81">
        <v>35265</v>
      </c>
      <c r="DK81">
        <v>14504</v>
      </c>
      <c r="DL81">
        <v>457</v>
      </c>
      <c r="DN81">
        <v>49312</v>
      </c>
      <c r="DO81">
        <v>1595</v>
      </c>
      <c r="DP81">
        <v>16322</v>
      </c>
      <c r="DQ81">
        <v>4496</v>
      </c>
      <c r="DR81">
        <v>167</v>
      </c>
      <c r="DS81">
        <v>17847</v>
      </c>
      <c r="DT81">
        <v>2804</v>
      </c>
      <c r="DU81">
        <v>1228</v>
      </c>
      <c r="DV81">
        <v>57516</v>
      </c>
      <c r="DW81">
        <v>11391</v>
      </c>
      <c r="DX81">
        <v>-253</v>
      </c>
      <c r="DY81">
        <v>27326</v>
      </c>
      <c r="DZ81">
        <v>41834</v>
      </c>
      <c r="EA81">
        <v>9653</v>
      </c>
      <c r="EB81">
        <v>2959</v>
      </c>
      <c r="EC81">
        <v>1837</v>
      </c>
      <c r="ED81">
        <v>52</v>
      </c>
      <c r="EE81">
        <v>1982</v>
      </c>
      <c r="EF81">
        <v>2762</v>
      </c>
      <c r="EG81">
        <v>588</v>
      </c>
      <c r="EH81">
        <v>312346</v>
      </c>
      <c r="EI81">
        <v>4419</v>
      </c>
      <c r="EJ81">
        <v>750</v>
      </c>
      <c r="EK81">
        <v>184167</v>
      </c>
      <c r="EL81">
        <v>131848</v>
      </c>
      <c r="EM81">
        <v>8111</v>
      </c>
      <c r="EN81">
        <v>227694</v>
      </c>
      <c r="EO81">
        <v>4419</v>
      </c>
      <c r="EP81">
        <v>750</v>
      </c>
      <c r="EQ81">
        <v>184167</v>
      </c>
      <c r="ER81">
        <v>47196</v>
      </c>
      <c r="ES81">
        <v>8111</v>
      </c>
      <c r="ET81">
        <v>84652</v>
      </c>
      <c r="EU81">
        <v>84652</v>
      </c>
      <c r="EV81">
        <v>127020</v>
      </c>
      <c r="EW81">
        <v>11196</v>
      </c>
      <c r="EX81">
        <v>2486</v>
      </c>
      <c r="EY81">
        <v>11152</v>
      </c>
      <c r="EZ81">
        <v>124578</v>
      </c>
      <c r="FA81">
        <v>22135</v>
      </c>
      <c r="FB81">
        <v>246803</v>
      </c>
      <c r="FF81">
        <v>246803</v>
      </c>
      <c r="FH81">
        <v>29261</v>
      </c>
      <c r="FI81">
        <v>74</v>
      </c>
      <c r="FJ81">
        <v>-17</v>
      </c>
      <c r="FK81">
        <v>1474</v>
      </c>
      <c r="FL81">
        <v>27878</v>
      </c>
      <c r="FM81">
        <v>555</v>
      </c>
    </row>
    <row r="82" spans="1:169" x14ac:dyDescent="0.25">
      <c r="A82" t="s">
        <v>3542</v>
      </c>
      <c r="B82">
        <v>513</v>
      </c>
      <c r="C82">
        <v>6746361</v>
      </c>
      <c r="D82">
        <v>230224</v>
      </c>
      <c r="E82">
        <v>-20124</v>
      </c>
      <c r="F82">
        <v>-21201</v>
      </c>
      <c r="G82">
        <v>970997</v>
      </c>
      <c r="H82">
        <v>6007179</v>
      </c>
      <c r="I82">
        <v>291245</v>
      </c>
      <c r="J82">
        <v>513</v>
      </c>
      <c r="K82">
        <v>3370460</v>
      </c>
      <c r="L82">
        <v>16440</v>
      </c>
      <c r="M82">
        <v>-39812</v>
      </c>
      <c r="N82">
        <v>-16235</v>
      </c>
      <c r="O82">
        <v>136146</v>
      </c>
      <c r="P82">
        <v>3227689</v>
      </c>
      <c r="Q82">
        <v>38976</v>
      </c>
      <c r="R82">
        <v>1105394</v>
      </c>
      <c r="T82">
        <v>-55908</v>
      </c>
      <c r="U82">
        <v>5</v>
      </c>
      <c r="W82">
        <v>1049481</v>
      </c>
      <c r="X82">
        <v>48</v>
      </c>
      <c r="Y82">
        <v>513</v>
      </c>
      <c r="Z82">
        <v>2265066</v>
      </c>
      <c r="AA82">
        <v>16440</v>
      </c>
      <c r="AB82">
        <v>16096</v>
      </c>
      <c r="AC82">
        <v>-16240</v>
      </c>
      <c r="AD82">
        <v>136146</v>
      </c>
      <c r="AE82">
        <v>2178209</v>
      </c>
      <c r="AF82">
        <v>38928</v>
      </c>
      <c r="AG82">
        <v>4224</v>
      </c>
      <c r="AH82">
        <v>25</v>
      </c>
      <c r="AI82">
        <v>-180</v>
      </c>
      <c r="AK82">
        <v>4429</v>
      </c>
      <c r="AL82">
        <v>863</v>
      </c>
      <c r="AN82">
        <v>547275</v>
      </c>
      <c r="AO82">
        <v>30832</v>
      </c>
      <c r="AP82">
        <v>-2437</v>
      </c>
      <c r="AQ82">
        <v>56989</v>
      </c>
      <c r="AR82">
        <v>523555</v>
      </c>
      <c r="AS82">
        <v>37183</v>
      </c>
      <c r="AU82">
        <v>3946</v>
      </c>
      <c r="AV82">
        <v>334</v>
      </c>
      <c r="AW82">
        <v>127</v>
      </c>
      <c r="AX82">
        <v>2256</v>
      </c>
      <c r="AY82">
        <v>1897</v>
      </c>
      <c r="AZ82">
        <v>1886</v>
      </c>
      <c r="BB82">
        <v>1727493</v>
      </c>
      <c r="BC82">
        <v>56465</v>
      </c>
      <c r="BD82">
        <v>19689</v>
      </c>
      <c r="BE82">
        <v>-7266</v>
      </c>
      <c r="BF82">
        <v>413888</v>
      </c>
      <c r="BG82">
        <v>1397025</v>
      </c>
      <c r="BH82">
        <v>127543</v>
      </c>
      <c r="BJ82">
        <v>1561271</v>
      </c>
      <c r="BK82">
        <v>31438</v>
      </c>
      <c r="BL82">
        <v>19689</v>
      </c>
      <c r="BM82">
        <v>2437</v>
      </c>
      <c r="BN82">
        <v>318894</v>
      </c>
      <c r="BO82">
        <v>1291067</v>
      </c>
      <c r="BP82">
        <v>105063</v>
      </c>
      <c r="BR82">
        <v>55974</v>
      </c>
      <c r="BS82">
        <v>2861</v>
      </c>
      <c r="BU82">
        <v>-2670</v>
      </c>
      <c r="BV82">
        <v>52077</v>
      </c>
      <c r="BW82">
        <v>9428</v>
      </c>
      <c r="BX82">
        <v>3279</v>
      </c>
      <c r="BZ82">
        <v>110248</v>
      </c>
      <c r="CA82">
        <v>22166</v>
      </c>
      <c r="CB82">
        <v>-7033</v>
      </c>
      <c r="CC82">
        <v>42917</v>
      </c>
      <c r="CD82">
        <v>96530</v>
      </c>
      <c r="CE82">
        <v>19201</v>
      </c>
      <c r="CF82">
        <v>170445</v>
      </c>
      <c r="CG82">
        <v>82173</v>
      </c>
      <c r="CH82">
        <v>4193</v>
      </c>
      <c r="CI82">
        <v>132152</v>
      </c>
      <c r="CJ82">
        <v>116273</v>
      </c>
      <c r="CK82">
        <v>38144</v>
      </c>
      <c r="CL82">
        <v>16119</v>
      </c>
      <c r="CM82">
        <v>9284</v>
      </c>
      <c r="CN82">
        <v>-870</v>
      </c>
      <c r="CO82">
        <v>2803</v>
      </c>
      <c r="CP82">
        <v>21498</v>
      </c>
      <c r="CQ82">
        <v>20479</v>
      </c>
      <c r="CR82">
        <v>-468</v>
      </c>
      <c r="CS82">
        <v>6242</v>
      </c>
      <c r="CT82">
        <v>132828</v>
      </c>
      <c r="CU82">
        <v>52410</v>
      </c>
      <c r="CV82">
        <v>5531</v>
      </c>
      <c r="CW82">
        <v>29099</v>
      </c>
      <c r="CX82">
        <v>123577</v>
      </c>
      <c r="CY82">
        <v>13433</v>
      </c>
      <c r="CZ82">
        <v>-104</v>
      </c>
      <c r="DB82">
        <v>137114</v>
      </c>
      <c r="DC82">
        <v>3679</v>
      </c>
      <c r="DD82">
        <v>87357</v>
      </c>
      <c r="DE82">
        <v>11050</v>
      </c>
      <c r="DF82">
        <v>-266</v>
      </c>
      <c r="DH82">
        <v>98673</v>
      </c>
      <c r="DI82">
        <v>1922</v>
      </c>
      <c r="DJ82">
        <v>36220</v>
      </c>
      <c r="DK82">
        <v>2383</v>
      </c>
      <c r="DL82">
        <v>162</v>
      </c>
      <c r="DN82">
        <v>38441</v>
      </c>
      <c r="DO82">
        <v>1757</v>
      </c>
      <c r="DP82">
        <v>15296</v>
      </c>
      <c r="DQ82">
        <v>3796</v>
      </c>
      <c r="DR82">
        <v>34</v>
      </c>
      <c r="DT82">
        <v>19058</v>
      </c>
      <c r="DU82">
        <v>1262</v>
      </c>
      <c r="DV82">
        <v>59797</v>
      </c>
      <c r="DW82">
        <v>11565</v>
      </c>
      <c r="DX82">
        <v>403</v>
      </c>
      <c r="DY82">
        <v>26697</v>
      </c>
      <c r="DZ82">
        <v>44262</v>
      </c>
      <c r="EA82">
        <v>10056</v>
      </c>
      <c r="EB82">
        <v>3039</v>
      </c>
      <c r="EC82">
        <v>1931</v>
      </c>
      <c r="ED82">
        <v>-11</v>
      </c>
      <c r="EE82">
        <v>2003</v>
      </c>
      <c r="EF82">
        <v>2978</v>
      </c>
      <c r="EG82">
        <v>577</v>
      </c>
      <c r="EH82">
        <v>317819</v>
      </c>
      <c r="EI82">
        <v>3534</v>
      </c>
      <c r="EJ82">
        <v>1028</v>
      </c>
      <c r="EK82">
        <v>191219</v>
      </c>
      <c r="EL82">
        <v>129106</v>
      </c>
      <c r="EM82">
        <v>9139</v>
      </c>
      <c r="EN82">
        <v>233658</v>
      </c>
      <c r="EO82">
        <v>3534</v>
      </c>
      <c r="EP82">
        <v>1028</v>
      </c>
      <c r="EQ82">
        <v>191219</v>
      </c>
      <c r="ER82">
        <v>44945</v>
      </c>
      <c r="ES82">
        <v>9139</v>
      </c>
      <c r="ET82">
        <v>84161</v>
      </c>
      <c r="EU82">
        <v>84161</v>
      </c>
      <c r="EV82">
        <v>116946</v>
      </c>
      <c r="EW82">
        <v>9635</v>
      </c>
      <c r="EX82">
        <v>-715</v>
      </c>
      <c r="EY82">
        <v>9251</v>
      </c>
      <c r="EZ82">
        <v>118045</v>
      </c>
      <c r="FA82">
        <v>21420</v>
      </c>
      <c r="FB82">
        <v>256216</v>
      </c>
      <c r="FF82">
        <v>256216</v>
      </c>
      <c r="FH82">
        <v>29828</v>
      </c>
      <c r="FI82">
        <v>61</v>
      </c>
      <c r="FJ82">
        <v>-38</v>
      </c>
      <c r="FK82">
        <v>396</v>
      </c>
      <c r="FL82">
        <v>29531</v>
      </c>
      <c r="FM82">
        <v>517</v>
      </c>
    </row>
    <row r="83" spans="1:169" x14ac:dyDescent="0.25">
      <c r="A83" t="s">
        <v>3543</v>
      </c>
      <c r="B83">
        <v>748</v>
      </c>
      <c r="C83">
        <v>6935245</v>
      </c>
      <c r="D83">
        <v>231086</v>
      </c>
      <c r="E83">
        <v>-83636</v>
      </c>
      <c r="F83">
        <v>-2226</v>
      </c>
      <c r="G83">
        <v>991766</v>
      </c>
      <c r="H83">
        <v>6093903</v>
      </c>
      <c r="I83">
        <v>289019</v>
      </c>
      <c r="J83">
        <v>748</v>
      </c>
      <c r="K83">
        <v>3493224</v>
      </c>
      <c r="L83">
        <v>17987</v>
      </c>
      <c r="M83">
        <v>-102366</v>
      </c>
      <c r="N83">
        <v>-7740</v>
      </c>
      <c r="O83">
        <v>161225</v>
      </c>
      <c r="P83">
        <v>3256107</v>
      </c>
      <c r="Q83">
        <v>31236</v>
      </c>
      <c r="R83">
        <v>1119066</v>
      </c>
      <c r="T83">
        <v>-57087</v>
      </c>
      <c r="U83">
        <v>-10</v>
      </c>
      <c r="W83">
        <v>1061989</v>
      </c>
      <c r="X83">
        <v>38</v>
      </c>
      <c r="Y83">
        <v>748</v>
      </c>
      <c r="Z83">
        <v>2374158</v>
      </c>
      <c r="AA83">
        <v>17987</v>
      </c>
      <c r="AB83">
        <v>-45280</v>
      </c>
      <c r="AC83">
        <v>-7730</v>
      </c>
      <c r="AD83">
        <v>161225</v>
      </c>
      <c r="AE83">
        <v>2194118</v>
      </c>
      <c r="AF83">
        <v>31198</v>
      </c>
      <c r="AG83">
        <v>4490</v>
      </c>
      <c r="AH83">
        <v>28</v>
      </c>
      <c r="AI83">
        <v>220</v>
      </c>
      <c r="AK83">
        <v>4298</v>
      </c>
      <c r="AL83">
        <v>1083</v>
      </c>
      <c r="AN83">
        <v>562600</v>
      </c>
      <c r="AO83">
        <v>34479</v>
      </c>
      <c r="AP83">
        <v>1091</v>
      </c>
      <c r="AQ83">
        <v>59464</v>
      </c>
      <c r="AR83">
        <v>536524</v>
      </c>
      <c r="AS83">
        <v>38274</v>
      </c>
      <c r="AU83">
        <v>7052</v>
      </c>
      <c r="AV83">
        <v>7</v>
      </c>
      <c r="AW83">
        <v>238</v>
      </c>
      <c r="AX83">
        <v>3537</v>
      </c>
      <c r="AY83">
        <v>3284</v>
      </c>
      <c r="AZ83">
        <v>2124</v>
      </c>
      <c r="BB83">
        <v>1794433</v>
      </c>
      <c r="BC83">
        <v>71050</v>
      </c>
      <c r="BD83">
        <v>18731</v>
      </c>
      <c r="BE83">
        <v>8743</v>
      </c>
      <c r="BF83">
        <v>401875</v>
      </c>
      <c r="BG83">
        <v>1473595</v>
      </c>
      <c r="BH83">
        <v>136286</v>
      </c>
      <c r="BJ83">
        <v>1652810</v>
      </c>
      <c r="BK83">
        <v>43512</v>
      </c>
      <c r="BL83">
        <v>18731</v>
      </c>
      <c r="BM83">
        <v>8735</v>
      </c>
      <c r="BN83">
        <v>319269</v>
      </c>
      <c r="BO83">
        <v>1387049</v>
      </c>
      <c r="BP83">
        <v>113798</v>
      </c>
      <c r="BR83">
        <v>48627</v>
      </c>
      <c r="BS83">
        <v>4449</v>
      </c>
      <c r="BU83">
        <v>3731</v>
      </c>
      <c r="BV83">
        <v>39061</v>
      </c>
      <c r="BW83">
        <v>10284</v>
      </c>
      <c r="BX83">
        <v>7010</v>
      </c>
      <c r="BZ83">
        <v>92996</v>
      </c>
      <c r="CA83">
        <v>23089</v>
      </c>
      <c r="CB83">
        <v>-3723</v>
      </c>
      <c r="CC83">
        <v>43546</v>
      </c>
      <c r="CD83">
        <v>76262</v>
      </c>
      <c r="CE83">
        <v>15478</v>
      </c>
      <c r="CF83">
        <v>158897</v>
      </c>
      <c r="CG83">
        <v>63294</v>
      </c>
      <c r="CH83">
        <v>-4482</v>
      </c>
      <c r="CI83">
        <v>132798</v>
      </c>
      <c r="CJ83">
        <v>93875</v>
      </c>
      <c r="CK83">
        <v>33662</v>
      </c>
      <c r="CL83">
        <v>18190</v>
      </c>
      <c r="CM83">
        <v>7392</v>
      </c>
      <c r="CN83">
        <v>1064</v>
      </c>
      <c r="CO83">
        <v>3867</v>
      </c>
      <c r="CP83">
        <v>19538</v>
      </c>
      <c r="CQ83">
        <v>13180</v>
      </c>
      <c r="CR83">
        <v>0</v>
      </c>
      <c r="CS83">
        <v>6242</v>
      </c>
      <c r="CT83">
        <v>121169</v>
      </c>
      <c r="CU83">
        <v>42722</v>
      </c>
      <c r="CV83">
        <v>-5552</v>
      </c>
      <c r="CW83">
        <v>23547</v>
      </c>
      <c r="CX83">
        <v>114001</v>
      </c>
      <c r="CY83">
        <v>12506</v>
      </c>
      <c r="CZ83">
        <v>-273</v>
      </c>
      <c r="DB83">
        <v>126780</v>
      </c>
      <c r="DC83">
        <v>3406</v>
      </c>
      <c r="DD83">
        <v>74553</v>
      </c>
      <c r="DE83">
        <v>10136</v>
      </c>
      <c r="DF83">
        <v>351</v>
      </c>
      <c r="DH83">
        <v>84338</v>
      </c>
      <c r="DI83">
        <v>2273</v>
      </c>
      <c r="DJ83">
        <v>39448</v>
      </c>
      <c r="DK83">
        <v>2370</v>
      </c>
      <c r="DL83">
        <v>-624</v>
      </c>
      <c r="DN83">
        <v>42442</v>
      </c>
      <c r="DO83">
        <v>1133</v>
      </c>
      <c r="DP83">
        <v>15354</v>
      </c>
      <c r="DQ83">
        <v>5048</v>
      </c>
      <c r="DR83">
        <v>181</v>
      </c>
      <c r="DT83">
        <v>20221</v>
      </c>
      <c r="DU83">
        <v>1443</v>
      </c>
      <c r="DV83">
        <v>60678</v>
      </c>
      <c r="DW83">
        <v>12110</v>
      </c>
      <c r="DX83">
        <v>2123</v>
      </c>
      <c r="DY83">
        <v>24495</v>
      </c>
      <c r="DZ83">
        <v>46170</v>
      </c>
      <c r="EA83">
        <v>12179</v>
      </c>
      <c r="EB83">
        <v>2588</v>
      </c>
      <c r="EC83">
        <v>1915</v>
      </c>
      <c r="ED83">
        <v>-134</v>
      </c>
      <c r="EE83">
        <v>1967</v>
      </c>
      <c r="EF83">
        <v>2670</v>
      </c>
      <c r="EG83">
        <v>443</v>
      </c>
      <c r="EH83">
        <v>320364</v>
      </c>
      <c r="EI83">
        <v>2088</v>
      </c>
      <c r="EJ83">
        <v>-1620</v>
      </c>
      <c r="EK83">
        <v>197491</v>
      </c>
      <c r="EL83">
        <v>126581</v>
      </c>
      <c r="EM83">
        <v>7519</v>
      </c>
      <c r="EN83">
        <v>235454</v>
      </c>
      <c r="EO83">
        <v>2088</v>
      </c>
      <c r="EP83">
        <v>-1620</v>
      </c>
      <c r="EQ83">
        <v>197491</v>
      </c>
      <c r="ER83">
        <v>41671</v>
      </c>
      <c r="ES83">
        <v>7519</v>
      </c>
      <c r="ET83">
        <v>84910</v>
      </c>
      <c r="EU83">
        <v>84910</v>
      </c>
      <c r="EV83">
        <v>116833</v>
      </c>
      <c r="EW83">
        <v>10527</v>
      </c>
      <c r="EX83">
        <v>-581</v>
      </c>
      <c r="EY83">
        <v>8496</v>
      </c>
      <c r="EZ83">
        <v>119445</v>
      </c>
      <c r="FA83">
        <v>20839</v>
      </c>
      <c r="FB83">
        <v>252824</v>
      </c>
      <c r="FF83">
        <v>252824</v>
      </c>
      <c r="FH83">
        <v>31907</v>
      </c>
      <c r="FI83">
        <v>47</v>
      </c>
      <c r="FJ83">
        <v>8</v>
      </c>
      <c r="FK83">
        <v>417</v>
      </c>
      <c r="FL83">
        <v>31529</v>
      </c>
      <c r="FM83">
        <v>525</v>
      </c>
    </row>
    <row r="84" spans="1:169" x14ac:dyDescent="0.25">
      <c r="A84" t="s">
        <v>3544</v>
      </c>
      <c r="B84">
        <v>1062</v>
      </c>
      <c r="C84">
        <v>7033985</v>
      </c>
      <c r="D84">
        <v>268822</v>
      </c>
      <c r="E84">
        <v>-45636</v>
      </c>
      <c r="F84">
        <v>37288</v>
      </c>
      <c r="G84">
        <v>1019443</v>
      </c>
      <c r="H84">
        <v>6201502</v>
      </c>
      <c r="I84">
        <v>326307</v>
      </c>
      <c r="J84">
        <v>1062</v>
      </c>
      <c r="K84">
        <v>3560117</v>
      </c>
      <c r="L84">
        <v>26041</v>
      </c>
      <c r="M84">
        <v>-66055</v>
      </c>
      <c r="N84">
        <v>-2641</v>
      </c>
      <c r="O84">
        <v>173701</v>
      </c>
      <c r="P84">
        <v>3350106</v>
      </c>
      <c r="Q84">
        <v>28595</v>
      </c>
      <c r="R84">
        <v>1148231</v>
      </c>
      <c r="T84">
        <v>-68082</v>
      </c>
      <c r="U84">
        <v>-8</v>
      </c>
      <c r="W84">
        <v>1080157</v>
      </c>
      <c r="X84">
        <v>30</v>
      </c>
      <c r="Y84">
        <v>1062</v>
      </c>
      <c r="Z84">
        <v>2411886</v>
      </c>
      <c r="AA84">
        <v>26041</v>
      </c>
      <c r="AB84">
        <v>2028</v>
      </c>
      <c r="AC84">
        <v>-2633</v>
      </c>
      <c r="AD84">
        <v>173701</v>
      </c>
      <c r="AE84">
        <v>2269949</v>
      </c>
      <c r="AF84">
        <v>28565</v>
      </c>
      <c r="AG84">
        <v>3953</v>
      </c>
      <c r="AH84">
        <v>30</v>
      </c>
      <c r="AI84">
        <v>-205</v>
      </c>
      <c r="AK84">
        <v>4188</v>
      </c>
      <c r="AL84">
        <v>878</v>
      </c>
      <c r="AN84">
        <v>580431</v>
      </c>
      <c r="AO84">
        <v>48118</v>
      </c>
      <c r="AP84">
        <v>2116</v>
      </c>
      <c r="AQ84">
        <v>61324</v>
      </c>
      <c r="AR84">
        <v>565109</v>
      </c>
      <c r="AS84">
        <v>40390</v>
      </c>
      <c r="AU84">
        <v>5937</v>
      </c>
      <c r="AV84">
        <v>1593</v>
      </c>
      <c r="AW84">
        <v>450</v>
      </c>
      <c r="AX84">
        <v>4749</v>
      </c>
      <c r="AY84">
        <v>2331</v>
      </c>
      <c r="AZ84">
        <v>2574</v>
      </c>
      <c r="BB84">
        <v>1818780</v>
      </c>
      <c r="BC84">
        <v>73178</v>
      </c>
      <c r="BD84">
        <v>20418</v>
      </c>
      <c r="BE84">
        <v>25040</v>
      </c>
      <c r="BF84">
        <v>429075</v>
      </c>
      <c r="BG84">
        <v>1458262</v>
      </c>
      <c r="BH84">
        <v>161326</v>
      </c>
      <c r="BJ84">
        <v>1693086</v>
      </c>
      <c r="BK84">
        <v>50161</v>
      </c>
      <c r="BL84">
        <v>20418</v>
      </c>
      <c r="BM84">
        <v>23711</v>
      </c>
      <c r="BN84">
        <v>352491</v>
      </c>
      <c r="BO84">
        <v>1387463</v>
      </c>
      <c r="BP84">
        <v>137509</v>
      </c>
      <c r="BR84">
        <v>44773</v>
      </c>
      <c r="BS84">
        <v>4386</v>
      </c>
      <c r="BU84">
        <v>1287</v>
      </c>
      <c r="BV84">
        <v>37379</v>
      </c>
      <c r="BW84">
        <v>10493</v>
      </c>
      <c r="BX84">
        <v>8297</v>
      </c>
      <c r="BZ84">
        <v>80921</v>
      </c>
      <c r="CA84">
        <v>18631</v>
      </c>
      <c r="CB84">
        <v>42</v>
      </c>
      <c r="CC84">
        <v>39205</v>
      </c>
      <c r="CD84">
        <v>60305</v>
      </c>
      <c r="CE84">
        <v>15520</v>
      </c>
      <c r="CF84">
        <v>152266</v>
      </c>
      <c r="CG84">
        <v>69914</v>
      </c>
      <c r="CH84">
        <v>8486</v>
      </c>
      <c r="CI84">
        <v>119040</v>
      </c>
      <c r="CJ84">
        <v>94654</v>
      </c>
      <c r="CK84">
        <v>42148</v>
      </c>
      <c r="CL84">
        <v>16552</v>
      </c>
      <c r="CM84">
        <v>5715</v>
      </c>
      <c r="CN84">
        <v>437</v>
      </c>
      <c r="CO84">
        <v>4304</v>
      </c>
      <c r="CP84">
        <v>19038</v>
      </c>
      <c r="CQ84">
        <v>12987</v>
      </c>
      <c r="CR84">
        <v>-384</v>
      </c>
      <c r="CS84">
        <v>5858</v>
      </c>
      <c r="CT84">
        <v>116676</v>
      </c>
      <c r="CU84">
        <v>51212</v>
      </c>
      <c r="CV84">
        <v>8433</v>
      </c>
      <c r="CW84">
        <v>31980</v>
      </c>
      <c r="CX84">
        <v>106339</v>
      </c>
      <c r="CY84">
        <v>14428</v>
      </c>
      <c r="CZ84">
        <v>-119</v>
      </c>
      <c r="DB84">
        <v>120886</v>
      </c>
      <c r="DC84">
        <v>3287</v>
      </c>
      <c r="DD84">
        <v>69375</v>
      </c>
      <c r="DE84">
        <v>12021</v>
      </c>
      <c r="DF84">
        <v>-170</v>
      </c>
      <c r="DH84">
        <v>81566</v>
      </c>
      <c r="DI84">
        <v>2103</v>
      </c>
      <c r="DJ84">
        <v>36964</v>
      </c>
      <c r="DK84">
        <v>2407</v>
      </c>
      <c r="DL84">
        <v>51</v>
      </c>
      <c r="DN84">
        <v>39320</v>
      </c>
      <c r="DO84">
        <v>1184</v>
      </c>
      <c r="DP84">
        <v>13276</v>
      </c>
      <c r="DQ84">
        <v>5532</v>
      </c>
      <c r="DR84">
        <v>-107</v>
      </c>
      <c r="DT84">
        <v>18915</v>
      </c>
      <c r="DU84">
        <v>1336</v>
      </c>
      <c r="DV84">
        <v>65449</v>
      </c>
      <c r="DW84">
        <v>12461</v>
      </c>
      <c r="DX84">
        <v>1275</v>
      </c>
      <c r="DY84">
        <v>26355</v>
      </c>
      <c r="DZ84">
        <v>50280</v>
      </c>
      <c r="EA84">
        <v>13454</v>
      </c>
      <c r="EB84">
        <v>1755</v>
      </c>
      <c r="EC84">
        <v>2056</v>
      </c>
      <c r="ED84">
        <v>130</v>
      </c>
      <c r="EE84">
        <v>1449</v>
      </c>
      <c r="EF84">
        <v>2232</v>
      </c>
      <c r="EG84">
        <v>573</v>
      </c>
      <c r="EH84">
        <v>318834</v>
      </c>
      <c r="EI84">
        <v>3892</v>
      </c>
      <c r="EJ84">
        <v>-1204</v>
      </c>
      <c r="EK84">
        <v>196482</v>
      </c>
      <c r="EL84">
        <v>127448</v>
      </c>
      <c r="EM84">
        <v>6315</v>
      </c>
      <c r="EN84">
        <v>236805</v>
      </c>
      <c r="EO84">
        <v>3892</v>
      </c>
      <c r="EP84">
        <v>-1204</v>
      </c>
      <c r="EQ84">
        <v>196482</v>
      </c>
      <c r="ER84">
        <v>45419</v>
      </c>
      <c r="ES84">
        <v>6315</v>
      </c>
      <c r="ET84">
        <v>82029</v>
      </c>
      <c r="EU84">
        <v>82029</v>
      </c>
      <c r="EV84">
        <v>124429</v>
      </c>
      <c r="EW84">
        <v>11563</v>
      </c>
      <c r="EX84">
        <v>3816</v>
      </c>
      <c r="EY84">
        <v>6850</v>
      </c>
      <c r="EZ84">
        <v>125326</v>
      </c>
      <c r="FA84">
        <v>24655</v>
      </c>
      <c r="FB84">
        <v>249171</v>
      </c>
      <c r="FF84">
        <v>249171</v>
      </c>
      <c r="FH84">
        <v>33248</v>
      </c>
      <c r="FI84">
        <v>16</v>
      </c>
      <c r="FJ84">
        <v>251</v>
      </c>
      <c r="FK84">
        <v>417</v>
      </c>
      <c r="FL84">
        <v>32596</v>
      </c>
      <c r="FM84">
        <v>776</v>
      </c>
    </row>
    <row r="85" spans="1:169" x14ac:dyDescent="0.25">
      <c r="A85" t="s">
        <v>3545</v>
      </c>
      <c r="B85">
        <v>1040</v>
      </c>
      <c r="C85">
        <v>7117775</v>
      </c>
      <c r="D85">
        <v>254713</v>
      </c>
      <c r="E85">
        <v>-6146</v>
      </c>
      <c r="F85">
        <v>3821</v>
      </c>
      <c r="G85">
        <v>1087683</v>
      </c>
      <c r="H85">
        <v>6275878</v>
      </c>
      <c r="I85">
        <v>330128</v>
      </c>
      <c r="J85">
        <v>1040</v>
      </c>
      <c r="K85">
        <v>3658204</v>
      </c>
      <c r="L85">
        <v>21644</v>
      </c>
      <c r="M85">
        <v>-38487</v>
      </c>
      <c r="N85">
        <v>-212</v>
      </c>
      <c r="O85">
        <v>232562</v>
      </c>
      <c r="P85">
        <v>3410051</v>
      </c>
      <c r="Q85">
        <v>28383</v>
      </c>
      <c r="R85">
        <v>1186714</v>
      </c>
      <c r="T85">
        <v>-64623</v>
      </c>
      <c r="U85">
        <v>17</v>
      </c>
      <c r="W85">
        <v>1122074</v>
      </c>
      <c r="X85">
        <v>47</v>
      </c>
      <c r="Y85">
        <v>1040</v>
      </c>
      <c r="Z85">
        <v>2471490</v>
      </c>
      <c r="AA85">
        <v>21644</v>
      </c>
      <c r="AB85">
        <v>26136</v>
      </c>
      <c r="AC85">
        <v>-229</v>
      </c>
      <c r="AD85">
        <v>232562</v>
      </c>
      <c r="AE85">
        <v>2287977</v>
      </c>
      <c r="AF85">
        <v>28336</v>
      </c>
      <c r="AG85">
        <v>4059</v>
      </c>
      <c r="AH85">
        <v>111</v>
      </c>
      <c r="AI85">
        <v>116</v>
      </c>
      <c r="AK85">
        <v>4054</v>
      </c>
      <c r="AL85">
        <v>994</v>
      </c>
      <c r="AN85">
        <v>603899</v>
      </c>
      <c r="AO85">
        <v>53677</v>
      </c>
      <c r="AP85">
        <v>2620</v>
      </c>
      <c r="AQ85">
        <v>64149</v>
      </c>
      <c r="AR85">
        <v>590807</v>
      </c>
      <c r="AS85">
        <v>43010</v>
      </c>
      <c r="AU85">
        <v>5167</v>
      </c>
      <c r="AV85">
        <v>855</v>
      </c>
      <c r="AW85">
        <v>-446</v>
      </c>
      <c r="AX85">
        <v>3295</v>
      </c>
      <c r="AY85">
        <v>3173</v>
      </c>
      <c r="AZ85">
        <v>2128</v>
      </c>
      <c r="BB85">
        <v>1769335</v>
      </c>
      <c r="BC85">
        <v>53642</v>
      </c>
      <c r="BD85">
        <v>32341</v>
      </c>
      <c r="BE85">
        <v>4769</v>
      </c>
      <c r="BF85">
        <v>431475</v>
      </c>
      <c r="BG85">
        <v>1419074</v>
      </c>
      <c r="BH85">
        <v>166095</v>
      </c>
      <c r="BJ85">
        <v>1653637</v>
      </c>
      <c r="BK85">
        <v>36527</v>
      </c>
      <c r="BL85">
        <v>32341</v>
      </c>
      <c r="BM85">
        <v>6763</v>
      </c>
      <c r="BN85">
        <v>364507</v>
      </c>
      <c r="BO85">
        <v>1351236</v>
      </c>
      <c r="BP85">
        <v>144272</v>
      </c>
      <c r="BR85">
        <v>44198</v>
      </c>
      <c r="BS85">
        <v>1638</v>
      </c>
      <c r="BU85">
        <v>112</v>
      </c>
      <c r="BV85">
        <v>44239</v>
      </c>
      <c r="BW85">
        <v>1485</v>
      </c>
      <c r="BX85">
        <v>8409</v>
      </c>
      <c r="BZ85">
        <v>71500</v>
      </c>
      <c r="CA85">
        <v>15477</v>
      </c>
      <c r="CB85">
        <v>-2106</v>
      </c>
      <c r="CC85">
        <v>22730</v>
      </c>
      <c r="CD85">
        <v>66353</v>
      </c>
      <c r="CE85">
        <v>13414</v>
      </c>
      <c r="CF85">
        <v>152855</v>
      </c>
      <c r="CG85">
        <v>74849</v>
      </c>
      <c r="CH85">
        <v>-673</v>
      </c>
      <c r="CI85">
        <v>108979</v>
      </c>
      <c r="CJ85">
        <v>119398</v>
      </c>
      <c r="CK85">
        <v>41475</v>
      </c>
      <c r="CL85">
        <v>17352</v>
      </c>
      <c r="CM85">
        <v>3968</v>
      </c>
      <c r="CN85">
        <v>224</v>
      </c>
      <c r="CO85">
        <v>4528</v>
      </c>
      <c r="CP85">
        <v>18212</v>
      </c>
      <c r="CQ85">
        <v>8828</v>
      </c>
      <c r="CR85">
        <v>2083</v>
      </c>
      <c r="CS85">
        <v>7941</v>
      </c>
      <c r="CT85">
        <v>117291</v>
      </c>
      <c r="CU85">
        <v>62053</v>
      </c>
      <c r="CV85">
        <v>-2980</v>
      </c>
      <c r="CW85">
        <v>29000</v>
      </c>
      <c r="CX85">
        <v>106558</v>
      </c>
      <c r="CY85">
        <v>11620</v>
      </c>
      <c r="CZ85">
        <v>-47</v>
      </c>
      <c r="DB85">
        <v>118225</v>
      </c>
      <c r="DC85">
        <v>3240</v>
      </c>
      <c r="DD85">
        <v>70159</v>
      </c>
      <c r="DE85">
        <v>9784</v>
      </c>
      <c r="DF85">
        <v>-92</v>
      </c>
      <c r="DH85">
        <v>80035</v>
      </c>
      <c r="DI85">
        <v>2011</v>
      </c>
      <c r="DJ85">
        <v>36399</v>
      </c>
      <c r="DK85">
        <v>1836</v>
      </c>
      <c r="DL85">
        <v>45</v>
      </c>
      <c r="DN85">
        <v>38190</v>
      </c>
      <c r="DO85">
        <v>1229</v>
      </c>
      <c r="DP85">
        <v>12640</v>
      </c>
      <c r="DQ85">
        <v>5073</v>
      </c>
      <c r="DR85">
        <v>-118</v>
      </c>
      <c r="DT85">
        <v>17831</v>
      </c>
      <c r="DU85">
        <v>1218</v>
      </c>
      <c r="DV85">
        <v>60554</v>
      </c>
      <c r="DW85">
        <v>14316</v>
      </c>
      <c r="DX85">
        <v>-1086</v>
      </c>
      <c r="DY85">
        <v>28223</v>
      </c>
      <c r="DZ85">
        <v>47733</v>
      </c>
      <c r="EA85">
        <v>12368</v>
      </c>
      <c r="EB85">
        <v>1734</v>
      </c>
      <c r="EC85">
        <v>1983</v>
      </c>
      <c r="ED85">
        <v>98</v>
      </c>
      <c r="EE85">
        <v>1298</v>
      </c>
      <c r="EF85">
        <v>2321</v>
      </c>
      <c r="EG85">
        <v>671</v>
      </c>
      <c r="EH85">
        <v>333124</v>
      </c>
      <c r="EI85">
        <v>3627</v>
      </c>
      <c r="EJ85">
        <v>668</v>
      </c>
      <c r="EK85">
        <v>209723</v>
      </c>
      <c r="EL85">
        <v>126360</v>
      </c>
      <c r="EM85">
        <v>6983</v>
      </c>
      <c r="EN85">
        <v>247525</v>
      </c>
      <c r="EO85">
        <v>3627</v>
      </c>
      <c r="EP85">
        <v>668</v>
      </c>
      <c r="EQ85">
        <v>209723</v>
      </c>
      <c r="ER85">
        <v>40761</v>
      </c>
      <c r="ES85">
        <v>6983</v>
      </c>
      <c r="ET85">
        <v>85599</v>
      </c>
      <c r="EU85">
        <v>85599</v>
      </c>
      <c r="EV85">
        <v>120958</v>
      </c>
      <c r="EW85">
        <v>13302</v>
      </c>
      <c r="EX85">
        <v>-1774</v>
      </c>
      <c r="EY85">
        <v>7438</v>
      </c>
      <c r="EZ85">
        <v>128596</v>
      </c>
      <c r="FA85">
        <v>22881</v>
      </c>
      <c r="FB85">
        <v>255241</v>
      </c>
      <c r="FF85">
        <v>255241</v>
      </c>
      <c r="FH85">
        <v>33447</v>
      </c>
      <c r="FI85">
        <v>14</v>
      </c>
      <c r="FJ85">
        <v>-94</v>
      </c>
      <c r="FK85">
        <v>542</v>
      </c>
      <c r="FL85">
        <v>33013</v>
      </c>
      <c r="FM85">
        <v>682</v>
      </c>
    </row>
    <row r="86" spans="1:169" x14ac:dyDescent="0.25">
      <c r="A86" t="s">
        <v>3546</v>
      </c>
      <c r="B86">
        <v>1336</v>
      </c>
      <c r="C86">
        <v>7179380</v>
      </c>
      <c r="D86">
        <v>250759</v>
      </c>
      <c r="E86">
        <v>57659</v>
      </c>
      <c r="F86">
        <v>-38269</v>
      </c>
      <c r="G86">
        <v>1220551</v>
      </c>
      <c r="H86">
        <v>6306852</v>
      </c>
      <c r="I86">
        <v>291859</v>
      </c>
      <c r="J86">
        <v>1336</v>
      </c>
      <c r="K86">
        <v>3633123</v>
      </c>
      <c r="L86">
        <v>11784</v>
      </c>
      <c r="M86">
        <v>27566</v>
      </c>
      <c r="N86">
        <v>-3860</v>
      </c>
      <c r="O86">
        <v>273483</v>
      </c>
      <c r="P86">
        <v>3404186</v>
      </c>
      <c r="Q86">
        <v>24523</v>
      </c>
      <c r="R86">
        <v>1187104</v>
      </c>
      <c r="T86">
        <v>-59342</v>
      </c>
      <c r="U86">
        <v>-7</v>
      </c>
      <c r="W86">
        <v>1127769</v>
      </c>
      <c r="X86">
        <v>40</v>
      </c>
      <c r="Y86">
        <v>1336</v>
      </c>
      <c r="Z86">
        <v>2446019</v>
      </c>
      <c r="AA86">
        <v>11784</v>
      </c>
      <c r="AB86">
        <v>86908</v>
      </c>
      <c r="AC86">
        <v>-3853</v>
      </c>
      <c r="AD86">
        <v>273483</v>
      </c>
      <c r="AE86">
        <v>2276417</v>
      </c>
      <c r="AF86">
        <v>24483</v>
      </c>
      <c r="AG86">
        <v>4032</v>
      </c>
      <c r="AH86">
        <v>165</v>
      </c>
      <c r="AI86">
        <v>47</v>
      </c>
      <c r="AK86">
        <v>4150</v>
      </c>
      <c r="AL86">
        <v>1041</v>
      </c>
      <c r="AN86">
        <v>621176</v>
      </c>
      <c r="AO86">
        <v>58273</v>
      </c>
      <c r="AP86">
        <v>-1706</v>
      </c>
      <c r="AQ86">
        <v>67161</v>
      </c>
      <c r="AR86">
        <v>613994</v>
      </c>
      <c r="AS86">
        <v>41304</v>
      </c>
      <c r="AU86">
        <v>2738</v>
      </c>
      <c r="AV86">
        <v>1429</v>
      </c>
      <c r="AW86">
        <v>10</v>
      </c>
      <c r="AX86">
        <v>2267</v>
      </c>
      <c r="AY86">
        <v>1890</v>
      </c>
      <c r="AZ86">
        <v>2138</v>
      </c>
      <c r="BB86">
        <v>1833879</v>
      </c>
      <c r="BC86">
        <v>54975</v>
      </c>
      <c r="BD86">
        <v>30093</v>
      </c>
      <c r="BE86">
        <v>-20457</v>
      </c>
      <c r="BF86">
        <v>504155</v>
      </c>
      <c r="BG86">
        <v>1435249</v>
      </c>
      <c r="BH86">
        <v>145638</v>
      </c>
      <c r="BJ86">
        <v>1713652</v>
      </c>
      <c r="BK86">
        <v>37012</v>
      </c>
      <c r="BL86">
        <v>30093</v>
      </c>
      <c r="BM86">
        <v>-16256</v>
      </c>
      <c r="BN86">
        <v>423862</v>
      </c>
      <c r="BO86">
        <v>1373151</v>
      </c>
      <c r="BP86">
        <v>128016</v>
      </c>
      <c r="BR86">
        <v>42167</v>
      </c>
      <c r="BS86">
        <v>759</v>
      </c>
      <c r="BU86">
        <v>-929</v>
      </c>
      <c r="BV86">
        <v>41645</v>
      </c>
      <c r="BW86">
        <v>2210</v>
      </c>
      <c r="BX86">
        <v>7480</v>
      </c>
      <c r="BZ86">
        <v>78060</v>
      </c>
      <c r="CA86">
        <v>17204</v>
      </c>
      <c r="CB86">
        <v>-3272</v>
      </c>
      <c r="CC86">
        <v>38648</v>
      </c>
      <c r="CD86">
        <v>59888</v>
      </c>
      <c r="CE86">
        <v>10142</v>
      </c>
      <c r="CF86">
        <v>155851</v>
      </c>
      <c r="CG86">
        <v>69015</v>
      </c>
      <c r="CH86">
        <v>-12098</v>
      </c>
      <c r="CI86">
        <v>112240</v>
      </c>
      <c r="CJ86">
        <v>124724</v>
      </c>
      <c r="CK86">
        <v>29377</v>
      </c>
      <c r="CL86">
        <v>18946</v>
      </c>
      <c r="CM86">
        <v>4112</v>
      </c>
      <c r="CN86">
        <v>-2600</v>
      </c>
      <c r="CO86">
        <v>1928</v>
      </c>
      <c r="CP86">
        <v>19577</v>
      </c>
      <c r="CQ86">
        <v>7295</v>
      </c>
      <c r="CR86">
        <v>-1119</v>
      </c>
      <c r="CS86">
        <v>6822</v>
      </c>
      <c r="CT86">
        <v>117328</v>
      </c>
      <c r="CU86">
        <v>57608</v>
      </c>
      <c r="CV86">
        <v>-8379</v>
      </c>
      <c r="CW86">
        <v>20621</v>
      </c>
      <c r="CX86">
        <v>112198</v>
      </c>
      <c r="CY86">
        <v>15696</v>
      </c>
      <c r="CZ86">
        <v>-357</v>
      </c>
      <c r="DB86">
        <v>128251</v>
      </c>
      <c r="DC86">
        <v>2883</v>
      </c>
      <c r="DD86">
        <v>71578</v>
      </c>
      <c r="DE86">
        <v>11373</v>
      </c>
      <c r="DF86">
        <v>-162</v>
      </c>
      <c r="DH86">
        <v>83113</v>
      </c>
      <c r="DI86">
        <v>1849</v>
      </c>
      <c r="DJ86">
        <v>40620</v>
      </c>
      <c r="DK86">
        <v>4323</v>
      </c>
      <c r="DL86">
        <v>-195</v>
      </c>
      <c r="DN86">
        <v>45138</v>
      </c>
      <c r="DO86">
        <v>1034</v>
      </c>
      <c r="DP86">
        <v>13688</v>
      </c>
      <c r="DQ86">
        <v>5405</v>
      </c>
      <c r="DR86">
        <v>-26</v>
      </c>
      <c r="DT86">
        <v>19119</v>
      </c>
      <c r="DU86">
        <v>1192</v>
      </c>
      <c r="DV86">
        <v>64970</v>
      </c>
      <c r="DW86">
        <v>14901</v>
      </c>
      <c r="DX86">
        <v>-347</v>
      </c>
      <c r="DY86">
        <v>36215</v>
      </c>
      <c r="DZ86">
        <v>44003</v>
      </c>
      <c r="EA86">
        <v>12021</v>
      </c>
      <c r="EB86">
        <v>1774</v>
      </c>
      <c r="EC86">
        <v>1724</v>
      </c>
      <c r="ED86">
        <v>184</v>
      </c>
      <c r="EE86">
        <v>1479</v>
      </c>
      <c r="EF86">
        <v>1835</v>
      </c>
      <c r="EG86">
        <v>855</v>
      </c>
      <c r="EH86">
        <v>329170</v>
      </c>
      <c r="EI86">
        <v>3662</v>
      </c>
      <c r="EJ86">
        <v>1536</v>
      </c>
      <c r="EK86">
        <v>215873</v>
      </c>
      <c r="EL86">
        <v>115423</v>
      </c>
      <c r="EM86">
        <v>8519</v>
      </c>
      <c r="EN86">
        <v>245213</v>
      </c>
      <c r="EO86">
        <v>3662</v>
      </c>
      <c r="EP86">
        <v>1536</v>
      </c>
      <c r="EQ86">
        <v>215873</v>
      </c>
      <c r="ER86">
        <v>31466</v>
      </c>
      <c r="ES86">
        <v>8519</v>
      </c>
      <c r="ET86">
        <v>83957</v>
      </c>
      <c r="EU86">
        <v>83957</v>
      </c>
      <c r="EV86">
        <v>120515</v>
      </c>
      <c r="EW86">
        <v>13666</v>
      </c>
      <c r="EX86">
        <v>-1184</v>
      </c>
      <c r="EY86">
        <v>7399</v>
      </c>
      <c r="EZ86">
        <v>127966</v>
      </c>
      <c r="FA86">
        <v>21697</v>
      </c>
      <c r="FB86">
        <v>251761</v>
      </c>
      <c r="FF86">
        <v>251761</v>
      </c>
      <c r="FH86">
        <v>34505</v>
      </c>
      <c r="FI86">
        <v>64</v>
      </c>
      <c r="FJ86">
        <v>-11</v>
      </c>
      <c r="FK86">
        <v>279</v>
      </c>
      <c r="FL86">
        <v>34301</v>
      </c>
      <c r="FM86">
        <v>671</v>
      </c>
    </row>
    <row r="87" spans="1:169" x14ac:dyDescent="0.25">
      <c r="A87" t="s">
        <v>3547</v>
      </c>
      <c r="B87">
        <v>1832</v>
      </c>
      <c r="C87">
        <v>7321367</v>
      </c>
      <c r="D87">
        <v>251790</v>
      </c>
      <c r="E87">
        <v>64746</v>
      </c>
      <c r="F87">
        <v>2613</v>
      </c>
      <c r="G87">
        <v>1255352</v>
      </c>
      <c r="H87">
        <v>6381770</v>
      </c>
      <c r="I87">
        <v>294472</v>
      </c>
      <c r="J87">
        <v>1832</v>
      </c>
      <c r="K87">
        <v>3672133</v>
      </c>
      <c r="L87">
        <v>16343</v>
      </c>
      <c r="M87">
        <v>36772</v>
      </c>
      <c r="N87">
        <v>1246</v>
      </c>
      <c r="O87">
        <v>320755</v>
      </c>
      <c r="P87">
        <v>3405079</v>
      </c>
      <c r="Q87">
        <v>25769</v>
      </c>
      <c r="R87">
        <v>1186677</v>
      </c>
      <c r="T87">
        <v>-54483</v>
      </c>
      <c r="U87">
        <v>4</v>
      </c>
      <c r="W87">
        <v>1132190</v>
      </c>
      <c r="X87">
        <v>44</v>
      </c>
      <c r="Y87">
        <v>1832</v>
      </c>
      <c r="Z87">
        <v>2485456</v>
      </c>
      <c r="AA87">
        <v>16343</v>
      </c>
      <c r="AB87">
        <v>91255</v>
      </c>
      <c r="AC87">
        <v>1242</v>
      </c>
      <c r="AD87">
        <v>320755</v>
      </c>
      <c r="AE87">
        <v>2272890</v>
      </c>
      <c r="AF87">
        <v>25725</v>
      </c>
      <c r="AG87">
        <v>4279</v>
      </c>
      <c r="AH87">
        <v>72</v>
      </c>
      <c r="AI87">
        <v>-85</v>
      </c>
      <c r="AK87">
        <v>4436</v>
      </c>
      <c r="AL87">
        <v>956</v>
      </c>
      <c r="AN87">
        <v>659333</v>
      </c>
      <c r="AO87">
        <v>45352</v>
      </c>
      <c r="AP87">
        <v>281</v>
      </c>
      <c r="AQ87">
        <v>81343</v>
      </c>
      <c r="AR87">
        <v>623061</v>
      </c>
      <c r="AS87">
        <v>41585</v>
      </c>
      <c r="AU87">
        <v>3395</v>
      </c>
      <c r="AV87">
        <v>616</v>
      </c>
      <c r="AW87">
        <v>475</v>
      </c>
      <c r="AX87">
        <v>1560</v>
      </c>
      <c r="AY87">
        <v>1976</v>
      </c>
      <c r="AZ87">
        <v>2613</v>
      </c>
      <c r="BB87">
        <v>1886341</v>
      </c>
      <c r="BC87">
        <v>63769</v>
      </c>
      <c r="BD87">
        <v>27974</v>
      </c>
      <c r="BE87">
        <v>-5476</v>
      </c>
      <c r="BF87">
        <v>470334</v>
      </c>
      <c r="BG87">
        <v>1513227</v>
      </c>
      <c r="BH87">
        <v>140162</v>
      </c>
      <c r="BJ87">
        <v>1770008</v>
      </c>
      <c r="BK87">
        <v>55466</v>
      </c>
      <c r="BL87">
        <v>27974</v>
      </c>
      <c r="BM87">
        <v>-4263</v>
      </c>
      <c r="BN87">
        <v>391628</v>
      </c>
      <c r="BO87">
        <v>1466083</v>
      </c>
      <c r="BP87">
        <v>123753</v>
      </c>
      <c r="BR87">
        <v>40662</v>
      </c>
      <c r="BS87">
        <v>1355</v>
      </c>
      <c r="BU87">
        <v>-2279</v>
      </c>
      <c r="BV87">
        <v>38637</v>
      </c>
      <c r="BW87">
        <v>5659</v>
      </c>
      <c r="BX87">
        <v>5201</v>
      </c>
      <c r="BZ87">
        <v>75671</v>
      </c>
      <c r="CA87">
        <v>6948</v>
      </c>
      <c r="CB87">
        <v>1066</v>
      </c>
      <c r="CC87">
        <v>40068</v>
      </c>
      <c r="CD87">
        <v>41485</v>
      </c>
      <c r="CE87">
        <v>11208</v>
      </c>
      <c r="CF87">
        <v>154946</v>
      </c>
      <c r="CG87">
        <v>77166</v>
      </c>
      <c r="CH87">
        <v>-1063</v>
      </c>
      <c r="CI87">
        <v>117265</v>
      </c>
      <c r="CJ87">
        <v>115910</v>
      </c>
      <c r="CK87">
        <v>28314</v>
      </c>
      <c r="CL87">
        <v>22173</v>
      </c>
      <c r="CM87">
        <v>8572</v>
      </c>
      <c r="CN87">
        <v>217</v>
      </c>
      <c r="CO87">
        <v>2145</v>
      </c>
      <c r="CP87">
        <v>22667</v>
      </c>
      <c r="CQ87">
        <v>7180</v>
      </c>
      <c r="CR87">
        <v>-2105</v>
      </c>
      <c r="CS87">
        <v>4717</v>
      </c>
      <c r="CT87">
        <v>110106</v>
      </c>
      <c r="CU87">
        <v>61414</v>
      </c>
      <c r="CV87">
        <v>825</v>
      </c>
      <c r="CW87">
        <v>21446</v>
      </c>
      <c r="CX87">
        <v>118902</v>
      </c>
      <c r="CY87">
        <v>7855</v>
      </c>
      <c r="CZ87">
        <v>521</v>
      </c>
      <c r="DB87">
        <v>126236</v>
      </c>
      <c r="DC87">
        <v>3404</v>
      </c>
      <c r="DD87">
        <v>79292</v>
      </c>
      <c r="DE87">
        <v>6445</v>
      </c>
      <c r="DF87">
        <v>545</v>
      </c>
      <c r="DH87">
        <v>85192</v>
      </c>
      <c r="DI87">
        <v>2394</v>
      </c>
      <c r="DJ87">
        <v>39610</v>
      </c>
      <c r="DK87">
        <v>1410</v>
      </c>
      <c r="DL87">
        <v>-24</v>
      </c>
      <c r="DN87">
        <v>41044</v>
      </c>
      <c r="DO87">
        <v>1010</v>
      </c>
      <c r="DP87">
        <v>13121</v>
      </c>
      <c r="DQ87">
        <v>4688</v>
      </c>
      <c r="DR87">
        <v>269</v>
      </c>
      <c r="DT87">
        <v>17540</v>
      </c>
      <c r="DU87">
        <v>1461</v>
      </c>
      <c r="DV87">
        <v>67300</v>
      </c>
      <c r="DW87">
        <v>15838</v>
      </c>
      <c r="DX87">
        <v>1934</v>
      </c>
      <c r="DY87">
        <v>38504</v>
      </c>
      <c r="DZ87">
        <v>42700</v>
      </c>
      <c r="EA87">
        <v>13955</v>
      </c>
      <c r="EB87">
        <v>1674</v>
      </c>
      <c r="EC87">
        <v>1943</v>
      </c>
      <c r="ED87">
        <v>-179</v>
      </c>
      <c r="EE87">
        <v>1554</v>
      </c>
      <c r="EF87">
        <v>2242</v>
      </c>
      <c r="EG87">
        <v>676</v>
      </c>
      <c r="EH87">
        <v>328965</v>
      </c>
      <c r="EI87">
        <v>4175</v>
      </c>
      <c r="EJ87">
        <v>-620</v>
      </c>
      <c r="EK87">
        <v>214443</v>
      </c>
      <c r="EL87">
        <v>119317</v>
      </c>
      <c r="EM87">
        <v>7899</v>
      </c>
      <c r="EN87">
        <v>244392</v>
      </c>
      <c r="EO87">
        <v>4175</v>
      </c>
      <c r="EP87">
        <v>-620</v>
      </c>
      <c r="EQ87">
        <v>214443</v>
      </c>
      <c r="ER87">
        <v>34744</v>
      </c>
      <c r="ES87">
        <v>7899</v>
      </c>
      <c r="ET87">
        <v>84573</v>
      </c>
      <c r="EU87">
        <v>84573</v>
      </c>
      <c r="EV87">
        <v>120147</v>
      </c>
      <c r="EW87">
        <v>13876</v>
      </c>
      <c r="EX87">
        <v>5321</v>
      </c>
      <c r="EY87">
        <v>9238</v>
      </c>
      <c r="EZ87">
        <v>119464</v>
      </c>
      <c r="FA87">
        <v>27018</v>
      </c>
      <c r="FB87">
        <v>256427</v>
      </c>
      <c r="FF87">
        <v>256427</v>
      </c>
      <c r="FH87">
        <v>34404</v>
      </c>
      <c r="FI87">
        <v>97</v>
      </c>
      <c r="FJ87">
        <v>-11</v>
      </c>
      <c r="FK87">
        <v>356</v>
      </c>
      <c r="FL87">
        <v>34156</v>
      </c>
      <c r="FM87">
        <v>660</v>
      </c>
    </row>
    <row r="88" spans="1:169" x14ac:dyDescent="0.25">
      <c r="A88" t="s">
        <v>3548</v>
      </c>
      <c r="B88">
        <v>1471</v>
      </c>
      <c r="C88">
        <v>7239258</v>
      </c>
      <c r="D88">
        <v>272346</v>
      </c>
      <c r="E88">
        <v>657</v>
      </c>
      <c r="F88">
        <v>-2727</v>
      </c>
      <c r="G88">
        <v>1187120</v>
      </c>
      <c r="H88">
        <v>6329338</v>
      </c>
      <c r="I88">
        <v>291745</v>
      </c>
      <c r="J88">
        <v>1471</v>
      </c>
      <c r="K88">
        <v>3684737</v>
      </c>
      <c r="L88">
        <v>34148</v>
      </c>
      <c r="M88">
        <v>-24781</v>
      </c>
      <c r="N88">
        <v>360</v>
      </c>
      <c r="O88">
        <v>297306</v>
      </c>
      <c r="P88">
        <v>3397909</v>
      </c>
      <c r="Q88">
        <v>26129</v>
      </c>
      <c r="R88">
        <v>1176452</v>
      </c>
      <c r="T88">
        <v>-76517</v>
      </c>
      <c r="U88">
        <v>-3</v>
      </c>
      <c r="W88">
        <v>1099938</v>
      </c>
      <c r="X88">
        <v>41</v>
      </c>
      <c r="Y88">
        <v>1471</v>
      </c>
      <c r="Z88">
        <v>2508285</v>
      </c>
      <c r="AA88">
        <v>34148</v>
      </c>
      <c r="AB88">
        <v>51736</v>
      </c>
      <c r="AC88">
        <v>363</v>
      </c>
      <c r="AD88">
        <v>297306</v>
      </c>
      <c r="AE88">
        <v>2297971</v>
      </c>
      <c r="AF88">
        <v>26088</v>
      </c>
      <c r="AG88">
        <v>4482</v>
      </c>
      <c r="AH88">
        <v>347</v>
      </c>
      <c r="AI88">
        <v>196</v>
      </c>
      <c r="AK88">
        <v>4633</v>
      </c>
      <c r="AL88">
        <v>1152</v>
      </c>
      <c r="AN88">
        <v>655718</v>
      </c>
      <c r="AO88">
        <v>59900</v>
      </c>
      <c r="AP88">
        <v>-1118</v>
      </c>
      <c r="AQ88">
        <v>80401</v>
      </c>
      <c r="AR88">
        <v>636335</v>
      </c>
      <c r="AS88">
        <v>40467</v>
      </c>
      <c r="AU88">
        <v>3709</v>
      </c>
      <c r="AV88">
        <v>703</v>
      </c>
      <c r="AW88">
        <v>205</v>
      </c>
      <c r="AX88">
        <v>1735</v>
      </c>
      <c r="AY88">
        <v>2472</v>
      </c>
      <c r="AZ88">
        <v>2818</v>
      </c>
      <c r="BB88">
        <v>1875015</v>
      </c>
      <c r="BC88">
        <v>73886</v>
      </c>
      <c r="BD88">
        <v>25438</v>
      </c>
      <c r="BE88">
        <v>-79</v>
      </c>
      <c r="BF88">
        <v>476657</v>
      </c>
      <c r="BG88">
        <v>1497761</v>
      </c>
      <c r="BH88">
        <v>140083</v>
      </c>
      <c r="BJ88">
        <v>1752740</v>
      </c>
      <c r="BK88">
        <v>69250</v>
      </c>
      <c r="BL88">
        <v>25438</v>
      </c>
      <c r="BM88">
        <v>1143</v>
      </c>
      <c r="BN88">
        <v>379924</v>
      </c>
      <c r="BO88">
        <v>1466361</v>
      </c>
      <c r="BP88">
        <v>124896</v>
      </c>
      <c r="BR88">
        <v>46623</v>
      </c>
      <c r="BS88">
        <v>720</v>
      </c>
      <c r="BU88">
        <v>-952</v>
      </c>
      <c r="BV88">
        <v>44665</v>
      </c>
      <c r="BW88">
        <v>3630</v>
      </c>
      <c r="BX88">
        <v>4249</v>
      </c>
      <c r="BZ88">
        <v>75652</v>
      </c>
      <c r="CA88">
        <v>3916</v>
      </c>
      <c r="CB88">
        <v>-270</v>
      </c>
      <c r="CC88">
        <v>52068</v>
      </c>
      <c r="CD88">
        <v>27770</v>
      </c>
      <c r="CE88">
        <v>10938</v>
      </c>
      <c r="CF88">
        <v>131833</v>
      </c>
      <c r="CG88">
        <v>54299</v>
      </c>
      <c r="CH88">
        <v>2206</v>
      </c>
      <c r="CI88">
        <v>83539</v>
      </c>
      <c r="CJ88">
        <v>100387</v>
      </c>
      <c r="CK88">
        <v>30520</v>
      </c>
      <c r="CL88">
        <v>19850</v>
      </c>
      <c r="CM88">
        <v>3814</v>
      </c>
      <c r="CN88">
        <v>1656</v>
      </c>
      <c r="CO88">
        <v>3801</v>
      </c>
      <c r="CP88">
        <v>17865</v>
      </c>
      <c r="CQ88">
        <v>10632</v>
      </c>
      <c r="CR88">
        <v>709</v>
      </c>
      <c r="CS88">
        <v>5426</v>
      </c>
      <c r="CT88">
        <v>94118</v>
      </c>
      <c r="CU88">
        <v>39853</v>
      </c>
      <c r="CV88">
        <v>-161</v>
      </c>
      <c r="CW88">
        <v>21285</v>
      </c>
      <c r="CX88">
        <v>109398</v>
      </c>
      <c r="CY88">
        <v>6128</v>
      </c>
      <c r="CZ88">
        <v>-250</v>
      </c>
      <c r="DB88">
        <v>115776</v>
      </c>
      <c r="DC88">
        <v>3154</v>
      </c>
      <c r="DD88">
        <v>70277</v>
      </c>
      <c r="DE88">
        <v>5117</v>
      </c>
      <c r="DF88">
        <v>-195</v>
      </c>
      <c r="DH88">
        <v>75589</v>
      </c>
      <c r="DI88">
        <v>2199</v>
      </c>
      <c r="DJ88">
        <v>39121</v>
      </c>
      <c r="DK88">
        <v>1011</v>
      </c>
      <c r="DL88">
        <v>-55</v>
      </c>
      <c r="DN88">
        <v>40187</v>
      </c>
      <c r="DO88">
        <v>955</v>
      </c>
      <c r="DP88">
        <v>11533</v>
      </c>
      <c r="DQ88">
        <v>6453</v>
      </c>
      <c r="DR88">
        <v>-234</v>
      </c>
      <c r="DT88">
        <v>18220</v>
      </c>
      <c r="DU88">
        <v>1227</v>
      </c>
      <c r="DV88">
        <v>60877</v>
      </c>
      <c r="DW88">
        <v>16336</v>
      </c>
      <c r="DX88">
        <v>-1269</v>
      </c>
      <c r="DY88">
        <v>37321</v>
      </c>
      <c r="DZ88">
        <v>41161</v>
      </c>
      <c r="EA88">
        <v>12686</v>
      </c>
      <c r="EB88">
        <v>1597</v>
      </c>
      <c r="EC88">
        <v>1822</v>
      </c>
      <c r="ED88">
        <v>50</v>
      </c>
      <c r="EE88">
        <v>1486</v>
      </c>
      <c r="EF88">
        <v>1883</v>
      </c>
      <c r="EG88">
        <v>726</v>
      </c>
      <c r="EH88">
        <v>308044</v>
      </c>
      <c r="EI88">
        <v>2312</v>
      </c>
      <c r="EJ88">
        <v>1160</v>
      </c>
      <c r="EK88">
        <v>198555</v>
      </c>
      <c r="EL88">
        <v>110641</v>
      </c>
      <c r="EM88">
        <v>9059</v>
      </c>
      <c r="EN88">
        <v>227503</v>
      </c>
      <c r="EO88">
        <v>2312</v>
      </c>
      <c r="EP88">
        <v>1160</v>
      </c>
      <c r="EQ88">
        <v>198555</v>
      </c>
      <c r="ER88">
        <v>30100</v>
      </c>
      <c r="ES88">
        <v>9059</v>
      </c>
      <c r="ET88">
        <v>80541</v>
      </c>
      <c r="EU88">
        <v>80541</v>
      </c>
      <c r="EV88">
        <v>116663</v>
      </c>
      <c r="EW88">
        <v>16000</v>
      </c>
      <c r="EX88">
        <v>-3963</v>
      </c>
      <c r="EY88">
        <v>9459</v>
      </c>
      <c r="EZ88">
        <v>127167</v>
      </c>
      <c r="FA88">
        <v>23055</v>
      </c>
      <c r="FB88">
        <v>243912</v>
      </c>
      <c r="FF88">
        <v>243912</v>
      </c>
      <c r="FH88">
        <v>31740</v>
      </c>
      <c r="FI88">
        <v>12</v>
      </c>
      <c r="FJ88">
        <v>9</v>
      </c>
      <c r="FK88">
        <v>660</v>
      </c>
      <c r="FL88">
        <v>31083</v>
      </c>
      <c r="FM88">
        <v>669</v>
      </c>
    </row>
    <row r="89" spans="1:169" x14ac:dyDescent="0.25">
      <c r="A89" t="s">
        <v>3549</v>
      </c>
      <c r="B89">
        <v>868</v>
      </c>
      <c r="C89">
        <v>6201066</v>
      </c>
      <c r="D89">
        <v>280777</v>
      </c>
      <c r="E89">
        <v>-2306</v>
      </c>
      <c r="F89">
        <v>12666</v>
      </c>
      <c r="G89">
        <v>1025586</v>
      </c>
      <c r="H89">
        <v>5442152</v>
      </c>
      <c r="I89">
        <v>304411</v>
      </c>
      <c r="J89">
        <v>868</v>
      </c>
      <c r="K89">
        <v>3199546</v>
      </c>
      <c r="L89">
        <v>38758</v>
      </c>
      <c r="M89">
        <v>-29607</v>
      </c>
      <c r="N89">
        <v>-731</v>
      </c>
      <c r="O89">
        <v>264282</v>
      </c>
      <c r="P89">
        <v>2946014</v>
      </c>
      <c r="Q89">
        <v>25398</v>
      </c>
      <c r="R89">
        <v>977791</v>
      </c>
      <c r="T89">
        <v>-74929</v>
      </c>
      <c r="U89">
        <v>7</v>
      </c>
      <c r="W89">
        <v>902855</v>
      </c>
      <c r="X89">
        <v>48</v>
      </c>
      <c r="Y89">
        <v>868</v>
      </c>
      <c r="Z89">
        <v>2221755</v>
      </c>
      <c r="AA89">
        <v>38758</v>
      </c>
      <c r="AB89">
        <v>45322</v>
      </c>
      <c r="AC89">
        <v>-738</v>
      </c>
      <c r="AD89">
        <v>264282</v>
      </c>
      <c r="AE89">
        <v>2043159</v>
      </c>
      <c r="AF89">
        <v>25350</v>
      </c>
      <c r="AG89">
        <v>3718</v>
      </c>
      <c r="AH89">
        <v>253</v>
      </c>
      <c r="AI89">
        <v>-31</v>
      </c>
      <c r="AK89">
        <v>4002</v>
      </c>
      <c r="AL89">
        <v>1121</v>
      </c>
      <c r="AN89">
        <v>372645</v>
      </c>
      <c r="AO89">
        <v>54787</v>
      </c>
      <c r="AP89">
        <v>-1840</v>
      </c>
      <c r="AQ89">
        <v>35296</v>
      </c>
      <c r="AR89">
        <v>393976</v>
      </c>
      <c r="AS89">
        <v>38627</v>
      </c>
      <c r="AU89">
        <v>4460</v>
      </c>
      <c r="AV89">
        <v>351</v>
      </c>
      <c r="AW89">
        <v>-135</v>
      </c>
      <c r="AX89">
        <v>2203</v>
      </c>
      <c r="AY89">
        <v>2743</v>
      </c>
      <c r="AZ89">
        <v>2683</v>
      </c>
      <c r="BB89">
        <v>1733958</v>
      </c>
      <c r="BC89">
        <v>79789</v>
      </c>
      <c r="BD89">
        <v>27301</v>
      </c>
      <c r="BE89">
        <v>21105</v>
      </c>
      <c r="BF89">
        <v>434353</v>
      </c>
      <c r="BG89">
        <v>1385590</v>
      </c>
      <c r="BH89">
        <v>161188</v>
      </c>
      <c r="BJ89">
        <v>1658399</v>
      </c>
      <c r="BK89">
        <v>77628</v>
      </c>
      <c r="BL89">
        <v>27301</v>
      </c>
      <c r="BM89">
        <v>24852</v>
      </c>
      <c r="BN89">
        <v>366415</v>
      </c>
      <c r="BO89">
        <v>1372061</v>
      </c>
      <c r="BP89">
        <v>149748</v>
      </c>
      <c r="BR89">
        <v>34942</v>
      </c>
      <c r="BS89">
        <v>1734</v>
      </c>
      <c r="BU89">
        <v>-902</v>
      </c>
      <c r="BV89">
        <v>33868</v>
      </c>
      <c r="BW89">
        <v>3710</v>
      </c>
      <c r="BX89">
        <v>3347</v>
      </c>
      <c r="BZ89">
        <v>40617</v>
      </c>
      <c r="CA89">
        <v>427</v>
      </c>
      <c r="CB89">
        <v>-2845</v>
      </c>
      <c r="CC89">
        <v>34070</v>
      </c>
      <c r="CD89">
        <v>9819</v>
      </c>
      <c r="CE89">
        <v>8093</v>
      </c>
      <c r="CF89">
        <v>68936</v>
      </c>
      <c r="CG89">
        <v>60922</v>
      </c>
      <c r="CH89">
        <v>-347</v>
      </c>
      <c r="CI89">
        <v>54101</v>
      </c>
      <c r="CJ89">
        <v>76104</v>
      </c>
      <c r="CK89">
        <v>30173</v>
      </c>
      <c r="CL89">
        <v>11408</v>
      </c>
      <c r="CM89">
        <v>2528</v>
      </c>
      <c r="CN89">
        <v>-9</v>
      </c>
      <c r="CO89">
        <v>3792</v>
      </c>
      <c r="CP89">
        <v>26058</v>
      </c>
      <c r="CQ89">
        <v>13313</v>
      </c>
      <c r="CR89">
        <v>1496</v>
      </c>
      <c r="CS89">
        <v>6922</v>
      </c>
      <c r="CT89">
        <v>31470</v>
      </c>
      <c r="CU89">
        <v>45081</v>
      </c>
      <c r="CV89">
        <v>-1826</v>
      </c>
      <c r="CW89">
        <v>19459</v>
      </c>
      <c r="CX89">
        <v>97769</v>
      </c>
      <c r="CY89">
        <v>6790</v>
      </c>
      <c r="CZ89">
        <v>-266</v>
      </c>
      <c r="DB89">
        <v>104825</v>
      </c>
      <c r="DC89">
        <v>2888</v>
      </c>
      <c r="DD89">
        <v>61912</v>
      </c>
      <c r="DE89">
        <v>5535</v>
      </c>
      <c r="DF89">
        <v>-123</v>
      </c>
      <c r="DH89">
        <v>67570</v>
      </c>
      <c r="DI89">
        <v>2076</v>
      </c>
      <c r="DJ89">
        <v>35857</v>
      </c>
      <c r="DK89">
        <v>1255</v>
      </c>
      <c r="DL89">
        <v>-143</v>
      </c>
      <c r="DN89">
        <v>37255</v>
      </c>
      <c r="DO89">
        <v>812</v>
      </c>
      <c r="DP89">
        <v>11683</v>
      </c>
      <c r="DQ89">
        <v>4643</v>
      </c>
      <c r="DR89">
        <v>-166</v>
      </c>
      <c r="DT89">
        <v>16492</v>
      </c>
      <c r="DU89">
        <v>1061</v>
      </c>
      <c r="DV89">
        <v>55594</v>
      </c>
      <c r="DW89">
        <v>13207</v>
      </c>
      <c r="DX89">
        <v>-2984</v>
      </c>
      <c r="DY89">
        <v>34406</v>
      </c>
      <c r="DZ89">
        <v>37379</v>
      </c>
      <c r="EA89">
        <v>9702</v>
      </c>
      <c r="EB89">
        <v>1374</v>
      </c>
      <c r="EC89">
        <v>1760</v>
      </c>
      <c r="ED89">
        <v>-171</v>
      </c>
      <c r="EE89">
        <v>1642</v>
      </c>
      <c r="EF89">
        <v>1663</v>
      </c>
      <c r="EG89">
        <v>555</v>
      </c>
      <c r="EH89">
        <v>280816</v>
      </c>
      <c r="EI89">
        <v>2940</v>
      </c>
      <c r="EJ89">
        <v>-1356</v>
      </c>
      <c r="EK89">
        <v>190054</v>
      </c>
      <c r="EL89">
        <v>95058</v>
      </c>
      <c r="EM89">
        <v>7703</v>
      </c>
      <c r="EN89">
        <v>211970</v>
      </c>
      <c r="EO89">
        <v>2940</v>
      </c>
      <c r="EP89">
        <v>-1356</v>
      </c>
      <c r="EQ89">
        <v>190054</v>
      </c>
      <c r="ER89">
        <v>26212</v>
      </c>
      <c r="ES89">
        <v>7703</v>
      </c>
      <c r="ET89">
        <v>68846</v>
      </c>
      <c r="EU89">
        <v>68846</v>
      </c>
      <c r="EV89">
        <v>117317</v>
      </c>
      <c r="EW89">
        <v>16563</v>
      </c>
      <c r="EX89">
        <v>-311</v>
      </c>
      <c r="EY89">
        <v>8773</v>
      </c>
      <c r="EZ89">
        <v>125418</v>
      </c>
      <c r="FA89">
        <v>22744</v>
      </c>
      <c r="FB89">
        <v>223443</v>
      </c>
      <c r="FF89">
        <v>223443</v>
      </c>
      <c r="FH89">
        <v>29807</v>
      </c>
      <c r="FI89">
        <v>14</v>
      </c>
      <c r="FJ89">
        <v>-101</v>
      </c>
      <c r="FK89">
        <v>477</v>
      </c>
      <c r="FL89">
        <v>29445</v>
      </c>
      <c r="FM89">
        <v>568</v>
      </c>
    </row>
    <row r="90" spans="1:169" x14ac:dyDescent="0.25">
      <c r="A90" t="s">
        <v>3550</v>
      </c>
      <c r="B90">
        <v>1989</v>
      </c>
      <c r="C90">
        <v>6586455</v>
      </c>
      <c r="D90">
        <v>323912</v>
      </c>
      <c r="E90">
        <v>-11064</v>
      </c>
      <c r="F90">
        <v>-42798</v>
      </c>
      <c r="G90">
        <v>996699</v>
      </c>
      <c r="H90">
        <v>5947391</v>
      </c>
      <c r="I90">
        <v>261613</v>
      </c>
      <c r="J90">
        <v>1858</v>
      </c>
      <c r="K90">
        <v>3477983</v>
      </c>
      <c r="L90">
        <v>39387</v>
      </c>
      <c r="M90">
        <v>-11064</v>
      </c>
      <c r="N90">
        <v>-7583</v>
      </c>
      <c r="O90">
        <v>298018</v>
      </c>
      <c r="P90">
        <v>3217730</v>
      </c>
      <c r="Q90">
        <v>17815</v>
      </c>
      <c r="R90">
        <v>1077721</v>
      </c>
      <c r="T90">
        <v>-63459</v>
      </c>
      <c r="U90">
        <v>-26</v>
      </c>
      <c r="W90">
        <v>1014288</v>
      </c>
      <c r="X90">
        <v>22</v>
      </c>
      <c r="Y90">
        <v>1858</v>
      </c>
      <c r="Z90">
        <v>2400262</v>
      </c>
      <c r="AA90">
        <v>39387</v>
      </c>
      <c r="AB90">
        <v>52396</v>
      </c>
      <c r="AC90">
        <v>-7557</v>
      </c>
      <c r="AD90">
        <v>298018</v>
      </c>
      <c r="AE90">
        <v>2203443</v>
      </c>
      <c r="AF90">
        <v>17793</v>
      </c>
      <c r="AG90">
        <v>3924</v>
      </c>
      <c r="AH90">
        <v>475</v>
      </c>
      <c r="AI90">
        <v>130</v>
      </c>
      <c r="AK90">
        <v>4269</v>
      </c>
      <c r="AL90">
        <v>1251</v>
      </c>
      <c r="AM90">
        <v>92</v>
      </c>
      <c r="AN90">
        <v>478472</v>
      </c>
      <c r="AO90">
        <v>57814</v>
      </c>
      <c r="AP90">
        <v>-2829</v>
      </c>
      <c r="AQ90">
        <v>39200</v>
      </c>
      <c r="AR90">
        <v>500007</v>
      </c>
      <c r="AS90">
        <v>35798</v>
      </c>
      <c r="AT90">
        <v>0</v>
      </c>
      <c r="AU90">
        <v>3365</v>
      </c>
      <c r="AV90">
        <v>293</v>
      </c>
      <c r="AW90">
        <v>-382</v>
      </c>
      <c r="AX90">
        <v>1871</v>
      </c>
      <c r="AY90">
        <v>2169</v>
      </c>
      <c r="AZ90">
        <v>2301</v>
      </c>
      <c r="BA90">
        <v>39</v>
      </c>
      <c r="BB90">
        <v>1703688</v>
      </c>
      <c r="BC90">
        <v>105262</v>
      </c>
      <c r="BE90">
        <v>-31149</v>
      </c>
      <c r="BF90">
        <v>390331</v>
      </c>
      <c r="BG90">
        <v>1449807</v>
      </c>
      <c r="BH90">
        <v>130039</v>
      </c>
      <c r="BI90">
        <v>40</v>
      </c>
      <c r="BJ90">
        <v>1627093</v>
      </c>
      <c r="BK90">
        <v>103020</v>
      </c>
      <c r="BM90">
        <v>-29553</v>
      </c>
      <c r="BN90">
        <v>324579</v>
      </c>
      <c r="BO90">
        <v>1435127</v>
      </c>
      <c r="BP90">
        <v>120195</v>
      </c>
      <c r="BQ90">
        <v>-1</v>
      </c>
      <c r="BR90">
        <v>35735</v>
      </c>
      <c r="BS90">
        <v>1605</v>
      </c>
      <c r="BU90">
        <v>-562</v>
      </c>
      <c r="BV90">
        <v>27006</v>
      </c>
      <c r="BW90">
        <v>10896</v>
      </c>
      <c r="BX90">
        <v>2785</v>
      </c>
      <c r="BY90">
        <v>0</v>
      </c>
      <c r="BZ90">
        <v>40860</v>
      </c>
      <c r="CA90">
        <v>637</v>
      </c>
      <c r="CB90">
        <v>-1034</v>
      </c>
      <c r="CC90">
        <v>38747</v>
      </c>
      <c r="CD90">
        <v>3784</v>
      </c>
      <c r="CE90">
        <v>7059</v>
      </c>
      <c r="CF90">
        <v>77837</v>
      </c>
      <c r="CG90">
        <v>68002</v>
      </c>
      <c r="CH90">
        <v>-4403</v>
      </c>
      <c r="CI90">
        <v>35535</v>
      </c>
      <c r="CJ90">
        <v>114707</v>
      </c>
      <c r="CK90">
        <v>25770</v>
      </c>
      <c r="CL90">
        <v>11456</v>
      </c>
      <c r="CM90">
        <v>2921</v>
      </c>
      <c r="CN90">
        <v>-1252</v>
      </c>
      <c r="CO90">
        <v>2540</v>
      </c>
      <c r="CP90">
        <v>30548</v>
      </c>
      <c r="CQ90">
        <v>12041</v>
      </c>
      <c r="CR90">
        <v>-610</v>
      </c>
      <c r="CS90">
        <v>6312</v>
      </c>
      <c r="CT90">
        <v>35833</v>
      </c>
      <c r="CU90">
        <v>53040</v>
      </c>
      <c r="CV90">
        <v>-2541</v>
      </c>
      <c r="CW90">
        <v>16918</v>
      </c>
      <c r="CX90">
        <v>98363</v>
      </c>
      <c r="CY90">
        <v>6134</v>
      </c>
      <c r="CZ90">
        <v>-348</v>
      </c>
      <c r="DB90">
        <v>104845</v>
      </c>
      <c r="DC90">
        <v>2540</v>
      </c>
      <c r="DD90">
        <v>62548</v>
      </c>
      <c r="DE90">
        <v>4868</v>
      </c>
      <c r="DF90">
        <v>-194</v>
      </c>
      <c r="DH90">
        <v>67610</v>
      </c>
      <c r="DI90">
        <v>1882</v>
      </c>
      <c r="DJ90">
        <v>35815</v>
      </c>
      <c r="DK90">
        <v>1266</v>
      </c>
      <c r="DL90">
        <v>-154</v>
      </c>
      <c r="DN90">
        <v>37235</v>
      </c>
      <c r="DO90">
        <v>658</v>
      </c>
      <c r="DP90">
        <v>11444</v>
      </c>
      <c r="DQ90">
        <v>4021</v>
      </c>
      <c r="DR90">
        <v>-13</v>
      </c>
      <c r="DT90">
        <v>15478</v>
      </c>
      <c r="DU90">
        <v>1048</v>
      </c>
      <c r="DV90">
        <v>61174</v>
      </c>
      <c r="DW90">
        <v>16862</v>
      </c>
      <c r="DX90">
        <v>3309</v>
      </c>
      <c r="DY90">
        <v>36387</v>
      </c>
      <c r="DZ90">
        <v>38340</v>
      </c>
      <c r="EA90">
        <v>13011</v>
      </c>
      <c r="EB90">
        <v>1660</v>
      </c>
      <c r="EC90">
        <v>2274</v>
      </c>
      <c r="ED90">
        <v>-6</v>
      </c>
      <c r="EE90">
        <v>1810</v>
      </c>
      <c r="EF90">
        <v>2130</v>
      </c>
      <c r="EG90">
        <v>549</v>
      </c>
      <c r="EH90">
        <v>279119</v>
      </c>
      <c r="EI90">
        <v>3766</v>
      </c>
      <c r="EJ90">
        <v>-883</v>
      </c>
      <c r="EK90">
        <v>185471</v>
      </c>
      <c r="EL90">
        <v>98297</v>
      </c>
      <c r="EM90">
        <v>6820</v>
      </c>
      <c r="EN90">
        <v>207164</v>
      </c>
      <c r="EO90">
        <v>3766</v>
      </c>
      <c r="EP90">
        <v>-883</v>
      </c>
      <c r="EQ90">
        <v>185471</v>
      </c>
      <c r="ER90">
        <v>26342</v>
      </c>
      <c r="ES90">
        <v>6820</v>
      </c>
      <c r="ET90">
        <v>71955</v>
      </c>
      <c r="EU90">
        <v>71955</v>
      </c>
      <c r="EV90">
        <v>124496</v>
      </c>
      <c r="EW90">
        <v>19609</v>
      </c>
      <c r="EX90">
        <v>1196</v>
      </c>
      <c r="EY90">
        <v>7574</v>
      </c>
      <c r="EZ90">
        <v>135335</v>
      </c>
      <c r="FA90">
        <v>23940</v>
      </c>
      <c r="FB90">
        <v>234807</v>
      </c>
      <c r="FF90">
        <v>234807</v>
      </c>
      <c r="FH90">
        <v>30123</v>
      </c>
      <c r="FI90">
        <v>13</v>
      </c>
      <c r="FJ90">
        <v>164</v>
      </c>
      <c r="FK90">
        <v>503</v>
      </c>
      <c r="FL90">
        <v>29469</v>
      </c>
      <c r="FM90">
        <v>732</v>
      </c>
    </row>
    <row r="91" spans="1:169" x14ac:dyDescent="0.25">
      <c r="A91" t="s">
        <v>3551</v>
      </c>
      <c r="B91">
        <v>2376</v>
      </c>
      <c r="C91">
        <v>6856645</v>
      </c>
      <c r="D91">
        <v>278822</v>
      </c>
      <c r="E91">
        <v>67</v>
      </c>
      <c r="F91">
        <v>-5411</v>
      </c>
      <c r="G91">
        <v>1126741</v>
      </c>
      <c r="H91">
        <v>6016579</v>
      </c>
      <c r="I91">
        <v>256203</v>
      </c>
      <c r="J91">
        <v>2272</v>
      </c>
      <c r="K91">
        <v>3492647</v>
      </c>
      <c r="L91">
        <v>36547</v>
      </c>
      <c r="M91">
        <v>67</v>
      </c>
      <c r="N91">
        <v>-577</v>
      </c>
      <c r="O91">
        <v>316497</v>
      </c>
      <c r="P91">
        <v>3215613</v>
      </c>
      <c r="Q91">
        <v>17238</v>
      </c>
      <c r="R91">
        <v>1077117</v>
      </c>
      <c r="T91">
        <v>-69343</v>
      </c>
      <c r="U91">
        <v>-2</v>
      </c>
      <c r="W91">
        <v>1007776</v>
      </c>
      <c r="X91">
        <v>20</v>
      </c>
      <c r="Y91">
        <v>2272</v>
      </c>
      <c r="Z91">
        <v>2415530</v>
      </c>
      <c r="AA91">
        <v>36547</v>
      </c>
      <c r="AB91">
        <v>69410</v>
      </c>
      <c r="AC91">
        <v>-575</v>
      </c>
      <c r="AD91">
        <v>316497</v>
      </c>
      <c r="AE91">
        <v>2207837</v>
      </c>
      <c r="AF91">
        <v>17218</v>
      </c>
      <c r="AG91">
        <v>4051</v>
      </c>
      <c r="AH91">
        <v>423</v>
      </c>
      <c r="AI91">
        <v>55</v>
      </c>
      <c r="AK91">
        <v>4419</v>
      </c>
      <c r="AL91">
        <v>1306</v>
      </c>
      <c r="AM91">
        <v>86</v>
      </c>
      <c r="AN91">
        <v>589578</v>
      </c>
      <c r="AO91">
        <v>43707</v>
      </c>
      <c r="AP91">
        <v>-759</v>
      </c>
      <c r="AQ91">
        <v>64835</v>
      </c>
      <c r="AR91">
        <v>569294</v>
      </c>
      <c r="AS91">
        <v>35039</v>
      </c>
      <c r="AT91">
        <v>0</v>
      </c>
      <c r="AU91">
        <v>4397</v>
      </c>
      <c r="AV91">
        <v>118</v>
      </c>
      <c r="AW91">
        <v>-120</v>
      </c>
      <c r="AX91">
        <v>2719</v>
      </c>
      <c r="AY91">
        <v>1916</v>
      </c>
      <c r="AZ91">
        <v>2181</v>
      </c>
      <c r="BA91">
        <v>19</v>
      </c>
      <c r="BB91">
        <v>1828961</v>
      </c>
      <c r="BC91">
        <v>68628</v>
      </c>
      <c r="BE91">
        <v>-11140</v>
      </c>
      <c r="BF91">
        <v>439413</v>
      </c>
      <c r="BG91">
        <v>1469334</v>
      </c>
      <c r="BH91">
        <v>118899</v>
      </c>
      <c r="BI91">
        <v>19</v>
      </c>
      <c r="BJ91">
        <v>1749926</v>
      </c>
      <c r="BK91">
        <v>66612</v>
      </c>
      <c r="BM91">
        <v>-11452</v>
      </c>
      <c r="BN91">
        <v>368941</v>
      </c>
      <c r="BO91">
        <v>1459068</v>
      </c>
      <c r="BP91">
        <v>108743</v>
      </c>
      <c r="BQ91">
        <v>0</v>
      </c>
      <c r="BR91">
        <v>34702</v>
      </c>
      <c r="BS91">
        <v>1514</v>
      </c>
      <c r="BU91">
        <v>-286</v>
      </c>
      <c r="BV91">
        <v>33458</v>
      </c>
      <c r="BW91">
        <v>3044</v>
      </c>
      <c r="BX91">
        <v>2499</v>
      </c>
      <c r="BY91">
        <v>0</v>
      </c>
      <c r="BZ91">
        <v>44333</v>
      </c>
      <c r="CA91">
        <v>502</v>
      </c>
      <c r="CB91">
        <v>598</v>
      </c>
      <c r="CC91">
        <v>37014</v>
      </c>
      <c r="CD91">
        <v>7223</v>
      </c>
      <c r="CE91">
        <v>7657</v>
      </c>
      <c r="CF91">
        <v>91764</v>
      </c>
      <c r="CG91">
        <v>73643</v>
      </c>
      <c r="CH91">
        <v>4969</v>
      </c>
      <c r="CI91">
        <v>40205</v>
      </c>
      <c r="CJ91">
        <v>120233</v>
      </c>
      <c r="CK91">
        <v>30739</v>
      </c>
      <c r="CL91">
        <v>14892</v>
      </c>
      <c r="CM91">
        <v>2488</v>
      </c>
      <c r="CN91">
        <v>240</v>
      </c>
      <c r="CO91">
        <v>2780</v>
      </c>
      <c r="CP91">
        <v>40777</v>
      </c>
      <c r="CQ91">
        <v>12098</v>
      </c>
      <c r="CR91">
        <v>-141</v>
      </c>
      <c r="CS91">
        <v>6171</v>
      </c>
      <c r="CT91">
        <v>36095</v>
      </c>
      <c r="CU91">
        <v>59057</v>
      </c>
      <c r="CV91">
        <v>4870</v>
      </c>
      <c r="CW91">
        <v>21788</v>
      </c>
      <c r="CX91">
        <v>80875</v>
      </c>
      <c r="CY91">
        <v>5739</v>
      </c>
      <c r="CZ91">
        <v>-152</v>
      </c>
      <c r="DA91">
        <v>14244</v>
      </c>
      <c r="DB91">
        <v>72522</v>
      </c>
      <c r="DC91">
        <v>2388</v>
      </c>
      <c r="DD91">
        <v>45932</v>
      </c>
      <c r="DE91">
        <v>4562</v>
      </c>
      <c r="DF91">
        <v>-99</v>
      </c>
      <c r="DH91">
        <v>50593</v>
      </c>
      <c r="DI91">
        <v>1783</v>
      </c>
      <c r="DJ91">
        <v>34943</v>
      </c>
      <c r="DK91">
        <v>1177</v>
      </c>
      <c r="DL91">
        <v>-53</v>
      </c>
      <c r="DM91">
        <v>14244</v>
      </c>
      <c r="DN91">
        <v>21929</v>
      </c>
      <c r="DO91">
        <v>605</v>
      </c>
      <c r="DP91">
        <v>11915</v>
      </c>
      <c r="DQ91">
        <v>5044</v>
      </c>
      <c r="DR91">
        <v>-29</v>
      </c>
      <c r="DT91">
        <v>16988</v>
      </c>
      <c r="DU91">
        <v>1019</v>
      </c>
      <c r="DV91">
        <v>57670</v>
      </c>
      <c r="DW91">
        <v>17853</v>
      </c>
      <c r="DX91">
        <v>374</v>
      </c>
      <c r="DY91">
        <v>34765</v>
      </c>
      <c r="DZ91">
        <v>40384</v>
      </c>
      <c r="EA91">
        <v>13385</v>
      </c>
      <c r="EB91">
        <v>1945</v>
      </c>
      <c r="EC91">
        <v>2117</v>
      </c>
      <c r="ED91">
        <v>52</v>
      </c>
      <c r="EE91">
        <v>1655</v>
      </c>
      <c r="EF91">
        <v>2355</v>
      </c>
      <c r="EG91">
        <v>601</v>
      </c>
      <c r="EH91">
        <v>294585</v>
      </c>
      <c r="EI91">
        <v>3469</v>
      </c>
      <c r="EJ91">
        <v>54</v>
      </c>
      <c r="EK91">
        <v>205537</v>
      </c>
      <c r="EL91">
        <v>92463</v>
      </c>
      <c r="EM91">
        <v>6874</v>
      </c>
      <c r="EN91">
        <v>222208</v>
      </c>
      <c r="EO91">
        <v>3469</v>
      </c>
      <c r="EP91">
        <v>54</v>
      </c>
      <c r="EQ91">
        <v>205537</v>
      </c>
      <c r="ER91">
        <v>20086</v>
      </c>
      <c r="ES91">
        <v>6874</v>
      </c>
      <c r="ET91">
        <v>72377</v>
      </c>
      <c r="EU91">
        <v>72377</v>
      </c>
      <c r="EV91">
        <v>124300</v>
      </c>
      <c r="EW91">
        <v>21534</v>
      </c>
      <c r="EX91">
        <v>1592</v>
      </c>
      <c r="EY91">
        <v>6187</v>
      </c>
      <c r="EZ91">
        <v>138055</v>
      </c>
      <c r="FA91">
        <v>25532</v>
      </c>
      <c r="FB91">
        <v>241363</v>
      </c>
      <c r="FF91">
        <v>241363</v>
      </c>
      <c r="FH91">
        <v>32594</v>
      </c>
      <c r="FI91">
        <v>0</v>
      </c>
      <c r="FJ91">
        <v>270</v>
      </c>
      <c r="FK91">
        <v>683</v>
      </c>
      <c r="FL91">
        <v>31641</v>
      </c>
      <c r="FM91">
        <v>1002</v>
      </c>
    </row>
    <row r="92" spans="1:169" x14ac:dyDescent="0.25">
      <c r="A92" t="s">
        <v>3552</v>
      </c>
      <c r="B92">
        <v>2493</v>
      </c>
      <c r="C92">
        <v>6872159</v>
      </c>
      <c r="D92">
        <v>243793</v>
      </c>
      <c r="E92">
        <v>-2404</v>
      </c>
      <c r="F92">
        <v>5611</v>
      </c>
      <c r="G92">
        <v>1086739</v>
      </c>
      <c r="H92">
        <v>6023690</v>
      </c>
      <c r="I92">
        <v>261814</v>
      </c>
      <c r="J92">
        <v>2426</v>
      </c>
      <c r="K92">
        <v>3520819</v>
      </c>
      <c r="L92">
        <v>43048</v>
      </c>
      <c r="M92">
        <v>-2404</v>
      </c>
      <c r="N92">
        <v>989</v>
      </c>
      <c r="O92">
        <v>297981</v>
      </c>
      <c r="P92">
        <v>3264918</v>
      </c>
      <c r="Q92">
        <v>18227</v>
      </c>
      <c r="R92">
        <v>1090121</v>
      </c>
      <c r="T92">
        <v>-88558</v>
      </c>
      <c r="U92">
        <v>2</v>
      </c>
      <c r="W92">
        <v>1001561</v>
      </c>
      <c r="X92">
        <v>22</v>
      </c>
      <c r="Y92">
        <v>2426</v>
      </c>
      <c r="Z92">
        <v>2430698</v>
      </c>
      <c r="AA92">
        <v>43048</v>
      </c>
      <c r="AB92">
        <v>86154</v>
      </c>
      <c r="AC92">
        <v>987</v>
      </c>
      <c r="AD92">
        <v>297981</v>
      </c>
      <c r="AE92">
        <v>2263357</v>
      </c>
      <c r="AF92">
        <v>18205</v>
      </c>
      <c r="AG92">
        <v>3869</v>
      </c>
      <c r="AH92">
        <v>220</v>
      </c>
      <c r="AI92">
        <v>-105</v>
      </c>
      <c r="AK92">
        <v>4194</v>
      </c>
      <c r="AL92">
        <v>1201</v>
      </c>
      <c r="AM92">
        <v>78</v>
      </c>
      <c r="AN92">
        <v>624763</v>
      </c>
      <c r="AO92">
        <v>46424</v>
      </c>
      <c r="AP92">
        <v>4737</v>
      </c>
      <c r="AQ92">
        <v>63085</v>
      </c>
      <c r="AR92">
        <v>603443</v>
      </c>
      <c r="AS92">
        <v>39776</v>
      </c>
      <c r="AU92">
        <v>4974</v>
      </c>
      <c r="AV92">
        <v>70</v>
      </c>
      <c r="AW92">
        <v>-243</v>
      </c>
      <c r="AX92">
        <v>1430</v>
      </c>
      <c r="AY92">
        <v>3857</v>
      </c>
      <c r="AZ92">
        <v>1938</v>
      </c>
      <c r="BA92">
        <v>-11</v>
      </c>
      <c r="BB92">
        <v>1786552</v>
      </c>
      <c r="BC92">
        <v>61797</v>
      </c>
      <c r="BE92">
        <v>11587</v>
      </c>
      <c r="BF92">
        <v>407365</v>
      </c>
      <c r="BG92">
        <v>1429386</v>
      </c>
      <c r="BH92">
        <v>130486</v>
      </c>
      <c r="BI92">
        <v>-11</v>
      </c>
      <c r="BJ92">
        <v>1719062</v>
      </c>
      <c r="BK92">
        <v>61383</v>
      </c>
      <c r="BM92">
        <v>13466</v>
      </c>
      <c r="BN92">
        <v>350623</v>
      </c>
      <c r="BO92">
        <v>1416346</v>
      </c>
      <c r="BP92">
        <v>122209</v>
      </c>
      <c r="BQ92">
        <v>0</v>
      </c>
      <c r="BR92">
        <v>40044</v>
      </c>
      <c r="BS92">
        <v>144</v>
      </c>
      <c r="BU92">
        <v>-77</v>
      </c>
      <c r="BV92">
        <v>35346</v>
      </c>
      <c r="BW92">
        <v>4918</v>
      </c>
      <c r="BX92">
        <v>2422</v>
      </c>
      <c r="BZ92">
        <v>27446</v>
      </c>
      <c r="CA92">
        <v>270</v>
      </c>
      <c r="CB92">
        <v>-1802</v>
      </c>
      <c r="CC92">
        <v>21396</v>
      </c>
      <c r="CD92">
        <v>8122</v>
      </c>
      <c r="CE92">
        <v>5855</v>
      </c>
      <c r="CF92">
        <v>98927</v>
      </c>
      <c r="CG92">
        <v>40184</v>
      </c>
      <c r="CH92">
        <v>-6645</v>
      </c>
      <c r="CI92">
        <v>45735</v>
      </c>
      <c r="CJ92">
        <v>100021</v>
      </c>
      <c r="CK92">
        <v>24094</v>
      </c>
      <c r="CL92">
        <v>13716</v>
      </c>
      <c r="CM92">
        <v>3333</v>
      </c>
      <c r="CN92">
        <v>-338</v>
      </c>
      <c r="CO92">
        <v>2442</v>
      </c>
      <c r="CP92">
        <v>31220</v>
      </c>
      <c r="CQ92">
        <v>9179</v>
      </c>
      <c r="CR92">
        <v>-456</v>
      </c>
      <c r="CS92">
        <v>5715</v>
      </c>
      <c r="CT92">
        <v>53991</v>
      </c>
      <c r="CU92">
        <v>27672</v>
      </c>
      <c r="CV92">
        <v>-5851</v>
      </c>
      <c r="CW92">
        <v>15937</v>
      </c>
      <c r="CX92">
        <v>80583</v>
      </c>
      <c r="CY92">
        <v>5967</v>
      </c>
      <c r="CZ92">
        <v>229</v>
      </c>
      <c r="DA92">
        <v>13995</v>
      </c>
      <c r="DB92">
        <v>72326</v>
      </c>
      <c r="DC92">
        <v>2617</v>
      </c>
      <c r="DD92">
        <v>47781</v>
      </c>
      <c r="DE92">
        <v>4079</v>
      </c>
      <c r="DF92">
        <v>60</v>
      </c>
      <c r="DH92">
        <v>51800</v>
      </c>
      <c r="DI92">
        <v>1843</v>
      </c>
      <c r="DJ92">
        <v>32802</v>
      </c>
      <c r="DK92">
        <v>1888</v>
      </c>
      <c r="DL92">
        <v>169</v>
      </c>
      <c r="DM92">
        <v>13995</v>
      </c>
      <c r="DN92">
        <v>20526</v>
      </c>
      <c r="DO92">
        <v>774</v>
      </c>
      <c r="DP92">
        <v>10574</v>
      </c>
      <c r="DQ92">
        <v>6541</v>
      </c>
      <c r="DR92">
        <v>110</v>
      </c>
      <c r="DT92">
        <v>17005</v>
      </c>
      <c r="DU92">
        <v>1129</v>
      </c>
      <c r="DV92">
        <v>54457</v>
      </c>
      <c r="DW92">
        <v>16303</v>
      </c>
      <c r="DX92">
        <v>-1284</v>
      </c>
      <c r="DY92">
        <v>41740</v>
      </c>
      <c r="DZ92">
        <v>30304</v>
      </c>
      <c r="EA92">
        <v>12101</v>
      </c>
      <c r="EB92">
        <v>1723</v>
      </c>
      <c r="EC92">
        <v>1463</v>
      </c>
      <c r="ED92">
        <v>55</v>
      </c>
      <c r="EE92">
        <v>1497</v>
      </c>
      <c r="EF92">
        <v>1634</v>
      </c>
      <c r="EG92">
        <v>656</v>
      </c>
      <c r="EH92">
        <v>294940</v>
      </c>
      <c r="EI92">
        <v>2776</v>
      </c>
      <c r="EJ92">
        <v>-952</v>
      </c>
      <c r="EK92">
        <v>206240</v>
      </c>
      <c r="EL92">
        <v>92428</v>
      </c>
      <c r="EM92">
        <v>5922</v>
      </c>
      <c r="EN92">
        <v>224358</v>
      </c>
      <c r="EO92">
        <v>2776</v>
      </c>
      <c r="EP92">
        <v>-952</v>
      </c>
      <c r="EQ92">
        <v>206240</v>
      </c>
      <c r="ER92">
        <v>21846</v>
      </c>
      <c r="ES92">
        <v>5922</v>
      </c>
      <c r="ET92">
        <v>70582</v>
      </c>
      <c r="EU92">
        <v>70582</v>
      </c>
      <c r="EV92">
        <v>119410</v>
      </c>
      <c r="EW92">
        <v>19000</v>
      </c>
      <c r="EX92">
        <v>-2781</v>
      </c>
      <c r="EY92">
        <v>6809</v>
      </c>
      <c r="EZ92">
        <v>134382</v>
      </c>
      <c r="FA92">
        <v>22751</v>
      </c>
      <c r="FB92">
        <v>239386</v>
      </c>
      <c r="FF92">
        <v>239386</v>
      </c>
      <c r="FH92">
        <v>31182</v>
      </c>
      <c r="FJ92">
        <v>-86</v>
      </c>
      <c r="FK92">
        <v>861</v>
      </c>
      <c r="FL92">
        <v>30407</v>
      </c>
      <c r="FM92">
        <v>916</v>
      </c>
    </row>
    <row r="93" spans="1:169" x14ac:dyDescent="0.25">
      <c r="A93" t="s">
        <v>3553</v>
      </c>
      <c r="B93">
        <v>2711</v>
      </c>
      <c r="C93">
        <v>6934051</v>
      </c>
      <c r="D93">
        <v>221963</v>
      </c>
      <c r="E93">
        <v>7724</v>
      </c>
      <c r="F93">
        <v>1262</v>
      </c>
      <c r="G93">
        <v>1164048</v>
      </c>
      <c r="H93">
        <v>6001139</v>
      </c>
      <c r="I93">
        <v>263076</v>
      </c>
      <c r="J93">
        <v>2423</v>
      </c>
      <c r="K93">
        <v>3520823</v>
      </c>
      <c r="L93">
        <v>39911</v>
      </c>
      <c r="M93">
        <v>7724</v>
      </c>
      <c r="N93">
        <v>-2415</v>
      </c>
      <c r="O93">
        <v>291546</v>
      </c>
      <c r="P93">
        <v>3281750</v>
      </c>
      <c r="Q93">
        <v>15812</v>
      </c>
      <c r="R93">
        <v>1112341</v>
      </c>
      <c r="T93">
        <v>-99601</v>
      </c>
      <c r="U93">
        <v>-1</v>
      </c>
      <c r="W93">
        <v>1012741</v>
      </c>
      <c r="X93">
        <v>21</v>
      </c>
      <c r="Y93">
        <v>2423</v>
      </c>
      <c r="Z93">
        <v>2408482</v>
      </c>
      <c r="AA93">
        <v>39911</v>
      </c>
      <c r="AB93">
        <v>107325</v>
      </c>
      <c r="AC93">
        <v>-2414</v>
      </c>
      <c r="AD93">
        <v>291546</v>
      </c>
      <c r="AE93">
        <v>2269009</v>
      </c>
      <c r="AF93">
        <v>15791</v>
      </c>
      <c r="AG93">
        <v>4448</v>
      </c>
      <c r="AH93">
        <v>322</v>
      </c>
      <c r="AI93">
        <v>259</v>
      </c>
      <c r="AK93">
        <v>4511</v>
      </c>
      <c r="AL93">
        <v>1460</v>
      </c>
      <c r="AM93">
        <v>303</v>
      </c>
      <c r="AN93">
        <v>660696</v>
      </c>
      <c r="AO93">
        <v>38442</v>
      </c>
      <c r="AP93">
        <v>3934</v>
      </c>
      <c r="AQ93">
        <v>76907</v>
      </c>
      <c r="AR93">
        <v>618600</v>
      </c>
      <c r="AS93">
        <v>43711</v>
      </c>
      <c r="AU93">
        <v>4539</v>
      </c>
      <c r="AV93">
        <v>15</v>
      </c>
      <c r="AW93">
        <v>-157</v>
      </c>
      <c r="AX93">
        <v>1953</v>
      </c>
      <c r="AY93">
        <v>2758</v>
      </c>
      <c r="AZ93">
        <v>1781</v>
      </c>
      <c r="BA93">
        <v>-15</v>
      </c>
      <c r="BB93">
        <v>1806606</v>
      </c>
      <c r="BC93">
        <v>53868</v>
      </c>
      <c r="BE93">
        <v>-65</v>
      </c>
      <c r="BF93">
        <v>472631</v>
      </c>
      <c r="BG93">
        <v>1387893</v>
      </c>
      <c r="BH93">
        <v>130421</v>
      </c>
      <c r="BI93">
        <v>-14</v>
      </c>
      <c r="BJ93">
        <v>1744279</v>
      </c>
      <c r="BK93">
        <v>52436</v>
      </c>
      <c r="BM93">
        <v>-1683</v>
      </c>
      <c r="BN93">
        <v>413451</v>
      </c>
      <c r="BO93">
        <v>1384933</v>
      </c>
      <c r="BP93">
        <v>120526</v>
      </c>
      <c r="BQ93">
        <v>0</v>
      </c>
      <c r="BR93">
        <v>35948</v>
      </c>
      <c r="BS93">
        <v>428</v>
      </c>
      <c r="BU93">
        <v>376</v>
      </c>
      <c r="BV93">
        <v>33888</v>
      </c>
      <c r="BW93">
        <v>2112</v>
      </c>
      <c r="BX93">
        <v>2798</v>
      </c>
      <c r="BZ93">
        <v>26379</v>
      </c>
      <c r="CA93">
        <v>1004</v>
      </c>
      <c r="CB93">
        <v>1242</v>
      </c>
      <c r="CC93">
        <v>25292</v>
      </c>
      <c r="CD93">
        <v>849</v>
      </c>
      <c r="CE93">
        <v>7097</v>
      </c>
      <c r="CF93">
        <v>115747</v>
      </c>
      <c r="CG93">
        <v>40046</v>
      </c>
      <c r="CH93">
        <v>-1353</v>
      </c>
      <c r="CI93">
        <v>50003</v>
      </c>
      <c r="CJ93">
        <v>107143</v>
      </c>
      <c r="CK93">
        <v>22741</v>
      </c>
      <c r="CL93">
        <v>15982</v>
      </c>
      <c r="CM93">
        <v>2954</v>
      </c>
      <c r="CN93">
        <v>-337</v>
      </c>
      <c r="CO93">
        <v>2105</v>
      </c>
      <c r="CP93">
        <v>31568</v>
      </c>
      <c r="CQ93">
        <v>5545</v>
      </c>
      <c r="CR93">
        <v>-166</v>
      </c>
      <c r="CS93">
        <v>5549</v>
      </c>
      <c r="CT93">
        <v>68197</v>
      </c>
      <c r="CU93">
        <v>31547</v>
      </c>
      <c r="CV93">
        <v>-850</v>
      </c>
      <c r="CW93">
        <v>15087</v>
      </c>
      <c r="CX93">
        <v>73866</v>
      </c>
      <c r="CY93">
        <v>4762</v>
      </c>
      <c r="CZ93">
        <v>7</v>
      </c>
      <c r="DA93">
        <v>3638</v>
      </c>
      <c r="DB93">
        <v>74983</v>
      </c>
      <c r="DC93">
        <v>2624</v>
      </c>
      <c r="DD93">
        <v>45038</v>
      </c>
      <c r="DE93">
        <v>3556</v>
      </c>
      <c r="DF93">
        <v>-23</v>
      </c>
      <c r="DH93">
        <v>48617</v>
      </c>
      <c r="DI93">
        <v>1820</v>
      </c>
      <c r="DJ93">
        <v>28828</v>
      </c>
      <c r="DK93">
        <v>1206</v>
      </c>
      <c r="DL93">
        <v>30</v>
      </c>
      <c r="DM93">
        <v>3638</v>
      </c>
      <c r="DN93">
        <v>26366</v>
      </c>
      <c r="DO93">
        <v>804</v>
      </c>
      <c r="DP93">
        <v>10700</v>
      </c>
      <c r="DQ93">
        <v>4203</v>
      </c>
      <c r="DR93">
        <v>32</v>
      </c>
      <c r="DT93">
        <v>14871</v>
      </c>
      <c r="DU93">
        <v>1161</v>
      </c>
      <c r="DV93">
        <v>58879</v>
      </c>
      <c r="DW93">
        <v>16113</v>
      </c>
      <c r="DX93">
        <v>215</v>
      </c>
      <c r="DY93">
        <v>45968</v>
      </c>
      <c r="DZ93">
        <v>28809</v>
      </c>
      <c r="EA93">
        <v>12316</v>
      </c>
      <c r="EB93">
        <v>2159</v>
      </c>
      <c r="EC93">
        <v>1359</v>
      </c>
      <c r="ED93">
        <v>-34</v>
      </c>
      <c r="EE93">
        <v>1543</v>
      </c>
      <c r="EF93">
        <v>2009</v>
      </c>
      <c r="EG93">
        <v>622</v>
      </c>
      <c r="EH93">
        <v>287967</v>
      </c>
      <c r="EI93">
        <v>2730</v>
      </c>
      <c r="EJ93">
        <v>-979</v>
      </c>
      <c r="EK93">
        <v>211131</v>
      </c>
      <c r="EL93">
        <v>80545</v>
      </c>
      <c r="EM93">
        <v>4943</v>
      </c>
      <c r="EN93">
        <v>217127</v>
      </c>
      <c r="EO93">
        <v>2730</v>
      </c>
      <c r="EP93">
        <v>-979</v>
      </c>
      <c r="EQ93">
        <v>211131</v>
      </c>
      <c r="ER93">
        <v>9705</v>
      </c>
      <c r="ES93">
        <v>4943</v>
      </c>
      <c r="ET93">
        <v>70840</v>
      </c>
      <c r="EU93">
        <v>70840</v>
      </c>
      <c r="EV93">
        <v>123534</v>
      </c>
      <c r="EW93">
        <v>20192</v>
      </c>
      <c r="EX93">
        <v>1723</v>
      </c>
      <c r="EY93">
        <v>8143</v>
      </c>
      <c r="EZ93">
        <v>133860</v>
      </c>
      <c r="FA93">
        <v>24474</v>
      </c>
      <c r="FB93">
        <v>233635</v>
      </c>
      <c r="FF93">
        <v>233635</v>
      </c>
      <c r="FH93">
        <v>30452</v>
      </c>
      <c r="FJ93">
        <v>94</v>
      </c>
      <c r="FK93">
        <v>586</v>
      </c>
      <c r="FL93">
        <v>29772</v>
      </c>
      <c r="FM93">
        <v>1010</v>
      </c>
    </row>
    <row r="94" spans="1:169" x14ac:dyDescent="0.25">
      <c r="A94" t="s">
        <v>3554</v>
      </c>
      <c r="B94">
        <v>2347</v>
      </c>
      <c r="C94">
        <v>6875362</v>
      </c>
      <c r="D94">
        <v>234012</v>
      </c>
      <c r="E94">
        <v>42778</v>
      </c>
      <c r="F94">
        <v>-4150</v>
      </c>
      <c r="G94">
        <v>1129903</v>
      </c>
      <c r="H94">
        <v>6028746</v>
      </c>
      <c r="I94">
        <v>259227</v>
      </c>
      <c r="J94">
        <v>2146</v>
      </c>
      <c r="K94">
        <v>3453530</v>
      </c>
      <c r="L94">
        <v>45229</v>
      </c>
      <c r="M94">
        <v>42778</v>
      </c>
      <c r="N94">
        <v>-403</v>
      </c>
      <c r="O94">
        <v>293427</v>
      </c>
      <c r="P94">
        <v>3250660</v>
      </c>
      <c r="Q94">
        <v>15396</v>
      </c>
      <c r="R94">
        <v>1098783</v>
      </c>
      <c r="S94">
        <v>128</v>
      </c>
      <c r="T94">
        <v>-101878</v>
      </c>
      <c r="U94">
        <v>5</v>
      </c>
      <c r="W94">
        <v>997028</v>
      </c>
      <c r="X94">
        <v>26</v>
      </c>
      <c r="Y94">
        <v>2146</v>
      </c>
      <c r="Z94">
        <v>2354747</v>
      </c>
      <c r="AA94">
        <v>45101</v>
      </c>
      <c r="AB94">
        <v>144657</v>
      </c>
      <c r="AC94">
        <v>-408</v>
      </c>
      <c r="AD94">
        <v>293427</v>
      </c>
      <c r="AE94">
        <v>2253632</v>
      </c>
      <c r="AF94">
        <v>15370</v>
      </c>
      <c r="AG94">
        <v>4015</v>
      </c>
      <c r="AH94">
        <v>331</v>
      </c>
      <c r="AI94">
        <v>-195</v>
      </c>
      <c r="AK94">
        <v>4541</v>
      </c>
      <c r="AL94">
        <v>1265</v>
      </c>
      <c r="AM94">
        <v>185</v>
      </c>
      <c r="AN94">
        <v>666134</v>
      </c>
      <c r="AO94">
        <v>43757</v>
      </c>
      <c r="AP94">
        <v>509</v>
      </c>
      <c r="AQ94">
        <v>79897</v>
      </c>
      <c r="AR94">
        <v>629669</v>
      </c>
      <c r="AS94">
        <v>44392</v>
      </c>
      <c r="AU94">
        <v>4175</v>
      </c>
      <c r="AV94">
        <v>282</v>
      </c>
      <c r="AW94">
        <v>-447</v>
      </c>
      <c r="AX94">
        <v>851</v>
      </c>
      <c r="AY94">
        <v>4053</v>
      </c>
      <c r="AZ94">
        <v>1334</v>
      </c>
      <c r="BA94">
        <v>16</v>
      </c>
      <c r="BB94">
        <v>1822708</v>
      </c>
      <c r="BC94">
        <v>57721</v>
      </c>
      <c r="BE94">
        <v>-2108</v>
      </c>
      <c r="BF94">
        <v>461124</v>
      </c>
      <c r="BG94">
        <v>1421429</v>
      </c>
      <c r="BH94">
        <v>128230</v>
      </c>
      <c r="BI94">
        <v>16</v>
      </c>
      <c r="BJ94">
        <v>1757136</v>
      </c>
      <c r="BK94">
        <v>57069</v>
      </c>
      <c r="BM94">
        <v>-3150</v>
      </c>
      <c r="BN94">
        <v>399180</v>
      </c>
      <c r="BO94">
        <v>1418191</v>
      </c>
      <c r="BP94">
        <v>117293</v>
      </c>
      <c r="BQ94">
        <v>0</v>
      </c>
      <c r="BR94">
        <v>37816</v>
      </c>
      <c r="BS94">
        <v>208</v>
      </c>
      <c r="BU94">
        <v>1127</v>
      </c>
      <c r="BV94">
        <v>34601</v>
      </c>
      <c r="BW94">
        <v>2296</v>
      </c>
      <c r="BX94">
        <v>3925</v>
      </c>
      <c r="BZ94">
        <v>27756</v>
      </c>
      <c r="CA94">
        <v>444</v>
      </c>
      <c r="CB94">
        <v>-85</v>
      </c>
      <c r="CC94">
        <v>27343</v>
      </c>
      <c r="CD94">
        <v>942</v>
      </c>
      <c r="CE94">
        <v>7012</v>
      </c>
      <c r="CF94">
        <v>113771</v>
      </c>
      <c r="CG94">
        <v>42560</v>
      </c>
      <c r="CH94">
        <v>-819</v>
      </c>
      <c r="CI94">
        <v>42185</v>
      </c>
      <c r="CJ94">
        <v>114965</v>
      </c>
      <c r="CK94">
        <v>22097</v>
      </c>
      <c r="CL94">
        <v>18457</v>
      </c>
      <c r="CM94">
        <v>2502</v>
      </c>
      <c r="CN94">
        <v>-283</v>
      </c>
      <c r="CO94">
        <v>2111</v>
      </c>
      <c r="CP94">
        <v>27628</v>
      </c>
      <c r="CQ94">
        <v>10121</v>
      </c>
      <c r="CR94">
        <v>1608</v>
      </c>
      <c r="CS94">
        <v>6916</v>
      </c>
      <c r="CT94">
        <v>67686</v>
      </c>
      <c r="CU94">
        <v>29937</v>
      </c>
      <c r="CV94">
        <v>-2144</v>
      </c>
      <c r="CW94">
        <v>13070</v>
      </c>
      <c r="CX94">
        <v>81304</v>
      </c>
      <c r="CY94">
        <v>4001</v>
      </c>
      <c r="CZ94">
        <v>108</v>
      </c>
      <c r="DA94">
        <v>4661</v>
      </c>
      <c r="DB94">
        <v>80536</v>
      </c>
      <c r="DC94">
        <v>2732</v>
      </c>
      <c r="DD94">
        <v>51919</v>
      </c>
      <c r="DE94">
        <v>3118</v>
      </c>
      <c r="DF94">
        <v>186</v>
      </c>
      <c r="DH94">
        <v>54851</v>
      </c>
      <c r="DI94">
        <v>2006</v>
      </c>
      <c r="DJ94">
        <v>29385</v>
      </c>
      <c r="DK94">
        <v>883</v>
      </c>
      <c r="DL94">
        <v>-78</v>
      </c>
      <c r="DM94">
        <v>4661</v>
      </c>
      <c r="DN94">
        <v>25685</v>
      </c>
      <c r="DO94">
        <v>726</v>
      </c>
      <c r="DP94">
        <v>11629</v>
      </c>
      <c r="DQ94">
        <v>1298</v>
      </c>
      <c r="DR94">
        <v>46</v>
      </c>
      <c r="DT94">
        <v>12881</v>
      </c>
      <c r="DU94">
        <v>1199</v>
      </c>
      <c r="DV94">
        <v>57965</v>
      </c>
      <c r="DW94">
        <v>15383</v>
      </c>
      <c r="DX94">
        <v>-361</v>
      </c>
      <c r="DY94">
        <v>40886</v>
      </c>
      <c r="DZ94">
        <v>32823</v>
      </c>
      <c r="EA94">
        <v>11955</v>
      </c>
      <c r="EB94">
        <v>2120</v>
      </c>
      <c r="EC94">
        <v>1417</v>
      </c>
      <c r="ED94">
        <v>-38</v>
      </c>
      <c r="EE94">
        <v>1537</v>
      </c>
      <c r="EF94">
        <v>2038</v>
      </c>
      <c r="EG94">
        <v>584</v>
      </c>
      <c r="EH94">
        <v>275419</v>
      </c>
      <c r="EI94">
        <v>3474</v>
      </c>
      <c r="EJ94">
        <v>55</v>
      </c>
      <c r="EK94">
        <v>197832</v>
      </c>
      <c r="EL94">
        <v>81006</v>
      </c>
      <c r="EM94">
        <v>4998</v>
      </c>
      <c r="EN94">
        <v>207081</v>
      </c>
      <c r="EO94">
        <v>3474</v>
      </c>
      <c r="EP94">
        <v>55</v>
      </c>
      <c r="EQ94">
        <v>197832</v>
      </c>
      <c r="ER94">
        <v>12668</v>
      </c>
      <c r="ES94">
        <v>4998</v>
      </c>
      <c r="ET94">
        <v>68338</v>
      </c>
      <c r="EU94">
        <v>68338</v>
      </c>
      <c r="EV94">
        <v>120050</v>
      </c>
      <c r="EW94">
        <v>18559</v>
      </c>
      <c r="EX94">
        <v>-429</v>
      </c>
      <c r="EY94">
        <v>6936</v>
      </c>
      <c r="EZ94">
        <v>132102</v>
      </c>
      <c r="FA94">
        <v>24103</v>
      </c>
      <c r="FB94">
        <v>233482</v>
      </c>
      <c r="FF94">
        <v>233482</v>
      </c>
      <c r="FH94">
        <v>29060</v>
      </c>
      <c r="FJ94">
        <v>-68</v>
      </c>
      <c r="FK94">
        <v>567</v>
      </c>
      <c r="FL94">
        <v>28561</v>
      </c>
      <c r="FM94">
        <v>942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0"/>
  <sheetViews>
    <sheetView workbookViewId="0"/>
  </sheetViews>
  <sheetFormatPr defaultRowHeight="15" x14ac:dyDescent="0.25"/>
  <cols>
    <col min="1" max="1" width="64" customWidth="1"/>
    <col min="2" max="2" width="18" customWidth="1"/>
  </cols>
  <sheetData>
    <row r="1" spans="1:4" x14ac:dyDescent="0.25">
      <c r="A1" s="4" t="s">
        <v>4521</v>
      </c>
    </row>
    <row r="3" spans="1:4" x14ac:dyDescent="0.25">
      <c r="A3" s="4" t="s">
        <v>4522</v>
      </c>
      <c r="B3" s="16">
        <f>SUMIFS(Refinery_capacity_raw!$K$2:$K$3380, Refinery_capacity_raw!$F$2:$F$3380, About!$B$1, Refinery_capacity_raw!$I$2:$I$3380, VLOOKUP("refcap_product_operating_capacity", Keys!$B:$C, 2, FALSE), Refinery_capacity_raw!$J$2:$J$3380, VLOOKUP("refcap_supply_atm_crude", Keys!$B:$C, 2, FALSE))</f>
        <v>0</v>
      </c>
    </row>
    <row r="4" spans="1:4" x14ac:dyDescent="0.25">
      <c r="A4" t="s">
        <v>4523</v>
      </c>
      <c r="B4" s="16">
        <f>SUMIFS(Refinery_capacity_raw!$K$2:$K$3380, Refinery_capacity_raw!$I$2:$I$3380, VLOOKUP("refcap_product_operating_capacity", Keys!$B:$C, 2, FALSE), Refinery_capacity_raw!$J$2:$J$3380, VLOOKUP("refcap_supply_atm_crude", Keys!$B:$C, 2, FALSE))</f>
        <v>18331493</v>
      </c>
    </row>
    <row r="5" spans="1:4" x14ac:dyDescent="0.25">
      <c r="A5" s="4" t="s">
        <v>4524</v>
      </c>
      <c r="B5" s="18">
        <f>IFERROR(B3/B4, VLOOKUP("zero_test", Keys!$B:$C, 2, FALSE))</f>
        <v>0</v>
      </c>
    </row>
    <row r="6" spans="1:4" x14ac:dyDescent="0.25">
      <c r="A6" s="4" t="s">
        <v>4525</v>
      </c>
      <c r="B6" s="18">
        <f>IFERROR(NG_calcs!$B$3/NG_calcs!$B$8, VLOOKUP("zero_test", Keys!$B:$C, 2, FALSE))</f>
        <v>3.5785353722714564E-6</v>
      </c>
    </row>
    <row r="7" spans="1:4" x14ac:dyDescent="0.25">
      <c r="A7" s="4" t="s">
        <v>4526</v>
      </c>
      <c r="B7" s="18">
        <f>IFERROR(SUMIFS(SEDS_biofuel_raw!$D:$D, SEDS_biofuel_raw!$A:$A, About!$B$2, SEDS_biofuel_raw!$B:$B, VLOOKUP("fuel_ethanol_label", Keys!$B:$C, 2, FALSE))/SUMIFS(SEDS_biofuel_raw!$D:$D, SEDS_biofuel_raw!$B:$B, VLOOKUP("fuel_ethanol_label", Keys!$B:$C, 2, FALSE)), VLOOKUP("zero_test", Keys!$B:$C, 2, FALSE))</f>
        <v>8.4720602067828499E-2</v>
      </c>
      <c r="C7" s="18">
        <f>IFERROR(SUMIFS(SEDS_biofuel_raw!$D:$D, SEDS_biofuel_raw!$A:$A, About!$B$2, SEDS_biofuel_raw!$B:$B, VLOOKUP("seds_biodiesel_label", Keys!$B:$C, 2, FALSE))/SUMIFS(SEDS_biofuel_raw!$D:$D, SEDS_biofuel_raw!$B:$B, VLOOKUP("seds_biodiesel_label", Keys!$B:$C, 2, FALSE)), VLOOKUP("zero_test", Keys!$B:$C, 2, FALSE))</f>
        <v>0</v>
      </c>
      <c r="D7" s="3" t="s">
        <v>4527</v>
      </c>
    </row>
    <row r="8" spans="1:4" x14ac:dyDescent="0.25">
      <c r="A8" s="4" t="s">
        <v>4528</v>
      </c>
    </row>
    <row r="9" spans="1:4" x14ac:dyDescent="0.25">
      <c r="A9" t="s">
        <v>4529</v>
      </c>
      <c r="B9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VLOOKUP("pet5_col_prod_gasoline", Keys!$B:$C, 2, FALSE)), VLOOKUP("zero_test", Keys!$B:$C, 2, FALSE))</f>
        <v>3520823</v>
      </c>
    </row>
    <row r="10" spans="1:4" x14ac:dyDescent="0.25">
      <c r="A10" t="s">
        <v>4530</v>
      </c>
      <c r="B10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VLOOKUP("pet5_col_prod_distillate", Keys!$B:$C, 2, FALSE)), VLOOKUP("zero_test", Keys!$B:$C, 2, FALSE))</f>
        <v>1806606</v>
      </c>
    </row>
    <row r="11" spans="1:4" x14ac:dyDescent="0.25">
      <c r="A11" t="s">
        <v>4531</v>
      </c>
      <c r="B11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VLOOKUP("pet5_col_prod_jet", Keys!$B:$C, 2, FALSE)), VLOOKUP("zero_test", Keys!$B:$C, 2, FALSE))</f>
        <v>660696</v>
      </c>
    </row>
    <row r="12" spans="1:4" x14ac:dyDescent="0.25">
      <c r="A12" t="s">
        <v>4532</v>
      </c>
      <c r="B12" s="16">
        <f>IFERROR(INDEX(PET_supply_data5_raw!$A$4:$FM$94, IFERROR(MATCH(VLOOKUP("anchor_year_datewild", Keys!$B:$C, 2, FALSE), PET_supply_data5_raw!$A$4:$A$94, 0), MATCH(VLOOKUP("anchor_year", Keys!$B:$C, 2, FALSE), PET_supply_data5_raw!$A$4:$A$94, 0)), VLOOKUP("pet5_col_prod_residual", Keys!$B:$C, 2, FALSE)), VLOOKUP("zero_test", Keys!$B:$C, 2, FALSE))</f>
        <v>115747</v>
      </c>
    </row>
    <row r="13" spans="1:4" x14ac:dyDescent="0.25">
      <c r="A13" t="s">
        <v>4533</v>
      </c>
      <c r="B13" s="16">
        <f>SUMIFS(US_pet_production_raw!$F:$F, US_pet_production_raw!$A:$A, VLOOKUP("us_prod_cat_lpg", Keys!$B:$C, 2, FALSE))</f>
        <v>1335518</v>
      </c>
    </row>
    <row r="14" spans="1:4" x14ac:dyDescent="0.25">
      <c r="A14" t="s">
        <v>4534</v>
      </c>
      <c r="B14" s="16">
        <f>SUMIFS(US_pet_production_raw!$F:$F, US_pet_production_raw!$A:$A, VLOOKUP("fuel_ethanol_label", Keys!$B:$C, 2, FALSE))</f>
        <v>386316</v>
      </c>
    </row>
    <row r="15" spans="1:4" x14ac:dyDescent="0.25">
      <c r="A15" t="s">
        <v>4535</v>
      </c>
      <c r="B15" s="16">
        <f>SUMIFS(US_pet_production_raw!$F:$F, US_pet_production_raw!$A:$A, VLOOKUP("us_prod_cat_biofuel_diesel", Keys!$B:$C, 2, FALSE))</f>
        <v>115849</v>
      </c>
    </row>
    <row r="17" spans="1:3" x14ac:dyDescent="0.25">
      <c r="A17" s="4" t="s">
        <v>4536</v>
      </c>
    </row>
    <row r="18" spans="1:3" x14ac:dyDescent="0.25">
      <c r="A18" t="s">
        <v>4537</v>
      </c>
      <c r="B18" s="17">
        <f>B9*VLOOKUP("thousand_to_unit", Keys!$B:$C, 2, FALSE)*VLOOKUP("gasoline_mmbtu_per_bbl", Keys!$B:$C, 2, FALSE)*VLOOKUP("mmbtu_to_btu", Keys!$B:$C, 2, FALSE)*B5</f>
        <v>0</v>
      </c>
      <c r="C18" s="20" t="str">
        <f>VLOOKUP("alloc_refinery_products", Keys!$B:$C, 2, FALSE)</f>
        <v>state share of US atmospheric crude distillation capacity</v>
      </c>
    </row>
    <row r="19" spans="1:3" x14ac:dyDescent="0.25">
      <c r="A19" t="s">
        <v>4538</v>
      </c>
      <c r="B19" s="17">
        <f>B10*VLOOKUP("thousand_to_unit", Keys!$B:$C, 2, FALSE)*VLOOKUP("diesel_mmbtu_per_bbl", Keys!$B:$C, 2, FALSE)*VLOOKUP("mmbtu_to_btu", Keys!$B:$C, 2, FALSE)*B5</f>
        <v>0</v>
      </c>
      <c r="C19" s="20" t="str">
        <f>VLOOKUP("alloc_refinery_products", Keys!$B:$C, 2, FALSE)</f>
        <v>state share of US atmospheric crude distillation capacity</v>
      </c>
    </row>
    <row r="20" spans="1:3" x14ac:dyDescent="0.25">
      <c r="A20" t="s">
        <v>4539</v>
      </c>
      <c r="B20" s="17">
        <f>B11*VLOOKUP("thousand_to_unit", Keys!$B:$C, 2, FALSE)*VLOOKUP("jet_mmbtu_per_bbl", Keys!$B:$C, 2, FALSE)*VLOOKUP("mmbtu_to_btu", Keys!$B:$C, 2, FALSE)*B5</f>
        <v>0</v>
      </c>
      <c r="C20" s="20" t="str">
        <f>VLOOKUP("alloc_refinery_products", Keys!$B:$C, 2, FALSE)</f>
        <v>state share of US atmospheric crude distillation capacity</v>
      </c>
    </row>
    <row r="21" spans="1:3" x14ac:dyDescent="0.25">
      <c r="A21" t="s">
        <v>4540</v>
      </c>
      <c r="B21" s="17">
        <f>B12*VLOOKUP("thousand_to_unit", Keys!$B:$C, 2, FALSE)*VLOOKUP("heavy_oil_mmbtu_per_bbl", Keys!$B:$C, 2, FALSE)*VLOOKUP("mmbtu_to_btu", Keys!$B:$C, 2, FALSE)*B5</f>
        <v>0</v>
      </c>
      <c r="C21" s="20" t="str">
        <f>VLOOKUP("alloc_refinery_products", Keys!$B:$C, 2, FALSE)</f>
        <v>state share of US atmospheric crude distillation capacity</v>
      </c>
    </row>
    <row r="22" spans="1:3" x14ac:dyDescent="0.25">
      <c r="A22" t="s">
        <v>4541</v>
      </c>
      <c r="B22" s="17">
        <f>B13*VLOOKUP("thousand_to_unit", Keys!$B:$C, 2, FALSE)*VLOOKUP("lpg_mmbtu_per_bbl", Keys!$B:$C, 2, FALSE)*VLOOKUP("mmbtu_to_btu", Keys!$B:$C, 2, FALSE)*B6</f>
        <v>17114309482.236032</v>
      </c>
      <c r="C22" s="20" t="str">
        <f>VLOOKUP("alloc_lpg", Keys!$B:$C, 2, FALSE)</f>
        <v>state share of US dry natural gas production</v>
      </c>
    </row>
    <row r="23" spans="1:3" x14ac:dyDescent="0.25">
      <c r="A23" t="s">
        <v>4542</v>
      </c>
      <c r="B23" s="17">
        <f>B14*VLOOKUP("thousand_to_unit", Keys!$B:$C, 2, FALSE)*VLOOKUP("biofuel_gasoline_mmbtu_per_bbl", Keys!$B:$C, 2, FALSE)*VLOOKUP("mmbtu_to_btu", Keys!$B:$C, 2, FALSE)*B7</f>
        <v>115827662419752.3</v>
      </c>
      <c r="C23" s="20" t="str">
        <f>VLOOKUP("alloc_biofuels", Keys!$B:$C, 2, FALSE)</f>
        <v>state share of SEDS state biofuel production (EMFDB ethanol / BDFDB biodiesel)</v>
      </c>
    </row>
    <row r="24" spans="1:3" x14ac:dyDescent="0.25">
      <c r="A24" t="s">
        <v>4543</v>
      </c>
      <c r="B24" s="17">
        <f>B15*VLOOKUP("thousand_to_unit", Keys!$B:$C, 2, FALSE)*VLOOKUP("biofuel_diesel_mmbtu_per_bbl", Keys!$B:$C, 2, FALSE)*VLOOKUP("mmbtu_to_btu", Keys!$B:$C, 2, FALSE)*C7</f>
        <v>0</v>
      </c>
      <c r="C24" s="20" t="str">
        <f>VLOOKUP("alloc_biofuels", Keys!$B:$C, 2, FALSE)</f>
        <v>state share of SEDS state biofuel production (EMFDB ethanol / BDFDB biodiesel)</v>
      </c>
    </row>
    <row r="26" spans="1:3" x14ac:dyDescent="0.25">
      <c r="A26" s="4" t="s">
        <v>4544</v>
      </c>
    </row>
    <row r="27" spans="1:3" x14ac:dyDescent="0.25">
      <c r="A27" s="21" t="s">
        <v>4545</v>
      </c>
      <c r="B27" s="18">
        <f>IFERROR(SUMIFS(Census_exports_raw!$H:$H, Census_exports_raw!$A:$A, About!$B$1, Census_exports_raw!$C:$C, VLOOKUP("hs_gasoline", Keys!$B:$C, 2, FALSE))/SUMIFS(Census_exports_raw!$H:$H, Census_exports_raw!$C:$C, VLOOKUP("hs_gasoline", Keys!$B:$C, 2, FALSE)), VLOOKUP("zero_test", Keys!$B:$C, 2, FALSE))</f>
        <v>0</v>
      </c>
    </row>
    <row r="28" spans="1:3" x14ac:dyDescent="0.25">
      <c r="A28" s="21" t="s">
        <v>4546</v>
      </c>
      <c r="B28" s="18">
        <f>IFERROR(SUMIFS(Census_exports_raw!$H:$H, Census_exports_raw!$A:$A, About!$B$1, Census_exports_raw!$C:$C, VLOOKUP("hs_diesel_jet_hfo", Keys!$B:$C, 2, FALSE))/SUMIFS(Census_exports_raw!$H:$H, Census_exports_raw!$C:$C, VLOOKUP("hs_diesel_jet_hfo", Keys!$B:$C, 2, FALSE)), VLOOKUP("zero_test", Keys!$B:$C, 2, FALSE))</f>
        <v>0</v>
      </c>
    </row>
    <row r="29" spans="1:3" x14ac:dyDescent="0.25">
      <c r="A29" s="21" t="s">
        <v>4547</v>
      </c>
      <c r="B29" s="18">
        <f>IFERROR(SUMIFS(Census_exports_raw!$H:$H, Census_exports_raw!$A:$A, About!$B$1, Census_exports_raw!$C:$C, VLOOKUP("hs_ethanol", Keys!$B:$C, 2, FALSE))/SUMIFS(Census_exports_raw!$H:$H, Census_exports_raw!$C:$C, VLOOKUP("hs_ethanol", Keys!$B:$C, 2, FALSE)), VLOOKUP("zero_test", Keys!$B:$C, 2, FALSE))</f>
        <v>0.17981315887209665</v>
      </c>
    </row>
    <row r="30" spans="1:3" x14ac:dyDescent="0.25">
      <c r="A30" s="21" t="s">
        <v>4548</v>
      </c>
      <c r="B30" s="18">
        <f>IFERROR(SUMIFS(Census_exports_raw!$H:$H, Census_exports_raw!$A:$A, About!$B$1, Census_exports_raw!$C:$C, VLOOKUP("hs_biodiesel", Keys!$B:$C, 2, FALSE))/SUMIFS(Census_exports_raw!$H:$H, Census_exports_raw!$C:$C, VLOOKUP("hs_biodiesel", Keys!$B:$C, 2, FALSE)), VLOOKUP("zero_test", Keys!$B:$C, 2, FALSE))</f>
        <v>0</v>
      </c>
    </row>
    <row r="32" spans="1:3" x14ac:dyDescent="0.25">
      <c r="A32" t="s">
        <v>4549</v>
      </c>
      <c r="B32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VLOOKUP("pet5_col_exports_gasoline", Keys!$B:$C, 2, FALSE)), VLOOKUP("zero_test", Keys!$B:$C, 2, FALSE))*VLOOKUP("thousand_to_unit", Keys!$B:$C, 2, FALSE)*VLOOKUP("gasoline_mmbtu_per_bbl", Keys!$B:$C, 2, FALSE)*VLOOKUP("mmbtu_to_btu", Keys!$B:$C, 2, FALSE)*B27</f>
        <v>0</v>
      </c>
    </row>
    <row r="33" spans="1:2" x14ac:dyDescent="0.25">
      <c r="A33" t="s">
        <v>4550</v>
      </c>
      <c r="B33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VLOOKUP("pet5_col_exports_distillate", Keys!$B:$C, 2, FALSE)), VLOOKUP("zero_test", Keys!$B:$C, 2, FALSE))*VLOOKUP("thousand_to_unit", Keys!$B:$C, 2, FALSE)*VLOOKUP("diesel_mmbtu_per_bbl", Keys!$B:$C, 2, FALSE)*VLOOKUP("mmbtu_to_btu", Keys!$B:$C, 2, FALSE)*B28</f>
        <v>0</v>
      </c>
    </row>
    <row r="34" spans="1:2" x14ac:dyDescent="0.25">
      <c r="A34" t="s">
        <v>4551</v>
      </c>
      <c r="B34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VLOOKUP("pet5_col_exports_jet", Keys!$B:$C, 2, FALSE)), VLOOKUP("zero_test", Keys!$B:$C, 2, FALSE))*VLOOKUP("thousand_to_unit", Keys!$B:$C, 2, FALSE)*VLOOKUP("jet_mmbtu_per_bbl", Keys!$B:$C, 2, FALSE)*VLOOKUP("mmbtu_to_btu", Keys!$B:$C, 2, FALSE)*B28</f>
        <v>0</v>
      </c>
    </row>
    <row r="35" spans="1:2" x14ac:dyDescent="0.25">
      <c r="A35" t="s">
        <v>4552</v>
      </c>
      <c r="B35" s="17">
        <f>IFERROR(INDEX(PET_supply_data5_raw!$A$4:$FM$94, IFERROR(MATCH(VLOOKUP("anchor_year_datewild", Keys!$B:$C, 2, FALSE), PET_supply_data5_raw!$A$4:$A$94, 0), MATCH(VLOOKUP("anchor_year", Keys!$B:$C, 2, FALSE), PET_supply_data5_raw!$A$4:$A$94, 0)), VLOOKUP("pet5_col_exports_residual", Keys!$B:$C, 2, FALSE)), VLOOKUP("zero_test", Keys!$B:$C, 2, FALSE))*VLOOKUP("thousand_to_unit", Keys!$B:$C, 2, FALSE)*VLOOKUP("heavy_oil_mmbtu_per_bbl", Keys!$B:$C, 2, FALSE)*VLOOKUP("mmbtu_to_btu", Keys!$B:$C, 2, FALSE)*B28</f>
        <v>0</v>
      </c>
    </row>
    <row r="36" spans="1:2" x14ac:dyDescent="0.25">
      <c r="A36" t="s">
        <v>4553</v>
      </c>
      <c r="B36" s="17">
        <v>0</v>
      </c>
    </row>
    <row r="37" spans="1:2" x14ac:dyDescent="0.25">
      <c r="A37" t="s">
        <v>4554</v>
      </c>
      <c r="B37" s="17">
        <f>IFERROR(INDEX(US_pet_exports_raw!$E:$E, MATCH(VLOOKUP("biofuel_gasoline_label", Keys!$B:$C, 2, FALSE), US_pet_exports_raw!$A:$A, 0)), VLOOKUP("zero_test", Keys!$B:$C, 2, FALSE))*VLOOKUP("thousand_to_unit", Keys!$B:$C, 2, FALSE)*VLOOKUP("biofuel_gasoline_mmbtu_per_bbl", Keys!$B:$C, 2, FALSE)*VLOOKUP("mmbtu_to_btu", Keys!$B:$C, 2, FALSE)*B29</f>
        <v>29414411390966.484</v>
      </c>
    </row>
    <row r="38" spans="1:2" x14ac:dyDescent="0.25">
      <c r="A38" t="s">
        <v>4555</v>
      </c>
      <c r="B38" s="17">
        <f>IFERROR(INDEX(US_pet_exports_raw!$E:$E, MATCH(VLOOKUP("biofuel_diesel_label", Keys!$B:$C, 2, FALSE), US_pet_exports_raw!$A:$A, 0)), VLOOKUP("zero_test", Keys!$B:$C, 2, FALSE))*VLOOKUP("thousand_to_unit", Keys!$B:$C, 2, FALSE)*VLOOKUP("biofuel_diesel_mmbtu_per_bbl", Keys!$B:$C, 2, FALSE)*VLOOKUP("mmbtu_to_btu", Keys!$B:$C, 2, FALSE)*B30</f>
        <v>0</v>
      </c>
    </row>
    <row r="40" spans="1:2" x14ac:dyDescent="0.25">
      <c r="A40" t="s">
        <v>4556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6"/>
  <sheetViews>
    <sheetView workbookViewId="0"/>
  </sheetViews>
  <sheetFormatPr defaultRowHeight="15" x14ac:dyDescent="0.25"/>
  <cols>
    <col min="6" max="6" width="22" customWidth="1"/>
  </cols>
  <sheetData>
    <row r="1" spans="1:6" x14ac:dyDescent="0.25">
      <c r="A1" s="5" t="s">
        <v>4557</v>
      </c>
      <c r="B1" s="5" t="s">
        <v>786</v>
      </c>
      <c r="C1" s="5" t="s">
        <v>4558</v>
      </c>
      <c r="D1" s="5" t="s">
        <v>4559</v>
      </c>
      <c r="E1" s="5" t="s">
        <v>4560</v>
      </c>
      <c r="F1" s="7" t="s">
        <v>2591</v>
      </c>
    </row>
    <row r="2" spans="1:6" x14ac:dyDescent="0.25">
      <c r="A2" t="s">
        <v>771</v>
      </c>
      <c r="F2" t="str">
        <f>IF(B2="", "", IFERROR(INDEX(Geography!C:C, MATCH(B2, Geography!B:B, 0)), B2))</f>
        <v/>
      </c>
    </row>
    <row r="3" spans="1:6" x14ac:dyDescent="0.25">
      <c r="B3" t="s">
        <v>333</v>
      </c>
      <c r="C3" t="s">
        <v>4561</v>
      </c>
      <c r="D3" t="s">
        <v>4562</v>
      </c>
      <c r="E3">
        <v>2000</v>
      </c>
      <c r="F3" t="str">
        <f>IF(B3="", "", IFERROR(INDEX(Geography!C:C, MATCH(B3, Geography!B:B, 0)), B3))</f>
        <v>Indiana</v>
      </c>
    </row>
    <row r="4" spans="1:6" x14ac:dyDescent="0.25">
      <c r="B4" t="s">
        <v>333</v>
      </c>
      <c r="C4" t="s">
        <v>4563</v>
      </c>
      <c r="D4" t="s">
        <v>4562</v>
      </c>
      <c r="E4">
        <v>5000</v>
      </c>
      <c r="F4" t="str">
        <f>IF(B4="", "", IFERROR(INDEX(Geography!C:C, MATCH(B4, Geography!B:B, 0)), B4))</f>
        <v>Indiana</v>
      </c>
    </row>
    <row r="5" spans="1:6" x14ac:dyDescent="0.25">
      <c r="B5" t="s">
        <v>336</v>
      </c>
      <c r="C5" t="s">
        <v>4564</v>
      </c>
      <c r="D5" t="s">
        <v>4562</v>
      </c>
      <c r="E5">
        <v>10000</v>
      </c>
      <c r="F5" t="str">
        <f>IF(B5="", "", IFERROR(INDEX(Geography!C:C, MATCH(B5, Geography!B:B, 0)), B5))</f>
        <v>Iowa</v>
      </c>
    </row>
    <row r="6" spans="1:6" x14ac:dyDescent="0.25">
      <c r="B6" t="s">
        <v>349</v>
      </c>
      <c r="C6" t="s">
        <v>4565</v>
      </c>
      <c r="D6" t="s">
        <v>4562</v>
      </c>
      <c r="E6">
        <v>77000</v>
      </c>
      <c r="F6" t="str">
        <f>IF(B6="", "", IFERROR(INDEX(Geography!C:C, MATCH(B6, Geography!B:B, 0)), B6))</f>
        <v>Maine</v>
      </c>
    </row>
    <row r="7" spans="1:6" x14ac:dyDescent="0.25">
      <c r="B7" t="s">
        <v>349</v>
      </c>
      <c r="C7" t="s">
        <v>4566</v>
      </c>
      <c r="D7" t="s">
        <v>4562</v>
      </c>
      <c r="E7">
        <v>110000</v>
      </c>
      <c r="F7" t="str">
        <f>IF(B7="", "", IFERROR(INDEX(Geography!C:C, MATCH(B7, Geography!B:B, 0)), B7))</f>
        <v>Maine</v>
      </c>
    </row>
    <row r="8" spans="1:6" x14ac:dyDescent="0.25">
      <c r="B8" t="s">
        <v>349</v>
      </c>
      <c r="C8" t="s">
        <v>4567</v>
      </c>
      <c r="D8" t="s">
        <v>4562</v>
      </c>
      <c r="E8">
        <v>37000</v>
      </c>
      <c r="F8" t="str">
        <f>IF(B8="", "", IFERROR(INDEX(Geography!C:C, MATCH(B8, Geography!B:B, 0)), B8))</f>
        <v>Maine</v>
      </c>
    </row>
    <row r="9" spans="1:6" x14ac:dyDescent="0.25">
      <c r="B9" t="s">
        <v>358</v>
      </c>
      <c r="C9" t="s">
        <v>4568</v>
      </c>
      <c r="D9" t="s">
        <v>4562</v>
      </c>
      <c r="E9">
        <v>114000</v>
      </c>
      <c r="F9" t="str">
        <f>IF(B9="", "", IFERROR(INDEX(Geography!C:C, MATCH(B9, Geography!B:B, 0)), B9))</f>
        <v>Michigan</v>
      </c>
    </row>
    <row r="10" spans="1:6" x14ac:dyDescent="0.25">
      <c r="B10" t="s">
        <v>358</v>
      </c>
      <c r="C10" t="s">
        <v>4569</v>
      </c>
      <c r="D10" t="s">
        <v>4562</v>
      </c>
      <c r="E10">
        <v>50000</v>
      </c>
      <c r="F10" t="str">
        <f>IF(B10="", "", IFERROR(INDEX(Geography!C:C, MATCH(B10, Geography!B:B, 0)), B10))</f>
        <v>Michigan</v>
      </c>
    </row>
    <row r="11" spans="1:6" x14ac:dyDescent="0.25">
      <c r="B11" t="s">
        <v>358</v>
      </c>
      <c r="C11" t="s">
        <v>4570</v>
      </c>
      <c r="D11" t="s">
        <v>4562</v>
      </c>
      <c r="E11">
        <v>9000</v>
      </c>
      <c r="F11" t="str">
        <f>IF(B11="", "", IFERROR(INDEX(Geography!C:C, MATCH(B11, Geography!B:B, 0)), B11))</f>
        <v>Michigan</v>
      </c>
    </row>
    <row r="12" spans="1:6" x14ac:dyDescent="0.25">
      <c r="B12" t="s">
        <v>367</v>
      </c>
      <c r="C12" t="s">
        <v>4571</v>
      </c>
      <c r="D12" t="s">
        <v>4562</v>
      </c>
      <c r="E12">
        <v>5000</v>
      </c>
      <c r="F12" t="str">
        <f>IF(B12="", "", IFERROR(INDEX(Geography!C:C, MATCH(B12, Geography!B:B, 0)), B12))</f>
        <v>Missouri</v>
      </c>
    </row>
    <row r="13" spans="1:6" x14ac:dyDescent="0.25">
      <c r="B13" t="s">
        <v>367</v>
      </c>
      <c r="C13" t="s">
        <v>4572</v>
      </c>
      <c r="D13" t="s">
        <v>4562</v>
      </c>
      <c r="E13">
        <v>12000</v>
      </c>
      <c r="F13" t="str">
        <f>IF(B13="", "", IFERROR(INDEX(Geography!C:C, MATCH(B13, Geography!B:B, 0)), B13))</f>
        <v>Missouri</v>
      </c>
    </row>
    <row r="14" spans="1:6" x14ac:dyDescent="0.25">
      <c r="B14" t="s">
        <v>379</v>
      </c>
      <c r="C14" t="s">
        <v>4573</v>
      </c>
      <c r="D14" t="s">
        <v>4562</v>
      </c>
      <c r="E14">
        <v>90000</v>
      </c>
      <c r="F14" t="str">
        <f>IF(B14="", "", IFERROR(INDEX(Geography!C:C, MATCH(B14, Geography!B:B, 0)), B14))</f>
        <v>New Hampshire</v>
      </c>
    </row>
    <row r="15" spans="1:6" x14ac:dyDescent="0.25">
      <c r="B15" t="s">
        <v>389</v>
      </c>
      <c r="C15" t="s">
        <v>4574</v>
      </c>
      <c r="D15" t="s">
        <v>4562</v>
      </c>
      <c r="E15">
        <v>46574</v>
      </c>
      <c r="F15" t="str">
        <f>IF(B15="", "", IFERROR(INDEX(Geography!C:C, MATCH(B15, Geography!B:B, 0)), B15))</f>
        <v>New York</v>
      </c>
    </row>
    <row r="16" spans="1:6" x14ac:dyDescent="0.25">
      <c r="B16" t="s">
        <v>389</v>
      </c>
      <c r="C16" t="s">
        <v>4575</v>
      </c>
      <c r="D16" t="s">
        <v>4562</v>
      </c>
      <c r="E16">
        <v>120000</v>
      </c>
      <c r="F16" t="str">
        <f>IF(B16="", "", IFERROR(INDEX(Geography!C:C, MATCH(B16, Geography!B:B, 0)), B16))</f>
        <v>New York</v>
      </c>
    </row>
    <row r="17" spans="2:6" x14ac:dyDescent="0.25">
      <c r="B17" t="s">
        <v>389</v>
      </c>
      <c r="C17" t="s">
        <v>4576</v>
      </c>
      <c r="D17" t="s">
        <v>4562</v>
      </c>
      <c r="E17">
        <v>88000</v>
      </c>
      <c r="F17" t="str">
        <f>IF(B17="", "", IFERROR(INDEX(Geography!C:C, MATCH(B17, Geography!B:B, 0)), B17))</f>
        <v>New York</v>
      </c>
    </row>
    <row r="18" spans="2:6" x14ac:dyDescent="0.25">
      <c r="B18" t="s">
        <v>389</v>
      </c>
      <c r="C18" t="s">
        <v>4577</v>
      </c>
      <c r="D18" t="s">
        <v>4562</v>
      </c>
      <c r="E18">
        <v>60000</v>
      </c>
      <c r="F18" t="str">
        <f>IF(B18="", "", IFERROR(INDEX(Geography!C:C, MATCH(B18, Geography!B:B, 0)), B18))</f>
        <v>New York</v>
      </c>
    </row>
    <row r="19" spans="2:6" x14ac:dyDescent="0.25">
      <c r="B19" t="s">
        <v>398</v>
      </c>
      <c r="C19" t="s">
        <v>4578</v>
      </c>
      <c r="D19" t="s">
        <v>4562</v>
      </c>
      <c r="E19">
        <v>45000</v>
      </c>
      <c r="F19" t="str">
        <f>IF(B19="", "", IFERROR(INDEX(Geography!C:C, MATCH(B19, Geography!B:B, 0)), B19))</f>
        <v>Ohio</v>
      </c>
    </row>
    <row r="20" spans="2:6" x14ac:dyDescent="0.25">
      <c r="B20" t="s">
        <v>398</v>
      </c>
      <c r="C20" t="s">
        <v>4579</v>
      </c>
      <c r="D20" t="s">
        <v>4562</v>
      </c>
      <c r="E20">
        <v>60000</v>
      </c>
      <c r="F20" t="str">
        <f>IF(B20="", "", IFERROR(INDEX(Geography!C:C, MATCH(B20, Geography!B:B, 0)), B20))</f>
        <v>Ohio</v>
      </c>
    </row>
    <row r="21" spans="2:6" x14ac:dyDescent="0.25">
      <c r="B21" t="s">
        <v>398</v>
      </c>
      <c r="C21" t="s">
        <v>4580</v>
      </c>
      <c r="D21" t="s">
        <v>4562</v>
      </c>
      <c r="E21">
        <v>2500</v>
      </c>
      <c r="F21" t="str">
        <f>IF(B21="", "", IFERROR(INDEX(Geography!C:C, MATCH(B21, Geography!B:B, 0)), B21))</f>
        <v>Ohio</v>
      </c>
    </row>
    <row r="22" spans="2:6" x14ac:dyDescent="0.25">
      <c r="B22" t="s">
        <v>407</v>
      </c>
      <c r="C22" t="s">
        <v>4581</v>
      </c>
      <c r="D22" t="s">
        <v>4562</v>
      </c>
      <c r="E22">
        <v>70000</v>
      </c>
      <c r="F22" t="str">
        <f>IF(B22="", "", IFERROR(INDEX(Geography!C:C, MATCH(B22, Geography!B:B, 0)), B22))</f>
        <v>Pennsylvania</v>
      </c>
    </row>
    <row r="23" spans="2:6" x14ac:dyDescent="0.25">
      <c r="B23" t="s">
        <v>407</v>
      </c>
      <c r="C23" t="s">
        <v>4582</v>
      </c>
      <c r="D23" t="s">
        <v>4562</v>
      </c>
      <c r="E23">
        <v>37153</v>
      </c>
      <c r="F23" t="str">
        <f>IF(B23="", "", IFERROR(INDEX(Geography!C:C, MATCH(B23, Geography!B:B, 0)), B23))</f>
        <v>Pennsylvania</v>
      </c>
    </row>
    <row r="24" spans="2:6" x14ac:dyDescent="0.25">
      <c r="B24" t="s">
        <v>407</v>
      </c>
      <c r="C24" t="s">
        <v>4583</v>
      </c>
      <c r="D24" t="s">
        <v>4562</v>
      </c>
      <c r="E24">
        <v>125000</v>
      </c>
      <c r="F24" t="str">
        <f>IF(B24="", "", IFERROR(INDEX(Geography!C:C, MATCH(B24, Geography!B:B, 0)), B24))</f>
        <v>Pennsylvania</v>
      </c>
    </row>
    <row r="25" spans="2:6" x14ac:dyDescent="0.25">
      <c r="B25" t="s">
        <v>407</v>
      </c>
      <c r="C25" t="s">
        <v>4584</v>
      </c>
      <c r="D25" t="s">
        <v>4562</v>
      </c>
      <c r="E25">
        <v>50000</v>
      </c>
      <c r="F25" t="str">
        <f>IF(B25="", "", IFERROR(INDEX(Geography!C:C, MATCH(B25, Geography!B:B, 0)), B25))</f>
        <v>Pennsylvania</v>
      </c>
    </row>
    <row r="26" spans="2:6" x14ac:dyDescent="0.25">
      <c r="B26" t="s">
        <v>407</v>
      </c>
      <c r="C26" t="s">
        <v>4585</v>
      </c>
      <c r="D26" t="s">
        <v>4562</v>
      </c>
      <c r="E26">
        <v>2000</v>
      </c>
      <c r="F26" t="str">
        <f>IF(B26="", "", IFERROR(INDEX(Geography!C:C, MATCH(B26, Geography!B:B, 0)), B26))</f>
        <v>Pennsylvania</v>
      </c>
    </row>
    <row r="27" spans="2:6" x14ac:dyDescent="0.25">
      <c r="B27" t="s">
        <v>407</v>
      </c>
      <c r="C27" t="s">
        <v>4586</v>
      </c>
      <c r="D27" t="s">
        <v>4562</v>
      </c>
      <c r="E27">
        <v>88000</v>
      </c>
      <c r="F27" t="str">
        <f>IF(B27="", "", IFERROR(INDEX(Geography!C:C, MATCH(B27, Geography!B:B, 0)), B27))</f>
        <v>Pennsylvania</v>
      </c>
    </row>
    <row r="28" spans="2:6" x14ac:dyDescent="0.25">
      <c r="B28" t="s">
        <v>407</v>
      </c>
      <c r="C28" t="s">
        <v>4587</v>
      </c>
      <c r="D28" t="s">
        <v>4562</v>
      </c>
      <c r="E28">
        <v>5000</v>
      </c>
      <c r="F28" t="str">
        <f>IF(B28="", "", IFERROR(INDEX(Geography!C:C, MATCH(B28, Geography!B:B, 0)), B28))</f>
        <v>Pennsylvania</v>
      </c>
    </row>
    <row r="29" spans="2:6" x14ac:dyDescent="0.25">
      <c r="B29" t="s">
        <v>407</v>
      </c>
      <c r="C29" t="s">
        <v>4588</v>
      </c>
      <c r="D29" t="s">
        <v>4562</v>
      </c>
      <c r="E29">
        <v>9000</v>
      </c>
      <c r="F29" t="str">
        <f>IF(B29="", "", IFERROR(INDEX(Geography!C:C, MATCH(B29, Geography!B:B, 0)), B29))</f>
        <v>Pennsylvania</v>
      </c>
    </row>
    <row r="30" spans="2:6" x14ac:dyDescent="0.25">
      <c r="B30" t="s">
        <v>428</v>
      </c>
      <c r="C30" t="s">
        <v>4589</v>
      </c>
      <c r="D30" t="s">
        <v>4562</v>
      </c>
      <c r="E30">
        <v>14000</v>
      </c>
      <c r="F30" t="str">
        <f>IF(B30="", "", IFERROR(INDEX(Geography!C:C, MATCH(B30, Geography!B:B, 0)), B30))</f>
        <v>Vermont</v>
      </c>
    </row>
    <row r="31" spans="2:6" x14ac:dyDescent="0.25">
      <c r="B31" t="s">
        <v>437</v>
      </c>
      <c r="C31" t="s">
        <v>4590</v>
      </c>
      <c r="D31" t="s">
        <v>4562</v>
      </c>
      <c r="E31">
        <v>50000</v>
      </c>
      <c r="F31" t="str">
        <f>IF(B31="", "", IFERROR(INDEX(Geography!C:C, MATCH(B31, Geography!B:B, 0)), B31))</f>
        <v>West Virginia</v>
      </c>
    </row>
    <row r="32" spans="2:6" x14ac:dyDescent="0.25">
      <c r="B32" t="s">
        <v>437</v>
      </c>
      <c r="C32" t="s">
        <v>4591</v>
      </c>
      <c r="D32" t="s">
        <v>4562</v>
      </c>
      <c r="E32">
        <v>72800</v>
      </c>
      <c r="F32" t="str">
        <f>IF(B32="", "", IFERROR(INDEX(Geography!C:C, MATCH(B32, Geography!B:B, 0)), B32))</f>
        <v>West Virginia</v>
      </c>
    </row>
    <row r="33" spans="1:6" x14ac:dyDescent="0.25">
      <c r="B33" t="s">
        <v>437</v>
      </c>
      <c r="C33" t="s">
        <v>4592</v>
      </c>
      <c r="D33" t="s">
        <v>4562</v>
      </c>
      <c r="E33">
        <v>122880</v>
      </c>
      <c r="F33" t="str">
        <f>IF(B33="", "", IFERROR(INDEX(Geography!C:C, MATCH(B33, Geography!B:B, 0)), B33))</f>
        <v>West Virginia</v>
      </c>
    </row>
    <row r="34" spans="1:6" x14ac:dyDescent="0.25">
      <c r="B34" t="s">
        <v>440</v>
      </c>
      <c r="C34" t="s">
        <v>4593</v>
      </c>
      <c r="D34" t="s">
        <v>4562</v>
      </c>
      <c r="E34">
        <v>50000</v>
      </c>
      <c r="F34" t="str">
        <f>IF(B34="", "", IFERROR(INDEX(Geography!C:C, MATCH(B34, Geography!B:B, 0)), B34))</f>
        <v>Wisconsin</v>
      </c>
    </row>
    <row r="35" spans="1:6" x14ac:dyDescent="0.25">
      <c r="B35" t="s">
        <v>440</v>
      </c>
      <c r="C35" t="s">
        <v>4594</v>
      </c>
      <c r="D35" t="s">
        <v>4562</v>
      </c>
      <c r="E35">
        <v>90000</v>
      </c>
      <c r="F35" t="str">
        <f>IF(B35="", "", IFERROR(INDEX(Geography!C:C, MATCH(B35, Geography!B:B, 0)), B35))</f>
        <v>Wisconsin</v>
      </c>
    </row>
    <row r="36" spans="1:6" x14ac:dyDescent="0.25">
      <c r="B36" t="s">
        <v>440</v>
      </c>
      <c r="C36" t="s">
        <v>4595</v>
      </c>
      <c r="D36" t="s">
        <v>4562</v>
      </c>
      <c r="E36">
        <v>30000</v>
      </c>
      <c r="F36" t="str">
        <f>IF(B36="", "", IFERROR(INDEX(Geography!C:C, MATCH(B36, Geography!B:B, 0)), B36))</f>
        <v>Wisconsin</v>
      </c>
    </row>
    <row r="37" spans="1:6" x14ac:dyDescent="0.25">
      <c r="B37" t="s">
        <v>440</v>
      </c>
      <c r="C37" t="s">
        <v>4596</v>
      </c>
      <c r="D37" t="s">
        <v>4562</v>
      </c>
      <c r="E37">
        <v>55000</v>
      </c>
      <c r="F37" t="str">
        <f>IF(B37="", "", IFERROR(INDEX(Geography!C:C, MATCH(B37, Geography!B:B, 0)), B37))</f>
        <v>Wisconsin</v>
      </c>
    </row>
    <row r="38" spans="1:6" x14ac:dyDescent="0.25">
      <c r="B38" t="s">
        <v>440</v>
      </c>
      <c r="C38" t="s">
        <v>4597</v>
      </c>
      <c r="D38" t="s">
        <v>4562</v>
      </c>
      <c r="E38">
        <v>5000</v>
      </c>
      <c r="F38" t="str">
        <f>IF(B38="", "", IFERROR(INDEX(Geography!C:C, MATCH(B38, Geography!B:B, 0)), B38))</f>
        <v>Wisconsin</v>
      </c>
    </row>
    <row r="39" spans="1:6" x14ac:dyDescent="0.25">
      <c r="A39" t="s">
        <v>4598</v>
      </c>
      <c r="E39">
        <v>1818907</v>
      </c>
      <c r="F39" t="str">
        <f>IF(B39="", "", IFERROR(INDEX(Geography!C:C, MATCH(B39, Geography!B:B, 0)), B39))</f>
        <v/>
      </c>
    </row>
    <row r="40" spans="1:6" x14ac:dyDescent="0.25">
      <c r="A40" t="s">
        <v>4599</v>
      </c>
      <c r="F40" t="str">
        <f>IF(B40="", "", IFERROR(INDEX(Geography!C:C, MATCH(B40, Geography!B:B, 0)), B40))</f>
        <v/>
      </c>
    </row>
    <row r="41" spans="1:6" x14ac:dyDescent="0.25">
      <c r="B41" t="s">
        <v>293</v>
      </c>
      <c r="C41" t="s">
        <v>4600</v>
      </c>
      <c r="D41" t="s">
        <v>4562</v>
      </c>
      <c r="E41">
        <v>358150</v>
      </c>
      <c r="F41" t="str">
        <f>IF(B41="", "", IFERROR(INDEX(Geography!C:C, MATCH(B41, Geography!B:B, 0)), B41))</f>
        <v>Alabama</v>
      </c>
    </row>
    <row r="42" spans="1:6" x14ac:dyDescent="0.25">
      <c r="B42" t="s">
        <v>293</v>
      </c>
      <c r="C42" t="s">
        <v>4601</v>
      </c>
      <c r="D42" t="s">
        <v>4562</v>
      </c>
      <c r="E42">
        <v>400439</v>
      </c>
      <c r="F42" t="str">
        <f>IF(B42="", "", IFERROR(INDEX(Geography!C:C, MATCH(B42, Geography!B:B, 0)), B42))</f>
        <v>Alabama</v>
      </c>
    </row>
    <row r="43" spans="1:6" x14ac:dyDescent="0.25">
      <c r="B43" t="s">
        <v>293</v>
      </c>
      <c r="C43" t="s">
        <v>4602</v>
      </c>
      <c r="D43" t="s">
        <v>4562</v>
      </c>
      <c r="E43">
        <v>110000</v>
      </c>
      <c r="F43" t="str">
        <f>IF(B43="", "", IFERROR(INDEX(Geography!C:C, MATCH(B43, Geography!B:B, 0)), B43))</f>
        <v>Alabama</v>
      </c>
    </row>
    <row r="44" spans="1:6" x14ac:dyDescent="0.25">
      <c r="B44" t="s">
        <v>300</v>
      </c>
      <c r="C44" t="s">
        <v>4603</v>
      </c>
      <c r="D44" t="s">
        <v>4562</v>
      </c>
      <c r="E44">
        <v>744060</v>
      </c>
      <c r="F44" t="str">
        <f>IF(B44="", "", IFERROR(INDEX(Geography!C:C, MATCH(B44, Geography!B:B, 0)), B44))</f>
        <v>Arkansas</v>
      </c>
    </row>
    <row r="45" spans="1:6" x14ac:dyDescent="0.25">
      <c r="B45" t="s">
        <v>300</v>
      </c>
      <c r="C45" t="s">
        <v>4604</v>
      </c>
      <c r="D45" t="s">
        <v>4562</v>
      </c>
      <c r="E45">
        <v>165347</v>
      </c>
      <c r="F45" t="str">
        <f>IF(B45="", "", IFERROR(INDEX(Geography!C:C, MATCH(B45, Geography!B:B, 0)), B45))</f>
        <v>Arkansas</v>
      </c>
    </row>
    <row r="46" spans="1:6" x14ac:dyDescent="0.25">
      <c r="B46" t="s">
        <v>320</v>
      </c>
      <c r="C46" t="s">
        <v>4605</v>
      </c>
      <c r="D46" t="s">
        <v>4562</v>
      </c>
      <c r="E46">
        <v>826725</v>
      </c>
      <c r="F46" t="str">
        <f>IF(B46="", "", IFERROR(INDEX(Geography!C:C, MATCH(B46, Geography!B:B, 0)), B46))</f>
        <v>Florida</v>
      </c>
    </row>
    <row r="47" spans="1:6" x14ac:dyDescent="0.25">
      <c r="B47" t="s">
        <v>323</v>
      </c>
      <c r="C47" t="s">
        <v>4606</v>
      </c>
      <c r="D47" t="s">
        <v>4562</v>
      </c>
      <c r="E47">
        <v>826733</v>
      </c>
      <c r="F47" t="str">
        <f>IF(B47="", "", IFERROR(INDEX(Geography!C:C, MATCH(B47, Geography!B:B, 0)), B47))</f>
        <v>Georgia</v>
      </c>
    </row>
    <row r="48" spans="1:6" x14ac:dyDescent="0.25">
      <c r="B48" t="s">
        <v>323</v>
      </c>
      <c r="C48" t="s">
        <v>4607</v>
      </c>
      <c r="D48" t="s">
        <v>4562</v>
      </c>
      <c r="E48">
        <v>350000</v>
      </c>
      <c r="F48" t="str">
        <f>IF(B48="", "", IFERROR(INDEX(Geography!C:C, MATCH(B48, Geography!B:B, 0)), B48))</f>
        <v>Georgia</v>
      </c>
    </row>
    <row r="49" spans="2:6" x14ac:dyDescent="0.25">
      <c r="B49" t="s">
        <v>323</v>
      </c>
      <c r="C49" t="s">
        <v>4608</v>
      </c>
      <c r="D49" t="s">
        <v>4609</v>
      </c>
      <c r="E49">
        <v>135000</v>
      </c>
      <c r="F49" t="str">
        <f>IF(B49="", "", IFERROR(INDEX(Geography!C:C, MATCH(B49, Geography!B:B, 0)), B49))</f>
        <v>Georgia</v>
      </c>
    </row>
    <row r="50" spans="2:6" x14ac:dyDescent="0.25">
      <c r="B50" t="s">
        <v>323</v>
      </c>
      <c r="C50" t="s">
        <v>4610</v>
      </c>
      <c r="D50" t="s">
        <v>4562</v>
      </c>
      <c r="E50">
        <v>200000</v>
      </c>
      <c r="F50" t="str">
        <f>IF(B50="", "", IFERROR(INDEX(Geography!C:C, MATCH(B50, Geography!B:B, 0)), B50))</f>
        <v>Georgia</v>
      </c>
    </row>
    <row r="51" spans="2:6" x14ac:dyDescent="0.25">
      <c r="B51" t="s">
        <v>323</v>
      </c>
      <c r="C51" t="s">
        <v>4611</v>
      </c>
      <c r="D51" t="s">
        <v>4562</v>
      </c>
      <c r="E51">
        <v>250000</v>
      </c>
      <c r="F51" t="str">
        <f>IF(B51="", "", IFERROR(INDEX(Geography!C:C, MATCH(B51, Geography!B:B, 0)), B51))</f>
        <v>Georgia</v>
      </c>
    </row>
    <row r="52" spans="2:6" x14ac:dyDescent="0.25">
      <c r="B52" t="s">
        <v>323</v>
      </c>
      <c r="C52" t="s">
        <v>4612</v>
      </c>
      <c r="D52" t="s">
        <v>4562</v>
      </c>
      <c r="E52">
        <v>88000</v>
      </c>
      <c r="F52" t="str">
        <f>IF(B52="", "", IFERROR(INDEX(Geography!C:C, MATCH(B52, Geography!B:B, 0)), B52))</f>
        <v>Georgia</v>
      </c>
    </row>
    <row r="53" spans="2:6" x14ac:dyDescent="0.25">
      <c r="B53" t="s">
        <v>343</v>
      </c>
      <c r="C53" t="s">
        <v>4613</v>
      </c>
      <c r="D53" t="s">
        <v>4562</v>
      </c>
      <c r="E53">
        <v>72000</v>
      </c>
      <c r="F53" t="str">
        <f>IF(B53="", "", IFERROR(INDEX(Geography!C:C, MATCH(B53, Geography!B:B, 0)), B53))</f>
        <v>Kentucky</v>
      </c>
    </row>
    <row r="54" spans="2:6" x14ac:dyDescent="0.25">
      <c r="B54" t="s">
        <v>343</v>
      </c>
      <c r="C54" t="s">
        <v>4614</v>
      </c>
      <c r="D54" t="s">
        <v>4562</v>
      </c>
      <c r="E54">
        <v>8000</v>
      </c>
      <c r="F54" t="str">
        <f>IF(B54="", "", IFERROR(INDEX(Geography!C:C, MATCH(B54, Geography!B:B, 0)), B54))</f>
        <v>Kentucky</v>
      </c>
    </row>
    <row r="55" spans="2:6" x14ac:dyDescent="0.25">
      <c r="B55" t="s">
        <v>346</v>
      </c>
      <c r="C55" t="s">
        <v>4615</v>
      </c>
      <c r="D55" t="s">
        <v>4562</v>
      </c>
      <c r="E55">
        <v>609527</v>
      </c>
      <c r="F55" t="str">
        <f>IF(B55="", "", IFERROR(INDEX(Geography!C:C, MATCH(B55, Geography!B:B, 0)), B55))</f>
        <v>Louisiana</v>
      </c>
    </row>
    <row r="56" spans="2:6" x14ac:dyDescent="0.25">
      <c r="B56" t="s">
        <v>346</v>
      </c>
      <c r="C56" t="s">
        <v>4616</v>
      </c>
      <c r="D56" t="s">
        <v>4562</v>
      </c>
      <c r="E56">
        <v>672901</v>
      </c>
      <c r="F56" t="str">
        <f>IF(B56="", "", IFERROR(INDEX(Geography!C:C, MATCH(B56, Geography!B:B, 0)), B56))</f>
        <v>Louisiana</v>
      </c>
    </row>
    <row r="57" spans="2:6" x14ac:dyDescent="0.25">
      <c r="B57" t="s">
        <v>364</v>
      </c>
      <c r="C57" t="s">
        <v>4617</v>
      </c>
      <c r="D57" t="s">
        <v>4562</v>
      </c>
      <c r="E57">
        <v>523693</v>
      </c>
      <c r="F57" t="str">
        <f>IF(B57="", "", IFERROR(INDEX(Geography!C:C, MATCH(B57, Geography!B:B, 0)), B57))</f>
        <v>Mississippi</v>
      </c>
    </row>
    <row r="58" spans="2:6" x14ac:dyDescent="0.25">
      <c r="B58" t="s">
        <v>392</v>
      </c>
      <c r="C58" t="s">
        <v>4618</v>
      </c>
      <c r="D58" t="s">
        <v>4562</v>
      </c>
      <c r="E58">
        <v>50000</v>
      </c>
      <c r="F58" t="str">
        <f>IF(B58="", "", IFERROR(INDEX(Geography!C:C, MATCH(B58, Geography!B:B, 0)), B58))</f>
        <v>North Carolina</v>
      </c>
    </row>
    <row r="59" spans="2:6" x14ac:dyDescent="0.25">
      <c r="B59" t="s">
        <v>392</v>
      </c>
      <c r="C59" t="s">
        <v>4619</v>
      </c>
      <c r="D59" t="s">
        <v>4562</v>
      </c>
      <c r="E59">
        <v>551156</v>
      </c>
      <c r="F59" t="str">
        <f>IF(B59="", "", IFERROR(INDEX(Geography!C:C, MATCH(B59, Geography!B:B, 0)), B59))</f>
        <v>North Carolina</v>
      </c>
    </row>
    <row r="60" spans="2:6" x14ac:dyDescent="0.25">
      <c r="B60" t="s">
        <v>392</v>
      </c>
      <c r="C60" t="s">
        <v>4620</v>
      </c>
      <c r="D60" t="s">
        <v>4562</v>
      </c>
      <c r="E60">
        <v>551156</v>
      </c>
      <c r="F60" t="str">
        <f>IF(B60="", "", IFERROR(INDEX(Geography!C:C, MATCH(B60, Geography!B:B, 0)), B60))</f>
        <v>North Carolina</v>
      </c>
    </row>
    <row r="61" spans="2:6" x14ac:dyDescent="0.25">
      <c r="B61" t="s">
        <v>392</v>
      </c>
      <c r="C61" t="s">
        <v>4621</v>
      </c>
      <c r="D61" t="s">
        <v>4562</v>
      </c>
      <c r="E61">
        <v>385509</v>
      </c>
      <c r="F61" t="str">
        <f>IF(B61="", "", IFERROR(INDEX(Geography!C:C, MATCH(B61, Geography!B:B, 0)), B61))</f>
        <v>North Carolina</v>
      </c>
    </row>
    <row r="62" spans="2:6" x14ac:dyDescent="0.25">
      <c r="B62" t="s">
        <v>392</v>
      </c>
      <c r="C62" t="s">
        <v>4622</v>
      </c>
      <c r="D62" t="s">
        <v>4562</v>
      </c>
      <c r="E62">
        <v>600000</v>
      </c>
      <c r="F62" t="str">
        <f>IF(B62="", "", IFERROR(INDEX(Geography!C:C, MATCH(B62, Geography!B:B, 0)), B62))</f>
        <v>North Carolina</v>
      </c>
    </row>
    <row r="63" spans="2:6" x14ac:dyDescent="0.25">
      <c r="B63" t="s">
        <v>413</v>
      </c>
      <c r="C63" t="s">
        <v>4623</v>
      </c>
      <c r="D63" t="s">
        <v>4562</v>
      </c>
      <c r="E63">
        <v>551150</v>
      </c>
      <c r="F63" t="str">
        <f>IF(B63="", "", IFERROR(INDEX(Geography!C:C, MATCH(B63, Geography!B:B, 0)), B63))</f>
        <v>South Carolina</v>
      </c>
    </row>
    <row r="64" spans="2:6" x14ac:dyDescent="0.25">
      <c r="B64" t="s">
        <v>413</v>
      </c>
      <c r="C64" t="s">
        <v>4624</v>
      </c>
      <c r="D64" t="s">
        <v>4609</v>
      </c>
      <c r="E64">
        <v>32000</v>
      </c>
      <c r="F64" t="str">
        <f>IF(B64="", "", IFERROR(INDEX(Geography!C:C, MATCH(B64, Geography!B:B, 0)), B64))</f>
        <v>South Carolina</v>
      </c>
    </row>
    <row r="65" spans="1:6" x14ac:dyDescent="0.25">
      <c r="B65" t="s">
        <v>419</v>
      </c>
      <c r="C65" t="s">
        <v>4625</v>
      </c>
      <c r="D65" t="s">
        <v>4562</v>
      </c>
      <c r="E65">
        <v>18000</v>
      </c>
      <c r="F65" t="str">
        <f>IF(B65="", "", IFERROR(INDEX(Geography!C:C, MATCH(B65, Geography!B:B, 0)), B65))</f>
        <v>Tennessee</v>
      </c>
    </row>
    <row r="66" spans="1:6" x14ac:dyDescent="0.25">
      <c r="B66" t="s">
        <v>419</v>
      </c>
      <c r="C66" t="s">
        <v>4626</v>
      </c>
      <c r="D66" t="s">
        <v>4562</v>
      </c>
      <c r="E66">
        <v>36500</v>
      </c>
      <c r="F66" t="str">
        <f>IF(B66="", "", IFERROR(INDEX(Geography!C:C, MATCH(B66, Geography!B:B, 0)), B66))</f>
        <v>Tennessee</v>
      </c>
    </row>
    <row r="67" spans="1:6" x14ac:dyDescent="0.25">
      <c r="B67" t="s">
        <v>419</v>
      </c>
      <c r="C67" t="s">
        <v>4627</v>
      </c>
      <c r="D67" t="s">
        <v>4562</v>
      </c>
      <c r="E67">
        <v>120000</v>
      </c>
      <c r="F67" t="str">
        <f>IF(B67="", "", IFERROR(INDEX(Geography!C:C, MATCH(B67, Geography!B:B, 0)), B67))</f>
        <v>Tennessee</v>
      </c>
    </row>
    <row r="68" spans="1:6" x14ac:dyDescent="0.25">
      <c r="B68" t="s">
        <v>422</v>
      </c>
      <c r="C68" t="s">
        <v>4628</v>
      </c>
      <c r="D68" t="s">
        <v>4562</v>
      </c>
      <c r="E68">
        <v>507063</v>
      </c>
      <c r="F68" t="str">
        <f>IF(B68="", "", IFERROR(INDEX(Geography!C:C, MATCH(B68, Geography!B:B, 0)), B68))</f>
        <v>Texas</v>
      </c>
    </row>
    <row r="69" spans="1:6" x14ac:dyDescent="0.25">
      <c r="B69" t="s">
        <v>431</v>
      </c>
      <c r="C69" t="s">
        <v>4629</v>
      </c>
      <c r="D69" t="s">
        <v>4562</v>
      </c>
      <c r="E69">
        <v>45000</v>
      </c>
      <c r="F69" t="str">
        <f>IF(B69="", "", IFERROR(INDEX(Geography!C:C, MATCH(B69, Geography!B:B, 0)), B69))</f>
        <v>Virginia</v>
      </c>
    </row>
    <row r="70" spans="1:6" x14ac:dyDescent="0.25">
      <c r="B70" t="s">
        <v>431</v>
      </c>
      <c r="C70" t="s">
        <v>4630</v>
      </c>
      <c r="D70" t="s">
        <v>4562</v>
      </c>
      <c r="E70">
        <v>551156</v>
      </c>
      <c r="F70" t="str">
        <f>IF(B70="", "", IFERROR(INDEX(Geography!C:C, MATCH(B70, Geography!B:B, 0)), B70))</f>
        <v>Virginia</v>
      </c>
    </row>
    <row r="71" spans="1:6" x14ac:dyDescent="0.25">
      <c r="B71" t="s">
        <v>431</v>
      </c>
      <c r="C71" t="s">
        <v>4631</v>
      </c>
      <c r="D71" t="s">
        <v>4562</v>
      </c>
      <c r="E71">
        <v>100000</v>
      </c>
      <c r="F71" t="str">
        <f>IF(B71="", "", IFERROR(INDEX(Geography!C:C, MATCH(B71, Geography!B:B, 0)), B71))</f>
        <v>Virginia</v>
      </c>
    </row>
    <row r="72" spans="1:6" x14ac:dyDescent="0.25">
      <c r="B72" t="s">
        <v>431</v>
      </c>
      <c r="C72" t="s">
        <v>4632</v>
      </c>
      <c r="D72" t="s">
        <v>4562</v>
      </c>
      <c r="E72">
        <v>88000</v>
      </c>
      <c r="F72" t="str">
        <f>IF(B72="", "", IFERROR(INDEX(Geography!C:C, MATCH(B72, Geography!B:B, 0)), B72))</f>
        <v>Virginia</v>
      </c>
    </row>
    <row r="73" spans="1:6" x14ac:dyDescent="0.25">
      <c r="B73" t="s">
        <v>431</v>
      </c>
      <c r="C73" t="s">
        <v>4633</v>
      </c>
      <c r="D73" t="s">
        <v>4562</v>
      </c>
      <c r="E73">
        <v>65000</v>
      </c>
      <c r="F73" t="str">
        <f>IF(B73="", "", IFERROR(INDEX(Geography!C:C, MATCH(B73, Geography!B:B, 0)), B73))</f>
        <v>Virginia</v>
      </c>
    </row>
    <row r="74" spans="1:6" x14ac:dyDescent="0.25">
      <c r="B74" t="s">
        <v>431</v>
      </c>
      <c r="C74" t="s">
        <v>4634</v>
      </c>
      <c r="D74" t="s">
        <v>4562</v>
      </c>
      <c r="E74">
        <v>13000</v>
      </c>
      <c r="F74" t="str">
        <f>IF(B74="", "", IFERROR(INDEX(Geography!C:C, MATCH(B74, Geography!B:B, 0)), B74))</f>
        <v>Virginia</v>
      </c>
    </row>
    <row r="75" spans="1:6" x14ac:dyDescent="0.25">
      <c r="A75" t="s">
        <v>4635</v>
      </c>
      <c r="E75">
        <v>10605265</v>
      </c>
      <c r="F75" t="str">
        <f>IF(B75="", "", IFERROR(INDEX(Geography!C:C, MATCH(B75, Geography!B:B, 0)), B75))</f>
        <v/>
      </c>
    </row>
    <row r="76" spans="1:6" x14ac:dyDescent="0.25">
      <c r="A76" t="s">
        <v>778</v>
      </c>
      <c r="F76" t="str">
        <f>IF(B76="", "", IFERROR(INDEX(Geography!C:C, MATCH(B76, Geography!B:B, 0)), B76))</f>
        <v/>
      </c>
    </row>
    <row r="77" spans="1:6" x14ac:dyDescent="0.25">
      <c r="B77" t="s">
        <v>304</v>
      </c>
      <c r="C77" t="s">
        <v>4636</v>
      </c>
      <c r="D77" t="s">
        <v>4562</v>
      </c>
      <c r="E77">
        <v>100000</v>
      </c>
      <c r="F77" t="str">
        <f>IF(B77="", "", IFERROR(INDEX(Geography!C:C, MATCH(B77, Geography!B:B, 0)), B77))</f>
        <v>California</v>
      </c>
    </row>
    <row r="78" spans="1:6" x14ac:dyDescent="0.25">
      <c r="B78" t="s">
        <v>304</v>
      </c>
      <c r="C78" t="s">
        <v>4637</v>
      </c>
      <c r="D78" t="s">
        <v>4562</v>
      </c>
      <c r="E78">
        <v>68000</v>
      </c>
      <c r="F78" t="str">
        <f>IF(B78="", "", IFERROR(INDEX(Geography!C:C, MATCH(B78, Geography!B:B, 0)), B78))</f>
        <v>California</v>
      </c>
    </row>
    <row r="79" spans="1:6" x14ac:dyDescent="0.25">
      <c r="B79" t="s">
        <v>326</v>
      </c>
      <c r="C79" t="s">
        <v>4638</v>
      </c>
      <c r="D79" t="s">
        <v>4562</v>
      </c>
      <c r="E79">
        <v>65000</v>
      </c>
      <c r="F79" t="str">
        <f>IF(B79="", "", IFERROR(INDEX(Geography!C:C, MATCH(B79, Geography!B:B, 0)), B79))</f>
        <v>Idaho</v>
      </c>
    </row>
    <row r="80" spans="1:6" x14ac:dyDescent="0.25">
      <c r="B80" t="s">
        <v>326</v>
      </c>
      <c r="C80" t="s">
        <v>4639</v>
      </c>
      <c r="D80" t="s">
        <v>4562</v>
      </c>
      <c r="E80">
        <v>2400</v>
      </c>
      <c r="F80" t="str">
        <f>IF(B80="", "", IFERROR(INDEX(Geography!C:C, MATCH(B80, Geography!B:B, 0)), B80))</f>
        <v>Idaho</v>
      </c>
    </row>
    <row r="81" spans="1:6" x14ac:dyDescent="0.25">
      <c r="B81" t="s">
        <v>326</v>
      </c>
      <c r="C81" t="s">
        <v>4640</v>
      </c>
      <c r="D81" t="s">
        <v>4562</v>
      </c>
      <c r="E81">
        <v>6500</v>
      </c>
      <c r="F81" t="str">
        <f>IF(B81="", "", IFERROR(INDEX(Geography!C:C, MATCH(B81, Geography!B:B, 0)), B81))</f>
        <v>Idaho</v>
      </c>
    </row>
    <row r="82" spans="1:6" x14ac:dyDescent="0.25">
      <c r="B82" t="s">
        <v>386</v>
      </c>
      <c r="C82" t="s">
        <v>4641</v>
      </c>
      <c r="D82" t="s">
        <v>4562</v>
      </c>
      <c r="E82">
        <v>4500</v>
      </c>
      <c r="F82" t="str">
        <f>IF(B82="", "", IFERROR(INDEX(Geography!C:C, MATCH(B82, Geography!B:B, 0)), B82))</f>
        <v>New Mexico</v>
      </c>
    </row>
    <row r="83" spans="1:6" x14ac:dyDescent="0.25">
      <c r="B83" t="s">
        <v>386</v>
      </c>
      <c r="C83" t="s">
        <v>4642</v>
      </c>
      <c r="D83" t="s">
        <v>4562</v>
      </c>
      <c r="E83">
        <v>4500</v>
      </c>
      <c r="F83" t="str">
        <f>IF(B83="", "", IFERROR(INDEX(Geography!C:C, MATCH(B83, Geography!B:B, 0)), B83))</f>
        <v>New Mexico</v>
      </c>
    </row>
    <row r="84" spans="1:6" x14ac:dyDescent="0.25">
      <c r="B84" t="s">
        <v>386</v>
      </c>
      <c r="C84" t="s">
        <v>4643</v>
      </c>
      <c r="D84" t="s">
        <v>4562</v>
      </c>
      <c r="E84">
        <v>10000</v>
      </c>
      <c r="F84" t="str">
        <f>IF(B84="", "", IFERROR(INDEX(Geography!C:C, MATCH(B84, Geography!B:B, 0)), B84))</f>
        <v>New Mexico</v>
      </c>
    </row>
    <row r="85" spans="1:6" x14ac:dyDescent="0.25">
      <c r="B85" t="s">
        <v>404</v>
      </c>
      <c r="C85" t="s">
        <v>4644</v>
      </c>
      <c r="D85" t="s">
        <v>4562</v>
      </c>
      <c r="E85">
        <v>32000</v>
      </c>
      <c r="F85" t="str">
        <f>IF(B85="", "", IFERROR(INDEX(Geography!C:C, MATCH(B85, Geography!B:B, 0)), B85))</f>
        <v>Oregon</v>
      </c>
    </row>
    <row r="86" spans="1:6" x14ac:dyDescent="0.25">
      <c r="B86" t="s">
        <v>404</v>
      </c>
      <c r="C86" t="s">
        <v>4645</v>
      </c>
      <c r="D86" t="s">
        <v>4562</v>
      </c>
      <c r="E86">
        <v>38340</v>
      </c>
      <c r="F86" t="str">
        <f>IF(B86="", "", IFERROR(INDEX(Geography!C:C, MATCH(B86, Geography!B:B, 0)), B86))</f>
        <v>Oregon</v>
      </c>
    </row>
    <row r="87" spans="1:6" x14ac:dyDescent="0.25">
      <c r="B87" t="s">
        <v>404</v>
      </c>
      <c r="C87" t="s">
        <v>4646</v>
      </c>
      <c r="D87" t="s">
        <v>4562</v>
      </c>
      <c r="E87">
        <v>120000</v>
      </c>
      <c r="F87" t="str">
        <f>IF(B87="", "", IFERROR(INDEX(Geography!C:C, MATCH(B87, Geography!B:B, 0)), B87))</f>
        <v>Oregon</v>
      </c>
    </row>
    <row r="88" spans="1:6" x14ac:dyDescent="0.25">
      <c r="B88" t="s">
        <v>416</v>
      </c>
      <c r="C88" t="s">
        <v>4647</v>
      </c>
      <c r="D88" t="s">
        <v>4562</v>
      </c>
      <c r="E88">
        <v>24960</v>
      </c>
      <c r="F88" t="str">
        <f>IF(B88="", "", IFERROR(INDEX(Geography!C:C, MATCH(B88, Geography!B:B, 0)), B88))</f>
        <v>South Dakota</v>
      </c>
    </row>
    <row r="89" spans="1:6" x14ac:dyDescent="0.25">
      <c r="B89" t="s">
        <v>416</v>
      </c>
      <c r="C89" t="s">
        <v>4648</v>
      </c>
      <c r="D89" t="s">
        <v>4562</v>
      </c>
      <c r="E89">
        <v>45000</v>
      </c>
      <c r="F89" t="str">
        <f>IF(B89="", "", IFERROR(INDEX(Geography!C:C, MATCH(B89, Geography!B:B, 0)), B89))</f>
        <v>South Dakota</v>
      </c>
    </row>
    <row r="90" spans="1:6" x14ac:dyDescent="0.25">
      <c r="B90" t="s">
        <v>425</v>
      </c>
      <c r="C90" t="s">
        <v>4649</v>
      </c>
      <c r="D90" t="s">
        <v>4562</v>
      </c>
      <c r="E90">
        <v>9500</v>
      </c>
      <c r="F90" t="str">
        <f>IF(B90="", "", IFERROR(INDEX(Geography!C:C, MATCH(B90, Geography!B:B, 0)), B90))</f>
        <v>Utah</v>
      </c>
    </row>
    <row r="91" spans="1:6" x14ac:dyDescent="0.25">
      <c r="B91" t="s">
        <v>434</v>
      </c>
      <c r="C91" t="s">
        <v>4650</v>
      </c>
      <c r="D91" t="s">
        <v>4562</v>
      </c>
      <c r="E91">
        <v>35000</v>
      </c>
      <c r="F91" t="str">
        <f>IF(B91="", "", IFERROR(INDEX(Geography!C:C, MATCH(B91, Geography!B:B, 0)), B91))</f>
        <v>Washington</v>
      </c>
    </row>
    <row r="92" spans="1:6" x14ac:dyDescent="0.25">
      <c r="B92" t="s">
        <v>434</v>
      </c>
      <c r="C92" t="s">
        <v>4651</v>
      </c>
      <c r="D92" t="s">
        <v>4562</v>
      </c>
      <c r="E92">
        <v>65000</v>
      </c>
      <c r="F92" t="str">
        <f>IF(B92="", "", IFERROR(INDEX(Geography!C:C, MATCH(B92, Geography!B:B, 0)), B92))</f>
        <v>Washington</v>
      </c>
    </row>
    <row r="93" spans="1:6" x14ac:dyDescent="0.25">
      <c r="A93" t="s">
        <v>4652</v>
      </c>
      <c r="E93">
        <v>630700</v>
      </c>
      <c r="F93" t="str">
        <f>IF(B93="", "", IFERROR(INDEX(Geography!C:C, MATCH(B93, Geography!B:B, 0)), B93))</f>
        <v/>
      </c>
    </row>
    <row r="94" spans="1:6" x14ac:dyDescent="0.25">
      <c r="A94" t="s">
        <v>4653</v>
      </c>
      <c r="E94">
        <v>13054872</v>
      </c>
      <c r="F94" t="str">
        <f>IF(B94="", "", IFERROR(INDEX(Geography!C:C, MATCH(B94, Geography!B:B, 0)), B94))</f>
        <v/>
      </c>
    </row>
    <row r="95" spans="1:6" x14ac:dyDescent="0.25">
      <c r="A95" t="s">
        <v>4654</v>
      </c>
      <c r="E95">
        <v>0</v>
      </c>
      <c r="F95" t="str">
        <f>IF(B95="", "", IFERROR(INDEX(Geography!C:C, MATCH(B95, Geography!B:B, 0)), B95))</f>
        <v/>
      </c>
    </row>
    <row r="96" spans="1:6" x14ac:dyDescent="0.25">
      <c r="A96" t="s">
        <v>4655</v>
      </c>
      <c r="E96">
        <v>13054872</v>
      </c>
      <c r="F96" t="str">
        <f>IF(B96="", "", IFERROR(INDEX(Geography!C:C, MATCH(B96, Geography!B:B, 0)), B96))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7"/>
  <sheetViews>
    <sheetView workbookViewId="0"/>
  </sheetViews>
  <sheetFormatPr defaultRowHeight="15" x14ac:dyDescent="0.25"/>
  <cols>
    <col min="1" max="1" width="54" customWidth="1"/>
    <col min="2" max="2" width="18" customWidth="1"/>
  </cols>
  <sheetData>
    <row r="1" spans="1:2" x14ac:dyDescent="0.25">
      <c r="A1" s="4" t="s">
        <v>4656</v>
      </c>
    </row>
    <row r="3" spans="1:2" x14ac:dyDescent="0.25">
      <c r="A3" s="4" t="s">
        <v>4657</v>
      </c>
      <c r="B3" s="16">
        <f>SUMIFS(Biomass_facilities_raw!$E$2:$E$96, Biomass_facilities_raw!$F$2:$F$96, About!$B$1)</f>
        <v>69960</v>
      </c>
    </row>
    <row r="5" spans="1:2" x14ac:dyDescent="0.25">
      <c r="A5" t="s">
        <v>4658</v>
      </c>
      <c r="B5" s="17">
        <f>B3*VLOOKUP("biomass_mmbtu_per_ton", Keys!$B:$C, 2, FALSE)*VLOOKUP("mmbtu_to_btu", Keys!$B:$C, 2, FALSE)</f>
        <v>1119360000000</v>
      </c>
    </row>
    <row r="6" spans="1:2" x14ac:dyDescent="0.25">
      <c r="A6" t="s">
        <v>4659</v>
      </c>
      <c r="B6" s="17">
        <v>0</v>
      </c>
    </row>
    <row r="7" spans="1:2" x14ac:dyDescent="0.25">
      <c r="A7" t="s">
        <v>4660</v>
      </c>
      <c r="B7" s="17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29"/>
  <sheetViews>
    <sheetView workbookViewId="0"/>
  </sheetViews>
  <sheetFormatPr defaultRowHeight="15" x14ac:dyDescent="0.25"/>
  <cols>
    <col min="1" max="1" width="47.28515625" customWidth="1"/>
    <col min="2" max="2" width="7.28515625" customWidth="1"/>
    <col min="17" max="17" width="9.28515625" customWidth="1"/>
  </cols>
  <sheetData>
    <row r="1" spans="1:16" x14ac:dyDescent="0.25">
      <c r="A1" s="22" t="s">
        <v>4661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16" x14ac:dyDescent="0.25">
      <c r="A2" s="22" t="s">
        <v>4662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</row>
    <row r="3" spans="1:16" x14ac:dyDescent="0.25">
      <c r="A3" s="22" t="s">
        <v>4663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5" spans="1:16" ht="15.75" x14ac:dyDescent="0.25">
      <c r="A5" s="23" t="s">
        <v>4664</v>
      </c>
      <c r="P5" s="23"/>
    </row>
    <row r="6" spans="1:16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A7" s="24" t="s">
        <v>4665</v>
      </c>
      <c r="B7" s="24">
        <v>2010</v>
      </c>
      <c r="C7" s="24">
        <v>2011</v>
      </c>
      <c r="D7" s="24">
        <v>2012</v>
      </c>
      <c r="E7" s="24">
        <v>2013</v>
      </c>
      <c r="F7" s="24">
        <v>2014</v>
      </c>
      <c r="G7" s="24">
        <v>2015</v>
      </c>
      <c r="H7" s="24">
        <v>2016</v>
      </c>
      <c r="I7" s="24">
        <v>2017</v>
      </c>
      <c r="J7" s="24">
        <v>2018</v>
      </c>
      <c r="K7" s="24">
        <v>2019</v>
      </c>
      <c r="L7" s="24">
        <v>2020</v>
      </c>
      <c r="M7" s="24">
        <v>2021</v>
      </c>
      <c r="N7" s="24">
        <v>2022</v>
      </c>
      <c r="O7" s="24">
        <v>2023</v>
      </c>
      <c r="P7" s="24">
        <v>2024</v>
      </c>
    </row>
    <row r="8" spans="1:16" x14ac:dyDescent="0.25">
      <c r="A8" s="24" t="s">
        <v>4666</v>
      </c>
      <c r="P8" s="24"/>
    </row>
    <row r="9" spans="1:16" x14ac:dyDescent="0.25">
      <c r="A9" s="25" t="s">
        <v>4667</v>
      </c>
      <c r="B9" s="26" t="s">
        <v>4668</v>
      </c>
      <c r="C9" s="26" t="s">
        <v>4668</v>
      </c>
      <c r="D9" s="26" t="s">
        <v>4668</v>
      </c>
      <c r="E9" s="26" t="s">
        <v>4668</v>
      </c>
      <c r="F9" s="26" t="s">
        <v>4668</v>
      </c>
      <c r="G9" s="27">
        <v>0</v>
      </c>
      <c r="H9" s="27">
        <v>0</v>
      </c>
      <c r="I9" s="27">
        <v>0</v>
      </c>
      <c r="J9" s="27">
        <v>0</v>
      </c>
      <c r="K9" s="27" t="s">
        <v>4668</v>
      </c>
      <c r="L9" s="27" t="s">
        <v>4668</v>
      </c>
      <c r="M9" s="27" t="s">
        <v>4668</v>
      </c>
      <c r="N9" s="27">
        <v>0</v>
      </c>
      <c r="O9" s="27">
        <v>0</v>
      </c>
      <c r="P9" s="27">
        <v>0</v>
      </c>
    </row>
    <row r="10" spans="1:16" x14ac:dyDescent="0.25">
      <c r="A10" s="25" t="s">
        <v>4669</v>
      </c>
      <c r="B10" s="26" t="s">
        <v>4668</v>
      </c>
      <c r="C10" s="26" t="s">
        <v>4668</v>
      </c>
      <c r="D10" s="26" t="s">
        <v>4668</v>
      </c>
      <c r="E10" s="26" t="s">
        <v>4668</v>
      </c>
      <c r="F10" s="26" t="s">
        <v>4668</v>
      </c>
      <c r="G10" s="26" t="s">
        <v>4668</v>
      </c>
      <c r="H10" s="26" t="s">
        <v>4668</v>
      </c>
      <c r="I10" s="26" t="s">
        <v>4668</v>
      </c>
      <c r="J10" s="26" t="s">
        <v>4668</v>
      </c>
      <c r="K10" s="26" t="s">
        <v>4668</v>
      </c>
      <c r="L10" s="26" t="s">
        <v>4668</v>
      </c>
      <c r="M10" s="26" t="s">
        <v>4668</v>
      </c>
      <c r="N10" s="26">
        <v>162</v>
      </c>
      <c r="O10" s="26">
        <v>0</v>
      </c>
      <c r="P10" s="26" t="s">
        <v>4668</v>
      </c>
    </row>
    <row r="11" spans="1:16" x14ac:dyDescent="0.25">
      <c r="A11" s="24" t="s">
        <v>4670</v>
      </c>
      <c r="B11" s="28" t="s">
        <v>4668</v>
      </c>
      <c r="C11" s="28" t="s">
        <v>4668</v>
      </c>
      <c r="D11" s="28" t="s">
        <v>4668</v>
      </c>
      <c r="E11" s="28" t="s">
        <v>4668</v>
      </c>
      <c r="F11" s="28" t="s">
        <v>4668</v>
      </c>
      <c r="G11" s="28" t="s">
        <v>4668</v>
      </c>
      <c r="H11" s="28" t="s">
        <v>4668</v>
      </c>
      <c r="I11" s="28" t="s">
        <v>4668</v>
      </c>
      <c r="J11" s="28" t="s">
        <v>4668</v>
      </c>
      <c r="K11" s="28" t="s">
        <v>4668</v>
      </c>
      <c r="L11" s="28" t="s">
        <v>4668</v>
      </c>
      <c r="M11" s="28" t="s">
        <v>4668</v>
      </c>
      <c r="N11" s="28">
        <v>162</v>
      </c>
      <c r="O11" s="28">
        <v>0</v>
      </c>
      <c r="P11" s="28" t="s">
        <v>4668</v>
      </c>
    </row>
    <row r="12" spans="1:16" x14ac:dyDescent="0.25">
      <c r="A12" s="24" t="s">
        <v>4671</v>
      </c>
      <c r="P12" s="24"/>
    </row>
    <row r="13" spans="1:16" x14ac:dyDescent="0.25">
      <c r="A13" s="25" t="s">
        <v>4672</v>
      </c>
      <c r="B13" s="26" t="s">
        <v>4668</v>
      </c>
      <c r="C13" s="26" t="s">
        <v>4668</v>
      </c>
      <c r="D13" s="26" t="s">
        <v>4668</v>
      </c>
      <c r="E13" s="26" t="s">
        <v>4668</v>
      </c>
      <c r="F13" s="26" t="s">
        <v>4668</v>
      </c>
      <c r="G13" s="26" t="s">
        <v>4668</v>
      </c>
      <c r="H13" s="26" t="s">
        <v>4668</v>
      </c>
      <c r="I13" s="26" t="s">
        <v>4668</v>
      </c>
      <c r="J13" s="26" t="s">
        <v>4668</v>
      </c>
      <c r="K13" s="26" t="s">
        <v>4668</v>
      </c>
      <c r="L13" s="26" t="s">
        <v>4668</v>
      </c>
      <c r="M13" s="26" t="s">
        <v>4668</v>
      </c>
      <c r="N13" s="26">
        <v>162</v>
      </c>
      <c r="O13" s="26">
        <v>0</v>
      </c>
      <c r="P13" s="26" t="s">
        <v>4668</v>
      </c>
    </row>
    <row r="14" spans="1:16" x14ac:dyDescent="0.25">
      <c r="A14" s="24" t="s">
        <v>4673</v>
      </c>
      <c r="P14" s="24"/>
    </row>
    <row r="15" spans="1:16" x14ac:dyDescent="0.25">
      <c r="A15" s="25" t="s">
        <v>4672</v>
      </c>
      <c r="B15" s="26" t="s">
        <v>4668</v>
      </c>
      <c r="C15" s="26" t="s">
        <v>4668</v>
      </c>
      <c r="D15" s="26" t="s">
        <v>4668</v>
      </c>
      <c r="E15" s="26" t="s">
        <v>4668</v>
      </c>
      <c r="F15" s="26" t="s">
        <v>4668</v>
      </c>
      <c r="G15" s="26" t="s">
        <v>4668</v>
      </c>
      <c r="H15" s="26" t="s">
        <v>4668</v>
      </c>
      <c r="I15" s="26" t="s">
        <v>4668</v>
      </c>
      <c r="J15" s="26" t="s">
        <v>4668</v>
      </c>
      <c r="K15" s="26" t="s">
        <v>4668</v>
      </c>
      <c r="L15" s="26" t="s">
        <v>4668</v>
      </c>
      <c r="M15" s="26" t="s">
        <v>4668</v>
      </c>
      <c r="N15" s="26">
        <v>34</v>
      </c>
      <c r="O15" s="26">
        <v>50</v>
      </c>
      <c r="P15" s="26" t="s">
        <v>4668</v>
      </c>
    </row>
    <row r="16" spans="1:16" x14ac:dyDescent="0.25">
      <c r="A16" s="24" t="s">
        <v>4674</v>
      </c>
      <c r="P16" s="24"/>
    </row>
    <row r="17" spans="1:16" x14ac:dyDescent="0.25">
      <c r="A17" s="25" t="s">
        <v>4672</v>
      </c>
      <c r="B17" s="26">
        <v>4228</v>
      </c>
      <c r="C17" s="26">
        <v>3991</v>
      </c>
      <c r="D17" s="26">
        <v>4146</v>
      </c>
      <c r="E17" s="26">
        <v>4659</v>
      </c>
      <c r="F17" s="26">
        <v>4891</v>
      </c>
      <c r="G17" s="26">
        <v>3343</v>
      </c>
      <c r="H17" s="26">
        <v>2916</v>
      </c>
      <c r="I17" s="26">
        <v>2443</v>
      </c>
      <c r="J17" s="26">
        <v>1447</v>
      </c>
      <c r="K17" s="26">
        <v>174</v>
      </c>
      <c r="L17" s="26" t="s">
        <v>4668</v>
      </c>
      <c r="M17" s="26">
        <v>21</v>
      </c>
      <c r="N17" s="26">
        <v>194</v>
      </c>
      <c r="O17" s="26">
        <v>50</v>
      </c>
      <c r="P17" s="26">
        <v>657</v>
      </c>
    </row>
    <row r="18" spans="1:16" x14ac:dyDescent="0.25">
      <c r="A18" s="24" t="s">
        <v>4675</v>
      </c>
      <c r="P18" s="24"/>
    </row>
    <row r="19" spans="1:16" x14ac:dyDescent="0.25">
      <c r="A19" s="25" t="s">
        <v>4672</v>
      </c>
      <c r="B19" s="26">
        <v>5137</v>
      </c>
      <c r="C19" s="26">
        <v>4000</v>
      </c>
      <c r="D19" s="26">
        <v>3911</v>
      </c>
      <c r="E19" s="26">
        <v>4655</v>
      </c>
      <c r="F19" s="26">
        <v>4593</v>
      </c>
      <c r="G19" s="26">
        <v>4023</v>
      </c>
      <c r="H19" s="26">
        <v>3018</v>
      </c>
      <c r="I19" s="26">
        <v>2277</v>
      </c>
      <c r="J19" s="26">
        <v>1489</v>
      </c>
      <c r="K19" s="26">
        <v>190</v>
      </c>
      <c r="L19" s="26" t="s">
        <v>4668</v>
      </c>
      <c r="M19" s="26" t="s">
        <v>4668</v>
      </c>
      <c r="N19" s="26">
        <v>162</v>
      </c>
      <c r="O19" s="26">
        <v>560</v>
      </c>
      <c r="P19" s="26">
        <v>503</v>
      </c>
    </row>
    <row r="20" spans="1:16" x14ac:dyDescent="0.25">
      <c r="A20" s="24" t="s">
        <v>4676</v>
      </c>
      <c r="P20" s="24"/>
    </row>
    <row r="21" spans="1:16" x14ac:dyDescent="0.25">
      <c r="A21" s="25" t="s">
        <v>4672</v>
      </c>
      <c r="B21" s="26">
        <v>2684</v>
      </c>
      <c r="C21" s="26">
        <v>2870</v>
      </c>
      <c r="D21" s="26">
        <v>3630</v>
      </c>
      <c r="E21" s="26">
        <v>4447</v>
      </c>
      <c r="F21" s="26">
        <v>4746</v>
      </c>
      <c r="G21" s="26">
        <v>3634</v>
      </c>
      <c r="H21" s="26">
        <v>2691</v>
      </c>
      <c r="I21" s="26">
        <v>1254</v>
      </c>
      <c r="J21" s="26">
        <v>1541</v>
      </c>
      <c r="K21" s="26" t="s">
        <v>4668</v>
      </c>
      <c r="L21" s="26" t="s">
        <v>4668</v>
      </c>
      <c r="M21" s="26" t="s">
        <v>4668</v>
      </c>
      <c r="N21" s="26" t="s">
        <v>4668</v>
      </c>
      <c r="O21" s="26">
        <v>908</v>
      </c>
      <c r="P21" s="26">
        <v>568.5</v>
      </c>
    </row>
    <row r="22" spans="1:16" x14ac:dyDescent="0.25">
      <c r="A22" s="25" t="s">
        <v>4677</v>
      </c>
      <c r="B22" s="29">
        <v>37.590000000000003</v>
      </c>
      <c r="C22" s="29">
        <v>52.36</v>
      </c>
      <c r="D22" s="29">
        <v>49.63</v>
      </c>
      <c r="E22" s="29">
        <v>44.65</v>
      </c>
      <c r="F22" s="29">
        <v>39.17</v>
      </c>
      <c r="G22" s="29">
        <v>42.86</v>
      </c>
      <c r="H22" s="29">
        <v>38.22</v>
      </c>
      <c r="I22" s="29">
        <v>41.34</v>
      </c>
      <c r="J22" s="29">
        <v>32.51</v>
      </c>
      <c r="K22" s="29" t="s">
        <v>4668</v>
      </c>
      <c r="L22" s="29" t="s">
        <v>4668</v>
      </c>
      <c r="M22" s="29" t="s">
        <v>4668</v>
      </c>
      <c r="N22" s="29" t="s">
        <v>4668</v>
      </c>
      <c r="O22" s="29">
        <v>61.59</v>
      </c>
      <c r="P22" s="29">
        <v>67.83</v>
      </c>
    </row>
    <row r="23" spans="1:16" x14ac:dyDescent="0.25">
      <c r="A23" s="25" t="s">
        <v>4678</v>
      </c>
    </row>
    <row r="24" spans="1:16" x14ac:dyDescent="0.25">
      <c r="A24" s="25" t="s">
        <v>4679</v>
      </c>
      <c r="P24" s="25"/>
    </row>
    <row r="25" spans="1:16" x14ac:dyDescent="0.25">
      <c r="A25" s="30" t="s">
        <v>4680</v>
      </c>
      <c r="P25" s="25"/>
    </row>
    <row r="26" spans="1:16" x14ac:dyDescent="0.25">
      <c r="A26" s="30" t="s">
        <v>4681</v>
      </c>
      <c r="P26" s="25"/>
    </row>
    <row r="27" spans="1:16" x14ac:dyDescent="0.25">
      <c r="A27" s="30" t="s">
        <v>4682</v>
      </c>
      <c r="P27" s="25"/>
    </row>
    <row r="28" spans="1:16" x14ac:dyDescent="0.25">
      <c r="P28" s="25"/>
    </row>
    <row r="29" spans="1:16" x14ac:dyDescent="0.25">
      <c r="P29" s="25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4683</v>
      </c>
    </row>
    <row r="3" spans="1:2" x14ac:dyDescent="0.25">
      <c r="A3" s="4" t="s">
        <v>4684</v>
      </c>
      <c r="B3" s="16">
        <f>Uranium_production_raw!P17</f>
        <v>657</v>
      </c>
    </row>
    <row r="4" spans="1:2" x14ac:dyDescent="0.25">
      <c r="A4" t="s">
        <v>4685</v>
      </c>
      <c r="B4" s="17">
        <f>IFERROR(INDEX(SEDS_nuclear_raw!$B:$B, MATCH(About!$B$2, SEDS_nuclear_raw!$A:$A, 0)), VLOOKUP("zero_test", Keys!$B:$C, 2, FALSE))*VLOOKUP("billion_btu_to_btu", Keys!$B:$C, 2, FALSE)</f>
        <v>0</v>
      </c>
    </row>
    <row r="5" spans="1:2" x14ac:dyDescent="0.25">
      <c r="A5" t="s">
        <v>4686</v>
      </c>
      <c r="B5" s="17">
        <f>IF(About!$B$1=VLOOKUP("uranium_only_producer", Keys!$B:$C, 2, FALSE), B3*VLOOKUP("thousand_to_unit", Keys!$B:$C, 2, FALSE)*VLOOKUP("uranium_mmbtu_per_lb_u3o8", Keys!$B:$C, 2, FALSE)*VLOOKUP("mmbtu_to_btu", Keys!$B:$C, 2, FALSE), VLOOKUP("zero_test", Keys!$B:$C, 2, FALSE))</f>
        <v>0</v>
      </c>
    </row>
    <row r="6" spans="1:2" x14ac:dyDescent="0.25">
      <c r="A6" t="s">
        <v>4687</v>
      </c>
      <c r="B6" s="17">
        <f>MAX(VLOOKUP("zero_test", Keys!$B:$C, 2, FALSE), B4-B5)</f>
        <v>0</v>
      </c>
    </row>
    <row r="7" spans="1:2" x14ac:dyDescent="0.25">
      <c r="A7" t="s">
        <v>4688</v>
      </c>
      <c r="B7" s="17">
        <f>MAX(VLOOKUP("zero_test", Keys!$B:$C, 2, FALSE), B5-B4)</f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5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2" customWidth="1"/>
    <col min="3" max="3" width="12" customWidth="1"/>
  </cols>
  <sheetData>
    <row r="1" spans="1:3" x14ac:dyDescent="0.25">
      <c r="A1" s="5" t="s">
        <v>288</v>
      </c>
      <c r="B1" s="5" t="s">
        <v>4689</v>
      </c>
      <c r="C1" s="5" t="s">
        <v>4690</v>
      </c>
    </row>
    <row r="2" spans="1:3" x14ac:dyDescent="0.25">
      <c r="A2" t="s">
        <v>2619</v>
      </c>
      <c r="B2">
        <v>0</v>
      </c>
      <c r="C2" t="s">
        <v>198</v>
      </c>
    </row>
    <row r="3" spans="1:3" x14ac:dyDescent="0.25">
      <c r="A3" t="s">
        <v>293</v>
      </c>
      <c r="B3">
        <v>464580</v>
      </c>
      <c r="C3" t="s">
        <v>198</v>
      </c>
    </row>
    <row r="4" spans="1:3" x14ac:dyDescent="0.25">
      <c r="A4" t="s">
        <v>300</v>
      </c>
      <c r="B4">
        <v>154168</v>
      </c>
      <c r="C4" t="s">
        <v>198</v>
      </c>
    </row>
    <row r="5" spans="1:3" x14ac:dyDescent="0.25">
      <c r="A5" t="s">
        <v>296</v>
      </c>
      <c r="B5">
        <v>338229</v>
      </c>
      <c r="C5" t="s">
        <v>198</v>
      </c>
    </row>
    <row r="6" spans="1:3" x14ac:dyDescent="0.25">
      <c r="A6" t="s">
        <v>304</v>
      </c>
      <c r="B6">
        <v>191930</v>
      </c>
      <c r="C6" t="s">
        <v>198</v>
      </c>
    </row>
    <row r="7" spans="1:3" x14ac:dyDescent="0.25">
      <c r="A7" t="s">
        <v>308</v>
      </c>
      <c r="B7">
        <v>0</v>
      </c>
      <c r="C7" t="s">
        <v>198</v>
      </c>
    </row>
    <row r="8" spans="1:3" x14ac:dyDescent="0.25">
      <c r="A8" t="s">
        <v>312</v>
      </c>
      <c r="B8">
        <v>176177</v>
      </c>
      <c r="C8" t="s">
        <v>198</v>
      </c>
    </row>
    <row r="9" spans="1:3" x14ac:dyDescent="0.25">
      <c r="A9" t="s">
        <v>4691</v>
      </c>
      <c r="B9">
        <v>0</v>
      </c>
      <c r="C9" t="s">
        <v>198</v>
      </c>
    </row>
    <row r="10" spans="1:3" x14ac:dyDescent="0.25">
      <c r="A10" t="s">
        <v>316</v>
      </c>
      <c r="B10">
        <v>0</v>
      </c>
      <c r="C10" t="s">
        <v>198</v>
      </c>
    </row>
    <row r="11" spans="1:3" x14ac:dyDescent="0.25">
      <c r="A11" t="s">
        <v>320</v>
      </c>
      <c r="B11">
        <v>303407</v>
      </c>
      <c r="C11" t="s">
        <v>198</v>
      </c>
    </row>
    <row r="12" spans="1:3" x14ac:dyDescent="0.25">
      <c r="A12" t="s">
        <v>323</v>
      </c>
      <c r="B12">
        <v>501012</v>
      </c>
      <c r="C12" t="s">
        <v>198</v>
      </c>
    </row>
    <row r="13" spans="1:3" x14ac:dyDescent="0.25">
      <c r="A13" t="s">
        <v>4692</v>
      </c>
      <c r="B13">
        <v>0</v>
      </c>
      <c r="C13" t="s">
        <v>198</v>
      </c>
    </row>
    <row r="14" spans="1:3" x14ac:dyDescent="0.25">
      <c r="A14" t="s">
        <v>336</v>
      </c>
      <c r="B14">
        <v>0</v>
      </c>
      <c r="C14" t="s">
        <v>198</v>
      </c>
    </row>
    <row r="15" spans="1:3" x14ac:dyDescent="0.25">
      <c r="A15" t="s">
        <v>326</v>
      </c>
      <c r="B15">
        <v>0</v>
      </c>
      <c r="C15" t="s">
        <v>198</v>
      </c>
    </row>
    <row r="16" spans="1:3" x14ac:dyDescent="0.25">
      <c r="A16" t="s">
        <v>329</v>
      </c>
      <c r="B16">
        <v>1036069</v>
      </c>
      <c r="C16" t="s">
        <v>198</v>
      </c>
    </row>
    <row r="17" spans="1:3" x14ac:dyDescent="0.25">
      <c r="A17" t="s">
        <v>333</v>
      </c>
      <c r="B17">
        <v>0</v>
      </c>
      <c r="C17" t="s">
        <v>198</v>
      </c>
    </row>
    <row r="18" spans="1:3" x14ac:dyDescent="0.25">
      <c r="A18" t="s">
        <v>340</v>
      </c>
      <c r="B18">
        <v>96120</v>
      </c>
      <c r="C18" t="s">
        <v>198</v>
      </c>
    </row>
    <row r="19" spans="1:3" x14ac:dyDescent="0.25">
      <c r="A19" t="s">
        <v>343</v>
      </c>
      <c r="B19">
        <v>0</v>
      </c>
      <c r="C19" t="s">
        <v>198</v>
      </c>
    </row>
    <row r="20" spans="1:3" x14ac:dyDescent="0.25">
      <c r="A20" t="s">
        <v>346</v>
      </c>
      <c r="B20">
        <v>153007</v>
      </c>
      <c r="C20" t="s">
        <v>198</v>
      </c>
    </row>
    <row r="21" spans="1:3" x14ac:dyDescent="0.25">
      <c r="A21" t="s">
        <v>355</v>
      </c>
      <c r="B21">
        <v>0</v>
      </c>
      <c r="C21" t="s">
        <v>198</v>
      </c>
    </row>
    <row r="22" spans="1:3" x14ac:dyDescent="0.25">
      <c r="A22" t="s">
        <v>352</v>
      </c>
      <c r="B22">
        <v>153763</v>
      </c>
      <c r="C22" t="s">
        <v>198</v>
      </c>
    </row>
    <row r="23" spans="1:3" x14ac:dyDescent="0.25">
      <c r="A23" t="s">
        <v>349</v>
      </c>
      <c r="B23">
        <v>0</v>
      </c>
      <c r="C23" t="s">
        <v>198</v>
      </c>
    </row>
    <row r="24" spans="1:3" x14ac:dyDescent="0.25">
      <c r="A24" t="s">
        <v>358</v>
      </c>
      <c r="B24">
        <v>274450</v>
      </c>
      <c r="C24" t="s">
        <v>198</v>
      </c>
    </row>
    <row r="25" spans="1:3" x14ac:dyDescent="0.25">
      <c r="A25" t="s">
        <v>361</v>
      </c>
      <c r="B25">
        <v>123693</v>
      </c>
      <c r="C25" t="s">
        <v>198</v>
      </c>
    </row>
    <row r="26" spans="1:3" x14ac:dyDescent="0.25">
      <c r="A26" t="s">
        <v>367</v>
      </c>
      <c r="B26">
        <v>109921</v>
      </c>
      <c r="C26" t="s">
        <v>198</v>
      </c>
    </row>
    <row r="27" spans="1:3" x14ac:dyDescent="0.25">
      <c r="A27" t="s">
        <v>364</v>
      </c>
      <c r="B27">
        <v>111253</v>
      </c>
      <c r="C27" t="s">
        <v>198</v>
      </c>
    </row>
    <row r="28" spans="1:3" x14ac:dyDescent="0.25">
      <c r="A28" t="s">
        <v>370</v>
      </c>
      <c r="B28">
        <v>0</v>
      </c>
      <c r="C28" t="s">
        <v>198</v>
      </c>
    </row>
    <row r="29" spans="1:3" x14ac:dyDescent="0.25">
      <c r="A29" t="s">
        <v>392</v>
      </c>
      <c r="B29">
        <v>452697</v>
      </c>
      <c r="C29" t="s">
        <v>198</v>
      </c>
    </row>
    <row r="30" spans="1:3" x14ac:dyDescent="0.25">
      <c r="A30" t="s">
        <v>395</v>
      </c>
      <c r="B30">
        <v>0</v>
      </c>
      <c r="C30" t="s">
        <v>198</v>
      </c>
    </row>
    <row r="31" spans="1:3" x14ac:dyDescent="0.25">
      <c r="A31" t="s">
        <v>373</v>
      </c>
      <c r="B31">
        <v>63658</v>
      </c>
      <c r="C31" t="s">
        <v>198</v>
      </c>
    </row>
    <row r="32" spans="1:3" x14ac:dyDescent="0.25">
      <c r="A32" t="s">
        <v>379</v>
      </c>
      <c r="B32">
        <v>101055</v>
      </c>
      <c r="C32" t="s">
        <v>198</v>
      </c>
    </row>
    <row r="33" spans="1:3" x14ac:dyDescent="0.25">
      <c r="A33" t="s">
        <v>382</v>
      </c>
      <c r="B33">
        <v>289029</v>
      </c>
      <c r="C33" t="s">
        <v>198</v>
      </c>
    </row>
    <row r="34" spans="1:3" x14ac:dyDescent="0.25">
      <c r="A34" t="s">
        <v>386</v>
      </c>
      <c r="B34">
        <v>0</v>
      </c>
      <c r="C34" t="s">
        <v>198</v>
      </c>
    </row>
    <row r="35" spans="1:3" x14ac:dyDescent="0.25">
      <c r="A35" t="s">
        <v>376</v>
      </c>
      <c r="B35">
        <v>0</v>
      </c>
      <c r="C35" t="s">
        <v>198</v>
      </c>
    </row>
    <row r="36" spans="1:3" x14ac:dyDescent="0.25">
      <c r="A36" t="s">
        <v>389</v>
      </c>
      <c r="B36">
        <v>282727</v>
      </c>
      <c r="C36" t="s">
        <v>198</v>
      </c>
    </row>
    <row r="37" spans="1:3" x14ac:dyDescent="0.25">
      <c r="A37" t="s">
        <v>398</v>
      </c>
      <c r="B37">
        <v>187420</v>
      </c>
      <c r="C37" t="s">
        <v>198</v>
      </c>
    </row>
    <row r="38" spans="1:3" x14ac:dyDescent="0.25">
      <c r="A38" t="s">
        <v>401</v>
      </c>
      <c r="B38">
        <v>0</v>
      </c>
      <c r="C38" t="s">
        <v>198</v>
      </c>
    </row>
    <row r="39" spans="1:3" x14ac:dyDescent="0.25">
      <c r="A39" t="s">
        <v>404</v>
      </c>
      <c r="B39">
        <v>0</v>
      </c>
      <c r="C39" t="s">
        <v>198</v>
      </c>
    </row>
    <row r="40" spans="1:3" x14ac:dyDescent="0.25">
      <c r="A40" t="s">
        <v>407</v>
      </c>
      <c r="B40">
        <v>787449</v>
      </c>
      <c r="C40" t="s">
        <v>198</v>
      </c>
    </row>
    <row r="41" spans="1:3" x14ac:dyDescent="0.25">
      <c r="A41" t="s">
        <v>410</v>
      </c>
      <c r="B41">
        <v>0</v>
      </c>
      <c r="C41" t="s">
        <v>198</v>
      </c>
    </row>
    <row r="42" spans="1:3" x14ac:dyDescent="0.25">
      <c r="A42" t="s">
        <v>413</v>
      </c>
      <c r="B42">
        <v>561524</v>
      </c>
      <c r="C42" t="s">
        <v>198</v>
      </c>
    </row>
    <row r="43" spans="1:3" x14ac:dyDescent="0.25">
      <c r="A43" t="s">
        <v>416</v>
      </c>
      <c r="B43">
        <v>0</v>
      </c>
      <c r="C43" t="s">
        <v>198</v>
      </c>
    </row>
    <row r="44" spans="1:3" x14ac:dyDescent="0.25">
      <c r="A44" t="s">
        <v>419</v>
      </c>
      <c r="B44">
        <v>336118</v>
      </c>
      <c r="C44" t="s">
        <v>198</v>
      </c>
    </row>
    <row r="45" spans="1:3" x14ac:dyDescent="0.25">
      <c r="A45" t="s">
        <v>422</v>
      </c>
      <c r="B45">
        <v>403237</v>
      </c>
      <c r="C45" t="s">
        <v>198</v>
      </c>
    </row>
    <row r="46" spans="1:3" x14ac:dyDescent="0.25">
      <c r="A46" t="s">
        <v>4693</v>
      </c>
      <c r="B46">
        <v>8165019</v>
      </c>
      <c r="C46" t="s">
        <v>198</v>
      </c>
    </row>
    <row r="47" spans="1:3" x14ac:dyDescent="0.25">
      <c r="A47" t="s">
        <v>425</v>
      </c>
      <c r="B47">
        <v>0</v>
      </c>
      <c r="C47" t="s">
        <v>198</v>
      </c>
    </row>
    <row r="48" spans="1:3" x14ac:dyDescent="0.25">
      <c r="A48" t="s">
        <v>431</v>
      </c>
      <c r="B48">
        <v>302276</v>
      </c>
      <c r="C48" t="s">
        <v>198</v>
      </c>
    </row>
    <row r="49" spans="1:3" x14ac:dyDescent="0.25">
      <c r="A49" t="s">
        <v>428</v>
      </c>
      <c r="B49">
        <v>0</v>
      </c>
      <c r="C49" t="s">
        <v>198</v>
      </c>
    </row>
    <row r="50" spans="1:3" x14ac:dyDescent="0.25">
      <c r="A50" t="s">
        <v>434</v>
      </c>
      <c r="B50">
        <v>104087</v>
      </c>
      <c r="C50" t="s">
        <v>198</v>
      </c>
    </row>
    <row r="51" spans="1:3" x14ac:dyDescent="0.25">
      <c r="A51" t="s">
        <v>440</v>
      </c>
      <c r="B51">
        <v>105964</v>
      </c>
      <c r="C51" t="s">
        <v>198</v>
      </c>
    </row>
    <row r="52" spans="1:3" x14ac:dyDescent="0.25">
      <c r="A52" t="s">
        <v>437</v>
      </c>
      <c r="B52">
        <v>0</v>
      </c>
      <c r="C52" t="s">
        <v>198</v>
      </c>
    </row>
    <row r="53" spans="1:3" x14ac:dyDescent="0.25">
      <c r="A53" t="s">
        <v>443</v>
      </c>
      <c r="B53">
        <v>0</v>
      </c>
      <c r="C53" t="s">
        <v>198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20" customWidth="1"/>
    <col min="3" max="3" width="16" customWidth="1"/>
    <col min="4" max="4" width="10" customWidth="1"/>
  </cols>
  <sheetData>
    <row r="1" spans="1:4" x14ac:dyDescent="0.25">
      <c r="A1" s="5" t="s">
        <v>288</v>
      </c>
      <c r="B1" s="5" t="s">
        <v>289</v>
      </c>
      <c r="C1" s="5" t="s">
        <v>4694</v>
      </c>
      <c r="D1" s="5" t="s">
        <v>4695</v>
      </c>
    </row>
    <row r="2" spans="1:4" x14ac:dyDescent="0.25">
      <c r="A2" t="s">
        <v>2619</v>
      </c>
      <c r="B2" t="s">
        <v>893</v>
      </c>
      <c r="C2">
        <v>13</v>
      </c>
      <c r="D2" t="s">
        <v>4696</v>
      </c>
    </row>
    <row r="3" spans="1:4" x14ac:dyDescent="0.25">
      <c r="A3" t="s">
        <v>293</v>
      </c>
      <c r="B3" t="s">
        <v>1</v>
      </c>
      <c r="C3">
        <v>45</v>
      </c>
      <c r="D3" t="s">
        <v>4696</v>
      </c>
    </row>
    <row r="4" spans="1:4" x14ac:dyDescent="0.25">
      <c r="A4" t="s">
        <v>300</v>
      </c>
      <c r="B4" t="s">
        <v>301</v>
      </c>
      <c r="C4">
        <v>13</v>
      </c>
      <c r="D4" t="s">
        <v>4696</v>
      </c>
    </row>
    <row r="5" spans="1:4" x14ac:dyDescent="0.25">
      <c r="A5" t="s">
        <v>296</v>
      </c>
      <c r="B5" t="s">
        <v>297</v>
      </c>
      <c r="C5">
        <v>0</v>
      </c>
      <c r="D5" t="s">
        <v>4696</v>
      </c>
    </row>
    <row r="6" spans="1:4" x14ac:dyDescent="0.25">
      <c r="A6" t="s">
        <v>304</v>
      </c>
      <c r="B6" t="s">
        <v>305</v>
      </c>
      <c r="C6">
        <v>944</v>
      </c>
      <c r="D6" t="s">
        <v>4696</v>
      </c>
    </row>
    <row r="7" spans="1:4" x14ac:dyDescent="0.25">
      <c r="A7" t="s">
        <v>308</v>
      </c>
      <c r="B7" t="s">
        <v>309</v>
      </c>
      <c r="C7">
        <v>22</v>
      </c>
      <c r="D7" t="s">
        <v>4696</v>
      </c>
    </row>
    <row r="8" spans="1:4" x14ac:dyDescent="0.25">
      <c r="A8" t="s">
        <v>316</v>
      </c>
      <c r="B8" t="s">
        <v>317</v>
      </c>
      <c r="C8">
        <v>65</v>
      </c>
      <c r="D8" t="s">
        <v>4696</v>
      </c>
    </row>
    <row r="9" spans="1:4" x14ac:dyDescent="0.25">
      <c r="A9" t="s">
        <v>320</v>
      </c>
      <c r="B9" t="s">
        <v>321</v>
      </c>
      <c r="C9">
        <v>0</v>
      </c>
      <c r="D9" t="s">
        <v>4696</v>
      </c>
    </row>
    <row r="10" spans="1:4" x14ac:dyDescent="0.25">
      <c r="A10" t="s">
        <v>323</v>
      </c>
      <c r="B10" t="s">
        <v>324</v>
      </c>
      <c r="C10">
        <v>0</v>
      </c>
      <c r="D10" t="s">
        <v>4696</v>
      </c>
    </row>
    <row r="11" spans="1:4" x14ac:dyDescent="0.25">
      <c r="A11" t="s">
        <v>4692</v>
      </c>
      <c r="B11" t="s">
        <v>4057</v>
      </c>
      <c r="C11">
        <v>18</v>
      </c>
      <c r="D11" t="s">
        <v>4696</v>
      </c>
    </row>
    <row r="12" spans="1:4" x14ac:dyDescent="0.25">
      <c r="A12" t="s">
        <v>329</v>
      </c>
      <c r="B12" t="s">
        <v>330</v>
      </c>
      <c r="C12">
        <v>183</v>
      </c>
      <c r="D12" t="s">
        <v>4696</v>
      </c>
    </row>
    <row r="13" spans="1:4" x14ac:dyDescent="0.25">
      <c r="A13" t="s">
        <v>333</v>
      </c>
      <c r="B13" t="s">
        <v>334</v>
      </c>
      <c r="C13">
        <v>0</v>
      </c>
      <c r="D13" t="s">
        <v>4696</v>
      </c>
    </row>
    <row r="14" spans="1:4" x14ac:dyDescent="0.25">
      <c r="A14" t="s">
        <v>340</v>
      </c>
      <c r="B14" t="s">
        <v>341</v>
      </c>
      <c r="C14">
        <v>156</v>
      </c>
      <c r="D14" t="s">
        <v>4696</v>
      </c>
    </row>
    <row r="15" spans="1:4" x14ac:dyDescent="0.25">
      <c r="A15" t="s">
        <v>343</v>
      </c>
      <c r="B15" t="s">
        <v>344</v>
      </c>
      <c r="C15">
        <v>0</v>
      </c>
      <c r="D15" t="s">
        <v>4696</v>
      </c>
    </row>
    <row r="16" spans="1:4" x14ac:dyDescent="0.25">
      <c r="A16" t="s">
        <v>346</v>
      </c>
      <c r="B16" t="s">
        <v>347</v>
      </c>
      <c r="C16">
        <v>118</v>
      </c>
      <c r="D16" t="s">
        <v>4696</v>
      </c>
    </row>
    <row r="17" spans="1:4" x14ac:dyDescent="0.25">
      <c r="A17" t="s">
        <v>352</v>
      </c>
      <c r="B17" t="s">
        <v>353</v>
      </c>
      <c r="C17">
        <v>0</v>
      </c>
      <c r="D17" t="s">
        <v>4696</v>
      </c>
    </row>
    <row r="18" spans="1:4" x14ac:dyDescent="0.25">
      <c r="A18" t="s">
        <v>358</v>
      </c>
      <c r="B18" t="s">
        <v>359</v>
      </c>
      <c r="C18">
        <v>0</v>
      </c>
      <c r="D18" t="s">
        <v>4696</v>
      </c>
    </row>
    <row r="19" spans="1:4" x14ac:dyDescent="0.25">
      <c r="A19" t="s">
        <v>361</v>
      </c>
      <c r="B19" t="s">
        <v>362</v>
      </c>
      <c r="C19">
        <v>209</v>
      </c>
      <c r="D19" t="s">
        <v>4696</v>
      </c>
    </row>
    <row r="20" spans="1:4" x14ac:dyDescent="0.25">
      <c r="A20" t="s">
        <v>367</v>
      </c>
      <c r="B20" t="s">
        <v>368</v>
      </c>
      <c r="C20">
        <v>0</v>
      </c>
      <c r="D20" t="s">
        <v>4696</v>
      </c>
    </row>
    <row r="21" spans="1:4" x14ac:dyDescent="0.25">
      <c r="A21" t="s">
        <v>364</v>
      </c>
      <c r="B21" t="s">
        <v>365</v>
      </c>
      <c r="C21">
        <v>242</v>
      </c>
      <c r="D21" t="s">
        <v>4696</v>
      </c>
    </row>
    <row r="22" spans="1:4" x14ac:dyDescent="0.25">
      <c r="A22" t="s">
        <v>370</v>
      </c>
      <c r="B22" t="s">
        <v>371</v>
      </c>
      <c r="C22">
        <v>144</v>
      </c>
      <c r="D22" t="s">
        <v>4696</v>
      </c>
    </row>
    <row r="23" spans="1:4" x14ac:dyDescent="0.25">
      <c r="A23" t="s">
        <v>392</v>
      </c>
      <c r="B23" t="s">
        <v>393</v>
      </c>
      <c r="C23">
        <v>0</v>
      </c>
      <c r="D23" t="s">
        <v>4696</v>
      </c>
    </row>
    <row r="24" spans="1:4" x14ac:dyDescent="0.25">
      <c r="A24" t="s">
        <v>395</v>
      </c>
      <c r="B24" t="s">
        <v>396</v>
      </c>
      <c r="C24">
        <v>0</v>
      </c>
      <c r="D24" t="s">
        <v>4696</v>
      </c>
    </row>
    <row r="25" spans="1:4" x14ac:dyDescent="0.25">
      <c r="A25" t="s">
        <v>373</v>
      </c>
      <c r="B25" t="s">
        <v>374</v>
      </c>
      <c r="C25">
        <v>0</v>
      </c>
      <c r="D25" t="s">
        <v>4696</v>
      </c>
    </row>
    <row r="26" spans="1:4" x14ac:dyDescent="0.25">
      <c r="A26" t="s">
        <v>382</v>
      </c>
      <c r="B26" t="s">
        <v>383</v>
      </c>
      <c r="C26">
        <v>31</v>
      </c>
      <c r="D26" t="s">
        <v>4696</v>
      </c>
    </row>
    <row r="27" spans="1:4" x14ac:dyDescent="0.25">
      <c r="A27" t="s">
        <v>386</v>
      </c>
      <c r="B27" t="s">
        <v>387</v>
      </c>
      <c r="C27">
        <v>38</v>
      </c>
      <c r="D27" t="s">
        <v>4696</v>
      </c>
    </row>
    <row r="28" spans="1:4" x14ac:dyDescent="0.25">
      <c r="A28" t="s">
        <v>376</v>
      </c>
      <c r="B28" t="s">
        <v>377</v>
      </c>
      <c r="C28">
        <v>0</v>
      </c>
      <c r="D28" t="s">
        <v>4696</v>
      </c>
    </row>
    <row r="29" spans="1:4" x14ac:dyDescent="0.25">
      <c r="A29" t="s">
        <v>389</v>
      </c>
      <c r="B29" t="s">
        <v>390</v>
      </c>
      <c r="C29">
        <v>0</v>
      </c>
      <c r="D29" t="s">
        <v>4696</v>
      </c>
    </row>
    <row r="30" spans="1:4" x14ac:dyDescent="0.25">
      <c r="A30" t="s">
        <v>398</v>
      </c>
      <c r="B30" t="s">
        <v>399</v>
      </c>
      <c r="C30">
        <v>0</v>
      </c>
      <c r="D30" t="s">
        <v>4696</v>
      </c>
    </row>
    <row r="31" spans="1:4" x14ac:dyDescent="0.25">
      <c r="A31" t="s">
        <v>401</v>
      </c>
      <c r="B31" t="s">
        <v>402</v>
      </c>
      <c r="C31">
        <v>62</v>
      </c>
      <c r="D31" t="s">
        <v>4696</v>
      </c>
    </row>
    <row r="32" spans="1:4" x14ac:dyDescent="0.25">
      <c r="A32" t="s">
        <v>404</v>
      </c>
      <c r="B32" t="s">
        <v>405</v>
      </c>
      <c r="C32">
        <v>0</v>
      </c>
      <c r="D32" t="s">
        <v>4696</v>
      </c>
    </row>
    <row r="33" spans="1:4" x14ac:dyDescent="0.25">
      <c r="A33" t="s">
        <v>407</v>
      </c>
      <c r="B33" t="s">
        <v>408</v>
      </c>
      <c r="C33">
        <v>10</v>
      </c>
      <c r="D33" t="s">
        <v>4696</v>
      </c>
    </row>
    <row r="34" spans="1:4" x14ac:dyDescent="0.25">
      <c r="A34" t="s">
        <v>419</v>
      </c>
      <c r="B34" t="s">
        <v>420</v>
      </c>
      <c r="C34">
        <v>30</v>
      </c>
      <c r="D34" t="s">
        <v>4696</v>
      </c>
    </row>
    <row r="35" spans="1:4" x14ac:dyDescent="0.25">
      <c r="A35" t="s">
        <v>422</v>
      </c>
      <c r="B35" t="s">
        <v>423</v>
      </c>
      <c r="C35">
        <v>436</v>
      </c>
      <c r="D35" t="s">
        <v>4696</v>
      </c>
    </row>
    <row r="36" spans="1:4" x14ac:dyDescent="0.25">
      <c r="A36" t="s">
        <v>425</v>
      </c>
      <c r="B36" t="s">
        <v>426</v>
      </c>
      <c r="C36">
        <v>0</v>
      </c>
      <c r="D36" t="s">
        <v>4696</v>
      </c>
    </row>
    <row r="37" spans="1:4" x14ac:dyDescent="0.25">
      <c r="A37" t="s">
        <v>431</v>
      </c>
      <c r="B37" t="s">
        <v>432</v>
      </c>
      <c r="C37">
        <v>0</v>
      </c>
      <c r="D37" t="s">
        <v>4696</v>
      </c>
    </row>
    <row r="38" spans="1:4" x14ac:dyDescent="0.25">
      <c r="A38" t="s">
        <v>434</v>
      </c>
      <c r="B38" t="s">
        <v>435</v>
      </c>
      <c r="C38">
        <v>188</v>
      </c>
      <c r="D38" t="s">
        <v>4696</v>
      </c>
    </row>
    <row r="39" spans="1:4" x14ac:dyDescent="0.25">
      <c r="A39" t="s">
        <v>440</v>
      </c>
      <c r="B39" t="s">
        <v>441</v>
      </c>
      <c r="C39">
        <v>0</v>
      </c>
      <c r="D39" t="s">
        <v>4696</v>
      </c>
    </row>
    <row r="40" spans="1:4" x14ac:dyDescent="0.25">
      <c r="A40" t="s">
        <v>437</v>
      </c>
      <c r="B40" t="s">
        <v>438</v>
      </c>
      <c r="C40">
        <v>3</v>
      </c>
      <c r="D40" t="s">
        <v>4696</v>
      </c>
    </row>
    <row r="41" spans="1:4" x14ac:dyDescent="0.25">
      <c r="A41" t="s">
        <v>443</v>
      </c>
      <c r="B41" t="s">
        <v>444</v>
      </c>
      <c r="C41">
        <v>52</v>
      </c>
      <c r="D41" t="s">
        <v>4696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34" customWidth="1"/>
    <col min="3" max="3" width="10" customWidth="1"/>
    <col min="4" max="4" width="8" customWidth="1"/>
    <col min="5" max="5" width="12" customWidth="1"/>
  </cols>
  <sheetData>
    <row r="1" spans="1:5" x14ac:dyDescent="0.25">
      <c r="A1" s="5" t="s">
        <v>4697</v>
      </c>
      <c r="B1" s="5" t="s">
        <v>4698</v>
      </c>
      <c r="C1" s="5" t="s">
        <v>4699</v>
      </c>
      <c r="D1" s="5" t="s">
        <v>3598</v>
      </c>
      <c r="E1" s="5" t="s">
        <v>447</v>
      </c>
    </row>
    <row r="2" spans="1:5" x14ac:dyDescent="0.25">
      <c r="A2" t="s">
        <v>539</v>
      </c>
      <c r="B2" t="s">
        <v>4700</v>
      </c>
      <c r="C2" t="s">
        <v>4701</v>
      </c>
      <c r="D2" t="s">
        <v>139</v>
      </c>
      <c r="E2">
        <v>4093</v>
      </c>
    </row>
    <row r="3" spans="1:5" x14ac:dyDescent="0.25">
      <c r="A3" t="s">
        <v>542</v>
      </c>
      <c r="B3" t="s">
        <v>4702</v>
      </c>
      <c r="C3" t="s">
        <v>4703</v>
      </c>
      <c r="D3" t="s">
        <v>139</v>
      </c>
      <c r="E3">
        <v>46223</v>
      </c>
    </row>
    <row r="4" spans="1:5" x14ac:dyDescent="0.25">
      <c r="A4" t="s">
        <v>545</v>
      </c>
      <c r="B4" t="s">
        <v>4704</v>
      </c>
      <c r="C4" t="s">
        <v>4703</v>
      </c>
      <c r="D4" t="s">
        <v>139</v>
      </c>
      <c r="E4">
        <v>4303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24" customWidth="1"/>
    <col min="3" max="3" width="26" customWidth="1"/>
    <col min="4" max="5" width="8" customWidth="1"/>
    <col min="6" max="6" width="14" customWidth="1"/>
    <col min="7" max="7" width="62" customWidth="1"/>
  </cols>
  <sheetData>
    <row r="1" spans="1:7" x14ac:dyDescent="0.25">
      <c r="A1" s="5" t="s">
        <v>445</v>
      </c>
      <c r="B1" s="5" t="s">
        <v>4705</v>
      </c>
      <c r="C1" s="5" t="s">
        <v>4698</v>
      </c>
      <c r="D1" s="5" t="s">
        <v>4699</v>
      </c>
      <c r="E1" s="5" t="s">
        <v>3598</v>
      </c>
      <c r="F1" s="5" t="s">
        <v>447</v>
      </c>
      <c r="G1" s="5" t="s">
        <v>4706</v>
      </c>
    </row>
    <row r="2" spans="1:7" x14ac:dyDescent="0.25">
      <c r="A2" t="s">
        <v>547</v>
      </c>
      <c r="B2" t="s">
        <v>547</v>
      </c>
      <c r="C2" t="s">
        <v>4707</v>
      </c>
      <c r="D2" t="s">
        <v>4703</v>
      </c>
      <c r="E2" t="s">
        <v>139</v>
      </c>
      <c r="F2">
        <v>386316</v>
      </c>
      <c r="G2" t="s">
        <v>4708</v>
      </c>
    </row>
    <row r="3" spans="1:7" x14ac:dyDescent="0.25">
      <c r="A3" t="s">
        <v>550</v>
      </c>
      <c r="B3" t="s">
        <v>4709</v>
      </c>
      <c r="C3" t="s">
        <v>4710</v>
      </c>
      <c r="D3" t="s">
        <v>4703</v>
      </c>
      <c r="E3" t="s">
        <v>139</v>
      </c>
      <c r="F3">
        <v>798376</v>
      </c>
      <c r="G3" t="s">
        <v>4711</v>
      </c>
    </row>
    <row r="4" spans="1:7" x14ac:dyDescent="0.25">
      <c r="A4" t="s">
        <v>550</v>
      </c>
      <c r="B4" t="s">
        <v>4712</v>
      </c>
      <c r="C4" t="s">
        <v>4713</v>
      </c>
      <c r="D4" t="s">
        <v>4703</v>
      </c>
      <c r="E4" t="s">
        <v>139</v>
      </c>
      <c r="F4">
        <v>99800</v>
      </c>
      <c r="G4" t="s">
        <v>4714</v>
      </c>
    </row>
    <row r="5" spans="1:7" x14ac:dyDescent="0.25">
      <c r="A5" t="s">
        <v>550</v>
      </c>
      <c r="B5" t="s">
        <v>4715</v>
      </c>
      <c r="C5" t="s">
        <v>4716</v>
      </c>
      <c r="D5" t="s">
        <v>4703</v>
      </c>
      <c r="E5" t="s">
        <v>139</v>
      </c>
      <c r="F5">
        <v>246951</v>
      </c>
      <c r="G5" t="s">
        <v>4717</v>
      </c>
    </row>
    <row r="6" spans="1:7" x14ac:dyDescent="0.25">
      <c r="A6" t="s">
        <v>550</v>
      </c>
      <c r="B6" t="s">
        <v>4718</v>
      </c>
      <c r="C6" t="s">
        <v>4719</v>
      </c>
      <c r="D6" t="s">
        <v>4703</v>
      </c>
      <c r="E6" t="s">
        <v>139</v>
      </c>
      <c r="F6">
        <v>25022</v>
      </c>
      <c r="G6" t="s">
        <v>4720</v>
      </c>
    </row>
    <row r="7" spans="1:7" x14ac:dyDescent="0.25">
      <c r="A7" t="s">
        <v>550</v>
      </c>
      <c r="B7" t="s">
        <v>4721</v>
      </c>
      <c r="C7" t="s">
        <v>4722</v>
      </c>
      <c r="D7" t="s">
        <v>4703</v>
      </c>
      <c r="E7" t="s">
        <v>139</v>
      </c>
      <c r="F7">
        <v>170999</v>
      </c>
      <c r="G7" t="s">
        <v>4723</v>
      </c>
    </row>
    <row r="8" spans="1:7" x14ac:dyDescent="0.25">
      <c r="A8" t="s">
        <v>550</v>
      </c>
      <c r="B8" t="s">
        <v>4724</v>
      </c>
      <c r="C8" t="s">
        <v>4725</v>
      </c>
      <c r="D8" t="s">
        <v>4703</v>
      </c>
      <c r="E8" t="s">
        <v>139</v>
      </c>
      <c r="F8">
        <v>-5630</v>
      </c>
      <c r="G8" t="s">
        <v>4726</v>
      </c>
    </row>
    <row r="9" spans="1:7" x14ac:dyDescent="0.25">
      <c r="A9" t="s">
        <v>545</v>
      </c>
      <c r="B9" t="s">
        <v>555</v>
      </c>
      <c r="C9" t="s">
        <v>4727</v>
      </c>
      <c r="D9" t="s">
        <v>4703</v>
      </c>
      <c r="E9" t="s">
        <v>139</v>
      </c>
      <c r="F9">
        <v>39795</v>
      </c>
      <c r="G9" t="s">
        <v>4728</v>
      </c>
    </row>
    <row r="10" spans="1:7" x14ac:dyDescent="0.25">
      <c r="A10" t="s">
        <v>545</v>
      </c>
      <c r="B10" t="s">
        <v>4729</v>
      </c>
      <c r="C10" t="s">
        <v>4730</v>
      </c>
      <c r="D10" t="s">
        <v>4703</v>
      </c>
      <c r="E10" t="s">
        <v>139</v>
      </c>
      <c r="F10">
        <v>76054</v>
      </c>
      <c r="G10" t="s">
        <v>4731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0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2" customWidth="1"/>
    <col min="2" max="2" width="16" customWidth="1"/>
    <col min="3" max="3" width="10" customWidth="1"/>
    <col min="4" max="4" width="14" customWidth="1"/>
    <col min="5" max="5" width="12" customWidth="1"/>
    <col min="6" max="6" width="10" customWidth="1"/>
  </cols>
  <sheetData>
    <row r="1" spans="1:6" x14ac:dyDescent="0.25">
      <c r="A1" s="5" t="s">
        <v>288</v>
      </c>
      <c r="B1" s="5" t="s">
        <v>4697</v>
      </c>
      <c r="C1" s="5" t="s">
        <v>4732</v>
      </c>
      <c r="D1" s="5" t="s">
        <v>447</v>
      </c>
      <c r="E1" s="5" t="s">
        <v>4699</v>
      </c>
      <c r="F1" s="5" t="s">
        <v>3598</v>
      </c>
    </row>
    <row r="2" spans="1:6" x14ac:dyDescent="0.25">
      <c r="A2" t="s">
        <v>2619</v>
      </c>
      <c r="B2" t="s">
        <v>547</v>
      </c>
      <c r="C2" t="s">
        <v>578</v>
      </c>
      <c r="D2">
        <v>0</v>
      </c>
      <c r="E2" t="s">
        <v>4733</v>
      </c>
      <c r="F2" t="s">
        <v>215</v>
      </c>
    </row>
    <row r="3" spans="1:6" x14ac:dyDescent="0.25">
      <c r="A3" t="s">
        <v>293</v>
      </c>
      <c r="B3" t="s">
        <v>547</v>
      </c>
      <c r="C3" t="s">
        <v>578</v>
      </c>
      <c r="D3">
        <v>0</v>
      </c>
      <c r="E3" t="s">
        <v>4733</v>
      </c>
      <c r="F3" t="s">
        <v>215</v>
      </c>
    </row>
    <row r="4" spans="1:6" x14ac:dyDescent="0.25">
      <c r="A4" t="s">
        <v>300</v>
      </c>
      <c r="B4" t="s">
        <v>547</v>
      </c>
      <c r="C4" t="s">
        <v>578</v>
      </c>
      <c r="D4">
        <v>0</v>
      </c>
      <c r="E4" t="s">
        <v>4733</v>
      </c>
      <c r="F4" t="s">
        <v>215</v>
      </c>
    </row>
    <row r="5" spans="1:6" x14ac:dyDescent="0.25">
      <c r="A5" t="s">
        <v>296</v>
      </c>
      <c r="B5" t="s">
        <v>547</v>
      </c>
      <c r="C5" t="s">
        <v>578</v>
      </c>
      <c r="D5">
        <v>0</v>
      </c>
      <c r="E5" t="s">
        <v>4733</v>
      </c>
      <c r="F5" t="s">
        <v>215</v>
      </c>
    </row>
    <row r="6" spans="1:6" x14ac:dyDescent="0.25">
      <c r="A6" t="s">
        <v>304</v>
      </c>
      <c r="B6" t="s">
        <v>547</v>
      </c>
      <c r="C6" t="s">
        <v>578</v>
      </c>
      <c r="D6">
        <v>8552</v>
      </c>
      <c r="E6" t="s">
        <v>4733</v>
      </c>
      <c r="F6" t="s">
        <v>215</v>
      </c>
    </row>
    <row r="7" spans="1:6" x14ac:dyDescent="0.25">
      <c r="A7" t="s">
        <v>308</v>
      </c>
      <c r="B7" t="s">
        <v>547</v>
      </c>
      <c r="C7" t="s">
        <v>578</v>
      </c>
      <c r="D7">
        <v>19666</v>
      </c>
      <c r="E7" t="s">
        <v>4733</v>
      </c>
      <c r="F7" t="s">
        <v>215</v>
      </c>
    </row>
    <row r="8" spans="1:6" x14ac:dyDescent="0.25">
      <c r="A8" t="s">
        <v>312</v>
      </c>
      <c r="B8" t="s">
        <v>547</v>
      </c>
      <c r="C8" t="s">
        <v>578</v>
      </c>
      <c r="D8">
        <v>0</v>
      </c>
      <c r="E8" t="s">
        <v>4733</v>
      </c>
      <c r="F8" t="s">
        <v>215</v>
      </c>
    </row>
    <row r="9" spans="1:6" x14ac:dyDescent="0.25">
      <c r="A9" t="s">
        <v>4691</v>
      </c>
      <c r="B9" t="s">
        <v>547</v>
      </c>
      <c r="C9" t="s">
        <v>578</v>
      </c>
      <c r="D9">
        <v>0</v>
      </c>
      <c r="E9" t="s">
        <v>4733</v>
      </c>
      <c r="F9" t="s">
        <v>215</v>
      </c>
    </row>
    <row r="10" spans="1:6" x14ac:dyDescent="0.25">
      <c r="A10" t="s">
        <v>316</v>
      </c>
      <c r="B10" t="s">
        <v>547</v>
      </c>
      <c r="C10" t="s">
        <v>578</v>
      </c>
      <c r="D10">
        <v>0</v>
      </c>
      <c r="E10" t="s">
        <v>4733</v>
      </c>
      <c r="F10" t="s">
        <v>215</v>
      </c>
    </row>
    <row r="11" spans="1:6" x14ac:dyDescent="0.25">
      <c r="A11" t="s">
        <v>320</v>
      </c>
      <c r="B11" t="s">
        <v>547</v>
      </c>
      <c r="C11" t="s">
        <v>578</v>
      </c>
      <c r="D11">
        <v>0</v>
      </c>
      <c r="E11" t="s">
        <v>4733</v>
      </c>
      <c r="F11" t="s">
        <v>215</v>
      </c>
    </row>
    <row r="12" spans="1:6" x14ac:dyDescent="0.25">
      <c r="A12" t="s">
        <v>323</v>
      </c>
      <c r="B12" t="s">
        <v>547</v>
      </c>
      <c r="C12" t="s">
        <v>578</v>
      </c>
      <c r="D12">
        <v>0</v>
      </c>
      <c r="E12" t="s">
        <v>4733</v>
      </c>
      <c r="F12" t="s">
        <v>215</v>
      </c>
    </row>
    <row r="13" spans="1:6" x14ac:dyDescent="0.25">
      <c r="A13" t="s">
        <v>4692</v>
      </c>
      <c r="B13" t="s">
        <v>547</v>
      </c>
      <c r="C13" t="s">
        <v>578</v>
      </c>
      <c r="D13">
        <v>0</v>
      </c>
      <c r="E13" t="s">
        <v>4733</v>
      </c>
      <c r="F13" t="s">
        <v>215</v>
      </c>
    </row>
    <row r="14" spans="1:6" x14ac:dyDescent="0.25">
      <c r="A14" t="s">
        <v>336</v>
      </c>
      <c r="B14" t="s">
        <v>547</v>
      </c>
      <c r="C14" t="s">
        <v>578</v>
      </c>
      <c r="D14">
        <v>566266</v>
      </c>
      <c r="E14" t="s">
        <v>4733</v>
      </c>
      <c r="F14" t="s">
        <v>215</v>
      </c>
    </row>
    <row r="15" spans="1:6" x14ac:dyDescent="0.25">
      <c r="A15" t="s">
        <v>326</v>
      </c>
      <c r="B15" t="s">
        <v>547</v>
      </c>
      <c r="C15" t="s">
        <v>578</v>
      </c>
      <c r="D15">
        <v>6146</v>
      </c>
      <c r="E15" t="s">
        <v>4733</v>
      </c>
      <c r="F15" t="s">
        <v>215</v>
      </c>
    </row>
    <row r="16" spans="1:6" x14ac:dyDescent="0.25">
      <c r="A16" t="s">
        <v>329</v>
      </c>
      <c r="B16" t="s">
        <v>547</v>
      </c>
      <c r="C16" t="s">
        <v>578</v>
      </c>
      <c r="D16">
        <v>209917</v>
      </c>
      <c r="E16" t="s">
        <v>4733</v>
      </c>
      <c r="F16" t="s">
        <v>215</v>
      </c>
    </row>
    <row r="17" spans="1:6" x14ac:dyDescent="0.25">
      <c r="A17" t="s">
        <v>333</v>
      </c>
      <c r="B17" t="s">
        <v>547</v>
      </c>
      <c r="C17" t="s">
        <v>578</v>
      </c>
      <c r="D17">
        <v>170149</v>
      </c>
      <c r="E17" t="s">
        <v>4733</v>
      </c>
      <c r="F17" t="s">
        <v>215</v>
      </c>
    </row>
    <row r="18" spans="1:6" x14ac:dyDescent="0.25">
      <c r="A18" t="s">
        <v>340</v>
      </c>
      <c r="B18" t="s">
        <v>547</v>
      </c>
      <c r="C18" t="s">
        <v>578</v>
      </c>
      <c r="D18">
        <v>69479</v>
      </c>
      <c r="E18" t="s">
        <v>4733</v>
      </c>
      <c r="F18" t="s">
        <v>215</v>
      </c>
    </row>
    <row r="19" spans="1:6" x14ac:dyDescent="0.25">
      <c r="A19" t="s">
        <v>343</v>
      </c>
      <c r="B19" t="s">
        <v>547</v>
      </c>
      <c r="C19" t="s">
        <v>578</v>
      </c>
      <c r="D19">
        <v>4676</v>
      </c>
      <c r="E19" t="s">
        <v>4733</v>
      </c>
      <c r="F19" t="s">
        <v>215</v>
      </c>
    </row>
    <row r="20" spans="1:6" x14ac:dyDescent="0.25">
      <c r="A20" t="s">
        <v>346</v>
      </c>
      <c r="B20" t="s">
        <v>547</v>
      </c>
      <c r="C20" t="s">
        <v>578</v>
      </c>
      <c r="D20">
        <v>0</v>
      </c>
      <c r="E20" t="s">
        <v>4733</v>
      </c>
      <c r="F20" t="s">
        <v>215</v>
      </c>
    </row>
    <row r="21" spans="1:6" x14ac:dyDescent="0.25">
      <c r="A21" t="s">
        <v>355</v>
      </c>
      <c r="B21" t="s">
        <v>547</v>
      </c>
      <c r="C21" t="s">
        <v>578</v>
      </c>
      <c r="D21">
        <v>0</v>
      </c>
      <c r="E21" t="s">
        <v>4733</v>
      </c>
      <c r="F21" t="s">
        <v>215</v>
      </c>
    </row>
    <row r="22" spans="1:6" x14ac:dyDescent="0.25">
      <c r="A22" t="s">
        <v>352</v>
      </c>
      <c r="B22" t="s">
        <v>547</v>
      </c>
      <c r="C22" t="s">
        <v>578</v>
      </c>
      <c r="D22">
        <v>0</v>
      </c>
      <c r="E22" t="s">
        <v>4733</v>
      </c>
      <c r="F22" t="s">
        <v>215</v>
      </c>
    </row>
    <row r="23" spans="1:6" x14ac:dyDescent="0.25">
      <c r="A23" t="s">
        <v>349</v>
      </c>
      <c r="B23" t="s">
        <v>547</v>
      </c>
      <c r="C23" t="s">
        <v>578</v>
      </c>
      <c r="D23">
        <v>0</v>
      </c>
      <c r="E23" t="s">
        <v>4733</v>
      </c>
      <c r="F23" t="s">
        <v>215</v>
      </c>
    </row>
    <row r="24" spans="1:6" x14ac:dyDescent="0.25">
      <c r="A24" t="s">
        <v>358</v>
      </c>
      <c r="B24" t="s">
        <v>547</v>
      </c>
      <c r="C24" t="s">
        <v>578</v>
      </c>
      <c r="D24">
        <v>44834</v>
      </c>
      <c r="E24" t="s">
        <v>4733</v>
      </c>
      <c r="F24" t="s">
        <v>215</v>
      </c>
    </row>
    <row r="25" spans="1:6" x14ac:dyDescent="0.25">
      <c r="A25" t="s">
        <v>361</v>
      </c>
      <c r="B25" t="s">
        <v>547</v>
      </c>
      <c r="C25" t="s">
        <v>578</v>
      </c>
      <c r="D25">
        <v>182447</v>
      </c>
      <c r="E25" t="s">
        <v>4733</v>
      </c>
      <c r="F25" t="s">
        <v>215</v>
      </c>
    </row>
    <row r="26" spans="1:6" x14ac:dyDescent="0.25">
      <c r="A26" t="s">
        <v>367</v>
      </c>
      <c r="B26" t="s">
        <v>547</v>
      </c>
      <c r="C26" t="s">
        <v>578</v>
      </c>
      <c r="D26">
        <v>38223</v>
      </c>
      <c r="E26" t="s">
        <v>4733</v>
      </c>
      <c r="F26" t="s">
        <v>215</v>
      </c>
    </row>
    <row r="27" spans="1:6" x14ac:dyDescent="0.25">
      <c r="A27" t="s">
        <v>364</v>
      </c>
      <c r="B27" t="s">
        <v>547</v>
      </c>
      <c r="C27" t="s">
        <v>578</v>
      </c>
      <c r="D27">
        <v>0</v>
      </c>
      <c r="E27" t="s">
        <v>4733</v>
      </c>
      <c r="F27" t="s">
        <v>215</v>
      </c>
    </row>
    <row r="28" spans="1:6" x14ac:dyDescent="0.25">
      <c r="A28" t="s">
        <v>370</v>
      </c>
      <c r="B28" t="s">
        <v>547</v>
      </c>
      <c r="C28" t="s">
        <v>578</v>
      </c>
      <c r="D28">
        <v>0</v>
      </c>
      <c r="E28" t="s">
        <v>4733</v>
      </c>
      <c r="F28" t="s">
        <v>215</v>
      </c>
    </row>
    <row r="29" spans="1:6" x14ac:dyDescent="0.25">
      <c r="A29" t="s">
        <v>392</v>
      </c>
      <c r="B29" t="s">
        <v>547</v>
      </c>
      <c r="C29" t="s">
        <v>578</v>
      </c>
      <c r="D29">
        <v>0</v>
      </c>
      <c r="E29" t="s">
        <v>4733</v>
      </c>
      <c r="F29" t="s">
        <v>215</v>
      </c>
    </row>
    <row r="30" spans="1:6" x14ac:dyDescent="0.25">
      <c r="A30" t="s">
        <v>395</v>
      </c>
      <c r="B30" t="s">
        <v>547</v>
      </c>
      <c r="C30" t="s">
        <v>578</v>
      </c>
      <c r="D30">
        <v>73721</v>
      </c>
      <c r="E30" t="s">
        <v>4733</v>
      </c>
      <c r="F30" t="s">
        <v>215</v>
      </c>
    </row>
    <row r="31" spans="1:6" x14ac:dyDescent="0.25">
      <c r="A31" t="s">
        <v>373</v>
      </c>
      <c r="B31" t="s">
        <v>547</v>
      </c>
      <c r="C31" t="s">
        <v>578</v>
      </c>
      <c r="D31">
        <v>268796</v>
      </c>
      <c r="E31" t="s">
        <v>4733</v>
      </c>
      <c r="F31" t="s">
        <v>215</v>
      </c>
    </row>
    <row r="32" spans="1:6" x14ac:dyDescent="0.25">
      <c r="A32" t="s">
        <v>379</v>
      </c>
      <c r="B32" t="s">
        <v>547</v>
      </c>
      <c r="C32" t="s">
        <v>578</v>
      </c>
      <c r="D32">
        <v>0</v>
      </c>
      <c r="E32" t="s">
        <v>4733</v>
      </c>
      <c r="F32" t="s">
        <v>215</v>
      </c>
    </row>
    <row r="33" spans="1:6" x14ac:dyDescent="0.25">
      <c r="A33" t="s">
        <v>382</v>
      </c>
      <c r="B33" t="s">
        <v>547</v>
      </c>
      <c r="C33" t="s">
        <v>578</v>
      </c>
      <c r="D33">
        <v>0</v>
      </c>
      <c r="E33" t="s">
        <v>4733</v>
      </c>
      <c r="F33" t="s">
        <v>215</v>
      </c>
    </row>
    <row r="34" spans="1:6" x14ac:dyDescent="0.25">
      <c r="A34" t="s">
        <v>386</v>
      </c>
      <c r="B34" t="s">
        <v>547</v>
      </c>
      <c r="C34" t="s">
        <v>578</v>
      </c>
      <c r="D34">
        <v>0</v>
      </c>
      <c r="E34" t="s">
        <v>4733</v>
      </c>
      <c r="F34" t="s">
        <v>215</v>
      </c>
    </row>
    <row r="35" spans="1:6" x14ac:dyDescent="0.25">
      <c r="A35" t="s">
        <v>376</v>
      </c>
      <c r="B35" t="s">
        <v>547</v>
      </c>
      <c r="C35" t="s">
        <v>578</v>
      </c>
      <c r="D35">
        <v>0</v>
      </c>
      <c r="E35" t="s">
        <v>4733</v>
      </c>
      <c r="F35" t="s">
        <v>215</v>
      </c>
    </row>
    <row r="36" spans="1:6" x14ac:dyDescent="0.25">
      <c r="A36" t="s">
        <v>389</v>
      </c>
      <c r="B36" t="s">
        <v>547</v>
      </c>
      <c r="C36" t="s">
        <v>578</v>
      </c>
      <c r="D36">
        <v>7856</v>
      </c>
      <c r="E36" t="s">
        <v>4733</v>
      </c>
      <c r="F36" t="s">
        <v>215</v>
      </c>
    </row>
    <row r="37" spans="1:6" x14ac:dyDescent="0.25">
      <c r="A37" t="s">
        <v>398</v>
      </c>
      <c r="B37" t="s">
        <v>547</v>
      </c>
      <c r="C37" t="s">
        <v>578</v>
      </c>
      <c r="D37">
        <v>93066</v>
      </c>
      <c r="E37" t="s">
        <v>4733</v>
      </c>
      <c r="F37" t="s">
        <v>215</v>
      </c>
    </row>
    <row r="38" spans="1:6" x14ac:dyDescent="0.25">
      <c r="A38" t="s">
        <v>401</v>
      </c>
      <c r="B38" t="s">
        <v>547</v>
      </c>
      <c r="C38" t="s">
        <v>578</v>
      </c>
      <c r="D38">
        <v>0</v>
      </c>
      <c r="E38" t="s">
        <v>4733</v>
      </c>
      <c r="F38" t="s">
        <v>215</v>
      </c>
    </row>
    <row r="39" spans="1:6" x14ac:dyDescent="0.25">
      <c r="A39" t="s">
        <v>404</v>
      </c>
      <c r="B39" t="s">
        <v>547</v>
      </c>
      <c r="C39" t="s">
        <v>578</v>
      </c>
      <c r="D39">
        <v>3461</v>
      </c>
      <c r="E39" t="s">
        <v>4733</v>
      </c>
      <c r="F39" t="s">
        <v>215</v>
      </c>
    </row>
    <row r="40" spans="1:6" x14ac:dyDescent="0.25">
      <c r="A40" t="s">
        <v>407</v>
      </c>
      <c r="B40" t="s">
        <v>547</v>
      </c>
      <c r="C40" t="s">
        <v>578</v>
      </c>
      <c r="D40">
        <v>16219</v>
      </c>
      <c r="E40" t="s">
        <v>4733</v>
      </c>
      <c r="F40" t="s">
        <v>215</v>
      </c>
    </row>
    <row r="41" spans="1:6" x14ac:dyDescent="0.25">
      <c r="A41" t="s">
        <v>410</v>
      </c>
      <c r="B41" t="s">
        <v>547</v>
      </c>
      <c r="C41" t="s">
        <v>578</v>
      </c>
      <c r="D41">
        <v>0</v>
      </c>
      <c r="E41" t="s">
        <v>4733</v>
      </c>
      <c r="F41" t="s">
        <v>215</v>
      </c>
    </row>
    <row r="42" spans="1:6" x14ac:dyDescent="0.25">
      <c r="A42" t="s">
        <v>413</v>
      </c>
      <c r="B42" t="s">
        <v>547</v>
      </c>
      <c r="C42" t="s">
        <v>578</v>
      </c>
      <c r="D42">
        <v>0</v>
      </c>
      <c r="E42" t="s">
        <v>4733</v>
      </c>
      <c r="F42" t="s">
        <v>215</v>
      </c>
    </row>
    <row r="43" spans="1:6" x14ac:dyDescent="0.25">
      <c r="A43" t="s">
        <v>416</v>
      </c>
      <c r="B43" t="s">
        <v>547</v>
      </c>
      <c r="C43" t="s">
        <v>578</v>
      </c>
      <c r="D43">
        <v>178518</v>
      </c>
      <c r="E43" t="s">
        <v>4733</v>
      </c>
      <c r="F43" t="s">
        <v>215</v>
      </c>
    </row>
    <row r="44" spans="1:6" x14ac:dyDescent="0.25">
      <c r="A44" t="s">
        <v>419</v>
      </c>
      <c r="B44" t="s">
        <v>547</v>
      </c>
      <c r="C44" t="s">
        <v>578</v>
      </c>
      <c r="D44">
        <v>21617</v>
      </c>
      <c r="E44" t="s">
        <v>4733</v>
      </c>
      <c r="F44" t="s">
        <v>215</v>
      </c>
    </row>
    <row r="45" spans="1:6" x14ac:dyDescent="0.25">
      <c r="A45" t="s">
        <v>422</v>
      </c>
      <c r="B45" t="s">
        <v>547</v>
      </c>
      <c r="C45" t="s">
        <v>578</v>
      </c>
      <c r="D45">
        <v>47765</v>
      </c>
      <c r="E45" t="s">
        <v>4733</v>
      </c>
      <c r="F45" t="s">
        <v>215</v>
      </c>
    </row>
    <row r="46" spans="1:6" x14ac:dyDescent="0.25">
      <c r="A46" t="s">
        <v>425</v>
      </c>
      <c r="B46" t="s">
        <v>547</v>
      </c>
      <c r="C46" t="s">
        <v>578</v>
      </c>
      <c r="D46">
        <v>0</v>
      </c>
      <c r="E46" t="s">
        <v>4733</v>
      </c>
      <c r="F46" t="s">
        <v>215</v>
      </c>
    </row>
    <row r="47" spans="1:6" x14ac:dyDescent="0.25">
      <c r="A47" t="s">
        <v>431</v>
      </c>
      <c r="B47" t="s">
        <v>547</v>
      </c>
      <c r="C47" t="s">
        <v>578</v>
      </c>
      <c r="D47">
        <v>0</v>
      </c>
      <c r="E47" t="s">
        <v>4733</v>
      </c>
      <c r="F47" t="s">
        <v>215</v>
      </c>
    </row>
    <row r="48" spans="1:6" x14ac:dyDescent="0.25">
      <c r="A48" t="s">
        <v>428</v>
      </c>
      <c r="B48" t="s">
        <v>547</v>
      </c>
      <c r="C48" t="s">
        <v>578</v>
      </c>
      <c r="D48">
        <v>0</v>
      </c>
      <c r="E48" t="s">
        <v>4733</v>
      </c>
      <c r="F48" t="s">
        <v>215</v>
      </c>
    </row>
    <row r="49" spans="1:6" x14ac:dyDescent="0.25">
      <c r="A49" t="s">
        <v>434</v>
      </c>
      <c r="B49" t="s">
        <v>547</v>
      </c>
      <c r="C49" t="s">
        <v>578</v>
      </c>
      <c r="D49">
        <v>0</v>
      </c>
      <c r="E49" t="s">
        <v>4733</v>
      </c>
      <c r="F49" t="s">
        <v>215</v>
      </c>
    </row>
    <row r="50" spans="1:6" x14ac:dyDescent="0.25">
      <c r="A50" t="s">
        <v>440</v>
      </c>
      <c r="B50" t="s">
        <v>547</v>
      </c>
      <c r="C50" t="s">
        <v>578</v>
      </c>
      <c r="D50">
        <v>75764</v>
      </c>
      <c r="E50" t="s">
        <v>4733</v>
      </c>
      <c r="F50" t="s">
        <v>215</v>
      </c>
    </row>
    <row r="51" spans="1:6" x14ac:dyDescent="0.25">
      <c r="A51" t="s">
        <v>437</v>
      </c>
      <c r="B51" t="s">
        <v>547</v>
      </c>
      <c r="C51" t="s">
        <v>578</v>
      </c>
      <c r="D51">
        <v>0</v>
      </c>
      <c r="E51" t="s">
        <v>4733</v>
      </c>
      <c r="F51" t="s">
        <v>215</v>
      </c>
    </row>
    <row r="52" spans="1:6" x14ac:dyDescent="0.25">
      <c r="A52" t="s">
        <v>443</v>
      </c>
      <c r="B52" t="s">
        <v>547</v>
      </c>
      <c r="C52" t="s">
        <v>578</v>
      </c>
      <c r="D52">
        <v>0</v>
      </c>
      <c r="E52" t="s">
        <v>4733</v>
      </c>
      <c r="F52" t="s">
        <v>215</v>
      </c>
    </row>
    <row r="53" spans="1:6" x14ac:dyDescent="0.25">
      <c r="A53" t="s">
        <v>2619</v>
      </c>
      <c r="B53" t="s">
        <v>555</v>
      </c>
      <c r="C53" t="s">
        <v>581</v>
      </c>
      <c r="D53">
        <v>0</v>
      </c>
      <c r="E53" t="s">
        <v>4733</v>
      </c>
      <c r="F53" t="s">
        <v>215</v>
      </c>
    </row>
    <row r="54" spans="1:6" x14ac:dyDescent="0.25">
      <c r="A54" t="s">
        <v>293</v>
      </c>
      <c r="B54" t="s">
        <v>555</v>
      </c>
      <c r="C54" t="s">
        <v>581</v>
      </c>
      <c r="D54">
        <v>2124</v>
      </c>
      <c r="E54" t="s">
        <v>4733</v>
      </c>
      <c r="F54" t="s">
        <v>215</v>
      </c>
    </row>
    <row r="55" spans="1:6" x14ac:dyDescent="0.25">
      <c r="A55" t="s">
        <v>300</v>
      </c>
      <c r="B55" t="s">
        <v>555</v>
      </c>
      <c r="C55" t="s">
        <v>581</v>
      </c>
      <c r="D55">
        <v>7964</v>
      </c>
      <c r="E55" t="s">
        <v>4733</v>
      </c>
      <c r="F55" t="s">
        <v>215</v>
      </c>
    </row>
    <row r="56" spans="1:6" x14ac:dyDescent="0.25">
      <c r="A56" t="s">
        <v>296</v>
      </c>
      <c r="B56" t="s">
        <v>555</v>
      </c>
      <c r="C56" t="s">
        <v>581</v>
      </c>
      <c r="D56">
        <v>0</v>
      </c>
      <c r="E56" t="s">
        <v>4733</v>
      </c>
      <c r="F56" t="s">
        <v>215</v>
      </c>
    </row>
    <row r="57" spans="1:6" x14ac:dyDescent="0.25">
      <c r="A57" t="s">
        <v>304</v>
      </c>
      <c r="B57" t="s">
        <v>555</v>
      </c>
      <c r="C57" t="s">
        <v>581</v>
      </c>
      <c r="D57">
        <v>6160</v>
      </c>
      <c r="E57" t="s">
        <v>4733</v>
      </c>
      <c r="F57" t="s">
        <v>215</v>
      </c>
    </row>
    <row r="58" spans="1:6" x14ac:dyDescent="0.25">
      <c r="A58" t="s">
        <v>308</v>
      </c>
      <c r="B58" t="s">
        <v>555</v>
      </c>
      <c r="C58" t="s">
        <v>581</v>
      </c>
      <c r="D58">
        <v>0</v>
      </c>
      <c r="E58" t="s">
        <v>4733</v>
      </c>
      <c r="F58" t="s">
        <v>215</v>
      </c>
    </row>
    <row r="59" spans="1:6" x14ac:dyDescent="0.25">
      <c r="A59" t="s">
        <v>312</v>
      </c>
      <c r="B59" t="s">
        <v>555</v>
      </c>
      <c r="C59" t="s">
        <v>581</v>
      </c>
      <c r="D59">
        <v>3776</v>
      </c>
      <c r="E59" t="s">
        <v>4733</v>
      </c>
      <c r="F59" t="s">
        <v>215</v>
      </c>
    </row>
    <row r="60" spans="1:6" x14ac:dyDescent="0.25">
      <c r="A60" t="s">
        <v>4691</v>
      </c>
      <c r="B60" t="s">
        <v>555</v>
      </c>
      <c r="C60" t="s">
        <v>581</v>
      </c>
      <c r="D60">
        <v>0</v>
      </c>
      <c r="E60" t="s">
        <v>4733</v>
      </c>
      <c r="F60" t="s">
        <v>215</v>
      </c>
    </row>
    <row r="61" spans="1:6" x14ac:dyDescent="0.25">
      <c r="A61" t="s">
        <v>316</v>
      </c>
      <c r="B61" t="s">
        <v>555</v>
      </c>
      <c r="C61" t="s">
        <v>581</v>
      </c>
      <c r="D61">
        <v>0</v>
      </c>
      <c r="E61" t="s">
        <v>4733</v>
      </c>
      <c r="F61" t="s">
        <v>215</v>
      </c>
    </row>
    <row r="62" spans="1:6" x14ac:dyDescent="0.25">
      <c r="A62" t="s">
        <v>320</v>
      </c>
      <c r="B62" t="s">
        <v>555</v>
      </c>
      <c r="C62" t="s">
        <v>581</v>
      </c>
      <c r="D62">
        <v>202</v>
      </c>
      <c r="E62" t="s">
        <v>4733</v>
      </c>
      <c r="F62" t="s">
        <v>215</v>
      </c>
    </row>
    <row r="63" spans="1:6" x14ac:dyDescent="0.25">
      <c r="A63" t="s">
        <v>323</v>
      </c>
      <c r="B63" t="s">
        <v>555</v>
      </c>
      <c r="C63" t="s">
        <v>581</v>
      </c>
      <c r="D63">
        <v>18</v>
      </c>
      <c r="E63" t="s">
        <v>4733</v>
      </c>
      <c r="F63" t="s">
        <v>215</v>
      </c>
    </row>
    <row r="64" spans="1:6" x14ac:dyDescent="0.25">
      <c r="A64" t="s">
        <v>4692</v>
      </c>
      <c r="B64" t="s">
        <v>555</v>
      </c>
      <c r="C64" t="s">
        <v>581</v>
      </c>
      <c r="D64">
        <v>776</v>
      </c>
      <c r="E64" t="s">
        <v>4733</v>
      </c>
      <c r="F64" t="s">
        <v>215</v>
      </c>
    </row>
    <row r="65" spans="1:6" x14ac:dyDescent="0.25">
      <c r="A65" t="s">
        <v>336</v>
      </c>
      <c r="B65" t="s">
        <v>555</v>
      </c>
      <c r="C65" t="s">
        <v>581</v>
      </c>
      <c r="D65">
        <v>45275</v>
      </c>
      <c r="E65" t="s">
        <v>4733</v>
      </c>
      <c r="F65" t="s">
        <v>215</v>
      </c>
    </row>
    <row r="66" spans="1:6" x14ac:dyDescent="0.25">
      <c r="A66" t="s">
        <v>326</v>
      </c>
      <c r="B66" t="s">
        <v>555</v>
      </c>
      <c r="C66" t="s">
        <v>581</v>
      </c>
      <c r="D66">
        <v>0</v>
      </c>
      <c r="E66" t="s">
        <v>4733</v>
      </c>
      <c r="F66" t="s">
        <v>215</v>
      </c>
    </row>
    <row r="67" spans="1:6" x14ac:dyDescent="0.25">
      <c r="A67" t="s">
        <v>329</v>
      </c>
      <c r="B67" t="s">
        <v>555</v>
      </c>
      <c r="C67" t="s">
        <v>581</v>
      </c>
      <c r="D67">
        <v>21982</v>
      </c>
      <c r="E67" t="s">
        <v>4733</v>
      </c>
      <c r="F67" t="s">
        <v>215</v>
      </c>
    </row>
    <row r="68" spans="1:6" x14ac:dyDescent="0.25">
      <c r="A68" t="s">
        <v>333</v>
      </c>
      <c r="B68" t="s">
        <v>555</v>
      </c>
      <c r="C68" t="s">
        <v>581</v>
      </c>
      <c r="D68">
        <v>11338</v>
      </c>
      <c r="E68" t="s">
        <v>4733</v>
      </c>
      <c r="F68" t="s">
        <v>215</v>
      </c>
    </row>
    <row r="69" spans="1:6" x14ac:dyDescent="0.25">
      <c r="A69" t="s">
        <v>340</v>
      </c>
      <c r="B69" t="s">
        <v>555</v>
      </c>
      <c r="C69" t="s">
        <v>581</v>
      </c>
      <c r="D69">
        <v>10689</v>
      </c>
      <c r="E69" t="s">
        <v>4733</v>
      </c>
      <c r="F69" t="s">
        <v>215</v>
      </c>
    </row>
    <row r="70" spans="1:6" x14ac:dyDescent="0.25">
      <c r="A70" t="s">
        <v>343</v>
      </c>
      <c r="B70" t="s">
        <v>555</v>
      </c>
      <c r="C70" t="s">
        <v>581</v>
      </c>
      <c r="D70">
        <v>6795</v>
      </c>
      <c r="E70" t="s">
        <v>4733</v>
      </c>
      <c r="F70" t="s">
        <v>215</v>
      </c>
    </row>
    <row r="71" spans="1:6" x14ac:dyDescent="0.25">
      <c r="A71" t="s">
        <v>346</v>
      </c>
      <c r="B71" t="s">
        <v>555</v>
      </c>
      <c r="C71" t="s">
        <v>581</v>
      </c>
      <c r="D71">
        <v>0</v>
      </c>
      <c r="E71" t="s">
        <v>4733</v>
      </c>
      <c r="F71" t="s">
        <v>215</v>
      </c>
    </row>
    <row r="72" spans="1:6" x14ac:dyDescent="0.25">
      <c r="A72" t="s">
        <v>355</v>
      </c>
      <c r="B72" t="s">
        <v>555</v>
      </c>
      <c r="C72" t="s">
        <v>581</v>
      </c>
      <c r="D72">
        <v>129</v>
      </c>
      <c r="E72" t="s">
        <v>4733</v>
      </c>
      <c r="F72" t="s">
        <v>215</v>
      </c>
    </row>
    <row r="73" spans="1:6" x14ac:dyDescent="0.25">
      <c r="A73" t="s">
        <v>352</v>
      </c>
      <c r="B73" t="s">
        <v>555</v>
      </c>
      <c r="C73" t="s">
        <v>581</v>
      </c>
      <c r="D73">
        <v>0</v>
      </c>
      <c r="E73" t="s">
        <v>4733</v>
      </c>
      <c r="F73" t="s">
        <v>215</v>
      </c>
    </row>
    <row r="74" spans="1:6" x14ac:dyDescent="0.25">
      <c r="A74" t="s">
        <v>349</v>
      </c>
      <c r="B74" t="s">
        <v>555</v>
      </c>
      <c r="C74" t="s">
        <v>581</v>
      </c>
      <c r="D74">
        <v>65</v>
      </c>
      <c r="E74" t="s">
        <v>4733</v>
      </c>
      <c r="F74" t="s">
        <v>215</v>
      </c>
    </row>
    <row r="75" spans="1:6" x14ac:dyDescent="0.25">
      <c r="A75" t="s">
        <v>358</v>
      </c>
      <c r="B75" t="s">
        <v>555</v>
      </c>
      <c r="C75" t="s">
        <v>581</v>
      </c>
      <c r="D75">
        <v>1846</v>
      </c>
      <c r="E75" t="s">
        <v>4733</v>
      </c>
      <c r="F75" t="s">
        <v>215</v>
      </c>
    </row>
    <row r="76" spans="1:6" x14ac:dyDescent="0.25">
      <c r="A76" t="s">
        <v>361</v>
      </c>
      <c r="B76" t="s">
        <v>555</v>
      </c>
      <c r="C76" t="s">
        <v>581</v>
      </c>
      <c r="D76">
        <v>9757</v>
      </c>
      <c r="E76" t="s">
        <v>4733</v>
      </c>
      <c r="F76" t="s">
        <v>215</v>
      </c>
    </row>
    <row r="77" spans="1:6" x14ac:dyDescent="0.25">
      <c r="A77" t="s">
        <v>367</v>
      </c>
      <c r="B77" t="s">
        <v>555</v>
      </c>
      <c r="C77" t="s">
        <v>581</v>
      </c>
      <c r="D77">
        <v>28243</v>
      </c>
      <c r="E77" t="s">
        <v>4733</v>
      </c>
      <c r="F77" t="s">
        <v>215</v>
      </c>
    </row>
    <row r="78" spans="1:6" x14ac:dyDescent="0.25">
      <c r="A78" t="s">
        <v>364</v>
      </c>
      <c r="B78" t="s">
        <v>555</v>
      </c>
      <c r="C78" t="s">
        <v>581</v>
      </c>
      <c r="D78">
        <v>3058</v>
      </c>
      <c r="E78" t="s">
        <v>4733</v>
      </c>
      <c r="F78" t="s">
        <v>215</v>
      </c>
    </row>
    <row r="79" spans="1:6" x14ac:dyDescent="0.25">
      <c r="A79" t="s">
        <v>370</v>
      </c>
      <c r="B79" t="s">
        <v>555</v>
      </c>
      <c r="C79" t="s">
        <v>581</v>
      </c>
      <c r="D79">
        <v>0</v>
      </c>
      <c r="E79" t="s">
        <v>4733</v>
      </c>
      <c r="F79" t="s">
        <v>215</v>
      </c>
    </row>
    <row r="80" spans="1:6" x14ac:dyDescent="0.25">
      <c r="A80" t="s">
        <v>392</v>
      </c>
      <c r="B80" t="s">
        <v>555</v>
      </c>
      <c r="C80" t="s">
        <v>581</v>
      </c>
      <c r="D80">
        <v>216</v>
      </c>
      <c r="E80" t="s">
        <v>4733</v>
      </c>
      <c r="F80" t="s">
        <v>215</v>
      </c>
    </row>
    <row r="81" spans="1:6" x14ac:dyDescent="0.25">
      <c r="A81" t="s">
        <v>395</v>
      </c>
      <c r="B81" t="s">
        <v>555</v>
      </c>
      <c r="C81" t="s">
        <v>581</v>
      </c>
      <c r="D81">
        <v>9735</v>
      </c>
      <c r="E81" t="s">
        <v>4733</v>
      </c>
      <c r="F81" t="s">
        <v>215</v>
      </c>
    </row>
    <row r="82" spans="1:6" x14ac:dyDescent="0.25">
      <c r="A82" t="s">
        <v>373</v>
      </c>
      <c r="B82" t="s">
        <v>555</v>
      </c>
      <c r="C82" t="s">
        <v>581</v>
      </c>
      <c r="D82">
        <v>0</v>
      </c>
      <c r="E82" t="s">
        <v>4733</v>
      </c>
      <c r="F82" t="s">
        <v>215</v>
      </c>
    </row>
    <row r="83" spans="1:6" x14ac:dyDescent="0.25">
      <c r="A83" t="s">
        <v>379</v>
      </c>
      <c r="B83" t="s">
        <v>555</v>
      </c>
      <c r="C83" t="s">
        <v>581</v>
      </c>
      <c r="D83">
        <v>842</v>
      </c>
      <c r="E83" t="s">
        <v>4733</v>
      </c>
      <c r="F83" t="s">
        <v>215</v>
      </c>
    </row>
    <row r="84" spans="1:6" x14ac:dyDescent="0.25">
      <c r="A84" t="s">
        <v>382</v>
      </c>
      <c r="B84" t="s">
        <v>555</v>
      </c>
      <c r="C84" t="s">
        <v>581</v>
      </c>
      <c r="D84">
        <v>0</v>
      </c>
      <c r="E84" t="s">
        <v>4733</v>
      </c>
      <c r="F84" t="s">
        <v>215</v>
      </c>
    </row>
    <row r="85" spans="1:6" x14ac:dyDescent="0.25">
      <c r="A85" t="s">
        <v>386</v>
      </c>
      <c r="B85" t="s">
        <v>555</v>
      </c>
      <c r="C85" t="s">
        <v>581</v>
      </c>
      <c r="D85">
        <v>0</v>
      </c>
      <c r="E85" t="s">
        <v>4733</v>
      </c>
      <c r="F85" t="s">
        <v>215</v>
      </c>
    </row>
    <row r="86" spans="1:6" x14ac:dyDescent="0.25">
      <c r="A86" t="s">
        <v>376</v>
      </c>
      <c r="B86" t="s">
        <v>555</v>
      </c>
      <c r="C86" t="s">
        <v>581</v>
      </c>
      <c r="D86">
        <v>0</v>
      </c>
      <c r="E86" t="s">
        <v>4733</v>
      </c>
      <c r="F86" t="s">
        <v>215</v>
      </c>
    </row>
    <row r="87" spans="1:6" x14ac:dyDescent="0.25">
      <c r="A87" t="s">
        <v>389</v>
      </c>
      <c r="B87" t="s">
        <v>555</v>
      </c>
      <c r="C87" t="s">
        <v>581</v>
      </c>
      <c r="D87">
        <v>0</v>
      </c>
      <c r="E87" t="s">
        <v>4733</v>
      </c>
      <c r="F87" t="s">
        <v>215</v>
      </c>
    </row>
    <row r="88" spans="1:6" x14ac:dyDescent="0.25">
      <c r="A88" t="s">
        <v>398</v>
      </c>
      <c r="B88" t="s">
        <v>555</v>
      </c>
      <c r="C88" t="s">
        <v>581</v>
      </c>
      <c r="D88">
        <v>0</v>
      </c>
      <c r="E88" t="s">
        <v>4733</v>
      </c>
      <c r="F88" t="s">
        <v>215</v>
      </c>
    </row>
    <row r="89" spans="1:6" x14ac:dyDescent="0.25">
      <c r="A89" t="s">
        <v>401</v>
      </c>
      <c r="B89" t="s">
        <v>555</v>
      </c>
      <c r="C89" t="s">
        <v>581</v>
      </c>
      <c r="D89">
        <v>4581</v>
      </c>
      <c r="E89" t="s">
        <v>4733</v>
      </c>
      <c r="F89" t="s">
        <v>215</v>
      </c>
    </row>
    <row r="90" spans="1:6" x14ac:dyDescent="0.25">
      <c r="A90" t="s">
        <v>404</v>
      </c>
      <c r="B90" t="s">
        <v>555</v>
      </c>
      <c r="C90" t="s">
        <v>581</v>
      </c>
      <c r="D90">
        <v>103</v>
      </c>
      <c r="E90" t="s">
        <v>4733</v>
      </c>
      <c r="F90" t="s">
        <v>215</v>
      </c>
    </row>
    <row r="91" spans="1:6" x14ac:dyDescent="0.25">
      <c r="A91" t="s">
        <v>407</v>
      </c>
      <c r="B91" t="s">
        <v>555</v>
      </c>
      <c r="C91" t="s">
        <v>581</v>
      </c>
      <c r="D91">
        <v>6905</v>
      </c>
      <c r="E91" t="s">
        <v>4733</v>
      </c>
      <c r="F91" t="s">
        <v>215</v>
      </c>
    </row>
    <row r="92" spans="1:6" x14ac:dyDescent="0.25">
      <c r="A92" t="s">
        <v>410</v>
      </c>
      <c r="B92" t="s">
        <v>555</v>
      </c>
      <c r="C92" t="s">
        <v>581</v>
      </c>
      <c r="D92">
        <v>0</v>
      </c>
      <c r="E92" t="s">
        <v>4733</v>
      </c>
      <c r="F92" t="s">
        <v>215</v>
      </c>
    </row>
    <row r="93" spans="1:6" x14ac:dyDescent="0.25">
      <c r="A93" t="s">
        <v>413</v>
      </c>
      <c r="B93" t="s">
        <v>555</v>
      </c>
      <c r="C93" t="s">
        <v>581</v>
      </c>
      <c r="D93">
        <v>0</v>
      </c>
      <c r="E93" t="s">
        <v>4733</v>
      </c>
      <c r="F93" t="s">
        <v>215</v>
      </c>
    </row>
    <row r="94" spans="1:6" x14ac:dyDescent="0.25">
      <c r="A94" t="s">
        <v>416</v>
      </c>
      <c r="B94" t="s">
        <v>555</v>
      </c>
      <c r="C94" t="s">
        <v>581</v>
      </c>
      <c r="D94">
        <v>0</v>
      </c>
      <c r="E94" t="s">
        <v>4733</v>
      </c>
      <c r="F94" t="s">
        <v>215</v>
      </c>
    </row>
    <row r="95" spans="1:6" x14ac:dyDescent="0.25">
      <c r="A95" t="s">
        <v>419</v>
      </c>
      <c r="B95" t="s">
        <v>555</v>
      </c>
      <c r="C95" t="s">
        <v>581</v>
      </c>
      <c r="D95">
        <v>4123</v>
      </c>
      <c r="E95" t="s">
        <v>4733</v>
      </c>
      <c r="F95" t="s">
        <v>215</v>
      </c>
    </row>
    <row r="96" spans="1:6" x14ac:dyDescent="0.25">
      <c r="A96" t="s">
        <v>422</v>
      </c>
      <c r="B96" t="s">
        <v>555</v>
      </c>
      <c r="C96" t="s">
        <v>581</v>
      </c>
      <c r="D96">
        <v>18461</v>
      </c>
      <c r="E96" t="s">
        <v>4733</v>
      </c>
      <c r="F96" t="s">
        <v>215</v>
      </c>
    </row>
    <row r="97" spans="1:6" x14ac:dyDescent="0.25">
      <c r="A97" t="s">
        <v>425</v>
      </c>
      <c r="B97" t="s">
        <v>555</v>
      </c>
      <c r="C97" t="s">
        <v>581</v>
      </c>
      <c r="D97">
        <v>0</v>
      </c>
      <c r="E97" t="s">
        <v>4733</v>
      </c>
      <c r="F97" t="s">
        <v>215</v>
      </c>
    </row>
    <row r="98" spans="1:6" x14ac:dyDescent="0.25">
      <c r="A98" t="s">
        <v>431</v>
      </c>
      <c r="B98" t="s">
        <v>555</v>
      </c>
      <c r="C98" t="s">
        <v>581</v>
      </c>
      <c r="D98">
        <v>120</v>
      </c>
      <c r="E98" t="s">
        <v>4733</v>
      </c>
      <c r="F98" t="s">
        <v>215</v>
      </c>
    </row>
    <row r="99" spans="1:6" x14ac:dyDescent="0.25">
      <c r="A99" t="s">
        <v>428</v>
      </c>
      <c r="B99" t="s">
        <v>555</v>
      </c>
      <c r="C99" t="s">
        <v>581</v>
      </c>
      <c r="D99">
        <v>0</v>
      </c>
      <c r="E99" t="s">
        <v>4733</v>
      </c>
      <c r="F99" t="s">
        <v>215</v>
      </c>
    </row>
    <row r="100" spans="1:6" x14ac:dyDescent="0.25">
      <c r="A100" t="s">
        <v>434</v>
      </c>
      <c r="B100" t="s">
        <v>555</v>
      </c>
      <c r="C100" t="s">
        <v>581</v>
      </c>
      <c r="D100">
        <v>10987</v>
      </c>
      <c r="E100" t="s">
        <v>4733</v>
      </c>
      <c r="F100" t="s">
        <v>215</v>
      </c>
    </row>
    <row r="101" spans="1:6" x14ac:dyDescent="0.25">
      <c r="A101" t="s">
        <v>440</v>
      </c>
      <c r="B101" t="s">
        <v>555</v>
      </c>
      <c r="C101" t="s">
        <v>581</v>
      </c>
      <c r="D101">
        <v>3228</v>
      </c>
      <c r="E101" t="s">
        <v>4733</v>
      </c>
      <c r="F101" t="s">
        <v>215</v>
      </c>
    </row>
    <row r="102" spans="1:6" x14ac:dyDescent="0.25">
      <c r="A102" t="s">
        <v>437</v>
      </c>
      <c r="B102" t="s">
        <v>555</v>
      </c>
      <c r="C102" t="s">
        <v>581</v>
      </c>
      <c r="D102">
        <v>0</v>
      </c>
      <c r="E102" t="s">
        <v>4733</v>
      </c>
      <c r="F102" t="s">
        <v>215</v>
      </c>
    </row>
    <row r="103" spans="1:6" x14ac:dyDescent="0.25">
      <c r="A103" t="s">
        <v>443</v>
      </c>
      <c r="B103" t="s">
        <v>555</v>
      </c>
      <c r="C103" t="s">
        <v>581</v>
      </c>
      <c r="D103">
        <v>0</v>
      </c>
      <c r="E103" t="s">
        <v>4733</v>
      </c>
      <c r="F103" t="s">
        <v>215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21797.74</v>
      </c>
      <c r="F2">
        <v>21416.99</v>
      </c>
      <c r="G2">
        <v>20799.79</v>
      </c>
      <c r="H2">
        <v>17131.28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13907.71</v>
      </c>
      <c r="F3">
        <v>14061.28</v>
      </c>
      <c r="G3">
        <v>13883.11</v>
      </c>
      <c r="H3">
        <v>11306.33</v>
      </c>
    </row>
    <row r="4" spans="1:8" x14ac:dyDescent="0.25">
      <c r="A4" t="s">
        <v>1</v>
      </c>
      <c r="B4">
        <v>1</v>
      </c>
      <c r="C4" t="s">
        <v>4745</v>
      </c>
      <c r="D4" t="s">
        <v>4746</v>
      </c>
      <c r="E4">
        <v>3453.4</v>
      </c>
      <c r="F4">
        <v>2746.49</v>
      </c>
      <c r="G4">
        <v>2983.27</v>
      </c>
      <c r="H4">
        <v>2858.55</v>
      </c>
    </row>
    <row r="5" spans="1:8" x14ac:dyDescent="0.25">
      <c r="A5" t="s">
        <v>1</v>
      </c>
      <c r="B5">
        <v>2</v>
      </c>
      <c r="C5" t="s">
        <v>4747</v>
      </c>
      <c r="D5" t="s">
        <v>4748</v>
      </c>
      <c r="E5">
        <v>1141.78</v>
      </c>
      <c r="F5">
        <v>2067.5500000000002</v>
      </c>
      <c r="G5">
        <v>2191.64</v>
      </c>
      <c r="H5">
        <v>1330.71</v>
      </c>
    </row>
    <row r="6" spans="1:8" x14ac:dyDescent="0.25">
      <c r="A6" t="s">
        <v>1</v>
      </c>
      <c r="B6">
        <v>3</v>
      </c>
      <c r="C6" t="s">
        <v>4749</v>
      </c>
      <c r="D6" t="s">
        <v>4750</v>
      </c>
      <c r="E6">
        <v>1692.03</v>
      </c>
      <c r="F6">
        <v>1419.04</v>
      </c>
      <c r="G6">
        <v>1533.93</v>
      </c>
      <c r="H6">
        <v>1034.8699999999999</v>
      </c>
    </row>
    <row r="7" spans="1:8" x14ac:dyDescent="0.25">
      <c r="A7" t="s">
        <v>1</v>
      </c>
      <c r="B7">
        <v>4</v>
      </c>
      <c r="C7" t="s">
        <v>4751</v>
      </c>
      <c r="D7" t="s">
        <v>4752</v>
      </c>
      <c r="E7">
        <v>1399.86</v>
      </c>
      <c r="F7">
        <v>1648.34</v>
      </c>
      <c r="G7">
        <v>1356.51</v>
      </c>
      <c r="H7">
        <v>954.38</v>
      </c>
    </row>
    <row r="8" spans="1:8" x14ac:dyDescent="0.25">
      <c r="A8" t="s">
        <v>1</v>
      </c>
      <c r="B8">
        <v>5</v>
      </c>
      <c r="C8" t="s">
        <v>4753</v>
      </c>
      <c r="D8" t="s">
        <v>4746</v>
      </c>
      <c r="E8">
        <v>2177.0300000000002</v>
      </c>
      <c r="F8">
        <v>1939.57</v>
      </c>
      <c r="G8">
        <v>1359.59</v>
      </c>
      <c r="H8">
        <v>704.93</v>
      </c>
    </row>
    <row r="9" spans="1:8" x14ac:dyDescent="0.25">
      <c r="A9" t="s">
        <v>1</v>
      </c>
      <c r="B9">
        <v>6</v>
      </c>
      <c r="C9" t="s">
        <v>4754</v>
      </c>
      <c r="D9" t="s">
        <v>4755</v>
      </c>
      <c r="E9">
        <v>428.14</v>
      </c>
      <c r="F9">
        <v>470.97</v>
      </c>
      <c r="G9">
        <v>421.73</v>
      </c>
      <c r="H9">
        <v>423.52</v>
      </c>
    </row>
    <row r="10" spans="1:8" x14ac:dyDescent="0.25">
      <c r="A10" t="s">
        <v>1</v>
      </c>
      <c r="B10">
        <v>7</v>
      </c>
      <c r="C10" t="s">
        <v>4756</v>
      </c>
      <c r="D10" t="s">
        <v>4750</v>
      </c>
      <c r="E10">
        <v>401.3</v>
      </c>
      <c r="F10">
        <v>296.52999999999997</v>
      </c>
      <c r="G10">
        <v>828.58</v>
      </c>
      <c r="H10">
        <v>387.16</v>
      </c>
    </row>
    <row r="11" spans="1:8" x14ac:dyDescent="0.25">
      <c r="A11" t="s">
        <v>1</v>
      </c>
      <c r="B11">
        <v>8</v>
      </c>
      <c r="C11" t="s">
        <v>4757</v>
      </c>
      <c r="D11" t="s">
        <v>4758</v>
      </c>
      <c r="E11">
        <v>359.54</v>
      </c>
      <c r="F11">
        <v>444.52</v>
      </c>
      <c r="G11">
        <v>399.78</v>
      </c>
      <c r="H11">
        <v>381.38</v>
      </c>
    </row>
    <row r="12" spans="1:8" x14ac:dyDescent="0.25">
      <c r="A12" t="s">
        <v>1</v>
      </c>
      <c r="B12">
        <v>9</v>
      </c>
      <c r="C12" t="s">
        <v>4759</v>
      </c>
      <c r="D12" t="s">
        <v>4760</v>
      </c>
      <c r="E12">
        <v>555.16999999999996</v>
      </c>
      <c r="F12">
        <v>494.56</v>
      </c>
      <c r="G12">
        <v>462.41</v>
      </c>
      <c r="H12">
        <v>380.84</v>
      </c>
    </row>
    <row r="13" spans="1:8" x14ac:dyDescent="0.25">
      <c r="A13" t="s">
        <v>1</v>
      </c>
      <c r="B13">
        <v>10</v>
      </c>
      <c r="C13" t="s">
        <v>4761</v>
      </c>
      <c r="D13" t="s">
        <v>4762</v>
      </c>
      <c r="E13">
        <v>334.88</v>
      </c>
      <c r="F13">
        <v>361.22</v>
      </c>
      <c r="G13">
        <v>346.58</v>
      </c>
      <c r="H13">
        <v>359.13</v>
      </c>
    </row>
    <row r="14" spans="1:8" x14ac:dyDescent="0.25">
      <c r="A14" t="s">
        <v>1</v>
      </c>
      <c r="B14">
        <v>11</v>
      </c>
      <c r="C14" t="s">
        <v>4763</v>
      </c>
      <c r="D14" t="s">
        <v>4764</v>
      </c>
      <c r="E14">
        <v>209.53</v>
      </c>
      <c r="F14">
        <v>154.05000000000001</v>
      </c>
      <c r="G14">
        <v>83.56</v>
      </c>
      <c r="H14">
        <v>302.56</v>
      </c>
    </row>
    <row r="15" spans="1:8" x14ac:dyDescent="0.25">
      <c r="A15" t="s">
        <v>1</v>
      </c>
      <c r="B15">
        <v>12</v>
      </c>
      <c r="C15" t="s">
        <v>4765</v>
      </c>
      <c r="D15" t="s">
        <v>4766</v>
      </c>
      <c r="E15">
        <v>8.67</v>
      </c>
      <c r="F15">
        <v>0.24</v>
      </c>
      <c r="G15">
        <v>11.23</v>
      </c>
      <c r="H15">
        <v>274.86</v>
      </c>
    </row>
    <row r="16" spans="1:8" x14ac:dyDescent="0.25">
      <c r="A16" t="s">
        <v>1</v>
      </c>
      <c r="B16">
        <v>13</v>
      </c>
      <c r="C16" t="s">
        <v>4767</v>
      </c>
      <c r="D16" t="s">
        <v>4768</v>
      </c>
      <c r="E16">
        <v>0</v>
      </c>
      <c r="F16">
        <v>0</v>
      </c>
      <c r="G16">
        <v>3</v>
      </c>
      <c r="H16">
        <v>251.19</v>
      </c>
    </row>
    <row r="17" spans="1:8" x14ac:dyDescent="0.25">
      <c r="A17" t="s">
        <v>1</v>
      </c>
      <c r="B17">
        <v>14</v>
      </c>
      <c r="C17" t="s">
        <v>643</v>
      </c>
      <c r="D17" t="s">
        <v>4769</v>
      </c>
      <c r="E17">
        <v>189.14</v>
      </c>
      <c r="F17">
        <v>407.55</v>
      </c>
      <c r="G17">
        <v>350.39</v>
      </c>
      <c r="H17">
        <v>216.53</v>
      </c>
    </row>
    <row r="18" spans="1:8" x14ac:dyDescent="0.25">
      <c r="A18" t="s">
        <v>1</v>
      </c>
      <c r="B18">
        <v>15</v>
      </c>
      <c r="C18" t="s">
        <v>4770</v>
      </c>
      <c r="D18" t="s">
        <v>4771</v>
      </c>
      <c r="E18">
        <v>361.06</v>
      </c>
      <c r="F18">
        <v>364.96</v>
      </c>
      <c r="G18">
        <v>275.07</v>
      </c>
      <c r="H18">
        <v>213.54</v>
      </c>
    </row>
    <row r="19" spans="1:8" x14ac:dyDescent="0.25">
      <c r="A19" t="s">
        <v>1</v>
      </c>
      <c r="B19">
        <v>16</v>
      </c>
      <c r="C19" t="s">
        <v>4772</v>
      </c>
      <c r="D19" t="s">
        <v>4773</v>
      </c>
      <c r="E19">
        <v>164.67</v>
      </c>
      <c r="F19">
        <v>175.98</v>
      </c>
      <c r="G19">
        <v>178.82</v>
      </c>
      <c r="H19">
        <v>182.01</v>
      </c>
    </row>
    <row r="20" spans="1:8" x14ac:dyDescent="0.25">
      <c r="A20" t="s">
        <v>1</v>
      </c>
      <c r="B20">
        <v>17</v>
      </c>
      <c r="C20" t="s">
        <v>4774</v>
      </c>
      <c r="D20" t="s">
        <v>4775</v>
      </c>
      <c r="E20">
        <v>339.82</v>
      </c>
      <c r="F20">
        <v>187.96</v>
      </c>
      <c r="G20">
        <v>122.69</v>
      </c>
      <c r="H20">
        <v>173.94</v>
      </c>
    </row>
    <row r="21" spans="1:8" x14ac:dyDescent="0.25">
      <c r="A21" t="s">
        <v>1</v>
      </c>
      <c r="B21">
        <v>18</v>
      </c>
      <c r="C21" t="s">
        <v>4776</v>
      </c>
      <c r="D21" t="s">
        <v>4777</v>
      </c>
      <c r="E21">
        <v>150.94999999999999</v>
      </c>
      <c r="F21">
        <v>173.09</v>
      </c>
      <c r="G21">
        <v>148.19999999999999</v>
      </c>
      <c r="H21">
        <v>169.99</v>
      </c>
    </row>
    <row r="22" spans="1:8" x14ac:dyDescent="0.25">
      <c r="A22" t="s">
        <v>1</v>
      </c>
      <c r="B22">
        <v>19</v>
      </c>
      <c r="C22" t="s">
        <v>4778</v>
      </c>
      <c r="D22" t="s">
        <v>4779</v>
      </c>
      <c r="E22">
        <v>125.1</v>
      </c>
      <c r="F22">
        <v>172.81</v>
      </c>
      <c r="G22">
        <v>197.91</v>
      </c>
      <c r="H22">
        <v>140.16999999999999</v>
      </c>
    </row>
    <row r="23" spans="1:8" x14ac:dyDescent="0.25">
      <c r="A23" t="s">
        <v>1</v>
      </c>
      <c r="B23">
        <v>20</v>
      </c>
      <c r="C23" t="s">
        <v>4780</v>
      </c>
      <c r="D23" t="s">
        <v>4781</v>
      </c>
      <c r="E23">
        <v>0</v>
      </c>
      <c r="F23">
        <v>37.979999999999997</v>
      </c>
      <c r="G23">
        <v>140.61000000000001</v>
      </c>
      <c r="H23">
        <v>111.4</v>
      </c>
    </row>
    <row r="24" spans="1:8" x14ac:dyDescent="0.25">
      <c r="A24" t="s">
        <v>1</v>
      </c>
      <c r="B24">
        <v>21</v>
      </c>
      <c r="C24" t="s">
        <v>4782</v>
      </c>
      <c r="D24" t="s">
        <v>4783</v>
      </c>
      <c r="E24">
        <v>86.44</v>
      </c>
      <c r="F24">
        <v>143.94</v>
      </c>
      <c r="G24">
        <v>124.38</v>
      </c>
      <c r="H24">
        <v>106.28</v>
      </c>
    </row>
    <row r="25" spans="1:8" x14ac:dyDescent="0.25">
      <c r="A25" t="s">
        <v>1</v>
      </c>
      <c r="B25">
        <v>22</v>
      </c>
      <c r="C25" t="s">
        <v>4784</v>
      </c>
      <c r="D25" t="s">
        <v>4785</v>
      </c>
      <c r="E25">
        <v>86.9</v>
      </c>
      <c r="F25">
        <v>107.79</v>
      </c>
      <c r="G25">
        <v>90.71</v>
      </c>
      <c r="H25">
        <v>93.12</v>
      </c>
    </row>
    <row r="26" spans="1:8" x14ac:dyDescent="0.25">
      <c r="A26" t="s">
        <v>1</v>
      </c>
      <c r="B26">
        <v>23</v>
      </c>
      <c r="C26" t="s">
        <v>4786</v>
      </c>
      <c r="D26" t="s">
        <v>4787</v>
      </c>
      <c r="E26">
        <v>67.03</v>
      </c>
      <c r="F26">
        <v>73.25</v>
      </c>
      <c r="G26">
        <v>101.81</v>
      </c>
      <c r="H26">
        <v>88.87</v>
      </c>
    </row>
    <row r="27" spans="1:8" x14ac:dyDescent="0.25">
      <c r="A27" t="s">
        <v>1</v>
      </c>
      <c r="B27">
        <v>24</v>
      </c>
      <c r="C27" t="s">
        <v>4788</v>
      </c>
      <c r="D27" t="s">
        <v>4789</v>
      </c>
      <c r="E27">
        <v>131.22</v>
      </c>
      <c r="F27">
        <v>110.09</v>
      </c>
      <c r="G27">
        <v>100.2</v>
      </c>
      <c r="H27">
        <v>88.2</v>
      </c>
    </row>
    <row r="28" spans="1:8" x14ac:dyDescent="0.25">
      <c r="A28" t="s">
        <v>1</v>
      </c>
      <c r="B28">
        <v>25</v>
      </c>
      <c r="C28" t="s">
        <v>4790</v>
      </c>
      <c r="D28" t="s">
        <v>4791</v>
      </c>
      <c r="E28">
        <v>44.06</v>
      </c>
      <c r="F28">
        <v>62.8</v>
      </c>
      <c r="G28">
        <v>70.540000000000006</v>
      </c>
      <c r="H28">
        <v>78.2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4941.38</v>
      </c>
      <c r="F29">
        <v>4833.79</v>
      </c>
      <c r="G29">
        <v>4990.09</v>
      </c>
      <c r="H29">
        <v>4612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4602.16</v>
      </c>
      <c r="F30">
        <v>4516.3599999999997</v>
      </c>
      <c r="G30">
        <v>4779.24</v>
      </c>
      <c r="H30">
        <v>4429.8100000000004</v>
      </c>
    </row>
    <row r="31" spans="1:8" x14ac:dyDescent="0.25">
      <c r="A31" t="s">
        <v>893</v>
      </c>
      <c r="B31">
        <v>1</v>
      </c>
      <c r="C31" t="s">
        <v>4792</v>
      </c>
      <c r="D31" t="s">
        <v>4793</v>
      </c>
      <c r="E31">
        <v>1230.94</v>
      </c>
      <c r="F31">
        <v>1213.5999999999999</v>
      </c>
      <c r="G31">
        <v>1036.1300000000001</v>
      </c>
      <c r="H31">
        <v>730.44</v>
      </c>
    </row>
    <row r="32" spans="1:8" x14ac:dyDescent="0.25">
      <c r="A32" t="s">
        <v>893</v>
      </c>
      <c r="B32">
        <v>2</v>
      </c>
      <c r="C32" t="s">
        <v>637</v>
      </c>
      <c r="D32" t="s">
        <v>4794</v>
      </c>
      <c r="E32">
        <v>86.03</v>
      </c>
      <c r="F32">
        <v>114.44</v>
      </c>
      <c r="G32">
        <v>349.19</v>
      </c>
      <c r="H32">
        <v>556.32000000000005</v>
      </c>
    </row>
    <row r="33" spans="1:8" x14ac:dyDescent="0.25">
      <c r="A33" t="s">
        <v>893</v>
      </c>
      <c r="B33">
        <v>3</v>
      </c>
      <c r="C33" t="s">
        <v>4795</v>
      </c>
      <c r="D33" t="s">
        <v>4796</v>
      </c>
      <c r="E33">
        <v>431.27</v>
      </c>
      <c r="F33">
        <v>372.58</v>
      </c>
      <c r="G33">
        <v>412.13</v>
      </c>
      <c r="H33">
        <v>381.01</v>
      </c>
    </row>
    <row r="34" spans="1:8" x14ac:dyDescent="0.25">
      <c r="A34" t="s">
        <v>893</v>
      </c>
      <c r="B34">
        <v>4</v>
      </c>
      <c r="C34" t="s">
        <v>4797</v>
      </c>
      <c r="D34" t="s">
        <v>4798</v>
      </c>
      <c r="E34">
        <v>7.08</v>
      </c>
      <c r="F34">
        <v>5.57</v>
      </c>
      <c r="G34">
        <v>270</v>
      </c>
      <c r="H34">
        <v>368.05</v>
      </c>
    </row>
    <row r="35" spans="1:8" x14ac:dyDescent="0.25">
      <c r="A35" t="s">
        <v>893</v>
      </c>
      <c r="B35">
        <v>5</v>
      </c>
      <c r="C35" t="s">
        <v>4799</v>
      </c>
      <c r="D35" t="s">
        <v>4800</v>
      </c>
      <c r="E35">
        <v>384.65</v>
      </c>
      <c r="F35">
        <v>416.03</v>
      </c>
      <c r="G35">
        <v>439.45</v>
      </c>
      <c r="H35">
        <v>356.18</v>
      </c>
    </row>
    <row r="36" spans="1:8" x14ac:dyDescent="0.25">
      <c r="A36" t="s">
        <v>893</v>
      </c>
      <c r="B36">
        <v>6</v>
      </c>
      <c r="C36" t="s">
        <v>4801</v>
      </c>
      <c r="D36" t="s">
        <v>4802</v>
      </c>
      <c r="E36">
        <v>265.17</v>
      </c>
      <c r="F36">
        <v>316.20999999999998</v>
      </c>
      <c r="G36">
        <v>364.61</v>
      </c>
      <c r="H36">
        <v>302.35000000000002</v>
      </c>
    </row>
    <row r="37" spans="1:8" x14ac:dyDescent="0.25">
      <c r="A37" t="s">
        <v>893</v>
      </c>
      <c r="B37">
        <v>7</v>
      </c>
      <c r="C37" t="s">
        <v>4803</v>
      </c>
      <c r="D37" t="s">
        <v>4804</v>
      </c>
      <c r="E37">
        <v>295.02999999999997</v>
      </c>
      <c r="F37">
        <v>321.97000000000003</v>
      </c>
      <c r="G37">
        <v>279.60000000000002</v>
      </c>
      <c r="H37">
        <v>266.75</v>
      </c>
    </row>
    <row r="38" spans="1:8" x14ac:dyDescent="0.25">
      <c r="A38" t="s">
        <v>893</v>
      </c>
      <c r="B38">
        <v>8</v>
      </c>
      <c r="C38" t="s">
        <v>4805</v>
      </c>
      <c r="D38" t="s">
        <v>4806</v>
      </c>
      <c r="E38">
        <v>290.7</v>
      </c>
      <c r="F38">
        <v>272.17</v>
      </c>
      <c r="G38">
        <v>238.65</v>
      </c>
      <c r="H38">
        <v>218.94</v>
      </c>
    </row>
    <row r="39" spans="1:8" x14ac:dyDescent="0.25">
      <c r="A39" t="s">
        <v>893</v>
      </c>
      <c r="B39">
        <v>9</v>
      </c>
      <c r="C39" t="s">
        <v>4807</v>
      </c>
      <c r="D39" t="s">
        <v>4808</v>
      </c>
      <c r="E39">
        <v>131.19</v>
      </c>
      <c r="F39">
        <v>144.38999999999999</v>
      </c>
      <c r="G39">
        <v>155.91</v>
      </c>
      <c r="H39">
        <v>183.89</v>
      </c>
    </row>
    <row r="40" spans="1:8" x14ac:dyDescent="0.25">
      <c r="A40" t="s">
        <v>893</v>
      </c>
      <c r="B40">
        <v>10</v>
      </c>
      <c r="C40" t="s">
        <v>4809</v>
      </c>
      <c r="D40" t="s">
        <v>4810</v>
      </c>
      <c r="E40">
        <v>149.19</v>
      </c>
      <c r="F40">
        <v>125.96</v>
      </c>
      <c r="G40">
        <v>140.94999999999999</v>
      </c>
      <c r="H40">
        <v>144.15</v>
      </c>
    </row>
    <row r="41" spans="1:8" x14ac:dyDescent="0.25">
      <c r="A41" t="s">
        <v>893</v>
      </c>
      <c r="B41">
        <v>11</v>
      </c>
      <c r="C41" t="s">
        <v>4811</v>
      </c>
      <c r="D41" t="s">
        <v>4812</v>
      </c>
      <c r="E41">
        <v>180.58</v>
      </c>
      <c r="F41">
        <v>234.64</v>
      </c>
      <c r="G41">
        <v>185.12</v>
      </c>
      <c r="H41">
        <v>121.05</v>
      </c>
    </row>
    <row r="42" spans="1:8" x14ac:dyDescent="0.25">
      <c r="A42" t="s">
        <v>893</v>
      </c>
      <c r="B42">
        <v>12</v>
      </c>
      <c r="C42" t="s">
        <v>4813</v>
      </c>
      <c r="D42" t="s">
        <v>4814</v>
      </c>
      <c r="E42">
        <v>243.73</v>
      </c>
      <c r="F42">
        <v>202.78</v>
      </c>
      <c r="G42">
        <v>181.55</v>
      </c>
      <c r="H42">
        <v>114.76</v>
      </c>
    </row>
    <row r="43" spans="1:8" x14ac:dyDescent="0.25">
      <c r="A43" t="s">
        <v>893</v>
      </c>
      <c r="B43">
        <v>13</v>
      </c>
      <c r="C43" t="s">
        <v>4815</v>
      </c>
      <c r="D43" t="s">
        <v>4816</v>
      </c>
      <c r="E43">
        <v>97.6</v>
      </c>
      <c r="F43">
        <v>97.44</v>
      </c>
      <c r="G43">
        <v>87.83</v>
      </c>
      <c r="H43">
        <v>102.56</v>
      </c>
    </row>
    <row r="44" spans="1:8" x14ac:dyDescent="0.25">
      <c r="A44" t="s">
        <v>893</v>
      </c>
      <c r="B44">
        <v>14</v>
      </c>
      <c r="C44" t="s">
        <v>4747</v>
      </c>
      <c r="D44" t="s">
        <v>4748</v>
      </c>
      <c r="E44">
        <v>60.16</v>
      </c>
      <c r="F44">
        <v>32.07</v>
      </c>
      <c r="G44">
        <v>41.57</v>
      </c>
      <c r="H44">
        <v>96.14</v>
      </c>
    </row>
    <row r="45" spans="1:8" x14ac:dyDescent="0.25">
      <c r="A45" t="s">
        <v>893</v>
      </c>
      <c r="B45">
        <v>15</v>
      </c>
      <c r="C45" t="s">
        <v>4817</v>
      </c>
      <c r="D45" t="s">
        <v>4818</v>
      </c>
      <c r="E45">
        <v>315.32</v>
      </c>
      <c r="F45">
        <v>159.43</v>
      </c>
      <c r="G45">
        <v>193.27</v>
      </c>
      <c r="H45">
        <v>92.42</v>
      </c>
    </row>
    <row r="46" spans="1:8" x14ac:dyDescent="0.25">
      <c r="A46" t="s">
        <v>893</v>
      </c>
      <c r="B46">
        <v>16</v>
      </c>
      <c r="C46" t="s">
        <v>4819</v>
      </c>
      <c r="D46" t="s">
        <v>4820</v>
      </c>
      <c r="E46">
        <v>0</v>
      </c>
      <c r="F46">
        <v>14.99</v>
      </c>
      <c r="G46">
        <v>44.27</v>
      </c>
      <c r="H46">
        <v>68.98</v>
      </c>
    </row>
    <row r="47" spans="1:8" x14ac:dyDescent="0.25">
      <c r="A47" t="s">
        <v>893</v>
      </c>
      <c r="B47">
        <v>17</v>
      </c>
      <c r="C47" t="s">
        <v>4821</v>
      </c>
      <c r="D47" t="s">
        <v>4822</v>
      </c>
      <c r="E47">
        <v>1.07</v>
      </c>
      <c r="F47">
        <v>42.93</v>
      </c>
      <c r="G47">
        <v>32.83</v>
      </c>
      <c r="H47">
        <v>65.739999999999995</v>
      </c>
    </row>
    <row r="48" spans="1:8" x14ac:dyDescent="0.25">
      <c r="A48" t="s">
        <v>893</v>
      </c>
      <c r="B48">
        <v>18</v>
      </c>
      <c r="C48" t="s">
        <v>4823</v>
      </c>
      <c r="D48" t="s">
        <v>4824</v>
      </c>
      <c r="E48">
        <v>54.98</v>
      </c>
      <c r="F48">
        <v>51.19</v>
      </c>
      <c r="G48">
        <v>56.27</v>
      </c>
      <c r="H48">
        <v>60.59</v>
      </c>
    </row>
    <row r="49" spans="1:8" x14ac:dyDescent="0.25">
      <c r="A49" t="s">
        <v>893</v>
      </c>
      <c r="B49">
        <v>19</v>
      </c>
      <c r="C49" t="s">
        <v>4825</v>
      </c>
      <c r="D49" t="s">
        <v>4826</v>
      </c>
      <c r="E49">
        <v>99.14</v>
      </c>
      <c r="F49">
        <v>87.99</v>
      </c>
      <c r="G49">
        <v>67.540000000000006</v>
      </c>
      <c r="H49">
        <v>51.21</v>
      </c>
    </row>
    <row r="50" spans="1:8" x14ac:dyDescent="0.25">
      <c r="A50" t="s">
        <v>893</v>
      </c>
      <c r="B50">
        <v>20</v>
      </c>
      <c r="C50" t="s">
        <v>4827</v>
      </c>
      <c r="D50" t="s">
        <v>4828</v>
      </c>
      <c r="E50">
        <v>0</v>
      </c>
      <c r="F50">
        <v>6.47</v>
      </c>
      <c r="G50">
        <v>46.32</v>
      </c>
      <c r="H50">
        <v>50.6</v>
      </c>
    </row>
    <row r="51" spans="1:8" x14ac:dyDescent="0.25">
      <c r="A51" t="s">
        <v>893</v>
      </c>
      <c r="B51">
        <v>21</v>
      </c>
      <c r="C51" t="s">
        <v>643</v>
      </c>
      <c r="D51" t="s">
        <v>4769</v>
      </c>
      <c r="E51">
        <v>204.73</v>
      </c>
      <c r="F51">
        <v>200.33</v>
      </c>
      <c r="G51">
        <v>98.57</v>
      </c>
      <c r="H51">
        <v>44.58</v>
      </c>
    </row>
    <row r="52" spans="1:8" x14ac:dyDescent="0.25">
      <c r="A52" t="s">
        <v>893</v>
      </c>
      <c r="B52">
        <v>22</v>
      </c>
      <c r="C52" t="s">
        <v>4829</v>
      </c>
      <c r="D52" t="s">
        <v>4830</v>
      </c>
      <c r="E52">
        <v>8.5299999999999994</v>
      </c>
      <c r="F52">
        <v>15.25</v>
      </c>
      <c r="G52">
        <v>10.32</v>
      </c>
      <c r="H52">
        <v>18.149999999999999</v>
      </c>
    </row>
    <row r="53" spans="1:8" x14ac:dyDescent="0.25">
      <c r="A53" t="s">
        <v>893</v>
      </c>
      <c r="B53">
        <v>23</v>
      </c>
      <c r="C53" t="s">
        <v>4831</v>
      </c>
      <c r="D53" t="s">
        <v>4832</v>
      </c>
      <c r="E53">
        <v>29.52</v>
      </c>
      <c r="F53">
        <v>30.84</v>
      </c>
      <c r="G53">
        <v>15.23</v>
      </c>
      <c r="H53">
        <v>13.53</v>
      </c>
    </row>
    <row r="54" spans="1:8" x14ac:dyDescent="0.25">
      <c r="A54" t="s">
        <v>893</v>
      </c>
      <c r="B54">
        <v>24</v>
      </c>
      <c r="C54" t="s">
        <v>4833</v>
      </c>
      <c r="D54" t="s">
        <v>4834</v>
      </c>
      <c r="E54">
        <v>13.15</v>
      </c>
      <c r="F54">
        <v>17.920000000000002</v>
      </c>
      <c r="G54">
        <v>18.54</v>
      </c>
      <c r="H54">
        <v>10.71</v>
      </c>
    </row>
    <row r="55" spans="1:8" x14ac:dyDescent="0.25">
      <c r="A55" t="s">
        <v>893</v>
      </c>
      <c r="B55">
        <v>25</v>
      </c>
      <c r="C55" t="s">
        <v>4835</v>
      </c>
      <c r="D55" t="s">
        <v>4836</v>
      </c>
      <c r="E55">
        <v>22.4</v>
      </c>
      <c r="F55">
        <v>19.18</v>
      </c>
      <c r="G55">
        <v>13.4</v>
      </c>
      <c r="H55">
        <v>10.7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20917.669999999998</v>
      </c>
      <c r="F56">
        <v>22515.57</v>
      </c>
      <c r="G56">
        <v>24669.040000000001</v>
      </c>
      <c r="H56">
        <v>19718.38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9395.18</v>
      </c>
      <c r="F57">
        <v>10139.75</v>
      </c>
      <c r="G57">
        <v>11859.57</v>
      </c>
      <c r="H57">
        <v>9167.14</v>
      </c>
    </row>
    <row r="58" spans="1:8" x14ac:dyDescent="0.25">
      <c r="A58" t="s">
        <v>297</v>
      </c>
      <c r="B58">
        <v>1</v>
      </c>
      <c r="C58" t="s">
        <v>4747</v>
      </c>
      <c r="D58" t="s">
        <v>4748</v>
      </c>
      <c r="E58">
        <v>2170.29</v>
      </c>
      <c r="F58">
        <v>2534.7800000000002</v>
      </c>
      <c r="G58">
        <v>2689.4</v>
      </c>
      <c r="H58">
        <v>1880.3</v>
      </c>
    </row>
    <row r="59" spans="1:8" x14ac:dyDescent="0.25">
      <c r="A59" t="s">
        <v>297</v>
      </c>
      <c r="B59">
        <v>2</v>
      </c>
      <c r="C59" t="s">
        <v>4821</v>
      </c>
      <c r="D59" t="s">
        <v>4822</v>
      </c>
      <c r="E59">
        <v>1054.32</v>
      </c>
      <c r="F59">
        <v>1022.49</v>
      </c>
      <c r="G59">
        <v>1709.64</v>
      </c>
      <c r="H59">
        <v>1308.8800000000001</v>
      </c>
    </row>
    <row r="60" spans="1:8" x14ac:dyDescent="0.25">
      <c r="A60" t="s">
        <v>297</v>
      </c>
      <c r="B60">
        <v>3</v>
      </c>
      <c r="C60" t="s">
        <v>4837</v>
      </c>
      <c r="D60" t="s">
        <v>4838</v>
      </c>
      <c r="E60">
        <v>896.13</v>
      </c>
      <c r="F60">
        <v>943</v>
      </c>
      <c r="G60">
        <v>843.47</v>
      </c>
      <c r="H60">
        <v>789.71</v>
      </c>
    </row>
    <row r="61" spans="1:8" x14ac:dyDescent="0.25">
      <c r="A61" t="s">
        <v>297</v>
      </c>
      <c r="B61">
        <v>4</v>
      </c>
      <c r="C61" t="s">
        <v>4839</v>
      </c>
      <c r="D61" t="s">
        <v>4840</v>
      </c>
      <c r="E61">
        <v>849.24</v>
      </c>
      <c r="F61">
        <v>936.2</v>
      </c>
      <c r="G61">
        <v>877.76</v>
      </c>
      <c r="H61">
        <v>631.79999999999995</v>
      </c>
    </row>
    <row r="62" spans="1:8" x14ac:dyDescent="0.25">
      <c r="A62" t="s">
        <v>297</v>
      </c>
      <c r="B62">
        <v>5</v>
      </c>
      <c r="C62" t="s">
        <v>4774</v>
      </c>
      <c r="D62" t="s">
        <v>4775</v>
      </c>
      <c r="E62">
        <v>697.86</v>
      </c>
      <c r="F62">
        <v>627.01</v>
      </c>
      <c r="G62">
        <v>798.84</v>
      </c>
      <c r="H62">
        <v>434.17</v>
      </c>
    </row>
    <row r="63" spans="1:8" x14ac:dyDescent="0.25">
      <c r="A63" t="s">
        <v>297</v>
      </c>
      <c r="B63">
        <v>6</v>
      </c>
      <c r="C63" t="s">
        <v>4841</v>
      </c>
      <c r="D63" t="s">
        <v>4842</v>
      </c>
      <c r="E63">
        <v>454.37</v>
      </c>
      <c r="F63">
        <v>497.57</v>
      </c>
      <c r="G63">
        <v>489.07</v>
      </c>
      <c r="H63">
        <v>371.7</v>
      </c>
    </row>
    <row r="64" spans="1:8" x14ac:dyDescent="0.25">
      <c r="A64" t="s">
        <v>297</v>
      </c>
      <c r="B64">
        <v>7</v>
      </c>
      <c r="C64" t="s">
        <v>4843</v>
      </c>
      <c r="D64" t="s">
        <v>4844</v>
      </c>
      <c r="E64">
        <v>382.28</v>
      </c>
      <c r="F64">
        <v>500.81</v>
      </c>
      <c r="G64">
        <v>589.44000000000005</v>
      </c>
      <c r="H64">
        <v>364.54</v>
      </c>
    </row>
    <row r="65" spans="1:8" x14ac:dyDescent="0.25">
      <c r="A65" t="s">
        <v>297</v>
      </c>
      <c r="B65">
        <v>8</v>
      </c>
      <c r="C65" t="s">
        <v>4845</v>
      </c>
      <c r="D65" t="s">
        <v>4846</v>
      </c>
      <c r="E65">
        <v>418.13</v>
      </c>
      <c r="F65">
        <v>451.77</v>
      </c>
      <c r="G65">
        <v>406.04</v>
      </c>
      <c r="H65">
        <v>333.31</v>
      </c>
    </row>
    <row r="66" spans="1:8" x14ac:dyDescent="0.25">
      <c r="A66" t="s">
        <v>297</v>
      </c>
      <c r="B66">
        <v>9</v>
      </c>
      <c r="C66" t="s">
        <v>4847</v>
      </c>
      <c r="D66" t="s">
        <v>4848</v>
      </c>
      <c r="E66">
        <v>162.63999999999999</v>
      </c>
      <c r="F66">
        <v>180.09</v>
      </c>
      <c r="G66">
        <v>298.66000000000003</v>
      </c>
      <c r="H66">
        <v>279.95</v>
      </c>
    </row>
    <row r="67" spans="1:8" x14ac:dyDescent="0.25">
      <c r="A67" t="s">
        <v>297</v>
      </c>
      <c r="B67">
        <v>10</v>
      </c>
      <c r="C67" t="s">
        <v>4849</v>
      </c>
      <c r="D67" t="s">
        <v>4850</v>
      </c>
      <c r="E67">
        <v>37.65</v>
      </c>
      <c r="F67">
        <v>44.34</v>
      </c>
      <c r="G67">
        <v>139.01</v>
      </c>
      <c r="H67">
        <v>273.06</v>
      </c>
    </row>
    <row r="68" spans="1:8" x14ac:dyDescent="0.25">
      <c r="A68" t="s">
        <v>297</v>
      </c>
      <c r="B68">
        <v>11</v>
      </c>
      <c r="C68" t="s">
        <v>4851</v>
      </c>
      <c r="D68" t="s">
        <v>4852</v>
      </c>
      <c r="E68">
        <v>193.14</v>
      </c>
      <c r="F68">
        <v>218.87</v>
      </c>
      <c r="G68">
        <v>195.55</v>
      </c>
      <c r="H68">
        <v>250.73</v>
      </c>
    </row>
    <row r="69" spans="1:8" x14ac:dyDescent="0.25">
      <c r="A69" t="s">
        <v>297</v>
      </c>
      <c r="B69">
        <v>12</v>
      </c>
      <c r="C69" t="s">
        <v>4853</v>
      </c>
      <c r="D69" t="s">
        <v>4854</v>
      </c>
      <c r="E69">
        <v>373.06</v>
      </c>
      <c r="F69">
        <v>411.2</v>
      </c>
      <c r="G69">
        <v>332.53</v>
      </c>
      <c r="H69">
        <v>236.85</v>
      </c>
    </row>
    <row r="70" spans="1:8" x14ac:dyDescent="0.25">
      <c r="A70" t="s">
        <v>297</v>
      </c>
      <c r="B70">
        <v>13</v>
      </c>
      <c r="C70" t="s">
        <v>4855</v>
      </c>
      <c r="D70" t="s">
        <v>4856</v>
      </c>
      <c r="E70">
        <v>213.71</v>
      </c>
      <c r="F70">
        <v>179.4</v>
      </c>
      <c r="G70">
        <v>194.36</v>
      </c>
      <c r="H70">
        <v>217.47</v>
      </c>
    </row>
    <row r="71" spans="1:8" x14ac:dyDescent="0.25">
      <c r="A71" t="s">
        <v>297</v>
      </c>
      <c r="B71">
        <v>14</v>
      </c>
      <c r="C71" t="s">
        <v>4857</v>
      </c>
      <c r="D71" t="s">
        <v>4858</v>
      </c>
      <c r="E71">
        <v>198.37</v>
      </c>
      <c r="F71">
        <v>232.34</v>
      </c>
      <c r="G71">
        <v>237.38</v>
      </c>
      <c r="H71">
        <v>212.06</v>
      </c>
    </row>
    <row r="72" spans="1:8" x14ac:dyDescent="0.25">
      <c r="A72" t="s">
        <v>297</v>
      </c>
      <c r="B72">
        <v>15</v>
      </c>
      <c r="C72" t="s">
        <v>4859</v>
      </c>
      <c r="D72" t="s">
        <v>4860</v>
      </c>
      <c r="E72">
        <v>0</v>
      </c>
      <c r="F72">
        <v>0</v>
      </c>
      <c r="G72">
        <v>630.13</v>
      </c>
      <c r="H72">
        <v>185.33</v>
      </c>
    </row>
    <row r="73" spans="1:8" x14ac:dyDescent="0.25">
      <c r="A73" t="s">
        <v>297</v>
      </c>
      <c r="B73">
        <v>16</v>
      </c>
      <c r="C73" t="s">
        <v>4861</v>
      </c>
      <c r="D73" t="s">
        <v>4862</v>
      </c>
      <c r="E73">
        <v>172.89</v>
      </c>
      <c r="F73">
        <v>184.63</v>
      </c>
      <c r="G73">
        <v>208.11</v>
      </c>
      <c r="H73">
        <v>165.59</v>
      </c>
    </row>
    <row r="74" spans="1:8" x14ac:dyDescent="0.25">
      <c r="A74" t="s">
        <v>297</v>
      </c>
      <c r="B74">
        <v>17</v>
      </c>
      <c r="C74" t="s">
        <v>4863</v>
      </c>
      <c r="D74" t="s">
        <v>4864</v>
      </c>
      <c r="E74">
        <v>164.76</v>
      </c>
      <c r="F74">
        <v>144.54</v>
      </c>
      <c r="G74">
        <v>169.38</v>
      </c>
      <c r="H74">
        <v>158.22</v>
      </c>
    </row>
    <row r="75" spans="1:8" x14ac:dyDescent="0.25">
      <c r="A75" t="s">
        <v>297</v>
      </c>
      <c r="B75">
        <v>18</v>
      </c>
      <c r="C75" t="s">
        <v>4865</v>
      </c>
      <c r="D75" t="s">
        <v>4866</v>
      </c>
      <c r="E75">
        <v>98.26</v>
      </c>
      <c r="F75">
        <v>154.79</v>
      </c>
      <c r="G75">
        <v>161.13</v>
      </c>
      <c r="H75">
        <v>156.72</v>
      </c>
    </row>
    <row r="76" spans="1:8" x14ac:dyDescent="0.25">
      <c r="A76" t="s">
        <v>297</v>
      </c>
      <c r="B76">
        <v>19</v>
      </c>
      <c r="C76" t="s">
        <v>4867</v>
      </c>
      <c r="D76" t="s">
        <v>4868</v>
      </c>
      <c r="E76">
        <v>153.22</v>
      </c>
      <c r="F76">
        <v>160.74</v>
      </c>
      <c r="G76">
        <v>175.36</v>
      </c>
      <c r="H76">
        <v>155.25</v>
      </c>
    </row>
    <row r="77" spans="1:8" x14ac:dyDescent="0.25">
      <c r="A77" t="s">
        <v>297</v>
      </c>
      <c r="B77">
        <v>20</v>
      </c>
      <c r="C77" t="s">
        <v>4869</v>
      </c>
      <c r="D77" t="s">
        <v>4870</v>
      </c>
      <c r="E77">
        <v>71.459999999999994</v>
      </c>
      <c r="F77">
        <v>83.26</v>
      </c>
      <c r="G77">
        <v>52.39</v>
      </c>
      <c r="H77">
        <v>141</v>
      </c>
    </row>
    <row r="78" spans="1:8" x14ac:dyDescent="0.25">
      <c r="A78" t="s">
        <v>297</v>
      </c>
      <c r="B78">
        <v>21</v>
      </c>
      <c r="C78" t="s">
        <v>4871</v>
      </c>
      <c r="D78" t="s">
        <v>4872</v>
      </c>
      <c r="E78">
        <v>128.02000000000001</v>
      </c>
      <c r="F78">
        <v>114.54</v>
      </c>
      <c r="G78">
        <v>147.87</v>
      </c>
      <c r="H78">
        <v>139.32</v>
      </c>
    </row>
    <row r="79" spans="1:8" x14ac:dyDescent="0.25">
      <c r="A79" t="s">
        <v>297</v>
      </c>
      <c r="B79">
        <v>22</v>
      </c>
      <c r="C79" t="s">
        <v>4873</v>
      </c>
      <c r="D79" t="s">
        <v>4874</v>
      </c>
      <c r="E79">
        <v>188.44</v>
      </c>
      <c r="F79">
        <v>183.25</v>
      </c>
      <c r="G79">
        <v>195</v>
      </c>
      <c r="H79">
        <v>127.55</v>
      </c>
    </row>
    <row r="80" spans="1:8" x14ac:dyDescent="0.25">
      <c r="A80" t="s">
        <v>297</v>
      </c>
      <c r="B80">
        <v>23</v>
      </c>
      <c r="C80" t="s">
        <v>4875</v>
      </c>
      <c r="D80" t="s">
        <v>4876</v>
      </c>
      <c r="E80">
        <v>74.09</v>
      </c>
      <c r="F80">
        <v>56.77</v>
      </c>
      <c r="G80">
        <v>68.8</v>
      </c>
      <c r="H80">
        <v>120.75</v>
      </c>
    </row>
    <row r="81" spans="1:8" x14ac:dyDescent="0.25">
      <c r="A81" t="s">
        <v>297</v>
      </c>
      <c r="B81">
        <v>24</v>
      </c>
      <c r="C81" t="s">
        <v>4877</v>
      </c>
      <c r="D81" t="s">
        <v>4878</v>
      </c>
      <c r="E81">
        <v>146.02000000000001</v>
      </c>
      <c r="F81">
        <v>181.19</v>
      </c>
      <c r="G81">
        <v>158</v>
      </c>
      <c r="H81">
        <v>117.47</v>
      </c>
    </row>
    <row r="82" spans="1:8" x14ac:dyDescent="0.25">
      <c r="A82" t="s">
        <v>297</v>
      </c>
      <c r="B82">
        <v>25</v>
      </c>
      <c r="C82" t="s">
        <v>4879</v>
      </c>
      <c r="D82" t="s">
        <v>4880</v>
      </c>
      <c r="E82">
        <v>96.84</v>
      </c>
      <c r="F82">
        <v>96.19</v>
      </c>
      <c r="G82">
        <v>92.26</v>
      </c>
      <c r="H82">
        <v>115.4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6234.13</v>
      </c>
      <c r="F83">
        <v>6449.4</v>
      </c>
      <c r="G83">
        <v>6231.63</v>
      </c>
      <c r="H83">
        <v>5196.83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3233.35</v>
      </c>
      <c r="F84">
        <v>3366.49</v>
      </c>
      <c r="G84">
        <v>3368.58</v>
      </c>
      <c r="H84">
        <v>3030.87</v>
      </c>
    </row>
    <row r="85" spans="1:8" x14ac:dyDescent="0.25">
      <c r="A85" t="s">
        <v>301</v>
      </c>
      <c r="B85">
        <v>1</v>
      </c>
      <c r="C85" t="s">
        <v>4747</v>
      </c>
      <c r="D85" t="s">
        <v>4748</v>
      </c>
      <c r="E85">
        <v>1502.71</v>
      </c>
      <c r="F85">
        <v>995.06</v>
      </c>
      <c r="G85">
        <v>1039.45</v>
      </c>
      <c r="H85">
        <v>1022.59</v>
      </c>
    </row>
    <row r="86" spans="1:8" x14ac:dyDescent="0.25">
      <c r="A86" t="s">
        <v>301</v>
      </c>
      <c r="B86">
        <v>2</v>
      </c>
      <c r="C86" t="s">
        <v>4881</v>
      </c>
      <c r="D86" t="s">
        <v>4882</v>
      </c>
      <c r="E86">
        <v>222.34</v>
      </c>
      <c r="F86">
        <v>232.96</v>
      </c>
      <c r="G86">
        <v>205.82</v>
      </c>
      <c r="H86">
        <v>216.31</v>
      </c>
    </row>
    <row r="87" spans="1:8" x14ac:dyDescent="0.25">
      <c r="A87" t="s">
        <v>301</v>
      </c>
      <c r="B87">
        <v>3</v>
      </c>
      <c r="C87" t="s">
        <v>4754</v>
      </c>
      <c r="D87" t="s">
        <v>4755</v>
      </c>
      <c r="E87">
        <v>110.88</v>
      </c>
      <c r="F87">
        <v>189.31</v>
      </c>
      <c r="G87">
        <v>242.2</v>
      </c>
      <c r="H87">
        <v>202.12</v>
      </c>
    </row>
    <row r="88" spans="1:8" x14ac:dyDescent="0.25">
      <c r="A88" t="s">
        <v>301</v>
      </c>
      <c r="B88">
        <v>4</v>
      </c>
      <c r="C88" t="s">
        <v>4883</v>
      </c>
      <c r="D88" t="s">
        <v>4884</v>
      </c>
      <c r="E88">
        <v>162.41999999999999</v>
      </c>
      <c r="F88">
        <v>172.01</v>
      </c>
      <c r="G88">
        <v>184.91</v>
      </c>
      <c r="H88">
        <v>169.52</v>
      </c>
    </row>
    <row r="89" spans="1:8" x14ac:dyDescent="0.25">
      <c r="A89" t="s">
        <v>301</v>
      </c>
      <c r="B89">
        <v>5</v>
      </c>
      <c r="C89" t="s">
        <v>4772</v>
      </c>
      <c r="D89" t="s">
        <v>4773</v>
      </c>
      <c r="E89">
        <v>190.27</v>
      </c>
      <c r="F89">
        <v>171.31</v>
      </c>
      <c r="G89">
        <v>154.13999999999999</v>
      </c>
      <c r="H89">
        <v>156.12</v>
      </c>
    </row>
    <row r="90" spans="1:8" x14ac:dyDescent="0.25">
      <c r="A90" t="s">
        <v>301</v>
      </c>
      <c r="B90">
        <v>6</v>
      </c>
      <c r="C90" t="s">
        <v>4885</v>
      </c>
      <c r="D90" t="s">
        <v>4886</v>
      </c>
      <c r="E90">
        <v>189.19</v>
      </c>
      <c r="F90">
        <v>205.7</v>
      </c>
      <c r="G90">
        <v>194.51</v>
      </c>
      <c r="H90">
        <v>150.88999999999999</v>
      </c>
    </row>
    <row r="91" spans="1:8" x14ac:dyDescent="0.25">
      <c r="A91" t="s">
        <v>301</v>
      </c>
      <c r="B91">
        <v>7</v>
      </c>
      <c r="C91" t="s">
        <v>4887</v>
      </c>
      <c r="D91" t="s">
        <v>4888</v>
      </c>
      <c r="E91">
        <v>63.08</v>
      </c>
      <c r="F91">
        <v>116.91</v>
      </c>
      <c r="G91">
        <v>98.5</v>
      </c>
      <c r="H91">
        <v>132.34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78.959999999999994</v>
      </c>
      <c r="F92">
        <v>463.21</v>
      </c>
      <c r="G92">
        <v>61.35</v>
      </c>
      <c r="H92">
        <v>130.57</v>
      </c>
    </row>
    <row r="93" spans="1:8" x14ac:dyDescent="0.25">
      <c r="A93" t="s">
        <v>301</v>
      </c>
      <c r="B93">
        <v>9</v>
      </c>
      <c r="C93" t="s">
        <v>4889</v>
      </c>
      <c r="D93" t="s">
        <v>4890</v>
      </c>
      <c r="E93">
        <v>71.69</v>
      </c>
      <c r="F93">
        <v>74.59</v>
      </c>
      <c r="G93">
        <v>79.58</v>
      </c>
      <c r="H93">
        <v>83.07</v>
      </c>
    </row>
    <row r="94" spans="1:8" x14ac:dyDescent="0.25">
      <c r="A94" t="s">
        <v>301</v>
      </c>
      <c r="B94">
        <v>10</v>
      </c>
      <c r="C94" t="s">
        <v>4891</v>
      </c>
      <c r="D94" t="s">
        <v>4892</v>
      </c>
      <c r="E94">
        <v>18.850000000000001</v>
      </c>
      <c r="F94">
        <v>73.349999999999994</v>
      </c>
      <c r="G94">
        <v>87.63</v>
      </c>
      <c r="H94">
        <v>75.08</v>
      </c>
    </row>
    <row r="95" spans="1:8" x14ac:dyDescent="0.25">
      <c r="A95" t="s">
        <v>301</v>
      </c>
      <c r="B95">
        <v>11</v>
      </c>
      <c r="C95" t="s">
        <v>4893</v>
      </c>
      <c r="D95" t="s">
        <v>4894</v>
      </c>
      <c r="E95">
        <v>55.83</v>
      </c>
      <c r="F95">
        <v>48.97</v>
      </c>
      <c r="G95">
        <v>83.02</v>
      </c>
      <c r="H95">
        <v>73.08</v>
      </c>
    </row>
    <row r="96" spans="1:8" x14ac:dyDescent="0.25">
      <c r="A96" t="s">
        <v>301</v>
      </c>
      <c r="B96">
        <v>12</v>
      </c>
      <c r="C96" t="s">
        <v>4784</v>
      </c>
      <c r="D96" t="s">
        <v>4785</v>
      </c>
      <c r="E96">
        <v>84.93</v>
      </c>
      <c r="F96">
        <v>77.7</v>
      </c>
      <c r="G96">
        <v>71.66</v>
      </c>
      <c r="H96">
        <v>71.319999999999993</v>
      </c>
    </row>
    <row r="97" spans="1:8" x14ac:dyDescent="0.25">
      <c r="A97" t="s">
        <v>301</v>
      </c>
      <c r="B97">
        <v>13</v>
      </c>
      <c r="C97" t="s">
        <v>4895</v>
      </c>
      <c r="D97" t="s">
        <v>4773</v>
      </c>
      <c r="E97">
        <v>67.16</v>
      </c>
      <c r="F97">
        <v>74.67</v>
      </c>
      <c r="G97">
        <v>69.91</v>
      </c>
      <c r="H97">
        <v>69.790000000000006</v>
      </c>
    </row>
    <row r="98" spans="1:8" x14ac:dyDescent="0.25">
      <c r="A98" t="s">
        <v>301</v>
      </c>
      <c r="B98">
        <v>14</v>
      </c>
      <c r="C98" t="s">
        <v>4896</v>
      </c>
      <c r="D98" t="s">
        <v>4897</v>
      </c>
      <c r="E98">
        <v>54.69</v>
      </c>
      <c r="F98">
        <v>66.260000000000005</v>
      </c>
      <c r="G98">
        <v>59.57</v>
      </c>
      <c r="H98">
        <v>67.13</v>
      </c>
    </row>
    <row r="99" spans="1:8" x14ac:dyDescent="0.25">
      <c r="A99" t="s">
        <v>301</v>
      </c>
      <c r="B99">
        <v>15</v>
      </c>
      <c r="C99" t="s">
        <v>4898</v>
      </c>
      <c r="D99" t="s">
        <v>4899</v>
      </c>
      <c r="E99">
        <v>0</v>
      </c>
      <c r="F99">
        <v>0.57999999999999996</v>
      </c>
      <c r="G99">
        <v>364.1</v>
      </c>
      <c r="H99">
        <v>45.94</v>
      </c>
    </row>
    <row r="100" spans="1:8" x14ac:dyDescent="0.25">
      <c r="A100" t="s">
        <v>301</v>
      </c>
      <c r="B100">
        <v>16</v>
      </c>
      <c r="C100" t="s">
        <v>640</v>
      </c>
      <c r="D100" t="s">
        <v>4900</v>
      </c>
      <c r="E100">
        <v>0.14000000000000001</v>
      </c>
      <c r="F100">
        <v>19.53</v>
      </c>
      <c r="G100">
        <v>14.87</v>
      </c>
      <c r="H100">
        <v>45.15</v>
      </c>
    </row>
    <row r="101" spans="1:8" x14ac:dyDescent="0.25">
      <c r="A101" t="s">
        <v>301</v>
      </c>
      <c r="B101">
        <v>17</v>
      </c>
      <c r="C101" t="s">
        <v>4901</v>
      </c>
      <c r="D101" t="s">
        <v>4902</v>
      </c>
      <c r="E101">
        <v>60.31</v>
      </c>
      <c r="F101">
        <v>62.53</v>
      </c>
      <c r="G101">
        <v>57.78</v>
      </c>
      <c r="H101">
        <v>40.22</v>
      </c>
    </row>
    <row r="102" spans="1:8" x14ac:dyDescent="0.25">
      <c r="A102" t="s">
        <v>301</v>
      </c>
      <c r="B102">
        <v>18</v>
      </c>
      <c r="C102" t="s">
        <v>4903</v>
      </c>
      <c r="D102" t="s">
        <v>4904</v>
      </c>
      <c r="E102">
        <v>45.11</v>
      </c>
      <c r="F102">
        <v>48.86</v>
      </c>
      <c r="G102">
        <v>50.56</v>
      </c>
      <c r="H102">
        <v>39.82</v>
      </c>
    </row>
    <row r="103" spans="1:8" x14ac:dyDescent="0.25">
      <c r="A103" t="s">
        <v>301</v>
      </c>
      <c r="B103">
        <v>19</v>
      </c>
      <c r="C103" t="s">
        <v>4905</v>
      </c>
      <c r="D103" t="s">
        <v>4906</v>
      </c>
      <c r="E103">
        <v>20.13</v>
      </c>
      <c r="F103">
        <v>36.659999999999997</v>
      </c>
      <c r="G103">
        <v>38.9</v>
      </c>
      <c r="H103">
        <v>38.76</v>
      </c>
    </row>
    <row r="104" spans="1:8" x14ac:dyDescent="0.25">
      <c r="A104" t="s">
        <v>301</v>
      </c>
      <c r="B104">
        <v>20</v>
      </c>
      <c r="C104" t="s">
        <v>4853</v>
      </c>
      <c r="D104" t="s">
        <v>4854</v>
      </c>
      <c r="E104">
        <v>94.53</v>
      </c>
      <c r="F104">
        <v>84.46</v>
      </c>
      <c r="G104">
        <v>44.73</v>
      </c>
      <c r="H104">
        <v>38.44</v>
      </c>
    </row>
    <row r="105" spans="1:8" x14ac:dyDescent="0.25">
      <c r="A105" t="s">
        <v>301</v>
      </c>
      <c r="B105">
        <v>21</v>
      </c>
      <c r="C105" t="s">
        <v>4907</v>
      </c>
      <c r="D105" t="s">
        <v>4908</v>
      </c>
      <c r="E105">
        <v>50.87</v>
      </c>
      <c r="F105">
        <v>46.96</v>
      </c>
      <c r="G105">
        <v>41.32</v>
      </c>
      <c r="H105">
        <v>34.24</v>
      </c>
    </row>
    <row r="106" spans="1:8" x14ac:dyDescent="0.25">
      <c r="A106" t="s">
        <v>301</v>
      </c>
      <c r="B106">
        <v>22</v>
      </c>
      <c r="C106" t="s">
        <v>4909</v>
      </c>
      <c r="D106" t="s">
        <v>4910</v>
      </c>
      <c r="E106">
        <v>20.63</v>
      </c>
      <c r="F106">
        <v>21.14</v>
      </c>
      <c r="G106">
        <v>36.96</v>
      </c>
      <c r="H106">
        <v>32.479999999999997</v>
      </c>
    </row>
    <row r="107" spans="1:8" x14ac:dyDescent="0.25">
      <c r="A107" t="s">
        <v>301</v>
      </c>
      <c r="B107">
        <v>23</v>
      </c>
      <c r="C107" t="s">
        <v>4911</v>
      </c>
      <c r="D107" t="s">
        <v>4912</v>
      </c>
      <c r="E107">
        <v>26.57</v>
      </c>
      <c r="F107">
        <v>29.02</v>
      </c>
      <c r="G107">
        <v>30.13</v>
      </c>
      <c r="H107">
        <v>32.21</v>
      </c>
    </row>
    <row r="108" spans="1:8" x14ac:dyDescent="0.25">
      <c r="A108" t="s">
        <v>301</v>
      </c>
      <c r="B108">
        <v>24</v>
      </c>
      <c r="C108" t="s">
        <v>4913</v>
      </c>
      <c r="D108" t="s">
        <v>4914</v>
      </c>
      <c r="E108">
        <v>14.77</v>
      </c>
      <c r="F108">
        <v>15.7</v>
      </c>
      <c r="G108">
        <v>26.35</v>
      </c>
      <c r="H108">
        <v>32.11</v>
      </c>
    </row>
    <row r="109" spans="1:8" x14ac:dyDescent="0.25">
      <c r="A109" t="s">
        <v>301</v>
      </c>
      <c r="B109">
        <v>25</v>
      </c>
      <c r="C109" t="s">
        <v>4915</v>
      </c>
      <c r="D109" t="s">
        <v>4916</v>
      </c>
      <c r="E109">
        <v>27.31</v>
      </c>
      <c r="F109">
        <v>39.06</v>
      </c>
      <c r="G109">
        <v>30.6</v>
      </c>
      <c r="H109">
        <v>31.59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171920.43</v>
      </c>
      <c r="F110">
        <v>178162.66</v>
      </c>
      <c r="G110">
        <v>174026.01</v>
      </c>
      <c r="H110">
        <v>156112.25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59920.82</v>
      </c>
      <c r="F111">
        <v>62388.57</v>
      </c>
      <c r="G111">
        <v>62485.72</v>
      </c>
      <c r="H111">
        <v>56272.73</v>
      </c>
    </row>
    <row r="112" spans="1:8" x14ac:dyDescent="0.25">
      <c r="A112" t="s">
        <v>305</v>
      </c>
      <c r="B112">
        <v>1</v>
      </c>
      <c r="C112" t="s">
        <v>4917</v>
      </c>
      <c r="D112" t="s">
        <v>4918</v>
      </c>
      <c r="E112">
        <v>2953.05</v>
      </c>
      <c r="F112">
        <v>2986.5</v>
      </c>
      <c r="G112">
        <v>7152.82</v>
      </c>
      <c r="H112">
        <v>5651.42</v>
      </c>
    </row>
    <row r="113" spans="1:8" x14ac:dyDescent="0.25">
      <c r="A113" t="s">
        <v>305</v>
      </c>
      <c r="B113">
        <v>2</v>
      </c>
      <c r="C113" t="s">
        <v>4747</v>
      </c>
      <c r="D113" t="s">
        <v>4748</v>
      </c>
      <c r="E113">
        <v>7166.43</v>
      </c>
      <c r="F113">
        <v>7273.8</v>
      </c>
      <c r="G113">
        <v>7195.5</v>
      </c>
      <c r="H113">
        <v>4990.6000000000004</v>
      </c>
    </row>
    <row r="114" spans="1:8" x14ac:dyDescent="0.25">
      <c r="A114" t="s">
        <v>305</v>
      </c>
      <c r="B114">
        <v>3</v>
      </c>
      <c r="C114" t="s">
        <v>4875</v>
      </c>
      <c r="D114" t="s">
        <v>4876</v>
      </c>
      <c r="E114">
        <v>5015.3100000000004</v>
      </c>
      <c r="F114">
        <v>4621.92</v>
      </c>
      <c r="G114">
        <v>3578.59</v>
      </c>
      <c r="H114">
        <v>4821.0600000000004</v>
      </c>
    </row>
    <row r="115" spans="1:8" x14ac:dyDescent="0.25">
      <c r="A115" t="s">
        <v>305</v>
      </c>
      <c r="B115">
        <v>4</v>
      </c>
      <c r="C115" t="s">
        <v>4839</v>
      </c>
      <c r="D115" t="s">
        <v>4840</v>
      </c>
      <c r="E115">
        <v>3541.19</v>
      </c>
      <c r="F115">
        <v>3365.48</v>
      </c>
      <c r="G115">
        <v>2953.22</v>
      </c>
      <c r="H115">
        <v>3864.34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4468.16</v>
      </c>
      <c r="F116">
        <v>4627.3100000000004</v>
      </c>
      <c r="G116">
        <v>4309.8500000000004</v>
      </c>
      <c r="H116">
        <v>3789.9</v>
      </c>
    </row>
    <row r="117" spans="1:8" x14ac:dyDescent="0.25">
      <c r="A117" t="s">
        <v>305</v>
      </c>
      <c r="B117">
        <v>6</v>
      </c>
      <c r="C117" t="s">
        <v>4919</v>
      </c>
      <c r="D117" t="s">
        <v>4920</v>
      </c>
      <c r="E117">
        <v>3234.67</v>
      </c>
      <c r="F117">
        <v>3343.47</v>
      </c>
      <c r="G117">
        <v>3647.91</v>
      </c>
      <c r="H117">
        <v>3396.83</v>
      </c>
    </row>
    <row r="118" spans="1:8" x14ac:dyDescent="0.25">
      <c r="A118" t="s">
        <v>305</v>
      </c>
      <c r="B118">
        <v>7</v>
      </c>
      <c r="C118" t="s">
        <v>4921</v>
      </c>
      <c r="D118" t="s">
        <v>4922</v>
      </c>
      <c r="E118">
        <v>4897.5</v>
      </c>
      <c r="F118">
        <v>5488.15</v>
      </c>
      <c r="G118">
        <v>4580.33</v>
      </c>
      <c r="H118">
        <v>3197.98</v>
      </c>
    </row>
    <row r="119" spans="1:8" x14ac:dyDescent="0.25">
      <c r="A119" t="s">
        <v>305</v>
      </c>
      <c r="B119">
        <v>8</v>
      </c>
      <c r="C119" t="s">
        <v>4851</v>
      </c>
      <c r="D119" t="s">
        <v>4852</v>
      </c>
      <c r="E119">
        <v>1951.1</v>
      </c>
      <c r="F119">
        <v>2578.58</v>
      </c>
      <c r="G119">
        <v>2431.56</v>
      </c>
      <c r="H119">
        <v>3019.8</v>
      </c>
    </row>
    <row r="120" spans="1:8" x14ac:dyDescent="0.25">
      <c r="A120" t="s">
        <v>305</v>
      </c>
      <c r="B120">
        <v>9</v>
      </c>
      <c r="C120" t="s">
        <v>4923</v>
      </c>
      <c r="D120" t="s">
        <v>4924</v>
      </c>
      <c r="E120">
        <v>2029.59</v>
      </c>
      <c r="F120">
        <v>2426.9899999999998</v>
      </c>
      <c r="G120">
        <v>2527.85</v>
      </c>
      <c r="H120">
        <v>2855.98</v>
      </c>
    </row>
    <row r="121" spans="1:8" x14ac:dyDescent="0.25">
      <c r="A121" t="s">
        <v>305</v>
      </c>
      <c r="B121">
        <v>10</v>
      </c>
      <c r="C121" t="s">
        <v>4925</v>
      </c>
      <c r="D121" t="s">
        <v>4926</v>
      </c>
      <c r="E121">
        <v>2505.15</v>
      </c>
      <c r="F121">
        <v>3184.04</v>
      </c>
      <c r="G121">
        <v>2396.04</v>
      </c>
      <c r="H121">
        <v>2470.83</v>
      </c>
    </row>
    <row r="122" spans="1:8" x14ac:dyDescent="0.25">
      <c r="A122" t="s">
        <v>305</v>
      </c>
      <c r="B122">
        <v>11</v>
      </c>
      <c r="C122" t="s">
        <v>4849</v>
      </c>
      <c r="D122" t="s">
        <v>4850</v>
      </c>
      <c r="E122">
        <v>2169.63</v>
      </c>
      <c r="F122">
        <v>2296.0100000000002</v>
      </c>
      <c r="G122">
        <v>2476.96</v>
      </c>
      <c r="H122">
        <v>1997.91</v>
      </c>
    </row>
    <row r="123" spans="1:8" x14ac:dyDescent="0.25">
      <c r="A123" t="s">
        <v>305</v>
      </c>
      <c r="B123">
        <v>12</v>
      </c>
      <c r="C123" t="s">
        <v>643</v>
      </c>
      <c r="D123" t="s">
        <v>4769</v>
      </c>
      <c r="E123">
        <v>2451.4299999999998</v>
      </c>
      <c r="F123">
        <v>2850.49</v>
      </c>
      <c r="G123">
        <v>3307.51</v>
      </c>
      <c r="H123">
        <v>1563.93</v>
      </c>
    </row>
    <row r="124" spans="1:8" x14ac:dyDescent="0.25">
      <c r="A124" t="s">
        <v>305</v>
      </c>
      <c r="B124">
        <v>13</v>
      </c>
      <c r="C124" t="s">
        <v>4927</v>
      </c>
      <c r="D124" t="s">
        <v>4928</v>
      </c>
      <c r="E124">
        <v>1336.04</v>
      </c>
      <c r="F124">
        <v>1413.49</v>
      </c>
      <c r="G124">
        <v>1705.73</v>
      </c>
      <c r="H124">
        <v>1385.84</v>
      </c>
    </row>
    <row r="125" spans="1:8" x14ac:dyDescent="0.25">
      <c r="A125" t="s">
        <v>305</v>
      </c>
      <c r="B125">
        <v>14</v>
      </c>
      <c r="C125" t="s">
        <v>4929</v>
      </c>
      <c r="D125" t="s">
        <v>4930</v>
      </c>
      <c r="E125">
        <v>1287.74</v>
      </c>
      <c r="F125">
        <v>1068.95</v>
      </c>
      <c r="G125">
        <v>1395.24</v>
      </c>
      <c r="H125">
        <v>1290.51</v>
      </c>
    </row>
    <row r="126" spans="1:8" x14ac:dyDescent="0.25">
      <c r="A126" t="s">
        <v>305</v>
      </c>
      <c r="B126">
        <v>15</v>
      </c>
      <c r="C126" t="s">
        <v>4837</v>
      </c>
      <c r="D126" t="s">
        <v>4838</v>
      </c>
      <c r="E126">
        <v>1306</v>
      </c>
      <c r="F126">
        <v>1459.3</v>
      </c>
      <c r="G126">
        <v>1223.49</v>
      </c>
      <c r="H126">
        <v>1289.75</v>
      </c>
    </row>
    <row r="127" spans="1:8" x14ac:dyDescent="0.25">
      <c r="A127" t="s">
        <v>305</v>
      </c>
      <c r="B127">
        <v>16</v>
      </c>
      <c r="C127" t="s">
        <v>4896</v>
      </c>
      <c r="D127" t="s">
        <v>4897</v>
      </c>
      <c r="E127">
        <v>1085.57</v>
      </c>
      <c r="F127">
        <v>1039.26</v>
      </c>
      <c r="G127">
        <v>1251.75</v>
      </c>
      <c r="H127">
        <v>1287.0899999999999</v>
      </c>
    </row>
    <row r="128" spans="1:8" x14ac:dyDescent="0.25">
      <c r="A128" t="s">
        <v>305</v>
      </c>
      <c r="B128">
        <v>17</v>
      </c>
      <c r="C128" t="s">
        <v>4745</v>
      </c>
      <c r="D128" t="s">
        <v>4746</v>
      </c>
      <c r="E128">
        <v>1862.86</v>
      </c>
      <c r="F128">
        <v>1715.16</v>
      </c>
      <c r="G128">
        <v>1698.91</v>
      </c>
      <c r="H128">
        <v>1206.18</v>
      </c>
    </row>
    <row r="129" spans="1:8" x14ac:dyDescent="0.25">
      <c r="A129" t="s">
        <v>305</v>
      </c>
      <c r="B129">
        <v>18</v>
      </c>
      <c r="C129" t="s">
        <v>4931</v>
      </c>
      <c r="D129" t="s">
        <v>4932</v>
      </c>
      <c r="E129">
        <v>2130.6</v>
      </c>
      <c r="F129">
        <v>1965.96</v>
      </c>
      <c r="G129">
        <v>1506.47</v>
      </c>
      <c r="H129">
        <v>1143.1500000000001</v>
      </c>
    </row>
    <row r="130" spans="1:8" x14ac:dyDescent="0.25">
      <c r="A130" t="s">
        <v>305</v>
      </c>
      <c r="B130">
        <v>19</v>
      </c>
      <c r="C130" t="s">
        <v>4933</v>
      </c>
      <c r="D130" t="s">
        <v>4934</v>
      </c>
      <c r="E130">
        <v>1269.1099999999999</v>
      </c>
      <c r="F130">
        <v>1299.8900000000001</v>
      </c>
      <c r="G130">
        <v>1035.58</v>
      </c>
      <c r="H130">
        <v>1134.46</v>
      </c>
    </row>
    <row r="131" spans="1:8" x14ac:dyDescent="0.25">
      <c r="A131" t="s">
        <v>305</v>
      </c>
      <c r="B131">
        <v>20</v>
      </c>
      <c r="C131" t="s">
        <v>4935</v>
      </c>
      <c r="D131" t="s">
        <v>4936</v>
      </c>
      <c r="E131">
        <v>1073.51</v>
      </c>
      <c r="F131">
        <v>985.5</v>
      </c>
      <c r="G131">
        <v>1034.72</v>
      </c>
      <c r="H131">
        <v>1083.1199999999999</v>
      </c>
    </row>
    <row r="132" spans="1:8" x14ac:dyDescent="0.25">
      <c r="A132" t="s">
        <v>305</v>
      </c>
      <c r="B132">
        <v>21</v>
      </c>
      <c r="C132" t="s">
        <v>4937</v>
      </c>
      <c r="D132" t="s">
        <v>4938</v>
      </c>
      <c r="E132">
        <v>1954.74</v>
      </c>
      <c r="F132">
        <v>1751.78</v>
      </c>
      <c r="G132">
        <v>1045.1300000000001</v>
      </c>
      <c r="H132">
        <v>1006.53</v>
      </c>
    </row>
    <row r="133" spans="1:8" x14ac:dyDescent="0.25">
      <c r="A133" t="s">
        <v>305</v>
      </c>
      <c r="B133">
        <v>22</v>
      </c>
      <c r="C133" t="s">
        <v>4865</v>
      </c>
      <c r="D133" t="s">
        <v>4866</v>
      </c>
      <c r="E133">
        <v>1267.0899999999999</v>
      </c>
      <c r="F133">
        <v>1407.26</v>
      </c>
      <c r="G133">
        <v>1187.06</v>
      </c>
      <c r="H133">
        <v>969.4</v>
      </c>
    </row>
    <row r="134" spans="1:8" x14ac:dyDescent="0.25">
      <c r="A134" t="s">
        <v>305</v>
      </c>
      <c r="B134">
        <v>23</v>
      </c>
      <c r="C134" t="s">
        <v>4939</v>
      </c>
      <c r="D134" t="s">
        <v>4940</v>
      </c>
      <c r="E134">
        <v>1076.4000000000001</v>
      </c>
      <c r="F134">
        <v>1399.5</v>
      </c>
      <c r="G134">
        <v>1118.72</v>
      </c>
      <c r="H134">
        <v>964.74</v>
      </c>
    </row>
    <row r="135" spans="1:8" x14ac:dyDescent="0.25">
      <c r="A135" t="s">
        <v>305</v>
      </c>
      <c r="B135">
        <v>24</v>
      </c>
      <c r="C135" t="s">
        <v>4941</v>
      </c>
      <c r="D135" t="s">
        <v>4942</v>
      </c>
      <c r="E135">
        <v>970.54</v>
      </c>
      <c r="F135">
        <v>862.44</v>
      </c>
      <c r="G135">
        <v>774.01</v>
      </c>
      <c r="H135">
        <v>947.68</v>
      </c>
    </row>
    <row r="136" spans="1:8" x14ac:dyDescent="0.25">
      <c r="A136" t="s">
        <v>305</v>
      </c>
      <c r="B136">
        <v>25</v>
      </c>
      <c r="C136" t="s">
        <v>4867</v>
      </c>
      <c r="D136" t="s">
        <v>4868</v>
      </c>
      <c r="E136">
        <v>917.41</v>
      </c>
      <c r="F136">
        <v>977.34</v>
      </c>
      <c r="G136">
        <v>950.78</v>
      </c>
      <c r="H136">
        <v>943.71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8054.45</v>
      </c>
      <c r="F137">
        <v>8331.11</v>
      </c>
      <c r="G137">
        <v>8097.28</v>
      </c>
      <c r="H137">
        <v>8282.98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2964.16</v>
      </c>
      <c r="F138">
        <v>3071.25</v>
      </c>
      <c r="G138">
        <v>3076.52</v>
      </c>
      <c r="H138">
        <v>4015.14</v>
      </c>
    </row>
    <row r="139" spans="1:8" x14ac:dyDescent="0.25">
      <c r="A139" t="s">
        <v>309</v>
      </c>
      <c r="B139">
        <v>1</v>
      </c>
      <c r="C139" t="s">
        <v>4943</v>
      </c>
      <c r="D139" t="s">
        <v>4944</v>
      </c>
      <c r="E139">
        <v>507.19</v>
      </c>
      <c r="F139">
        <v>478.81</v>
      </c>
      <c r="G139">
        <v>475.33</v>
      </c>
      <c r="H139">
        <v>531.17999999999995</v>
      </c>
    </row>
    <row r="140" spans="1:8" x14ac:dyDescent="0.25">
      <c r="A140" t="s">
        <v>309</v>
      </c>
      <c r="B140">
        <v>2</v>
      </c>
      <c r="C140" t="s">
        <v>4945</v>
      </c>
      <c r="D140" t="s">
        <v>4946</v>
      </c>
      <c r="E140">
        <v>0</v>
      </c>
      <c r="F140">
        <v>0.36</v>
      </c>
      <c r="G140">
        <v>0.72</v>
      </c>
      <c r="H140">
        <v>509.01</v>
      </c>
    </row>
    <row r="141" spans="1:8" x14ac:dyDescent="0.25">
      <c r="A141" t="s">
        <v>309</v>
      </c>
      <c r="B141">
        <v>3</v>
      </c>
      <c r="C141" t="s">
        <v>4839</v>
      </c>
      <c r="D141" t="s">
        <v>4840</v>
      </c>
      <c r="E141">
        <v>470.99</v>
      </c>
      <c r="F141">
        <v>397.43</v>
      </c>
      <c r="G141">
        <v>430.17</v>
      </c>
      <c r="H141">
        <v>454.3</v>
      </c>
    </row>
    <row r="142" spans="1:8" x14ac:dyDescent="0.25">
      <c r="A142" t="s">
        <v>309</v>
      </c>
      <c r="B142">
        <v>4</v>
      </c>
      <c r="C142" t="s">
        <v>4849</v>
      </c>
      <c r="D142" t="s">
        <v>4850</v>
      </c>
      <c r="E142">
        <v>294.58999999999997</v>
      </c>
      <c r="F142">
        <v>310.06</v>
      </c>
      <c r="G142">
        <v>301.75</v>
      </c>
      <c r="H142">
        <v>313.55</v>
      </c>
    </row>
    <row r="143" spans="1:8" x14ac:dyDescent="0.25">
      <c r="A143" t="s">
        <v>309</v>
      </c>
      <c r="B143">
        <v>5</v>
      </c>
      <c r="C143" t="s">
        <v>4747</v>
      </c>
      <c r="D143" t="s">
        <v>4748</v>
      </c>
      <c r="E143">
        <v>167.17</v>
      </c>
      <c r="F143">
        <v>265.14999999999998</v>
      </c>
      <c r="G143">
        <v>274.51</v>
      </c>
      <c r="H143">
        <v>271.41000000000003</v>
      </c>
    </row>
    <row r="144" spans="1:8" x14ac:dyDescent="0.25">
      <c r="A144" t="s">
        <v>309</v>
      </c>
      <c r="B144">
        <v>6</v>
      </c>
      <c r="C144" t="s">
        <v>4947</v>
      </c>
      <c r="D144" t="s">
        <v>4948</v>
      </c>
      <c r="E144">
        <v>193.77</v>
      </c>
      <c r="F144">
        <v>276.07</v>
      </c>
      <c r="G144">
        <v>244.79</v>
      </c>
      <c r="H144">
        <v>269.45</v>
      </c>
    </row>
    <row r="145" spans="1:8" x14ac:dyDescent="0.25">
      <c r="A145" t="s">
        <v>309</v>
      </c>
      <c r="B145">
        <v>7</v>
      </c>
      <c r="C145" t="s">
        <v>4949</v>
      </c>
      <c r="D145" t="s">
        <v>4950</v>
      </c>
      <c r="E145">
        <v>0.11</v>
      </c>
      <c r="F145">
        <v>0.08</v>
      </c>
      <c r="G145">
        <v>0.27</v>
      </c>
      <c r="H145">
        <v>168.26</v>
      </c>
    </row>
    <row r="146" spans="1:8" x14ac:dyDescent="0.25">
      <c r="A146" t="s">
        <v>309</v>
      </c>
      <c r="B146">
        <v>8</v>
      </c>
      <c r="C146" t="s">
        <v>4951</v>
      </c>
      <c r="D146" t="s">
        <v>4952</v>
      </c>
      <c r="E146">
        <v>114.95</v>
      </c>
      <c r="F146">
        <v>104.16</v>
      </c>
      <c r="G146">
        <v>110.06</v>
      </c>
      <c r="H146">
        <v>138.32</v>
      </c>
    </row>
    <row r="147" spans="1:8" x14ac:dyDescent="0.25">
      <c r="A147" t="s">
        <v>309</v>
      </c>
      <c r="B147">
        <v>9</v>
      </c>
      <c r="C147" t="s">
        <v>4847</v>
      </c>
      <c r="D147" t="s">
        <v>4848</v>
      </c>
      <c r="E147">
        <v>4.08</v>
      </c>
      <c r="F147">
        <v>34.75</v>
      </c>
      <c r="G147">
        <v>48.45</v>
      </c>
      <c r="H147">
        <v>125.58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127.38</v>
      </c>
      <c r="F148">
        <v>132</v>
      </c>
      <c r="G148">
        <v>145.09</v>
      </c>
      <c r="H148">
        <v>115.49</v>
      </c>
    </row>
    <row r="149" spans="1:8" x14ac:dyDescent="0.25">
      <c r="A149" t="s">
        <v>309</v>
      </c>
      <c r="B149">
        <v>11</v>
      </c>
      <c r="C149" t="s">
        <v>4955</v>
      </c>
      <c r="D149" t="s">
        <v>4956</v>
      </c>
      <c r="E149">
        <v>92.97</v>
      </c>
      <c r="F149">
        <v>130.5</v>
      </c>
      <c r="G149">
        <v>133.22</v>
      </c>
      <c r="H149">
        <v>106.41</v>
      </c>
    </row>
    <row r="150" spans="1:8" x14ac:dyDescent="0.25">
      <c r="A150" t="s">
        <v>309</v>
      </c>
      <c r="B150">
        <v>12</v>
      </c>
      <c r="C150" t="s">
        <v>4957</v>
      </c>
      <c r="D150" t="s">
        <v>4958</v>
      </c>
      <c r="E150">
        <v>1.84</v>
      </c>
      <c r="F150">
        <v>17.2</v>
      </c>
      <c r="G150">
        <v>21.17</v>
      </c>
      <c r="H150">
        <v>103.33</v>
      </c>
    </row>
    <row r="151" spans="1:8" x14ac:dyDescent="0.25">
      <c r="A151" t="s">
        <v>309</v>
      </c>
      <c r="B151">
        <v>13</v>
      </c>
      <c r="C151" t="s">
        <v>4861</v>
      </c>
      <c r="D151" t="s">
        <v>4862</v>
      </c>
      <c r="E151">
        <v>86.64</v>
      </c>
      <c r="F151">
        <v>91.84</v>
      </c>
      <c r="G151">
        <v>96.53</v>
      </c>
      <c r="H151">
        <v>98.45</v>
      </c>
    </row>
    <row r="152" spans="1:8" x14ac:dyDescent="0.25">
      <c r="A152" t="s">
        <v>309</v>
      </c>
      <c r="B152">
        <v>14</v>
      </c>
      <c r="C152" t="s">
        <v>4959</v>
      </c>
      <c r="D152" t="s">
        <v>4960</v>
      </c>
      <c r="E152">
        <v>76.94</v>
      </c>
      <c r="F152">
        <v>96.89</v>
      </c>
      <c r="G152">
        <v>97.39</v>
      </c>
      <c r="H152">
        <v>88.61</v>
      </c>
    </row>
    <row r="153" spans="1:8" x14ac:dyDescent="0.25">
      <c r="A153" t="s">
        <v>309</v>
      </c>
      <c r="B153">
        <v>15</v>
      </c>
      <c r="C153" t="s">
        <v>4961</v>
      </c>
      <c r="D153" t="s">
        <v>4962</v>
      </c>
      <c r="E153">
        <v>108.37</v>
      </c>
      <c r="F153">
        <v>59.28</v>
      </c>
      <c r="G153">
        <v>68.25</v>
      </c>
      <c r="H153">
        <v>86.75</v>
      </c>
    </row>
    <row r="154" spans="1:8" x14ac:dyDescent="0.25">
      <c r="A154" t="s">
        <v>309</v>
      </c>
      <c r="B154">
        <v>16</v>
      </c>
      <c r="C154" t="s">
        <v>4837</v>
      </c>
      <c r="D154" t="s">
        <v>4838</v>
      </c>
      <c r="E154">
        <v>152.13</v>
      </c>
      <c r="F154">
        <v>139.91999999999999</v>
      </c>
      <c r="G154">
        <v>108.35</v>
      </c>
      <c r="H154">
        <v>85.96</v>
      </c>
    </row>
    <row r="155" spans="1:8" x14ac:dyDescent="0.25">
      <c r="A155" t="s">
        <v>309</v>
      </c>
      <c r="B155">
        <v>17</v>
      </c>
      <c r="C155" t="s">
        <v>4843</v>
      </c>
      <c r="D155" t="s">
        <v>4844</v>
      </c>
      <c r="E155">
        <v>68.48</v>
      </c>
      <c r="F155">
        <v>65.58</v>
      </c>
      <c r="G155">
        <v>75.78</v>
      </c>
      <c r="H155">
        <v>68.86</v>
      </c>
    </row>
    <row r="156" spans="1:8" x14ac:dyDescent="0.25">
      <c r="A156" t="s">
        <v>309</v>
      </c>
      <c r="B156">
        <v>18</v>
      </c>
      <c r="C156" t="s">
        <v>4963</v>
      </c>
      <c r="D156" t="s">
        <v>4964</v>
      </c>
      <c r="E156">
        <v>20.77</v>
      </c>
      <c r="F156">
        <v>0</v>
      </c>
      <c r="G156">
        <v>42.28</v>
      </c>
      <c r="H156">
        <v>68</v>
      </c>
    </row>
    <row r="157" spans="1:8" x14ac:dyDescent="0.25">
      <c r="A157" t="s">
        <v>309</v>
      </c>
      <c r="B157">
        <v>19</v>
      </c>
      <c r="C157" t="s">
        <v>4965</v>
      </c>
      <c r="D157" t="s">
        <v>4966</v>
      </c>
      <c r="E157">
        <v>30.57</v>
      </c>
      <c r="F157">
        <v>67.44</v>
      </c>
      <c r="G157">
        <v>31.31</v>
      </c>
      <c r="H157">
        <v>67.459999999999994</v>
      </c>
    </row>
    <row r="158" spans="1:8" x14ac:dyDescent="0.25">
      <c r="A158" t="s">
        <v>309</v>
      </c>
      <c r="B158">
        <v>20</v>
      </c>
      <c r="C158" t="s">
        <v>4867</v>
      </c>
      <c r="D158" t="s">
        <v>4868</v>
      </c>
      <c r="E158">
        <v>65.45</v>
      </c>
      <c r="F158">
        <v>64.75</v>
      </c>
      <c r="G158">
        <v>54.64</v>
      </c>
      <c r="H158">
        <v>63.67</v>
      </c>
    </row>
    <row r="159" spans="1:8" x14ac:dyDescent="0.25">
      <c r="A159" t="s">
        <v>309</v>
      </c>
      <c r="B159">
        <v>21</v>
      </c>
      <c r="C159" t="s">
        <v>4967</v>
      </c>
      <c r="D159" t="s">
        <v>4968</v>
      </c>
      <c r="E159">
        <v>65.75</v>
      </c>
      <c r="F159">
        <v>70.67</v>
      </c>
      <c r="G159">
        <v>69.099999999999994</v>
      </c>
      <c r="H159">
        <v>59</v>
      </c>
    </row>
    <row r="160" spans="1:8" x14ac:dyDescent="0.25">
      <c r="A160" t="s">
        <v>309</v>
      </c>
      <c r="B160">
        <v>22</v>
      </c>
      <c r="C160" t="s">
        <v>4851</v>
      </c>
      <c r="D160" t="s">
        <v>4852</v>
      </c>
      <c r="E160">
        <v>41.58</v>
      </c>
      <c r="F160">
        <v>45.56</v>
      </c>
      <c r="G160">
        <v>50.26</v>
      </c>
      <c r="H160">
        <v>58.39</v>
      </c>
    </row>
    <row r="161" spans="1:8" x14ac:dyDescent="0.25">
      <c r="A161" t="s">
        <v>309</v>
      </c>
      <c r="B161">
        <v>23</v>
      </c>
      <c r="C161" t="s">
        <v>4969</v>
      </c>
      <c r="D161" t="s">
        <v>4970</v>
      </c>
      <c r="E161">
        <v>65.209999999999994</v>
      </c>
      <c r="F161">
        <v>46.82</v>
      </c>
      <c r="G161">
        <v>57.84</v>
      </c>
      <c r="H161">
        <v>57.09</v>
      </c>
    </row>
    <row r="162" spans="1:8" x14ac:dyDescent="0.25">
      <c r="A162" t="s">
        <v>309</v>
      </c>
      <c r="B162">
        <v>24</v>
      </c>
      <c r="C162" t="s">
        <v>4971</v>
      </c>
      <c r="D162" t="s">
        <v>4972</v>
      </c>
      <c r="E162">
        <v>157.36000000000001</v>
      </c>
      <c r="F162">
        <v>119.05</v>
      </c>
      <c r="G162">
        <v>81.78</v>
      </c>
      <c r="H162">
        <v>55.74</v>
      </c>
    </row>
    <row r="163" spans="1:8" x14ac:dyDescent="0.25">
      <c r="A163" t="s">
        <v>309</v>
      </c>
      <c r="B163">
        <v>25</v>
      </c>
      <c r="C163" t="s">
        <v>4973</v>
      </c>
      <c r="D163" t="s">
        <v>4974</v>
      </c>
      <c r="E163">
        <v>49.86</v>
      </c>
      <c r="F163">
        <v>56.88</v>
      </c>
      <c r="G163">
        <v>57.46</v>
      </c>
      <c r="H163">
        <v>50.85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14791.61</v>
      </c>
      <c r="F164">
        <v>17403.5</v>
      </c>
      <c r="G164">
        <v>16242.52</v>
      </c>
      <c r="H164">
        <v>13801.74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7622.13</v>
      </c>
      <c r="F165">
        <v>9593.34</v>
      </c>
      <c r="G165">
        <v>8701.6200000000008</v>
      </c>
      <c r="H165">
        <v>7389.44</v>
      </c>
    </row>
    <row r="166" spans="1:8" x14ac:dyDescent="0.25">
      <c r="A166" t="s">
        <v>313</v>
      </c>
      <c r="B166">
        <v>1</v>
      </c>
      <c r="C166" t="s">
        <v>4747</v>
      </c>
      <c r="D166" t="s">
        <v>4748</v>
      </c>
      <c r="E166">
        <v>5568.11</v>
      </c>
      <c r="F166">
        <v>7013.77</v>
      </c>
      <c r="G166">
        <v>5973.56</v>
      </c>
      <c r="H166">
        <v>4052.18</v>
      </c>
    </row>
    <row r="167" spans="1:8" x14ac:dyDescent="0.25">
      <c r="A167" t="s">
        <v>313</v>
      </c>
      <c r="B167">
        <v>2</v>
      </c>
      <c r="C167" t="s">
        <v>4851</v>
      </c>
      <c r="D167" t="s">
        <v>4852</v>
      </c>
      <c r="E167">
        <v>351.68</v>
      </c>
      <c r="F167">
        <v>458.98</v>
      </c>
      <c r="G167">
        <v>489.6</v>
      </c>
      <c r="H167">
        <v>617.83000000000004</v>
      </c>
    </row>
    <row r="168" spans="1:8" x14ac:dyDescent="0.25">
      <c r="A168" t="s">
        <v>313</v>
      </c>
      <c r="B168">
        <v>3</v>
      </c>
      <c r="C168" t="s">
        <v>4847</v>
      </c>
      <c r="D168" t="s">
        <v>4848</v>
      </c>
      <c r="E168">
        <v>4.08</v>
      </c>
      <c r="F168">
        <v>244.36</v>
      </c>
      <c r="G168">
        <v>168.72</v>
      </c>
      <c r="H168">
        <v>409.45</v>
      </c>
    </row>
    <row r="169" spans="1:8" x14ac:dyDescent="0.25">
      <c r="A169" t="s">
        <v>313</v>
      </c>
      <c r="B169">
        <v>4</v>
      </c>
      <c r="C169" t="s">
        <v>4975</v>
      </c>
      <c r="D169" t="s">
        <v>4976</v>
      </c>
      <c r="E169">
        <v>65.41</v>
      </c>
      <c r="F169">
        <v>96.32</v>
      </c>
      <c r="G169">
        <v>120.58</v>
      </c>
      <c r="H169">
        <v>168.94</v>
      </c>
    </row>
    <row r="170" spans="1:8" x14ac:dyDescent="0.25">
      <c r="A170" t="s">
        <v>313</v>
      </c>
      <c r="B170">
        <v>5</v>
      </c>
      <c r="C170" t="s">
        <v>4977</v>
      </c>
      <c r="D170" t="s">
        <v>4978</v>
      </c>
      <c r="E170">
        <v>173.41</v>
      </c>
      <c r="F170">
        <v>182.38</v>
      </c>
      <c r="G170">
        <v>238.24</v>
      </c>
      <c r="H170">
        <v>166.58</v>
      </c>
    </row>
    <row r="171" spans="1:8" x14ac:dyDescent="0.25">
      <c r="A171" t="s">
        <v>313</v>
      </c>
      <c r="B171">
        <v>6</v>
      </c>
      <c r="C171" t="s">
        <v>4861</v>
      </c>
      <c r="D171" t="s">
        <v>4862</v>
      </c>
      <c r="E171">
        <v>114.32</v>
      </c>
      <c r="F171">
        <v>123.55</v>
      </c>
      <c r="G171">
        <v>142.69999999999999</v>
      </c>
      <c r="H171">
        <v>153.06</v>
      </c>
    </row>
    <row r="172" spans="1:8" x14ac:dyDescent="0.25">
      <c r="A172" t="s">
        <v>313</v>
      </c>
      <c r="B172">
        <v>7</v>
      </c>
      <c r="C172" t="s">
        <v>4979</v>
      </c>
      <c r="D172" t="s">
        <v>4980</v>
      </c>
      <c r="E172">
        <v>86.37</v>
      </c>
      <c r="F172">
        <v>97.17</v>
      </c>
      <c r="G172">
        <v>135.18</v>
      </c>
      <c r="H172">
        <v>151.13</v>
      </c>
    </row>
    <row r="173" spans="1:8" x14ac:dyDescent="0.25">
      <c r="A173" t="s">
        <v>313</v>
      </c>
      <c r="B173">
        <v>8</v>
      </c>
      <c r="C173" t="s">
        <v>4981</v>
      </c>
      <c r="D173" t="s">
        <v>4982</v>
      </c>
      <c r="E173">
        <v>31.69</v>
      </c>
      <c r="F173">
        <v>56.43</v>
      </c>
      <c r="G173">
        <v>88.6</v>
      </c>
      <c r="H173">
        <v>128.63</v>
      </c>
    </row>
    <row r="174" spans="1:8" x14ac:dyDescent="0.25">
      <c r="A174" t="s">
        <v>313</v>
      </c>
      <c r="B174">
        <v>9</v>
      </c>
      <c r="C174" t="s">
        <v>4983</v>
      </c>
      <c r="D174" t="s">
        <v>4984</v>
      </c>
      <c r="E174">
        <v>144.09</v>
      </c>
      <c r="F174">
        <v>39.14</v>
      </c>
      <c r="G174">
        <v>111.64</v>
      </c>
      <c r="H174">
        <v>112.16</v>
      </c>
    </row>
    <row r="175" spans="1:8" x14ac:dyDescent="0.25">
      <c r="A175" t="s">
        <v>313</v>
      </c>
      <c r="B175">
        <v>10</v>
      </c>
      <c r="C175" t="s">
        <v>4770</v>
      </c>
      <c r="D175" t="s">
        <v>4771</v>
      </c>
      <c r="E175">
        <v>70.900000000000006</v>
      </c>
      <c r="F175">
        <v>95.61</v>
      </c>
      <c r="G175">
        <v>97.05</v>
      </c>
      <c r="H175">
        <v>112.02</v>
      </c>
    </row>
    <row r="176" spans="1:8" x14ac:dyDescent="0.25">
      <c r="A176" t="s">
        <v>313</v>
      </c>
      <c r="B176">
        <v>11</v>
      </c>
      <c r="C176" t="s">
        <v>4985</v>
      </c>
      <c r="D176" t="s">
        <v>4986</v>
      </c>
      <c r="E176">
        <v>10.97</v>
      </c>
      <c r="F176">
        <v>12.36</v>
      </c>
      <c r="G176">
        <v>23.66</v>
      </c>
      <c r="H176">
        <v>109.47</v>
      </c>
    </row>
    <row r="177" spans="1:8" x14ac:dyDescent="0.25">
      <c r="A177" t="s">
        <v>313</v>
      </c>
      <c r="B177">
        <v>12</v>
      </c>
      <c r="C177" t="s">
        <v>4857</v>
      </c>
      <c r="D177" t="s">
        <v>4858</v>
      </c>
      <c r="E177">
        <v>83.72</v>
      </c>
      <c r="F177">
        <v>86.34</v>
      </c>
      <c r="G177">
        <v>107.67</v>
      </c>
      <c r="H177">
        <v>108.74</v>
      </c>
    </row>
    <row r="178" spans="1:8" x14ac:dyDescent="0.25">
      <c r="A178" t="s">
        <v>313</v>
      </c>
      <c r="B178">
        <v>13</v>
      </c>
      <c r="C178" t="s">
        <v>4849</v>
      </c>
      <c r="D178" t="s">
        <v>4850</v>
      </c>
      <c r="E178">
        <v>67.67</v>
      </c>
      <c r="F178">
        <v>83.91</v>
      </c>
      <c r="G178">
        <v>102.06</v>
      </c>
      <c r="H178">
        <v>105.27</v>
      </c>
    </row>
    <row r="179" spans="1:8" x14ac:dyDescent="0.25">
      <c r="A179" t="s">
        <v>313</v>
      </c>
      <c r="B179">
        <v>14</v>
      </c>
      <c r="C179" t="s">
        <v>4939</v>
      </c>
      <c r="D179" t="s">
        <v>4940</v>
      </c>
      <c r="E179">
        <v>34.909999999999997</v>
      </c>
      <c r="F179">
        <v>67.19</v>
      </c>
      <c r="G179">
        <v>64.88</v>
      </c>
      <c r="H179">
        <v>104.45</v>
      </c>
    </row>
    <row r="180" spans="1:8" x14ac:dyDescent="0.25">
      <c r="A180" t="s">
        <v>313</v>
      </c>
      <c r="B180">
        <v>15</v>
      </c>
      <c r="C180" t="s">
        <v>637</v>
      </c>
      <c r="D180" t="s">
        <v>4794</v>
      </c>
      <c r="E180">
        <v>0</v>
      </c>
      <c r="F180">
        <v>0</v>
      </c>
      <c r="G180">
        <v>90.28</v>
      </c>
      <c r="H180">
        <v>102.71</v>
      </c>
    </row>
    <row r="181" spans="1:8" x14ac:dyDescent="0.25">
      <c r="A181" t="s">
        <v>313</v>
      </c>
      <c r="B181">
        <v>16</v>
      </c>
      <c r="C181" t="s">
        <v>4987</v>
      </c>
      <c r="D181" t="s">
        <v>4988</v>
      </c>
      <c r="E181">
        <v>135.43</v>
      </c>
      <c r="F181">
        <v>154.97</v>
      </c>
      <c r="G181">
        <v>88.71</v>
      </c>
      <c r="H181">
        <v>99.27</v>
      </c>
    </row>
    <row r="182" spans="1:8" x14ac:dyDescent="0.25">
      <c r="A182" t="s">
        <v>313</v>
      </c>
      <c r="B182">
        <v>17</v>
      </c>
      <c r="C182" t="s">
        <v>4896</v>
      </c>
      <c r="D182" t="s">
        <v>4897</v>
      </c>
      <c r="E182">
        <v>57.63</v>
      </c>
      <c r="F182">
        <v>76.91</v>
      </c>
      <c r="G182">
        <v>79.959999999999994</v>
      </c>
      <c r="H182">
        <v>97.72</v>
      </c>
    </row>
    <row r="183" spans="1:8" x14ac:dyDescent="0.25">
      <c r="A183" t="s">
        <v>313</v>
      </c>
      <c r="B183">
        <v>18</v>
      </c>
      <c r="C183" t="s">
        <v>4989</v>
      </c>
      <c r="D183" t="s">
        <v>4990</v>
      </c>
      <c r="E183">
        <v>135.82</v>
      </c>
      <c r="F183">
        <v>143.08000000000001</v>
      </c>
      <c r="G183">
        <v>115.15</v>
      </c>
      <c r="H183">
        <v>93.07</v>
      </c>
    </row>
    <row r="184" spans="1:8" x14ac:dyDescent="0.25">
      <c r="A184" t="s">
        <v>313</v>
      </c>
      <c r="B184">
        <v>19</v>
      </c>
      <c r="C184" t="s">
        <v>4991</v>
      </c>
      <c r="D184" t="s">
        <v>4992</v>
      </c>
      <c r="E184">
        <v>54.49</v>
      </c>
      <c r="F184">
        <v>71.45</v>
      </c>
      <c r="G184">
        <v>70.819999999999993</v>
      </c>
      <c r="H184">
        <v>91.19</v>
      </c>
    </row>
    <row r="185" spans="1:8" x14ac:dyDescent="0.25">
      <c r="A185" t="s">
        <v>313</v>
      </c>
      <c r="B185">
        <v>20</v>
      </c>
      <c r="C185" t="s">
        <v>4993</v>
      </c>
      <c r="D185" t="s">
        <v>4994</v>
      </c>
      <c r="E185">
        <v>145.41999999999999</v>
      </c>
      <c r="F185">
        <v>148.71</v>
      </c>
      <c r="G185">
        <v>115.56</v>
      </c>
      <c r="H185">
        <v>76.69</v>
      </c>
    </row>
    <row r="186" spans="1:8" x14ac:dyDescent="0.25">
      <c r="A186" t="s">
        <v>313</v>
      </c>
      <c r="B186">
        <v>21</v>
      </c>
      <c r="C186" t="s">
        <v>4995</v>
      </c>
      <c r="D186" t="s">
        <v>4996</v>
      </c>
      <c r="E186">
        <v>33.630000000000003</v>
      </c>
      <c r="F186">
        <v>45.81</v>
      </c>
      <c r="G186">
        <v>47.14</v>
      </c>
      <c r="H186">
        <v>66.86</v>
      </c>
    </row>
    <row r="187" spans="1:8" x14ac:dyDescent="0.25">
      <c r="A187" t="s">
        <v>313</v>
      </c>
      <c r="B187">
        <v>22</v>
      </c>
      <c r="C187" t="s">
        <v>4997</v>
      </c>
      <c r="D187" t="s">
        <v>4998</v>
      </c>
      <c r="E187">
        <v>37.31</v>
      </c>
      <c r="F187">
        <v>61.37</v>
      </c>
      <c r="G187">
        <v>47.41</v>
      </c>
      <c r="H187">
        <v>66.78</v>
      </c>
    </row>
    <row r="188" spans="1:8" x14ac:dyDescent="0.25">
      <c r="A188" t="s">
        <v>313</v>
      </c>
      <c r="B188">
        <v>23</v>
      </c>
      <c r="C188" t="s">
        <v>4999</v>
      </c>
      <c r="D188" t="s">
        <v>5000</v>
      </c>
      <c r="E188">
        <v>55.01</v>
      </c>
      <c r="F188">
        <v>44.24</v>
      </c>
      <c r="G188">
        <v>27.46</v>
      </c>
      <c r="H188">
        <v>66.28</v>
      </c>
    </row>
    <row r="189" spans="1:8" x14ac:dyDescent="0.25">
      <c r="A189" t="s">
        <v>313</v>
      </c>
      <c r="B189">
        <v>24</v>
      </c>
      <c r="C189" t="s">
        <v>5001</v>
      </c>
      <c r="D189" t="s">
        <v>5002</v>
      </c>
      <c r="E189">
        <v>95.53</v>
      </c>
      <c r="F189">
        <v>105.79</v>
      </c>
      <c r="G189">
        <v>86.38</v>
      </c>
      <c r="H189">
        <v>65.92</v>
      </c>
    </row>
    <row r="190" spans="1:8" x14ac:dyDescent="0.25">
      <c r="A190" t="s">
        <v>313</v>
      </c>
      <c r="B190">
        <v>25</v>
      </c>
      <c r="C190" t="s">
        <v>5003</v>
      </c>
      <c r="D190" t="s">
        <v>5004</v>
      </c>
      <c r="E190">
        <v>64.53</v>
      </c>
      <c r="F190">
        <v>83.49</v>
      </c>
      <c r="G190">
        <v>68.61</v>
      </c>
      <c r="H190">
        <v>63.06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4565.46</v>
      </c>
      <c r="F191">
        <v>4704.4799999999996</v>
      </c>
      <c r="G191">
        <v>4407.1499999999996</v>
      </c>
      <c r="H191">
        <v>3918.54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2608.2199999999998</v>
      </c>
      <c r="F192">
        <v>2885.55</v>
      </c>
      <c r="G192">
        <v>2787.47</v>
      </c>
      <c r="H192">
        <v>2478.46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731.89</v>
      </c>
      <c r="F193">
        <v>945.88</v>
      </c>
      <c r="G193">
        <v>1002.67</v>
      </c>
      <c r="H193">
        <v>449.88</v>
      </c>
    </row>
    <row r="194" spans="1:8" x14ac:dyDescent="0.25">
      <c r="A194" t="s">
        <v>317</v>
      </c>
      <c r="B194">
        <v>2</v>
      </c>
      <c r="C194" t="s">
        <v>4993</v>
      </c>
      <c r="D194" t="s">
        <v>4994</v>
      </c>
      <c r="E194">
        <v>257.14999999999998</v>
      </c>
      <c r="F194">
        <v>251.22</v>
      </c>
      <c r="G194">
        <v>258.91000000000003</v>
      </c>
      <c r="H194">
        <v>300.66000000000003</v>
      </c>
    </row>
    <row r="195" spans="1:8" x14ac:dyDescent="0.25">
      <c r="A195" t="s">
        <v>317</v>
      </c>
      <c r="B195">
        <v>3</v>
      </c>
      <c r="C195" t="s">
        <v>4797</v>
      </c>
      <c r="D195" t="s">
        <v>4798</v>
      </c>
      <c r="E195">
        <v>9.77</v>
      </c>
      <c r="F195">
        <v>7.99</v>
      </c>
      <c r="G195">
        <v>135.63</v>
      </c>
      <c r="H195">
        <v>214.26</v>
      </c>
    </row>
    <row r="196" spans="1:8" x14ac:dyDescent="0.25">
      <c r="A196" t="s">
        <v>317</v>
      </c>
      <c r="B196">
        <v>4</v>
      </c>
      <c r="C196" t="s">
        <v>5005</v>
      </c>
      <c r="D196" t="s">
        <v>5006</v>
      </c>
      <c r="E196">
        <v>0</v>
      </c>
      <c r="F196">
        <v>0.13</v>
      </c>
      <c r="G196">
        <v>1.45</v>
      </c>
      <c r="H196">
        <v>190.94</v>
      </c>
    </row>
    <row r="197" spans="1:8" x14ac:dyDescent="0.25">
      <c r="A197" t="s">
        <v>317</v>
      </c>
      <c r="B197">
        <v>5</v>
      </c>
      <c r="C197" t="s">
        <v>4753</v>
      </c>
      <c r="D197" t="s">
        <v>4746</v>
      </c>
      <c r="E197">
        <v>546.04</v>
      </c>
      <c r="F197">
        <v>501.75</v>
      </c>
      <c r="G197">
        <v>236.52</v>
      </c>
      <c r="H197">
        <v>148.52000000000001</v>
      </c>
    </row>
    <row r="198" spans="1:8" x14ac:dyDescent="0.25">
      <c r="A198" t="s">
        <v>317</v>
      </c>
      <c r="B198">
        <v>6</v>
      </c>
      <c r="C198" t="s">
        <v>5007</v>
      </c>
      <c r="D198" t="s">
        <v>5008</v>
      </c>
      <c r="E198">
        <v>110.62</v>
      </c>
      <c r="F198">
        <v>123.81</v>
      </c>
      <c r="G198">
        <v>120.91</v>
      </c>
      <c r="H198">
        <v>136.06</v>
      </c>
    </row>
    <row r="199" spans="1:8" x14ac:dyDescent="0.25">
      <c r="A199" t="s">
        <v>317</v>
      </c>
      <c r="B199">
        <v>7</v>
      </c>
      <c r="C199" t="s">
        <v>5009</v>
      </c>
      <c r="D199" t="s">
        <v>5010</v>
      </c>
      <c r="E199">
        <v>139.31</v>
      </c>
      <c r="F199">
        <v>134.80000000000001</v>
      </c>
      <c r="G199">
        <v>130.30000000000001</v>
      </c>
      <c r="H199">
        <v>130.82</v>
      </c>
    </row>
    <row r="200" spans="1:8" x14ac:dyDescent="0.25">
      <c r="A200" t="s">
        <v>317</v>
      </c>
      <c r="B200">
        <v>8</v>
      </c>
      <c r="C200" t="s">
        <v>5011</v>
      </c>
      <c r="D200" t="s">
        <v>5012</v>
      </c>
      <c r="E200">
        <v>1.67</v>
      </c>
      <c r="F200">
        <v>0.69</v>
      </c>
      <c r="G200">
        <v>84.2</v>
      </c>
      <c r="H200">
        <v>116.97</v>
      </c>
    </row>
    <row r="201" spans="1:8" x14ac:dyDescent="0.25">
      <c r="A201" t="s">
        <v>317</v>
      </c>
      <c r="B201">
        <v>9</v>
      </c>
      <c r="C201" t="s">
        <v>5013</v>
      </c>
      <c r="D201" t="s">
        <v>5014</v>
      </c>
      <c r="E201">
        <v>71.010000000000005</v>
      </c>
      <c r="F201">
        <v>75.02</v>
      </c>
      <c r="G201">
        <v>92.75</v>
      </c>
      <c r="H201">
        <v>90.22</v>
      </c>
    </row>
    <row r="202" spans="1:8" x14ac:dyDescent="0.25">
      <c r="A202" t="s">
        <v>317</v>
      </c>
      <c r="B202">
        <v>10</v>
      </c>
      <c r="C202" t="s">
        <v>4772</v>
      </c>
      <c r="D202" t="s">
        <v>4773</v>
      </c>
      <c r="E202">
        <v>77.02</v>
      </c>
      <c r="F202">
        <v>62.25</v>
      </c>
      <c r="G202">
        <v>53.25</v>
      </c>
      <c r="H202">
        <v>68.709999999999994</v>
      </c>
    </row>
    <row r="203" spans="1:8" x14ac:dyDescent="0.25">
      <c r="A203" t="s">
        <v>317</v>
      </c>
      <c r="B203">
        <v>11</v>
      </c>
      <c r="C203" t="s">
        <v>4747</v>
      </c>
      <c r="D203" t="s">
        <v>4748</v>
      </c>
      <c r="E203">
        <v>71.19</v>
      </c>
      <c r="F203">
        <v>63.34</v>
      </c>
      <c r="G203">
        <v>198.8</v>
      </c>
      <c r="H203">
        <v>65.12</v>
      </c>
    </row>
    <row r="204" spans="1:8" x14ac:dyDescent="0.25">
      <c r="A204" t="s">
        <v>317</v>
      </c>
      <c r="B204">
        <v>12</v>
      </c>
      <c r="C204" t="s">
        <v>4745</v>
      </c>
      <c r="D204" t="s">
        <v>4746</v>
      </c>
      <c r="E204">
        <v>89.17</v>
      </c>
      <c r="F204">
        <v>61.8</v>
      </c>
      <c r="G204">
        <v>41.54</v>
      </c>
      <c r="H204">
        <v>51.32</v>
      </c>
    </row>
    <row r="205" spans="1:8" x14ac:dyDescent="0.25">
      <c r="A205" t="s">
        <v>317</v>
      </c>
      <c r="B205">
        <v>13</v>
      </c>
      <c r="C205" t="s">
        <v>5015</v>
      </c>
      <c r="D205" t="s">
        <v>5016</v>
      </c>
      <c r="E205">
        <v>53.5</v>
      </c>
      <c r="F205">
        <v>46.7</v>
      </c>
      <c r="G205">
        <v>40.520000000000003</v>
      </c>
      <c r="H205">
        <v>46.36</v>
      </c>
    </row>
    <row r="206" spans="1:8" x14ac:dyDescent="0.25">
      <c r="A206" t="s">
        <v>317</v>
      </c>
      <c r="B206">
        <v>14</v>
      </c>
      <c r="C206" t="s">
        <v>4933</v>
      </c>
      <c r="D206" t="s">
        <v>4934</v>
      </c>
      <c r="E206">
        <v>20.73</v>
      </c>
      <c r="F206">
        <v>24.62</v>
      </c>
      <c r="G206">
        <v>6.37</v>
      </c>
      <c r="H206">
        <v>45.7</v>
      </c>
    </row>
    <row r="207" spans="1:8" x14ac:dyDescent="0.25">
      <c r="A207" t="s">
        <v>317</v>
      </c>
      <c r="B207">
        <v>15</v>
      </c>
      <c r="C207" t="s">
        <v>4867</v>
      </c>
      <c r="D207" t="s">
        <v>4868</v>
      </c>
      <c r="E207">
        <v>122.59</v>
      </c>
      <c r="F207">
        <v>132.16999999999999</v>
      </c>
      <c r="G207">
        <v>33.56</v>
      </c>
      <c r="H207">
        <v>44.52</v>
      </c>
    </row>
    <row r="208" spans="1:8" x14ac:dyDescent="0.25">
      <c r="A208" t="s">
        <v>317</v>
      </c>
      <c r="B208">
        <v>16</v>
      </c>
      <c r="C208" t="s">
        <v>5017</v>
      </c>
      <c r="D208" t="s">
        <v>5018</v>
      </c>
      <c r="E208">
        <v>0</v>
      </c>
      <c r="F208">
        <v>0</v>
      </c>
      <c r="G208">
        <v>0</v>
      </c>
      <c r="H208">
        <v>43.88</v>
      </c>
    </row>
    <row r="209" spans="1:8" x14ac:dyDescent="0.25">
      <c r="A209" t="s">
        <v>317</v>
      </c>
      <c r="B209">
        <v>17</v>
      </c>
      <c r="C209" t="s">
        <v>5019</v>
      </c>
      <c r="D209" t="s">
        <v>5020</v>
      </c>
      <c r="E209">
        <v>24.01</v>
      </c>
      <c r="F209">
        <v>29.06</v>
      </c>
      <c r="G209">
        <v>28.38</v>
      </c>
      <c r="H209">
        <v>42.91</v>
      </c>
    </row>
    <row r="210" spans="1:8" x14ac:dyDescent="0.25">
      <c r="A210" t="s">
        <v>317</v>
      </c>
      <c r="B210">
        <v>18</v>
      </c>
      <c r="C210" t="s">
        <v>5021</v>
      </c>
      <c r="D210" t="s">
        <v>5022</v>
      </c>
      <c r="E210">
        <v>40.67</v>
      </c>
      <c r="F210">
        <v>41.92</v>
      </c>
      <c r="G210">
        <v>53.32</v>
      </c>
      <c r="H210">
        <v>41.81</v>
      </c>
    </row>
    <row r="211" spans="1:8" x14ac:dyDescent="0.25">
      <c r="A211" t="s">
        <v>317</v>
      </c>
      <c r="B211">
        <v>19</v>
      </c>
      <c r="C211" t="s">
        <v>643</v>
      </c>
      <c r="D211" t="s">
        <v>4769</v>
      </c>
      <c r="E211">
        <v>103.66</v>
      </c>
      <c r="F211">
        <v>247.33</v>
      </c>
      <c r="G211">
        <v>116.3</v>
      </c>
      <c r="H211">
        <v>40.65</v>
      </c>
    </row>
    <row r="212" spans="1:8" x14ac:dyDescent="0.25">
      <c r="A212" t="s">
        <v>317</v>
      </c>
      <c r="B212">
        <v>20</v>
      </c>
      <c r="C212" t="s">
        <v>5023</v>
      </c>
      <c r="D212" t="s">
        <v>5024</v>
      </c>
      <c r="E212">
        <v>31.24</v>
      </c>
      <c r="F212">
        <v>35.36</v>
      </c>
      <c r="G212">
        <v>42.28</v>
      </c>
      <c r="H212">
        <v>38.14</v>
      </c>
    </row>
    <row r="213" spans="1:8" x14ac:dyDescent="0.25">
      <c r="A213" t="s">
        <v>317</v>
      </c>
      <c r="B213">
        <v>21</v>
      </c>
      <c r="C213" t="s">
        <v>5025</v>
      </c>
      <c r="D213" t="s">
        <v>4984</v>
      </c>
      <c r="E213">
        <v>0</v>
      </c>
      <c r="F213">
        <v>0</v>
      </c>
      <c r="G213">
        <v>3.36</v>
      </c>
      <c r="H213">
        <v>37.68</v>
      </c>
    </row>
    <row r="214" spans="1:8" x14ac:dyDescent="0.25">
      <c r="A214" t="s">
        <v>317</v>
      </c>
      <c r="B214">
        <v>22</v>
      </c>
      <c r="C214" t="s">
        <v>5026</v>
      </c>
      <c r="D214" t="s">
        <v>5027</v>
      </c>
      <c r="E214">
        <v>19.03</v>
      </c>
      <c r="F214">
        <v>19.63</v>
      </c>
      <c r="G214">
        <v>21.03</v>
      </c>
      <c r="H214">
        <v>37.200000000000003</v>
      </c>
    </row>
    <row r="215" spans="1:8" x14ac:dyDescent="0.25">
      <c r="A215" t="s">
        <v>317</v>
      </c>
      <c r="B215">
        <v>23</v>
      </c>
      <c r="C215" t="s">
        <v>5028</v>
      </c>
      <c r="D215" t="s">
        <v>5029</v>
      </c>
      <c r="E215">
        <v>27.48</v>
      </c>
      <c r="F215">
        <v>25.51</v>
      </c>
      <c r="G215">
        <v>26</v>
      </c>
      <c r="H215">
        <v>34.65</v>
      </c>
    </row>
    <row r="216" spans="1:8" x14ac:dyDescent="0.25">
      <c r="A216" t="s">
        <v>317</v>
      </c>
      <c r="B216">
        <v>24</v>
      </c>
      <c r="C216" t="s">
        <v>5030</v>
      </c>
      <c r="D216" t="s">
        <v>5031</v>
      </c>
      <c r="E216">
        <v>43.14</v>
      </c>
      <c r="F216">
        <v>38.19</v>
      </c>
      <c r="G216">
        <v>38.869999999999997</v>
      </c>
      <c r="H216">
        <v>32.6</v>
      </c>
    </row>
    <row r="217" spans="1:8" x14ac:dyDescent="0.25">
      <c r="A217" t="s">
        <v>317</v>
      </c>
      <c r="B217">
        <v>25</v>
      </c>
      <c r="C217" t="s">
        <v>5032</v>
      </c>
      <c r="D217" t="s">
        <v>5033</v>
      </c>
      <c r="E217">
        <v>17.29</v>
      </c>
      <c r="F217">
        <v>16.38</v>
      </c>
      <c r="G217">
        <v>20.55</v>
      </c>
      <c r="H217">
        <v>28.9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1483.11</v>
      </c>
      <c r="F218">
        <v>2724.16</v>
      </c>
      <c r="G218">
        <v>3690</v>
      </c>
      <c r="H218">
        <v>2775.68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1214.95</v>
      </c>
      <c r="F219">
        <v>1992.64</v>
      </c>
      <c r="G219">
        <v>3343.62</v>
      </c>
      <c r="H219">
        <v>2632.52</v>
      </c>
    </row>
    <row r="220" spans="1:8" x14ac:dyDescent="0.25">
      <c r="A220" t="s">
        <v>5034</v>
      </c>
      <c r="B220">
        <v>1</v>
      </c>
      <c r="C220" t="s">
        <v>4774</v>
      </c>
      <c r="D220" t="s">
        <v>4775</v>
      </c>
      <c r="E220">
        <v>336.41</v>
      </c>
      <c r="F220">
        <v>379.02</v>
      </c>
      <c r="G220">
        <v>380.79</v>
      </c>
      <c r="H220">
        <v>697.43</v>
      </c>
    </row>
    <row r="221" spans="1:8" x14ac:dyDescent="0.25">
      <c r="A221" t="s">
        <v>5034</v>
      </c>
      <c r="B221">
        <v>2</v>
      </c>
      <c r="C221" t="s">
        <v>4859</v>
      </c>
      <c r="D221" t="s">
        <v>4860</v>
      </c>
      <c r="E221">
        <v>0</v>
      </c>
      <c r="F221">
        <v>0</v>
      </c>
      <c r="G221">
        <v>512.72</v>
      </c>
      <c r="H221">
        <v>381.24</v>
      </c>
    </row>
    <row r="222" spans="1:8" x14ac:dyDescent="0.25">
      <c r="A222" t="s">
        <v>5034</v>
      </c>
      <c r="B222">
        <v>3</v>
      </c>
      <c r="C222" t="s">
        <v>4975</v>
      </c>
      <c r="D222" t="s">
        <v>4976</v>
      </c>
      <c r="E222">
        <v>202.87</v>
      </c>
      <c r="F222">
        <v>286.66000000000003</v>
      </c>
      <c r="G222">
        <v>608.34</v>
      </c>
      <c r="H222">
        <v>345.68</v>
      </c>
    </row>
    <row r="223" spans="1:8" x14ac:dyDescent="0.25">
      <c r="A223" t="s">
        <v>5034</v>
      </c>
      <c r="B223">
        <v>4</v>
      </c>
      <c r="C223" t="s">
        <v>5035</v>
      </c>
      <c r="D223" t="s">
        <v>5036</v>
      </c>
      <c r="E223">
        <v>31.36</v>
      </c>
      <c r="F223">
        <v>270.5</v>
      </c>
      <c r="G223">
        <v>255.41</v>
      </c>
      <c r="H223">
        <v>303.45</v>
      </c>
    </row>
    <row r="224" spans="1:8" x14ac:dyDescent="0.25">
      <c r="A224" t="s">
        <v>5034</v>
      </c>
      <c r="B224">
        <v>5</v>
      </c>
      <c r="C224" t="s">
        <v>5037</v>
      </c>
      <c r="D224" t="s">
        <v>5038</v>
      </c>
      <c r="E224">
        <v>49.75</v>
      </c>
      <c r="F224">
        <v>126.69</v>
      </c>
      <c r="G224">
        <v>110.67</v>
      </c>
      <c r="H224">
        <v>208.97</v>
      </c>
    </row>
    <row r="225" spans="1:8" x14ac:dyDescent="0.25">
      <c r="A225" t="s">
        <v>5034</v>
      </c>
      <c r="B225">
        <v>6</v>
      </c>
      <c r="C225" t="s">
        <v>5039</v>
      </c>
      <c r="D225" t="s">
        <v>5040</v>
      </c>
      <c r="E225">
        <v>186.81</v>
      </c>
      <c r="F225">
        <v>149.79</v>
      </c>
      <c r="G225">
        <v>440.49</v>
      </c>
      <c r="H225">
        <v>149.27000000000001</v>
      </c>
    </row>
    <row r="226" spans="1:8" x14ac:dyDescent="0.25">
      <c r="A226" t="s">
        <v>5034</v>
      </c>
      <c r="B226">
        <v>7</v>
      </c>
      <c r="C226" t="s">
        <v>5041</v>
      </c>
      <c r="D226" t="s">
        <v>4964</v>
      </c>
      <c r="E226">
        <v>0</v>
      </c>
      <c r="F226">
        <v>65.02</v>
      </c>
      <c r="G226">
        <v>141.84</v>
      </c>
      <c r="H226">
        <v>141.84</v>
      </c>
    </row>
    <row r="227" spans="1:8" x14ac:dyDescent="0.25">
      <c r="A227" t="s">
        <v>5034</v>
      </c>
      <c r="B227">
        <v>8</v>
      </c>
      <c r="C227" t="s">
        <v>5042</v>
      </c>
      <c r="D227" t="s">
        <v>5043</v>
      </c>
      <c r="E227">
        <v>224.37</v>
      </c>
      <c r="F227">
        <v>360.16</v>
      </c>
      <c r="G227">
        <v>544.84</v>
      </c>
      <c r="H227">
        <v>133.16999999999999</v>
      </c>
    </row>
    <row r="228" spans="1:8" x14ac:dyDescent="0.25">
      <c r="A228" t="s">
        <v>5034</v>
      </c>
      <c r="B228">
        <v>9</v>
      </c>
      <c r="C228" t="s">
        <v>5044</v>
      </c>
      <c r="D228" t="s">
        <v>5045</v>
      </c>
      <c r="E228">
        <v>15.9</v>
      </c>
      <c r="F228">
        <v>160.71</v>
      </c>
      <c r="G228">
        <v>130.34</v>
      </c>
      <c r="H228">
        <v>56.95</v>
      </c>
    </row>
    <row r="229" spans="1:8" x14ac:dyDescent="0.25">
      <c r="A229" t="s">
        <v>5034</v>
      </c>
      <c r="B229">
        <v>10</v>
      </c>
      <c r="C229" t="s">
        <v>4747</v>
      </c>
      <c r="D229" t="s">
        <v>4748</v>
      </c>
      <c r="E229">
        <v>12.94</v>
      </c>
      <c r="F229">
        <v>9.41</v>
      </c>
      <c r="G229">
        <v>4</v>
      </c>
      <c r="H229">
        <v>49.41</v>
      </c>
    </row>
    <row r="230" spans="1:8" x14ac:dyDescent="0.25">
      <c r="A230" t="s">
        <v>5034</v>
      </c>
      <c r="B230">
        <v>11</v>
      </c>
      <c r="C230" t="s">
        <v>5046</v>
      </c>
      <c r="D230" t="s">
        <v>5047</v>
      </c>
      <c r="E230">
        <v>112.58</v>
      </c>
      <c r="F230">
        <v>122.01</v>
      </c>
      <c r="G230">
        <v>165.65</v>
      </c>
      <c r="H230">
        <v>29.87</v>
      </c>
    </row>
    <row r="231" spans="1:8" x14ac:dyDescent="0.25">
      <c r="A231" t="s">
        <v>5034</v>
      </c>
      <c r="B231">
        <v>12</v>
      </c>
      <c r="C231" t="s">
        <v>5048</v>
      </c>
      <c r="D231" t="s">
        <v>5049</v>
      </c>
      <c r="E231">
        <v>0.73</v>
      </c>
      <c r="F231">
        <v>3.37</v>
      </c>
      <c r="G231">
        <v>4.72</v>
      </c>
      <c r="H231">
        <v>20.71</v>
      </c>
    </row>
    <row r="232" spans="1:8" x14ac:dyDescent="0.25">
      <c r="A232" t="s">
        <v>5034</v>
      </c>
      <c r="B232">
        <v>13</v>
      </c>
      <c r="C232" t="s">
        <v>5050</v>
      </c>
      <c r="D232" t="s">
        <v>5051</v>
      </c>
      <c r="E232">
        <v>8.15</v>
      </c>
      <c r="F232">
        <v>0.23</v>
      </c>
      <c r="G232">
        <v>0.06</v>
      </c>
      <c r="H232">
        <v>20.43</v>
      </c>
    </row>
    <row r="233" spans="1:8" x14ac:dyDescent="0.25">
      <c r="A233" t="s">
        <v>5034</v>
      </c>
      <c r="B233">
        <v>14</v>
      </c>
      <c r="C233" t="s">
        <v>4843</v>
      </c>
      <c r="D233" t="s">
        <v>4844</v>
      </c>
      <c r="E233">
        <v>11.38</v>
      </c>
      <c r="F233">
        <v>4.99</v>
      </c>
      <c r="G233">
        <v>3.7</v>
      </c>
      <c r="H233">
        <v>19.91</v>
      </c>
    </row>
    <row r="234" spans="1:8" x14ac:dyDescent="0.25">
      <c r="A234" t="s">
        <v>5034</v>
      </c>
      <c r="B234">
        <v>15</v>
      </c>
      <c r="C234" t="s">
        <v>4776</v>
      </c>
      <c r="D234" t="s">
        <v>4777</v>
      </c>
      <c r="E234">
        <v>0.1</v>
      </c>
      <c r="F234">
        <v>0.02</v>
      </c>
      <c r="G234">
        <v>2.0299999999999998</v>
      </c>
      <c r="H234">
        <v>15.62</v>
      </c>
    </row>
    <row r="235" spans="1:8" x14ac:dyDescent="0.25">
      <c r="A235" t="s">
        <v>5034</v>
      </c>
      <c r="B235">
        <v>16</v>
      </c>
      <c r="C235" t="s">
        <v>5052</v>
      </c>
      <c r="D235" t="s">
        <v>5053</v>
      </c>
      <c r="E235">
        <v>0</v>
      </c>
      <c r="F235">
        <v>0.62</v>
      </c>
      <c r="G235">
        <v>0.04</v>
      </c>
      <c r="H235">
        <v>10.9</v>
      </c>
    </row>
    <row r="236" spans="1:8" x14ac:dyDescent="0.25">
      <c r="A236" t="s">
        <v>5034</v>
      </c>
      <c r="B236">
        <v>17</v>
      </c>
      <c r="C236" t="s">
        <v>5054</v>
      </c>
      <c r="D236" t="s">
        <v>5055</v>
      </c>
      <c r="E236">
        <v>1.85</v>
      </c>
      <c r="F236">
        <v>16.02</v>
      </c>
      <c r="G236">
        <v>15.73</v>
      </c>
      <c r="H236">
        <v>10.23</v>
      </c>
    </row>
    <row r="237" spans="1:8" x14ac:dyDescent="0.25">
      <c r="A237" t="s">
        <v>5034</v>
      </c>
      <c r="B237">
        <v>18</v>
      </c>
      <c r="C237" t="s">
        <v>5056</v>
      </c>
      <c r="D237" t="s">
        <v>5057</v>
      </c>
      <c r="E237">
        <v>5.7</v>
      </c>
      <c r="F237">
        <v>2.41</v>
      </c>
      <c r="G237">
        <v>1.28</v>
      </c>
      <c r="H237">
        <v>6.14</v>
      </c>
    </row>
    <row r="238" spans="1:8" x14ac:dyDescent="0.25">
      <c r="A238" t="s">
        <v>5034</v>
      </c>
      <c r="B238">
        <v>19</v>
      </c>
      <c r="C238" t="s">
        <v>5058</v>
      </c>
      <c r="D238" t="s">
        <v>5059</v>
      </c>
      <c r="E238">
        <v>5.03</v>
      </c>
      <c r="F238">
        <v>0.14000000000000001</v>
      </c>
      <c r="G238">
        <v>1.54</v>
      </c>
      <c r="H238">
        <v>5.41</v>
      </c>
    </row>
    <row r="239" spans="1:8" x14ac:dyDescent="0.25">
      <c r="A239" t="s">
        <v>5034</v>
      </c>
      <c r="B239">
        <v>20</v>
      </c>
      <c r="C239" t="s">
        <v>5060</v>
      </c>
      <c r="D239" t="s">
        <v>5061</v>
      </c>
      <c r="E239">
        <v>6.22</v>
      </c>
      <c r="F239">
        <v>33.17</v>
      </c>
      <c r="G239">
        <v>2.3199999999999998</v>
      </c>
      <c r="H239">
        <v>5.23</v>
      </c>
    </row>
    <row r="240" spans="1:8" x14ac:dyDescent="0.25">
      <c r="A240" t="s">
        <v>5034</v>
      </c>
      <c r="B240">
        <v>21</v>
      </c>
      <c r="C240" t="s">
        <v>4981</v>
      </c>
      <c r="D240" t="s">
        <v>4982</v>
      </c>
      <c r="E240">
        <v>2.14</v>
      </c>
      <c r="F240">
        <v>0.96</v>
      </c>
      <c r="G240">
        <v>0.98</v>
      </c>
      <c r="H240">
        <v>4.72</v>
      </c>
    </row>
    <row r="241" spans="1:8" x14ac:dyDescent="0.25">
      <c r="A241" t="s">
        <v>5034</v>
      </c>
      <c r="B241">
        <v>22</v>
      </c>
      <c r="C241" t="s">
        <v>5062</v>
      </c>
      <c r="D241" t="s">
        <v>5063</v>
      </c>
      <c r="E241">
        <v>0.65</v>
      </c>
      <c r="F241">
        <v>0.16</v>
      </c>
      <c r="G241">
        <v>0.1</v>
      </c>
      <c r="H241">
        <v>4.4000000000000004</v>
      </c>
    </row>
    <row r="242" spans="1:8" x14ac:dyDescent="0.25">
      <c r="A242" t="s">
        <v>5034</v>
      </c>
      <c r="B242">
        <v>23</v>
      </c>
      <c r="C242" t="s">
        <v>5064</v>
      </c>
      <c r="D242" t="s">
        <v>5065</v>
      </c>
      <c r="E242">
        <v>0</v>
      </c>
      <c r="F242">
        <v>0</v>
      </c>
      <c r="G242">
        <v>0</v>
      </c>
      <c r="H242">
        <v>4.2300000000000004</v>
      </c>
    </row>
    <row r="243" spans="1:8" x14ac:dyDescent="0.25">
      <c r="A243" t="s">
        <v>5034</v>
      </c>
      <c r="B243">
        <v>24</v>
      </c>
      <c r="C243" t="s">
        <v>5066</v>
      </c>
      <c r="D243" t="s">
        <v>5067</v>
      </c>
      <c r="E243">
        <v>0.01</v>
      </c>
      <c r="F243">
        <v>0.55000000000000004</v>
      </c>
      <c r="G243">
        <v>0.2</v>
      </c>
      <c r="H243">
        <v>3.99</v>
      </c>
    </row>
    <row r="244" spans="1:8" x14ac:dyDescent="0.25">
      <c r="A244" t="s">
        <v>5034</v>
      </c>
      <c r="B244">
        <v>25</v>
      </c>
      <c r="C244" t="s">
        <v>5068</v>
      </c>
      <c r="D244" t="s">
        <v>4964</v>
      </c>
      <c r="E244">
        <v>0</v>
      </c>
      <c r="F244">
        <v>0</v>
      </c>
      <c r="G244">
        <v>15.84</v>
      </c>
      <c r="H244">
        <v>3.32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54897.25</v>
      </c>
      <c r="F245">
        <v>57246.03</v>
      </c>
      <c r="G245">
        <v>55995.360000000001</v>
      </c>
      <c r="H245">
        <v>45806.720000000001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21906.25</v>
      </c>
      <c r="F246">
        <v>22305.41</v>
      </c>
      <c r="G246">
        <v>22496.1</v>
      </c>
      <c r="H246">
        <v>18006.259999999998</v>
      </c>
    </row>
    <row r="247" spans="1:8" x14ac:dyDescent="0.25">
      <c r="A247" t="s">
        <v>321</v>
      </c>
      <c r="B247">
        <v>1</v>
      </c>
      <c r="C247" t="s">
        <v>4747</v>
      </c>
      <c r="D247" t="s">
        <v>4748</v>
      </c>
      <c r="E247">
        <v>6325.89</v>
      </c>
      <c r="F247">
        <v>6556.31</v>
      </c>
      <c r="G247">
        <v>7495.11</v>
      </c>
      <c r="H247">
        <v>4881.72</v>
      </c>
    </row>
    <row r="248" spans="1:8" x14ac:dyDescent="0.25">
      <c r="A248" t="s">
        <v>321</v>
      </c>
      <c r="B248">
        <v>2</v>
      </c>
      <c r="C248" t="s">
        <v>4937</v>
      </c>
      <c r="D248" t="s">
        <v>4938</v>
      </c>
      <c r="E248">
        <v>3027.18</v>
      </c>
      <c r="F248">
        <v>2889.41</v>
      </c>
      <c r="G248">
        <v>2558.4</v>
      </c>
      <c r="H248">
        <v>2263.9899999999998</v>
      </c>
    </row>
    <row r="249" spans="1:8" x14ac:dyDescent="0.25">
      <c r="A249" t="s">
        <v>321</v>
      </c>
      <c r="B249">
        <v>3</v>
      </c>
      <c r="C249" t="s">
        <v>4837</v>
      </c>
      <c r="D249" t="s">
        <v>4838</v>
      </c>
      <c r="E249">
        <v>951.95</v>
      </c>
      <c r="F249">
        <v>887.47</v>
      </c>
      <c r="G249">
        <v>949.97</v>
      </c>
      <c r="H249">
        <v>1109.68</v>
      </c>
    </row>
    <row r="250" spans="1:8" x14ac:dyDescent="0.25">
      <c r="A250" t="s">
        <v>321</v>
      </c>
      <c r="B250">
        <v>4</v>
      </c>
      <c r="C250" t="s">
        <v>4933</v>
      </c>
      <c r="D250" t="s">
        <v>4934</v>
      </c>
      <c r="E250">
        <v>885.09</v>
      </c>
      <c r="F250">
        <v>789.21</v>
      </c>
      <c r="G250">
        <v>786.48</v>
      </c>
      <c r="H250">
        <v>937.75</v>
      </c>
    </row>
    <row r="251" spans="1:8" x14ac:dyDescent="0.25">
      <c r="A251" t="s">
        <v>321</v>
      </c>
      <c r="B251">
        <v>5</v>
      </c>
      <c r="C251" t="s">
        <v>4843</v>
      </c>
      <c r="D251" t="s">
        <v>4844</v>
      </c>
      <c r="E251">
        <v>935.01</v>
      </c>
      <c r="F251">
        <v>1015.3</v>
      </c>
      <c r="G251">
        <v>1101.5899999999999</v>
      </c>
      <c r="H251">
        <v>882.03</v>
      </c>
    </row>
    <row r="252" spans="1:8" x14ac:dyDescent="0.25">
      <c r="A252" t="s">
        <v>321</v>
      </c>
      <c r="B252">
        <v>6</v>
      </c>
      <c r="C252" t="s">
        <v>5069</v>
      </c>
      <c r="D252" t="s">
        <v>5070</v>
      </c>
      <c r="E252">
        <v>554.07000000000005</v>
      </c>
      <c r="F252">
        <v>663.63</v>
      </c>
      <c r="G252">
        <v>611.30999999999995</v>
      </c>
      <c r="H252">
        <v>627.54</v>
      </c>
    </row>
    <row r="253" spans="1:8" x14ac:dyDescent="0.25">
      <c r="A253" t="s">
        <v>321</v>
      </c>
      <c r="B253">
        <v>7</v>
      </c>
      <c r="C253" t="s">
        <v>4797</v>
      </c>
      <c r="D253" t="s">
        <v>4798</v>
      </c>
      <c r="E253">
        <v>2218.56</v>
      </c>
      <c r="F253">
        <v>1989.29</v>
      </c>
      <c r="G253">
        <v>1258.67</v>
      </c>
      <c r="H253">
        <v>617.03</v>
      </c>
    </row>
    <row r="254" spans="1:8" x14ac:dyDescent="0.25">
      <c r="A254" t="s">
        <v>321</v>
      </c>
      <c r="B254">
        <v>8</v>
      </c>
      <c r="C254" t="s">
        <v>4979</v>
      </c>
      <c r="D254" t="s">
        <v>4980</v>
      </c>
      <c r="E254">
        <v>468.71</v>
      </c>
      <c r="F254">
        <v>525.83000000000004</v>
      </c>
      <c r="G254">
        <v>575.02</v>
      </c>
      <c r="H254">
        <v>552.42999999999995</v>
      </c>
    </row>
    <row r="255" spans="1:8" x14ac:dyDescent="0.25">
      <c r="A255" t="s">
        <v>321</v>
      </c>
      <c r="B255">
        <v>9</v>
      </c>
      <c r="C255" t="s">
        <v>4849</v>
      </c>
      <c r="D255" t="s">
        <v>4850</v>
      </c>
      <c r="E255">
        <v>593.94000000000005</v>
      </c>
      <c r="F255">
        <v>649.79</v>
      </c>
      <c r="G255">
        <v>637.14</v>
      </c>
      <c r="H255">
        <v>519.49</v>
      </c>
    </row>
    <row r="256" spans="1:8" x14ac:dyDescent="0.25">
      <c r="A256" t="s">
        <v>321</v>
      </c>
      <c r="B256">
        <v>10</v>
      </c>
      <c r="C256" t="s">
        <v>5071</v>
      </c>
      <c r="D256" t="s">
        <v>5072</v>
      </c>
      <c r="E256">
        <v>554.39</v>
      </c>
      <c r="F256">
        <v>626.97</v>
      </c>
      <c r="G256">
        <v>668.16</v>
      </c>
      <c r="H256">
        <v>517.01</v>
      </c>
    </row>
    <row r="257" spans="1:8" x14ac:dyDescent="0.25">
      <c r="A257" t="s">
        <v>321</v>
      </c>
      <c r="B257">
        <v>11</v>
      </c>
      <c r="C257" t="s">
        <v>4745</v>
      </c>
      <c r="D257" t="s">
        <v>4746</v>
      </c>
      <c r="E257">
        <v>433.24</v>
      </c>
      <c r="F257">
        <v>498.31</v>
      </c>
      <c r="G257">
        <v>521.05999999999995</v>
      </c>
      <c r="H257">
        <v>456.79</v>
      </c>
    </row>
    <row r="258" spans="1:8" x14ac:dyDescent="0.25">
      <c r="A258" t="s">
        <v>321</v>
      </c>
      <c r="B258">
        <v>12</v>
      </c>
      <c r="C258" t="s">
        <v>4925</v>
      </c>
      <c r="D258" t="s">
        <v>4926</v>
      </c>
      <c r="E258">
        <v>604.65</v>
      </c>
      <c r="F258">
        <v>654.29999999999995</v>
      </c>
      <c r="G258">
        <v>483.76</v>
      </c>
      <c r="H258">
        <v>441.58</v>
      </c>
    </row>
    <row r="259" spans="1:8" x14ac:dyDescent="0.25">
      <c r="A259" t="s">
        <v>321</v>
      </c>
      <c r="B259">
        <v>13</v>
      </c>
      <c r="C259" t="s">
        <v>5073</v>
      </c>
      <c r="D259" t="s">
        <v>5074</v>
      </c>
      <c r="E259">
        <v>531.45000000000005</v>
      </c>
      <c r="F259">
        <v>696.5</v>
      </c>
      <c r="G259">
        <v>639.72</v>
      </c>
      <c r="H259">
        <v>435.46</v>
      </c>
    </row>
    <row r="260" spans="1:8" x14ac:dyDescent="0.25">
      <c r="A260" t="s">
        <v>321</v>
      </c>
      <c r="B260">
        <v>14</v>
      </c>
      <c r="C260" t="s">
        <v>5075</v>
      </c>
      <c r="D260" t="s">
        <v>5076</v>
      </c>
      <c r="E260">
        <v>175.68</v>
      </c>
      <c r="F260">
        <v>241.1</v>
      </c>
      <c r="G260">
        <v>322.20999999999998</v>
      </c>
      <c r="H260">
        <v>422.98</v>
      </c>
    </row>
    <row r="261" spans="1:8" x14ac:dyDescent="0.25">
      <c r="A261" t="s">
        <v>321</v>
      </c>
      <c r="B261">
        <v>15</v>
      </c>
      <c r="C261" t="s">
        <v>5077</v>
      </c>
      <c r="D261" t="s">
        <v>5078</v>
      </c>
      <c r="E261">
        <v>301.14999999999998</v>
      </c>
      <c r="F261">
        <v>370.46</v>
      </c>
      <c r="G261">
        <v>489.35</v>
      </c>
      <c r="H261">
        <v>393.34</v>
      </c>
    </row>
    <row r="262" spans="1:8" x14ac:dyDescent="0.25">
      <c r="A262" t="s">
        <v>321</v>
      </c>
      <c r="B262">
        <v>16</v>
      </c>
      <c r="C262" t="s">
        <v>5079</v>
      </c>
      <c r="D262" t="s">
        <v>5080</v>
      </c>
      <c r="E262">
        <v>618.49</v>
      </c>
      <c r="F262">
        <v>644.91999999999996</v>
      </c>
      <c r="G262">
        <v>601.37</v>
      </c>
      <c r="H262">
        <v>392.78</v>
      </c>
    </row>
    <row r="263" spans="1:8" x14ac:dyDescent="0.25">
      <c r="A263" t="s">
        <v>321</v>
      </c>
      <c r="B263">
        <v>17</v>
      </c>
      <c r="C263" t="s">
        <v>5023</v>
      </c>
      <c r="D263" t="s">
        <v>5024</v>
      </c>
      <c r="E263">
        <v>399.48</v>
      </c>
      <c r="F263">
        <v>440.62</v>
      </c>
      <c r="G263">
        <v>426.05</v>
      </c>
      <c r="H263">
        <v>342.63</v>
      </c>
    </row>
    <row r="264" spans="1:8" x14ac:dyDescent="0.25">
      <c r="A264" t="s">
        <v>321</v>
      </c>
      <c r="B264">
        <v>18</v>
      </c>
      <c r="C264" t="s">
        <v>5041</v>
      </c>
      <c r="D264" t="s">
        <v>4964</v>
      </c>
      <c r="E264">
        <v>0</v>
      </c>
      <c r="F264">
        <v>0</v>
      </c>
      <c r="G264">
        <v>164.08</v>
      </c>
      <c r="H264">
        <v>328.67</v>
      </c>
    </row>
    <row r="265" spans="1:8" x14ac:dyDescent="0.25">
      <c r="A265" t="s">
        <v>321</v>
      </c>
      <c r="B265">
        <v>19</v>
      </c>
      <c r="C265" t="s">
        <v>5081</v>
      </c>
      <c r="D265" t="s">
        <v>5082</v>
      </c>
      <c r="E265">
        <v>259.79000000000002</v>
      </c>
      <c r="F265">
        <v>324.76</v>
      </c>
      <c r="G265">
        <v>364.78</v>
      </c>
      <c r="H265">
        <v>310.64999999999998</v>
      </c>
    </row>
    <row r="266" spans="1:8" x14ac:dyDescent="0.25">
      <c r="A266" t="s">
        <v>321</v>
      </c>
      <c r="B266">
        <v>20</v>
      </c>
      <c r="C266" t="s">
        <v>4953</v>
      </c>
      <c r="D266" t="s">
        <v>4954</v>
      </c>
      <c r="E266">
        <v>245.91</v>
      </c>
      <c r="F266">
        <v>278.41000000000003</v>
      </c>
      <c r="G266">
        <v>283.77999999999997</v>
      </c>
      <c r="H266">
        <v>268.07</v>
      </c>
    </row>
    <row r="267" spans="1:8" x14ac:dyDescent="0.25">
      <c r="A267" t="s">
        <v>321</v>
      </c>
      <c r="B267">
        <v>21</v>
      </c>
      <c r="C267" t="s">
        <v>5083</v>
      </c>
      <c r="D267" t="s">
        <v>5084</v>
      </c>
      <c r="E267">
        <v>422.4</v>
      </c>
      <c r="F267">
        <v>362.37</v>
      </c>
      <c r="G267">
        <v>271.35000000000002</v>
      </c>
      <c r="H267">
        <v>263.24</v>
      </c>
    </row>
    <row r="268" spans="1:8" x14ac:dyDescent="0.25">
      <c r="A268" t="s">
        <v>321</v>
      </c>
      <c r="B268">
        <v>22</v>
      </c>
      <c r="C268" t="s">
        <v>5085</v>
      </c>
      <c r="D268" t="s">
        <v>5086</v>
      </c>
      <c r="E268">
        <v>529.96</v>
      </c>
      <c r="F268">
        <v>384.7</v>
      </c>
      <c r="G268">
        <v>382.2</v>
      </c>
      <c r="H268">
        <v>262.93</v>
      </c>
    </row>
    <row r="269" spans="1:8" x14ac:dyDescent="0.25">
      <c r="A269" t="s">
        <v>321</v>
      </c>
      <c r="B269">
        <v>23</v>
      </c>
      <c r="C269" t="s">
        <v>4896</v>
      </c>
      <c r="D269" t="s">
        <v>4897</v>
      </c>
      <c r="E269">
        <v>259.70999999999998</v>
      </c>
      <c r="F269">
        <v>242.86</v>
      </c>
      <c r="G269">
        <v>287.25</v>
      </c>
      <c r="H269">
        <v>260.35000000000002</v>
      </c>
    </row>
    <row r="270" spans="1:8" x14ac:dyDescent="0.25">
      <c r="A270" t="s">
        <v>321</v>
      </c>
      <c r="B270">
        <v>24</v>
      </c>
      <c r="C270" t="s">
        <v>5087</v>
      </c>
      <c r="D270" t="s">
        <v>5088</v>
      </c>
      <c r="E270">
        <v>236.21</v>
      </c>
      <c r="F270">
        <v>272.32</v>
      </c>
      <c r="G270">
        <v>309.89999999999998</v>
      </c>
      <c r="H270">
        <v>259.86</v>
      </c>
    </row>
    <row r="271" spans="1:8" x14ac:dyDescent="0.25">
      <c r="A271" t="s">
        <v>321</v>
      </c>
      <c r="B271">
        <v>25</v>
      </c>
      <c r="C271" t="s">
        <v>4869</v>
      </c>
      <c r="D271" t="s">
        <v>4870</v>
      </c>
      <c r="E271">
        <v>373.35</v>
      </c>
      <c r="F271">
        <v>300.57</v>
      </c>
      <c r="G271">
        <v>307.38</v>
      </c>
      <c r="H271">
        <v>258.25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37222.46</v>
      </c>
      <c r="F272">
        <v>40616.660000000003</v>
      </c>
      <c r="G272">
        <v>41252.42</v>
      </c>
      <c r="H272">
        <v>38784.14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15503.03</v>
      </c>
      <c r="F273">
        <v>18180.66</v>
      </c>
      <c r="G273">
        <v>19461.05</v>
      </c>
      <c r="H273">
        <v>19800.52</v>
      </c>
    </row>
    <row r="274" spans="1:8" x14ac:dyDescent="0.25">
      <c r="A274" t="s">
        <v>324</v>
      </c>
      <c r="B274">
        <v>1</v>
      </c>
      <c r="C274" t="s">
        <v>4747</v>
      </c>
      <c r="D274" t="s">
        <v>4748</v>
      </c>
      <c r="E274">
        <v>5846.32</v>
      </c>
      <c r="F274">
        <v>7342.47</v>
      </c>
      <c r="G274">
        <v>8761.26</v>
      </c>
      <c r="H274">
        <v>8243.74</v>
      </c>
    </row>
    <row r="275" spans="1:8" x14ac:dyDescent="0.25">
      <c r="A275" t="s">
        <v>324</v>
      </c>
      <c r="B275">
        <v>2</v>
      </c>
      <c r="C275" t="s">
        <v>4745</v>
      </c>
      <c r="D275" t="s">
        <v>4746</v>
      </c>
      <c r="E275">
        <v>1200.5899999999999</v>
      </c>
      <c r="F275">
        <v>1017.04</v>
      </c>
      <c r="G275">
        <v>977.31</v>
      </c>
      <c r="H275">
        <v>1403.37</v>
      </c>
    </row>
    <row r="276" spans="1:8" x14ac:dyDescent="0.25">
      <c r="A276" t="s">
        <v>324</v>
      </c>
      <c r="B276">
        <v>3</v>
      </c>
      <c r="C276" t="s">
        <v>4979</v>
      </c>
      <c r="D276" t="s">
        <v>4980</v>
      </c>
      <c r="E276">
        <v>1334.74</v>
      </c>
      <c r="F276">
        <v>1133.49</v>
      </c>
      <c r="G276">
        <v>1406.91</v>
      </c>
      <c r="H276">
        <v>1181.93</v>
      </c>
    </row>
    <row r="277" spans="1:8" x14ac:dyDescent="0.25">
      <c r="A277" t="s">
        <v>324</v>
      </c>
      <c r="B277">
        <v>4</v>
      </c>
      <c r="C277" t="s">
        <v>4754</v>
      </c>
      <c r="D277" t="s">
        <v>4755</v>
      </c>
      <c r="E277">
        <v>1027.28</v>
      </c>
      <c r="F277">
        <v>1202.71</v>
      </c>
      <c r="G277">
        <v>1178.31</v>
      </c>
      <c r="H277">
        <v>1056.4000000000001</v>
      </c>
    </row>
    <row r="278" spans="1:8" x14ac:dyDescent="0.25">
      <c r="A278" t="s">
        <v>324</v>
      </c>
      <c r="B278">
        <v>5</v>
      </c>
      <c r="C278" t="s">
        <v>4772</v>
      </c>
      <c r="D278" t="s">
        <v>4773</v>
      </c>
      <c r="E278">
        <v>823.08</v>
      </c>
      <c r="F278">
        <v>856.01</v>
      </c>
      <c r="G278">
        <v>806.59</v>
      </c>
      <c r="H278">
        <v>861.48</v>
      </c>
    </row>
    <row r="279" spans="1:8" x14ac:dyDescent="0.25">
      <c r="A279" t="s">
        <v>324</v>
      </c>
      <c r="B279">
        <v>6</v>
      </c>
      <c r="C279" t="s">
        <v>5089</v>
      </c>
      <c r="D279" t="s">
        <v>5090</v>
      </c>
      <c r="E279">
        <v>764.55</v>
      </c>
      <c r="F279">
        <v>1118.03</v>
      </c>
      <c r="G279">
        <v>844.96</v>
      </c>
      <c r="H279">
        <v>787.38</v>
      </c>
    </row>
    <row r="280" spans="1:8" x14ac:dyDescent="0.25">
      <c r="A280" t="s">
        <v>324</v>
      </c>
      <c r="B280">
        <v>7</v>
      </c>
      <c r="C280" t="s">
        <v>4887</v>
      </c>
      <c r="D280" t="s">
        <v>4888</v>
      </c>
      <c r="E280">
        <v>438.6</v>
      </c>
      <c r="F280">
        <v>494.35</v>
      </c>
      <c r="G280">
        <v>526.12</v>
      </c>
      <c r="H280">
        <v>589.59</v>
      </c>
    </row>
    <row r="281" spans="1:8" x14ac:dyDescent="0.25">
      <c r="A281" t="s">
        <v>324</v>
      </c>
      <c r="B281">
        <v>8</v>
      </c>
      <c r="C281" t="s">
        <v>4871</v>
      </c>
      <c r="D281" t="s">
        <v>4872</v>
      </c>
      <c r="E281">
        <v>519.57000000000005</v>
      </c>
      <c r="F281">
        <v>668.36</v>
      </c>
      <c r="G281">
        <v>712.05</v>
      </c>
      <c r="H281">
        <v>566.29999999999995</v>
      </c>
    </row>
    <row r="282" spans="1:8" x14ac:dyDescent="0.25">
      <c r="A282" t="s">
        <v>324</v>
      </c>
      <c r="B282">
        <v>9</v>
      </c>
      <c r="C282" t="s">
        <v>4767</v>
      </c>
      <c r="D282" t="s">
        <v>4768</v>
      </c>
      <c r="E282">
        <v>0.83</v>
      </c>
      <c r="F282">
        <v>0.35</v>
      </c>
      <c r="G282">
        <v>0.06</v>
      </c>
      <c r="H282">
        <v>474.31</v>
      </c>
    </row>
    <row r="283" spans="1:8" x14ac:dyDescent="0.25">
      <c r="A283" t="s">
        <v>324</v>
      </c>
      <c r="B283">
        <v>10</v>
      </c>
      <c r="C283" t="s">
        <v>4843</v>
      </c>
      <c r="D283" t="s">
        <v>4844</v>
      </c>
      <c r="E283">
        <v>520.04999999999995</v>
      </c>
      <c r="F283">
        <v>612.64</v>
      </c>
      <c r="G283">
        <v>479.48</v>
      </c>
      <c r="H283">
        <v>431.85</v>
      </c>
    </row>
    <row r="284" spans="1:8" x14ac:dyDescent="0.25">
      <c r="A284" t="s">
        <v>324</v>
      </c>
      <c r="B284">
        <v>11</v>
      </c>
      <c r="C284" t="s">
        <v>5091</v>
      </c>
      <c r="D284" t="s">
        <v>5092</v>
      </c>
      <c r="E284">
        <v>478.99</v>
      </c>
      <c r="F284">
        <v>492.57</v>
      </c>
      <c r="G284">
        <v>455.54</v>
      </c>
      <c r="H284">
        <v>418.01</v>
      </c>
    </row>
    <row r="285" spans="1:8" x14ac:dyDescent="0.25">
      <c r="A285" t="s">
        <v>324</v>
      </c>
      <c r="B285">
        <v>12</v>
      </c>
      <c r="C285" t="s">
        <v>4749</v>
      </c>
      <c r="D285" t="s">
        <v>4750</v>
      </c>
      <c r="E285">
        <v>0.69</v>
      </c>
      <c r="F285">
        <v>15.09</v>
      </c>
      <c r="G285">
        <v>2.94</v>
      </c>
      <c r="H285">
        <v>385.58</v>
      </c>
    </row>
    <row r="286" spans="1:8" x14ac:dyDescent="0.25">
      <c r="A286" t="s">
        <v>324</v>
      </c>
      <c r="B286">
        <v>13</v>
      </c>
      <c r="C286" t="s">
        <v>4925</v>
      </c>
      <c r="D286" t="s">
        <v>4926</v>
      </c>
      <c r="E286">
        <v>197.99</v>
      </c>
      <c r="F286">
        <v>524.32000000000005</v>
      </c>
      <c r="G286">
        <v>366.68</v>
      </c>
      <c r="H286">
        <v>381.32</v>
      </c>
    </row>
    <row r="287" spans="1:8" x14ac:dyDescent="0.25">
      <c r="A287" t="s">
        <v>324</v>
      </c>
      <c r="B287">
        <v>14</v>
      </c>
      <c r="C287" t="s">
        <v>5093</v>
      </c>
      <c r="D287" t="s">
        <v>5094</v>
      </c>
      <c r="E287">
        <v>268.60000000000002</v>
      </c>
      <c r="F287">
        <v>403.93</v>
      </c>
      <c r="G287">
        <v>430.91</v>
      </c>
      <c r="H287">
        <v>367.77</v>
      </c>
    </row>
    <row r="288" spans="1:8" x14ac:dyDescent="0.25">
      <c r="A288" t="s">
        <v>324</v>
      </c>
      <c r="B288">
        <v>15</v>
      </c>
      <c r="C288" t="s">
        <v>4753</v>
      </c>
      <c r="D288" t="s">
        <v>4746</v>
      </c>
      <c r="E288">
        <v>386.6</v>
      </c>
      <c r="F288">
        <v>430.29</v>
      </c>
      <c r="G288">
        <v>496</v>
      </c>
      <c r="H288">
        <v>356.81</v>
      </c>
    </row>
    <row r="289" spans="1:8" x14ac:dyDescent="0.25">
      <c r="A289" t="s">
        <v>324</v>
      </c>
      <c r="B289">
        <v>16</v>
      </c>
      <c r="C289" t="s">
        <v>4765</v>
      </c>
      <c r="D289" t="s">
        <v>4766</v>
      </c>
      <c r="E289">
        <v>2.06</v>
      </c>
      <c r="F289">
        <v>3.77</v>
      </c>
      <c r="G289">
        <v>4.03</v>
      </c>
      <c r="H289">
        <v>327.51</v>
      </c>
    </row>
    <row r="290" spans="1:8" x14ac:dyDescent="0.25">
      <c r="A290" t="s">
        <v>324</v>
      </c>
      <c r="B290">
        <v>17</v>
      </c>
      <c r="C290" t="s">
        <v>5095</v>
      </c>
      <c r="D290" t="s">
        <v>5096</v>
      </c>
      <c r="E290">
        <v>375.67</v>
      </c>
      <c r="F290">
        <v>382.52</v>
      </c>
      <c r="G290">
        <v>335.76</v>
      </c>
      <c r="H290">
        <v>290.74</v>
      </c>
    </row>
    <row r="291" spans="1:8" x14ac:dyDescent="0.25">
      <c r="A291" t="s">
        <v>324</v>
      </c>
      <c r="B291">
        <v>18</v>
      </c>
      <c r="C291" t="s">
        <v>4849</v>
      </c>
      <c r="D291" t="s">
        <v>4850</v>
      </c>
      <c r="E291">
        <v>233.27</v>
      </c>
      <c r="F291">
        <v>261.95</v>
      </c>
      <c r="G291">
        <v>287.5</v>
      </c>
      <c r="H291">
        <v>231.76</v>
      </c>
    </row>
    <row r="292" spans="1:8" x14ac:dyDescent="0.25">
      <c r="A292" t="s">
        <v>324</v>
      </c>
      <c r="B292">
        <v>19</v>
      </c>
      <c r="C292" t="s">
        <v>5097</v>
      </c>
      <c r="D292" t="s">
        <v>5098</v>
      </c>
      <c r="E292">
        <v>144.79</v>
      </c>
      <c r="F292">
        <v>171.33</v>
      </c>
      <c r="G292">
        <v>220.42</v>
      </c>
      <c r="H292">
        <v>226.04</v>
      </c>
    </row>
    <row r="293" spans="1:8" x14ac:dyDescent="0.25">
      <c r="A293" t="s">
        <v>324</v>
      </c>
      <c r="B293">
        <v>20</v>
      </c>
      <c r="C293" t="s">
        <v>4837</v>
      </c>
      <c r="D293" t="s">
        <v>4838</v>
      </c>
      <c r="E293">
        <v>30.27</v>
      </c>
      <c r="F293">
        <v>24.82</v>
      </c>
      <c r="G293">
        <v>33.950000000000003</v>
      </c>
      <c r="H293">
        <v>218.76</v>
      </c>
    </row>
    <row r="294" spans="1:8" x14ac:dyDescent="0.25">
      <c r="A294" t="s">
        <v>324</v>
      </c>
      <c r="B294">
        <v>21</v>
      </c>
      <c r="C294" t="s">
        <v>5099</v>
      </c>
      <c r="D294" t="s">
        <v>5100</v>
      </c>
      <c r="E294">
        <v>207.21</v>
      </c>
      <c r="F294">
        <v>179.2</v>
      </c>
      <c r="G294">
        <v>210.52</v>
      </c>
      <c r="H294">
        <v>213.72</v>
      </c>
    </row>
    <row r="295" spans="1:8" x14ac:dyDescent="0.25">
      <c r="A295" t="s">
        <v>324</v>
      </c>
      <c r="B295">
        <v>22</v>
      </c>
      <c r="C295" t="s">
        <v>5019</v>
      </c>
      <c r="D295" t="s">
        <v>5020</v>
      </c>
      <c r="E295">
        <v>224.99</v>
      </c>
      <c r="F295">
        <v>277.39999999999998</v>
      </c>
      <c r="G295">
        <v>253.78</v>
      </c>
      <c r="H295">
        <v>199.05</v>
      </c>
    </row>
    <row r="296" spans="1:8" x14ac:dyDescent="0.25">
      <c r="A296" t="s">
        <v>324</v>
      </c>
      <c r="B296">
        <v>23</v>
      </c>
      <c r="C296" t="s">
        <v>4865</v>
      </c>
      <c r="D296" t="s">
        <v>4866</v>
      </c>
      <c r="E296">
        <v>163.56</v>
      </c>
      <c r="F296">
        <v>258.14</v>
      </c>
      <c r="G296">
        <v>261.24</v>
      </c>
      <c r="H296">
        <v>198.76</v>
      </c>
    </row>
    <row r="297" spans="1:8" x14ac:dyDescent="0.25">
      <c r="A297" t="s">
        <v>324</v>
      </c>
      <c r="B297">
        <v>24</v>
      </c>
      <c r="C297" t="s">
        <v>4977</v>
      </c>
      <c r="D297" t="s">
        <v>4978</v>
      </c>
      <c r="E297">
        <v>115.02</v>
      </c>
      <c r="F297">
        <v>72.2</v>
      </c>
      <c r="G297">
        <v>155.15</v>
      </c>
      <c r="H297">
        <v>194.19</v>
      </c>
    </row>
    <row r="298" spans="1:8" x14ac:dyDescent="0.25">
      <c r="A298" t="s">
        <v>324</v>
      </c>
      <c r="B298">
        <v>25</v>
      </c>
      <c r="C298" t="s">
        <v>5023</v>
      </c>
      <c r="D298" t="s">
        <v>5024</v>
      </c>
      <c r="E298">
        <v>197.72</v>
      </c>
      <c r="F298">
        <v>237.69</v>
      </c>
      <c r="G298">
        <v>253.58</v>
      </c>
      <c r="H298">
        <v>194.12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952.38</v>
      </c>
      <c r="F299">
        <v>659.15</v>
      </c>
      <c r="G299">
        <v>453.8</v>
      </c>
      <c r="H299">
        <v>319.55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483.82</v>
      </c>
      <c r="F300">
        <v>419.89</v>
      </c>
      <c r="G300">
        <v>279.94</v>
      </c>
      <c r="H300">
        <v>244.87</v>
      </c>
    </row>
    <row r="301" spans="1:8" x14ac:dyDescent="0.25">
      <c r="A301" t="s">
        <v>4057</v>
      </c>
      <c r="B301">
        <v>1</v>
      </c>
      <c r="C301" t="s">
        <v>4939</v>
      </c>
      <c r="D301" t="s">
        <v>4940</v>
      </c>
      <c r="E301">
        <v>28.89</v>
      </c>
      <c r="F301">
        <v>46.47</v>
      </c>
      <c r="G301">
        <v>35.01</v>
      </c>
      <c r="H301">
        <v>42.17</v>
      </c>
    </row>
    <row r="302" spans="1:8" x14ac:dyDescent="0.25">
      <c r="A302" t="s">
        <v>4057</v>
      </c>
      <c r="B302">
        <v>2</v>
      </c>
      <c r="C302" t="s">
        <v>4747</v>
      </c>
      <c r="D302" t="s">
        <v>4748</v>
      </c>
      <c r="E302">
        <v>67.86</v>
      </c>
      <c r="F302">
        <v>47.5</v>
      </c>
      <c r="G302">
        <v>50.42</v>
      </c>
      <c r="H302">
        <v>30.84</v>
      </c>
    </row>
    <row r="303" spans="1:8" x14ac:dyDescent="0.25">
      <c r="A303" t="s">
        <v>4057</v>
      </c>
      <c r="B303">
        <v>3</v>
      </c>
      <c r="C303" t="s">
        <v>4975</v>
      </c>
      <c r="D303" t="s">
        <v>4976</v>
      </c>
      <c r="E303">
        <v>74.37</v>
      </c>
      <c r="F303">
        <v>2.08</v>
      </c>
      <c r="G303">
        <v>0.23</v>
      </c>
      <c r="H303">
        <v>30.33</v>
      </c>
    </row>
    <row r="304" spans="1:8" x14ac:dyDescent="0.25">
      <c r="A304" t="s">
        <v>4057</v>
      </c>
      <c r="B304">
        <v>4</v>
      </c>
      <c r="C304" t="s">
        <v>5101</v>
      </c>
      <c r="D304" t="s">
        <v>5102</v>
      </c>
      <c r="E304">
        <v>18.829999999999998</v>
      </c>
      <c r="F304">
        <v>24.34</v>
      </c>
      <c r="G304">
        <v>21.47</v>
      </c>
      <c r="H304">
        <v>22.41</v>
      </c>
    </row>
    <row r="305" spans="1:8" x14ac:dyDescent="0.25">
      <c r="A305" t="s">
        <v>4057</v>
      </c>
      <c r="B305">
        <v>5</v>
      </c>
      <c r="C305" t="s">
        <v>5103</v>
      </c>
      <c r="D305" t="s">
        <v>5104</v>
      </c>
      <c r="E305">
        <v>10.37</v>
      </c>
      <c r="F305">
        <v>12.65</v>
      </c>
      <c r="G305">
        <v>10.51</v>
      </c>
      <c r="H305">
        <v>14.18</v>
      </c>
    </row>
    <row r="306" spans="1:8" x14ac:dyDescent="0.25">
      <c r="A306" t="s">
        <v>4057</v>
      </c>
      <c r="B306">
        <v>6</v>
      </c>
      <c r="C306" t="s">
        <v>5105</v>
      </c>
      <c r="D306" t="s">
        <v>5106</v>
      </c>
      <c r="E306">
        <v>14.89</v>
      </c>
      <c r="F306">
        <v>13.97</v>
      </c>
      <c r="G306">
        <v>13.7</v>
      </c>
      <c r="H306">
        <v>13.35</v>
      </c>
    </row>
    <row r="307" spans="1:8" x14ac:dyDescent="0.25">
      <c r="A307" t="s">
        <v>4057</v>
      </c>
      <c r="B307">
        <v>7</v>
      </c>
      <c r="C307" t="s">
        <v>5044</v>
      </c>
      <c r="D307" t="s">
        <v>5045</v>
      </c>
      <c r="E307">
        <v>2.13</v>
      </c>
      <c r="F307">
        <v>4.91</v>
      </c>
      <c r="G307">
        <v>4.13</v>
      </c>
      <c r="H307">
        <v>11.43</v>
      </c>
    </row>
    <row r="308" spans="1:8" x14ac:dyDescent="0.25">
      <c r="A308" t="s">
        <v>4057</v>
      </c>
      <c r="B308">
        <v>8</v>
      </c>
      <c r="C308" t="s">
        <v>5107</v>
      </c>
      <c r="D308" t="s">
        <v>5108</v>
      </c>
      <c r="E308">
        <v>6.75</v>
      </c>
      <c r="F308">
        <v>7.89</v>
      </c>
      <c r="G308">
        <v>10.89</v>
      </c>
      <c r="H308">
        <v>9.18</v>
      </c>
    </row>
    <row r="309" spans="1:8" x14ac:dyDescent="0.25">
      <c r="A309" t="s">
        <v>4057</v>
      </c>
      <c r="B309">
        <v>9</v>
      </c>
      <c r="C309" t="s">
        <v>5109</v>
      </c>
      <c r="D309" t="s">
        <v>5110</v>
      </c>
      <c r="E309">
        <v>3.01</v>
      </c>
      <c r="F309">
        <v>4.43</v>
      </c>
      <c r="G309">
        <v>4.5999999999999996</v>
      </c>
      <c r="H309">
        <v>6.87</v>
      </c>
    </row>
    <row r="310" spans="1:8" x14ac:dyDescent="0.25">
      <c r="A310" t="s">
        <v>4057</v>
      </c>
      <c r="B310">
        <v>10</v>
      </c>
      <c r="C310" t="s">
        <v>5111</v>
      </c>
      <c r="D310" t="s">
        <v>5112</v>
      </c>
      <c r="E310">
        <v>10.3</v>
      </c>
      <c r="F310">
        <v>7.02</v>
      </c>
      <c r="G310">
        <v>6.13</v>
      </c>
      <c r="H310">
        <v>6.63</v>
      </c>
    </row>
    <row r="311" spans="1:8" x14ac:dyDescent="0.25">
      <c r="A311" t="s">
        <v>4057</v>
      </c>
      <c r="B311">
        <v>11</v>
      </c>
      <c r="C311" t="s">
        <v>5113</v>
      </c>
      <c r="D311" t="s">
        <v>5114</v>
      </c>
      <c r="E311">
        <v>7.18</v>
      </c>
      <c r="F311">
        <v>6.89</v>
      </c>
      <c r="G311">
        <v>6.04</v>
      </c>
      <c r="H311">
        <v>6.3</v>
      </c>
    </row>
    <row r="312" spans="1:8" x14ac:dyDescent="0.25">
      <c r="A312" t="s">
        <v>4057</v>
      </c>
      <c r="B312">
        <v>12</v>
      </c>
      <c r="C312" t="s">
        <v>5115</v>
      </c>
      <c r="D312" t="s">
        <v>5116</v>
      </c>
      <c r="E312">
        <v>4.2699999999999996</v>
      </c>
      <c r="F312">
        <v>4.96</v>
      </c>
      <c r="G312">
        <v>3.85</v>
      </c>
      <c r="H312">
        <v>6.12</v>
      </c>
    </row>
    <row r="313" spans="1:8" x14ac:dyDescent="0.25">
      <c r="A313" t="s">
        <v>4057</v>
      </c>
      <c r="B313">
        <v>13</v>
      </c>
      <c r="C313" t="s">
        <v>5117</v>
      </c>
      <c r="D313" t="s">
        <v>5118</v>
      </c>
      <c r="E313">
        <v>0.81</v>
      </c>
      <c r="F313">
        <v>0.67</v>
      </c>
      <c r="G313">
        <v>1.26</v>
      </c>
      <c r="H313">
        <v>5.41</v>
      </c>
    </row>
    <row r="314" spans="1:8" x14ac:dyDescent="0.25">
      <c r="A314" t="s">
        <v>4057</v>
      </c>
      <c r="B314">
        <v>14</v>
      </c>
      <c r="C314" t="s">
        <v>5119</v>
      </c>
      <c r="D314" t="s">
        <v>5120</v>
      </c>
      <c r="E314">
        <v>6.86</v>
      </c>
      <c r="F314">
        <v>5.17</v>
      </c>
      <c r="G314">
        <v>5.22</v>
      </c>
      <c r="H314">
        <v>4.45</v>
      </c>
    </row>
    <row r="315" spans="1:8" x14ac:dyDescent="0.25">
      <c r="A315" t="s">
        <v>4057</v>
      </c>
      <c r="B315">
        <v>15</v>
      </c>
      <c r="C315" t="s">
        <v>5121</v>
      </c>
      <c r="D315" t="s">
        <v>5122</v>
      </c>
      <c r="E315">
        <v>9.64</v>
      </c>
      <c r="F315">
        <v>8.9499999999999993</v>
      </c>
      <c r="G315">
        <v>12.47</v>
      </c>
      <c r="H315">
        <v>4.2</v>
      </c>
    </row>
    <row r="316" spans="1:8" x14ac:dyDescent="0.25">
      <c r="A316" t="s">
        <v>4057</v>
      </c>
      <c r="B316">
        <v>16</v>
      </c>
      <c r="C316" t="s">
        <v>5123</v>
      </c>
      <c r="D316" t="s">
        <v>5124</v>
      </c>
      <c r="E316">
        <v>1.25</v>
      </c>
      <c r="F316">
        <v>0.63</v>
      </c>
      <c r="G316">
        <v>2.14</v>
      </c>
      <c r="H316">
        <v>4</v>
      </c>
    </row>
    <row r="317" spans="1:8" x14ac:dyDescent="0.25">
      <c r="A317" t="s">
        <v>4057</v>
      </c>
      <c r="B317">
        <v>17</v>
      </c>
      <c r="C317" t="s">
        <v>5125</v>
      </c>
      <c r="D317" t="s">
        <v>5126</v>
      </c>
      <c r="E317">
        <v>10.28</v>
      </c>
      <c r="F317">
        <v>7.44</v>
      </c>
      <c r="G317">
        <v>5.74</v>
      </c>
      <c r="H317">
        <v>3.66</v>
      </c>
    </row>
    <row r="318" spans="1:8" x14ac:dyDescent="0.25">
      <c r="A318" t="s">
        <v>4057</v>
      </c>
      <c r="B318">
        <v>18</v>
      </c>
      <c r="C318" t="s">
        <v>5127</v>
      </c>
      <c r="D318" t="s">
        <v>5128</v>
      </c>
      <c r="E318">
        <v>4.37</v>
      </c>
      <c r="F318">
        <v>6.02</v>
      </c>
      <c r="G318">
        <v>8.2899999999999991</v>
      </c>
      <c r="H318">
        <v>3.4</v>
      </c>
    </row>
    <row r="319" spans="1:8" x14ac:dyDescent="0.25">
      <c r="A319" t="s">
        <v>4057</v>
      </c>
      <c r="B319">
        <v>19</v>
      </c>
      <c r="C319" t="s">
        <v>643</v>
      </c>
      <c r="D319" t="s">
        <v>4769</v>
      </c>
      <c r="E319">
        <v>190.66</v>
      </c>
      <c r="F319">
        <v>194.9</v>
      </c>
      <c r="G319">
        <v>64.62</v>
      </c>
      <c r="H319">
        <v>3.36</v>
      </c>
    </row>
    <row r="320" spans="1:8" x14ac:dyDescent="0.25">
      <c r="A320" t="s">
        <v>4057</v>
      </c>
      <c r="B320">
        <v>20</v>
      </c>
      <c r="C320" t="s">
        <v>5129</v>
      </c>
      <c r="D320" t="s">
        <v>5118</v>
      </c>
      <c r="E320">
        <v>1.05</v>
      </c>
      <c r="F320">
        <v>1.01</v>
      </c>
      <c r="G320">
        <v>1.51</v>
      </c>
      <c r="H320">
        <v>3.12</v>
      </c>
    </row>
    <row r="321" spans="1:8" x14ac:dyDescent="0.25">
      <c r="A321" t="s">
        <v>4057</v>
      </c>
      <c r="B321">
        <v>21</v>
      </c>
      <c r="C321" t="s">
        <v>5130</v>
      </c>
      <c r="D321" t="s">
        <v>5131</v>
      </c>
      <c r="E321">
        <v>0.5</v>
      </c>
      <c r="F321">
        <v>0.61</v>
      </c>
      <c r="G321">
        <v>0.52</v>
      </c>
      <c r="H321">
        <v>2.91</v>
      </c>
    </row>
    <row r="322" spans="1:8" x14ac:dyDescent="0.25">
      <c r="A322" t="s">
        <v>4057</v>
      </c>
      <c r="B322">
        <v>22</v>
      </c>
      <c r="C322" t="s">
        <v>5132</v>
      </c>
      <c r="D322" t="s">
        <v>5133</v>
      </c>
      <c r="E322">
        <v>0.68</v>
      </c>
      <c r="F322">
        <v>0.88</v>
      </c>
      <c r="G322">
        <v>1.48</v>
      </c>
      <c r="H322">
        <v>2.8</v>
      </c>
    </row>
    <row r="323" spans="1:8" x14ac:dyDescent="0.25">
      <c r="A323" t="s">
        <v>4057</v>
      </c>
      <c r="B323">
        <v>23</v>
      </c>
      <c r="C323" t="s">
        <v>5134</v>
      </c>
      <c r="D323" t="s">
        <v>5135</v>
      </c>
      <c r="E323">
        <v>2.5499999999999998</v>
      </c>
      <c r="F323">
        <v>2.95</v>
      </c>
      <c r="G323">
        <v>2.9</v>
      </c>
      <c r="H323">
        <v>2.72</v>
      </c>
    </row>
    <row r="324" spans="1:8" x14ac:dyDescent="0.25">
      <c r="A324" t="s">
        <v>4057</v>
      </c>
      <c r="B324">
        <v>24</v>
      </c>
      <c r="C324" t="s">
        <v>5136</v>
      </c>
      <c r="D324" t="s">
        <v>5137</v>
      </c>
      <c r="E324">
        <v>5.53</v>
      </c>
      <c r="F324">
        <v>6.87</v>
      </c>
      <c r="G324">
        <v>5.3</v>
      </c>
      <c r="H324">
        <v>2.54</v>
      </c>
    </row>
    <row r="325" spans="1:8" x14ac:dyDescent="0.25">
      <c r="A325" t="s">
        <v>4057</v>
      </c>
      <c r="B325">
        <v>25</v>
      </c>
      <c r="C325" t="s">
        <v>5138</v>
      </c>
      <c r="D325" t="s">
        <v>5139</v>
      </c>
      <c r="E325">
        <v>0.78</v>
      </c>
      <c r="F325">
        <v>0.65</v>
      </c>
      <c r="G325">
        <v>1.51</v>
      </c>
      <c r="H325">
        <v>2.4900000000000002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3862.96</v>
      </c>
      <c r="F326">
        <v>4027.97</v>
      </c>
      <c r="G326">
        <v>3433.92</v>
      </c>
      <c r="H326">
        <v>3403.49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2137.89</v>
      </c>
      <c r="F327">
        <v>2180.3000000000002</v>
      </c>
      <c r="G327">
        <v>1764.53</v>
      </c>
      <c r="H327">
        <v>1955.77</v>
      </c>
    </row>
    <row r="328" spans="1:8" x14ac:dyDescent="0.25">
      <c r="A328" t="s">
        <v>327</v>
      </c>
      <c r="B328">
        <v>1</v>
      </c>
      <c r="C328" t="s">
        <v>5140</v>
      </c>
      <c r="D328" t="s">
        <v>5141</v>
      </c>
      <c r="E328">
        <v>253.83</v>
      </c>
      <c r="F328">
        <v>256.48</v>
      </c>
      <c r="G328">
        <v>255.09</v>
      </c>
      <c r="H328">
        <v>264.98</v>
      </c>
    </row>
    <row r="329" spans="1:8" x14ac:dyDescent="0.25">
      <c r="A329" t="s">
        <v>327</v>
      </c>
      <c r="B329">
        <v>2</v>
      </c>
      <c r="C329" t="s">
        <v>5142</v>
      </c>
      <c r="D329" t="s">
        <v>5143</v>
      </c>
      <c r="E329">
        <v>68.06</v>
      </c>
      <c r="F329">
        <v>41.75</v>
      </c>
      <c r="G329">
        <v>73.75</v>
      </c>
      <c r="H329">
        <v>204.52</v>
      </c>
    </row>
    <row r="330" spans="1:8" x14ac:dyDescent="0.25">
      <c r="A330" t="s">
        <v>327</v>
      </c>
      <c r="B330">
        <v>3</v>
      </c>
      <c r="C330" t="s">
        <v>5144</v>
      </c>
      <c r="D330" t="s">
        <v>5145</v>
      </c>
      <c r="E330">
        <v>124.7</v>
      </c>
      <c r="F330">
        <v>171.93</v>
      </c>
      <c r="G330">
        <v>185.88</v>
      </c>
      <c r="H330">
        <v>184.88</v>
      </c>
    </row>
    <row r="331" spans="1:8" x14ac:dyDescent="0.25">
      <c r="A331" t="s">
        <v>327</v>
      </c>
      <c r="B331">
        <v>4</v>
      </c>
      <c r="C331" t="s">
        <v>5146</v>
      </c>
      <c r="D331" t="s">
        <v>5147</v>
      </c>
      <c r="E331">
        <v>1.86</v>
      </c>
      <c r="F331">
        <v>1.23</v>
      </c>
      <c r="G331">
        <v>28.93</v>
      </c>
      <c r="H331">
        <v>142.52000000000001</v>
      </c>
    </row>
    <row r="332" spans="1:8" x14ac:dyDescent="0.25">
      <c r="A332" t="s">
        <v>327</v>
      </c>
      <c r="B332">
        <v>5</v>
      </c>
      <c r="C332" t="s">
        <v>5148</v>
      </c>
      <c r="D332" t="s">
        <v>5149</v>
      </c>
      <c r="E332">
        <v>118.99</v>
      </c>
      <c r="F332">
        <v>131.37</v>
      </c>
      <c r="G332">
        <v>128.76</v>
      </c>
      <c r="H332">
        <v>136.68</v>
      </c>
    </row>
    <row r="333" spans="1:8" x14ac:dyDescent="0.25">
      <c r="A333" t="s">
        <v>327</v>
      </c>
      <c r="B333">
        <v>6</v>
      </c>
      <c r="C333" t="s">
        <v>4925</v>
      </c>
      <c r="D333" t="s">
        <v>4926</v>
      </c>
      <c r="E333">
        <v>243.45</v>
      </c>
      <c r="F333">
        <v>296.91000000000003</v>
      </c>
      <c r="G333">
        <v>148.04</v>
      </c>
      <c r="H333">
        <v>101.37</v>
      </c>
    </row>
    <row r="334" spans="1:8" x14ac:dyDescent="0.25">
      <c r="A334" t="s">
        <v>327</v>
      </c>
      <c r="B334">
        <v>7</v>
      </c>
      <c r="C334" t="s">
        <v>4795</v>
      </c>
      <c r="D334" t="s">
        <v>4796</v>
      </c>
      <c r="E334">
        <v>50.69</v>
      </c>
      <c r="F334">
        <v>42.05</v>
      </c>
      <c r="G334">
        <v>38.53</v>
      </c>
      <c r="H334">
        <v>86.43</v>
      </c>
    </row>
    <row r="335" spans="1:8" x14ac:dyDescent="0.25">
      <c r="A335" t="s">
        <v>327</v>
      </c>
      <c r="B335">
        <v>8</v>
      </c>
      <c r="C335" t="s">
        <v>5071</v>
      </c>
      <c r="D335" t="s">
        <v>5072</v>
      </c>
      <c r="E335">
        <v>66.52</v>
      </c>
      <c r="F335">
        <v>76.58</v>
      </c>
      <c r="G335">
        <v>88.73</v>
      </c>
      <c r="H335">
        <v>85</v>
      </c>
    </row>
    <row r="336" spans="1:8" x14ac:dyDescent="0.25">
      <c r="A336" t="s">
        <v>327</v>
      </c>
      <c r="B336">
        <v>9</v>
      </c>
      <c r="C336" t="s">
        <v>5150</v>
      </c>
      <c r="D336" t="s">
        <v>5151</v>
      </c>
      <c r="E336">
        <v>53.83</v>
      </c>
      <c r="F336">
        <v>49.38</v>
      </c>
      <c r="G336">
        <v>46.06</v>
      </c>
      <c r="H336">
        <v>65.12</v>
      </c>
    </row>
    <row r="337" spans="1:8" x14ac:dyDescent="0.25">
      <c r="A337" t="s">
        <v>327</v>
      </c>
      <c r="B337">
        <v>10</v>
      </c>
      <c r="C337" t="s">
        <v>5152</v>
      </c>
      <c r="D337" t="s">
        <v>5153</v>
      </c>
      <c r="E337">
        <v>70.89</v>
      </c>
      <c r="F337">
        <v>65.75</v>
      </c>
      <c r="G337">
        <v>86.15</v>
      </c>
      <c r="H337">
        <v>64.510000000000005</v>
      </c>
    </row>
    <row r="338" spans="1:8" x14ac:dyDescent="0.25">
      <c r="A338" t="s">
        <v>327</v>
      </c>
      <c r="B338">
        <v>11</v>
      </c>
      <c r="C338" t="s">
        <v>4837</v>
      </c>
      <c r="D338" t="s">
        <v>4838</v>
      </c>
      <c r="E338">
        <v>78.540000000000006</v>
      </c>
      <c r="F338">
        <v>74.22</v>
      </c>
      <c r="G338">
        <v>73.680000000000007</v>
      </c>
      <c r="H338">
        <v>54.99</v>
      </c>
    </row>
    <row r="339" spans="1:8" x14ac:dyDescent="0.25">
      <c r="A339" t="s">
        <v>327</v>
      </c>
      <c r="B339">
        <v>12</v>
      </c>
      <c r="C339" t="s">
        <v>4857</v>
      </c>
      <c r="D339" t="s">
        <v>4858</v>
      </c>
      <c r="E339">
        <v>19.61</v>
      </c>
      <c r="F339">
        <v>20.39</v>
      </c>
      <c r="G339">
        <v>22.75</v>
      </c>
      <c r="H339">
        <v>46.18</v>
      </c>
    </row>
    <row r="340" spans="1:8" x14ac:dyDescent="0.25">
      <c r="A340" t="s">
        <v>327</v>
      </c>
      <c r="B340">
        <v>13</v>
      </c>
      <c r="C340" t="s">
        <v>5154</v>
      </c>
      <c r="D340" t="s">
        <v>5155</v>
      </c>
      <c r="E340">
        <v>593.34</v>
      </c>
      <c r="F340">
        <v>578.79</v>
      </c>
      <c r="G340">
        <v>170.86</v>
      </c>
      <c r="H340">
        <v>44.28</v>
      </c>
    </row>
    <row r="341" spans="1:8" x14ac:dyDescent="0.25">
      <c r="A341" t="s">
        <v>327</v>
      </c>
      <c r="B341">
        <v>14</v>
      </c>
      <c r="C341" t="s">
        <v>5156</v>
      </c>
      <c r="D341" t="s">
        <v>5157</v>
      </c>
      <c r="E341">
        <v>25.83</v>
      </c>
      <c r="F341">
        <v>20.39</v>
      </c>
      <c r="G341">
        <v>28.09</v>
      </c>
      <c r="H341">
        <v>44.02</v>
      </c>
    </row>
    <row r="342" spans="1:8" x14ac:dyDescent="0.25">
      <c r="A342" t="s">
        <v>327</v>
      </c>
      <c r="B342">
        <v>15</v>
      </c>
      <c r="C342" t="s">
        <v>5158</v>
      </c>
      <c r="D342" t="s">
        <v>5159</v>
      </c>
      <c r="E342">
        <v>12.26</v>
      </c>
      <c r="F342">
        <v>32.44</v>
      </c>
      <c r="G342">
        <v>44.34</v>
      </c>
      <c r="H342">
        <v>43.85</v>
      </c>
    </row>
    <row r="343" spans="1:8" x14ac:dyDescent="0.25">
      <c r="A343" t="s">
        <v>327</v>
      </c>
      <c r="B343">
        <v>16</v>
      </c>
      <c r="C343" t="s">
        <v>5160</v>
      </c>
      <c r="D343" t="s">
        <v>5161</v>
      </c>
      <c r="E343">
        <v>30.38</v>
      </c>
      <c r="F343">
        <v>25.38</v>
      </c>
      <c r="G343">
        <v>31.35</v>
      </c>
      <c r="H343">
        <v>43.32</v>
      </c>
    </row>
    <row r="344" spans="1:8" x14ac:dyDescent="0.25">
      <c r="A344" t="s">
        <v>327</v>
      </c>
      <c r="B344">
        <v>17</v>
      </c>
      <c r="C344" t="s">
        <v>5162</v>
      </c>
      <c r="D344" t="s">
        <v>5163</v>
      </c>
      <c r="E344">
        <v>42.75</v>
      </c>
      <c r="F344">
        <v>35.79</v>
      </c>
      <c r="G344">
        <v>46.93</v>
      </c>
      <c r="H344">
        <v>42.19</v>
      </c>
    </row>
    <row r="345" spans="1:8" x14ac:dyDescent="0.25">
      <c r="A345" t="s">
        <v>327</v>
      </c>
      <c r="B345">
        <v>18</v>
      </c>
      <c r="C345" t="s">
        <v>5164</v>
      </c>
      <c r="D345" t="s">
        <v>5165</v>
      </c>
      <c r="E345">
        <v>36.78</v>
      </c>
      <c r="F345">
        <v>47.38</v>
      </c>
      <c r="G345">
        <v>52.75</v>
      </c>
      <c r="H345">
        <v>40.36</v>
      </c>
    </row>
    <row r="346" spans="1:8" x14ac:dyDescent="0.25">
      <c r="A346" t="s">
        <v>327</v>
      </c>
      <c r="B346">
        <v>19</v>
      </c>
      <c r="C346" t="s">
        <v>5166</v>
      </c>
      <c r="D346" t="s">
        <v>5167</v>
      </c>
      <c r="E346">
        <v>46.42</v>
      </c>
      <c r="F346">
        <v>30.73</v>
      </c>
      <c r="G346">
        <v>28.72</v>
      </c>
      <c r="H346">
        <v>39.619999999999997</v>
      </c>
    </row>
    <row r="347" spans="1:8" x14ac:dyDescent="0.25">
      <c r="A347" t="s">
        <v>327</v>
      </c>
      <c r="B347">
        <v>20</v>
      </c>
      <c r="C347" t="s">
        <v>5168</v>
      </c>
      <c r="D347" t="s">
        <v>5169</v>
      </c>
      <c r="E347">
        <v>23.61</v>
      </c>
      <c r="F347">
        <v>23.5</v>
      </c>
      <c r="G347">
        <v>26.19</v>
      </c>
      <c r="H347">
        <v>38.46</v>
      </c>
    </row>
    <row r="348" spans="1:8" x14ac:dyDescent="0.25">
      <c r="A348" t="s">
        <v>327</v>
      </c>
      <c r="B348">
        <v>21</v>
      </c>
      <c r="C348" t="s">
        <v>4885</v>
      </c>
      <c r="D348" t="s">
        <v>4886</v>
      </c>
      <c r="E348">
        <v>63.57</v>
      </c>
      <c r="F348">
        <v>58.16</v>
      </c>
      <c r="G348">
        <v>54.7</v>
      </c>
      <c r="H348">
        <v>37.78</v>
      </c>
    </row>
    <row r="349" spans="1:8" x14ac:dyDescent="0.25">
      <c r="A349" t="s">
        <v>327</v>
      </c>
      <c r="B349">
        <v>22</v>
      </c>
      <c r="C349" t="s">
        <v>5170</v>
      </c>
      <c r="D349" t="s">
        <v>5171</v>
      </c>
      <c r="E349">
        <v>7.59</v>
      </c>
      <c r="F349">
        <v>7.78</v>
      </c>
      <c r="G349">
        <v>13.58</v>
      </c>
      <c r="H349">
        <v>36.869999999999997</v>
      </c>
    </row>
    <row r="350" spans="1:8" x14ac:dyDescent="0.25">
      <c r="A350" t="s">
        <v>327</v>
      </c>
      <c r="B350">
        <v>23</v>
      </c>
      <c r="C350" t="s">
        <v>5172</v>
      </c>
      <c r="D350" t="s">
        <v>5173</v>
      </c>
      <c r="E350">
        <v>45.29</v>
      </c>
      <c r="F350">
        <v>41.47</v>
      </c>
      <c r="G350">
        <v>40.47</v>
      </c>
      <c r="H350">
        <v>36.83</v>
      </c>
    </row>
    <row r="351" spans="1:8" x14ac:dyDescent="0.25">
      <c r="A351" t="s">
        <v>327</v>
      </c>
      <c r="B351">
        <v>24</v>
      </c>
      <c r="C351" t="s">
        <v>5174</v>
      </c>
      <c r="D351" t="s">
        <v>5175</v>
      </c>
      <c r="E351">
        <v>29.4</v>
      </c>
      <c r="F351">
        <v>26.62</v>
      </c>
      <c r="G351">
        <v>33.78</v>
      </c>
      <c r="H351">
        <v>35.659999999999997</v>
      </c>
    </row>
    <row r="352" spans="1:8" x14ac:dyDescent="0.25">
      <c r="A352" t="s">
        <v>327</v>
      </c>
      <c r="B352">
        <v>25</v>
      </c>
      <c r="C352" t="s">
        <v>5176</v>
      </c>
      <c r="D352" t="s">
        <v>5177</v>
      </c>
      <c r="E352">
        <v>29.73</v>
      </c>
      <c r="F352">
        <v>23.8</v>
      </c>
      <c r="G352">
        <v>16.39</v>
      </c>
      <c r="H352">
        <v>35.36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65288</v>
      </c>
      <c r="F353">
        <v>65470.87</v>
      </c>
      <c r="G353">
        <v>59723.53</v>
      </c>
      <c r="H353">
        <v>53512.04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19599.25</v>
      </c>
      <c r="F354">
        <v>20159.38</v>
      </c>
      <c r="G354">
        <v>19334.38</v>
      </c>
      <c r="H354">
        <v>18229.64</v>
      </c>
    </row>
    <row r="355" spans="1:8" x14ac:dyDescent="0.25">
      <c r="A355" t="s">
        <v>330</v>
      </c>
      <c r="B355">
        <v>1</v>
      </c>
      <c r="C355" t="s">
        <v>4847</v>
      </c>
      <c r="D355" t="s">
        <v>4848</v>
      </c>
      <c r="E355">
        <v>1395.28</v>
      </c>
      <c r="F355">
        <v>1295.21</v>
      </c>
      <c r="G355">
        <v>1482.26</v>
      </c>
      <c r="H355">
        <v>1992.04</v>
      </c>
    </row>
    <row r="356" spans="1:8" x14ac:dyDescent="0.25">
      <c r="A356" t="s">
        <v>330</v>
      </c>
      <c r="B356">
        <v>2</v>
      </c>
      <c r="C356" t="s">
        <v>5178</v>
      </c>
      <c r="D356" t="s">
        <v>5179</v>
      </c>
      <c r="E356">
        <v>1275.3</v>
      </c>
      <c r="F356">
        <v>1238.0899999999999</v>
      </c>
      <c r="G356">
        <v>1573.56</v>
      </c>
      <c r="H356">
        <v>1904.21</v>
      </c>
    </row>
    <row r="357" spans="1:8" x14ac:dyDescent="0.25">
      <c r="A357" t="s">
        <v>330</v>
      </c>
      <c r="B357">
        <v>3</v>
      </c>
      <c r="C357" t="s">
        <v>4929</v>
      </c>
      <c r="D357" t="s">
        <v>4930</v>
      </c>
      <c r="E357">
        <v>669.22</v>
      </c>
      <c r="F357">
        <v>1221.56</v>
      </c>
      <c r="G357">
        <v>1644.99</v>
      </c>
      <c r="H357">
        <v>1546.02</v>
      </c>
    </row>
    <row r="358" spans="1:8" x14ac:dyDescent="0.25">
      <c r="A358" t="s">
        <v>330</v>
      </c>
      <c r="B358">
        <v>4</v>
      </c>
      <c r="C358" t="s">
        <v>4843</v>
      </c>
      <c r="D358" t="s">
        <v>4844</v>
      </c>
      <c r="E358">
        <v>1336.71</v>
      </c>
      <c r="F358">
        <v>1508.54</v>
      </c>
      <c r="G358">
        <v>1378.85</v>
      </c>
      <c r="H358">
        <v>1495.1</v>
      </c>
    </row>
    <row r="359" spans="1:8" x14ac:dyDescent="0.25">
      <c r="A359" t="s">
        <v>330</v>
      </c>
      <c r="B359">
        <v>5</v>
      </c>
      <c r="C359" t="s">
        <v>5180</v>
      </c>
      <c r="D359" t="s">
        <v>5181</v>
      </c>
      <c r="E359">
        <v>511.63</v>
      </c>
      <c r="F359">
        <v>790.66</v>
      </c>
      <c r="G359">
        <v>684.94</v>
      </c>
      <c r="H359">
        <v>903.52</v>
      </c>
    </row>
    <row r="360" spans="1:8" x14ac:dyDescent="0.25">
      <c r="A360" t="s">
        <v>330</v>
      </c>
      <c r="B360">
        <v>6</v>
      </c>
      <c r="C360" t="s">
        <v>4923</v>
      </c>
      <c r="D360" t="s">
        <v>4924</v>
      </c>
      <c r="E360">
        <v>484.34</v>
      </c>
      <c r="F360">
        <v>446.81</v>
      </c>
      <c r="G360">
        <v>462.45</v>
      </c>
      <c r="H360">
        <v>801.19</v>
      </c>
    </row>
    <row r="361" spans="1:8" x14ac:dyDescent="0.25">
      <c r="A361" t="s">
        <v>330</v>
      </c>
      <c r="B361">
        <v>7</v>
      </c>
      <c r="C361" t="s">
        <v>4763</v>
      </c>
      <c r="D361" t="s">
        <v>4764</v>
      </c>
      <c r="E361">
        <v>2066.58</v>
      </c>
      <c r="F361">
        <v>1085.26</v>
      </c>
      <c r="G361">
        <v>798.39</v>
      </c>
      <c r="H361">
        <v>786.36</v>
      </c>
    </row>
    <row r="362" spans="1:8" x14ac:dyDescent="0.25">
      <c r="A362" t="s">
        <v>330</v>
      </c>
      <c r="B362">
        <v>8</v>
      </c>
      <c r="C362" t="s">
        <v>4747</v>
      </c>
      <c r="D362" t="s">
        <v>4748</v>
      </c>
      <c r="E362">
        <v>1036.1400000000001</v>
      </c>
      <c r="F362">
        <v>1159.1300000000001</v>
      </c>
      <c r="G362">
        <v>1135.72</v>
      </c>
      <c r="H362">
        <v>710.93</v>
      </c>
    </row>
    <row r="363" spans="1:8" x14ac:dyDescent="0.25">
      <c r="A363" t="s">
        <v>330</v>
      </c>
      <c r="B363">
        <v>9</v>
      </c>
      <c r="C363" t="s">
        <v>640</v>
      </c>
      <c r="D363" t="s">
        <v>4900</v>
      </c>
      <c r="E363">
        <v>2960.35</v>
      </c>
      <c r="F363">
        <v>3156.54</v>
      </c>
      <c r="G363">
        <v>1891.73</v>
      </c>
      <c r="H363">
        <v>706.17</v>
      </c>
    </row>
    <row r="364" spans="1:8" x14ac:dyDescent="0.25">
      <c r="A364" t="s">
        <v>330</v>
      </c>
      <c r="B364">
        <v>10</v>
      </c>
      <c r="C364" t="s">
        <v>5023</v>
      </c>
      <c r="D364" t="s">
        <v>5024</v>
      </c>
      <c r="E364">
        <v>1003.29</v>
      </c>
      <c r="F364">
        <v>976.21</v>
      </c>
      <c r="G364">
        <v>893.32</v>
      </c>
      <c r="H364">
        <v>694.89</v>
      </c>
    </row>
    <row r="365" spans="1:8" x14ac:dyDescent="0.25">
      <c r="A365" t="s">
        <v>330</v>
      </c>
      <c r="B365">
        <v>11</v>
      </c>
      <c r="C365" t="s">
        <v>4937</v>
      </c>
      <c r="D365" t="s">
        <v>4938</v>
      </c>
      <c r="E365">
        <v>1235.57</v>
      </c>
      <c r="F365">
        <v>1238.18</v>
      </c>
      <c r="G365">
        <v>1229.6500000000001</v>
      </c>
      <c r="H365">
        <v>693.12</v>
      </c>
    </row>
    <row r="366" spans="1:8" x14ac:dyDescent="0.25">
      <c r="A366" t="s">
        <v>330</v>
      </c>
      <c r="B366">
        <v>12</v>
      </c>
      <c r="C366" t="s">
        <v>5182</v>
      </c>
      <c r="D366" t="s">
        <v>5183</v>
      </c>
      <c r="E366">
        <v>22.13</v>
      </c>
      <c r="F366">
        <v>32.82</v>
      </c>
      <c r="G366">
        <v>100.83</v>
      </c>
      <c r="H366">
        <v>688.96</v>
      </c>
    </row>
    <row r="367" spans="1:8" x14ac:dyDescent="0.25">
      <c r="A367" t="s">
        <v>330</v>
      </c>
      <c r="B367">
        <v>13</v>
      </c>
      <c r="C367" t="s">
        <v>5184</v>
      </c>
      <c r="D367" t="s">
        <v>5185</v>
      </c>
      <c r="E367">
        <v>637.33000000000004</v>
      </c>
      <c r="F367">
        <v>809.76</v>
      </c>
      <c r="G367">
        <v>810.15</v>
      </c>
      <c r="H367">
        <v>642.61</v>
      </c>
    </row>
    <row r="368" spans="1:8" x14ac:dyDescent="0.25">
      <c r="A368" t="s">
        <v>330</v>
      </c>
      <c r="B368">
        <v>14</v>
      </c>
      <c r="C368" t="s">
        <v>4745</v>
      </c>
      <c r="D368" t="s">
        <v>4746</v>
      </c>
      <c r="E368">
        <v>696.32</v>
      </c>
      <c r="F368">
        <v>483.03</v>
      </c>
      <c r="G368">
        <v>499.7</v>
      </c>
      <c r="H368">
        <v>591.11</v>
      </c>
    </row>
    <row r="369" spans="1:8" x14ac:dyDescent="0.25">
      <c r="A369" t="s">
        <v>330</v>
      </c>
      <c r="B369">
        <v>15</v>
      </c>
      <c r="C369" t="s">
        <v>5186</v>
      </c>
      <c r="D369" t="s">
        <v>5187</v>
      </c>
      <c r="E369">
        <v>433.25</v>
      </c>
      <c r="F369">
        <v>829.13</v>
      </c>
      <c r="G369">
        <v>947.39</v>
      </c>
      <c r="H369">
        <v>479.81</v>
      </c>
    </row>
    <row r="370" spans="1:8" x14ac:dyDescent="0.25">
      <c r="A370" t="s">
        <v>330</v>
      </c>
      <c r="B370">
        <v>16</v>
      </c>
      <c r="C370" t="s">
        <v>4861</v>
      </c>
      <c r="D370" t="s">
        <v>4862</v>
      </c>
      <c r="E370">
        <v>418.94</v>
      </c>
      <c r="F370">
        <v>476.77</v>
      </c>
      <c r="G370">
        <v>470.51</v>
      </c>
      <c r="H370">
        <v>405.1</v>
      </c>
    </row>
    <row r="371" spans="1:8" x14ac:dyDescent="0.25">
      <c r="A371" t="s">
        <v>330</v>
      </c>
      <c r="B371">
        <v>17</v>
      </c>
      <c r="C371" t="s">
        <v>5188</v>
      </c>
      <c r="D371" t="s">
        <v>5189</v>
      </c>
      <c r="E371">
        <v>255.83</v>
      </c>
      <c r="F371">
        <v>436.7</v>
      </c>
      <c r="G371">
        <v>517.45000000000005</v>
      </c>
      <c r="H371">
        <v>390.49</v>
      </c>
    </row>
    <row r="372" spans="1:8" x14ac:dyDescent="0.25">
      <c r="A372" t="s">
        <v>330</v>
      </c>
      <c r="B372">
        <v>18</v>
      </c>
      <c r="C372" t="s">
        <v>4941</v>
      </c>
      <c r="D372" t="s">
        <v>4942</v>
      </c>
      <c r="E372">
        <v>16.170000000000002</v>
      </c>
      <c r="F372">
        <v>109.41</v>
      </c>
      <c r="G372">
        <v>223.7</v>
      </c>
      <c r="H372">
        <v>389.72</v>
      </c>
    </row>
    <row r="373" spans="1:8" x14ac:dyDescent="0.25">
      <c r="A373" t="s">
        <v>330</v>
      </c>
      <c r="B373">
        <v>19</v>
      </c>
      <c r="C373" t="s">
        <v>4857</v>
      </c>
      <c r="D373" t="s">
        <v>4858</v>
      </c>
      <c r="E373">
        <v>679.91</v>
      </c>
      <c r="F373">
        <v>630.52</v>
      </c>
      <c r="G373">
        <v>508.17</v>
      </c>
      <c r="H373">
        <v>388.82</v>
      </c>
    </row>
    <row r="374" spans="1:8" x14ac:dyDescent="0.25">
      <c r="A374" t="s">
        <v>330</v>
      </c>
      <c r="B374">
        <v>20</v>
      </c>
      <c r="C374" t="s">
        <v>4867</v>
      </c>
      <c r="D374" t="s">
        <v>4868</v>
      </c>
      <c r="E374">
        <v>392.24</v>
      </c>
      <c r="F374">
        <v>377.99</v>
      </c>
      <c r="G374">
        <v>358.19</v>
      </c>
      <c r="H374">
        <v>372.93</v>
      </c>
    </row>
    <row r="375" spans="1:8" x14ac:dyDescent="0.25">
      <c r="A375" t="s">
        <v>330</v>
      </c>
      <c r="B375">
        <v>21</v>
      </c>
      <c r="C375" t="s">
        <v>5190</v>
      </c>
      <c r="D375" t="s">
        <v>5191</v>
      </c>
      <c r="E375">
        <v>535.74</v>
      </c>
      <c r="F375">
        <v>499.53</v>
      </c>
      <c r="G375">
        <v>438.34</v>
      </c>
      <c r="H375">
        <v>368</v>
      </c>
    </row>
    <row r="376" spans="1:8" x14ac:dyDescent="0.25">
      <c r="A376" t="s">
        <v>330</v>
      </c>
      <c r="B376">
        <v>22</v>
      </c>
      <c r="C376" t="s">
        <v>4995</v>
      </c>
      <c r="D376" t="s">
        <v>4996</v>
      </c>
      <c r="E376">
        <v>334.52</v>
      </c>
      <c r="F376">
        <v>211.62</v>
      </c>
      <c r="G376">
        <v>220.92</v>
      </c>
      <c r="H376">
        <v>330.44</v>
      </c>
    </row>
    <row r="377" spans="1:8" x14ac:dyDescent="0.25">
      <c r="A377" t="s">
        <v>330</v>
      </c>
      <c r="B377">
        <v>23</v>
      </c>
      <c r="C377" t="s">
        <v>5192</v>
      </c>
      <c r="D377" t="s">
        <v>5193</v>
      </c>
      <c r="E377">
        <v>208.65</v>
      </c>
      <c r="F377">
        <v>254.68</v>
      </c>
      <c r="G377">
        <v>276.76</v>
      </c>
      <c r="H377">
        <v>319.07</v>
      </c>
    </row>
    <row r="378" spans="1:8" x14ac:dyDescent="0.25">
      <c r="A378" t="s">
        <v>330</v>
      </c>
      <c r="B378">
        <v>24</v>
      </c>
      <c r="C378" t="s">
        <v>4896</v>
      </c>
      <c r="D378" t="s">
        <v>4897</v>
      </c>
      <c r="E378">
        <v>443.23</v>
      </c>
      <c r="F378">
        <v>400.31</v>
      </c>
      <c r="G378">
        <v>376.69</v>
      </c>
      <c r="H378">
        <v>315.83999999999997</v>
      </c>
    </row>
    <row r="379" spans="1:8" x14ac:dyDescent="0.25">
      <c r="A379" t="s">
        <v>330</v>
      </c>
      <c r="B379">
        <v>25</v>
      </c>
      <c r="C379" t="s">
        <v>5194</v>
      </c>
      <c r="D379" t="s">
        <v>5195</v>
      </c>
      <c r="E379">
        <v>550.58000000000004</v>
      </c>
      <c r="F379">
        <v>490.93</v>
      </c>
      <c r="G379">
        <v>409.74</v>
      </c>
      <c r="H379">
        <v>313.18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37746.6</v>
      </c>
      <c r="F380">
        <v>39320.980000000003</v>
      </c>
      <c r="G380">
        <v>39282.730000000003</v>
      </c>
      <c r="H380">
        <v>35282.79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19123.62</v>
      </c>
      <c r="F381">
        <v>19962.939999999999</v>
      </c>
      <c r="G381">
        <v>20935.2</v>
      </c>
      <c r="H381">
        <v>18651.28</v>
      </c>
    </row>
    <row r="382" spans="1:8" x14ac:dyDescent="0.25">
      <c r="A382" t="s">
        <v>334</v>
      </c>
      <c r="B382">
        <v>1</v>
      </c>
      <c r="C382" t="s">
        <v>4847</v>
      </c>
      <c r="D382" t="s">
        <v>4848</v>
      </c>
      <c r="E382">
        <v>3467.96</v>
      </c>
      <c r="F382">
        <v>2671.89</v>
      </c>
      <c r="G382">
        <v>2954.57</v>
      </c>
      <c r="H382">
        <v>3635.61</v>
      </c>
    </row>
    <row r="383" spans="1:8" x14ac:dyDescent="0.25">
      <c r="A383" t="s">
        <v>334</v>
      </c>
      <c r="B383">
        <v>2</v>
      </c>
      <c r="C383" t="s">
        <v>4941</v>
      </c>
      <c r="D383" t="s">
        <v>4942</v>
      </c>
      <c r="E383">
        <v>1600.03</v>
      </c>
      <c r="F383">
        <v>2210.11</v>
      </c>
      <c r="G383">
        <v>1673.56</v>
      </c>
      <c r="H383">
        <v>1785.64</v>
      </c>
    </row>
    <row r="384" spans="1:8" x14ac:dyDescent="0.25">
      <c r="A384" t="s">
        <v>334</v>
      </c>
      <c r="B384">
        <v>3</v>
      </c>
      <c r="C384" t="s">
        <v>5196</v>
      </c>
      <c r="D384" t="s">
        <v>5197</v>
      </c>
      <c r="E384">
        <v>2275.0500000000002</v>
      </c>
      <c r="F384">
        <v>2415.02</v>
      </c>
      <c r="G384">
        <v>2280.94</v>
      </c>
      <c r="H384">
        <v>1573.78</v>
      </c>
    </row>
    <row r="385" spans="1:8" x14ac:dyDescent="0.25">
      <c r="A385" t="s">
        <v>334</v>
      </c>
      <c r="B385">
        <v>4</v>
      </c>
      <c r="C385" t="s">
        <v>5198</v>
      </c>
      <c r="D385" t="s">
        <v>5199</v>
      </c>
      <c r="E385">
        <v>1069.55</v>
      </c>
      <c r="F385">
        <v>704.32</v>
      </c>
      <c r="G385">
        <v>2085.4499999999998</v>
      </c>
      <c r="H385">
        <v>1270.1400000000001</v>
      </c>
    </row>
    <row r="386" spans="1:8" x14ac:dyDescent="0.25">
      <c r="A386" t="s">
        <v>334</v>
      </c>
      <c r="B386">
        <v>5</v>
      </c>
      <c r="C386" t="s">
        <v>4747</v>
      </c>
      <c r="D386" t="s">
        <v>4748</v>
      </c>
      <c r="E386">
        <v>1380.85</v>
      </c>
      <c r="F386">
        <v>1726.25</v>
      </c>
      <c r="G386">
        <v>1708.32</v>
      </c>
      <c r="H386">
        <v>1264.04</v>
      </c>
    </row>
    <row r="387" spans="1:8" x14ac:dyDescent="0.25">
      <c r="A387" t="s">
        <v>334</v>
      </c>
      <c r="B387">
        <v>6</v>
      </c>
      <c r="C387" t="s">
        <v>4782</v>
      </c>
      <c r="D387" t="s">
        <v>4783</v>
      </c>
      <c r="E387">
        <v>1209.94</v>
      </c>
      <c r="F387">
        <v>1188.79</v>
      </c>
      <c r="G387">
        <v>1419.61</v>
      </c>
      <c r="H387">
        <v>1161.79</v>
      </c>
    </row>
    <row r="388" spans="1:8" x14ac:dyDescent="0.25">
      <c r="A388" t="s">
        <v>334</v>
      </c>
      <c r="B388">
        <v>7</v>
      </c>
      <c r="C388" t="s">
        <v>5200</v>
      </c>
      <c r="D388" t="s">
        <v>5201</v>
      </c>
      <c r="E388">
        <v>873.55</v>
      </c>
      <c r="F388">
        <v>951.36</v>
      </c>
      <c r="G388">
        <v>983</v>
      </c>
      <c r="H388">
        <v>813.95</v>
      </c>
    </row>
    <row r="389" spans="1:8" x14ac:dyDescent="0.25">
      <c r="A389" t="s">
        <v>334</v>
      </c>
      <c r="B389">
        <v>8</v>
      </c>
      <c r="C389" t="s">
        <v>4923</v>
      </c>
      <c r="D389" t="s">
        <v>4924</v>
      </c>
      <c r="E389">
        <v>579.29999999999995</v>
      </c>
      <c r="F389">
        <v>644.84</v>
      </c>
      <c r="G389">
        <v>680.39</v>
      </c>
      <c r="H389">
        <v>788.48</v>
      </c>
    </row>
    <row r="390" spans="1:8" x14ac:dyDescent="0.25">
      <c r="A390" t="s">
        <v>334</v>
      </c>
      <c r="B390">
        <v>9</v>
      </c>
      <c r="C390" t="s">
        <v>4753</v>
      </c>
      <c r="D390" t="s">
        <v>4746</v>
      </c>
      <c r="E390">
        <v>1606.94</v>
      </c>
      <c r="F390">
        <v>1734.41</v>
      </c>
      <c r="G390">
        <v>1440.3</v>
      </c>
      <c r="H390">
        <v>678.96</v>
      </c>
    </row>
    <row r="391" spans="1:8" x14ac:dyDescent="0.25">
      <c r="A391" t="s">
        <v>334</v>
      </c>
      <c r="B391">
        <v>10</v>
      </c>
      <c r="C391" t="s">
        <v>5202</v>
      </c>
      <c r="D391" t="s">
        <v>5203</v>
      </c>
      <c r="E391">
        <v>940.31</v>
      </c>
      <c r="F391">
        <v>1112.8699999999999</v>
      </c>
      <c r="G391">
        <v>820.22</v>
      </c>
      <c r="H391">
        <v>605.1</v>
      </c>
    </row>
    <row r="392" spans="1:8" x14ac:dyDescent="0.25">
      <c r="A392" t="s">
        <v>334</v>
      </c>
      <c r="B392">
        <v>11</v>
      </c>
      <c r="C392" t="s">
        <v>5204</v>
      </c>
      <c r="D392" t="s">
        <v>5205</v>
      </c>
      <c r="E392">
        <v>536.85</v>
      </c>
      <c r="F392">
        <v>552.79999999999995</v>
      </c>
      <c r="G392">
        <v>520.79999999999995</v>
      </c>
      <c r="H392">
        <v>553.98</v>
      </c>
    </row>
    <row r="393" spans="1:8" x14ac:dyDescent="0.25">
      <c r="A393" t="s">
        <v>334</v>
      </c>
      <c r="B393">
        <v>12</v>
      </c>
      <c r="C393" t="s">
        <v>5206</v>
      </c>
      <c r="D393" t="s">
        <v>5207</v>
      </c>
      <c r="E393">
        <v>13.48</v>
      </c>
      <c r="F393">
        <v>17.77</v>
      </c>
      <c r="G393">
        <v>261.7</v>
      </c>
      <c r="H393">
        <v>520.16</v>
      </c>
    </row>
    <row r="394" spans="1:8" x14ac:dyDescent="0.25">
      <c r="A394" t="s">
        <v>334</v>
      </c>
      <c r="B394">
        <v>13</v>
      </c>
      <c r="C394" t="s">
        <v>4871</v>
      </c>
      <c r="D394" t="s">
        <v>4872</v>
      </c>
      <c r="E394">
        <v>480.86</v>
      </c>
      <c r="F394">
        <v>512.22</v>
      </c>
      <c r="G394">
        <v>529.87</v>
      </c>
      <c r="H394">
        <v>454.23</v>
      </c>
    </row>
    <row r="395" spans="1:8" x14ac:dyDescent="0.25">
      <c r="A395" t="s">
        <v>334</v>
      </c>
      <c r="B395">
        <v>14</v>
      </c>
      <c r="C395" t="s">
        <v>4745</v>
      </c>
      <c r="D395" t="s">
        <v>4746</v>
      </c>
      <c r="E395">
        <v>456.71</v>
      </c>
      <c r="F395">
        <v>519.46</v>
      </c>
      <c r="G395">
        <v>523.64</v>
      </c>
      <c r="H395">
        <v>451.89</v>
      </c>
    </row>
    <row r="396" spans="1:8" x14ac:dyDescent="0.25">
      <c r="A396" t="s">
        <v>334</v>
      </c>
      <c r="B396">
        <v>15</v>
      </c>
      <c r="C396" t="s">
        <v>4849</v>
      </c>
      <c r="D396" t="s">
        <v>4850</v>
      </c>
      <c r="E396">
        <v>428.07</v>
      </c>
      <c r="F396">
        <v>448.51</v>
      </c>
      <c r="G396">
        <v>476.53</v>
      </c>
      <c r="H396">
        <v>433.29</v>
      </c>
    </row>
    <row r="397" spans="1:8" x14ac:dyDescent="0.25">
      <c r="A397" t="s">
        <v>334</v>
      </c>
      <c r="B397">
        <v>16</v>
      </c>
      <c r="C397" t="s">
        <v>5032</v>
      </c>
      <c r="D397" t="s">
        <v>5033</v>
      </c>
      <c r="E397">
        <v>369</v>
      </c>
      <c r="F397">
        <v>476.67</v>
      </c>
      <c r="G397">
        <v>465.52</v>
      </c>
      <c r="H397">
        <v>393.36</v>
      </c>
    </row>
    <row r="398" spans="1:8" x14ac:dyDescent="0.25">
      <c r="A398" t="s">
        <v>334</v>
      </c>
      <c r="B398">
        <v>17</v>
      </c>
      <c r="C398" t="s">
        <v>5023</v>
      </c>
      <c r="D398" t="s">
        <v>5024</v>
      </c>
      <c r="E398">
        <v>527.67999999999995</v>
      </c>
      <c r="F398">
        <v>558.69000000000005</v>
      </c>
      <c r="G398">
        <v>467.23</v>
      </c>
      <c r="H398">
        <v>328.04</v>
      </c>
    </row>
    <row r="399" spans="1:8" x14ac:dyDescent="0.25">
      <c r="A399" t="s">
        <v>334</v>
      </c>
      <c r="B399">
        <v>18</v>
      </c>
      <c r="C399" t="s">
        <v>4765</v>
      </c>
      <c r="D399" t="s">
        <v>4766</v>
      </c>
      <c r="E399">
        <v>43.79</v>
      </c>
      <c r="F399">
        <v>65.75</v>
      </c>
      <c r="G399">
        <v>89.04</v>
      </c>
      <c r="H399">
        <v>320.57</v>
      </c>
    </row>
    <row r="400" spans="1:8" x14ac:dyDescent="0.25">
      <c r="A400" t="s">
        <v>334</v>
      </c>
      <c r="B400">
        <v>19</v>
      </c>
      <c r="C400" t="s">
        <v>4776</v>
      </c>
      <c r="D400" t="s">
        <v>4777</v>
      </c>
      <c r="E400">
        <v>362.77</v>
      </c>
      <c r="F400">
        <v>403.51</v>
      </c>
      <c r="G400">
        <v>364.53</v>
      </c>
      <c r="H400">
        <v>255.54</v>
      </c>
    </row>
    <row r="401" spans="1:8" x14ac:dyDescent="0.25">
      <c r="A401" t="s">
        <v>334</v>
      </c>
      <c r="B401">
        <v>20</v>
      </c>
      <c r="C401" t="s">
        <v>5208</v>
      </c>
      <c r="D401" t="s">
        <v>5209</v>
      </c>
      <c r="E401">
        <v>211.5</v>
      </c>
      <c r="F401">
        <v>164.76</v>
      </c>
      <c r="G401">
        <v>210.59</v>
      </c>
      <c r="H401">
        <v>247.84</v>
      </c>
    </row>
    <row r="402" spans="1:8" x14ac:dyDescent="0.25">
      <c r="A402" t="s">
        <v>334</v>
      </c>
      <c r="B402">
        <v>21</v>
      </c>
      <c r="C402" t="s">
        <v>5210</v>
      </c>
      <c r="D402" t="s">
        <v>5211</v>
      </c>
      <c r="E402">
        <v>151.36000000000001</v>
      </c>
      <c r="F402">
        <v>172.57</v>
      </c>
      <c r="G402">
        <v>241.36</v>
      </c>
      <c r="H402">
        <v>246.74</v>
      </c>
    </row>
    <row r="403" spans="1:8" x14ac:dyDescent="0.25">
      <c r="A403" t="s">
        <v>334</v>
      </c>
      <c r="B403">
        <v>22</v>
      </c>
      <c r="C403" t="s">
        <v>5212</v>
      </c>
      <c r="D403" t="s">
        <v>5213</v>
      </c>
      <c r="E403">
        <v>125</v>
      </c>
      <c r="F403">
        <v>199.71</v>
      </c>
      <c r="G403">
        <v>223.49</v>
      </c>
      <c r="H403">
        <v>229.39</v>
      </c>
    </row>
    <row r="404" spans="1:8" x14ac:dyDescent="0.25">
      <c r="A404" t="s">
        <v>334</v>
      </c>
      <c r="B404">
        <v>23</v>
      </c>
      <c r="C404" t="s">
        <v>5214</v>
      </c>
      <c r="D404" t="s">
        <v>5215</v>
      </c>
      <c r="E404">
        <v>130.22999999999999</v>
      </c>
      <c r="F404">
        <v>167.14</v>
      </c>
      <c r="G404">
        <v>187.88</v>
      </c>
      <c r="H404">
        <v>224.91</v>
      </c>
    </row>
    <row r="405" spans="1:8" x14ac:dyDescent="0.25">
      <c r="A405" t="s">
        <v>334</v>
      </c>
      <c r="B405">
        <v>24</v>
      </c>
      <c r="C405" t="s">
        <v>4841</v>
      </c>
      <c r="D405" t="s">
        <v>4842</v>
      </c>
      <c r="E405">
        <v>99.93</v>
      </c>
      <c r="F405">
        <v>110.25</v>
      </c>
      <c r="G405">
        <v>130.96</v>
      </c>
      <c r="H405">
        <v>211.11</v>
      </c>
    </row>
    <row r="406" spans="1:8" x14ac:dyDescent="0.25">
      <c r="A406" t="s">
        <v>334</v>
      </c>
      <c r="B406">
        <v>25</v>
      </c>
      <c r="C406" t="s">
        <v>4953</v>
      </c>
      <c r="D406" t="s">
        <v>4954</v>
      </c>
      <c r="E406">
        <v>182.93</v>
      </c>
      <c r="F406">
        <v>233.27</v>
      </c>
      <c r="G406">
        <v>195.73</v>
      </c>
      <c r="H406">
        <v>202.7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13422.35</v>
      </c>
      <c r="F407">
        <v>14370.43</v>
      </c>
      <c r="G407">
        <v>13221.31</v>
      </c>
      <c r="H407">
        <v>12635.15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6351.67</v>
      </c>
      <c r="F408">
        <v>7299.5</v>
      </c>
      <c r="G408">
        <v>6429.23</v>
      </c>
      <c r="H408">
        <v>6340.42</v>
      </c>
    </row>
    <row r="409" spans="1:8" x14ac:dyDescent="0.25">
      <c r="A409" t="s">
        <v>337</v>
      </c>
      <c r="B409">
        <v>1</v>
      </c>
      <c r="C409" t="s">
        <v>5186</v>
      </c>
      <c r="D409" t="s">
        <v>5187</v>
      </c>
      <c r="E409">
        <v>1184.05</v>
      </c>
      <c r="F409">
        <v>1441.4</v>
      </c>
      <c r="G409">
        <v>758.78</v>
      </c>
      <c r="H409">
        <v>823.47</v>
      </c>
    </row>
    <row r="410" spans="1:8" x14ac:dyDescent="0.25">
      <c r="A410" t="s">
        <v>337</v>
      </c>
      <c r="B410">
        <v>2</v>
      </c>
      <c r="C410" t="s">
        <v>5216</v>
      </c>
      <c r="D410" t="s">
        <v>5217</v>
      </c>
      <c r="E410">
        <v>746.77</v>
      </c>
      <c r="F410">
        <v>811.58</v>
      </c>
      <c r="G410">
        <v>757.74</v>
      </c>
      <c r="H410">
        <v>733.04</v>
      </c>
    </row>
    <row r="411" spans="1:8" x14ac:dyDescent="0.25">
      <c r="A411" t="s">
        <v>337</v>
      </c>
      <c r="B411">
        <v>3</v>
      </c>
      <c r="C411" t="s">
        <v>5192</v>
      </c>
      <c r="D411" t="s">
        <v>5193</v>
      </c>
      <c r="E411">
        <v>357.21</v>
      </c>
      <c r="F411">
        <v>400.71</v>
      </c>
      <c r="G411">
        <v>464.69</v>
      </c>
      <c r="H411">
        <v>611.26</v>
      </c>
    </row>
    <row r="412" spans="1:8" x14ac:dyDescent="0.25">
      <c r="A412" t="s">
        <v>337</v>
      </c>
      <c r="B412">
        <v>4</v>
      </c>
      <c r="C412" t="s">
        <v>4951</v>
      </c>
      <c r="D412" t="s">
        <v>4952</v>
      </c>
      <c r="E412">
        <v>441.7</v>
      </c>
      <c r="F412">
        <v>398.83</v>
      </c>
      <c r="G412">
        <v>383.39</v>
      </c>
      <c r="H412">
        <v>446</v>
      </c>
    </row>
    <row r="413" spans="1:8" x14ac:dyDescent="0.25">
      <c r="A413" t="s">
        <v>337</v>
      </c>
      <c r="B413">
        <v>5</v>
      </c>
      <c r="C413" t="s">
        <v>5218</v>
      </c>
      <c r="D413" t="s">
        <v>5219</v>
      </c>
      <c r="E413">
        <v>256.24</v>
      </c>
      <c r="F413">
        <v>333.93</v>
      </c>
      <c r="G413">
        <v>432.14</v>
      </c>
      <c r="H413">
        <v>385.28</v>
      </c>
    </row>
    <row r="414" spans="1:8" x14ac:dyDescent="0.25">
      <c r="A414" t="s">
        <v>337</v>
      </c>
      <c r="B414">
        <v>6</v>
      </c>
      <c r="C414" t="s">
        <v>4763</v>
      </c>
      <c r="D414" t="s">
        <v>4764</v>
      </c>
      <c r="E414">
        <v>181.21</v>
      </c>
      <c r="F414">
        <v>446.02</v>
      </c>
      <c r="G414">
        <v>217.57</v>
      </c>
      <c r="H414">
        <v>365.98</v>
      </c>
    </row>
    <row r="415" spans="1:8" x14ac:dyDescent="0.25">
      <c r="A415" t="s">
        <v>337</v>
      </c>
      <c r="B415">
        <v>7</v>
      </c>
      <c r="C415" t="s">
        <v>5220</v>
      </c>
      <c r="D415" t="s">
        <v>5221</v>
      </c>
      <c r="E415">
        <v>394.25</v>
      </c>
      <c r="F415">
        <v>396.57</v>
      </c>
      <c r="G415">
        <v>368.31</v>
      </c>
      <c r="H415">
        <v>358.68</v>
      </c>
    </row>
    <row r="416" spans="1:8" x14ac:dyDescent="0.25">
      <c r="A416" t="s">
        <v>337</v>
      </c>
      <c r="B416">
        <v>8</v>
      </c>
      <c r="C416" t="s">
        <v>4943</v>
      </c>
      <c r="D416" t="s">
        <v>4944</v>
      </c>
      <c r="E416">
        <v>175.89</v>
      </c>
      <c r="F416">
        <v>206.99</v>
      </c>
      <c r="G416">
        <v>230.26</v>
      </c>
      <c r="H416">
        <v>241.74</v>
      </c>
    </row>
    <row r="417" spans="1:8" x14ac:dyDescent="0.25">
      <c r="A417" t="s">
        <v>337</v>
      </c>
      <c r="B417">
        <v>9</v>
      </c>
      <c r="C417" t="s">
        <v>5222</v>
      </c>
      <c r="D417" t="s">
        <v>5223</v>
      </c>
      <c r="E417">
        <v>44.77</v>
      </c>
      <c r="F417">
        <v>171.16</v>
      </c>
      <c r="G417">
        <v>334.15</v>
      </c>
      <c r="H417">
        <v>228.93</v>
      </c>
    </row>
    <row r="418" spans="1:8" x14ac:dyDescent="0.25">
      <c r="A418" t="s">
        <v>337</v>
      </c>
      <c r="B418">
        <v>10</v>
      </c>
      <c r="C418" t="s">
        <v>5180</v>
      </c>
      <c r="D418" t="s">
        <v>5181</v>
      </c>
      <c r="E418">
        <v>348.77</v>
      </c>
      <c r="F418">
        <v>385.27</v>
      </c>
      <c r="G418">
        <v>291.39999999999998</v>
      </c>
      <c r="H418">
        <v>212.91</v>
      </c>
    </row>
    <row r="419" spans="1:8" x14ac:dyDescent="0.25">
      <c r="A419" t="s">
        <v>337</v>
      </c>
      <c r="B419">
        <v>11</v>
      </c>
      <c r="C419" t="s">
        <v>4747</v>
      </c>
      <c r="D419" t="s">
        <v>4748</v>
      </c>
      <c r="E419">
        <v>281.20999999999998</v>
      </c>
      <c r="F419">
        <v>308.27999999999997</v>
      </c>
      <c r="G419">
        <v>319.89999999999998</v>
      </c>
      <c r="H419">
        <v>195.39</v>
      </c>
    </row>
    <row r="420" spans="1:8" x14ac:dyDescent="0.25">
      <c r="A420" t="s">
        <v>337</v>
      </c>
      <c r="B420">
        <v>12</v>
      </c>
      <c r="C420" t="s">
        <v>5224</v>
      </c>
      <c r="D420" t="s">
        <v>5225</v>
      </c>
      <c r="E420">
        <v>155.47</v>
      </c>
      <c r="F420">
        <v>170.79</v>
      </c>
      <c r="G420">
        <v>257.39</v>
      </c>
      <c r="H420">
        <v>188.07</v>
      </c>
    </row>
    <row r="421" spans="1:8" x14ac:dyDescent="0.25">
      <c r="A421" t="s">
        <v>337</v>
      </c>
      <c r="B421">
        <v>13</v>
      </c>
      <c r="C421" t="s">
        <v>5226</v>
      </c>
      <c r="D421" t="s">
        <v>5227</v>
      </c>
      <c r="E421">
        <v>214.18</v>
      </c>
      <c r="F421">
        <v>149.88999999999999</v>
      </c>
      <c r="G421">
        <v>100.61</v>
      </c>
      <c r="H421">
        <v>151.35</v>
      </c>
    </row>
    <row r="422" spans="1:8" x14ac:dyDescent="0.25">
      <c r="A422" t="s">
        <v>337</v>
      </c>
      <c r="B422">
        <v>14</v>
      </c>
      <c r="C422" t="s">
        <v>4923</v>
      </c>
      <c r="D422" t="s">
        <v>4924</v>
      </c>
      <c r="E422">
        <v>98.99</v>
      </c>
      <c r="F422">
        <v>114.43</v>
      </c>
      <c r="G422">
        <v>127.69</v>
      </c>
      <c r="H422">
        <v>150.94999999999999</v>
      </c>
    </row>
    <row r="423" spans="1:8" x14ac:dyDescent="0.25">
      <c r="A423" t="s">
        <v>337</v>
      </c>
      <c r="B423">
        <v>15</v>
      </c>
      <c r="C423" t="s">
        <v>5228</v>
      </c>
      <c r="D423" t="s">
        <v>5229</v>
      </c>
      <c r="E423">
        <v>149.61000000000001</v>
      </c>
      <c r="F423">
        <v>141.22</v>
      </c>
      <c r="G423">
        <v>141.43</v>
      </c>
      <c r="H423">
        <v>139.80000000000001</v>
      </c>
    </row>
    <row r="424" spans="1:8" x14ac:dyDescent="0.25">
      <c r="A424" t="s">
        <v>337</v>
      </c>
      <c r="B424">
        <v>16</v>
      </c>
      <c r="C424" t="s">
        <v>4965</v>
      </c>
      <c r="D424" t="s">
        <v>4966</v>
      </c>
      <c r="E424">
        <v>207.4</v>
      </c>
      <c r="F424">
        <v>173.12</v>
      </c>
      <c r="G424">
        <v>173.94</v>
      </c>
      <c r="H424">
        <v>134.31</v>
      </c>
    </row>
    <row r="425" spans="1:8" x14ac:dyDescent="0.25">
      <c r="A425" t="s">
        <v>337</v>
      </c>
      <c r="B425">
        <v>17</v>
      </c>
      <c r="C425" t="s">
        <v>4947</v>
      </c>
      <c r="D425" t="s">
        <v>4948</v>
      </c>
      <c r="E425">
        <v>134.99</v>
      </c>
      <c r="F425">
        <v>180.64</v>
      </c>
      <c r="G425">
        <v>171.79</v>
      </c>
      <c r="H425">
        <v>127.41</v>
      </c>
    </row>
    <row r="426" spans="1:8" x14ac:dyDescent="0.25">
      <c r="A426" t="s">
        <v>337</v>
      </c>
      <c r="B426">
        <v>18</v>
      </c>
      <c r="C426" t="s">
        <v>4849</v>
      </c>
      <c r="D426" t="s">
        <v>4850</v>
      </c>
      <c r="E426">
        <v>101.86</v>
      </c>
      <c r="F426">
        <v>65.11</v>
      </c>
      <c r="G426">
        <v>75.72</v>
      </c>
      <c r="H426">
        <v>122.88</v>
      </c>
    </row>
    <row r="427" spans="1:8" x14ac:dyDescent="0.25">
      <c r="A427" t="s">
        <v>337</v>
      </c>
      <c r="B427">
        <v>19</v>
      </c>
      <c r="C427" t="s">
        <v>646</v>
      </c>
      <c r="D427" t="s">
        <v>5230</v>
      </c>
      <c r="E427">
        <v>190.81</v>
      </c>
      <c r="F427">
        <v>186.78</v>
      </c>
      <c r="G427">
        <v>151.28</v>
      </c>
      <c r="H427">
        <v>116.67</v>
      </c>
    </row>
    <row r="428" spans="1:8" x14ac:dyDescent="0.25">
      <c r="A428" t="s">
        <v>337</v>
      </c>
      <c r="B428">
        <v>20</v>
      </c>
      <c r="C428" t="s">
        <v>5194</v>
      </c>
      <c r="D428" t="s">
        <v>5195</v>
      </c>
      <c r="E428">
        <v>168.06</v>
      </c>
      <c r="F428">
        <v>221.43</v>
      </c>
      <c r="G428">
        <v>145.55000000000001</v>
      </c>
      <c r="H428">
        <v>112.74</v>
      </c>
    </row>
    <row r="429" spans="1:8" x14ac:dyDescent="0.25">
      <c r="A429" t="s">
        <v>337</v>
      </c>
      <c r="B429">
        <v>21</v>
      </c>
      <c r="C429" t="s">
        <v>5231</v>
      </c>
      <c r="D429" t="s">
        <v>5232</v>
      </c>
      <c r="E429">
        <v>74.03</v>
      </c>
      <c r="F429">
        <v>81.040000000000006</v>
      </c>
      <c r="G429">
        <v>88.79</v>
      </c>
      <c r="H429">
        <v>108.09</v>
      </c>
    </row>
    <row r="430" spans="1:8" x14ac:dyDescent="0.25">
      <c r="A430" t="s">
        <v>337</v>
      </c>
      <c r="B430">
        <v>22</v>
      </c>
      <c r="C430" t="s">
        <v>5023</v>
      </c>
      <c r="D430" t="s">
        <v>5024</v>
      </c>
      <c r="E430">
        <v>86.4</v>
      </c>
      <c r="F430">
        <v>120.35</v>
      </c>
      <c r="G430">
        <v>112.08</v>
      </c>
      <c r="H430">
        <v>101.55</v>
      </c>
    </row>
    <row r="431" spans="1:8" x14ac:dyDescent="0.25">
      <c r="A431" t="s">
        <v>337</v>
      </c>
      <c r="B431">
        <v>23</v>
      </c>
      <c r="C431" t="s">
        <v>5233</v>
      </c>
      <c r="D431" t="s">
        <v>5234</v>
      </c>
      <c r="E431">
        <v>146.37</v>
      </c>
      <c r="F431">
        <v>190.45</v>
      </c>
      <c r="G431">
        <v>154.82</v>
      </c>
      <c r="H431">
        <v>96.07</v>
      </c>
    </row>
    <row r="432" spans="1:8" x14ac:dyDescent="0.25">
      <c r="A432" t="s">
        <v>337</v>
      </c>
      <c r="B432">
        <v>24</v>
      </c>
      <c r="C432" t="s">
        <v>5235</v>
      </c>
      <c r="D432" t="s">
        <v>5236</v>
      </c>
      <c r="E432">
        <v>134.69999999999999</v>
      </c>
      <c r="F432">
        <v>137.66999999999999</v>
      </c>
      <c r="G432">
        <v>105.82</v>
      </c>
      <c r="H432">
        <v>95.87</v>
      </c>
    </row>
    <row r="433" spans="1:8" x14ac:dyDescent="0.25">
      <c r="A433" t="s">
        <v>337</v>
      </c>
      <c r="B433">
        <v>25</v>
      </c>
      <c r="C433" t="s">
        <v>5237</v>
      </c>
      <c r="D433" t="s">
        <v>5238</v>
      </c>
      <c r="E433">
        <v>76.739999999999995</v>
      </c>
      <c r="F433">
        <v>65.849999999999994</v>
      </c>
      <c r="G433">
        <v>63.99</v>
      </c>
      <c r="H433">
        <v>91.99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11244.08</v>
      </c>
      <c r="F434">
        <v>11581.74</v>
      </c>
      <c r="G434">
        <v>11658.55</v>
      </c>
      <c r="H434">
        <v>10399.459999999999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6475.62</v>
      </c>
      <c r="F435">
        <v>6466.91</v>
      </c>
      <c r="G435">
        <v>6694.92</v>
      </c>
      <c r="H435">
        <v>6090.47</v>
      </c>
    </row>
    <row r="436" spans="1:8" x14ac:dyDescent="0.25">
      <c r="A436" t="s">
        <v>341</v>
      </c>
      <c r="B436">
        <v>1</v>
      </c>
      <c r="C436" t="s">
        <v>4747</v>
      </c>
      <c r="D436" t="s">
        <v>4748</v>
      </c>
      <c r="E436">
        <v>2580.15</v>
      </c>
      <c r="F436">
        <v>2244.65</v>
      </c>
      <c r="G436">
        <v>2282.92</v>
      </c>
      <c r="H436">
        <v>1625.83</v>
      </c>
    </row>
    <row r="437" spans="1:8" x14ac:dyDescent="0.25">
      <c r="A437" t="s">
        <v>341</v>
      </c>
      <c r="B437">
        <v>2</v>
      </c>
      <c r="C437" t="s">
        <v>4943</v>
      </c>
      <c r="D437" t="s">
        <v>4944</v>
      </c>
      <c r="E437">
        <v>808.98</v>
      </c>
      <c r="F437">
        <v>923.65</v>
      </c>
      <c r="G437">
        <v>872.08</v>
      </c>
      <c r="H437">
        <v>878.64</v>
      </c>
    </row>
    <row r="438" spans="1:8" x14ac:dyDescent="0.25">
      <c r="A438" t="s">
        <v>341</v>
      </c>
      <c r="B438">
        <v>3</v>
      </c>
      <c r="C438" t="s">
        <v>4763</v>
      </c>
      <c r="D438" t="s">
        <v>4764</v>
      </c>
      <c r="E438">
        <v>403.49</v>
      </c>
      <c r="F438">
        <v>489.18</v>
      </c>
      <c r="G438">
        <v>536.4</v>
      </c>
      <c r="H438">
        <v>611.41999999999996</v>
      </c>
    </row>
    <row r="439" spans="1:8" x14ac:dyDescent="0.25">
      <c r="A439" t="s">
        <v>341</v>
      </c>
      <c r="B439">
        <v>4</v>
      </c>
      <c r="C439" t="s">
        <v>5170</v>
      </c>
      <c r="D439" t="s">
        <v>5171</v>
      </c>
      <c r="E439">
        <v>832.45</v>
      </c>
      <c r="F439">
        <v>572.19000000000005</v>
      </c>
      <c r="G439">
        <v>565.79</v>
      </c>
      <c r="H439">
        <v>505.25</v>
      </c>
    </row>
    <row r="440" spans="1:8" x14ac:dyDescent="0.25">
      <c r="A440" t="s">
        <v>341</v>
      </c>
      <c r="B440">
        <v>5</v>
      </c>
      <c r="C440" t="s">
        <v>4947</v>
      </c>
      <c r="D440" t="s">
        <v>4948</v>
      </c>
      <c r="E440">
        <v>217.54</v>
      </c>
      <c r="F440">
        <v>313.44</v>
      </c>
      <c r="G440">
        <v>285.41000000000003</v>
      </c>
      <c r="H440">
        <v>307.17</v>
      </c>
    </row>
    <row r="441" spans="1:8" x14ac:dyDescent="0.25">
      <c r="A441" t="s">
        <v>341</v>
      </c>
      <c r="B441">
        <v>6</v>
      </c>
      <c r="C441" t="s">
        <v>5186</v>
      </c>
      <c r="D441" t="s">
        <v>5187</v>
      </c>
      <c r="E441">
        <v>217.68</v>
      </c>
      <c r="F441">
        <v>194.92</v>
      </c>
      <c r="G441">
        <v>226.87</v>
      </c>
      <c r="H441">
        <v>282.7</v>
      </c>
    </row>
    <row r="442" spans="1:8" x14ac:dyDescent="0.25">
      <c r="A442" t="s">
        <v>341</v>
      </c>
      <c r="B442">
        <v>7</v>
      </c>
      <c r="C442" t="s">
        <v>5239</v>
      </c>
      <c r="D442" t="s">
        <v>5240</v>
      </c>
      <c r="E442">
        <v>95.64</v>
      </c>
      <c r="F442">
        <v>70.45</v>
      </c>
      <c r="G442">
        <v>158.15</v>
      </c>
      <c r="H442">
        <v>209.16</v>
      </c>
    </row>
    <row r="443" spans="1:8" x14ac:dyDescent="0.25">
      <c r="A443" t="s">
        <v>341</v>
      </c>
      <c r="B443">
        <v>8</v>
      </c>
      <c r="C443" t="s">
        <v>5241</v>
      </c>
      <c r="D443" t="s">
        <v>5242</v>
      </c>
      <c r="E443">
        <v>125.69</v>
      </c>
      <c r="F443">
        <v>136.57</v>
      </c>
      <c r="G443">
        <v>239.55</v>
      </c>
      <c r="H443">
        <v>160.38999999999999</v>
      </c>
    </row>
    <row r="444" spans="1:8" x14ac:dyDescent="0.25">
      <c r="A444" t="s">
        <v>341</v>
      </c>
      <c r="B444">
        <v>9</v>
      </c>
      <c r="C444" t="s">
        <v>5243</v>
      </c>
      <c r="D444" t="s">
        <v>5244</v>
      </c>
      <c r="E444">
        <v>162.69999999999999</v>
      </c>
      <c r="F444">
        <v>152.72999999999999</v>
      </c>
      <c r="G444">
        <v>174.62</v>
      </c>
      <c r="H444">
        <v>131.33000000000001</v>
      </c>
    </row>
    <row r="445" spans="1:8" x14ac:dyDescent="0.25">
      <c r="A445" t="s">
        <v>341</v>
      </c>
      <c r="B445">
        <v>10</v>
      </c>
      <c r="C445" t="s">
        <v>4745</v>
      </c>
      <c r="D445" t="s">
        <v>4746</v>
      </c>
      <c r="E445">
        <v>28.06</v>
      </c>
      <c r="F445">
        <v>42.85</v>
      </c>
      <c r="G445">
        <v>114.83</v>
      </c>
      <c r="H445">
        <v>118.31</v>
      </c>
    </row>
    <row r="446" spans="1:8" x14ac:dyDescent="0.25">
      <c r="A446" t="s">
        <v>341</v>
      </c>
      <c r="B446">
        <v>11</v>
      </c>
      <c r="C446" t="s">
        <v>5245</v>
      </c>
      <c r="D446" t="s">
        <v>5246</v>
      </c>
      <c r="E446">
        <v>0.6</v>
      </c>
      <c r="F446">
        <v>29.29</v>
      </c>
      <c r="G446">
        <v>59.98</v>
      </c>
      <c r="H446">
        <v>111.85</v>
      </c>
    </row>
    <row r="447" spans="1:8" x14ac:dyDescent="0.25">
      <c r="A447" t="s">
        <v>341</v>
      </c>
      <c r="B447">
        <v>12</v>
      </c>
      <c r="C447" t="s">
        <v>4955</v>
      </c>
      <c r="D447" t="s">
        <v>4956</v>
      </c>
      <c r="E447">
        <v>94.58</v>
      </c>
      <c r="F447">
        <v>132.53</v>
      </c>
      <c r="G447">
        <v>117.9</v>
      </c>
      <c r="H447">
        <v>106.92</v>
      </c>
    </row>
    <row r="448" spans="1:8" x14ac:dyDescent="0.25">
      <c r="A448" t="s">
        <v>341</v>
      </c>
      <c r="B448">
        <v>13</v>
      </c>
      <c r="C448" t="s">
        <v>5247</v>
      </c>
      <c r="D448" t="s">
        <v>5248</v>
      </c>
      <c r="E448">
        <v>106.3</v>
      </c>
      <c r="F448">
        <v>138.88</v>
      </c>
      <c r="G448">
        <v>129.41</v>
      </c>
      <c r="H448">
        <v>101.15</v>
      </c>
    </row>
    <row r="449" spans="1:8" x14ac:dyDescent="0.25">
      <c r="A449" t="s">
        <v>341</v>
      </c>
      <c r="B449">
        <v>14</v>
      </c>
      <c r="C449" t="s">
        <v>5194</v>
      </c>
      <c r="D449" t="s">
        <v>5195</v>
      </c>
      <c r="E449">
        <v>124.6</v>
      </c>
      <c r="F449">
        <v>154.44999999999999</v>
      </c>
      <c r="G449">
        <v>116.2</v>
      </c>
      <c r="H449">
        <v>93.48</v>
      </c>
    </row>
    <row r="450" spans="1:8" x14ac:dyDescent="0.25">
      <c r="A450" t="s">
        <v>341</v>
      </c>
      <c r="B450">
        <v>15</v>
      </c>
      <c r="C450" t="s">
        <v>5097</v>
      </c>
      <c r="D450" t="s">
        <v>5098</v>
      </c>
      <c r="E450">
        <v>50.3</v>
      </c>
      <c r="F450">
        <v>228.52</v>
      </c>
      <c r="G450">
        <v>107.19</v>
      </c>
      <c r="H450">
        <v>91.61</v>
      </c>
    </row>
    <row r="451" spans="1:8" x14ac:dyDescent="0.25">
      <c r="A451" t="s">
        <v>341</v>
      </c>
      <c r="B451">
        <v>16</v>
      </c>
      <c r="C451" t="s">
        <v>4843</v>
      </c>
      <c r="D451" t="s">
        <v>4844</v>
      </c>
      <c r="E451">
        <v>52.88</v>
      </c>
      <c r="F451">
        <v>79.67</v>
      </c>
      <c r="G451">
        <v>85.74</v>
      </c>
      <c r="H451">
        <v>89.86</v>
      </c>
    </row>
    <row r="452" spans="1:8" x14ac:dyDescent="0.25">
      <c r="A452" t="s">
        <v>341</v>
      </c>
      <c r="B452">
        <v>17</v>
      </c>
      <c r="C452" t="s">
        <v>5249</v>
      </c>
      <c r="D452" t="s">
        <v>5250</v>
      </c>
      <c r="E452">
        <v>107.71</v>
      </c>
      <c r="F452">
        <v>104</v>
      </c>
      <c r="G452">
        <v>104.55</v>
      </c>
      <c r="H452">
        <v>88.55</v>
      </c>
    </row>
    <row r="453" spans="1:8" x14ac:dyDescent="0.25">
      <c r="A453" t="s">
        <v>341</v>
      </c>
      <c r="B453">
        <v>18</v>
      </c>
      <c r="C453" t="s">
        <v>646</v>
      </c>
      <c r="D453" t="s">
        <v>5230</v>
      </c>
      <c r="E453">
        <v>0.49</v>
      </c>
      <c r="F453">
        <v>0.05</v>
      </c>
      <c r="G453">
        <v>0.22</v>
      </c>
      <c r="H453">
        <v>84.48</v>
      </c>
    </row>
    <row r="454" spans="1:8" x14ac:dyDescent="0.25">
      <c r="A454" t="s">
        <v>341</v>
      </c>
      <c r="B454">
        <v>19</v>
      </c>
      <c r="C454" t="s">
        <v>4941</v>
      </c>
      <c r="D454" t="s">
        <v>4942</v>
      </c>
      <c r="E454">
        <v>0.48</v>
      </c>
      <c r="F454">
        <v>9.77</v>
      </c>
      <c r="G454">
        <v>75.02</v>
      </c>
      <c r="H454">
        <v>81.17</v>
      </c>
    </row>
    <row r="455" spans="1:8" x14ac:dyDescent="0.25">
      <c r="A455" t="s">
        <v>341</v>
      </c>
      <c r="B455">
        <v>20</v>
      </c>
      <c r="C455" t="s">
        <v>4971</v>
      </c>
      <c r="D455" t="s">
        <v>4972</v>
      </c>
      <c r="E455">
        <v>207.73</v>
      </c>
      <c r="F455">
        <v>148.41999999999999</v>
      </c>
      <c r="G455">
        <v>89.03</v>
      </c>
      <c r="H455">
        <v>72.48</v>
      </c>
    </row>
    <row r="456" spans="1:8" x14ac:dyDescent="0.25">
      <c r="A456" t="s">
        <v>341</v>
      </c>
      <c r="B456">
        <v>21</v>
      </c>
      <c r="C456" t="s">
        <v>4965</v>
      </c>
      <c r="D456" t="s">
        <v>4966</v>
      </c>
      <c r="E456">
        <v>80.33</v>
      </c>
      <c r="F456">
        <v>83.91</v>
      </c>
      <c r="G456">
        <v>122.46</v>
      </c>
      <c r="H456">
        <v>71.11</v>
      </c>
    </row>
    <row r="457" spans="1:8" x14ac:dyDescent="0.25">
      <c r="A457" t="s">
        <v>341</v>
      </c>
      <c r="B457">
        <v>22</v>
      </c>
      <c r="C457" t="s">
        <v>5218</v>
      </c>
      <c r="D457" t="s">
        <v>5219</v>
      </c>
      <c r="E457">
        <v>36.92</v>
      </c>
      <c r="F457">
        <v>64.959999999999994</v>
      </c>
      <c r="G457">
        <v>54.09</v>
      </c>
      <c r="H457">
        <v>70.84</v>
      </c>
    </row>
    <row r="458" spans="1:8" x14ac:dyDescent="0.25">
      <c r="A458" t="s">
        <v>341</v>
      </c>
      <c r="B458">
        <v>23</v>
      </c>
      <c r="C458" t="s">
        <v>4989</v>
      </c>
      <c r="D458" t="s">
        <v>4990</v>
      </c>
      <c r="E458">
        <v>46.92</v>
      </c>
      <c r="F458">
        <v>51.59</v>
      </c>
      <c r="G458">
        <v>75.78</v>
      </c>
      <c r="H458">
        <v>69.349999999999994</v>
      </c>
    </row>
    <row r="459" spans="1:8" x14ac:dyDescent="0.25">
      <c r="A459" t="s">
        <v>341</v>
      </c>
      <c r="B459">
        <v>24</v>
      </c>
      <c r="C459" t="s">
        <v>5251</v>
      </c>
      <c r="D459" t="s">
        <v>5252</v>
      </c>
      <c r="E459">
        <v>63.62</v>
      </c>
      <c r="F459">
        <v>54.57</v>
      </c>
      <c r="G459">
        <v>56.34</v>
      </c>
      <c r="H459">
        <v>66.89</v>
      </c>
    </row>
    <row r="460" spans="1:8" x14ac:dyDescent="0.25">
      <c r="A460" t="s">
        <v>341</v>
      </c>
      <c r="B460">
        <v>25</v>
      </c>
      <c r="C460" t="s">
        <v>5253</v>
      </c>
      <c r="D460" t="s">
        <v>5254</v>
      </c>
      <c r="E460">
        <v>29.76</v>
      </c>
      <c r="F460">
        <v>45.68</v>
      </c>
      <c r="G460">
        <v>44.38</v>
      </c>
      <c r="H460">
        <v>60.52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30918.82</v>
      </c>
      <c r="F461">
        <v>31808.27</v>
      </c>
      <c r="G461">
        <v>32991.360000000001</v>
      </c>
      <c r="H461">
        <v>24749.78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19166.509999999998</v>
      </c>
      <c r="F462">
        <v>19829.810000000001</v>
      </c>
      <c r="G462">
        <v>22007.74</v>
      </c>
      <c r="H462">
        <v>14581.84</v>
      </c>
    </row>
    <row r="463" spans="1:8" x14ac:dyDescent="0.25">
      <c r="A463" t="s">
        <v>344</v>
      </c>
      <c r="B463">
        <v>1</v>
      </c>
      <c r="C463" t="s">
        <v>4747</v>
      </c>
      <c r="D463" t="s">
        <v>4748</v>
      </c>
      <c r="E463">
        <v>11601.75</v>
      </c>
      <c r="F463">
        <v>12511.32</v>
      </c>
      <c r="G463">
        <v>14559.14</v>
      </c>
      <c r="H463">
        <v>7673.52</v>
      </c>
    </row>
    <row r="464" spans="1:8" x14ac:dyDescent="0.25">
      <c r="A464" t="s">
        <v>344</v>
      </c>
      <c r="B464">
        <v>2</v>
      </c>
      <c r="C464" t="s">
        <v>4929</v>
      </c>
      <c r="D464" t="s">
        <v>4930</v>
      </c>
      <c r="E464">
        <v>1111.1300000000001</v>
      </c>
      <c r="F464">
        <v>1457.79</v>
      </c>
      <c r="G464">
        <v>1399.14</v>
      </c>
      <c r="H464">
        <v>1113.3900000000001</v>
      </c>
    </row>
    <row r="465" spans="1:8" x14ac:dyDescent="0.25">
      <c r="A465" t="s">
        <v>344</v>
      </c>
      <c r="B465">
        <v>3</v>
      </c>
      <c r="C465" t="s">
        <v>4995</v>
      </c>
      <c r="D465" t="s">
        <v>4996</v>
      </c>
      <c r="E465">
        <v>208.15</v>
      </c>
      <c r="F465">
        <v>186.81</v>
      </c>
      <c r="G465">
        <v>184.99</v>
      </c>
      <c r="H465">
        <v>598.73</v>
      </c>
    </row>
    <row r="466" spans="1:8" x14ac:dyDescent="0.25">
      <c r="A466" t="s">
        <v>344</v>
      </c>
      <c r="B466">
        <v>4</v>
      </c>
      <c r="C466" t="s">
        <v>5255</v>
      </c>
      <c r="D466" t="s">
        <v>5256</v>
      </c>
      <c r="E466">
        <v>620.26</v>
      </c>
      <c r="F466">
        <v>531.53</v>
      </c>
      <c r="G466">
        <v>647.13</v>
      </c>
      <c r="H466">
        <v>526.91999999999996</v>
      </c>
    </row>
    <row r="467" spans="1:8" x14ac:dyDescent="0.25">
      <c r="A467" t="s">
        <v>344</v>
      </c>
      <c r="B467">
        <v>5</v>
      </c>
      <c r="C467" t="s">
        <v>4753</v>
      </c>
      <c r="D467" t="s">
        <v>4746</v>
      </c>
      <c r="E467">
        <v>478.16</v>
      </c>
      <c r="F467">
        <v>464.97</v>
      </c>
      <c r="G467">
        <v>556.77</v>
      </c>
      <c r="H467">
        <v>386.3</v>
      </c>
    </row>
    <row r="468" spans="1:8" x14ac:dyDescent="0.25">
      <c r="A468" t="s">
        <v>344</v>
      </c>
      <c r="B468">
        <v>6</v>
      </c>
      <c r="C468" t="s">
        <v>4776</v>
      </c>
      <c r="D468" t="s">
        <v>4777</v>
      </c>
      <c r="E468">
        <v>274.67</v>
      </c>
      <c r="F468">
        <v>251.76</v>
      </c>
      <c r="G468">
        <v>245.89</v>
      </c>
      <c r="H468">
        <v>335.63</v>
      </c>
    </row>
    <row r="469" spans="1:8" x14ac:dyDescent="0.25">
      <c r="A469" t="s">
        <v>344</v>
      </c>
      <c r="B469">
        <v>7</v>
      </c>
      <c r="C469" t="s">
        <v>5257</v>
      </c>
      <c r="D469" t="s">
        <v>5258</v>
      </c>
      <c r="E469">
        <v>380.4</v>
      </c>
      <c r="F469">
        <v>454.94</v>
      </c>
      <c r="G469">
        <v>488.64</v>
      </c>
      <c r="H469">
        <v>319</v>
      </c>
    </row>
    <row r="470" spans="1:8" x14ac:dyDescent="0.25">
      <c r="A470" t="s">
        <v>344</v>
      </c>
      <c r="B470">
        <v>8</v>
      </c>
      <c r="C470" t="s">
        <v>4923</v>
      </c>
      <c r="D470" t="s">
        <v>4924</v>
      </c>
      <c r="E470">
        <v>343.72</v>
      </c>
      <c r="F470">
        <v>334.3</v>
      </c>
      <c r="G470">
        <v>311.72000000000003</v>
      </c>
      <c r="H470">
        <v>286.64999999999998</v>
      </c>
    </row>
    <row r="471" spans="1:8" x14ac:dyDescent="0.25">
      <c r="A471" t="s">
        <v>344</v>
      </c>
      <c r="B471">
        <v>9</v>
      </c>
      <c r="C471" t="s">
        <v>4745</v>
      </c>
      <c r="D471" t="s">
        <v>4746</v>
      </c>
      <c r="E471">
        <v>1655.09</v>
      </c>
      <c r="F471">
        <v>783.69</v>
      </c>
      <c r="G471">
        <v>508.67</v>
      </c>
      <c r="H471">
        <v>277.64</v>
      </c>
    </row>
    <row r="472" spans="1:8" x14ac:dyDescent="0.25">
      <c r="A472" t="s">
        <v>344</v>
      </c>
      <c r="B472">
        <v>10</v>
      </c>
      <c r="C472" t="s">
        <v>4843</v>
      </c>
      <c r="D472" t="s">
        <v>4844</v>
      </c>
      <c r="E472">
        <v>237.32</v>
      </c>
      <c r="F472">
        <v>243.54</v>
      </c>
      <c r="G472">
        <v>252.45</v>
      </c>
      <c r="H472">
        <v>262.60000000000002</v>
      </c>
    </row>
    <row r="473" spans="1:8" x14ac:dyDescent="0.25">
      <c r="A473" t="s">
        <v>344</v>
      </c>
      <c r="B473">
        <v>11</v>
      </c>
      <c r="C473" t="s">
        <v>4847</v>
      </c>
      <c r="D473" t="s">
        <v>4848</v>
      </c>
      <c r="E473">
        <v>97.22</v>
      </c>
      <c r="F473">
        <v>124.74</v>
      </c>
      <c r="G473">
        <v>174.42</v>
      </c>
      <c r="H473">
        <v>225.91</v>
      </c>
    </row>
    <row r="474" spans="1:8" x14ac:dyDescent="0.25">
      <c r="A474" t="s">
        <v>344</v>
      </c>
      <c r="B474">
        <v>12</v>
      </c>
      <c r="C474" t="s">
        <v>5259</v>
      </c>
      <c r="D474" t="s">
        <v>5256</v>
      </c>
      <c r="E474">
        <v>333.6</v>
      </c>
      <c r="F474">
        <v>327.94</v>
      </c>
      <c r="G474">
        <v>176.77</v>
      </c>
      <c r="H474">
        <v>225.02</v>
      </c>
    </row>
    <row r="475" spans="1:8" x14ac:dyDescent="0.25">
      <c r="A475" t="s">
        <v>344</v>
      </c>
      <c r="B475">
        <v>13</v>
      </c>
      <c r="C475" t="s">
        <v>5198</v>
      </c>
      <c r="D475" t="s">
        <v>5199</v>
      </c>
      <c r="E475">
        <v>227.93</v>
      </c>
      <c r="F475">
        <v>256.67</v>
      </c>
      <c r="G475">
        <v>121.72</v>
      </c>
      <c r="H475">
        <v>220.18</v>
      </c>
    </row>
    <row r="476" spans="1:8" x14ac:dyDescent="0.25">
      <c r="A476" t="s">
        <v>344</v>
      </c>
      <c r="B476">
        <v>14</v>
      </c>
      <c r="C476" t="s">
        <v>5260</v>
      </c>
      <c r="D476" t="s">
        <v>5261</v>
      </c>
      <c r="E476">
        <v>71.790000000000006</v>
      </c>
      <c r="F476">
        <v>91.43</v>
      </c>
      <c r="G476">
        <v>103.76</v>
      </c>
      <c r="H476">
        <v>218.53</v>
      </c>
    </row>
    <row r="477" spans="1:8" x14ac:dyDescent="0.25">
      <c r="A477" t="s">
        <v>344</v>
      </c>
      <c r="B477">
        <v>15</v>
      </c>
      <c r="C477" t="s">
        <v>4933</v>
      </c>
      <c r="D477" t="s">
        <v>4934</v>
      </c>
      <c r="E477">
        <v>122.99</v>
      </c>
      <c r="F477">
        <v>142.51</v>
      </c>
      <c r="G477">
        <v>140.63</v>
      </c>
      <c r="H477">
        <v>207.43</v>
      </c>
    </row>
    <row r="478" spans="1:8" x14ac:dyDescent="0.25">
      <c r="A478" t="s">
        <v>344</v>
      </c>
      <c r="B478">
        <v>16</v>
      </c>
      <c r="C478" t="s">
        <v>4863</v>
      </c>
      <c r="D478" t="s">
        <v>4864</v>
      </c>
      <c r="E478">
        <v>152.57</v>
      </c>
      <c r="F478">
        <v>235.89</v>
      </c>
      <c r="G478">
        <v>399.38</v>
      </c>
      <c r="H478">
        <v>202.55</v>
      </c>
    </row>
    <row r="479" spans="1:8" x14ac:dyDescent="0.25">
      <c r="A479" t="s">
        <v>344</v>
      </c>
      <c r="B479">
        <v>17</v>
      </c>
      <c r="C479" t="s">
        <v>5262</v>
      </c>
      <c r="D479" t="s">
        <v>4746</v>
      </c>
      <c r="E479">
        <v>382.82</v>
      </c>
      <c r="F479">
        <v>526.27</v>
      </c>
      <c r="G479">
        <v>456.76</v>
      </c>
      <c r="H479">
        <v>201.75</v>
      </c>
    </row>
    <row r="480" spans="1:8" x14ac:dyDescent="0.25">
      <c r="A480" t="s">
        <v>344</v>
      </c>
      <c r="B480">
        <v>18</v>
      </c>
      <c r="C480" t="s">
        <v>5263</v>
      </c>
      <c r="D480" t="s">
        <v>5199</v>
      </c>
      <c r="E480">
        <v>200.04</v>
      </c>
      <c r="F480">
        <v>155.11000000000001</v>
      </c>
      <c r="G480">
        <v>267.33</v>
      </c>
      <c r="H480">
        <v>179.14</v>
      </c>
    </row>
    <row r="481" spans="1:8" x14ac:dyDescent="0.25">
      <c r="A481" t="s">
        <v>344</v>
      </c>
      <c r="B481">
        <v>19</v>
      </c>
      <c r="C481" t="s">
        <v>4765</v>
      </c>
      <c r="D481" t="s">
        <v>4766</v>
      </c>
      <c r="E481">
        <v>115.95</v>
      </c>
      <c r="F481">
        <v>79.349999999999994</v>
      </c>
      <c r="G481">
        <v>98.87</v>
      </c>
      <c r="H481">
        <v>177.32</v>
      </c>
    </row>
    <row r="482" spans="1:8" x14ac:dyDescent="0.25">
      <c r="A482" t="s">
        <v>344</v>
      </c>
      <c r="B482">
        <v>20</v>
      </c>
      <c r="C482" t="s">
        <v>5264</v>
      </c>
      <c r="D482" t="s">
        <v>5265</v>
      </c>
      <c r="E482">
        <v>347.26</v>
      </c>
      <c r="F482">
        <v>309.05</v>
      </c>
      <c r="G482">
        <v>276.74</v>
      </c>
      <c r="H482">
        <v>175.55</v>
      </c>
    </row>
    <row r="483" spans="1:8" x14ac:dyDescent="0.25">
      <c r="A483" t="s">
        <v>344</v>
      </c>
      <c r="B483">
        <v>21</v>
      </c>
      <c r="C483" t="s">
        <v>4865</v>
      </c>
      <c r="D483" t="s">
        <v>4866</v>
      </c>
      <c r="E483">
        <v>42.94</v>
      </c>
      <c r="F483">
        <v>70.67</v>
      </c>
      <c r="G483">
        <v>184.16</v>
      </c>
      <c r="H483">
        <v>171.37</v>
      </c>
    </row>
    <row r="484" spans="1:8" x14ac:dyDescent="0.25">
      <c r="A484" t="s">
        <v>344</v>
      </c>
      <c r="B484">
        <v>22</v>
      </c>
      <c r="C484" t="s">
        <v>5266</v>
      </c>
      <c r="D484" t="s">
        <v>5267</v>
      </c>
      <c r="E484">
        <v>39.26</v>
      </c>
      <c r="F484">
        <v>45.72</v>
      </c>
      <c r="G484">
        <v>42.73</v>
      </c>
      <c r="H484">
        <v>163.97</v>
      </c>
    </row>
    <row r="485" spans="1:8" x14ac:dyDescent="0.25">
      <c r="A485" t="s">
        <v>344</v>
      </c>
      <c r="B485">
        <v>23</v>
      </c>
      <c r="C485" t="s">
        <v>4937</v>
      </c>
      <c r="D485" t="s">
        <v>4938</v>
      </c>
      <c r="E485">
        <v>81.739999999999995</v>
      </c>
      <c r="F485">
        <v>168.47</v>
      </c>
      <c r="G485">
        <v>304.87</v>
      </c>
      <c r="H485">
        <v>153.13999999999999</v>
      </c>
    </row>
    <row r="486" spans="1:8" x14ac:dyDescent="0.25">
      <c r="A486" t="s">
        <v>344</v>
      </c>
      <c r="B486">
        <v>24</v>
      </c>
      <c r="C486" t="s">
        <v>5268</v>
      </c>
      <c r="D486" t="s">
        <v>5269</v>
      </c>
      <c r="E486">
        <v>1.63</v>
      </c>
      <c r="F486">
        <v>2.76</v>
      </c>
      <c r="G486">
        <v>2.39</v>
      </c>
      <c r="H486">
        <v>141.46</v>
      </c>
    </row>
    <row r="487" spans="1:8" x14ac:dyDescent="0.25">
      <c r="A487" t="s">
        <v>344</v>
      </c>
      <c r="B487">
        <v>25</v>
      </c>
      <c r="C487" t="s">
        <v>4925</v>
      </c>
      <c r="D487" t="s">
        <v>4926</v>
      </c>
      <c r="E487">
        <v>38.130000000000003</v>
      </c>
      <c r="F487">
        <v>72.59</v>
      </c>
      <c r="G487">
        <v>102.67</v>
      </c>
      <c r="H487">
        <v>138.13999999999999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56865.3</v>
      </c>
      <c r="F488">
        <v>67197.08</v>
      </c>
      <c r="G488">
        <v>63699.99</v>
      </c>
      <c r="H488">
        <v>59622.12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45052.06</v>
      </c>
      <c r="F489">
        <v>54995.18</v>
      </c>
      <c r="G489">
        <v>53100.01</v>
      </c>
      <c r="H489">
        <v>50533.49</v>
      </c>
    </row>
    <row r="490" spans="1:8" x14ac:dyDescent="0.25">
      <c r="A490" t="s">
        <v>347</v>
      </c>
      <c r="B490">
        <v>1</v>
      </c>
      <c r="C490" t="s">
        <v>4763</v>
      </c>
      <c r="D490" t="s">
        <v>4764</v>
      </c>
      <c r="E490">
        <v>10612.21</v>
      </c>
      <c r="F490">
        <v>8586.07</v>
      </c>
      <c r="G490">
        <v>9033.2800000000007</v>
      </c>
      <c r="H490">
        <v>12535.36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13859.72</v>
      </c>
      <c r="F491">
        <v>16129.12</v>
      </c>
      <c r="G491">
        <v>15744.93</v>
      </c>
      <c r="H491">
        <v>9085.57</v>
      </c>
    </row>
    <row r="492" spans="1:8" x14ac:dyDescent="0.25">
      <c r="A492" t="s">
        <v>347</v>
      </c>
      <c r="B492">
        <v>3</v>
      </c>
      <c r="C492" t="s">
        <v>5270</v>
      </c>
      <c r="D492" t="s">
        <v>5271</v>
      </c>
      <c r="E492">
        <v>2684.5</v>
      </c>
      <c r="F492">
        <v>3931.35</v>
      </c>
      <c r="G492">
        <v>6195.09</v>
      </c>
      <c r="H492">
        <v>7456.24</v>
      </c>
    </row>
    <row r="493" spans="1:8" x14ac:dyDescent="0.25">
      <c r="A493" t="s">
        <v>347</v>
      </c>
      <c r="B493">
        <v>4</v>
      </c>
      <c r="C493" t="s">
        <v>5186</v>
      </c>
      <c r="D493" t="s">
        <v>5187</v>
      </c>
      <c r="E493">
        <v>4185.33</v>
      </c>
      <c r="F493">
        <v>4894.7700000000004</v>
      </c>
      <c r="G493">
        <v>3377.22</v>
      </c>
      <c r="H493">
        <v>4750.5600000000004</v>
      </c>
    </row>
    <row r="494" spans="1:8" x14ac:dyDescent="0.25">
      <c r="A494" t="s">
        <v>347</v>
      </c>
      <c r="B494">
        <v>5</v>
      </c>
      <c r="C494" t="s">
        <v>637</v>
      </c>
      <c r="D494" t="s">
        <v>4794</v>
      </c>
      <c r="E494">
        <v>2323.4699999999998</v>
      </c>
      <c r="F494">
        <v>5809.84</v>
      </c>
      <c r="G494">
        <v>4422.47</v>
      </c>
      <c r="H494">
        <v>4545.7</v>
      </c>
    </row>
    <row r="495" spans="1:8" x14ac:dyDescent="0.25">
      <c r="A495" t="s">
        <v>347</v>
      </c>
      <c r="B495">
        <v>6</v>
      </c>
      <c r="C495" t="s">
        <v>640</v>
      </c>
      <c r="D495" t="s">
        <v>4900</v>
      </c>
      <c r="E495">
        <v>3398.88</v>
      </c>
      <c r="F495">
        <v>5590.64</v>
      </c>
      <c r="G495">
        <v>4807.33</v>
      </c>
      <c r="H495">
        <v>2850.93</v>
      </c>
    </row>
    <row r="496" spans="1:8" x14ac:dyDescent="0.25">
      <c r="A496" t="s">
        <v>347</v>
      </c>
      <c r="B496">
        <v>7</v>
      </c>
      <c r="C496" t="s">
        <v>5218</v>
      </c>
      <c r="D496" t="s">
        <v>5219</v>
      </c>
      <c r="E496">
        <v>1699.16</v>
      </c>
      <c r="F496">
        <v>2019.76</v>
      </c>
      <c r="G496">
        <v>1687.81</v>
      </c>
      <c r="H496">
        <v>1952.43</v>
      </c>
    </row>
    <row r="497" spans="1:8" x14ac:dyDescent="0.25">
      <c r="A497" t="s">
        <v>347</v>
      </c>
      <c r="B497">
        <v>8</v>
      </c>
      <c r="C497" t="s">
        <v>5170</v>
      </c>
      <c r="D497" t="s">
        <v>5171</v>
      </c>
      <c r="E497">
        <v>479.07</v>
      </c>
      <c r="F497">
        <v>569.14</v>
      </c>
      <c r="G497">
        <v>818.38</v>
      </c>
      <c r="H497">
        <v>701.88</v>
      </c>
    </row>
    <row r="498" spans="1:8" x14ac:dyDescent="0.25">
      <c r="A498" t="s">
        <v>347</v>
      </c>
      <c r="B498">
        <v>9</v>
      </c>
      <c r="C498" t="s">
        <v>5272</v>
      </c>
      <c r="D498" t="s">
        <v>5273</v>
      </c>
      <c r="E498">
        <v>230.64</v>
      </c>
      <c r="F498">
        <v>557.91999999999996</v>
      </c>
      <c r="G498">
        <v>646.27</v>
      </c>
      <c r="H498">
        <v>599.94000000000005</v>
      </c>
    </row>
    <row r="499" spans="1:8" x14ac:dyDescent="0.25">
      <c r="A499" t="s">
        <v>347</v>
      </c>
      <c r="B499">
        <v>10</v>
      </c>
      <c r="C499" t="s">
        <v>5274</v>
      </c>
      <c r="D499" t="s">
        <v>5275</v>
      </c>
      <c r="E499">
        <v>423.18</v>
      </c>
      <c r="F499">
        <v>466.15</v>
      </c>
      <c r="G499">
        <v>377.49</v>
      </c>
      <c r="H499">
        <v>594.61</v>
      </c>
    </row>
    <row r="500" spans="1:8" x14ac:dyDescent="0.25">
      <c r="A500" t="s">
        <v>347</v>
      </c>
      <c r="B500">
        <v>11</v>
      </c>
      <c r="C500" t="s">
        <v>5276</v>
      </c>
      <c r="D500" t="s">
        <v>5277</v>
      </c>
      <c r="E500">
        <v>760.13</v>
      </c>
      <c r="F500">
        <v>713.8</v>
      </c>
      <c r="G500">
        <v>717.07</v>
      </c>
      <c r="H500">
        <v>552.82000000000005</v>
      </c>
    </row>
    <row r="501" spans="1:8" x14ac:dyDescent="0.25">
      <c r="A501" t="s">
        <v>347</v>
      </c>
      <c r="B501">
        <v>12</v>
      </c>
      <c r="C501" t="s">
        <v>5278</v>
      </c>
      <c r="D501" t="s">
        <v>5279</v>
      </c>
      <c r="E501">
        <v>279.2</v>
      </c>
      <c r="F501">
        <v>497.68</v>
      </c>
      <c r="G501">
        <v>300.27999999999997</v>
      </c>
      <c r="H501">
        <v>472.85</v>
      </c>
    </row>
    <row r="502" spans="1:8" x14ac:dyDescent="0.25">
      <c r="A502" t="s">
        <v>347</v>
      </c>
      <c r="B502">
        <v>13</v>
      </c>
      <c r="C502" t="s">
        <v>5280</v>
      </c>
      <c r="D502" t="s">
        <v>5281</v>
      </c>
      <c r="E502">
        <v>502.97</v>
      </c>
      <c r="F502">
        <v>335.23</v>
      </c>
      <c r="G502">
        <v>557.61</v>
      </c>
      <c r="H502">
        <v>433.87</v>
      </c>
    </row>
    <row r="503" spans="1:8" x14ac:dyDescent="0.25">
      <c r="A503" t="s">
        <v>347</v>
      </c>
      <c r="B503">
        <v>14</v>
      </c>
      <c r="C503" t="s">
        <v>5282</v>
      </c>
      <c r="D503" t="s">
        <v>5283</v>
      </c>
      <c r="E503">
        <v>350.85</v>
      </c>
      <c r="F503">
        <v>468.74</v>
      </c>
      <c r="G503">
        <v>359.17</v>
      </c>
      <c r="H503">
        <v>428.22</v>
      </c>
    </row>
    <row r="504" spans="1:8" x14ac:dyDescent="0.25">
      <c r="A504" t="s">
        <v>347</v>
      </c>
      <c r="B504">
        <v>15</v>
      </c>
      <c r="C504" t="s">
        <v>5284</v>
      </c>
      <c r="D504" t="s">
        <v>5285</v>
      </c>
      <c r="E504">
        <v>352.92</v>
      </c>
      <c r="F504">
        <v>358.25</v>
      </c>
      <c r="G504">
        <v>398.74</v>
      </c>
      <c r="H504">
        <v>382.79</v>
      </c>
    </row>
    <row r="505" spans="1:8" x14ac:dyDescent="0.25">
      <c r="A505" t="s">
        <v>347</v>
      </c>
      <c r="B505">
        <v>16</v>
      </c>
      <c r="C505" t="s">
        <v>5286</v>
      </c>
      <c r="D505" t="s">
        <v>5287</v>
      </c>
      <c r="E505">
        <v>187.32</v>
      </c>
      <c r="F505">
        <v>340.55</v>
      </c>
      <c r="G505">
        <v>341.79</v>
      </c>
      <c r="H505">
        <v>377.15</v>
      </c>
    </row>
    <row r="506" spans="1:8" x14ac:dyDescent="0.25">
      <c r="A506" t="s">
        <v>347</v>
      </c>
      <c r="B506">
        <v>17</v>
      </c>
      <c r="C506" t="s">
        <v>5288</v>
      </c>
      <c r="D506" t="s">
        <v>5289</v>
      </c>
      <c r="E506">
        <v>184.17</v>
      </c>
      <c r="F506">
        <v>340.6</v>
      </c>
      <c r="G506">
        <v>390.13</v>
      </c>
      <c r="H506">
        <v>348.03</v>
      </c>
    </row>
    <row r="507" spans="1:8" x14ac:dyDescent="0.25">
      <c r="A507" t="s">
        <v>347</v>
      </c>
      <c r="B507">
        <v>18</v>
      </c>
      <c r="C507" t="s">
        <v>5180</v>
      </c>
      <c r="D507" t="s">
        <v>5181</v>
      </c>
      <c r="E507">
        <v>367.53</v>
      </c>
      <c r="F507">
        <v>431.86</v>
      </c>
      <c r="G507">
        <v>333.04</v>
      </c>
      <c r="H507">
        <v>337.21</v>
      </c>
    </row>
    <row r="508" spans="1:8" x14ac:dyDescent="0.25">
      <c r="A508" t="s">
        <v>347</v>
      </c>
      <c r="B508">
        <v>19</v>
      </c>
      <c r="C508" t="s">
        <v>5290</v>
      </c>
      <c r="D508" t="s">
        <v>5291</v>
      </c>
      <c r="E508">
        <v>384.72</v>
      </c>
      <c r="F508">
        <v>852.23</v>
      </c>
      <c r="G508">
        <v>646.64</v>
      </c>
      <c r="H508">
        <v>330.95</v>
      </c>
    </row>
    <row r="509" spans="1:8" x14ac:dyDescent="0.25">
      <c r="A509" t="s">
        <v>347</v>
      </c>
      <c r="B509">
        <v>20</v>
      </c>
      <c r="C509" t="s">
        <v>5292</v>
      </c>
      <c r="D509" t="s">
        <v>5293</v>
      </c>
      <c r="E509">
        <v>489.91</v>
      </c>
      <c r="F509">
        <v>638.51</v>
      </c>
      <c r="G509">
        <v>441.36</v>
      </c>
      <c r="H509">
        <v>329.62</v>
      </c>
    </row>
    <row r="510" spans="1:8" x14ac:dyDescent="0.25">
      <c r="A510" t="s">
        <v>347</v>
      </c>
      <c r="B510">
        <v>21</v>
      </c>
      <c r="C510" t="s">
        <v>5294</v>
      </c>
      <c r="D510" t="s">
        <v>5295</v>
      </c>
      <c r="E510">
        <v>522.75</v>
      </c>
      <c r="F510">
        <v>526.05999999999995</v>
      </c>
      <c r="G510">
        <v>419.19</v>
      </c>
      <c r="H510">
        <v>323.08</v>
      </c>
    </row>
    <row r="511" spans="1:8" x14ac:dyDescent="0.25">
      <c r="A511" t="s">
        <v>347</v>
      </c>
      <c r="B511">
        <v>22</v>
      </c>
      <c r="C511" t="s">
        <v>5296</v>
      </c>
      <c r="D511" t="s">
        <v>5297</v>
      </c>
      <c r="E511">
        <v>372.88</v>
      </c>
      <c r="F511">
        <v>506.7</v>
      </c>
      <c r="G511">
        <v>341.24</v>
      </c>
      <c r="H511">
        <v>319.79000000000002</v>
      </c>
    </row>
    <row r="512" spans="1:8" x14ac:dyDescent="0.25">
      <c r="A512" t="s">
        <v>347</v>
      </c>
      <c r="B512">
        <v>23</v>
      </c>
      <c r="C512" t="s">
        <v>5298</v>
      </c>
      <c r="D512" t="s">
        <v>5299</v>
      </c>
      <c r="E512">
        <v>357.76</v>
      </c>
      <c r="F512">
        <v>377.46</v>
      </c>
      <c r="G512">
        <v>343.06</v>
      </c>
      <c r="H512">
        <v>297.07</v>
      </c>
    </row>
    <row r="513" spans="1:8" x14ac:dyDescent="0.25">
      <c r="A513" t="s">
        <v>347</v>
      </c>
      <c r="B513">
        <v>24</v>
      </c>
      <c r="C513" t="s">
        <v>5300</v>
      </c>
      <c r="D513" t="s">
        <v>5301</v>
      </c>
      <c r="E513">
        <v>31.81</v>
      </c>
      <c r="F513">
        <v>52.58</v>
      </c>
      <c r="G513">
        <v>225.8</v>
      </c>
      <c r="H513">
        <v>266.58</v>
      </c>
    </row>
    <row r="514" spans="1:8" x14ac:dyDescent="0.25">
      <c r="A514" t="s">
        <v>347</v>
      </c>
      <c r="B514">
        <v>25</v>
      </c>
      <c r="C514" t="s">
        <v>5075</v>
      </c>
      <c r="D514" t="s">
        <v>5076</v>
      </c>
      <c r="E514">
        <v>10.96</v>
      </c>
      <c r="F514">
        <v>0.16</v>
      </c>
      <c r="G514">
        <v>174.61</v>
      </c>
      <c r="H514">
        <v>260.23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27561.22</v>
      </c>
      <c r="F515">
        <v>27146.41</v>
      </c>
      <c r="G515">
        <v>26130.43</v>
      </c>
      <c r="H515">
        <v>24892.58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12110.26</v>
      </c>
      <c r="F516">
        <v>11820.01</v>
      </c>
      <c r="G516">
        <v>11693.06</v>
      </c>
      <c r="H516">
        <v>11493.37</v>
      </c>
    </row>
    <row r="517" spans="1:8" x14ac:dyDescent="0.25">
      <c r="A517" t="s">
        <v>356</v>
      </c>
      <c r="B517">
        <v>1</v>
      </c>
      <c r="C517" t="s">
        <v>4797</v>
      </c>
      <c r="D517" t="s">
        <v>4798</v>
      </c>
      <c r="E517">
        <v>1747.71</v>
      </c>
      <c r="F517">
        <v>1207.94</v>
      </c>
      <c r="G517">
        <v>2118.6</v>
      </c>
      <c r="H517">
        <v>1414.57</v>
      </c>
    </row>
    <row r="518" spans="1:8" x14ac:dyDescent="0.25">
      <c r="A518" t="s">
        <v>356</v>
      </c>
      <c r="B518">
        <v>2</v>
      </c>
      <c r="C518" t="s">
        <v>4875</v>
      </c>
      <c r="D518" t="s">
        <v>4876</v>
      </c>
      <c r="E518">
        <v>1026.79</v>
      </c>
      <c r="F518">
        <v>1301.8499999999999</v>
      </c>
      <c r="G518">
        <v>844</v>
      </c>
      <c r="H518">
        <v>1241.33</v>
      </c>
    </row>
    <row r="519" spans="1:8" x14ac:dyDescent="0.25">
      <c r="A519" t="s">
        <v>356</v>
      </c>
      <c r="B519">
        <v>3</v>
      </c>
      <c r="C519" t="s">
        <v>4849</v>
      </c>
      <c r="D519" t="s">
        <v>4850</v>
      </c>
      <c r="E519">
        <v>1137.29</v>
      </c>
      <c r="F519">
        <v>1247.04</v>
      </c>
      <c r="G519">
        <v>1222.74</v>
      </c>
      <c r="H519">
        <v>1081.3</v>
      </c>
    </row>
    <row r="520" spans="1:8" x14ac:dyDescent="0.25">
      <c r="A520" t="s">
        <v>356</v>
      </c>
      <c r="B520">
        <v>4</v>
      </c>
      <c r="C520" t="s">
        <v>4871</v>
      </c>
      <c r="D520" t="s">
        <v>4872</v>
      </c>
      <c r="E520">
        <v>884.07</v>
      </c>
      <c r="F520">
        <v>1028.6400000000001</v>
      </c>
      <c r="G520">
        <v>1054.31</v>
      </c>
      <c r="H520">
        <v>811.73</v>
      </c>
    </row>
    <row r="521" spans="1:8" x14ac:dyDescent="0.25">
      <c r="A521" t="s">
        <v>356</v>
      </c>
      <c r="B521">
        <v>5</v>
      </c>
      <c r="C521" t="s">
        <v>5302</v>
      </c>
      <c r="D521" t="s">
        <v>5033</v>
      </c>
      <c r="E521">
        <v>399.38</v>
      </c>
      <c r="F521">
        <v>480.52</v>
      </c>
      <c r="G521">
        <v>569.70000000000005</v>
      </c>
      <c r="H521">
        <v>724.58</v>
      </c>
    </row>
    <row r="522" spans="1:8" x14ac:dyDescent="0.25">
      <c r="A522" t="s">
        <v>356</v>
      </c>
      <c r="B522">
        <v>6</v>
      </c>
      <c r="C522" t="s">
        <v>4923</v>
      </c>
      <c r="D522" t="s">
        <v>4924</v>
      </c>
      <c r="E522">
        <v>457.7</v>
      </c>
      <c r="F522">
        <v>518.39</v>
      </c>
      <c r="G522">
        <v>499.64</v>
      </c>
      <c r="H522">
        <v>668</v>
      </c>
    </row>
    <row r="523" spans="1:8" x14ac:dyDescent="0.25">
      <c r="A523" t="s">
        <v>356</v>
      </c>
      <c r="B523">
        <v>7</v>
      </c>
      <c r="C523" t="s">
        <v>4837</v>
      </c>
      <c r="D523" t="s">
        <v>4838</v>
      </c>
      <c r="E523">
        <v>963.03</v>
      </c>
      <c r="F523">
        <v>789.11</v>
      </c>
      <c r="G523">
        <v>501.69</v>
      </c>
      <c r="H523">
        <v>538.92999999999995</v>
      </c>
    </row>
    <row r="524" spans="1:8" x14ac:dyDescent="0.25">
      <c r="A524" t="s">
        <v>356</v>
      </c>
      <c r="B524">
        <v>8</v>
      </c>
      <c r="C524" t="s">
        <v>4995</v>
      </c>
      <c r="D524" t="s">
        <v>4996</v>
      </c>
      <c r="E524">
        <v>356.82</v>
      </c>
      <c r="F524">
        <v>417.29</v>
      </c>
      <c r="G524">
        <v>411.34</v>
      </c>
      <c r="H524">
        <v>383.03</v>
      </c>
    </row>
    <row r="525" spans="1:8" x14ac:dyDescent="0.25">
      <c r="A525" t="s">
        <v>356</v>
      </c>
      <c r="B525">
        <v>9</v>
      </c>
      <c r="C525" t="s">
        <v>4747</v>
      </c>
      <c r="D525" t="s">
        <v>4748</v>
      </c>
      <c r="E525">
        <v>559.49</v>
      </c>
      <c r="F525">
        <v>598.08000000000004</v>
      </c>
      <c r="G525">
        <v>552.30999999999995</v>
      </c>
      <c r="H525">
        <v>380.39</v>
      </c>
    </row>
    <row r="526" spans="1:8" x14ac:dyDescent="0.25">
      <c r="A526" t="s">
        <v>356</v>
      </c>
      <c r="B526">
        <v>10</v>
      </c>
      <c r="C526" t="s">
        <v>4993</v>
      </c>
      <c r="D526" t="s">
        <v>4994</v>
      </c>
      <c r="E526">
        <v>367.27</v>
      </c>
      <c r="F526">
        <v>359.39</v>
      </c>
      <c r="G526">
        <v>356.53</v>
      </c>
      <c r="H526">
        <v>371.65</v>
      </c>
    </row>
    <row r="527" spans="1:8" x14ac:dyDescent="0.25">
      <c r="A527" t="s">
        <v>356</v>
      </c>
      <c r="B527">
        <v>11</v>
      </c>
      <c r="C527" t="s">
        <v>5064</v>
      </c>
      <c r="D527" t="s">
        <v>5065</v>
      </c>
      <c r="E527">
        <v>168.6</v>
      </c>
      <c r="F527">
        <v>160.93</v>
      </c>
      <c r="G527">
        <v>205.31</v>
      </c>
      <c r="H527">
        <v>370.57</v>
      </c>
    </row>
    <row r="528" spans="1:8" x14ac:dyDescent="0.25">
      <c r="A528" t="s">
        <v>356</v>
      </c>
      <c r="B528">
        <v>12</v>
      </c>
      <c r="C528" t="s">
        <v>4851</v>
      </c>
      <c r="D528" t="s">
        <v>4852</v>
      </c>
      <c r="E528">
        <v>348.37</v>
      </c>
      <c r="F528">
        <v>409.43</v>
      </c>
      <c r="G528">
        <v>297.17</v>
      </c>
      <c r="H528">
        <v>352.98</v>
      </c>
    </row>
    <row r="529" spans="1:8" x14ac:dyDescent="0.25">
      <c r="A529" t="s">
        <v>356</v>
      </c>
      <c r="B529">
        <v>13</v>
      </c>
      <c r="C529" t="s">
        <v>5303</v>
      </c>
      <c r="D529" t="s">
        <v>5304</v>
      </c>
      <c r="E529">
        <v>419.63</v>
      </c>
      <c r="F529">
        <v>224.42</v>
      </c>
      <c r="G529">
        <v>242.7</v>
      </c>
      <c r="H529">
        <v>317.77999999999997</v>
      </c>
    </row>
    <row r="530" spans="1:8" x14ac:dyDescent="0.25">
      <c r="A530" t="s">
        <v>356</v>
      </c>
      <c r="B530">
        <v>14</v>
      </c>
      <c r="C530" t="s">
        <v>5305</v>
      </c>
      <c r="D530" t="s">
        <v>5306</v>
      </c>
      <c r="E530">
        <v>495.11</v>
      </c>
      <c r="F530">
        <v>298.76</v>
      </c>
      <c r="G530">
        <v>298.17</v>
      </c>
      <c r="H530">
        <v>316.86</v>
      </c>
    </row>
    <row r="531" spans="1:8" x14ac:dyDescent="0.25">
      <c r="A531" t="s">
        <v>356</v>
      </c>
      <c r="B531">
        <v>15</v>
      </c>
      <c r="C531" t="s">
        <v>5212</v>
      </c>
      <c r="D531" t="s">
        <v>5213</v>
      </c>
      <c r="E531">
        <v>250.17</v>
      </c>
      <c r="F531">
        <v>277.45</v>
      </c>
      <c r="G531">
        <v>249.48</v>
      </c>
      <c r="H531">
        <v>299.73</v>
      </c>
    </row>
    <row r="532" spans="1:8" x14ac:dyDescent="0.25">
      <c r="A532" t="s">
        <v>356</v>
      </c>
      <c r="B532">
        <v>16</v>
      </c>
      <c r="C532" t="s">
        <v>4839</v>
      </c>
      <c r="D532" t="s">
        <v>4840</v>
      </c>
      <c r="E532">
        <v>308.13</v>
      </c>
      <c r="F532">
        <v>348.12</v>
      </c>
      <c r="G532">
        <v>337.84</v>
      </c>
      <c r="H532">
        <v>268.64</v>
      </c>
    </row>
    <row r="533" spans="1:8" x14ac:dyDescent="0.25">
      <c r="A533" t="s">
        <v>356</v>
      </c>
      <c r="B533">
        <v>17</v>
      </c>
      <c r="C533" t="s">
        <v>4939</v>
      </c>
      <c r="D533" t="s">
        <v>4940</v>
      </c>
      <c r="E533">
        <v>211.57</v>
      </c>
      <c r="F533">
        <v>232.95</v>
      </c>
      <c r="G533">
        <v>204.58</v>
      </c>
      <c r="H533">
        <v>251.56</v>
      </c>
    </row>
    <row r="534" spans="1:8" x14ac:dyDescent="0.25">
      <c r="A534" t="s">
        <v>356</v>
      </c>
      <c r="B534">
        <v>18</v>
      </c>
      <c r="C534" t="s">
        <v>5021</v>
      </c>
      <c r="D534" t="s">
        <v>5022</v>
      </c>
      <c r="E534">
        <v>206.33</v>
      </c>
      <c r="F534">
        <v>227.32</v>
      </c>
      <c r="G534">
        <v>243.48</v>
      </c>
      <c r="H534">
        <v>242.85</v>
      </c>
    </row>
    <row r="535" spans="1:8" x14ac:dyDescent="0.25">
      <c r="A535" t="s">
        <v>356</v>
      </c>
      <c r="B535">
        <v>19</v>
      </c>
      <c r="C535" t="s">
        <v>4929</v>
      </c>
      <c r="D535" t="s">
        <v>4930</v>
      </c>
      <c r="E535">
        <v>256.32</v>
      </c>
      <c r="F535">
        <v>236.6</v>
      </c>
      <c r="G535">
        <v>199.75</v>
      </c>
      <c r="H535">
        <v>223.99</v>
      </c>
    </row>
    <row r="536" spans="1:8" x14ac:dyDescent="0.25">
      <c r="A536" t="s">
        <v>356</v>
      </c>
      <c r="B536">
        <v>20</v>
      </c>
      <c r="C536" t="s">
        <v>5307</v>
      </c>
      <c r="D536" t="s">
        <v>5201</v>
      </c>
      <c r="E536">
        <v>180.28</v>
      </c>
      <c r="F536">
        <v>211.62</v>
      </c>
      <c r="G536">
        <v>202.13</v>
      </c>
      <c r="H536">
        <v>213.22</v>
      </c>
    </row>
    <row r="537" spans="1:8" x14ac:dyDescent="0.25">
      <c r="A537" t="s">
        <v>356</v>
      </c>
      <c r="B537">
        <v>21</v>
      </c>
      <c r="C537" t="s">
        <v>4977</v>
      </c>
      <c r="D537" t="s">
        <v>4978</v>
      </c>
      <c r="E537">
        <v>170.24</v>
      </c>
      <c r="F537">
        <v>178.18</v>
      </c>
      <c r="G537">
        <v>253.43</v>
      </c>
      <c r="H537">
        <v>212.16</v>
      </c>
    </row>
    <row r="538" spans="1:8" x14ac:dyDescent="0.25">
      <c r="A538" t="s">
        <v>356</v>
      </c>
      <c r="B538">
        <v>22</v>
      </c>
      <c r="C538" t="s">
        <v>5308</v>
      </c>
      <c r="D538" t="s">
        <v>5309</v>
      </c>
      <c r="E538">
        <v>251.59</v>
      </c>
      <c r="F538">
        <v>160.25</v>
      </c>
      <c r="G538">
        <v>97.82</v>
      </c>
      <c r="H538">
        <v>208.17</v>
      </c>
    </row>
    <row r="539" spans="1:8" x14ac:dyDescent="0.25">
      <c r="A539" t="s">
        <v>356</v>
      </c>
      <c r="B539">
        <v>23</v>
      </c>
      <c r="C539" t="s">
        <v>5310</v>
      </c>
      <c r="D539" t="s">
        <v>5311</v>
      </c>
      <c r="E539">
        <v>308.69</v>
      </c>
      <c r="F539">
        <v>113.07</v>
      </c>
      <c r="G539">
        <v>179.61</v>
      </c>
      <c r="H539">
        <v>202.19</v>
      </c>
    </row>
    <row r="540" spans="1:8" x14ac:dyDescent="0.25">
      <c r="A540" t="s">
        <v>356</v>
      </c>
      <c r="B540">
        <v>24</v>
      </c>
      <c r="C540" t="s">
        <v>4843</v>
      </c>
      <c r="D540" t="s">
        <v>4844</v>
      </c>
      <c r="E540">
        <v>361.4</v>
      </c>
      <c r="F540">
        <v>472.19</v>
      </c>
      <c r="G540">
        <v>282.56</v>
      </c>
      <c r="H540">
        <v>199.08</v>
      </c>
    </row>
    <row r="541" spans="1:8" x14ac:dyDescent="0.25">
      <c r="A541" t="s">
        <v>356</v>
      </c>
      <c r="B541">
        <v>25</v>
      </c>
      <c r="C541" t="s">
        <v>4869</v>
      </c>
      <c r="D541" t="s">
        <v>4870</v>
      </c>
      <c r="E541">
        <v>274.27</v>
      </c>
      <c r="F541">
        <v>320.48</v>
      </c>
      <c r="G541">
        <v>268.2</v>
      </c>
      <c r="H541">
        <v>198.1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9317.18</v>
      </c>
      <c r="F542">
        <v>12104.45</v>
      </c>
      <c r="G542">
        <v>13054.56</v>
      </c>
      <c r="H542">
        <v>12672.15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3085.5</v>
      </c>
      <c r="F543">
        <v>5222.22</v>
      </c>
      <c r="G543">
        <v>6633.58</v>
      </c>
      <c r="H543">
        <v>6772.15</v>
      </c>
    </row>
    <row r="544" spans="1:8" x14ac:dyDescent="0.25">
      <c r="A544" t="s">
        <v>353</v>
      </c>
      <c r="B544">
        <v>1</v>
      </c>
      <c r="C544" t="s">
        <v>4747</v>
      </c>
      <c r="D544" t="s">
        <v>4748</v>
      </c>
      <c r="E544">
        <v>520.53</v>
      </c>
      <c r="F544">
        <v>742.17</v>
      </c>
      <c r="G544">
        <v>1558.64</v>
      </c>
      <c r="H544">
        <v>1346.73</v>
      </c>
    </row>
    <row r="545" spans="1:8" x14ac:dyDescent="0.25">
      <c r="A545" t="s">
        <v>353</v>
      </c>
      <c r="B545">
        <v>2</v>
      </c>
      <c r="C545" t="s">
        <v>5270</v>
      </c>
      <c r="D545" t="s">
        <v>5271</v>
      </c>
      <c r="E545">
        <v>0.03</v>
      </c>
      <c r="F545">
        <v>1159.98</v>
      </c>
      <c r="G545">
        <v>1510.83</v>
      </c>
      <c r="H545">
        <v>1287.8699999999999</v>
      </c>
    </row>
    <row r="546" spans="1:8" x14ac:dyDescent="0.25">
      <c r="A546" t="s">
        <v>353</v>
      </c>
      <c r="B546">
        <v>3</v>
      </c>
      <c r="C546" t="s">
        <v>4923</v>
      </c>
      <c r="D546" t="s">
        <v>4924</v>
      </c>
      <c r="E546">
        <v>465.31</v>
      </c>
      <c r="F546">
        <v>466.59</v>
      </c>
      <c r="G546">
        <v>523.02</v>
      </c>
      <c r="H546">
        <v>944.56</v>
      </c>
    </row>
    <row r="547" spans="1:8" x14ac:dyDescent="0.25">
      <c r="A547" t="s">
        <v>353</v>
      </c>
      <c r="B547">
        <v>4</v>
      </c>
      <c r="C547" t="s">
        <v>4975</v>
      </c>
      <c r="D547" t="s">
        <v>4976</v>
      </c>
      <c r="E547">
        <v>215.39</v>
      </c>
      <c r="F547">
        <v>196.06</v>
      </c>
      <c r="G547">
        <v>255.24</v>
      </c>
      <c r="H547">
        <v>362.48</v>
      </c>
    </row>
    <row r="548" spans="1:8" x14ac:dyDescent="0.25">
      <c r="A548" t="s">
        <v>353</v>
      </c>
      <c r="B548">
        <v>5</v>
      </c>
      <c r="C548" t="s">
        <v>5312</v>
      </c>
      <c r="D548" t="s">
        <v>5313</v>
      </c>
      <c r="E548">
        <v>17.649999999999999</v>
      </c>
      <c r="F548">
        <v>18.809999999999999</v>
      </c>
      <c r="G548">
        <v>19.52</v>
      </c>
      <c r="H548">
        <v>275.25</v>
      </c>
    </row>
    <row r="549" spans="1:8" x14ac:dyDescent="0.25">
      <c r="A549" t="s">
        <v>353</v>
      </c>
      <c r="B549">
        <v>6</v>
      </c>
      <c r="C549" t="s">
        <v>4859</v>
      </c>
      <c r="D549" t="s">
        <v>4860</v>
      </c>
      <c r="E549">
        <v>83.33</v>
      </c>
      <c r="F549">
        <v>18.5</v>
      </c>
      <c r="G549">
        <v>0</v>
      </c>
      <c r="H549">
        <v>247.25</v>
      </c>
    </row>
    <row r="550" spans="1:8" x14ac:dyDescent="0.25">
      <c r="A550" t="s">
        <v>353</v>
      </c>
      <c r="B550">
        <v>7</v>
      </c>
      <c r="C550" t="s">
        <v>4843</v>
      </c>
      <c r="D550" t="s">
        <v>4844</v>
      </c>
      <c r="E550">
        <v>154.19999999999999</v>
      </c>
      <c r="F550">
        <v>140.71</v>
      </c>
      <c r="G550">
        <v>236.23</v>
      </c>
      <c r="H550">
        <v>236.29</v>
      </c>
    </row>
    <row r="551" spans="1:8" x14ac:dyDescent="0.25">
      <c r="A551" t="s">
        <v>353</v>
      </c>
      <c r="B551">
        <v>8</v>
      </c>
      <c r="C551" t="s">
        <v>5308</v>
      </c>
      <c r="D551" t="s">
        <v>5309</v>
      </c>
      <c r="E551">
        <v>64.010000000000005</v>
      </c>
      <c r="F551">
        <v>159.16</v>
      </c>
      <c r="G551">
        <v>172.02</v>
      </c>
      <c r="H551">
        <v>204.64</v>
      </c>
    </row>
    <row r="552" spans="1:8" x14ac:dyDescent="0.25">
      <c r="A552" t="s">
        <v>353</v>
      </c>
      <c r="B552">
        <v>9</v>
      </c>
      <c r="C552" t="s">
        <v>4751</v>
      </c>
      <c r="D552" t="s">
        <v>4752</v>
      </c>
      <c r="E552">
        <v>100.36</v>
      </c>
      <c r="F552">
        <v>247.24</v>
      </c>
      <c r="G552">
        <v>211.4</v>
      </c>
      <c r="H552">
        <v>173.41</v>
      </c>
    </row>
    <row r="553" spans="1:8" x14ac:dyDescent="0.25">
      <c r="A553" t="s">
        <v>353</v>
      </c>
      <c r="B553">
        <v>10</v>
      </c>
      <c r="C553" t="s">
        <v>4774</v>
      </c>
      <c r="D553" t="s">
        <v>4775</v>
      </c>
      <c r="E553">
        <v>62.86</v>
      </c>
      <c r="F553">
        <v>184.79</v>
      </c>
      <c r="G553">
        <v>294.77</v>
      </c>
      <c r="H553">
        <v>151.66999999999999</v>
      </c>
    </row>
    <row r="554" spans="1:8" x14ac:dyDescent="0.25">
      <c r="A554" t="s">
        <v>353</v>
      </c>
      <c r="B554">
        <v>11</v>
      </c>
      <c r="C554" t="s">
        <v>5314</v>
      </c>
      <c r="D554" t="s">
        <v>5315</v>
      </c>
      <c r="E554">
        <v>191.53</v>
      </c>
      <c r="F554">
        <v>164.7</v>
      </c>
      <c r="G554">
        <v>175.11</v>
      </c>
      <c r="H554">
        <v>138.03</v>
      </c>
    </row>
    <row r="555" spans="1:8" x14ac:dyDescent="0.25">
      <c r="A555" t="s">
        <v>353</v>
      </c>
      <c r="B555">
        <v>12</v>
      </c>
      <c r="C555" t="s">
        <v>4939</v>
      </c>
      <c r="D555" t="s">
        <v>4940</v>
      </c>
      <c r="E555">
        <v>61.99</v>
      </c>
      <c r="F555">
        <v>131.94</v>
      </c>
      <c r="G555">
        <v>130.47</v>
      </c>
      <c r="H555">
        <v>134.07</v>
      </c>
    </row>
    <row r="556" spans="1:8" x14ac:dyDescent="0.25">
      <c r="A556" t="s">
        <v>353</v>
      </c>
      <c r="B556">
        <v>13</v>
      </c>
      <c r="C556" t="s">
        <v>4959</v>
      </c>
      <c r="D556" t="s">
        <v>4960</v>
      </c>
      <c r="E556">
        <v>108.2</v>
      </c>
      <c r="F556">
        <v>94.08</v>
      </c>
      <c r="G556">
        <v>110.85</v>
      </c>
      <c r="H556">
        <v>117.27</v>
      </c>
    </row>
    <row r="557" spans="1:8" x14ac:dyDescent="0.25">
      <c r="A557" t="s">
        <v>353</v>
      </c>
      <c r="B557">
        <v>14</v>
      </c>
      <c r="C557" t="s">
        <v>4867</v>
      </c>
      <c r="D557" t="s">
        <v>4868</v>
      </c>
      <c r="E557">
        <v>60.37</v>
      </c>
      <c r="F557">
        <v>77.52</v>
      </c>
      <c r="G557">
        <v>65.239999999999995</v>
      </c>
      <c r="H557">
        <v>110.63</v>
      </c>
    </row>
    <row r="558" spans="1:8" x14ac:dyDescent="0.25">
      <c r="A558" t="s">
        <v>353</v>
      </c>
      <c r="B558">
        <v>15</v>
      </c>
      <c r="C558" t="s">
        <v>4778</v>
      </c>
      <c r="D558" t="s">
        <v>4779</v>
      </c>
      <c r="E558">
        <v>235.54</v>
      </c>
      <c r="F558">
        <v>293.85000000000002</v>
      </c>
      <c r="G558">
        <v>203.92</v>
      </c>
      <c r="H558">
        <v>110.28</v>
      </c>
    </row>
    <row r="559" spans="1:8" x14ac:dyDescent="0.25">
      <c r="A559" t="s">
        <v>353</v>
      </c>
      <c r="B559">
        <v>16</v>
      </c>
      <c r="C559" t="s">
        <v>5316</v>
      </c>
      <c r="D559" t="s">
        <v>5317</v>
      </c>
      <c r="E559">
        <v>15.9</v>
      </c>
      <c r="F559">
        <v>225.66</v>
      </c>
      <c r="G559">
        <v>370.36</v>
      </c>
      <c r="H559">
        <v>107.16</v>
      </c>
    </row>
    <row r="560" spans="1:8" x14ac:dyDescent="0.25">
      <c r="A560" t="s">
        <v>353</v>
      </c>
      <c r="B560">
        <v>17</v>
      </c>
      <c r="C560" t="s">
        <v>4753</v>
      </c>
      <c r="D560" t="s">
        <v>4746</v>
      </c>
      <c r="E560">
        <v>233.78</v>
      </c>
      <c r="F560">
        <v>261.44</v>
      </c>
      <c r="G560">
        <v>56.9</v>
      </c>
      <c r="H560">
        <v>104.23</v>
      </c>
    </row>
    <row r="561" spans="1:8" x14ac:dyDescent="0.25">
      <c r="A561" t="s">
        <v>353</v>
      </c>
      <c r="B561">
        <v>18</v>
      </c>
      <c r="C561" t="s">
        <v>5318</v>
      </c>
      <c r="D561" t="s">
        <v>5319</v>
      </c>
      <c r="E561">
        <v>59.72</v>
      </c>
      <c r="F561">
        <v>54.57</v>
      </c>
      <c r="G561">
        <v>95.47</v>
      </c>
      <c r="H561">
        <v>100.73</v>
      </c>
    </row>
    <row r="562" spans="1:8" x14ac:dyDescent="0.25">
      <c r="A562" t="s">
        <v>353</v>
      </c>
      <c r="B562">
        <v>19</v>
      </c>
      <c r="C562" t="s">
        <v>4997</v>
      </c>
      <c r="D562" t="s">
        <v>4998</v>
      </c>
      <c r="E562">
        <v>53.72</v>
      </c>
      <c r="F562">
        <v>167.96</v>
      </c>
      <c r="G562">
        <v>197.6</v>
      </c>
      <c r="H562">
        <v>99.8</v>
      </c>
    </row>
    <row r="563" spans="1:8" x14ac:dyDescent="0.25">
      <c r="A563" t="s">
        <v>353</v>
      </c>
      <c r="B563">
        <v>20</v>
      </c>
      <c r="C563" t="s">
        <v>5320</v>
      </c>
      <c r="D563" t="s">
        <v>5321</v>
      </c>
      <c r="E563">
        <v>129.94999999999999</v>
      </c>
      <c r="F563">
        <v>122.83</v>
      </c>
      <c r="G563">
        <v>116.5</v>
      </c>
      <c r="H563">
        <v>96.01</v>
      </c>
    </row>
    <row r="564" spans="1:8" x14ac:dyDescent="0.25">
      <c r="A564" t="s">
        <v>353</v>
      </c>
      <c r="B564">
        <v>21</v>
      </c>
      <c r="C564" t="s">
        <v>4861</v>
      </c>
      <c r="D564" t="s">
        <v>4862</v>
      </c>
      <c r="E564">
        <v>34.54</v>
      </c>
      <c r="F564">
        <v>40.15</v>
      </c>
      <c r="G564">
        <v>29.48</v>
      </c>
      <c r="H564">
        <v>95.33</v>
      </c>
    </row>
    <row r="565" spans="1:8" x14ac:dyDescent="0.25">
      <c r="A565" t="s">
        <v>353</v>
      </c>
      <c r="B565">
        <v>22</v>
      </c>
      <c r="C565" t="s">
        <v>4865</v>
      </c>
      <c r="D565" t="s">
        <v>4866</v>
      </c>
      <c r="E565">
        <v>62.82</v>
      </c>
      <c r="F565">
        <v>70.84</v>
      </c>
      <c r="G565">
        <v>62.92</v>
      </c>
      <c r="H565">
        <v>87.76</v>
      </c>
    </row>
    <row r="566" spans="1:8" x14ac:dyDescent="0.25">
      <c r="A566" t="s">
        <v>353</v>
      </c>
      <c r="B566">
        <v>23</v>
      </c>
      <c r="C566" t="s">
        <v>5253</v>
      </c>
      <c r="D566" t="s">
        <v>5254</v>
      </c>
      <c r="E566">
        <v>95.92</v>
      </c>
      <c r="F566">
        <v>99.06</v>
      </c>
      <c r="G566">
        <v>87.3</v>
      </c>
      <c r="H566">
        <v>87.4</v>
      </c>
    </row>
    <row r="567" spans="1:8" x14ac:dyDescent="0.25">
      <c r="A567" t="s">
        <v>353</v>
      </c>
      <c r="B567">
        <v>24</v>
      </c>
      <c r="C567" t="s">
        <v>5023</v>
      </c>
      <c r="D567" t="s">
        <v>5024</v>
      </c>
      <c r="E567">
        <v>56.76</v>
      </c>
      <c r="F567">
        <v>81.489999999999995</v>
      </c>
      <c r="G567">
        <v>84.79</v>
      </c>
      <c r="H567">
        <v>81.03</v>
      </c>
    </row>
    <row r="568" spans="1:8" x14ac:dyDescent="0.25">
      <c r="A568" t="s">
        <v>353</v>
      </c>
      <c r="B568">
        <v>25</v>
      </c>
      <c r="C568" t="s">
        <v>5322</v>
      </c>
      <c r="D568" t="s">
        <v>5323</v>
      </c>
      <c r="E568">
        <v>1.1100000000000001</v>
      </c>
      <c r="F568">
        <v>2.12</v>
      </c>
      <c r="G568">
        <v>64.98</v>
      </c>
      <c r="H568">
        <v>72.27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2712.35</v>
      </c>
      <c r="F569">
        <v>2836.29</v>
      </c>
      <c r="G569">
        <v>2723.66</v>
      </c>
      <c r="H569">
        <v>2328.17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1555.34</v>
      </c>
      <c r="F570">
        <v>1698.51</v>
      </c>
      <c r="G570">
        <v>1685.93</v>
      </c>
      <c r="H570">
        <v>1523.97</v>
      </c>
    </row>
    <row r="571" spans="1:8" x14ac:dyDescent="0.25">
      <c r="A571" t="s">
        <v>350</v>
      </c>
      <c r="B571">
        <v>1</v>
      </c>
      <c r="C571" t="s">
        <v>5324</v>
      </c>
      <c r="D571" t="s">
        <v>5325</v>
      </c>
      <c r="E571">
        <v>326.33</v>
      </c>
      <c r="F571">
        <v>386.26</v>
      </c>
      <c r="G571">
        <v>368.39</v>
      </c>
      <c r="H571">
        <v>284.49</v>
      </c>
    </row>
    <row r="572" spans="1:8" x14ac:dyDescent="0.25">
      <c r="A572" t="s">
        <v>350</v>
      </c>
      <c r="B572">
        <v>2</v>
      </c>
      <c r="C572" t="s">
        <v>4747</v>
      </c>
      <c r="D572" t="s">
        <v>4748</v>
      </c>
      <c r="E572">
        <v>238.94</v>
      </c>
      <c r="F572">
        <v>254.36</v>
      </c>
      <c r="G572">
        <v>293.02999999999997</v>
      </c>
      <c r="H572">
        <v>283.5</v>
      </c>
    </row>
    <row r="573" spans="1:8" x14ac:dyDescent="0.25">
      <c r="A573" t="s">
        <v>350</v>
      </c>
      <c r="B573">
        <v>3</v>
      </c>
      <c r="C573" t="s">
        <v>4855</v>
      </c>
      <c r="D573" t="s">
        <v>4856</v>
      </c>
      <c r="E573">
        <v>235.3</v>
      </c>
      <c r="F573">
        <v>243.04</v>
      </c>
      <c r="G573">
        <v>167.45</v>
      </c>
      <c r="H573">
        <v>182.01</v>
      </c>
    </row>
    <row r="574" spans="1:8" x14ac:dyDescent="0.25">
      <c r="A574" t="s">
        <v>350</v>
      </c>
      <c r="B574">
        <v>4</v>
      </c>
      <c r="C574" t="s">
        <v>4839</v>
      </c>
      <c r="D574" t="s">
        <v>4840</v>
      </c>
      <c r="E574">
        <v>180.4</v>
      </c>
      <c r="F574">
        <v>164.69</v>
      </c>
      <c r="G574">
        <v>160.76</v>
      </c>
      <c r="H574">
        <v>155.46</v>
      </c>
    </row>
    <row r="575" spans="1:8" x14ac:dyDescent="0.25">
      <c r="A575" t="s">
        <v>350</v>
      </c>
      <c r="B575">
        <v>5</v>
      </c>
      <c r="C575" t="s">
        <v>5326</v>
      </c>
      <c r="D575" t="s">
        <v>4755</v>
      </c>
      <c r="E575">
        <v>111.66</v>
      </c>
      <c r="F575">
        <v>138.16</v>
      </c>
      <c r="G575">
        <v>109.75</v>
      </c>
      <c r="H575">
        <v>68.900000000000006</v>
      </c>
    </row>
    <row r="576" spans="1:8" x14ac:dyDescent="0.25">
      <c r="A576" t="s">
        <v>350</v>
      </c>
      <c r="B576">
        <v>6</v>
      </c>
      <c r="C576" t="s">
        <v>4819</v>
      </c>
      <c r="D576" t="s">
        <v>4820</v>
      </c>
      <c r="E576">
        <v>0</v>
      </c>
      <c r="F576">
        <v>0.66</v>
      </c>
      <c r="G576">
        <v>76.930000000000007</v>
      </c>
      <c r="H576">
        <v>64.69</v>
      </c>
    </row>
    <row r="577" spans="1:8" x14ac:dyDescent="0.25">
      <c r="A577" t="s">
        <v>350</v>
      </c>
      <c r="B577">
        <v>7</v>
      </c>
      <c r="C577" t="s">
        <v>5327</v>
      </c>
      <c r="D577" t="s">
        <v>5328</v>
      </c>
      <c r="E577">
        <v>83.85</v>
      </c>
      <c r="F577">
        <v>79.349999999999994</v>
      </c>
      <c r="G577">
        <v>70.11</v>
      </c>
      <c r="H577">
        <v>54.5</v>
      </c>
    </row>
    <row r="578" spans="1:8" x14ac:dyDescent="0.25">
      <c r="A578" t="s">
        <v>350</v>
      </c>
      <c r="B578">
        <v>8</v>
      </c>
      <c r="C578" t="s">
        <v>4923</v>
      </c>
      <c r="D578" t="s">
        <v>4924</v>
      </c>
      <c r="E578">
        <v>46.86</v>
      </c>
      <c r="F578">
        <v>47.63</v>
      </c>
      <c r="G578">
        <v>48.97</v>
      </c>
      <c r="H578">
        <v>51.73</v>
      </c>
    </row>
    <row r="579" spans="1:8" x14ac:dyDescent="0.25">
      <c r="A579" t="s">
        <v>350</v>
      </c>
      <c r="B579">
        <v>9</v>
      </c>
      <c r="C579" t="s">
        <v>5329</v>
      </c>
      <c r="D579" t="s">
        <v>5330</v>
      </c>
      <c r="E579">
        <v>52.64</v>
      </c>
      <c r="F579">
        <v>55.49</v>
      </c>
      <c r="G579">
        <v>54</v>
      </c>
      <c r="H579">
        <v>49.59</v>
      </c>
    </row>
    <row r="580" spans="1:8" x14ac:dyDescent="0.25">
      <c r="A580" t="s">
        <v>350</v>
      </c>
      <c r="B580">
        <v>10</v>
      </c>
      <c r="C580" t="s">
        <v>5331</v>
      </c>
      <c r="D580" t="s">
        <v>5332</v>
      </c>
      <c r="E580">
        <v>39.28</v>
      </c>
      <c r="F580">
        <v>58.21</v>
      </c>
      <c r="G580">
        <v>56.35</v>
      </c>
      <c r="H580">
        <v>43.95</v>
      </c>
    </row>
    <row r="581" spans="1:8" x14ac:dyDescent="0.25">
      <c r="A581" t="s">
        <v>350</v>
      </c>
      <c r="B581">
        <v>11</v>
      </c>
      <c r="C581" t="s">
        <v>4959</v>
      </c>
      <c r="D581" t="s">
        <v>4960</v>
      </c>
      <c r="E581">
        <v>30.14</v>
      </c>
      <c r="F581">
        <v>36.049999999999997</v>
      </c>
      <c r="G581">
        <v>40.6</v>
      </c>
      <c r="H581">
        <v>39.9</v>
      </c>
    </row>
    <row r="582" spans="1:8" x14ac:dyDescent="0.25">
      <c r="A582" t="s">
        <v>350</v>
      </c>
      <c r="B582">
        <v>12</v>
      </c>
      <c r="C582" t="s">
        <v>5333</v>
      </c>
      <c r="D582" t="s">
        <v>4832</v>
      </c>
      <c r="E582">
        <v>48.38</v>
      </c>
      <c r="F582">
        <v>41.75</v>
      </c>
      <c r="G582">
        <v>41.51</v>
      </c>
      <c r="H582">
        <v>30.99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15.61</v>
      </c>
      <c r="F583">
        <v>16.420000000000002</v>
      </c>
      <c r="G583">
        <v>27.66</v>
      </c>
      <c r="H583">
        <v>24.89</v>
      </c>
    </row>
    <row r="584" spans="1:8" x14ac:dyDescent="0.25">
      <c r="A584" t="s">
        <v>350</v>
      </c>
      <c r="B584">
        <v>14</v>
      </c>
      <c r="C584" t="s">
        <v>5336</v>
      </c>
      <c r="D584" t="s">
        <v>5337</v>
      </c>
      <c r="E584">
        <v>7.5</v>
      </c>
      <c r="F584">
        <v>6.53</v>
      </c>
      <c r="G584">
        <v>14.1</v>
      </c>
      <c r="H584">
        <v>20.53</v>
      </c>
    </row>
    <row r="585" spans="1:8" x14ac:dyDescent="0.25">
      <c r="A585" t="s">
        <v>350</v>
      </c>
      <c r="B585">
        <v>15</v>
      </c>
      <c r="C585" t="s">
        <v>4939</v>
      </c>
      <c r="D585" t="s">
        <v>4940</v>
      </c>
      <c r="E585">
        <v>15.59</v>
      </c>
      <c r="F585">
        <v>16.690000000000001</v>
      </c>
      <c r="G585">
        <v>8.91</v>
      </c>
      <c r="H585">
        <v>19.690000000000001</v>
      </c>
    </row>
    <row r="586" spans="1:8" x14ac:dyDescent="0.25">
      <c r="A586" t="s">
        <v>350</v>
      </c>
      <c r="B586">
        <v>16</v>
      </c>
      <c r="C586" t="s">
        <v>5338</v>
      </c>
      <c r="D586" t="s">
        <v>5339</v>
      </c>
      <c r="E586">
        <v>15.37</v>
      </c>
      <c r="F586">
        <v>20.32</v>
      </c>
      <c r="G586">
        <v>17.309999999999999</v>
      </c>
      <c r="H586">
        <v>19.079999999999998</v>
      </c>
    </row>
    <row r="587" spans="1:8" x14ac:dyDescent="0.25">
      <c r="A587" t="s">
        <v>350</v>
      </c>
      <c r="B587">
        <v>17</v>
      </c>
      <c r="C587" t="s">
        <v>5340</v>
      </c>
      <c r="D587" t="s">
        <v>5341</v>
      </c>
      <c r="E587">
        <v>3.35</v>
      </c>
      <c r="F587">
        <v>8.61</v>
      </c>
      <c r="G587">
        <v>8.49</v>
      </c>
      <c r="H587">
        <v>16.760000000000002</v>
      </c>
    </row>
    <row r="588" spans="1:8" x14ac:dyDescent="0.25">
      <c r="A588" t="s">
        <v>350</v>
      </c>
      <c r="B588">
        <v>18</v>
      </c>
      <c r="C588" t="s">
        <v>4941</v>
      </c>
      <c r="D588" t="s">
        <v>4942</v>
      </c>
      <c r="E588">
        <v>11.57</v>
      </c>
      <c r="F588">
        <v>12.09</v>
      </c>
      <c r="G588">
        <v>13.65</v>
      </c>
      <c r="H588">
        <v>15.95</v>
      </c>
    </row>
    <row r="589" spans="1:8" x14ac:dyDescent="0.25">
      <c r="A589" t="s">
        <v>350</v>
      </c>
      <c r="B589">
        <v>19</v>
      </c>
      <c r="C589" t="s">
        <v>5342</v>
      </c>
      <c r="D589" t="s">
        <v>5343</v>
      </c>
      <c r="E589">
        <v>2.2000000000000002</v>
      </c>
      <c r="F589">
        <v>17.75</v>
      </c>
      <c r="G589">
        <v>22.98</v>
      </c>
      <c r="H589">
        <v>15.24</v>
      </c>
    </row>
    <row r="590" spans="1:8" x14ac:dyDescent="0.25">
      <c r="A590" t="s">
        <v>350</v>
      </c>
      <c r="B590">
        <v>20</v>
      </c>
      <c r="C590" t="s">
        <v>5344</v>
      </c>
      <c r="D590" t="s">
        <v>5345</v>
      </c>
      <c r="E590">
        <v>17.39</v>
      </c>
      <c r="F590">
        <v>18.690000000000001</v>
      </c>
      <c r="G590">
        <v>16.02</v>
      </c>
      <c r="H590">
        <v>15.05</v>
      </c>
    </row>
    <row r="591" spans="1:8" x14ac:dyDescent="0.25">
      <c r="A591" t="s">
        <v>350</v>
      </c>
      <c r="B591">
        <v>21</v>
      </c>
      <c r="C591" t="s">
        <v>4837</v>
      </c>
      <c r="D591" t="s">
        <v>4838</v>
      </c>
      <c r="E591">
        <v>31.49</v>
      </c>
      <c r="F591">
        <v>36.380000000000003</v>
      </c>
      <c r="G591">
        <v>19.96</v>
      </c>
      <c r="H591">
        <v>14.56</v>
      </c>
    </row>
    <row r="592" spans="1:8" x14ac:dyDescent="0.25">
      <c r="A592" t="s">
        <v>350</v>
      </c>
      <c r="B592">
        <v>22</v>
      </c>
      <c r="C592" t="s">
        <v>5346</v>
      </c>
      <c r="D592" t="s">
        <v>5347</v>
      </c>
      <c r="E592">
        <v>10.8</v>
      </c>
      <c r="F592">
        <v>11.78</v>
      </c>
      <c r="G592">
        <v>11.3</v>
      </c>
      <c r="H592">
        <v>13.54</v>
      </c>
    </row>
    <row r="593" spans="1:8" x14ac:dyDescent="0.25">
      <c r="A593" t="s">
        <v>350</v>
      </c>
      <c r="B593">
        <v>23</v>
      </c>
      <c r="C593" t="s">
        <v>5348</v>
      </c>
      <c r="D593" t="s">
        <v>5349</v>
      </c>
      <c r="E593">
        <v>8.1199999999999992</v>
      </c>
      <c r="F593">
        <v>7.68</v>
      </c>
      <c r="G593">
        <v>10.09</v>
      </c>
      <c r="H593">
        <v>13.25</v>
      </c>
    </row>
    <row r="594" spans="1:8" x14ac:dyDescent="0.25">
      <c r="A594" t="s">
        <v>350</v>
      </c>
      <c r="B594">
        <v>24</v>
      </c>
      <c r="C594" t="s">
        <v>4780</v>
      </c>
      <c r="D594" t="s">
        <v>4781</v>
      </c>
      <c r="E594">
        <v>0</v>
      </c>
      <c r="F594">
        <v>3.9</v>
      </c>
      <c r="G594">
        <v>11.91</v>
      </c>
      <c r="H594">
        <v>13.23</v>
      </c>
    </row>
    <row r="595" spans="1:8" x14ac:dyDescent="0.25">
      <c r="A595" t="s">
        <v>350</v>
      </c>
      <c r="B595">
        <v>25</v>
      </c>
      <c r="C595" t="s">
        <v>5350</v>
      </c>
      <c r="D595" t="s">
        <v>5351</v>
      </c>
      <c r="E595">
        <v>22.57</v>
      </c>
      <c r="F595">
        <v>16.02</v>
      </c>
      <c r="G595">
        <v>15.71</v>
      </c>
      <c r="H595">
        <v>12.51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59920.73</v>
      </c>
      <c r="F596">
        <v>58010.64</v>
      </c>
      <c r="G596">
        <v>55802.05</v>
      </c>
      <c r="H596">
        <v>44001.42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31083.7</v>
      </c>
      <c r="F597">
        <v>29463.65</v>
      </c>
      <c r="G597">
        <v>29375.94</v>
      </c>
      <c r="H597">
        <v>21330.71</v>
      </c>
    </row>
    <row r="598" spans="1:8" x14ac:dyDescent="0.25">
      <c r="A598" t="s">
        <v>359</v>
      </c>
      <c r="B598">
        <v>1</v>
      </c>
      <c r="C598" t="s">
        <v>5198</v>
      </c>
      <c r="D598" t="s">
        <v>5199</v>
      </c>
      <c r="E598">
        <v>5367.93</v>
      </c>
      <c r="F598">
        <v>4779.17</v>
      </c>
      <c r="G598">
        <v>5786.26</v>
      </c>
      <c r="H598">
        <v>3660.74</v>
      </c>
    </row>
    <row r="599" spans="1:8" x14ac:dyDescent="0.25">
      <c r="A599" t="s">
        <v>359</v>
      </c>
      <c r="B599">
        <v>2</v>
      </c>
      <c r="C599" t="s">
        <v>5196</v>
      </c>
      <c r="D599" t="s">
        <v>5197</v>
      </c>
      <c r="E599">
        <v>2428.7800000000002</v>
      </c>
      <c r="F599">
        <v>2589.8000000000002</v>
      </c>
      <c r="G599">
        <v>2592.63</v>
      </c>
      <c r="H599">
        <v>2304.8000000000002</v>
      </c>
    </row>
    <row r="600" spans="1:8" x14ac:dyDescent="0.25">
      <c r="A600" t="s">
        <v>359</v>
      </c>
      <c r="B600">
        <v>3</v>
      </c>
      <c r="C600" t="s">
        <v>4753</v>
      </c>
      <c r="D600" t="s">
        <v>4746</v>
      </c>
      <c r="E600">
        <v>3646.51</v>
      </c>
      <c r="F600">
        <v>3838.82</v>
      </c>
      <c r="G600">
        <v>3571.25</v>
      </c>
      <c r="H600">
        <v>2191.81</v>
      </c>
    </row>
    <row r="601" spans="1:8" x14ac:dyDescent="0.25">
      <c r="A601" t="s">
        <v>359</v>
      </c>
      <c r="B601">
        <v>4</v>
      </c>
      <c r="C601" t="s">
        <v>4776</v>
      </c>
      <c r="D601" t="s">
        <v>4777</v>
      </c>
      <c r="E601">
        <v>3209.55</v>
      </c>
      <c r="F601">
        <v>2966.6</v>
      </c>
      <c r="G601">
        <v>2654.62</v>
      </c>
      <c r="H601">
        <v>1824.4</v>
      </c>
    </row>
    <row r="602" spans="1:8" x14ac:dyDescent="0.25">
      <c r="A602" t="s">
        <v>359</v>
      </c>
      <c r="B602">
        <v>5</v>
      </c>
      <c r="C602" t="s">
        <v>4759</v>
      </c>
      <c r="D602" t="s">
        <v>4760</v>
      </c>
      <c r="E602">
        <v>1368.22</v>
      </c>
      <c r="F602">
        <v>1779.92</v>
      </c>
      <c r="G602">
        <v>1799.51</v>
      </c>
      <c r="H602">
        <v>1400.44</v>
      </c>
    </row>
    <row r="603" spans="1:8" x14ac:dyDescent="0.25">
      <c r="A603" t="s">
        <v>359</v>
      </c>
      <c r="B603">
        <v>6</v>
      </c>
      <c r="C603" t="s">
        <v>5023</v>
      </c>
      <c r="D603" t="s">
        <v>5024</v>
      </c>
      <c r="E603">
        <v>3259.11</v>
      </c>
      <c r="F603">
        <v>2001.27</v>
      </c>
      <c r="G603">
        <v>1367.6</v>
      </c>
      <c r="H603">
        <v>1086.07</v>
      </c>
    </row>
    <row r="604" spans="1:8" x14ac:dyDescent="0.25">
      <c r="A604" t="s">
        <v>359</v>
      </c>
      <c r="B604">
        <v>7</v>
      </c>
      <c r="C604" t="s">
        <v>4745</v>
      </c>
      <c r="D604" t="s">
        <v>4746</v>
      </c>
      <c r="E604">
        <v>1435.79</v>
      </c>
      <c r="F604">
        <v>1602.68</v>
      </c>
      <c r="G604">
        <v>1543.25</v>
      </c>
      <c r="H604">
        <v>908.2</v>
      </c>
    </row>
    <row r="605" spans="1:8" x14ac:dyDescent="0.25">
      <c r="A605" t="s">
        <v>359</v>
      </c>
      <c r="B605">
        <v>8</v>
      </c>
      <c r="C605" t="s">
        <v>5352</v>
      </c>
      <c r="D605" t="s">
        <v>5353</v>
      </c>
      <c r="E605">
        <v>1112.3599999999999</v>
      </c>
      <c r="F605">
        <v>1044.71</v>
      </c>
      <c r="G605">
        <v>1050.02</v>
      </c>
      <c r="H605">
        <v>860.83</v>
      </c>
    </row>
    <row r="606" spans="1:8" x14ac:dyDescent="0.25">
      <c r="A606" t="s">
        <v>359</v>
      </c>
      <c r="B606">
        <v>9</v>
      </c>
      <c r="C606" t="s">
        <v>4747</v>
      </c>
      <c r="D606" t="s">
        <v>4748</v>
      </c>
      <c r="E606">
        <v>1022.92</v>
      </c>
      <c r="F606">
        <v>1106.33</v>
      </c>
      <c r="G606">
        <v>1201.47</v>
      </c>
      <c r="H606">
        <v>787.28</v>
      </c>
    </row>
    <row r="607" spans="1:8" x14ac:dyDescent="0.25">
      <c r="A607" t="s">
        <v>359</v>
      </c>
      <c r="B607">
        <v>10</v>
      </c>
      <c r="C607" t="s">
        <v>5210</v>
      </c>
      <c r="D607" t="s">
        <v>5211</v>
      </c>
      <c r="E607">
        <v>829.54</v>
      </c>
      <c r="F607">
        <v>844.84</v>
      </c>
      <c r="G607">
        <v>862.16</v>
      </c>
      <c r="H607">
        <v>650.95000000000005</v>
      </c>
    </row>
    <row r="608" spans="1:8" x14ac:dyDescent="0.25">
      <c r="A608" t="s">
        <v>359</v>
      </c>
      <c r="B608">
        <v>11</v>
      </c>
      <c r="C608" t="s">
        <v>4855</v>
      </c>
      <c r="D608" t="s">
        <v>4856</v>
      </c>
      <c r="E608">
        <v>1312.81</v>
      </c>
      <c r="F608">
        <v>856.42</v>
      </c>
      <c r="G608">
        <v>1098.51</v>
      </c>
      <c r="H608">
        <v>581.58000000000004</v>
      </c>
    </row>
    <row r="609" spans="1:8" x14ac:dyDescent="0.25">
      <c r="A609" t="s">
        <v>359</v>
      </c>
      <c r="B609">
        <v>12</v>
      </c>
      <c r="C609" t="s">
        <v>5259</v>
      </c>
      <c r="D609" t="s">
        <v>5256</v>
      </c>
      <c r="E609">
        <v>574.29999999999995</v>
      </c>
      <c r="F609">
        <v>780.63</v>
      </c>
      <c r="G609">
        <v>564.98</v>
      </c>
      <c r="H609">
        <v>558.03</v>
      </c>
    </row>
    <row r="610" spans="1:8" x14ac:dyDescent="0.25">
      <c r="A610" t="s">
        <v>359</v>
      </c>
      <c r="B610">
        <v>13</v>
      </c>
      <c r="C610" t="s">
        <v>5354</v>
      </c>
      <c r="D610" t="s">
        <v>5355</v>
      </c>
      <c r="E610">
        <v>902.19</v>
      </c>
      <c r="F610">
        <v>946.89</v>
      </c>
      <c r="G610">
        <v>865.06</v>
      </c>
      <c r="H610">
        <v>533.13</v>
      </c>
    </row>
    <row r="611" spans="1:8" x14ac:dyDescent="0.25">
      <c r="A611" t="s">
        <v>359</v>
      </c>
      <c r="B611">
        <v>14</v>
      </c>
      <c r="C611" t="s">
        <v>5356</v>
      </c>
      <c r="D611" t="s">
        <v>5357</v>
      </c>
      <c r="E611">
        <v>392.35</v>
      </c>
      <c r="F611">
        <v>364.01</v>
      </c>
      <c r="G611">
        <v>329.28</v>
      </c>
      <c r="H611">
        <v>457.13</v>
      </c>
    </row>
    <row r="612" spans="1:8" x14ac:dyDescent="0.25">
      <c r="A612" t="s">
        <v>359</v>
      </c>
      <c r="B612">
        <v>15</v>
      </c>
      <c r="C612" t="s">
        <v>5255</v>
      </c>
      <c r="D612" t="s">
        <v>5256</v>
      </c>
      <c r="E612">
        <v>285.07</v>
      </c>
      <c r="F612">
        <v>329.17</v>
      </c>
      <c r="G612">
        <v>286.97000000000003</v>
      </c>
      <c r="H612">
        <v>442.56</v>
      </c>
    </row>
    <row r="613" spans="1:8" x14ac:dyDescent="0.25">
      <c r="A613" t="s">
        <v>359</v>
      </c>
      <c r="B613">
        <v>16</v>
      </c>
      <c r="C613" t="s">
        <v>5358</v>
      </c>
      <c r="D613" t="s">
        <v>5359</v>
      </c>
      <c r="E613">
        <v>579.16999999999996</v>
      </c>
      <c r="F613">
        <v>504.27</v>
      </c>
      <c r="G613">
        <v>534.75</v>
      </c>
      <c r="H613">
        <v>390.49</v>
      </c>
    </row>
    <row r="614" spans="1:8" x14ac:dyDescent="0.25">
      <c r="A614" t="s">
        <v>359</v>
      </c>
      <c r="B614">
        <v>17</v>
      </c>
      <c r="C614" t="s">
        <v>5360</v>
      </c>
      <c r="D614" t="s">
        <v>5361</v>
      </c>
      <c r="E614">
        <v>763.77</v>
      </c>
      <c r="F614">
        <v>504.35</v>
      </c>
      <c r="G614">
        <v>421.37</v>
      </c>
      <c r="H614">
        <v>377.86</v>
      </c>
    </row>
    <row r="615" spans="1:8" x14ac:dyDescent="0.25">
      <c r="A615" t="s">
        <v>359</v>
      </c>
      <c r="B615">
        <v>18</v>
      </c>
      <c r="C615" t="s">
        <v>4941</v>
      </c>
      <c r="D615" t="s">
        <v>4942</v>
      </c>
      <c r="E615">
        <v>36.950000000000003</v>
      </c>
      <c r="F615">
        <v>118.68</v>
      </c>
      <c r="G615">
        <v>162.41999999999999</v>
      </c>
      <c r="H615">
        <v>354.95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532.4</v>
      </c>
      <c r="F616">
        <v>527.08000000000004</v>
      </c>
      <c r="G616">
        <v>485.5</v>
      </c>
      <c r="H616">
        <v>339.77</v>
      </c>
    </row>
    <row r="617" spans="1:8" x14ac:dyDescent="0.25">
      <c r="A617" t="s">
        <v>359</v>
      </c>
      <c r="B617">
        <v>20</v>
      </c>
      <c r="C617" t="s">
        <v>5362</v>
      </c>
      <c r="D617" t="s">
        <v>5363</v>
      </c>
      <c r="E617">
        <v>532.83000000000004</v>
      </c>
      <c r="F617">
        <v>496.58</v>
      </c>
      <c r="G617">
        <v>520.57000000000005</v>
      </c>
      <c r="H617">
        <v>331.95</v>
      </c>
    </row>
    <row r="618" spans="1:8" x14ac:dyDescent="0.25">
      <c r="A618" t="s">
        <v>359</v>
      </c>
      <c r="B618">
        <v>21</v>
      </c>
      <c r="C618" t="s">
        <v>5364</v>
      </c>
      <c r="D618" t="s">
        <v>5365</v>
      </c>
      <c r="E618">
        <v>55.34</v>
      </c>
      <c r="F618">
        <v>218.52</v>
      </c>
      <c r="G618">
        <v>493.55</v>
      </c>
      <c r="H618">
        <v>264.32</v>
      </c>
    </row>
    <row r="619" spans="1:8" x14ac:dyDescent="0.25">
      <c r="A619" t="s">
        <v>359</v>
      </c>
      <c r="B619">
        <v>22</v>
      </c>
      <c r="C619" t="s">
        <v>5366</v>
      </c>
      <c r="D619" t="s">
        <v>5367</v>
      </c>
      <c r="E619">
        <v>343.47</v>
      </c>
      <c r="F619">
        <v>333.77</v>
      </c>
      <c r="G619">
        <v>324.85000000000002</v>
      </c>
      <c r="H619">
        <v>260.52</v>
      </c>
    </row>
    <row r="620" spans="1:8" x14ac:dyDescent="0.25">
      <c r="A620" t="s">
        <v>359</v>
      </c>
      <c r="B620">
        <v>23</v>
      </c>
      <c r="C620" t="s">
        <v>5368</v>
      </c>
      <c r="D620" t="s">
        <v>5369</v>
      </c>
      <c r="E620">
        <v>539.99</v>
      </c>
      <c r="F620">
        <v>383.78</v>
      </c>
      <c r="G620">
        <v>340.41</v>
      </c>
      <c r="H620">
        <v>255.93</v>
      </c>
    </row>
    <row r="621" spans="1:8" x14ac:dyDescent="0.25">
      <c r="A621" t="s">
        <v>359</v>
      </c>
      <c r="B621">
        <v>24</v>
      </c>
      <c r="C621" t="s">
        <v>4867</v>
      </c>
      <c r="D621" t="s">
        <v>4868</v>
      </c>
      <c r="E621">
        <v>328.94</v>
      </c>
      <c r="F621">
        <v>314.43</v>
      </c>
      <c r="G621">
        <v>322.52999999999997</v>
      </c>
      <c r="H621">
        <v>253.78</v>
      </c>
    </row>
    <row r="622" spans="1:8" x14ac:dyDescent="0.25">
      <c r="A622" t="s">
        <v>359</v>
      </c>
      <c r="B622">
        <v>25</v>
      </c>
      <c r="C622" t="s">
        <v>5370</v>
      </c>
      <c r="D622" t="s">
        <v>5371</v>
      </c>
      <c r="E622">
        <v>223.4</v>
      </c>
      <c r="F622">
        <v>230.95</v>
      </c>
      <c r="G622">
        <v>196.39</v>
      </c>
      <c r="H622">
        <v>253.18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20692.36</v>
      </c>
      <c r="F623">
        <v>22680.97</v>
      </c>
      <c r="G623">
        <v>22188.18</v>
      </c>
      <c r="H623">
        <v>20076.759999999998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5815.66</v>
      </c>
      <c r="F624">
        <v>6933.6</v>
      </c>
      <c r="G624">
        <v>7184.94</v>
      </c>
      <c r="H624">
        <v>6993.36</v>
      </c>
    </row>
    <row r="625" spans="1:8" x14ac:dyDescent="0.25">
      <c r="A625" t="s">
        <v>362</v>
      </c>
      <c r="B625">
        <v>1</v>
      </c>
      <c r="C625" t="s">
        <v>640</v>
      </c>
      <c r="D625" t="s">
        <v>4900</v>
      </c>
      <c r="E625">
        <v>3.52</v>
      </c>
      <c r="F625">
        <v>9.77</v>
      </c>
      <c r="G625">
        <v>212</v>
      </c>
      <c r="H625">
        <v>973.75</v>
      </c>
    </row>
    <row r="626" spans="1:8" x14ac:dyDescent="0.25">
      <c r="A626" t="s">
        <v>362</v>
      </c>
      <c r="B626">
        <v>2</v>
      </c>
      <c r="C626" t="s">
        <v>4871</v>
      </c>
      <c r="D626" t="s">
        <v>4872</v>
      </c>
      <c r="E626">
        <v>796.57</v>
      </c>
      <c r="F626">
        <v>804.45</v>
      </c>
      <c r="G626">
        <v>791.76</v>
      </c>
      <c r="H626">
        <v>715.95</v>
      </c>
    </row>
    <row r="627" spans="1:8" x14ac:dyDescent="0.25">
      <c r="A627" t="s">
        <v>362</v>
      </c>
      <c r="B627">
        <v>3</v>
      </c>
      <c r="C627" t="s">
        <v>5372</v>
      </c>
      <c r="D627" t="s">
        <v>5373</v>
      </c>
      <c r="E627">
        <v>408.38</v>
      </c>
      <c r="F627">
        <v>666.8</v>
      </c>
      <c r="G627">
        <v>676.77</v>
      </c>
      <c r="H627">
        <v>547.87</v>
      </c>
    </row>
    <row r="628" spans="1:8" x14ac:dyDescent="0.25">
      <c r="A628" t="s">
        <v>362</v>
      </c>
      <c r="B628">
        <v>4</v>
      </c>
      <c r="C628" t="s">
        <v>5374</v>
      </c>
      <c r="D628" t="s">
        <v>5375</v>
      </c>
      <c r="E628">
        <v>364.03</v>
      </c>
      <c r="F628">
        <v>567.64</v>
      </c>
      <c r="G628">
        <v>571.17999999999995</v>
      </c>
      <c r="H628">
        <v>478.29</v>
      </c>
    </row>
    <row r="629" spans="1:8" x14ac:dyDescent="0.25">
      <c r="A629" t="s">
        <v>362</v>
      </c>
      <c r="B629">
        <v>5</v>
      </c>
      <c r="C629" t="s">
        <v>4849</v>
      </c>
      <c r="D629" t="s">
        <v>4850</v>
      </c>
      <c r="E629">
        <v>306.05</v>
      </c>
      <c r="F629">
        <v>426.27</v>
      </c>
      <c r="G629">
        <v>464.95</v>
      </c>
      <c r="H629">
        <v>395.25</v>
      </c>
    </row>
    <row r="630" spans="1:8" x14ac:dyDescent="0.25">
      <c r="A630" t="s">
        <v>362</v>
      </c>
      <c r="B630">
        <v>6</v>
      </c>
      <c r="C630" t="s">
        <v>5013</v>
      </c>
      <c r="D630" t="s">
        <v>5014</v>
      </c>
      <c r="E630">
        <v>341.85</v>
      </c>
      <c r="F630">
        <v>373.15</v>
      </c>
      <c r="G630">
        <v>386.87</v>
      </c>
      <c r="H630">
        <v>354.97</v>
      </c>
    </row>
    <row r="631" spans="1:8" x14ac:dyDescent="0.25">
      <c r="A631" t="s">
        <v>362</v>
      </c>
      <c r="B631">
        <v>7</v>
      </c>
      <c r="C631" t="s">
        <v>4747</v>
      </c>
      <c r="D631" t="s">
        <v>4748</v>
      </c>
      <c r="E631">
        <v>591.89</v>
      </c>
      <c r="F631">
        <v>463.04</v>
      </c>
      <c r="G631">
        <v>449.13</v>
      </c>
      <c r="H631">
        <v>320.29000000000002</v>
      </c>
    </row>
    <row r="632" spans="1:8" x14ac:dyDescent="0.25">
      <c r="A632" t="s">
        <v>362</v>
      </c>
      <c r="B632">
        <v>8</v>
      </c>
      <c r="C632" t="s">
        <v>4839</v>
      </c>
      <c r="D632" t="s">
        <v>4840</v>
      </c>
      <c r="E632">
        <v>157.47</v>
      </c>
      <c r="F632">
        <v>337.78</v>
      </c>
      <c r="G632">
        <v>294.62</v>
      </c>
      <c r="H632">
        <v>308.95999999999998</v>
      </c>
    </row>
    <row r="633" spans="1:8" x14ac:dyDescent="0.25">
      <c r="A633" t="s">
        <v>362</v>
      </c>
      <c r="B633">
        <v>9</v>
      </c>
      <c r="C633" t="s">
        <v>5376</v>
      </c>
      <c r="D633" t="s">
        <v>5377</v>
      </c>
      <c r="E633">
        <v>341.57</v>
      </c>
      <c r="F633">
        <v>399.88</v>
      </c>
      <c r="G633">
        <v>360.06</v>
      </c>
      <c r="H633">
        <v>268.89999999999998</v>
      </c>
    </row>
    <row r="634" spans="1:8" x14ac:dyDescent="0.25">
      <c r="A634" t="s">
        <v>362</v>
      </c>
      <c r="B634">
        <v>10</v>
      </c>
      <c r="C634" t="s">
        <v>4863</v>
      </c>
      <c r="D634" t="s">
        <v>4864</v>
      </c>
      <c r="E634">
        <v>273.39</v>
      </c>
      <c r="F634">
        <v>279.37</v>
      </c>
      <c r="G634">
        <v>305.91000000000003</v>
      </c>
      <c r="H634">
        <v>229.95</v>
      </c>
    </row>
    <row r="635" spans="1:8" x14ac:dyDescent="0.25">
      <c r="A635" t="s">
        <v>362</v>
      </c>
      <c r="B635">
        <v>11</v>
      </c>
      <c r="C635" t="s">
        <v>5192</v>
      </c>
      <c r="D635" t="s">
        <v>5193</v>
      </c>
      <c r="E635">
        <v>129.63</v>
      </c>
      <c r="F635">
        <v>146.28</v>
      </c>
      <c r="G635">
        <v>138.37</v>
      </c>
      <c r="H635">
        <v>209.83</v>
      </c>
    </row>
    <row r="636" spans="1:8" x14ac:dyDescent="0.25">
      <c r="A636" t="s">
        <v>362</v>
      </c>
      <c r="B636">
        <v>12</v>
      </c>
      <c r="C636" t="s">
        <v>4995</v>
      </c>
      <c r="D636" t="s">
        <v>4996</v>
      </c>
      <c r="E636">
        <v>177.85</v>
      </c>
      <c r="F636">
        <v>214.92</v>
      </c>
      <c r="G636">
        <v>245.71</v>
      </c>
      <c r="H636">
        <v>192.27</v>
      </c>
    </row>
    <row r="637" spans="1:8" x14ac:dyDescent="0.25">
      <c r="A637" t="s">
        <v>362</v>
      </c>
      <c r="B637">
        <v>13</v>
      </c>
      <c r="C637" t="s">
        <v>5228</v>
      </c>
      <c r="D637" t="s">
        <v>5229</v>
      </c>
      <c r="E637">
        <v>151.41999999999999</v>
      </c>
      <c r="F637">
        <v>155.68</v>
      </c>
      <c r="G637">
        <v>164.19</v>
      </c>
      <c r="H637">
        <v>180.19</v>
      </c>
    </row>
    <row r="638" spans="1:8" x14ac:dyDescent="0.25">
      <c r="A638" t="s">
        <v>362</v>
      </c>
      <c r="B638">
        <v>14</v>
      </c>
      <c r="C638" t="s">
        <v>5307</v>
      </c>
      <c r="D638" t="s">
        <v>5201</v>
      </c>
      <c r="E638">
        <v>47.66</v>
      </c>
      <c r="F638">
        <v>103.96</v>
      </c>
      <c r="G638">
        <v>155.71</v>
      </c>
      <c r="H638">
        <v>169.68</v>
      </c>
    </row>
    <row r="639" spans="1:8" x14ac:dyDescent="0.25">
      <c r="A639" t="s">
        <v>362</v>
      </c>
      <c r="B639">
        <v>15</v>
      </c>
      <c r="C639" t="s">
        <v>5378</v>
      </c>
      <c r="D639" t="s">
        <v>5379</v>
      </c>
      <c r="E639">
        <v>47.75</v>
      </c>
      <c r="F639">
        <v>46.02</v>
      </c>
      <c r="G639">
        <v>61.19</v>
      </c>
      <c r="H639">
        <v>166.57</v>
      </c>
    </row>
    <row r="640" spans="1:8" x14ac:dyDescent="0.25">
      <c r="A640" t="s">
        <v>362</v>
      </c>
      <c r="B640">
        <v>16</v>
      </c>
      <c r="C640" t="s">
        <v>5380</v>
      </c>
      <c r="D640" t="s">
        <v>5381</v>
      </c>
      <c r="E640">
        <v>162.12</v>
      </c>
      <c r="F640">
        <v>164.43</v>
      </c>
      <c r="G640">
        <v>161.13</v>
      </c>
      <c r="H640">
        <v>163.36000000000001</v>
      </c>
    </row>
    <row r="641" spans="1:8" x14ac:dyDescent="0.25">
      <c r="A641" t="s">
        <v>362</v>
      </c>
      <c r="B641">
        <v>17</v>
      </c>
      <c r="C641" t="s">
        <v>5382</v>
      </c>
      <c r="D641" t="s">
        <v>5383</v>
      </c>
      <c r="E641">
        <v>220.77</v>
      </c>
      <c r="F641">
        <v>238.09</v>
      </c>
      <c r="G641">
        <v>192.19</v>
      </c>
      <c r="H641">
        <v>161.51</v>
      </c>
    </row>
    <row r="642" spans="1:8" x14ac:dyDescent="0.25">
      <c r="A642" t="s">
        <v>362</v>
      </c>
      <c r="B642">
        <v>18</v>
      </c>
      <c r="C642" t="s">
        <v>4959</v>
      </c>
      <c r="D642" t="s">
        <v>4960</v>
      </c>
      <c r="E642">
        <v>137.61000000000001</v>
      </c>
      <c r="F642">
        <v>166.02</v>
      </c>
      <c r="G642">
        <v>162.46</v>
      </c>
      <c r="H642">
        <v>157.03</v>
      </c>
    </row>
    <row r="643" spans="1:8" x14ac:dyDescent="0.25">
      <c r="A643" t="s">
        <v>362</v>
      </c>
      <c r="B643">
        <v>19</v>
      </c>
      <c r="C643" t="s">
        <v>5384</v>
      </c>
      <c r="D643" t="s">
        <v>5385</v>
      </c>
      <c r="E643">
        <v>325.58</v>
      </c>
      <c r="F643">
        <v>301.32</v>
      </c>
      <c r="G643">
        <v>284.56</v>
      </c>
      <c r="H643">
        <v>156.88</v>
      </c>
    </row>
    <row r="644" spans="1:8" x14ac:dyDescent="0.25">
      <c r="A644" t="s">
        <v>362</v>
      </c>
      <c r="B644">
        <v>20</v>
      </c>
      <c r="C644" t="s">
        <v>4929</v>
      </c>
      <c r="D644" t="s">
        <v>4930</v>
      </c>
      <c r="E644">
        <v>101.11</v>
      </c>
      <c r="F644">
        <v>218.38</v>
      </c>
      <c r="G644">
        <v>240.23</v>
      </c>
      <c r="H644">
        <v>155.66999999999999</v>
      </c>
    </row>
    <row r="645" spans="1:8" x14ac:dyDescent="0.25">
      <c r="A645" t="s">
        <v>362</v>
      </c>
      <c r="B645">
        <v>21</v>
      </c>
      <c r="C645" t="s">
        <v>5386</v>
      </c>
      <c r="D645" t="s">
        <v>5387</v>
      </c>
      <c r="E645">
        <v>146.08000000000001</v>
      </c>
      <c r="F645">
        <v>147.19</v>
      </c>
      <c r="G645">
        <v>136.62</v>
      </c>
      <c r="H645">
        <v>145.4</v>
      </c>
    </row>
    <row r="646" spans="1:8" x14ac:dyDescent="0.25">
      <c r="A646" t="s">
        <v>362</v>
      </c>
      <c r="B646">
        <v>22</v>
      </c>
      <c r="C646" t="s">
        <v>4867</v>
      </c>
      <c r="D646" t="s">
        <v>4868</v>
      </c>
      <c r="E646">
        <v>166.92</v>
      </c>
      <c r="F646">
        <v>203.5</v>
      </c>
      <c r="G646">
        <v>182.64</v>
      </c>
      <c r="H646">
        <v>142.54</v>
      </c>
    </row>
    <row r="647" spans="1:8" x14ac:dyDescent="0.25">
      <c r="A647" t="s">
        <v>362</v>
      </c>
      <c r="B647">
        <v>23</v>
      </c>
      <c r="C647" t="s">
        <v>5388</v>
      </c>
      <c r="D647" t="s">
        <v>4968</v>
      </c>
      <c r="E647">
        <v>153.13999999999999</v>
      </c>
      <c r="F647">
        <v>172.98</v>
      </c>
      <c r="G647">
        <v>182.75</v>
      </c>
      <c r="H647">
        <v>135.22</v>
      </c>
    </row>
    <row r="648" spans="1:8" x14ac:dyDescent="0.25">
      <c r="A648" t="s">
        <v>362</v>
      </c>
      <c r="B648">
        <v>24</v>
      </c>
      <c r="C648" t="s">
        <v>5389</v>
      </c>
      <c r="D648" t="s">
        <v>5390</v>
      </c>
      <c r="E648">
        <v>99.66</v>
      </c>
      <c r="F648">
        <v>133.43</v>
      </c>
      <c r="G648">
        <v>144.74</v>
      </c>
      <c r="H648">
        <v>132.63999999999999</v>
      </c>
    </row>
    <row r="649" spans="1:8" x14ac:dyDescent="0.25">
      <c r="A649" t="s">
        <v>362</v>
      </c>
      <c r="B649">
        <v>25</v>
      </c>
      <c r="C649" t="s">
        <v>5095</v>
      </c>
      <c r="D649" t="s">
        <v>5096</v>
      </c>
      <c r="E649">
        <v>163.65</v>
      </c>
      <c r="F649">
        <v>193.23</v>
      </c>
      <c r="G649">
        <v>219.19</v>
      </c>
      <c r="H649">
        <v>130.4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14289.45</v>
      </c>
      <c r="F650">
        <v>14528.65</v>
      </c>
      <c r="G650">
        <v>13405.69</v>
      </c>
      <c r="H650">
        <v>12770.36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5642.88</v>
      </c>
      <c r="F651">
        <v>5458.23</v>
      </c>
      <c r="G651">
        <v>5120.8</v>
      </c>
      <c r="H651">
        <v>5228.6400000000003</v>
      </c>
    </row>
    <row r="652" spans="1:8" x14ac:dyDescent="0.25">
      <c r="A652" t="s">
        <v>368</v>
      </c>
      <c r="B652">
        <v>1</v>
      </c>
      <c r="C652" t="s">
        <v>5198</v>
      </c>
      <c r="D652" t="s">
        <v>5199</v>
      </c>
      <c r="E652">
        <v>1829.64</v>
      </c>
      <c r="F652">
        <v>1832.46</v>
      </c>
      <c r="G652">
        <v>1833.64</v>
      </c>
      <c r="H652">
        <v>1859.07</v>
      </c>
    </row>
    <row r="653" spans="1:8" x14ac:dyDescent="0.25">
      <c r="A653" t="s">
        <v>368</v>
      </c>
      <c r="B653">
        <v>2</v>
      </c>
      <c r="C653" t="s">
        <v>4763</v>
      </c>
      <c r="D653" t="s">
        <v>4764</v>
      </c>
      <c r="E653">
        <v>190.68</v>
      </c>
      <c r="F653">
        <v>150.16</v>
      </c>
      <c r="G653">
        <v>242.52</v>
      </c>
      <c r="H653">
        <v>307.98</v>
      </c>
    </row>
    <row r="654" spans="1:8" x14ac:dyDescent="0.25">
      <c r="A654" t="s">
        <v>368</v>
      </c>
      <c r="B654">
        <v>3</v>
      </c>
      <c r="C654" t="s">
        <v>5391</v>
      </c>
      <c r="D654" t="s">
        <v>5392</v>
      </c>
      <c r="E654">
        <v>230.42</v>
      </c>
      <c r="F654">
        <v>135.44</v>
      </c>
      <c r="G654">
        <v>179.94</v>
      </c>
      <c r="H654">
        <v>216.32</v>
      </c>
    </row>
    <row r="655" spans="1:8" x14ac:dyDescent="0.25">
      <c r="A655" t="s">
        <v>368</v>
      </c>
      <c r="B655">
        <v>4</v>
      </c>
      <c r="C655" t="s">
        <v>4795</v>
      </c>
      <c r="D655" t="s">
        <v>4796</v>
      </c>
      <c r="E655">
        <v>154.12</v>
      </c>
      <c r="F655">
        <v>197.59</v>
      </c>
      <c r="G655">
        <v>182.3</v>
      </c>
      <c r="H655">
        <v>180.96</v>
      </c>
    </row>
    <row r="656" spans="1:8" x14ac:dyDescent="0.25">
      <c r="A656" t="s">
        <v>368</v>
      </c>
      <c r="B656">
        <v>5</v>
      </c>
      <c r="C656" t="s">
        <v>5220</v>
      </c>
      <c r="D656" t="s">
        <v>5221</v>
      </c>
      <c r="E656">
        <v>127.13</v>
      </c>
      <c r="F656">
        <v>114.54</v>
      </c>
      <c r="G656">
        <v>122.19</v>
      </c>
      <c r="H656">
        <v>179.61</v>
      </c>
    </row>
    <row r="657" spans="1:8" x14ac:dyDescent="0.25">
      <c r="A657" t="s">
        <v>368</v>
      </c>
      <c r="B657">
        <v>6</v>
      </c>
      <c r="C657" t="s">
        <v>4951</v>
      </c>
      <c r="D657" t="s">
        <v>4952</v>
      </c>
      <c r="E657">
        <v>144.76</v>
      </c>
      <c r="F657">
        <v>135.52000000000001</v>
      </c>
      <c r="G657">
        <v>131.5</v>
      </c>
      <c r="H657">
        <v>172.13</v>
      </c>
    </row>
    <row r="658" spans="1:8" x14ac:dyDescent="0.25">
      <c r="A658" t="s">
        <v>368</v>
      </c>
      <c r="B658">
        <v>7</v>
      </c>
      <c r="C658" t="s">
        <v>5393</v>
      </c>
      <c r="D658" t="s">
        <v>5394</v>
      </c>
      <c r="E658">
        <v>182.19</v>
      </c>
      <c r="F658">
        <v>97.66</v>
      </c>
      <c r="G658">
        <v>111.67</v>
      </c>
      <c r="H658">
        <v>167.74</v>
      </c>
    </row>
    <row r="659" spans="1:8" x14ac:dyDescent="0.25">
      <c r="A659" t="s">
        <v>368</v>
      </c>
      <c r="B659">
        <v>8</v>
      </c>
      <c r="C659" t="s">
        <v>5218</v>
      </c>
      <c r="D659" t="s">
        <v>5219</v>
      </c>
      <c r="E659">
        <v>241.55</v>
      </c>
      <c r="F659">
        <v>200.44</v>
      </c>
      <c r="G659">
        <v>140.69999999999999</v>
      </c>
      <c r="H659">
        <v>167.3</v>
      </c>
    </row>
    <row r="660" spans="1:8" x14ac:dyDescent="0.25">
      <c r="A660" t="s">
        <v>368</v>
      </c>
      <c r="B660">
        <v>9</v>
      </c>
      <c r="C660" t="s">
        <v>5186</v>
      </c>
      <c r="D660" t="s">
        <v>5187</v>
      </c>
      <c r="E660">
        <v>247.67</v>
      </c>
      <c r="F660">
        <v>263.94</v>
      </c>
      <c r="G660">
        <v>136.43</v>
      </c>
      <c r="H660">
        <v>160.49</v>
      </c>
    </row>
    <row r="661" spans="1:8" x14ac:dyDescent="0.25">
      <c r="A661" t="s">
        <v>368</v>
      </c>
      <c r="B661">
        <v>10</v>
      </c>
      <c r="C661" t="s">
        <v>5192</v>
      </c>
      <c r="D661" t="s">
        <v>5193</v>
      </c>
      <c r="E661">
        <v>160.1</v>
      </c>
      <c r="F661">
        <v>161.05000000000001</v>
      </c>
      <c r="G661">
        <v>142.15</v>
      </c>
      <c r="H661">
        <v>159.80000000000001</v>
      </c>
    </row>
    <row r="662" spans="1:8" x14ac:dyDescent="0.25">
      <c r="A662" t="s">
        <v>368</v>
      </c>
      <c r="B662">
        <v>11</v>
      </c>
      <c r="C662" t="s">
        <v>4747</v>
      </c>
      <c r="D662" t="s">
        <v>4748</v>
      </c>
      <c r="E662">
        <v>797.25</v>
      </c>
      <c r="F662">
        <v>777.43</v>
      </c>
      <c r="G662">
        <v>357.73</v>
      </c>
      <c r="H662">
        <v>153.54</v>
      </c>
    </row>
    <row r="663" spans="1:8" x14ac:dyDescent="0.25">
      <c r="A663" t="s">
        <v>368</v>
      </c>
      <c r="B663">
        <v>12</v>
      </c>
      <c r="C663" t="s">
        <v>5243</v>
      </c>
      <c r="D663" t="s">
        <v>5244</v>
      </c>
      <c r="E663">
        <v>104.63</v>
      </c>
      <c r="F663">
        <v>105.99</v>
      </c>
      <c r="G663">
        <v>127.42</v>
      </c>
      <c r="H663">
        <v>145.66</v>
      </c>
    </row>
    <row r="664" spans="1:8" x14ac:dyDescent="0.25">
      <c r="A664" t="s">
        <v>368</v>
      </c>
      <c r="B664">
        <v>13</v>
      </c>
      <c r="C664" t="s">
        <v>4770</v>
      </c>
      <c r="D664" t="s">
        <v>4771</v>
      </c>
      <c r="E664">
        <v>107.47</v>
      </c>
      <c r="F664">
        <v>93.16</v>
      </c>
      <c r="G664">
        <v>146.38999999999999</v>
      </c>
      <c r="H664">
        <v>130.32</v>
      </c>
    </row>
    <row r="665" spans="1:8" x14ac:dyDescent="0.25">
      <c r="A665" t="s">
        <v>368</v>
      </c>
      <c r="B665">
        <v>14</v>
      </c>
      <c r="C665" t="s">
        <v>5308</v>
      </c>
      <c r="D665" t="s">
        <v>5309</v>
      </c>
      <c r="E665">
        <v>25.65</v>
      </c>
      <c r="F665">
        <v>41.02</v>
      </c>
      <c r="G665">
        <v>106.49</v>
      </c>
      <c r="H665">
        <v>120.89</v>
      </c>
    </row>
    <row r="666" spans="1:8" x14ac:dyDescent="0.25">
      <c r="A666" t="s">
        <v>368</v>
      </c>
      <c r="B666">
        <v>15</v>
      </c>
      <c r="C666" t="s">
        <v>5206</v>
      </c>
      <c r="D666" t="s">
        <v>5207</v>
      </c>
      <c r="E666">
        <v>6.06</v>
      </c>
      <c r="F666">
        <v>74.47</v>
      </c>
      <c r="G666">
        <v>65.540000000000006</v>
      </c>
      <c r="H666">
        <v>118.86</v>
      </c>
    </row>
    <row r="667" spans="1:8" x14ac:dyDescent="0.25">
      <c r="A667" t="s">
        <v>368</v>
      </c>
      <c r="B667">
        <v>16</v>
      </c>
      <c r="C667" t="s">
        <v>4847</v>
      </c>
      <c r="D667" t="s">
        <v>4848</v>
      </c>
      <c r="E667">
        <v>186.92</v>
      </c>
      <c r="F667">
        <v>190.98</v>
      </c>
      <c r="G667">
        <v>175.91</v>
      </c>
      <c r="H667">
        <v>112.51</v>
      </c>
    </row>
    <row r="668" spans="1:8" x14ac:dyDescent="0.25">
      <c r="A668" t="s">
        <v>368</v>
      </c>
      <c r="B668">
        <v>17</v>
      </c>
      <c r="C668" t="s">
        <v>5245</v>
      </c>
      <c r="D668" t="s">
        <v>5246</v>
      </c>
      <c r="E668">
        <v>21.14</v>
      </c>
      <c r="F668">
        <v>54.17</v>
      </c>
      <c r="G668">
        <v>105.6</v>
      </c>
      <c r="H668">
        <v>109.5</v>
      </c>
    </row>
    <row r="669" spans="1:8" x14ac:dyDescent="0.25">
      <c r="A669" t="s">
        <v>368</v>
      </c>
      <c r="B669">
        <v>18</v>
      </c>
      <c r="C669" t="s">
        <v>4753</v>
      </c>
      <c r="D669" t="s">
        <v>4746</v>
      </c>
      <c r="E669">
        <v>60.4</v>
      </c>
      <c r="F669">
        <v>44.25</v>
      </c>
      <c r="G669">
        <v>121.42</v>
      </c>
      <c r="H669">
        <v>108.03</v>
      </c>
    </row>
    <row r="670" spans="1:8" x14ac:dyDescent="0.25">
      <c r="A670" t="s">
        <v>368</v>
      </c>
      <c r="B670">
        <v>19</v>
      </c>
      <c r="C670" t="s">
        <v>4896</v>
      </c>
      <c r="D670" t="s">
        <v>4897</v>
      </c>
      <c r="E670">
        <v>134.63999999999999</v>
      </c>
      <c r="F670">
        <v>158.86000000000001</v>
      </c>
      <c r="G670">
        <v>160.99</v>
      </c>
      <c r="H670">
        <v>102.19</v>
      </c>
    </row>
    <row r="671" spans="1:8" x14ac:dyDescent="0.25">
      <c r="A671" t="s">
        <v>368</v>
      </c>
      <c r="B671">
        <v>20</v>
      </c>
      <c r="C671" t="s">
        <v>5338</v>
      </c>
      <c r="D671" t="s">
        <v>5339</v>
      </c>
      <c r="E671">
        <v>207.78</v>
      </c>
      <c r="F671">
        <v>176.67</v>
      </c>
      <c r="G671">
        <v>140.33000000000001</v>
      </c>
      <c r="H671">
        <v>100.37</v>
      </c>
    </row>
    <row r="672" spans="1:8" x14ac:dyDescent="0.25">
      <c r="A672" t="s">
        <v>368</v>
      </c>
      <c r="B672">
        <v>21</v>
      </c>
      <c r="C672" t="s">
        <v>5395</v>
      </c>
      <c r="D672" t="s">
        <v>5396</v>
      </c>
      <c r="E672">
        <v>185.8</v>
      </c>
      <c r="F672">
        <v>152.66</v>
      </c>
      <c r="G672">
        <v>123.12</v>
      </c>
      <c r="H672">
        <v>96.47</v>
      </c>
    </row>
    <row r="673" spans="1:8" x14ac:dyDescent="0.25">
      <c r="A673" t="s">
        <v>368</v>
      </c>
      <c r="B673">
        <v>22</v>
      </c>
      <c r="C673" t="s">
        <v>5397</v>
      </c>
      <c r="D673" t="s">
        <v>5398</v>
      </c>
      <c r="E673">
        <v>54.55</v>
      </c>
      <c r="F673">
        <v>50.48</v>
      </c>
      <c r="G673">
        <v>62.07</v>
      </c>
      <c r="H673">
        <v>95.66</v>
      </c>
    </row>
    <row r="674" spans="1:8" x14ac:dyDescent="0.25">
      <c r="A674" t="s">
        <v>368</v>
      </c>
      <c r="B674">
        <v>23</v>
      </c>
      <c r="C674" t="s">
        <v>5399</v>
      </c>
      <c r="D674" t="s">
        <v>5400</v>
      </c>
      <c r="E674">
        <v>125.31</v>
      </c>
      <c r="F674">
        <v>146.82</v>
      </c>
      <c r="G674">
        <v>90.56</v>
      </c>
      <c r="H674">
        <v>89.04</v>
      </c>
    </row>
    <row r="675" spans="1:8" x14ac:dyDescent="0.25">
      <c r="A675" t="s">
        <v>368</v>
      </c>
      <c r="B675">
        <v>24</v>
      </c>
      <c r="C675" t="s">
        <v>5401</v>
      </c>
      <c r="D675" t="s">
        <v>5402</v>
      </c>
      <c r="E675">
        <v>98.67</v>
      </c>
      <c r="F675">
        <v>88.6</v>
      </c>
      <c r="G675">
        <v>87.2</v>
      </c>
      <c r="H675">
        <v>87.73</v>
      </c>
    </row>
    <row r="676" spans="1:8" x14ac:dyDescent="0.25">
      <c r="A676" t="s">
        <v>368</v>
      </c>
      <c r="B676">
        <v>25</v>
      </c>
      <c r="C676" t="s">
        <v>5403</v>
      </c>
      <c r="D676" t="s">
        <v>5404</v>
      </c>
      <c r="E676">
        <v>18.37</v>
      </c>
      <c r="F676">
        <v>13.89</v>
      </c>
      <c r="G676">
        <v>26.96</v>
      </c>
      <c r="H676">
        <v>86.47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10984.76</v>
      </c>
      <c r="F677">
        <v>11587.77</v>
      </c>
      <c r="G677">
        <v>11859.27</v>
      </c>
      <c r="H677">
        <v>10272.32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6773.89</v>
      </c>
      <c r="F678">
        <v>7465.38</v>
      </c>
      <c r="G678">
        <v>8191.6</v>
      </c>
      <c r="H678">
        <v>7026.3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2164.2800000000002</v>
      </c>
      <c r="F679">
        <v>2098.5700000000002</v>
      </c>
      <c r="G679">
        <v>2214.9699999999998</v>
      </c>
      <c r="H679">
        <v>1719.74</v>
      </c>
    </row>
    <row r="680" spans="1:8" x14ac:dyDescent="0.25">
      <c r="A680" t="s">
        <v>365</v>
      </c>
      <c r="B680">
        <v>2</v>
      </c>
      <c r="C680" t="s">
        <v>4887</v>
      </c>
      <c r="D680" t="s">
        <v>4888</v>
      </c>
      <c r="E680">
        <v>471.7</v>
      </c>
      <c r="F680">
        <v>634.73</v>
      </c>
      <c r="G680">
        <v>765.44</v>
      </c>
      <c r="H680">
        <v>1189.56</v>
      </c>
    </row>
    <row r="681" spans="1:8" x14ac:dyDescent="0.25">
      <c r="A681" t="s">
        <v>365</v>
      </c>
      <c r="B681">
        <v>3</v>
      </c>
      <c r="C681" t="s">
        <v>5318</v>
      </c>
      <c r="D681" t="s">
        <v>5319</v>
      </c>
      <c r="E681">
        <v>791.97</v>
      </c>
      <c r="F681">
        <v>810.25</v>
      </c>
      <c r="G681">
        <v>541.62</v>
      </c>
      <c r="H681">
        <v>544.45000000000005</v>
      </c>
    </row>
    <row r="682" spans="1:8" x14ac:dyDescent="0.25">
      <c r="A682" t="s">
        <v>365</v>
      </c>
      <c r="B682">
        <v>4</v>
      </c>
      <c r="C682" t="s">
        <v>4849</v>
      </c>
      <c r="D682" t="s">
        <v>4850</v>
      </c>
      <c r="E682">
        <v>255.46</v>
      </c>
      <c r="F682">
        <v>425.2</v>
      </c>
      <c r="G682">
        <v>609.52</v>
      </c>
      <c r="H682">
        <v>529.80999999999995</v>
      </c>
    </row>
    <row r="683" spans="1:8" x14ac:dyDescent="0.25">
      <c r="A683" t="s">
        <v>365</v>
      </c>
      <c r="B683">
        <v>5</v>
      </c>
      <c r="C683" t="s">
        <v>640</v>
      </c>
      <c r="D683" t="s">
        <v>4900</v>
      </c>
      <c r="E683">
        <v>618.1</v>
      </c>
      <c r="F683">
        <v>758.78</v>
      </c>
      <c r="G683">
        <v>836.9</v>
      </c>
      <c r="H683">
        <v>506.06</v>
      </c>
    </row>
    <row r="684" spans="1:8" x14ac:dyDescent="0.25">
      <c r="A684" t="s">
        <v>365</v>
      </c>
      <c r="B684">
        <v>6</v>
      </c>
      <c r="C684" t="s">
        <v>4754</v>
      </c>
      <c r="D684" t="s">
        <v>4755</v>
      </c>
      <c r="E684">
        <v>426.32</v>
      </c>
      <c r="F684">
        <v>462.24</v>
      </c>
      <c r="G684">
        <v>463.25</v>
      </c>
      <c r="H684">
        <v>409.19</v>
      </c>
    </row>
    <row r="685" spans="1:8" x14ac:dyDescent="0.25">
      <c r="A685" t="s">
        <v>365</v>
      </c>
      <c r="B685">
        <v>7</v>
      </c>
      <c r="C685" t="s">
        <v>4745</v>
      </c>
      <c r="D685" t="s">
        <v>4746</v>
      </c>
      <c r="E685">
        <v>92.54</v>
      </c>
      <c r="F685">
        <v>45.46</v>
      </c>
      <c r="G685">
        <v>560.83000000000004</v>
      </c>
      <c r="H685">
        <v>330.69</v>
      </c>
    </row>
    <row r="686" spans="1:8" x14ac:dyDescent="0.25">
      <c r="A686" t="s">
        <v>365</v>
      </c>
      <c r="B686">
        <v>8</v>
      </c>
      <c r="C686" t="s">
        <v>4871</v>
      </c>
      <c r="D686" t="s">
        <v>4872</v>
      </c>
      <c r="E686">
        <v>264.55</v>
      </c>
      <c r="F686">
        <v>394.82</v>
      </c>
      <c r="G686">
        <v>294.35000000000002</v>
      </c>
      <c r="H686">
        <v>307.69</v>
      </c>
    </row>
    <row r="687" spans="1:8" x14ac:dyDescent="0.25">
      <c r="A687" t="s">
        <v>365</v>
      </c>
      <c r="B687">
        <v>9</v>
      </c>
      <c r="C687" t="s">
        <v>4843</v>
      </c>
      <c r="D687" t="s">
        <v>4844</v>
      </c>
      <c r="E687">
        <v>213.17</v>
      </c>
      <c r="F687">
        <v>215.51</v>
      </c>
      <c r="G687">
        <v>220.63</v>
      </c>
      <c r="H687">
        <v>196.78</v>
      </c>
    </row>
    <row r="688" spans="1:8" x14ac:dyDescent="0.25">
      <c r="A688" t="s">
        <v>365</v>
      </c>
      <c r="B688">
        <v>10</v>
      </c>
      <c r="C688" t="s">
        <v>4753</v>
      </c>
      <c r="D688" t="s">
        <v>4746</v>
      </c>
      <c r="E688">
        <v>375.72</v>
      </c>
      <c r="F688">
        <v>295.39999999999998</v>
      </c>
      <c r="G688">
        <v>311.05</v>
      </c>
      <c r="H688">
        <v>163.98</v>
      </c>
    </row>
    <row r="689" spans="1:8" x14ac:dyDescent="0.25">
      <c r="A689" t="s">
        <v>365</v>
      </c>
      <c r="B689">
        <v>11</v>
      </c>
      <c r="C689" t="s">
        <v>4839</v>
      </c>
      <c r="D689" t="s">
        <v>4840</v>
      </c>
      <c r="E689">
        <v>151.75</v>
      </c>
      <c r="F689">
        <v>143.16</v>
      </c>
      <c r="G689">
        <v>127.17</v>
      </c>
      <c r="H689">
        <v>110.23</v>
      </c>
    </row>
    <row r="690" spans="1:8" x14ac:dyDescent="0.25">
      <c r="A690" t="s">
        <v>365</v>
      </c>
      <c r="B690">
        <v>12</v>
      </c>
      <c r="C690" t="s">
        <v>4837</v>
      </c>
      <c r="D690" t="s">
        <v>4838</v>
      </c>
      <c r="E690">
        <v>63.2</v>
      </c>
      <c r="F690">
        <v>75.709999999999994</v>
      </c>
      <c r="G690">
        <v>67.56</v>
      </c>
      <c r="H690">
        <v>97.31</v>
      </c>
    </row>
    <row r="691" spans="1:8" x14ac:dyDescent="0.25">
      <c r="A691" t="s">
        <v>365</v>
      </c>
      <c r="B691">
        <v>13</v>
      </c>
      <c r="C691" t="s">
        <v>4772</v>
      </c>
      <c r="D691" t="s">
        <v>4773</v>
      </c>
      <c r="E691">
        <v>81.599999999999994</v>
      </c>
      <c r="F691">
        <v>71.08</v>
      </c>
      <c r="G691">
        <v>69.44</v>
      </c>
      <c r="H691">
        <v>89.09</v>
      </c>
    </row>
    <row r="692" spans="1:8" x14ac:dyDescent="0.25">
      <c r="A692" t="s">
        <v>365</v>
      </c>
      <c r="B692">
        <v>14</v>
      </c>
      <c r="C692" t="s">
        <v>4782</v>
      </c>
      <c r="D692" t="s">
        <v>4783</v>
      </c>
      <c r="E692">
        <v>59.5</v>
      </c>
      <c r="F692">
        <v>73.52</v>
      </c>
      <c r="G692">
        <v>150.12</v>
      </c>
      <c r="H692">
        <v>86.76</v>
      </c>
    </row>
    <row r="693" spans="1:8" x14ac:dyDescent="0.25">
      <c r="A693" t="s">
        <v>365</v>
      </c>
      <c r="B693">
        <v>15</v>
      </c>
      <c r="C693" t="s">
        <v>4747</v>
      </c>
      <c r="D693" t="s">
        <v>4748</v>
      </c>
      <c r="E693">
        <v>122.28</v>
      </c>
      <c r="F693">
        <v>90.84</v>
      </c>
      <c r="G693">
        <v>138.43</v>
      </c>
      <c r="H693">
        <v>81.510000000000005</v>
      </c>
    </row>
    <row r="694" spans="1:8" x14ac:dyDescent="0.25">
      <c r="A694" t="s">
        <v>365</v>
      </c>
      <c r="B694">
        <v>16</v>
      </c>
      <c r="C694" t="s">
        <v>5405</v>
      </c>
      <c r="D694" t="s">
        <v>5406</v>
      </c>
      <c r="E694">
        <v>76.849999999999994</v>
      </c>
      <c r="F694">
        <v>94.48</v>
      </c>
      <c r="G694">
        <v>113.29</v>
      </c>
      <c r="H694">
        <v>69.680000000000007</v>
      </c>
    </row>
    <row r="695" spans="1:8" x14ac:dyDescent="0.25">
      <c r="A695" t="s">
        <v>365</v>
      </c>
      <c r="B695">
        <v>17</v>
      </c>
      <c r="C695" t="s">
        <v>5407</v>
      </c>
      <c r="D695" t="s">
        <v>5408</v>
      </c>
      <c r="E695">
        <v>13.19</v>
      </c>
      <c r="F695">
        <v>36.43</v>
      </c>
      <c r="G695">
        <v>53.7</v>
      </c>
      <c r="H695">
        <v>69.260000000000005</v>
      </c>
    </row>
    <row r="696" spans="1:8" x14ac:dyDescent="0.25">
      <c r="A696" t="s">
        <v>365</v>
      </c>
      <c r="B696">
        <v>18</v>
      </c>
      <c r="C696" t="s">
        <v>5292</v>
      </c>
      <c r="D696" t="s">
        <v>5293</v>
      </c>
      <c r="E696">
        <v>101.83</v>
      </c>
      <c r="F696">
        <v>118.36</v>
      </c>
      <c r="G696">
        <v>95.84</v>
      </c>
      <c r="H696">
        <v>69.22</v>
      </c>
    </row>
    <row r="697" spans="1:8" x14ac:dyDescent="0.25">
      <c r="A697" t="s">
        <v>365</v>
      </c>
      <c r="B697">
        <v>19</v>
      </c>
      <c r="C697" t="s">
        <v>5342</v>
      </c>
      <c r="D697" t="s">
        <v>5343</v>
      </c>
      <c r="E697">
        <v>8.14</v>
      </c>
      <c r="F697">
        <v>41.77</v>
      </c>
      <c r="G697">
        <v>69.260000000000005</v>
      </c>
      <c r="H697">
        <v>68.05</v>
      </c>
    </row>
    <row r="698" spans="1:8" x14ac:dyDescent="0.25">
      <c r="A698" t="s">
        <v>365</v>
      </c>
      <c r="B698">
        <v>20</v>
      </c>
      <c r="C698" t="s">
        <v>5409</v>
      </c>
      <c r="D698" t="s">
        <v>5410</v>
      </c>
      <c r="E698">
        <v>34.299999999999997</v>
      </c>
      <c r="F698">
        <v>37.93</v>
      </c>
      <c r="G698">
        <v>62.76</v>
      </c>
      <c r="H698">
        <v>67.91</v>
      </c>
    </row>
    <row r="699" spans="1:8" x14ac:dyDescent="0.25">
      <c r="A699" t="s">
        <v>365</v>
      </c>
      <c r="B699">
        <v>21</v>
      </c>
      <c r="C699" t="s">
        <v>5411</v>
      </c>
      <c r="D699" t="s">
        <v>5412</v>
      </c>
      <c r="E699">
        <v>139.66</v>
      </c>
      <c r="F699">
        <v>137.79</v>
      </c>
      <c r="G699">
        <v>92.95</v>
      </c>
      <c r="H699">
        <v>67.86</v>
      </c>
    </row>
    <row r="700" spans="1:8" x14ac:dyDescent="0.25">
      <c r="A700" t="s">
        <v>365</v>
      </c>
      <c r="B700">
        <v>22</v>
      </c>
      <c r="C700" t="s">
        <v>5200</v>
      </c>
      <c r="D700" t="s">
        <v>5201</v>
      </c>
      <c r="E700">
        <v>48.92</v>
      </c>
      <c r="F700">
        <v>188.19</v>
      </c>
      <c r="G700">
        <v>167.43</v>
      </c>
      <c r="H700">
        <v>66.069999999999993</v>
      </c>
    </row>
    <row r="701" spans="1:8" x14ac:dyDescent="0.25">
      <c r="A701" t="s">
        <v>365</v>
      </c>
      <c r="B701">
        <v>23</v>
      </c>
      <c r="C701" t="s">
        <v>5089</v>
      </c>
      <c r="D701" t="s">
        <v>5090</v>
      </c>
      <c r="E701">
        <v>94.73</v>
      </c>
      <c r="F701">
        <v>95.72</v>
      </c>
      <c r="G701">
        <v>58.04</v>
      </c>
      <c r="H701">
        <v>64.63</v>
      </c>
    </row>
    <row r="702" spans="1:8" x14ac:dyDescent="0.25">
      <c r="A702" t="s">
        <v>365</v>
      </c>
      <c r="B702">
        <v>24</v>
      </c>
      <c r="C702" t="s">
        <v>5184</v>
      </c>
      <c r="D702" t="s">
        <v>5185</v>
      </c>
      <c r="E702">
        <v>63.97</v>
      </c>
      <c r="F702">
        <v>72.98</v>
      </c>
      <c r="G702">
        <v>62.1</v>
      </c>
      <c r="H702">
        <v>62.3</v>
      </c>
    </row>
    <row r="703" spans="1:8" x14ac:dyDescent="0.25">
      <c r="A703" t="s">
        <v>365</v>
      </c>
      <c r="B703">
        <v>25</v>
      </c>
      <c r="C703" t="s">
        <v>5413</v>
      </c>
      <c r="D703" t="s">
        <v>5414</v>
      </c>
      <c r="E703">
        <v>40.159999999999997</v>
      </c>
      <c r="F703">
        <v>46.46</v>
      </c>
      <c r="G703">
        <v>44.95</v>
      </c>
      <c r="H703">
        <v>58.44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1616.03</v>
      </c>
      <c r="F704">
        <v>1665.6</v>
      </c>
      <c r="G704">
        <v>1684.79</v>
      </c>
      <c r="H704">
        <v>1432.64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1158.68</v>
      </c>
      <c r="F705">
        <v>1200.22</v>
      </c>
      <c r="G705">
        <v>1191.48</v>
      </c>
      <c r="H705">
        <v>1037.78</v>
      </c>
    </row>
    <row r="706" spans="1:8" x14ac:dyDescent="0.25">
      <c r="A706" t="s">
        <v>371</v>
      </c>
      <c r="B706">
        <v>1</v>
      </c>
      <c r="C706" t="s">
        <v>5415</v>
      </c>
      <c r="D706" t="s">
        <v>5416</v>
      </c>
      <c r="E706">
        <v>151.15</v>
      </c>
      <c r="F706">
        <v>154.49</v>
      </c>
      <c r="G706">
        <v>126.19</v>
      </c>
      <c r="H706">
        <v>111.67</v>
      </c>
    </row>
    <row r="707" spans="1:8" x14ac:dyDescent="0.25">
      <c r="A707" t="s">
        <v>371</v>
      </c>
      <c r="B707">
        <v>2</v>
      </c>
      <c r="C707" t="s">
        <v>4821</v>
      </c>
      <c r="D707" t="s">
        <v>4822</v>
      </c>
      <c r="E707">
        <v>0</v>
      </c>
      <c r="F707">
        <v>0</v>
      </c>
      <c r="G707">
        <v>12.3</v>
      </c>
      <c r="H707">
        <v>108.83</v>
      </c>
    </row>
    <row r="708" spans="1:8" x14ac:dyDescent="0.25">
      <c r="A708" t="s">
        <v>371</v>
      </c>
      <c r="B708">
        <v>3</v>
      </c>
      <c r="C708" t="s">
        <v>5417</v>
      </c>
      <c r="D708" t="s">
        <v>5418</v>
      </c>
      <c r="E708">
        <v>112.46</v>
      </c>
      <c r="F708">
        <v>112.73</v>
      </c>
      <c r="G708">
        <v>109.7</v>
      </c>
      <c r="H708">
        <v>107.5</v>
      </c>
    </row>
    <row r="709" spans="1:8" x14ac:dyDescent="0.25">
      <c r="A709" t="s">
        <v>371</v>
      </c>
      <c r="B709">
        <v>4</v>
      </c>
      <c r="C709" t="s">
        <v>5419</v>
      </c>
      <c r="D709" t="s">
        <v>5420</v>
      </c>
      <c r="E709">
        <v>102.07</v>
      </c>
      <c r="F709">
        <v>22.23</v>
      </c>
      <c r="G709">
        <v>43.97</v>
      </c>
      <c r="H709">
        <v>73.16</v>
      </c>
    </row>
    <row r="710" spans="1:8" x14ac:dyDescent="0.25">
      <c r="A710" t="s">
        <v>371</v>
      </c>
      <c r="B710">
        <v>5</v>
      </c>
      <c r="C710" t="s">
        <v>5158</v>
      </c>
      <c r="D710" t="s">
        <v>5159</v>
      </c>
      <c r="E710">
        <v>43.92</v>
      </c>
      <c r="F710">
        <v>36.4</v>
      </c>
      <c r="G710">
        <v>60.91</v>
      </c>
      <c r="H710">
        <v>54.61</v>
      </c>
    </row>
    <row r="711" spans="1:8" x14ac:dyDescent="0.25">
      <c r="A711" t="s">
        <v>371</v>
      </c>
      <c r="B711">
        <v>6</v>
      </c>
      <c r="C711" t="s">
        <v>4875</v>
      </c>
      <c r="D711" t="s">
        <v>4876</v>
      </c>
      <c r="E711">
        <v>50.78</v>
      </c>
      <c r="F711">
        <v>49.5</v>
      </c>
      <c r="G711">
        <v>87.77</v>
      </c>
      <c r="H711">
        <v>54.46</v>
      </c>
    </row>
    <row r="712" spans="1:8" x14ac:dyDescent="0.25">
      <c r="A712" t="s">
        <v>371</v>
      </c>
      <c r="B712">
        <v>7</v>
      </c>
      <c r="C712" t="s">
        <v>4747</v>
      </c>
      <c r="D712" t="s">
        <v>4748</v>
      </c>
      <c r="E712">
        <v>27.18</v>
      </c>
      <c r="F712">
        <v>37.409999999999997</v>
      </c>
      <c r="G712">
        <v>91.64</v>
      </c>
      <c r="H712">
        <v>54.15</v>
      </c>
    </row>
    <row r="713" spans="1:8" x14ac:dyDescent="0.25">
      <c r="A713" t="s">
        <v>371</v>
      </c>
      <c r="B713">
        <v>8</v>
      </c>
      <c r="C713" t="s">
        <v>5421</v>
      </c>
      <c r="D713" t="s">
        <v>5422</v>
      </c>
      <c r="E713">
        <v>67.040000000000006</v>
      </c>
      <c r="F713">
        <v>66.19</v>
      </c>
      <c r="G713">
        <v>58.73</v>
      </c>
      <c r="H713">
        <v>49.51</v>
      </c>
    </row>
    <row r="714" spans="1:8" x14ac:dyDescent="0.25">
      <c r="A714" t="s">
        <v>371</v>
      </c>
      <c r="B714">
        <v>9</v>
      </c>
      <c r="C714" t="s">
        <v>5182</v>
      </c>
      <c r="D714" t="s">
        <v>5183</v>
      </c>
      <c r="E714">
        <v>32.89</v>
      </c>
      <c r="F714">
        <v>45.64</v>
      </c>
      <c r="G714">
        <v>51.39</v>
      </c>
      <c r="H714">
        <v>45.32</v>
      </c>
    </row>
    <row r="715" spans="1:8" x14ac:dyDescent="0.25">
      <c r="A715" t="s">
        <v>371</v>
      </c>
      <c r="B715">
        <v>10</v>
      </c>
      <c r="C715" t="s">
        <v>4751</v>
      </c>
      <c r="D715" t="s">
        <v>4752</v>
      </c>
      <c r="E715">
        <v>53.67</v>
      </c>
      <c r="F715">
        <v>82.25</v>
      </c>
      <c r="G715">
        <v>31.41</v>
      </c>
      <c r="H715">
        <v>41.78</v>
      </c>
    </row>
    <row r="716" spans="1:8" x14ac:dyDescent="0.25">
      <c r="A716" t="s">
        <v>371</v>
      </c>
      <c r="B716">
        <v>11</v>
      </c>
      <c r="C716" t="s">
        <v>5423</v>
      </c>
      <c r="D716" t="s">
        <v>5424</v>
      </c>
      <c r="E716">
        <v>21.35</v>
      </c>
      <c r="F716">
        <v>13.05</v>
      </c>
      <c r="G716">
        <v>20.67</v>
      </c>
      <c r="H716">
        <v>36.1</v>
      </c>
    </row>
    <row r="717" spans="1:8" x14ac:dyDescent="0.25">
      <c r="A717" t="s">
        <v>371</v>
      </c>
      <c r="B717">
        <v>12</v>
      </c>
      <c r="C717" t="s">
        <v>5360</v>
      </c>
      <c r="D717" t="s">
        <v>5361</v>
      </c>
      <c r="E717">
        <v>30.28</v>
      </c>
      <c r="F717">
        <v>49.73</v>
      </c>
      <c r="G717">
        <v>28.19</v>
      </c>
      <c r="H717">
        <v>31.69</v>
      </c>
    </row>
    <row r="718" spans="1:8" x14ac:dyDescent="0.25">
      <c r="A718" t="s">
        <v>371</v>
      </c>
      <c r="B718">
        <v>13</v>
      </c>
      <c r="C718" t="s">
        <v>4923</v>
      </c>
      <c r="D718" t="s">
        <v>4924</v>
      </c>
      <c r="E718">
        <v>19.39</v>
      </c>
      <c r="F718">
        <v>29.24</v>
      </c>
      <c r="G718">
        <v>24.39</v>
      </c>
      <c r="H718">
        <v>28.63</v>
      </c>
    </row>
    <row r="719" spans="1:8" x14ac:dyDescent="0.25">
      <c r="A719" t="s">
        <v>371</v>
      </c>
      <c r="B719">
        <v>14</v>
      </c>
      <c r="C719" t="s">
        <v>5152</v>
      </c>
      <c r="D719" t="s">
        <v>5153</v>
      </c>
      <c r="E719">
        <v>19.23</v>
      </c>
      <c r="F719">
        <v>8.16</v>
      </c>
      <c r="G719">
        <v>24.41</v>
      </c>
      <c r="H719">
        <v>28.15</v>
      </c>
    </row>
    <row r="720" spans="1:8" x14ac:dyDescent="0.25">
      <c r="A720" t="s">
        <v>371</v>
      </c>
      <c r="B720">
        <v>15</v>
      </c>
      <c r="C720" t="s">
        <v>5425</v>
      </c>
      <c r="D720" t="s">
        <v>5426</v>
      </c>
      <c r="E720">
        <v>27.8</v>
      </c>
      <c r="F720">
        <v>26.93</v>
      </c>
      <c r="G720">
        <v>25.57</v>
      </c>
      <c r="H720">
        <v>28.07</v>
      </c>
    </row>
    <row r="721" spans="1:8" x14ac:dyDescent="0.25">
      <c r="A721" t="s">
        <v>371</v>
      </c>
      <c r="B721">
        <v>16</v>
      </c>
      <c r="C721" t="s">
        <v>5427</v>
      </c>
      <c r="D721" t="s">
        <v>5428</v>
      </c>
      <c r="E721">
        <v>217.55</v>
      </c>
      <c r="F721">
        <v>284.88</v>
      </c>
      <c r="G721">
        <v>226.37</v>
      </c>
      <c r="H721">
        <v>26.32</v>
      </c>
    </row>
    <row r="722" spans="1:8" x14ac:dyDescent="0.25">
      <c r="A722" t="s">
        <v>371</v>
      </c>
      <c r="B722">
        <v>17</v>
      </c>
      <c r="C722" t="s">
        <v>640</v>
      </c>
      <c r="D722" t="s">
        <v>4900</v>
      </c>
      <c r="E722">
        <v>29.65</v>
      </c>
      <c r="F722">
        <v>48.74</v>
      </c>
      <c r="G722">
        <v>40.67</v>
      </c>
      <c r="H722">
        <v>25.07</v>
      </c>
    </row>
    <row r="723" spans="1:8" x14ac:dyDescent="0.25">
      <c r="A723" t="s">
        <v>371</v>
      </c>
      <c r="B723">
        <v>18</v>
      </c>
      <c r="C723" t="s">
        <v>5429</v>
      </c>
      <c r="D723" t="s">
        <v>5430</v>
      </c>
      <c r="E723">
        <v>36.590000000000003</v>
      </c>
      <c r="F723">
        <v>10.72</v>
      </c>
      <c r="G723">
        <v>23.47</v>
      </c>
      <c r="H723">
        <v>21.23</v>
      </c>
    </row>
    <row r="724" spans="1:8" x14ac:dyDescent="0.25">
      <c r="A724" t="s">
        <v>371</v>
      </c>
      <c r="B724">
        <v>19</v>
      </c>
      <c r="C724" t="s">
        <v>5431</v>
      </c>
      <c r="D724" t="s">
        <v>5432</v>
      </c>
      <c r="E724">
        <v>7.85</v>
      </c>
      <c r="F724">
        <v>4.54</v>
      </c>
      <c r="G724">
        <v>4.8899999999999997</v>
      </c>
      <c r="H724">
        <v>20.76</v>
      </c>
    </row>
    <row r="725" spans="1:8" x14ac:dyDescent="0.25">
      <c r="A725" t="s">
        <v>371</v>
      </c>
      <c r="B725">
        <v>20</v>
      </c>
      <c r="C725" t="s">
        <v>4851</v>
      </c>
      <c r="D725" t="s">
        <v>4852</v>
      </c>
      <c r="E725">
        <v>28.02</v>
      </c>
      <c r="F725">
        <v>36.32</v>
      </c>
      <c r="G725">
        <v>24.05</v>
      </c>
      <c r="H725">
        <v>19.22</v>
      </c>
    </row>
    <row r="726" spans="1:8" x14ac:dyDescent="0.25">
      <c r="A726" t="s">
        <v>371</v>
      </c>
      <c r="B726">
        <v>21</v>
      </c>
      <c r="C726" t="s">
        <v>5433</v>
      </c>
      <c r="D726" t="s">
        <v>5434</v>
      </c>
      <c r="E726">
        <v>16.05</v>
      </c>
      <c r="F726">
        <v>21.42</v>
      </c>
      <c r="G726">
        <v>19.97</v>
      </c>
      <c r="H726">
        <v>15.86</v>
      </c>
    </row>
    <row r="727" spans="1:8" x14ac:dyDescent="0.25">
      <c r="A727" t="s">
        <v>371</v>
      </c>
      <c r="B727">
        <v>22</v>
      </c>
      <c r="C727" t="s">
        <v>5170</v>
      </c>
      <c r="D727" t="s">
        <v>5171</v>
      </c>
      <c r="E727">
        <v>8.6300000000000008</v>
      </c>
      <c r="F727">
        <v>12.98</v>
      </c>
      <c r="G727">
        <v>12.46</v>
      </c>
      <c r="H727">
        <v>15.54</v>
      </c>
    </row>
    <row r="728" spans="1:8" x14ac:dyDescent="0.25">
      <c r="A728" t="s">
        <v>371</v>
      </c>
      <c r="B728">
        <v>23</v>
      </c>
      <c r="C728" t="s">
        <v>5435</v>
      </c>
      <c r="D728" t="s">
        <v>5436</v>
      </c>
      <c r="E728">
        <v>33.979999999999997</v>
      </c>
      <c r="F728">
        <v>26.48</v>
      </c>
      <c r="G728">
        <v>24.49</v>
      </c>
      <c r="H728">
        <v>14.24</v>
      </c>
    </row>
    <row r="729" spans="1:8" x14ac:dyDescent="0.25">
      <c r="A729" t="s">
        <v>371</v>
      </c>
      <c r="B729">
        <v>24</v>
      </c>
      <c r="C729" t="s">
        <v>4987</v>
      </c>
      <c r="D729" t="s">
        <v>4988</v>
      </c>
      <c r="E729">
        <v>11.72</v>
      </c>
      <c r="F729">
        <v>9.3800000000000008</v>
      </c>
      <c r="G729">
        <v>7.26</v>
      </c>
      <c r="H729">
        <v>14.09</v>
      </c>
    </row>
    <row r="730" spans="1:8" x14ac:dyDescent="0.25">
      <c r="A730" t="s">
        <v>371</v>
      </c>
      <c r="B730">
        <v>25</v>
      </c>
      <c r="C730" t="s">
        <v>5437</v>
      </c>
      <c r="D730" t="s">
        <v>5438</v>
      </c>
      <c r="E730">
        <v>9.41</v>
      </c>
      <c r="F730">
        <v>10.82</v>
      </c>
      <c r="G730">
        <v>10.61</v>
      </c>
      <c r="H730">
        <v>11.81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32620.1</v>
      </c>
      <c r="F731">
        <v>32765.03</v>
      </c>
      <c r="G731">
        <v>34335.94</v>
      </c>
      <c r="H731">
        <v>28439.39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10853.33</v>
      </c>
      <c r="F732">
        <v>11275.13</v>
      </c>
      <c r="G732">
        <v>13299.99</v>
      </c>
      <c r="H732">
        <v>10837.38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1474.94</v>
      </c>
      <c r="F733">
        <v>930.86</v>
      </c>
      <c r="G733">
        <v>1642.15</v>
      </c>
      <c r="H733">
        <v>1365.69</v>
      </c>
    </row>
    <row r="734" spans="1:8" x14ac:dyDescent="0.25">
      <c r="A734" t="s">
        <v>393</v>
      </c>
      <c r="B734">
        <v>2</v>
      </c>
      <c r="C734" t="s">
        <v>4847</v>
      </c>
      <c r="D734" t="s">
        <v>4848</v>
      </c>
      <c r="E734">
        <v>1149.7</v>
      </c>
      <c r="F734">
        <v>1215.55</v>
      </c>
      <c r="G734">
        <v>1126.96</v>
      </c>
      <c r="H734">
        <v>1017.42</v>
      </c>
    </row>
    <row r="735" spans="1:8" x14ac:dyDescent="0.25">
      <c r="A735" t="s">
        <v>393</v>
      </c>
      <c r="B735">
        <v>3</v>
      </c>
      <c r="C735" t="s">
        <v>4929</v>
      </c>
      <c r="D735" t="s">
        <v>4930</v>
      </c>
      <c r="E735">
        <v>1068.57</v>
      </c>
      <c r="F735">
        <v>610.6</v>
      </c>
      <c r="G735">
        <v>774.77</v>
      </c>
      <c r="H735">
        <v>993.29</v>
      </c>
    </row>
    <row r="736" spans="1:8" x14ac:dyDescent="0.25">
      <c r="A736" t="s">
        <v>393</v>
      </c>
      <c r="B736">
        <v>4</v>
      </c>
      <c r="C736" t="s">
        <v>4747</v>
      </c>
      <c r="D736" t="s">
        <v>4748</v>
      </c>
      <c r="E736">
        <v>1540.25</v>
      </c>
      <c r="F736">
        <v>1942.92</v>
      </c>
      <c r="G736">
        <v>2328.15</v>
      </c>
      <c r="H736">
        <v>896.14</v>
      </c>
    </row>
    <row r="737" spans="1:8" x14ac:dyDescent="0.25">
      <c r="A737" t="s">
        <v>393</v>
      </c>
      <c r="B737">
        <v>5</v>
      </c>
      <c r="C737" t="s">
        <v>4754</v>
      </c>
      <c r="D737" t="s">
        <v>4755</v>
      </c>
      <c r="E737">
        <v>772.71</v>
      </c>
      <c r="F737">
        <v>820.02</v>
      </c>
      <c r="G737">
        <v>757.99</v>
      </c>
      <c r="H737">
        <v>717.58</v>
      </c>
    </row>
    <row r="738" spans="1:8" x14ac:dyDescent="0.25">
      <c r="A738" t="s">
        <v>393</v>
      </c>
      <c r="B738">
        <v>6</v>
      </c>
      <c r="C738" t="s">
        <v>4975</v>
      </c>
      <c r="D738" t="s">
        <v>4976</v>
      </c>
      <c r="E738">
        <v>522.88</v>
      </c>
      <c r="F738">
        <v>572.79</v>
      </c>
      <c r="G738">
        <v>805.51</v>
      </c>
      <c r="H738">
        <v>491.52</v>
      </c>
    </row>
    <row r="739" spans="1:8" x14ac:dyDescent="0.25">
      <c r="A739" t="s">
        <v>393</v>
      </c>
      <c r="B739">
        <v>7</v>
      </c>
      <c r="C739" t="s">
        <v>5439</v>
      </c>
      <c r="D739" t="s">
        <v>5440</v>
      </c>
      <c r="E739">
        <v>265.35000000000002</v>
      </c>
      <c r="F739">
        <v>346.47</v>
      </c>
      <c r="G739">
        <v>456.04</v>
      </c>
      <c r="H739">
        <v>490.64</v>
      </c>
    </row>
    <row r="740" spans="1:8" x14ac:dyDescent="0.25">
      <c r="A740" t="s">
        <v>393</v>
      </c>
      <c r="B740">
        <v>8</v>
      </c>
      <c r="C740" t="s">
        <v>4782</v>
      </c>
      <c r="D740" t="s">
        <v>4783</v>
      </c>
      <c r="E740">
        <v>351.37</v>
      </c>
      <c r="F740">
        <v>437.82</v>
      </c>
      <c r="G740">
        <v>636.13</v>
      </c>
      <c r="H740">
        <v>454.87</v>
      </c>
    </row>
    <row r="741" spans="1:8" x14ac:dyDescent="0.25">
      <c r="A741" t="s">
        <v>393</v>
      </c>
      <c r="B741">
        <v>9</v>
      </c>
      <c r="C741" t="s">
        <v>5260</v>
      </c>
      <c r="D741" t="s">
        <v>5261</v>
      </c>
      <c r="E741">
        <v>191.83</v>
      </c>
      <c r="F741">
        <v>277.33999999999997</v>
      </c>
      <c r="G741">
        <v>392.52</v>
      </c>
      <c r="H741">
        <v>446.07</v>
      </c>
    </row>
    <row r="742" spans="1:8" x14ac:dyDescent="0.25">
      <c r="A742" t="s">
        <v>393</v>
      </c>
      <c r="B742">
        <v>10</v>
      </c>
      <c r="C742" t="s">
        <v>5192</v>
      </c>
      <c r="D742" t="s">
        <v>5193</v>
      </c>
      <c r="E742">
        <v>292.35000000000002</v>
      </c>
      <c r="F742">
        <v>382.03</v>
      </c>
      <c r="G742">
        <v>365.12</v>
      </c>
      <c r="H742">
        <v>352.15</v>
      </c>
    </row>
    <row r="743" spans="1:8" x14ac:dyDescent="0.25">
      <c r="A743" t="s">
        <v>393</v>
      </c>
      <c r="B743">
        <v>11</v>
      </c>
      <c r="C743" t="s">
        <v>5142</v>
      </c>
      <c r="D743" t="s">
        <v>5143</v>
      </c>
      <c r="E743">
        <v>117.92</v>
      </c>
      <c r="F743">
        <v>150.35</v>
      </c>
      <c r="G743">
        <v>132.13</v>
      </c>
      <c r="H743">
        <v>320.77999999999997</v>
      </c>
    </row>
    <row r="744" spans="1:8" x14ac:dyDescent="0.25">
      <c r="A744" t="s">
        <v>393</v>
      </c>
      <c r="B744">
        <v>12</v>
      </c>
      <c r="C744" t="s">
        <v>4772</v>
      </c>
      <c r="D744" t="s">
        <v>4773</v>
      </c>
      <c r="E744">
        <v>163.16999999999999</v>
      </c>
      <c r="F744">
        <v>179.42</v>
      </c>
      <c r="G744">
        <v>231.9</v>
      </c>
      <c r="H744">
        <v>298.37</v>
      </c>
    </row>
    <row r="745" spans="1:8" x14ac:dyDescent="0.25">
      <c r="A745" t="s">
        <v>393</v>
      </c>
      <c r="B745">
        <v>13</v>
      </c>
      <c r="C745" t="s">
        <v>5441</v>
      </c>
      <c r="D745" t="s">
        <v>5442</v>
      </c>
      <c r="E745">
        <v>619.09</v>
      </c>
      <c r="F745">
        <v>575.53</v>
      </c>
      <c r="G745">
        <v>299.98</v>
      </c>
      <c r="H745">
        <v>290.11</v>
      </c>
    </row>
    <row r="746" spans="1:8" x14ac:dyDescent="0.25">
      <c r="A746" t="s">
        <v>393</v>
      </c>
      <c r="B746">
        <v>14</v>
      </c>
      <c r="C746" t="s">
        <v>5443</v>
      </c>
      <c r="D746" t="s">
        <v>5444</v>
      </c>
      <c r="E746">
        <v>58.74</v>
      </c>
      <c r="F746">
        <v>127.59</v>
      </c>
      <c r="G746">
        <v>361.08</v>
      </c>
      <c r="H746">
        <v>264.83</v>
      </c>
    </row>
    <row r="747" spans="1:8" x14ac:dyDescent="0.25">
      <c r="A747" t="s">
        <v>393</v>
      </c>
      <c r="B747">
        <v>15</v>
      </c>
      <c r="C747" t="s">
        <v>5445</v>
      </c>
      <c r="D747" t="s">
        <v>5446</v>
      </c>
      <c r="E747">
        <v>272.27999999999997</v>
      </c>
      <c r="F747">
        <v>326.83999999999997</v>
      </c>
      <c r="G747">
        <v>331.89</v>
      </c>
      <c r="H747">
        <v>254.26</v>
      </c>
    </row>
    <row r="748" spans="1:8" x14ac:dyDescent="0.25">
      <c r="A748" t="s">
        <v>393</v>
      </c>
      <c r="B748">
        <v>16</v>
      </c>
      <c r="C748" t="s">
        <v>5447</v>
      </c>
      <c r="D748" t="s">
        <v>5448</v>
      </c>
      <c r="E748">
        <v>241.64</v>
      </c>
      <c r="F748">
        <v>311.54000000000002</v>
      </c>
      <c r="G748">
        <v>320.82</v>
      </c>
      <c r="H748">
        <v>252.09</v>
      </c>
    </row>
    <row r="749" spans="1:8" x14ac:dyDescent="0.25">
      <c r="A749" t="s">
        <v>393</v>
      </c>
      <c r="B749">
        <v>17</v>
      </c>
      <c r="C749" t="s">
        <v>5449</v>
      </c>
      <c r="D749" t="s">
        <v>5450</v>
      </c>
      <c r="E749">
        <v>255.88</v>
      </c>
      <c r="F749">
        <v>236.6</v>
      </c>
      <c r="G749">
        <v>229.33</v>
      </c>
      <c r="H749">
        <v>248.53</v>
      </c>
    </row>
    <row r="750" spans="1:8" x14ac:dyDescent="0.25">
      <c r="A750" t="s">
        <v>393</v>
      </c>
      <c r="B750">
        <v>18</v>
      </c>
      <c r="C750" t="s">
        <v>5194</v>
      </c>
      <c r="D750" t="s">
        <v>5195</v>
      </c>
      <c r="E750">
        <v>221.6</v>
      </c>
      <c r="F750">
        <v>304.87</v>
      </c>
      <c r="G750">
        <v>325.08</v>
      </c>
      <c r="H750">
        <v>248.33</v>
      </c>
    </row>
    <row r="751" spans="1:8" x14ac:dyDescent="0.25">
      <c r="A751" t="s">
        <v>393</v>
      </c>
      <c r="B751">
        <v>19</v>
      </c>
      <c r="C751" t="s">
        <v>5342</v>
      </c>
      <c r="D751" t="s">
        <v>5343</v>
      </c>
      <c r="E751">
        <v>68.63</v>
      </c>
      <c r="F751">
        <v>133.32</v>
      </c>
      <c r="G751">
        <v>219.5</v>
      </c>
      <c r="H751">
        <v>225.72</v>
      </c>
    </row>
    <row r="752" spans="1:8" x14ac:dyDescent="0.25">
      <c r="A752" t="s">
        <v>393</v>
      </c>
      <c r="B752">
        <v>20</v>
      </c>
      <c r="C752" t="s">
        <v>5451</v>
      </c>
      <c r="D752" t="s">
        <v>5452</v>
      </c>
      <c r="E752">
        <v>194.82</v>
      </c>
      <c r="F752">
        <v>331.89</v>
      </c>
      <c r="G752">
        <v>412.91</v>
      </c>
      <c r="H752">
        <v>225.22</v>
      </c>
    </row>
    <row r="753" spans="1:8" x14ac:dyDescent="0.25">
      <c r="A753" t="s">
        <v>393</v>
      </c>
      <c r="B753">
        <v>21</v>
      </c>
      <c r="C753" t="s">
        <v>4896</v>
      </c>
      <c r="D753" t="s">
        <v>4897</v>
      </c>
      <c r="E753">
        <v>156.97999999999999</v>
      </c>
      <c r="F753">
        <v>200.19</v>
      </c>
      <c r="G753">
        <v>248.2</v>
      </c>
      <c r="H753">
        <v>218.42</v>
      </c>
    </row>
    <row r="754" spans="1:8" x14ac:dyDescent="0.25">
      <c r="A754" t="s">
        <v>393</v>
      </c>
      <c r="B754">
        <v>22</v>
      </c>
      <c r="C754" t="s">
        <v>5453</v>
      </c>
      <c r="D754" t="s">
        <v>5454</v>
      </c>
      <c r="E754">
        <v>341.38</v>
      </c>
      <c r="F754">
        <v>322.85000000000002</v>
      </c>
      <c r="G754">
        <v>350.71</v>
      </c>
      <c r="H754">
        <v>218.09</v>
      </c>
    </row>
    <row r="755" spans="1:8" x14ac:dyDescent="0.25">
      <c r="A755" t="s">
        <v>393</v>
      </c>
      <c r="B755">
        <v>23</v>
      </c>
      <c r="C755" t="s">
        <v>5455</v>
      </c>
      <c r="D755" t="s">
        <v>5456</v>
      </c>
      <c r="E755">
        <v>222.51</v>
      </c>
      <c r="F755">
        <v>256.31</v>
      </c>
      <c r="G755">
        <v>266.88</v>
      </c>
      <c r="H755">
        <v>190.85</v>
      </c>
    </row>
    <row r="756" spans="1:8" x14ac:dyDescent="0.25">
      <c r="A756" t="s">
        <v>393</v>
      </c>
      <c r="B756">
        <v>24</v>
      </c>
      <c r="C756" t="s">
        <v>4933</v>
      </c>
      <c r="D756" t="s">
        <v>4934</v>
      </c>
      <c r="E756">
        <v>66.83</v>
      </c>
      <c r="F756">
        <v>69.599999999999994</v>
      </c>
      <c r="G756">
        <v>102.62</v>
      </c>
      <c r="H756">
        <v>181.79</v>
      </c>
    </row>
    <row r="757" spans="1:8" x14ac:dyDescent="0.25">
      <c r="A757" t="s">
        <v>393</v>
      </c>
      <c r="B757">
        <v>25</v>
      </c>
      <c r="C757" t="s">
        <v>4861</v>
      </c>
      <c r="D757" t="s">
        <v>4862</v>
      </c>
      <c r="E757">
        <v>221.9</v>
      </c>
      <c r="F757">
        <v>211.82</v>
      </c>
      <c r="G757">
        <v>181.62</v>
      </c>
      <c r="H757">
        <v>174.63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6148.04</v>
      </c>
      <c r="F758">
        <v>7800.16</v>
      </c>
      <c r="G758">
        <v>6977.02</v>
      </c>
      <c r="H758">
        <v>5189.24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5130.75</v>
      </c>
      <c r="F759">
        <v>6795.81</v>
      </c>
      <c r="G759">
        <v>6031.59</v>
      </c>
      <c r="H759">
        <v>4430.8599999999997</v>
      </c>
    </row>
    <row r="760" spans="1:8" x14ac:dyDescent="0.25">
      <c r="A760" t="s">
        <v>396</v>
      </c>
      <c r="B760">
        <v>1</v>
      </c>
      <c r="C760" t="s">
        <v>640</v>
      </c>
      <c r="D760" t="s">
        <v>4900</v>
      </c>
      <c r="E760">
        <v>1131.9100000000001</v>
      </c>
      <c r="F760">
        <v>2385.48</v>
      </c>
      <c r="G760">
        <v>2019.74</v>
      </c>
      <c r="H760">
        <v>1756.42</v>
      </c>
    </row>
    <row r="761" spans="1:8" x14ac:dyDescent="0.25">
      <c r="A761" t="s">
        <v>396</v>
      </c>
      <c r="B761">
        <v>2</v>
      </c>
      <c r="C761" t="s">
        <v>637</v>
      </c>
      <c r="D761" t="s">
        <v>4794</v>
      </c>
      <c r="E761">
        <v>2585.83</v>
      </c>
      <c r="F761">
        <v>2744.34</v>
      </c>
      <c r="G761">
        <v>2627.04</v>
      </c>
      <c r="H761">
        <v>1459.82</v>
      </c>
    </row>
    <row r="762" spans="1:8" x14ac:dyDescent="0.25">
      <c r="A762" t="s">
        <v>396</v>
      </c>
      <c r="B762">
        <v>3</v>
      </c>
      <c r="C762" t="s">
        <v>5216</v>
      </c>
      <c r="D762" t="s">
        <v>5217</v>
      </c>
      <c r="E762">
        <v>103.16</v>
      </c>
      <c r="F762">
        <v>119.81</v>
      </c>
      <c r="G762">
        <v>130.82</v>
      </c>
      <c r="H762">
        <v>122.08</v>
      </c>
    </row>
    <row r="763" spans="1:8" x14ac:dyDescent="0.25">
      <c r="A763" t="s">
        <v>396</v>
      </c>
      <c r="B763">
        <v>4</v>
      </c>
      <c r="C763" t="s">
        <v>5194</v>
      </c>
      <c r="D763" t="s">
        <v>5195</v>
      </c>
      <c r="E763">
        <v>203.24</v>
      </c>
      <c r="F763">
        <v>254.62</v>
      </c>
      <c r="G763">
        <v>139.88999999999999</v>
      </c>
      <c r="H763">
        <v>112.68</v>
      </c>
    </row>
    <row r="764" spans="1:8" x14ac:dyDescent="0.25">
      <c r="A764" t="s">
        <v>396</v>
      </c>
      <c r="B764">
        <v>5</v>
      </c>
      <c r="C764" t="s">
        <v>5186</v>
      </c>
      <c r="D764" t="s">
        <v>5187</v>
      </c>
      <c r="E764">
        <v>69.44</v>
      </c>
      <c r="F764">
        <v>134.18</v>
      </c>
      <c r="G764">
        <v>146</v>
      </c>
      <c r="H764">
        <v>103.13</v>
      </c>
    </row>
    <row r="765" spans="1:8" x14ac:dyDescent="0.25">
      <c r="A765" t="s">
        <v>396</v>
      </c>
      <c r="B765">
        <v>6</v>
      </c>
      <c r="C765" t="s">
        <v>646</v>
      </c>
      <c r="D765" t="s">
        <v>5230</v>
      </c>
      <c r="E765">
        <v>115.58</v>
      </c>
      <c r="F765">
        <v>90.98</v>
      </c>
      <c r="G765">
        <v>91.6</v>
      </c>
      <c r="H765">
        <v>85.94</v>
      </c>
    </row>
    <row r="766" spans="1:8" x14ac:dyDescent="0.25">
      <c r="A766" t="s">
        <v>396</v>
      </c>
      <c r="B766">
        <v>7</v>
      </c>
      <c r="C766" t="s">
        <v>5170</v>
      </c>
      <c r="D766" t="s">
        <v>5171</v>
      </c>
      <c r="E766">
        <v>97.54</v>
      </c>
      <c r="F766">
        <v>120.93</v>
      </c>
      <c r="G766">
        <v>141.09</v>
      </c>
      <c r="H766">
        <v>79.97</v>
      </c>
    </row>
    <row r="767" spans="1:8" x14ac:dyDescent="0.25">
      <c r="A767" t="s">
        <v>396</v>
      </c>
      <c r="B767">
        <v>8</v>
      </c>
      <c r="C767" t="s">
        <v>5457</v>
      </c>
      <c r="D767" t="s">
        <v>5458</v>
      </c>
      <c r="E767">
        <v>40.33</v>
      </c>
      <c r="F767">
        <v>65.73</v>
      </c>
      <c r="G767">
        <v>66.91</v>
      </c>
      <c r="H767">
        <v>68.12</v>
      </c>
    </row>
    <row r="768" spans="1:8" x14ac:dyDescent="0.25">
      <c r="A768" t="s">
        <v>396</v>
      </c>
      <c r="B768">
        <v>9</v>
      </c>
      <c r="C768" t="s">
        <v>5459</v>
      </c>
      <c r="D768" t="s">
        <v>5460</v>
      </c>
      <c r="E768">
        <v>68.19</v>
      </c>
      <c r="F768">
        <v>129.47999999999999</v>
      </c>
      <c r="G768">
        <v>32.630000000000003</v>
      </c>
      <c r="H768">
        <v>66.34</v>
      </c>
    </row>
    <row r="769" spans="1:8" x14ac:dyDescent="0.25">
      <c r="A769" t="s">
        <v>396</v>
      </c>
      <c r="B769">
        <v>10</v>
      </c>
      <c r="C769" t="s">
        <v>5188</v>
      </c>
      <c r="D769" t="s">
        <v>5189</v>
      </c>
      <c r="E769">
        <v>117.9</v>
      </c>
      <c r="F769">
        <v>128.33000000000001</v>
      </c>
      <c r="G769">
        <v>106.1</v>
      </c>
      <c r="H769">
        <v>63.59</v>
      </c>
    </row>
    <row r="770" spans="1:8" x14ac:dyDescent="0.25">
      <c r="A770" t="s">
        <v>396</v>
      </c>
      <c r="B770">
        <v>11</v>
      </c>
      <c r="C770" t="s">
        <v>5180</v>
      </c>
      <c r="D770" t="s">
        <v>5181</v>
      </c>
      <c r="E770">
        <v>65.36</v>
      </c>
      <c r="F770">
        <v>74.67</v>
      </c>
      <c r="G770">
        <v>64.86</v>
      </c>
      <c r="H770">
        <v>60.08</v>
      </c>
    </row>
    <row r="771" spans="1:8" x14ac:dyDescent="0.25">
      <c r="A771" t="s">
        <v>396</v>
      </c>
      <c r="B771">
        <v>12</v>
      </c>
      <c r="C771" t="s">
        <v>5461</v>
      </c>
      <c r="D771" t="s">
        <v>5462</v>
      </c>
      <c r="E771">
        <v>87.36</v>
      </c>
      <c r="F771">
        <v>116.81</v>
      </c>
      <c r="G771">
        <v>79.599999999999994</v>
      </c>
      <c r="H771">
        <v>54.45</v>
      </c>
    </row>
    <row r="772" spans="1:8" x14ac:dyDescent="0.25">
      <c r="A772" t="s">
        <v>396</v>
      </c>
      <c r="B772">
        <v>13</v>
      </c>
      <c r="C772" t="s">
        <v>4857</v>
      </c>
      <c r="D772" t="s">
        <v>4858</v>
      </c>
      <c r="E772">
        <v>30</v>
      </c>
      <c r="F772">
        <v>33.119999999999997</v>
      </c>
      <c r="G772">
        <v>31.12</v>
      </c>
      <c r="H772">
        <v>44.38</v>
      </c>
    </row>
    <row r="773" spans="1:8" x14ac:dyDescent="0.25">
      <c r="A773" t="s">
        <v>396</v>
      </c>
      <c r="B773">
        <v>14</v>
      </c>
      <c r="C773" t="s">
        <v>649</v>
      </c>
      <c r="D773" t="s">
        <v>5463</v>
      </c>
      <c r="E773">
        <v>72.09</v>
      </c>
      <c r="F773">
        <v>68.37</v>
      </c>
      <c r="G773">
        <v>57.28</v>
      </c>
      <c r="H773">
        <v>43.89</v>
      </c>
    </row>
    <row r="774" spans="1:8" x14ac:dyDescent="0.25">
      <c r="A774" t="s">
        <v>396</v>
      </c>
      <c r="B774">
        <v>15</v>
      </c>
      <c r="C774" t="s">
        <v>5464</v>
      </c>
      <c r="D774" t="s">
        <v>5465</v>
      </c>
      <c r="E774">
        <v>41.66</v>
      </c>
      <c r="F774">
        <v>31.99</v>
      </c>
      <c r="G774">
        <v>28.52</v>
      </c>
      <c r="H774">
        <v>35.69</v>
      </c>
    </row>
    <row r="775" spans="1:8" x14ac:dyDescent="0.25">
      <c r="A775" t="s">
        <v>396</v>
      </c>
      <c r="B775">
        <v>16</v>
      </c>
      <c r="C775" t="s">
        <v>5419</v>
      </c>
      <c r="D775" t="s">
        <v>5420</v>
      </c>
      <c r="E775">
        <v>43.04</v>
      </c>
      <c r="F775">
        <v>12.14</v>
      </c>
      <c r="G775">
        <v>27.33</v>
      </c>
      <c r="H775">
        <v>34.619999999999997</v>
      </c>
    </row>
    <row r="776" spans="1:8" x14ac:dyDescent="0.25">
      <c r="A776" t="s">
        <v>396</v>
      </c>
      <c r="B776">
        <v>17</v>
      </c>
      <c r="C776" t="s">
        <v>5423</v>
      </c>
      <c r="D776" t="s">
        <v>5424</v>
      </c>
      <c r="E776">
        <v>17.350000000000001</v>
      </c>
      <c r="F776">
        <v>15.51</v>
      </c>
      <c r="G776">
        <v>28.47</v>
      </c>
      <c r="H776">
        <v>34.22</v>
      </c>
    </row>
    <row r="777" spans="1:8" x14ac:dyDescent="0.25">
      <c r="A777" t="s">
        <v>396</v>
      </c>
      <c r="B777">
        <v>18</v>
      </c>
      <c r="C777" t="s">
        <v>4763</v>
      </c>
      <c r="D777" t="s">
        <v>4764</v>
      </c>
      <c r="E777">
        <v>53.9</v>
      </c>
      <c r="F777">
        <v>62.54</v>
      </c>
      <c r="G777">
        <v>24.84</v>
      </c>
      <c r="H777">
        <v>33.61</v>
      </c>
    </row>
    <row r="778" spans="1:8" x14ac:dyDescent="0.25">
      <c r="A778" t="s">
        <v>396</v>
      </c>
      <c r="B778">
        <v>19</v>
      </c>
      <c r="C778" t="s">
        <v>5466</v>
      </c>
      <c r="D778" t="s">
        <v>5467</v>
      </c>
      <c r="E778">
        <v>36.71</v>
      </c>
      <c r="F778">
        <v>57.22</v>
      </c>
      <c r="G778">
        <v>37.549999999999997</v>
      </c>
      <c r="H778">
        <v>33.409999999999997</v>
      </c>
    </row>
    <row r="779" spans="1:8" x14ac:dyDescent="0.25">
      <c r="A779" t="s">
        <v>396</v>
      </c>
      <c r="B779">
        <v>20</v>
      </c>
      <c r="C779" t="s">
        <v>5468</v>
      </c>
      <c r="D779" t="s">
        <v>5469</v>
      </c>
      <c r="E779">
        <v>52.77</v>
      </c>
      <c r="F779">
        <v>44.1</v>
      </c>
      <c r="G779">
        <v>37.68</v>
      </c>
      <c r="H779">
        <v>27.05</v>
      </c>
    </row>
    <row r="780" spans="1:8" x14ac:dyDescent="0.25">
      <c r="A780" t="s">
        <v>396</v>
      </c>
      <c r="B780">
        <v>21</v>
      </c>
      <c r="C780" t="s">
        <v>5470</v>
      </c>
      <c r="D780" t="s">
        <v>5471</v>
      </c>
      <c r="E780">
        <v>19.579999999999998</v>
      </c>
      <c r="F780">
        <v>19.39</v>
      </c>
      <c r="G780">
        <v>21.02</v>
      </c>
      <c r="H780">
        <v>24.03</v>
      </c>
    </row>
    <row r="781" spans="1:8" x14ac:dyDescent="0.25">
      <c r="A781" t="s">
        <v>396</v>
      </c>
      <c r="B781">
        <v>22</v>
      </c>
      <c r="C781" t="s">
        <v>5472</v>
      </c>
      <c r="D781" t="s">
        <v>5473</v>
      </c>
      <c r="E781">
        <v>24.05</v>
      </c>
      <c r="F781">
        <v>28.37</v>
      </c>
      <c r="G781">
        <v>29.76</v>
      </c>
      <c r="H781">
        <v>22.31</v>
      </c>
    </row>
    <row r="782" spans="1:8" x14ac:dyDescent="0.25">
      <c r="A782" t="s">
        <v>396</v>
      </c>
      <c r="B782">
        <v>23</v>
      </c>
      <c r="C782" t="s">
        <v>5474</v>
      </c>
      <c r="D782" t="s">
        <v>5475</v>
      </c>
      <c r="E782">
        <v>19.7</v>
      </c>
      <c r="F782">
        <v>28.16</v>
      </c>
      <c r="G782">
        <v>33.47</v>
      </c>
      <c r="H782">
        <v>21.96</v>
      </c>
    </row>
    <row r="783" spans="1:8" x14ac:dyDescent="0.25">
      <c r="A783" t="s">
        <v>396</v>
      </c>
      <c r="B783">
        <v>24</v>
      </c>
      <c r="C783" t="s">
        <v>5476</v>
      </c>
      <c r="D783" t="s">
        <v>5477</v>
      </c>
      <c r="E783">
        <v>19.98</v>
      </c>
      <c r="F783">
        <v>20.5</v>
      </c>
      <c r="G783">
        <v>21.53</v>
      </c>
      <c r="H783">
        <v>21.77</v>
      </c>
    </row>
    <row r="784" spans="1:8" x14ac:dyDescent="0.25">
      <c r="A784" t="s">
        <v>396</v>
      </c>
      <c r="B784">
        <v>25</v>
      </c>
      <c r="C784" t="s">
        <v>5478</v>
      </c>
      <c r="D784" t="s">
        <v>5479</v>
      </c>
      <c r="E784">
        <v>14.08</v>
      </c>
      <c r="F784">
        <v>9.0299999999999994</v>
      </c>
      <c r="G784">
        <v>6.74</v>
      </c>
      <c r="H784">
        <v>21.3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7209.78</v>
      </c>
      <c r="F785">
        <v>7947.16</v>
      </c>
      <c r="G785">
        <v>7453.44</v>
      </c>
      <c r="H785">
        <v>6984.33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4331.71</v>
      </c>
      <c r="F786">
        <v>5038.05</v>
      </c>
      <c r="G786">
        <v>4816.68</v>
      </c>
      <c r="H786">
        <v>4675.45</v>
      </c>
    </row>
    <row r="787" spans="1:8" x14ac:dyDescent="0.25">
      <c r="A787" t="s">
        <v>374</v>
      </c>
      <c r="B787">
        <v>1</v>
      </c>
      <c r="C787" t="s">
        <v>4943</v>
      </c>
      <c r="D787" t="s">
        <v>4944</v>
      </c>
      <c r="E787">
        <v>603.82000000000005</v>
      </c>
      <c r="F787">
        <v>597.82000000000005</v>
      </c>
      <c r="G787">
        <v>592.29</v>
      </c>
      <c r="H787">
        <v>679.97</v>
      </c>
    </row>
    <row r="788" spans="1:8" x14ac:dyDescent="0.25">
      <c r="A788" t="s">
        <v>374</v>
      </c>
      <c r="B788">
        <v>2</v>
      </c>
      <c r="C788" t="s">
        <v>4763</v>
      </c>
      <c r="D788" t="s">
        <v>4764</v>
      </c>
      <c r="E788">
        <v>335.47</v>
      </c>
      <c r="F788">
        <v>505.99</v>
      </c>
      <c r="G788">
        <v>677.63</v>
      </c>
      <c r="H788">
        <v>566.61</v>
      </c>
    </row>
    <row r="789" spans="1:8" x14ac:dyDescent="0.25">
      <c r="A789" t="s">
        <v>374</v>
      </c>
      <c r="B789">
        <v>3</v>
      </c>
      <c r="C789" t="s">
        <v>5186</v>
      </c>
      <c r="D789" t="s">
        <v>5187</v>
      </c>
      <c r="E789">
        <v>429.57</v>
      </c>
      <c r="F789">
        <v>447.42</v>
      </c>
      <c r="G789">
        <v>396.59</v>
      </c>
      <c r="H789">
        <v>441.76</v>
      </c>
    </row>
    <row r="790" spans="1:8" x14ac:dyDescent="0.25">
      <c r="A790" t="s">
        <v>374</v>
      </c>
      <c r="B790">
        <v>4</v>
      </c>
      <c r="C790" t="s">
        <v>4947</v>
      </c>
      <c r="D790" t="s">
        <v>4948</v>
      </c>
      <c r="E790">
        <v>377.49</v>
      </c>
      <c r="F790">
        <v>531.23</v>
      </c>
      <c r="G790">
        <v>474.15</v>
      </c>
      <c r="H790">
        <v>378.46</v>
      </c>
    </row>
    <row r="791" spans="1:8" x14ac:dyDescent="0.25">
      <c r="A791" t="s">
        <v>374</v>
      </c>
      <c r="B791">
        <v>5</v>
      </c>
      <c r="C791" t="s">
        <v>5222</v>
      </c>
      <c r="D791" t="s">
        <v>5223</v>
      </c>
      <c r="E791">
        <v>430.96</v>
      </c>
      <c r="F791">
        <v>383.11</v>
      </c>
      <c r="G791">
        <v>346.64</v>
      </c>
      <c r="H791">
        <v>285.33999999999997</v>
      </c>
    </row>
    <row r="792" spans="1:8" x14ac:dyDescent="0.25">
      <c r="A792" t="s">
        <v>374</v>
      </c>
      <c r="B792">
        <v>6</v>
      </c>
      <c r="C792" t="s">
        <v>5218</v>
      </c>
      <c r="D792" t="s">
        <v>5219</v>
      </c>
      <c r="E792">
        <v>138.69</v>
      </c>
      <c r="F792">
        <v>317.58999999999997</v>
      </c>
      <c r="G792">
        <v>230.2</v>
      </c>
      <c r="H792">
        <v>218.98</v>
      </c>
    </row>
    <row r="793" spans="1:8" x14ac:dyDescent="0.25">
      <c r="A793" t="s">
        <v>374</v>
      </c>
      <c r="B793">
        <v>7</v>
      </c>
      <c r="C793" t="s">
        <v>5192</v>
      </c>
      <c r="D793" t="s">
        <v>5193</v>
      </c>
      <c r="E793">
        <v>159.03</v>
      </c>
      <c r="F793">
        <v>165.24</v>
      </c>
      <c r="G793">
        <v>182.4</v>
      </c>
      <c r="H793">
        <v>217.15</v>
      </c>
    </row>
    <row r="794" spans="1:8" x14ac:dyDescent="0.25">
      <c r="A794" t="s">
        <v>374</v>
      </c>
      <c r="B794">
        <v>8</v>
      </c>
      <c r="C794" t="s">
        <v>5480</v>
      </c>
      <c r="D794" t="s">
        <v>5481</v>
      </c>
      <c r="E794">
        <v>138.76</v>
      </c>
      <c r="F794">
        <v>154.16999999999999</v>
      </c>
      <c r="G794">
        <v>178.26</v>
      </c>
      <c r="H794">
        <v>186.94</v>
      </c>
    </row>
    <row r="795" spans="1:8" x14ac:dyDescent="0.25">
      <c r="A795" t="s">
        <v>374</v>
      </c>
      <c r="B795">
        <v>9</v>
      </c>
      <c r="C795" t="s">
        <v>5093</v>
      </c>
      <c r="D795" t="s">
        <v>5094</v>
      </c>
      <c r="E795">
        <v>91.61</v>
      </c>
      <c r="F795">
        <v>180.33</v>
      </c>
      <c r="G795">
        <v>178.4</v>
      </c>
      <c r="H795">
        <v>186.02</v>
      </c>
    </row>
    <row r="796" spans="1:8" x14ac:dyDescent="0.25">
      <c r="A796" t="s">
        <v>374</v>
      </c>
      <c r="B796">
        <v>10</v>
      </c>
      <c r="C796" t="s">
        <v>4855</v>
      </c>
      <c r="D796" t="s">
        <v>4856</v>
      </c>
      <c r="E796">
        <v>210.78</v>
      </c>
      <c r="F796">
        <v>331.52</v>
      </c>
      <c r="G796">
        <v>269.44</v>
      </c>
      <c r="H796">
        <v>148.08000000000001</v>
      </c>
    </row>
    <row r="797" spans="1:8" x14ac:dyDescent="0.25">
      <c r="A797" t="s">
        <v>374</v>
      </c>
      <c r="B797">
        <v>11</v>
      </c>
      <c r="C797" t="s">
        <v>5338</v>
      </c>
      <c r="D797" t="s">
        <v>5339</v>
      </c>
      <c r="E797">
        <v>130.34</v>
      </c>
      <c r="F797">
        <v>147.93</v>
      </c>
      <c r="G797">
        <v>122.88</v>
      </c>
      <c r="H797">
        <v>144.06</v>
      </c>
    </row>
    <row r="798" spans="1:8" x14ac:dyDescent="0.25">
      <c r="A798" t="s">
        <v>374</v>
      </c>
      <c r="B798">
        <v>12</v>
      </c>
      <c r="C798" t="s">
        <v>5399</v>
      </c>
      <c r="D798" t="s">
        <v>5400</v>
      </c>
      <c r="E798">
        <v>54.77</v>
      </c>
      <c r="F798">
        <v>85.79</v>
      </c>
      <c r="G798">
        <v>97.8</v>
      </c>
      <c r="H798">
        <v>129.63</v>
      </c>
    </row>
    <row r="799" spans="1:8" x14ac:dyDescent="0.25">
      <c r="A799" t="s">
        <v>374</v>
      </c>
      <c r="B799">
        <v>13</v>
      </c>
      <c r="C799" t="s">
        <v>5482</v>
      </c>
      <c r="D799" t="s">
        <v>5483</v>
      </c>
      <c r="E799">
        <v>113.05</v>
      </c>
      <c r="F799">
        <v>122.62</v>
      </c>
      <c r="G799">
        <v>111.34</v>
      </c>
      <c r="H799">
        <v>128.36000000000001</v>
      </c>
    </row>
    <row r="800" spans="1:8" x14ac:dyDescent="0.25">
      <c r="A800" t="s">
        <v>374</v>
      </c>
      <c r="B800">
        <v>14</v>
      </c>
      <c r="C800" t="s">
        <v>5484</v>
      </c>
      <c r="D800" t="s">
        <v>5485</v>
      </c>
      <c r="E800">
        <v>71.430000000000007</v>
      </c>
      <c r="F800">
        <v>65.08</v>
      </c>
      <c r="G800">
        <v>47.85</v>
      </c>
      <c r="H800">
        <v>119.98</v>
      </c>
    </row>
    <row r="801" spans="1:8" x14ac:dyDescent="0.25">
      <c r="A801" t="s">
        <v>374</v>
      </c>
      <c r="B801">
        <v>15</v>
      </c>
      <c r="C801" t="s">
        <v>4951</v>
      </c>
      <c r="D801" t="s">
        <v>4952</v>
      </c>
      <c r="E801">
        <v>198.77</v>
      </c>
      <c r="F801">
        <v>181.82</v>
      </c>
      <c r="G801">
        <v>195.51</v>
      </c>
      <c r="H801">
        <v>110.48</v>
      </c>
    </row>
    <row r="802" spans="1:8" x14ac:dyDescent="0.25">
      <c r="A802" t="s">
        <v>374</v>
      </c>
      <c r="B802">
        <v>16</v>
      </c>
      <c r="C802" t="s">
        <v>4971</v>
      </c>
      <c r="D802" t="s">
        <v>4972</v>
      </c>
      <c r="E802">
        <v>260.70999999999998</v>
      </c>
      <c r="F802">
        <v>171.56</v>
      </c>
      <c r="G802">
        <v>115.3</v>
      </c>
      <c r="H802">
        <v>92.82</v>
      </c>
    </row>
    <row r="803" spans="1:8" x14ac:dyDescent="0.25">
      <c r="A803" t="s">
        <v>374</v>
      </c>
      <c r="B803">
        <v>17</v>
      </c>
      <c r="C803" t="s">
        <v>5243</v>
      </c>
      <c r="D803" t="s">
        <v>5244</v>
      </c>
      <c r="E803">
        <v>54.41</v>
      </c>
      <c r="F803">
        <v>72.3</v>
      </c>
      <c r="G803">
        <v>61.04</v>
      </c>
      <c r="H803">
        <v>92.46</v>
      </c>
    </row>
    <row r="804" spans="1:8" x14ac:dyDescent="0.25">
      <c r="A804" t="s">
        <v>374</v>
      </c>
      <c r="B804">
        <v>18</v>
      </c>
      <c r="C804" t="s">
        <v>5486</v>
      </c>
      <c r="D804" t="s">
        <v>5487</v>
      </c>
      <c r="E804">
        <v>156.88999999999999</v>
      </c>
      <c r="F804">
        <v>147.47999999999999</v>
      </c>
      <c r="G804">
        <v>109.06</v>
      </c>
      <c r="H804">
        <v>89.65</v>
      </c>
    </row>
    <row r="805" spans="1:8" x14ac:dyDescent="0.25">
      <c r="A805" t="s">
        <v>374</v>
      </c>
      <c r="B805">
        <v>19</v>
      </c>
      <c r="C805" t="s">
        <v>4955</v>
      </c>
      <c r="D805" t="s">
        <v>4956</v>
      </c>
      <c r="E805">
        <v>112.81</v>
      </c>
      <c r="F805">
        <v>133.82</v>
      </c>
      <c r="G805">
        <v>117.63</v>
      </c>
      <c r="H805">
        <v>87</v>
      </c>
    </row>
    <row r="806" spans="1:8" x14ac:dyDescent="0.25">
      <c r="A806" t="s">
        <v>374</v>
      </c>
      <c r="B806">
        <v>20</v>
      </c>
      <c r="C806" t="s">
        <v>5182</v>
      </c>
      <c r="D806" t="s">
        <v>5183</v>
      </c>
      <c r="E806">
        <v>49.16</v>
      </c>
      <c r="F806">
        <v>50.8</v>
      </c>
      <c r="G806">
        <v>56.26</v>
      </c>
      <c r="H806">
        <v>77</v>
      </c>
    </row>
    <row r="807" spans="1:8" x14ac:dyDescent="0.25">
      <c r="A807" t="s">
        <v>374</v>
      </c>
      <c r="B807">
        <v>21</v>
      </c>
      <c r="C807" t="s">
        <v>5488</v>
      </c>
      <c r="D807" t="s">
        <v>5489</v>
      </c>
      <c r="E807">
        <v>70.56</v>
      </c>
      <c r="F807">
        <v>76.680000000000007</v>
      </c>
      <c r="G807">
        <v>73.94</v>
      </c>
      <c r="H807">
        <v>66.58</v>
      </c>
    </row>
    <row r="808" spans="1:8" x14ac:dyDescent="0.25">
      <c r="A808" t="s">
        <v>374</v>
      </c>
      <c r="B808">
        <v>22</v>
      </c>
      <c r="C808" t="s">
        <v>5490</v>
      </c>
      <c r="D808" t="s">
        <v>5491</v>
      </c>
      <c r="E808">
        <v>69.69</v>
      </c>
      <c r="F808">
        <v>76.319999999999993</v>
      </c>
      <c r="G808">
        <v>65.12</v>
      </c>
      <c r="H808">
        <v>61.07</v>
      </c>
    </row>
    <row r="809" spans="1:8" x14ac:dyDescent="0.25">
      <c r="A809" t="s">
        <v>374</v>
      </c>
      <c r="B809">
        <v>23</v>
      </c>
      <c r="C809" t="s">
        <v>5492</v>
      </c>
      <c r="D809" t="s">
        <v>5493</v>
      </c>
      <c r="E809">
        <v>21.26</v>
      </c>
      <c r="F809">
        <v>24.56</v>
      </c>
      <c r="G809">
        <v>31.41</v>
      </c>
      <c r="H809">
        <v>58.71</v>
      </c>
    </row>
    <row r="810" spans="1:8" x14ac:dyDescent="0.25">
      <c r="A810" t="s">
        <v>374</v>
      </c>
      <c r="B810">
        <v>24</v>
      </c>
      <c r="C810" t="s">
        <v>5494</v>
      </c>
      <c r="D810" t="s">
        <v>5495</v>
      </c>
      <c r="E810">
        <v>2.5299999999999998</v>
      </c>
      <c r="F810">
        <v>23.72</v>
      </c>
      <c r="G810">
        <v>34.700000000000003</v>
      </c>
      <c r="H810">
        <v>56.73</v>
      </c>
    </row>
    <row r="811" spans="1:8" x14ac:dyDescent="0.25">
      <c r="A811" t="s">
        <v>374</v>
      </c>
      <c r="B811">
        <v>25</v>
      </c>
      <c r="C811" t="s">
        <v>5496</v>
      </c>
      <c r="D811" t="s">
        <v>5497</v>
      </c>
      <c r="E811">
        <v>49.13</v>
      </c>
      <c r="F811">
        <v>43.13</v>
      </c>
      <c r="G811">
        <v>50.86</v>
      </c>
      <c r="H811">
        <v>51.6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5147.76</v>
      </c>
      <c r="F812">
        <v>5306.11</v>
      </c>
      <c r="G812">
        <v>5828.6</v>
      </c>
      <c r="H812">
        <v>5452.51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2410.33</v>
      </c>
      <c r="F813">
        <v>2808.52</v>
      </c>
      <c r="G813">
        <v>3329.64</v>
      </c>
      <c r="H813">
        <v>3156.01</v>
      </c>
    </row>
    <row r="814" spans="1:8" x14ac:dyDescent="0.25">
      <c r="A814" t="s">
        <v>380</v>
      </c>
      <c r="B814">
        <v>1</v>
      </c>
      <c r="C814" t="s">
        <v>4747</v>
      </c>
      <c r="D814" t="s">
        <v>4748</v>
      </c>
      <c r="E814">
        <v>493.84</v>
      </c>
      <c r="F814">
        <v>835.54</v>
      </c>
      <c r="G814">
        <v>1346.59</v>
      </c>
      <c r="H814">
        <v>919.83</v>
      </c>
    </row>
    <row r="815" spans="1:8" x14ac:dyDescent="0.25">
      <c r="A815" t="s">
        <v>380</v>
      </c>
      <c r="B815">
        <v>2</v>
      </c>
      <c r="C815" t="s">
        <v>5305</v>
      </c>
      <c r="D815" t="s">
        <v>5306</v>
      </c>
      <c r="E815">
        <v>265.63</v>
      </c>
      <c r="F815">
        <v>314.81</v>
      </c>
      <c r="G815">
        <v>300.10000000000002</v>
      </c>
      <c r="H815">
        <v>326.63</v>
      </c>
    </row>
    <row r="816" spans="1:8" x14ac:dyDescent="0.25">
      <c r="A816" t="s">
        <v>380</v>
      </c>
      <c r="B816">
        <v>3</v>
      </c>
      <c r="C816" t="s">
        <v>5498</v>
      </c>
      <c r="D816" t="s">
        <v>5499</v>
      </c>
      <c r="E816">
        <v>248.94</v>
      </c>
      <c r="F816">
        <v>214.3</v>
      </c>
      <c r="G816">
        <v>180.42</v>
      </c>
      <c r="H816">
        <v>181.7</v>
      </c>
    </row>
    <row r="817" spans="1:8" x14ac:dyDescent="0.25">
      <c r="A817" t="s">
        <v>380</v>
      </c>
      <c r="B817">
        <v>4</v>
      </c>
      <c r="C817" t="s">
        <v>5500</v>
      </c>
      <c r="D817" t="s">
        <v>5501</v>
      </c>
      <c r="E817">
        <v>75.12</v>
      </c>
      <c r="F817">
        <v>70.66</v>
      </c>
      <c r="G817">
        <v>136.68</v>
      </c>
      <c r="H817">
        <v>172.66</v>
      </c>
    </row>
    <row r="818" spans="1:8" x14ac:dyDescent="0.25">
      <c r="A818" t="s">
        <v>380</v>
      </c>
      <c r="B818">
        <v>5</v>
      </c>
      <c r="C818" t="s">
        <v>4937</v>
      </c>
      <c r="D818" t="s">
        <v>4938</v>
      </c>
      <c r="E818">
        <v>115.73</v>
      </c>
      <c r="F818">
        <v>113.28</v>
      </c>
      <c r="G818">
        <v>131.54</v>
      </c>
      <c r="H818">
        <v>168.3</v>
      </c>
    </row>
    <row r="819" spans="1:8" x14ac:dyDescent="0.25">
      <c r="A819" t="s">
        <v>380</v>
      </c>
      <c r="B819">
        <v>6</v>
      </c>
      <c r="C819" t="s">
        <v>5502</v>
      </c>
      <c r="D819" t="s">
        <v>5503</v>
      </c>
      <c r="E819">
        <v>144.81</v>
      </c>
      <c r="F819">
        <v>167.51</v>
      </c>
      <c r="G819">
        <v>156.30000000000001</v>
      </c>
      <c r="H819">
        <v>151.18</v>
      </c>
    </row>
    <row r="820" spans="1:8" x14ac:dyDescent="0.25">
      <c r="A820" t="s">
        <v>380</v>
      </c>
      <c r="B820">
        <v>7</v>
      </c>
      <c r="C820" t="s">
        <v>4933</v>
      </c>
      <c r="D820" t="s">
        <v>4934</v>
      </c>
      <c r="E820">
        <v>10.17</v>
      </c>
      <c r="F820">
        <v>8.7100000000000009</v>
      </c>
      <c r="G820">
        <v>17.16</v>
      </c>
      <c r="H820">
        <v>128.02000000000001</v>
      </c>
    </row>
    <row r="821" spans="1:8" x14ac:dyDescent="0.25">
      <c r="A821" t="s">
        <v>380</v>
      </c>
      <c r="B821">
        <v>8</v>
      </c>
      <c r="C821" t="s">
        <v>5504</v>
      </c>
      <c r="D821" t="s">
        <v>5505</v>
      </c>
      <c r="E821">
        <v>41.85</v>
      </c>
      <c r="F821">
        <v>77.59</v>
      </c>
      <c r="G821">
        <v>27.38</v>
      </c>
      <c r="H821">
        <v>103.24</v>
      </c>
    </row>
    <row r="822" spans="1:8" x14ac:dyDescent="0.25">
      <c r="A822" t="s">
        <v>380</v>
      </c>
      <c r="B822">
        <v>9</v>
      </c>
      <c r="C822" t="s">
        <v>5060</v>
      </c>
      <c r="D822" t="s">
        <v>5061</v>
      </c>
      <c r="E822">
        <v>11.13</v>
      </c>
      <c r="F822">
        <v>14.14</v>
      </c>
      <c r="G822">
        <v>32.56</v>
      </c>
      <c r="H822">
        <v>99.74</v>
      </c>
    </row>
    <row r="823" spans="1:8" x14ac:dyDescent="0.25">
      <c r="A823" t="s">
        <v>380</v>
      </c>
      <c r="B823">
        <v>10</v>
      </c>
      <c r="C823" t="s">
        <v>4977</v>
      </c>
      <c r="D823" t="s">
        <v>4978</v>
      </c>
      <c r="E823">
        <v>37.729999999999997</v>
      </c>
      <c r="F823">
        <v>68.36</v>
      </c>
      <c r="G823">
        <v>70.86</v>
      </c>
      <c r="H823">
        <v>94.69</v>
      </c>
    </row>
    <row r="824" spans="1:8" x14ac:dyDescent="0.25">
      <c r="A824" t="s">
        <v>380</v>
      </c>
      <c r="B824">
        <v>11</v>
      </c>
      <c r="C824" t="s">
        <v>5506</v>
      </c>
      <c r="D824" t="s">
        <v>5507</v>
      </c>
      <c r="E824">
        <v>63.87</v>
      </c>
      <c r="F824">
        <v>75.14</v>
      </c>
      <c r="G824">
        <v>74.430000000000007</v>
      </c>
      <c r="H824">
        <v>91.2</v>
      </c>
    </row>
    <row r="825" spans="1:8" x14ac:dyDescent="0.25">
      <c r="A825" t="s">
        <v>380</v>
      </c>
      <c r="B825">
        <v>12</v>
      </c>
      <c r="C825" t="s">
        <v>4867</v>
      </c>
      <c r="D825" t="s">
        <v>4868</v>
      </c>
      <c r="E825">
        <v>55.42</v>
      </c>
      <c r="F825">
        <v>76.459999999999994</v>
      </c>
      <c r="G825">
        <v>75.81</v>
      </c>
      <c r="H825">
        <v>82.34</v>
      </c>
    </row>
    <row r="826" spans="1:8" x14ac:dyDescent="0.25">
      <c r="A826" t="s">
        <v>380</v>
      </c>
      <c r="B826">
        <v>13</v>
      </c>
      <c r="C826" t="s">
        <v>4843</v>
      </c>
      <c r="D826" t="s">
        <v>4844</v>
      </c>
      <c r="E826">
        <v>331.71</v>
      </c>
      <c r="F826">
        <v>182.71</v>
      </c>
      <c r="G826">
        <v>167.69</v>
      </c>
      <c r="H826">
        <v>77.91</v>
      </c>
    </row>
    <row r="827" spans="1:8" x14ac:dyDescent="0.25">
      <c r="A827" t="s">
        <v>380</v>
      </c>
      <c r="B827">
        <v>14</v>
      </c>
      <c r="C827" t="s">
        <v>5508</v>
      </c>
      <c r="D827" t="s">
        <v>5509</v>
      </c>
      <c r="E827">
        <v>0</v>
      </c>
      <c r="F827">
        <v>8.39</v>
      </c>
      <c r="G827">
        <v>19.34</v>
      </c>
      <c r="H827">
        <v>56.04</v>
      </c>
    </row>
    <row r="828" spans="1:8" x14ac:dyDescent="0.25">
      <c r="A828" t="s">
        <v>380</v>
      </c>
      <c r="B828">
        <v>15</v>
      </c>
      <c r="C828" t="s">
        <v>5510</v>
      </c>
      <c r="D828" t="s">
        <v>5511</v>
      </c>
      <c r="E828">
        <v>58.68</v>
      </c>
      <c r="F828">
        <v>74.03</v>
      </c>
      <c r="G828">
        <v>61.89</v>
      </c>
      <c r="H828">
        <v>54.24</v>
      </c>
    </row>
    <row r="829" spans="1:8" x14ac:dyDescent="0.25">
      <c r="A829" t="s">
        <v>380</v>
      </c>
      <c r="B829">
        <v>16</v>
      </c>
      <c r="C829" t="s">
        <v>5512</v>
      </c>
      <c r="D829" t="s">
        <v>5513</v>
      </c>
      <c r="E829">
        <v>55.76</v>
      </c>
      <c r="F829">
        <v>74.31</v>
      </c>
      <c r="G829">
        <v>50.61</v>
      </c>
      <c r="H829">
        <v>50.05</v>
      </c>
    </row>
    <row r="830" spans="1:8" x14ac:dyDescent="0.25">
      <c r="A830" t="s">
        <v>380</v>
      </c>
      <c r="B830">
        <v>17</v>
      </c>
      <c r="C830" t="s">
        <v>5212</v>
      </c>
      <c r="D830" t="s">
        <v>5213</v>
      </c>
      <c r="E830">
        <v>31.81</v>
      </c>
      <c r="F830">
        <v>31.83</v>
      </c>
      <c r="G830">
        <v>36.47</v>
      </c>
      <c r="H830">
        <v>48.37</v>
      </c>
    </row>
    <row r="831" spans="1:8" x14ac:dyDescent="0.25">
      <c r="A831" t="s">
        <v>380</v>
      </c>
      <c r="B831">
        <v>18</v>
      </c>
      <c r="C831" t="s">
        <v>5514</v>
      </c>
      <c r="D831" t="s">
        <v>5515</v>
      </c>
      <c r="E831">
        <v>113.33</v>
      </c>
      <c r="F831">
        <v>101.54</v>
      </c>
      <c r="G831">
        <v>57.66</v>
      </c>
      <c r="H831">
        <v>46.7</v>
      </c>
    </row>
    <row r="832" spans="1:8" x14ac:dyDescent="0.25">
      <c r="A832" t="s">
        <v>380</v>
      </c>
      <c r="B832">
        <v>19</v>
      </c>
      <c r="C832" t="s">
        <v>4849</v>
      </c>
      <c r="D832" t="s">
        <v>4850</v>
      </c>
      <c r="E832">
        <v>18.739999999999998</v>
      </c>
      <c r="F832">
        <v>26</v>
      </c>
      <c r="G832">
        <v>35.5</v>
      </c>
      <c r="H832">
        <v>45.97</v>
      </c>
    </row>
    <row r="833" spans="1:8" x14ac:dyDescent="0.25">
      <c r="A833" t="s">
        <v>380</v>
      </c>
      <c r="B833">
        <v>20</v>
      </c>
      <c r="C833" t="s">
        <v>5451</v>
      </c>
      <c r="D833" t="s">
        <v>5452</v>
      </c>
      <c r="E833">
        <v>31.21</v>
      </c>
      <c r="F833">
        <v>54.49</v>
      </c>
      <c r="G833">
        <v>71.010000000000005</v>
      </c>
      <c r="H833">
        <v>45.23</v>
      </c>
    </row>
    <row r="834" spans="1:8" x14ac:dyDescent="0.25">
      <c r="A834" t="s">
        <v>380</v>
      </c>
      <c r="B834">
        <v>21</v>
      </c>
      <c r="C834" t="s">
        <v>5516</v>
      </c>
      <c r="D834" t="s">
        <v>5517</v>
      </c>
      <c r="E834">
        <v>77.86</v>
      </c>
      <c r="F834">
        <v>49.06</v>
      </c>
      <c r="G834">
        <v>56.17</v>
      </c>
      <c r="H834">
        <v>44.37</v>
      </c>
    </row>
    <row r="835" spans="1:8" x14ac:dyDescent="0.25">
      <c r="A835" t="s">
        <v>380</v>
      </c>
      <c r="B835">
        <v>22</v>
      </c>
      <c r="C835" t="s">
        <v>4925</v>
      </c>
      <c r="D835" t="s">
        <v>4926</v>
      </c>
      <c r="E835">
        <v>27.24</v>
      </c>
      <c r="F835">
        <v>33.17</v>
      </c>
      <c r="G835">
        <v>33.869999999999997</v>
      </c>
      <c r="H835">
        <v>42.98</v>
      </c>
    </row>
    <row r="836" spans="1:8" x14ac:dyDescent="0.25">
      <c r="A836" t="s">
        <v>380</v>
      </c>
      <c r="B836">
        <v>23</v>
      </c>
      <c r="C836" t="s">
        <v>5518</v>
      </c>
      <c r="D836" t="s">
        <v>5519</v>
      </c>
      <c r="E836">
        <v>34.31</v>
      </c>
      <c r="F836">
        <v>47.59</v>
      </c>
      <c r="G836">
        <v>42.23</v>
      </c>
      <c r="H836">
        <v>42.02</v>
      </c>
    </row>
    <row r="837" spans="1:8" x14ac:dyDescent="0.25">
      <c r="A837" t="s">
        <v>380</v>
      </c>
      <c r="B837">
        <v>24</v>
      </c>
      <c r="C837" t="s">
        <v>5308</v>
      </c>
      <c r="D837" t="s">
        <v>5309</v>
      </c>
      <c r="E837">
        <v>57.1</v>
      </c>
      <c r="F837">
        <v>74.239999999999995</v>
      </c>
      <c r="G837">
        <v>133.68</v>
      </c>
      <c r="H837">
        <v>41.96</v>
      </c>
    </row>
    <row r="838" spans="1:8" x14ac:dyDescent="0.25">
      <c r="A838" t="s">
        <v>380</v>
      </c>
      <c r="B838">
        <v>25</v>
      </c>
      <c r="C838" t="s">
        <v>5520</v>
      </c>
      <c r="D838" t="s">
        <v>5521</v>
      </c>
      <c r="E838">
        <v>8.34</v>
      </c>
      <c r="F838">
        <v>14.65</v>
      </c>
      <c r="G838">
        <v>13.67</v>
      </c>
      <c r="H838">
        <v>40.65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34257.68</v>
      </c>
      <c r="F839">
        <v>35301.35</v>
      </c>
      <c r="G839">
        <v>35674.879999999997</v>
      </c>
      <c r="H839">
        <v>38020.85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11347.67</v>
      </c>
      <c r="F840">
        <v>11973.92</v>
      </c>
      <c r="G840">
        <v>13761.06</v>
      </c>
      <c r="H840">
        <v>17431.5</v>
      </c>
    </row>
    <row r="841" spans="1:8" x14ac:dyDescent="0.25">
      <c r="A841" t="s">
        <v>383</v>
      </c>
      <c r="B841">
        <v>1</v>
      </c>
      <c r="C841" t="s">
        <v>5303</v>
      </c>
      <c r="D841" t="s">
        <v>5304</v>
      </c>
      <c r="E841">
        <v>465.58</v>
      </c>
      <c r="F841">
        <v>1002.71</v>
      </c>
      <c r="G841">
        <v>1333.71</v>
      </c>
      <c r="H841">
        <v>2716.27</v>
      </c>
    </row>
    <row r="842" spans="1:8" x14ac:dyDescent="0.25">
      <c r="A842" t="s">
        <v>383</v>
      </c>
      <c r="B842">
        <v>2</v>
      </c>
      <c r="C842" t="s">
        <v>5522</v>
      </c>
      <c r="D842" t="s">
        <v>5523</v>
      </c>
      <c r="E842">
        <v>142.15</v>
      </c>
      <c r="F842">
        <v>293.56</v>
      </c>
      <c r="G842">
        <v>636.62</v>
      </c>
      <c r="H842">
        <v>2495.63</v>
      </c>
    </row>
    <row r="843" spans="1:8" x14ac:dyDescent="0.25">
      <c r="A843" t="s">
        <v>383</v>
      </c>
      <c r="B843">
        <v>3</v>
      </c>
      <c r="C843" t="s">
        <v>5506</v>
      </c>
      <c r="D843" t="s">
        <v>5507</v>
      </c>
      <c r="E843">
        <v>490.59</v>
      </c>
      <c r="F843">
        <v>805.75</v>
      </c>
      <c r="G843">
        <v>958.82</v>
      </c>
      <c r="H843">
        <v>1108.4100000000001</v>
      </c>
    </row>
    <row r="844" spans="1:8" x14ac:dyDescent="0.25">
      <c r="A844" t="s">
        <v>383</v>
      </c>
      <c r="B844">
        <v>4</v>
      </c>
      <c r="C844" t="s">
        <v>4937</v>
      </c>
      <c r="D844" t="s">
        <v>4938</v>
      </c>
      <c r="E844">
        <v>836.76</v>
      </c>
      <c r="F844">
        <v>705.99</v>
      </c>
      <c r="G844">
        <v>928.58</v>
      </c>
      <c r="H844">
        <v>926.55</v>
      </c>
    </row>
    <row r="845" spans="1:8" x14ac:dyDescent="0.25">
      <c r="A845" t="s">
        <v>383</v>
      </c>
      <c r="B845">
        <v>5</v>
      </c>
      <c r="C845" t="s">
        <v>5524</v>
      </c>
      <c r="D845" t="s">
        <v>5525</v>
      </c>
      <c r="E845">
        <v>299.51</v>
      </c>
      <c r="F845">
        <v>212.06</v>
      </c>
      <c r="G845">
        <v>501.78</v>
      </c>
      <c r="H845">
        <v>836.34</v>
      </c>
    </row>
    <row r="846" spans="1:8" x14ac:dyDescent="0.25">
      <c r="A846" t="s">
        <v>383</v>
      </c>
      <c r="B846">
        <v>6</v>
      </c>
      <c r="C846" t="s">
        <v>5494</v>
      </c>
      <c r="D846" t="s">
        <v>5495</v>
      </c>
      <c r="E846">
        <v>675.09</v>
      </c>
      <c r="F846">
        <v>745.53</v>
      </c>
      <c r="G846">
        <v>849.61</v>
      </c>
      <c r="H846">
        <v>792.66</v>
      </c>
    </row>
    <row r="847" spans="1:8" x14ac:dyDescent="0.25">
      <c r="A847" t="s">
        <v>383</v>
      </c>
      <c r="B847">
        <v>7</v>
      </c>
      <c r="C847" t="s">
        <v>5526</v>
      </c>
      <c r="D847" t="s">
        <v>5527</v>
      </c>
      <c r="E847">
        <v>161.43</v>
      </c>
      <c r="F847">
        <v>234.91</v>
      </c>
      <c r="G847">
        <v>465.03</v>
      </c>
      <c r="H847">
        <v>775.43</v>
      </c>
    </row>
    <row r="848" spans="1:8" x14ac:dyDescent="0.25">
      <c r="A848" t="s">
        <v>383</v>
      </c>
      <c r="B848">
        <v>8</v>
      </c>
      <c r="C848" t="s">
        <v>4849</v>
      </c>
      <c r="D848" t="s">
        <v>4850</v>
      </c>
      <c r="E848">
        <v>210.19</v>
      </c>
      <c r="F848">
        <v>661.38</v>
      </c>
      <c r="G848">
        <v>770.44</v>
      </c>
      <c r="H848">
        <v>726.88</v>
      </c>
    </row>
    <row r="849" spans="1:8" x14ac:dyDescent="0.25">
      <c r="A849" t="s">
        <v>383</v>
      </c>
      <c r="B849">
        <v>9</v>
      </c>
      <c r="C849" t="s">
        <v>4745</v>
      </c>
      <c r="D849" t="s">
        <v>4746</v>
      </c>
      <c r="E849">
        <v>503.64</v>
      </c>
      <c r="F849">
        <v>827.82</v>
      </c>
      <c r="G849">
        <v>985.59</v>
      </c>
      <c r="H849">
        <v>721.24</v>
      </c>
    </row>
    <row r="850" spans="1:8" x14ac:dyDescent="0.25">
      <c r="A850" t="s">
        <v>383</v>
      </c>
      <c r="B850">
        <v>10</v>
      </c>
      <c r="C850" t="s">
        <v>643</v>
      </c>
      <c r="D850" t="s">
        <v>4769</v>
      </c>
      <c r="E850">
        <v>1811.71</v>
      </c>
      <c r="F850">
        <v>892.6</v>
      </c>
      <c r="G850">
        <v>986.52</v>
      </c>
      <c r="H850">
        <v>650.54999999999995</v>
      </c>
    </row>
    <row r="851" spans="1:8" x14ac:dyDescent="0.25">
      <c r="A851" t="s">
        <v>383</v>
      </c>
      <c r="B851">
        <v>11</v>
      </c>
      <c r="C851" t="s">
        <v>4939</v>
      </c>
      <c r="D851" t="s">
        <v>4940</v>
      </c>
      <c r="E851">
        <v>667.69</v>
      </c>
      <c r="F851">
        <v>793.77</v>
      </c>
      <c r="G851">
        <v>626.55999999999995</v>
      </c>
      <c r="H851">
        <v>539.79</v>
      </c>
    </row>
    <row r="852" spans="1:8" x14ac:dyDescent="0.25">
      <c r="A852" t="s">
        <v>383</v>
      </c>
      <c r="B852">
        <v>12</v>
      </c>
      <c r="C852" t="s">
        <v>5528</v>
      </c>
      <c r="D852" t="s">
        <v>5529</v>
      </c>
      <c r="E852">
        <v>6.02</v>
      </c>
      <c r="F852">
        <v>129.93</v>
      </c>
      <c r="G852">
        <v>684.32</v>
      </c>
      <c r="H852">
        <v>515.39</v>
      </c>
    </row>
    <row r="853" spans="1:8" x14ac:dyDescent="0.25">
      <c r="A853" t="s">
        <v>383</v>
      </c>
      <c r="B853">
        <v>13</v>
      </c>
      <c r="C853" t="s">
        <v>4770</v>
      </c>
      <c r="D853" t="s">
        <v>4771</v>
      </c>
      <c r="E853">
        <v>186.29</v>
      </c>
      <c r="F853">
        <v>182.88</v>
      </c>
      <c r="G853">
        <v>167.44</v>
      </c>
      <c r="H853">
        <v>420.43</v>
      </c>
    </row>
    <row r="854" spans="1:8" x14ac:dyDescent="0.25">
      <c r="A854" t="s">
        <v>383</v>
      </c>
      <c r="B854">
        <v>14</v>
      </c>
      <c r="C854" t="s">
        <v>4747</v>
      </c>
      <c r="D854" t="s">
        <v>4748</v>
      </c>
      <c r="E854">
        <v>801.37</v>
      </c>
      <c r="F854">
        <v>828.89</v>
      </c>
      <c r="G854">
        <v>724.42</v>
      </c>
      <c r="H854">
        <v>416.87</v>
      </c>
    </row>
    <row r="855" spans="1:8" x14ac:dyDescent="0.25">
      <c r="A855" t="s">
        <v>383</v>
      </c>
      <c r="B855">
        <v>15</v>
      </c>
      <c r="C855" t="s">
        <v>4975</v>
      </c>
      <c r="D855" t="s">
        <v>4976</v>
      </c>
      <c r="E855">
        <v>398.4</v>
      </c>
      <c r="F855">
        <v>337.85</v>
      </c>
      <c r="G855">
        <v>400.52</v>
      </c>
      <c r="H855">
        <v>407.93</v>
      </c>
    </row>
    <row r="856" spans="1:8" x14ac:dyDescent="0.25">
      <c r="A856" t="s">
        <v>383</v>
      </c>
      <c r="B856">
        <v>16</v>
      </c>
      <c r="C856" t="s">
        <v>5109</v>
      </c>
      <c r="D856" t="s">
        <v>5110</v>
      </c>
      <c r="E856">
        <v>1085.98</v>
      </c>
      <c r="F856">
        <v>744.23</v>
      </c>
      <c r="G856">
        <v>226.83</v>
      </c>
      <c r="H856">
        <v>406.38</v>
      </c>
    </row>
    <row r="857" spans="1:8" x14ac:dyDescent="0.25">
      <c r="A857" t="s">
        <v>383</v>
      </c>
      <c r="B857">
        <v>17</v>
      </c>
      <c r="C857" t="s">
        <v>5530</v>
      </c>
      <c r="D857" t="s">
        <v>5531</v>
      </c>
      <c r="E857">
        <v>266.92</v>
      </c>
      <c r="F857">
        <v>217.92</v>
      </c>
      <c r="G857">
        <v>281.18</v>
      </c>
      <c r="H857">
        <v>365.1</v>
      </c>
    </row>
    <row r="858" spans="1:8" x14ac:dyDescent="0.25">
      <c r="A858" t="s">
        <v>383</v>
      </c>
      <c r="B858">
        <v>18</v>
      </c>
      <c r="C858" t="s">
        <v>5439</v>
      </c>
      <c r="D858" t="s">
        <v>5440</v>
      </c>
      <c r="E858">
        <v>321.86</v>
      </c>
      <c r="F858">
        <v>269.36</v>
      </c>
      <c r="G858">
        <v>293.58999999999997</v>
      </c>
      <c r="H858">
        <v>358.56</v>
      </c>
    </row>
    <row r="859" spans="1:8" x14ac:dyDescent="0.25">
      <c r="A859" t="s">
        <v>383</v>
      </c>
      <c r="B859">
        <v>19</v>
      </c>
      <c r="C859" t="s">
        <v>4843</v>
      </c>
      <c r="D859" t="s">
        <v>4844</v>
      </c>
      <c r="E859">
        <v>308.04000000000002</v>
      </c>
      <c r="F859">
        <v>318.87</v>
      </c>
      <c r="G859">
        <v>290.95</v>
      </c>
      <c r="H859">
        <v>352.35</v>
      </c>
    </row>
    <row r="860" spans="1:8" x14ac:dyDescent="0.25">
      <c r="A860" t="s">
        <v>383</v>
      </c>
      <c r="B860">
        <v>20</v>
      </c>
      <c r="C860" t="s">
        <v>5532</v>
      </c>
      <c r="D860" t="s">
        <v>5533</v>
      </c>
      <c r="E860">
        <v>281.95</v>
      </c>
      <c r="F860">
        <v>288.05</v>
      </c>
      <c r="G860">
        <v>123.61</v>
      </c>
      <c r="H860">
        <v>350.16</v>
      </c>
    </row>
    <row r="861" spans="1:8" x14ac:dyDescent="0.25">
      <c r="A861" t="s">
        <v>383</v>
      </c>
      <c r="B861">
        <v>21</v>
      </c>
      <c r="C861" t="s">
        <v>4847</v>
      </c>
      <c r="D861" t="s">
        <v>4848</v>
      </c>
      <c r="E861">
        <v>521.46</v>
      </c>
      <c r="F861">
        <v>469.1</v>
      </c>
      <c r="G861">
        <v>542.63</v>
      </c>
      <c r="H861">
        <v>336.06</v>
      </c>
    </row>
    <row r="862" spans="1:8" x14ac:dyDescent="0.25">
      <c r="A862" t="s">
        <v>383</v>
      </c>
      <c r="B862">
        <v>22</v>
      </c>
      <c r="C862" t="s">
        <v>5320</v>
      </c>
      <c r="D862" t="s">
        <v>5321</v>
      </c>
      <c r="E862">
        <v>315.95</v>
      </c>
      <c r="F862">
        <v>313.01</v>
      </c>
      <c r="G862">
        <v>365.11</v>
      </c>
      <c r="H862">
        <v>326.83999999999997</v>
      </c>
    </row>
    <row r="863" spans="1:8" x14ac:dyDescent="0.25">
      <c r="A863" t="s">
        <v>383</v>
      </c>
      <c r="B863">
        <v>23</v>
      </c>
      <c r="C863" t="s">
        <v>4933</v>
      </c>
      <c r="D863" t="s">
        <v>4934</v>
      </c>
      <c r="E863">
        <v>228</v>
      </c>
      <c r="F863">
        <v>293.35000000000002</v>
      </c>
      <c r="G863">
        <v>220.19</v>
      </c>
      <c r="H863">
        <v>299.33</v>
      </c>
    </row>
    <row r="864" spans="1:8" x14ac:dyDescent="0.25">
      <c r="A864" t="s">
        <v>383</v>
      </c>
      <c r="B864">
        <v>24</v>
      </c>
      <c r="C864" t="s">
        <v>5534</v>
      </c>
      <c r="D864" t="s">
        <v>5531</v>
      </c>
      <c r="E864">
        <v>285.33999999999997</v>
      </c>
      <c r="F864">
        <v>321.92</v>
      </c>
      <c r="G864">
        <v>310.32</v>
      </c>
      <c r="H864">
        <v>295.23</v>
      </c>
    </row>
    <row r="865" spans="1:8" x14ac:dyDescent="0.25">
      <c r="A865" t="s">
        <v>383</v>
      </c>
      <c r="B865">
        <v>25</v>
      </c>
      <c r="C865" t="s">
        <v>5535</v>
      </c>
      <c r="D865" t="s">
        <v>5536</v>
      </c>
      <c r="E865">
        <v>75.739999999999995</v>
      </c>
      <c r="F865">
        <v>82.5</v>
      </c>
      <c r="G865">
        <v>86.69</v>
      </c>
      <c r="H865">
        <v>291.13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3695.69</v>
      </c>
      <c r="F866">
        <v>3899.15</v>
      </c>
      <c r="G866">
        <v>4679.1899999999996</v>
      </c>
      <c r="H866">
        <v>3691.29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2591.08</v>
      </c>
      <c r="F867">
        <v>2611.96</v>
      </c>
      <c r="G867">
        <v>3343.07</v>
      </c>
      <c r="H867">
        <v>2612.52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665.28</v>
      </c>
      <c r="F868">
        <v>522.44000000000005</v>
      </c>
      <c r="G868">
        <v>1193.18</v>
      </c>
      <c r="H868">
        <v>903.99</v>
      </c>
    </row>
    <row r="869" spans="1:8" x14ac:dyDescent="0.25">
      <c r="A869" t="s">
        <v>387</v>
      </c>
      <c r="B869">
        <v>2</v>
      </c>
      <c r="C869" t="s">
        <v>4837</v>
      </c>
      <c r="D869" t="s">
        <v>4838</v>
      </c>
      <c r="E869">
        <v>713.64</v>
      </c>
      <c r="F869">
        <v>954.76</v>
      </c>
      <c r="G869">
        <v>505.63</v>
      </c>
      <c r="H869">
        <v>479.12</v>
      </c>
    </row>
    <row r="870" spans="1:8" x14ac:dyDescent="0.25">
      <c r="A870" t="s">
        <v>387</v>
      </c>
      <c r="B870">
        <v>3</v>
      </c>
      <c r="C870" t="s">
        <v>4849</v>
      </c>
      <c r="D870" t="s">
        <v>4850</v>
      </c>
      <c r="E870">
        <v>206.93</v>
      </c>
      <c r="F870">
        <v>196.49</v>
      </c>
      <c r="G870">
        <v>353.29</v>
      </c>
      <c r="H870">
        <v>171.11</v>
      </c>
    </row>
    <row r="871" spans="1:8" x14ac:dyDescent="0.25">
      <c r="A871" t="s">
        <v>387</v>
      </c>
      <c r="B871">
        <v>4</v>
      </c>
      <c r="C871" t="s">
        <v>5537</v>
      </c>
      <c r="D871" t="s">
        <v>5538</v>
      </c>
      <c r="E871">
        <v>94.72</v>
      </c>
      <c r="F871">
        <v>90.62</v>
      </c>
      <c r="G871">
        <v>83.05</v>
      </c>
      <c r="H871">
        <v>81.040000000000006</v>
      </c>
    </row>
    <row r="872" spans="1:8" x14ac:dyDescent="0.25">
      <c r="A872" t="s">
        <v>387</v>
      </c>
      <c r="B872">
        <v>5</v>
      </c>
      <c r="C872" t="s">
        <v>5539</v>
      </c>
      <c r="D872" t="s">
        <v>5540</v>
      </c>
      <c r="E872">
        <v>0.08</v>
      </c>
      <c r="F872">
        <v>2.5299999999999998</v>
      </c>
      <c r="G872">
        <v>32.33</v>
      </c>
      <c r="H872">
        <v>74.430000000000007</v>
      </c>
    </row>
    <row r="873" spans="1:8" x14ac:dyDescent="0.25">
      <c r="A873" t="s">
        <v>387</v>
      </c>
      <c r="B873">
        <v>6</v>
      </c>
      <c r="C873" t="s">
        <v>5447</v>
      </c>
      <c r="D873" t="s">
        <v>5448</v>
      </c>
      <c r="E873">
        <v>12.09</v>
      </c>
      <c r="F873">
        <v>17.77</v>
      </c>
      <c r="G873">
        <v>28.46</v>
      </c>
      <c r="H873">
        <v>69.83</v>
      </c>
    </row>
    <row r="874" spans="1:8" x14ac:dyDescent="0.25">
      <c r="A874" t="s">
        <v>387</v>
      </c>
      <c r="B874">
        <v>7</v>
      </c>
      <c r="C874" t="s">
        <v>4867</v>
      </c>
      <c r="D874" t="s">
        <v>4868</v>
      </c>
      <c r="E874">
        <v>47.2</v>
      </c>
      <c r="F874">
        <v>43.6</v>
      </c>
      <c r="G874">
        <v>58.99</v>
      </c>
      <c r="H874">
        <v>66.63</v>
      </c>
    </row>
    <row r="875" spans="1:8" x14ac:dyDescent="0.25">
      <c r="A875" t="s">
        <v>387</v>
      </c>
      <c r="B875">
        <v>8</v>
      </c>
      <c r="C875" t="s">
        <v>5342</v>
      </c>
      <c r="D875" t="s">
        <v>5343</v>
      </c>
      <c r="E875">
        <v>48.43</v>
      </c>
      <c r="F875">
        <v>51.92</v>
      </c>
      <c r="G875">
        <v>63.6</v>
      </c>
      <c r="H875">
        <v>63.37</v>
      </c>
    </row>
    <row r="876" spans="1:8" x14ac:dyDescent="0.25">
      <c r="A876" t="s">
        <v>387</v>
      </c>
      <c r="B876">
        <v>9</v>
      </c>
      <c r="C876" t="s">
        <v>5541</v>
      </c>
      <c r="D876" t="s">
        <v>5542</v>
      </c>
      <c r="E876">
        <v>24.93</v>
      </c>
      <c r="F876">
        <v>37.76</v>
      </c>
      <c r="G876">
        <v>45.83</v>
      </c>
      <c r="H876">
        <v>60.05</v>
      </c>
    </row>
    <row r="877" spans="1:8" x14ac:dyDescent="0.25">
      <c r="A877" t="s">
        <v>387</v>
      </c>
      <c r="B877">
        <v>10</v>
      </c>
      <c r="C877" t="s">
        <v>5543</v>
      </c>
      <c r="D877" t="s">
        <v>5544</v>
      </c>
      <c r="E877">
        <v>15.01</v>
      </c>
      <c r="F877">
        <v>21.96</v>
      </c>
      <c r="G877">
        <v>45.66</v>
      </c>
      <c r="H877">
        <v>59.41</v>
      </c>
    </row>
    <row r="878" spans="1:8" x14ac:dyDescent="0.25">
      <c r="A878" t="s">
        <v>387</v>
      </c>
      <c r="B878">
        <v>11</v>
      </c>
      <c r="C878" t="s">
        <v>5140</v>
      </c>
      <c r="D878" t="s">
        <v>5141</v>
      </c>
      <c r="E878">
        <v>25.86</v>
      </c>
      <c r="F878">
        <v>41.14</v>
      </c>
      <c r="G878">
        <v>57.36</v>
      </c>
      <c r="H878">
        <v>56.99</v>
      </c>
    </row>
    <row r="879" spans="1:8" x14ac:dyDescent="0.25">
      <c r="A879" t="s">
        <v>387</v>
      </c>
      <c r="B879">
        <v>12</v>
      </c>
      <c r="C879" t="s">
        <v>4861</v>
      </c>
      <c r="D879" t="s">
        <v>4862</v>
      </c>
      <c r="E879">
        <v>51.03</v>
      </c>
      <c r="F879">
        <v>57.14</v>
      </c>
      <c r="G879">
        <v>51.78</v>
      </c>
      <c r="H879">
        <v>53.05</v>
      </c>
    </row>
    <row r="880" spans="1:8" x14ac:dyDescent="0.25">
      <c r="A880" t="s">
        <v>387</v>
      </c>
      <c r="B880">
        <v>13</v>
      </c>
      <c r="C880" t="s">
        <v>4747</v>
      </c>
      <c r="D880" t="s">
        <v>4748</v>
      </c>
      <c r="E880">
        <v>95.85</v>
      </c>
      <c r="F880">
        <v>103.03</v>
      </c>
      <c r="G880">
        <v>43.51</v>
      </c>
      <c r="H880">
        <v>52.85</v>
      </c>
    </row>
    <row r="881" spans="1:8" x14ac:dyDescent="0.25">
      <c r="A881" t="s">
        <v>387</v>
      </c>
      <c r="B881">
        <v>14</v>
      </c>
      <c r="C881" t="s">
        <v>4869</v>
      </c>
      <c r="D881" t="s">
        <v>4870</v>
      </c>
      <c r="E881">
        <v>72.13</v>
      </c>
      <c r="F881">
        <v>94.48</v>
      </c>
      <c r="G881">
        <v>82.51</v>
      </c>
      <c r="H881">
        <v>48.35</v>
      </c>
    </row>
    <row r="882" spans="1:8" x14ac:dyDescent="0.25">
      <c r="A882" t="s">
        <v>387</v>
      </c>
      <c r="B882">
        <v>15</v>
      </c>
      <c r="C882" t="s">
        <v>5545</v>
      </c>
      <c r="D882" t="s">
        <v>5546</v>
      </c>
      <c r="E882">
        <v>54.34</v>
      </c>
      <c r="F882">
        <v>42.91</v>
      </c>
      <c r="G882">
        <v>50.49</v>
      </c>
      <c r="H882">
        <v>48.17</v>
      </c>
    </row>
    <row r="883" spans="1:8" x14ac:dyDescent="0.25">
      <c r="A883" t="s">
        <v>387</v>
      </c>
      <c r="B883">
        <v>16</v>
      </c>
      <c r="C883" t="s">
        <v>4839</v>
      </c>
      <c r="D883" t="s">
        <v>4840</v>
      </c>
      <c r="E883">
        <v>14.84</v>
      </c>
      <c r="F883">
        <v>54.24</v>
      </c>
      <c r="G883">
        <v>41.94</v>
      </c>
      <c r="H883">
        <v>47.41</v>
      </c>
    </row>
    <row r="884" spans="1:8" x14ac:dyDescent="0.25">
      <c r="A884" t="s">
        <v>387</v>
      </c>
      <c r="B884">
        <v>17</v>
      </c>
      <c r="C884" t="s">
        <v>4770</v>
      </c>
      <c r="D884" t="s">
        <v>4771</v>
      </c>
      <c r="E884">
        <v>23.1</v>
      </c>
      <c r="F884">
        <v>21.67</v>
      </c>
      <c r="G884">
        <v>30.81</v>
      </c>
      <c r="H884">
        <v>46.97</v>
      </c>
    </row>
    <row r="885" spans="1:8" x14ac:dyDescent="0.25">
      <c r="A885" t="s">
        <v>387</v>
      </c>
      <c r="B885">
        <v>18</v>
      </c>
      <c r="C885" t="s">
        <v>4843</v>
      </c>
      <c r="D885" t="s">
        <v>4844</v>
      </c>
      <c r="E885">
        <v>128.16999999999999</v>
      </c>
      <c r="F885">
        <v>88.23</v>
      </c>
      <c r="G885">
        <v>60.1</v>
      </c>
      <c r="H885">
        <v>35.15</v>
      </c>
    </row>
    <row r="886" spans="1:8" x14ac:dyDescent="0.25">
      <c r="A886" t="s">
        <v>387</v>
      </c>
      <c r="B886">
        <v>19</v>
      </c>
      <c r="C886" t="s">
        <v>5547</v>
      </c>
      <c r="D886" t="s">
        <v>5548</v>
      </c>
      <c r="E886">
        <v>32.08</v>
      </c>
      <c r="F886">
        <v>26.12</v>
      </c>
      <c r="G886">
        <v>28.01</v>
      </c>
      <c r="H886">
        <v>34.97</v>
      </c>
    </row>
    <row r="887" spans="1:8" x14ac:dyDescent="0.25">
      <c r="A887" t="s">
        <v>387</v>
      </c>
      <c r="B887">
        <v>20</v>
      </c>
      <c r="C887" t="s">
        <v>5212</v>
      </c>
      <c r="D887" t="s">
        <v>5213</v>
      </c>
      <c r="E887">
        <v>29.99</v>
      </c>
      <c r="F887">
        <v>23.97</v>
      </c>
      <c r="G887">
        <v>55.46</v>
      </c>
      <c r="H887">
        <v>33.18</v>
      </c>
    </row>
    <row r="888" spans="1:8" x14ac:dyDescent="0.25">
      <c r="A888" t="s">
        <v>387</v>
      </c>
      <c r="B888">
        <v>21</v>
      </c>
      <c r="C888" t="s">
        <v>4774</v>
      </c>
      <c r="D888" t="s">
        <v>4775</v>
      </c>
      <c r="E888">
        <v>135.81</v>
      </c>
      <c r="F888">
        <v>47.61</v>
      </c>
      <c r="G888">
        <v>357.82</v>
      </c>
      <c r="H888">
        <v>32.299999999999997</v>
      </c>
    </row>
    <row r="889" spans="1:8" x14ac:dyDescent="0.25">
      <c r="A889" t="s">
        <v>387</v>
      </c>
      <c r="B889">
        <v>22</v>
      </c>
      <c r="C889" t="s">
        <v>5549</v>
      </c>
      <c r="D889" t="s">
        <v>5550</v>
      </c>
      <c r="E889">
        <v>14.51</v>
      </c>
      <c r="F889">
        <v>15.93</v>
      </c>
      <c r="G889">
        <v>11.4</v>
      </c>
      <c r="H889">
        <v>25.34</v>
      </c>
    </row>
    <row r="890" spans="1:8" x14ac:dyDescent="0.25">
      <c r="A890" t="s">
        <v>387</v>
      </c>
      <c r="B890">
        <v>23</v>
      </c>
      <c r="C890" t="s">
        <v>5551</v>
      </c>
      <c r="D890" t="s">
        <v>5552</v>
      </c>
      <c r="E890">
        <v>49.37</v>
      </c>
      <c r="F890">
        <v>35.6</v>
      </c>
      <c r="G890">
        <v>33.54</v>
      </c>
      <c r="H890">
        <v>23.58</v>
      </c>
    </row>
    <row r="891" spans="1:8" x14ac:dyDescent="0.25">
      <c r="A891" t="s">
        <v>387</v>
      </c>
      <c r="B891">
        <v>24</v>
      </c>
      <c r="C891" t="s">
        <v>5553</v>
      </c>
      <c r="D891" t="s">
        <v>5554</v>
      </c>
      <c r="E891">
        <v>2.92</v>
      </c>
      <c r="F891">
        <v>6.61</v>
      </c>
      <c r="G891">
        <v>11.38</v>
      </c>
      <c r="H891">
        <v>22.76</v>
      </c>
    </row>
    <row r="892" spans="1:8" x14ac:dyDescent="0.25">
      <c r="A892" t="s">
        <v>387</v>
      </c>
      <c r="B892">
        <v>25</v>
      </c>
      <c r="C892" t="s">
        <v>5555</v>
      </c>
      <c r="D892" t="s">
        <v>5556</v>
      </c>
      <c r="E892">
        <v>32.79</v>
      </c>
      <c r="F892">
        <v>13.41</v>
      </c>
      <c r="G892">
        <v>16.93</v>
      </c>
      <c r="H892">
        <v>22.45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12162.3</v>
      </c>
      <c r="F893">
        <v>11093.47</v>
      </c>
      <c r="G893">
        <v>8976.14</v>
      </c>
      <c r="H893">
        <v>10348.25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9299.25</v>
      </c>
      <c r="F894">
        <v>8450.93</v>
      </c>
      <c r="G894">
        <v>6170.68</v>
      </c>
      <c r="H894">
        <v>7983.56</v>
      </c>
    </row>
    <row r="895" spans="1:8" x14ac:dyDescent="0.25">
      <c r="A895" t="s">
        <v>377</v>
      </c>
      <c r="B895">
        <v>1</v>
      </c>
      <c r="C895" t="s">
        <v>4797</v>
      </c>
      <c r="D895" t="s">
        <v>4798</v>
      </c>
      <c r="E895">
        <v>6285.36</v>
      </c>
      <c r="F895">
        <v>4918.13</v>
      </c>
      <c r="G895">
        <v>2686.23</v>
      </c>
      <c r="H895">
        <v>2523.14</v>
      </c>
    </row>
    <row r="896" spans="1:8" x14ac:dyDescent="0.25">
      <c r="A896" t="s">
        <v>377</v>
      </c>
      <c r="B896">
        <v>2</v>
      </c>
      <c r="C896" t="s">
        <v>4837</v>
      </c>
      <c r="D896" t="s">
        <v>4838</v>
      </c>
      <c r="E896">
        <v>282.38</v>
      </c>
      <c r="F896">
        <v>321</v>
      </c>
      <c r="G896">
        <v>278.45999999999998</v>
      </c>
      <c r="H896">
        <v>947.3</v>
      </c>
    </row>
    <row r="897" spans="1:8" x14ac:dyDescent="0.25">
      <c r="A897" t="s">
        <v>377</v>
      </c>
      <c r="B897">
        <v>3</v>
      </c>
      <c r="C897" t="s">
        <v>4925</v>
      </c>
      <c r="D897" t="s">
        <v>4926</v>
      </c>
      <c r="E897">
        <v>35.89</v>
      </c>
      <c r="F897">
        <v>48.29</v>
      </c>
      <c r="G897">
        <v>257.58999999999997</v>
      </c>
      <c r="H897">
        <v>768.15</v>
      </c>
    </row>
    <row r="898" spans="1:8" x14ac:dyDescent="0.25">
      <c r="A898" t="s">
        <v>377</v>
      </c>
      <c r="B898">
        <v>4</v>
      </c>
      <c r="C898" t="s">
        <v>4821</v>
      </c>
      <c r="D898" t="s">
        <v>4822</v>
      </c>
      <c r="E898">
        <v>364.67</v>
      </c>
      <c r="F898">
        <v>445.53</v>
      </c>
      <c r="G898">
        <v>410.38</v>
      </c>
      <c r="H898">
        <v>572.66999999999996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10.07</v>
      </c>
      <c r="F899">
        <v>15.5</v>
      </c>
      <c r="G899">
        <v>92.17</v>
      </c>
      <c r="H899">
        <v>462.29</v>
      </c>
    </row>
    <row r="900" spans="1:8" x14ac:dyDescent="0.25">
      <c r="A900" t="s">
        <v>377</v>
      </c>
      <c r="B900">
        <v>6</v>
      </c>
      <c r="C900" t="s">
        <v>4839</v>
      </c>
      <c r="D900" t="s">
        <v>4840</v>
      </c>
      <c r="E900">
        <v>501.91</v>
      </c>
      <c r="F900">
        <v>552.5</v>
      </c>
      <c r="G900">
        <v>462.23</v>
      </c>
      <c r="H900">
        <v>380.45</v>
      </c>
    </row>
    <row r="901" spans="1:8" x14ac:dyDescent="0.25">
      <c r="A901" t="s">
        <v>377</v>
      </c>
      <c r="B901">
        <v>7</v>
      </c>
      <c r="C901" t="s">
        <v>5064</v>
      </c>
      <c r="D901" t="s">
        <v>5065</v>
      </c>
      <c r="E901">
        <v>230.78</v>
      </c>
      <c r="F901">
        <v>242.27</v>
      </c>
      <c r="G901">
        <v>279.89</v>
      </c>
      <c r="H901">
        <v>328.56</v>
      </c>
    </row>
    <row r="902" spans="1:8" x14ac:dyDescent="0.25">
      <c r="A902" t="s">
        <v>377</v>
      </c>
      <c r="B902">
        <v>8</v>
      </c>
      <c r="C902" t="s">
        <v>5557</v>
      </c>
      <c r="D902" t="s">
        <v>4902</v>
      </c>
      <c r="E902">
        <v>1.9</v>
      </c>
      <c r="F902">
        <v>5.61</v>
      </c>
      <c r="G902">
        <v>19.579999999999998</v>
      </c>
      <c r="H902">
        <v>315.89</v>
      </c>
    </row>
    <row r="903" spans="1:8" x14ac:dyDescent="0.25">
      <c r="A903" t="s">
        <v>377</v>
      </c>
      <c r="B903">
        <v>9</v>
      </c>
      <c r="C903" t="s">
        <v>5356</v>
      </c>
      <c r="D903" t="s">
        <v>5357</v>
      </c>
      <c r="E903">
        <v>97.24</v>
      </c>
      <c r="F903">
        <v>130.71</v>
      </c>
      <c r="G903">
        <v>135.72999999999999</v>
      </c>
      <c r="H903">
        <v>255.92</v>
      </c>
    </row>
    <row r="904" spans="1:8" x14ac:dyDescent="0.25">
      <c r="A904" t="s">
        <v>377</v>
      </c>
      <c r="B904">
        <v>10</v>
      </c>
      <c r="C904" t="s">
        <v>5558</v>
      </c>
      <c r="D904" t="s">
        <v>5559</v>
      </c>
      <c r="E904">
        <v>624.11</v>
      </c>
      <c r="F904">
        <v>716.41</v>
      </c>
      <c r="G904">
        <v>550.79</v>
      </c>
      <c r="H904">
        <v>186.61</v>
      </c>
    </row>
    <row r="905" spans="1:8" x14ac:dyDescent="0.25">
      <c r="A905" t="s">
        <v>377</v>
      </c>
      <c r="B905">
        <v>11</v>
      </c>
      <c r="C905" t="s">
        <v>4869</v>
      </c>
      <c r="D905" t="s">
        <v>4870</v>
      </c>
      <c r="E905">
        <v>3.28</v>
      </c>
      <c r="F905">
        <v>2.89</v>
      </c>
      <c r="G905">
        <v>16.579999999999998</v>
      </c>
      <c r="H905">
        <v>136.38</v>
      </c>
    </row>
    <row r="906" spans="1:8" x14ac:dyDescent="0.25">
      <c r="A906" t="s">
        <v>377</v>
      </c>
      <c r="B906">
        <v>12</v>
      </c>
      <c r="C906" t="s">
        <v>5003</v>
      </c>
      <c r="D906" t="s">
        <v>5004</v>
      </c>
      <c r="E906">
        <v>144.29</v>
      </c>
      <c r="F906">
        <v>147.37</v>
      </c>
      <c r="G906">
        <v>116.03</v>
      </c>
      <c r="H906">
        <v>125.46</v>
      </c>
    </row>
    <row r="907" spans="1:8" x14ac:dyDescent="0.25">
      <c r="A907" t="s">
        <v>377</v>
      </c>
      <c r="B907">
        <v>13</v>
      </c>
      <c r="C907" t="s">
        <v>5560</v>
      </c>
      <c r="D907" t="s">
        <v>5561</v>
      </c>
      <c r="E907">
        <v>0.37</v>
      </c>
      <c r="F907">
        <v>16.989999999999998</v>
      </c>
      <c r="G907">
        <v>39.049999999999997</v>
      </c>
      <c r="H907">
        <v>117.26</v>
      </c>
    </row>
    <row r="908" spans="1:8" x14ac:dyDescent="0.25">
      <c r="A908" t="s">
        <v>377</v>
      </c>
      <c r="B908">
        <v>14</v>
      </c>
      <c r="C908" t="s">
        <v>4747</v>
      </c>
      <c r="D908" t="s">
        <v>4748</v>
      </c>
      <c r="E908">
        <v>159.83000000000001</v>
      </c>
      <c r="F908">
        <v>178.94</v>
      </c>
      <c r="G908">
        <v>188.56</v>
      </c>
      <c r="H908">
        <v>100.45</v>
      </c>
    </row>
    <row r="909" spans="1:8" x14ac:dyDescent="0.25">
      <c r="A909" t="s">
        <v>377</v>
      </c>
      <c r="B909">
        <v>15</v>
      </c>
      <c r="C909" t="s">
        <v>5562</v>
      </c>
      <c r="D909" t="s">
        <v>5563</v>
      </c>
      <c r="E909">
        <v>54.34</v>
      </c>
      <c r="F909">
        <v>90.18</v>
      </c>
      <c r="G909">
        <v>72.03</v>
      </c>
      <c r="H909">
        <v>96.07</v>
      </c>
    </row>
    <row r="910" spans="1:8" x14ac:dyDescent="0.25">
      <c r="A910" t="s">
        <v>377</v>
      </c>
      <c r="B910">
        <v>16</v>
      </c>
      <c r="C910" t="s">
        <v>5119</v>
      </c>
      <c r="D910" t="s">
        <v>5120</v>
      </c>
      <c r="E910">
        <v>83.93</v>
      </c>
      <c r="F910">
        <v>88.42</v>
      </c>
      <c r="G910">
        <v>93.78</v>
      </c>
      <c r="H910">
        <v>93.31</v>
      </c>
    </row>
    <row r="911" spans="1:8" x14ac:dyDescent="0.25">
      <c r="A911" t="s">
        <v>377</v>
      </c>
      <c r="B911">
        <v>17</v>
      </c>
      <c r="C911" t="s">
        <v>5154</v>
      </c>
      <c r="D911" t="s">
        <v>5155</v>
      </c>
      <c r="E911">
        <v>88.16</v>
      </c>
      <c r="F911">
        <v>88.97</v>
      </c>
      <c r="G911">
        <v>66.55</v>
      </c>
      <c r="H911">
        <v>86.16</v>
      </c>
    </row>
    <row r="912" spans="1:8" x14ac:dyDescent="0.25">
      <c r="A912" t="s">
        <v>377</v>
      </c>
      <c r="B912">
        <v>18</v>
      </c>
      <c r="C912" t="s">
        <v>4937</v>
      </c>
      <c r="D912" t="s">
        <v>4938</v>
      </c>
      <c r="E912">
        <v>100.75</v>
      </c>
      <c r="F912">
        <v>184.91</v>
      </c>
      <c r="G912">
        <v>156.13</v>
      </c>
      <c r="H912">
        <v>75.94</v>
      </c>
    </row>
    <row r="913" spans="1:8" x14ac:dyDescent="0.25">
      <c r="A913" t="s">
        <v>377</v>
      </c>
      <c r="B913">
        <v>19</v>
      </c>
      <c r="C913" t="s">
        <v>5564</v>
      </c>
      <c r="D913" t="s">
        <v>5565</v>
      </c>
      <c r="E913">
        <v>38.08</v>
      </c>
      <c r="F913">
        <v>39.950000000000003</v>
      </c>
      <c r="G913">
        <v>30.93</v>
      </c>
      <c r="H913">
        <v>70.11</v>
      </c>
    </row>
    <row r="914" spans="1:8" x14ac:dyDescent="0.25">
      <c r="A914" t="s">
        <v>377</v>
      </c>
      <c r="B914">
        <v>20</v>
      </c>
      <c r="C914" t="s">
        <v>5044</v>
      </c>
      <c r="D914" t="s">
        <v>5045</v>
      </c>
      <c r="E914">
        <v>6</v>
      </c>
      <c r="F914">
        <v>13.68</v>
      </c>
      <c r="G914">
        <v>1.91</v>
      </c>
      <c r="H914">
        <v>67.91</v>
      </c>
    </row>
    <row r="915" spans="1:8" x14ac:dyDescent="0.25">
      <c r="A915" t="s">
        <v>377</v>
      </c>
      <c r="B915">
        <v>21</v>
      </c>
      <c r="C915" t="s">
        <v>4843</v>
      </c>
      <c r="D915" t="s">
        <v>4844</v>
      </c>
      <c r="E915">
        <v>54.33</v>
      </c>
      <c r="F915">
        <v>66.88</v>
      </c>
      <c r="G915">
        <v>54.14</v>
      </c>
      <c r="H915">
        <v>65.72</v>
      </c>
    </row>
    <row r="916" spans="1:8" x14ac:dyDescent="0.25">
      <c r="A916" t="s">
        <v>377</v>
      </c>
      <c r="B916">
        <v>22</v>
      </c>
      <c r="C916" t="s">
        <v>4879</v>
      </c>
      <c r="D916" t="s">
        <v>4880</v>
      </c>
      <c r="E916">
        <v>27.3</v>
      </c>
      <c r="F916">
        <v>23.43</v>
      </c>
      <c r="G916">
        <v>41.94</v>
      </c>
      <c r="H916">
        <v>56.7</v>
      </c>
    </row>
    <row r="917" spans="1:8" x14ac:dyDescent="0.25">
      <c r="A917" t="s">
        <v>377</v>
      </c>
      <c r="B917">
        <v>23</v>
      </c>
      <c r="C917" t="s">
        <v>5566</v>
      </c>
      <c r="D917" t="s">
        <v>5567</v>
      </c>
      <c r="E917">
        <v>9.9</v>
      </c>
      <c r="F917">
        <v>7.47</v>
      </c>
      <c r="G917">
        <v>27.52</v>
      </c>
      <c r="H917">
        <v>52.92</v>
      </c>
    </row>
    <row r="918" spans="1:8" x14ac:dyDescent="0.25">
      <c r="A918" t="s">
        <v>377</v>
      </c>
      <c r="B918">
        <v>24</v>
      </c>
      <c r="C918" t="s">
        <v>5568</v>
      </c>
      <c r="D918" t="s">
        <v>5569</v>
      </c>
      <c r="E918">
        <v>44.25</v>
      </c>
      <c r="F918">
        <v>58.69</v>
      </c>
      <c r="G918">
        <v>56.8</v>
      </c>
      <c r="H918">
        <v>52.11</v>
      </c>
    </row>
    <row r="919" spans="1:8" x14ac:dyDescent="0.25">
      <c r="A919" t="s">
        <v>377</v>
      </c>
      <c r="B919">
        <v>25</v>
      </c>
      <c r="C919" t="s">
        <v>5570</v>
      </c>
      <c r="D919" t="s">
        <v>5571</v>
      </c>
      <c r="E919">
        <v>50.13</v>
      </c>
      <c r="F919">
        <v>46.22</v>
      </c>
      <c r="G919">
        <v>35.69</v>
      </c>
      <c r="H919">
        <v>46.1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78189.97</v>
      </c>
      <c r="F920">
        <v>84727.8</v>
      </c>
      <c r="G920">
        <v>75653.31</v>
      </c>
      <c r="H920">
        <v>61887.62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40110.910000000003</v>
      </c>
      <c r="F921">
        <v>45434.38</v>
      </c>
      <c r="G921">
        <v>37474.57</v>
      </c>
      <c r="H921">
        <v>30154.99</v>
      </c>
    </row>
    <row r="922" spans="1:8" x14ac:dyDescent="0.25">
      <c r="A922" t="s">
        <v>390</v>
      </c>
      <c r="B922">
        <v>1</v>
      </c>
      <c r="C922" t="s">
        <v>4921</v>
      </c>
      <c r="D922" t="s">
        <v>4922</v>
      </c>
      <c r="E922">
        <v>12051.35</v>
      </c>
      <c r="F922">
        <v>13349.57</v>
      </c>
      <c r="G922">
        <v>11960.4</v>
      </c>
      <c r="H922">
        <v>6600.24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3708.98</v>
      </c>
      <c r="F923">
        <v>5244.27</v>
      </c>
      <c r="G923">
        <v>1334.03</v>
      </c>
      <c r="H923">
        <v>5776.91</v>
      </c>
    </row>
    <row r="924" spans="1:8" x14ac:dyDescent="0.25">
      <c r="A924" t="s">
        <v>390</v>
      </c>
      <c r="B924">
        <v>3</v>
      </c>
      <c r="C924" t="s">
        <v>5044</v>
      </c>
      <c r="D924" t="s">
        <v>5045</v>
      </c>
      <c r="E924">
        <v>7034.72</v>
      </c>
      <c r="F924">
        <v>8447.49</v>
      </c>
      <c r="G924">
        <v>6571.81</v>
      </c>
      <c r="H924">
        <v>4292.17</v>
      </c>
    </row>
    <row r="925" spans="1:8" x14ac:dyDescent="0.25">
      <c r="A925" t="s">
        <v>390</v>
      </c>
      <c r="B925">
        <v>4</v>
      </c>
      <c r="C925" t="s">
        <v>5109</v>
      </c>
      <c r="D925" t="s">
        <v>5110</v>
      </c>
      <c r="E925">
        <v>5922.6</v>
      </c>
      <c r="F925">
        <v>5687.87</v>
      </c>
      <c r="G925">
        <v>5203.34</v>
      </c>
      <c r="H925">
        <v>2815.24</v>
      </c>
    </row>
    <row r="926" spans="1:8" x14ac:dyDescent="0.25">
      <c r="A926" t="s">
        <v>390</v>
      </c>
      <c r="B926">
        <v>5</v>
      </c>
      <c r="C926" t="s">
        <v>4747</v>
      </c>
      <c r="D926" t="s">
        <v>4748</v>
      </c>
      <c r="E926">
        <v>1415.98</v>
      </c>
      <c r="F926">
        <v>1235.8699999999999</v>
      </c>
      <c r="G926">
        <v>1211.06</v>
      </c>
      <c r="H926">
        <v>1070.6099999999999</v>
      </c>
    </row>
    <row r="927" spans="1:8" x14ac:dyDescent="0.25">
      <c r="A927" t="s">
        <v>390</v>
      </c>
      <c r="B927">
        <v>6</v>
      </c>
      <c r="C927" t="s">
        <v>4837</v>
      </c>
      <c r="D927" t="s">
        <v>4838</v>
      </c>
      <c r="E927">
        <v>807.89</v>
      </c>
      <c r="F927">
        <v>895.94</v>
      </c>
      <c r="G927">
        <v>977.72</v>
      </c>
      <c r="H927">
        <v>914.37</v>
      </c>
    </row>
    <row r="928" spans="1:8" x14ac:dyDescent="0.25">
      <c r="A928" t="s">
        <v>390</v>
      </c>
      <c r="B928">
        <v>7</v>
      </c>
      <c r="C928" t="s">
        <v>5054</v>
      </c>
      <c r="D928" t="s">
        <v>5055</v>
      </c>
      <c r="E928">
        <v>1196.5899999999999</v>
      </c>
      <c r="F928">
        <v>1391.06</v>
      </c>
      <c r="G928">
        <v>1330.34</v>
      </c>
      <c r="H928">
        <v>828.94</v>
      </c>
    </row>
    <row r="929" spans="1:8" x14ac:dyDescent="0.25">
      <c r="A929" t="s">
        <v>390</v>
      </c>
      <c r="B929">
        <v>8</v>
      </c>
      <c r="C929" t="s">
        <v>5572</v>
      </c>
      <c r="D929" t="s">
        <v>5573</v>
      </c>
      <c r="E929">
        <v>1391.58</v>
      </c>
      <c r="F929">
        <v>1546.86</v>
      </c>
      <c r="G929">
        <v>1540.39</v>
      </c>
      <c r="H929">
        <v>690.43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33.25</v>
      </c>
      <c r="F930">
        <v>325.17</v>
      </c>
      <c r="G930">
        <v>208.53</v>
      </c>
      <c r="H930">
        <v>655.43</v>
      </c>
    </row>
    <row r="931" spans="1:8" x14ac:dyDescent="0.25">
      <c r="A931" t="s">
        <v>390</v>
      </c>
      <c r="B931">
        <v>10</v>
      </c>
      <c r="C931" t="s">
        <v>4843</v>
      </c>
      <c r="D931" t="s">
        <v>4844</v>
      </c>
      <c r="E931">
        <v>626.20000000000005</v>
      </c>
      <c r="F931">
        <v>599.59</v>
      </c>
      <c r="G931">
        <v>482.25</v>
      </c>
      <c r="H931">
        <v>606.64</v>
      </c>
    </row>
    <row r="932" spans="1:8" x14ac:dyDescent="0.25">
      <c r="A932" t="s">
        <v>390</v>
      </c>
      <c r="B932">
        <v>11</v>
      </c>
      <c r="C932" t="s">
        <v>4745</v>
      </c>
      <c r="D932" t="s">
        <v>4746</v>
      </c>
      <c r="E932">
        <v>426.11</v>
      </c>
      <c r="F932">
        <v>575.09</v>
      </c>
      <c r="G932">
        <v>571.84</v>
      </c>
      <c r="H932">
        <v>565.08000000000004</v>
      </c>
    </row>
    <row r="933" spans="1:8" x14ac:dyDescent="0.25">
      <c r="A933" t="s">
        <v>390</v>
      </c>
      <c r="B933">
        <v>12</v>
      </c>
      <c r="C933" t="s">
        <v>5576</v>
      </c>
      <c r="D933" t="s">
        <v>5577</v>
      </c>
      <c r="E933">
        <v>475.76</v>
      </c>
      <c r="F933">
        <v>538.92999999999995</v>
      </c>
      <c r="G933">
        <v>611.48</v>
      </c>
      <c r="H933">
        <v>484.56</v>
      </c>
    </row>
    <row r="934" spans="1:8" x14ac:dyDescent="0.25">
      <c r="A934" t="s">
        <v>390</v>
      </c>
      <c r="B934">
        <v>13</v>
      </c>
      <c r="C934" t="s">
        <v>4937</v>
      </c>
      <c r="D934" t="s">
        <v>4938</v>
      </c>
      <c r="E934">
        <v>739.81</v>
      </c>
      <c r="F934">
        <v>657.59</v>
      </c>
      <c r="G934">
        <v>585.23</v>
      </c>
      <c r="H934">
        <v>473.71</v>
      </c>
    </row>
    <row r="935" spans="1:8" x14ac:dyDescent="0.25">
      <c r="A935" t="s">
        <v>390</v>
      </c>
      <c r="B935">
        <v>14</v>
      </c>
      <c r="C935" t="s">
        <v>4965</v>
      </c>
      <c r="D935" t="s">
        <v>4966</v>
      </c>
      <c r="E935">
        <v>570.97</v>
      </c>
      <c r="F935">
        <v>565.25</v>
      </c>
      <c r="G935">
        <v>484.02</v>
      </c>
      <c r="H935">
        <v>445.19</v>
      </c>
    </row>
    <row r="936" spans="1:8" x14ac:dyDescent="0.25">
      <c r="A936" t="s">
        <v>390</v>
      </c>
      <c r="B936">
        <v>15</v>
      </c>
      <c r="C936" t="s">
        <v>5308</v>
      </c>
      <c r="D936" t="s">
        <v>5309</v>
      </c>
      <c r="E936">
        <v>10.33</v>
      </c>
      <c r="F936">
        <v>48.15</v>
      </c>
      <c r="G936">
        <v>41.32</v>
      </c>
      <c r="H936">
        <v>425.61</v>
      </c>
    </row>
    <row r="937" spans="1:8" x14ac:dyDescent="0.25">
      <c r="A937" t="s">
        <v>390</v>
      </c>
      <c r="B937">
        <v>16</v>
      </c>
      <c r="C937" t="s">
        <v>5445</v>
      </c>
      <c r="D937" t="s">
        <v>5446</v>
      </c>
      <c r="E937">
        <v>434.69</v>
      </c>
      <c r="F937">
        <v>370.18</v>
      </c>
      <c r="G937">
        <v>562.16</v>
      </c>
      <c r="H937">
        <v>414.37</v>
      </c>
    </row>
    <row r="938" spans="1:8" x14ac:dyDescent="0.25">
      <c r="A938" t="s">
        <v>390</v>
      </c>
      <c r="B938">
        <v>17</v>
      </c>
      <c r="C938" t="s">
        <v>4865</v>
      </c>
      <c r="D938" t="s">
        <v>4866</v>
      </c>
      <c r="E938">
        <v>265.52999999999997</v>
      </c>
      <c r="F938">
        <v>332.34</v>
      </c>
      <c r="G938">
        <v>346.86</v>
      </c>
      <c r="H938">
        <v>409.57</v>
      </c>
    </row>
    <row r="939" spans="1:8" x14ac:dyDescent="0.25">
      <c r="A939" t="s">
        <v>390</v>
      </c>
      <c r="B939">
        <v>18</v>
      </c>
      <c r="C939" t="s">
        <v>4782</v>
      </c>
      <c r="D939" t="s">
        <v>4783</v>
      </c>
      <c r="E939">
        <v>518.41999999999996</v>
      </c>
      <c r="F939">
        <v>814.77</v>
      </c>
      <c r="G939">
        <v>700.29</v>
      </c>
      <c r="H939">
        <v>407.44</v>
      </c>
    </row>
    <row r="940" spans="1:8" x14ac:dyDescent="0.25">
      <c r="A940" t="s">
        <v>390</v>
      </c>
      <c r="B940">
        <v>19</v>
      </c>
      <c r="C940" t="s">
        <v>5494</v>
      </c>
      <c r="D940" t="s">
        <v>5495</v>
      </c>
      <c r="E940">
        <v>323.04000000000002</v>
      </c>
      <c r="F940">
        <v>317.42</v>
      </c>
      <c r="G940">
        <v>409.18</v>
      </c>
      <c r="H940">
        <v>400.82</v>
      </c>
    </row>
    <row r="941" spans="1:8" x14ac:dyDescent="0.25">
      <c r="A941" t="s">
        <v>390</v>
      </c>
      <c r="B941">
        <v>20</v>
      </c>
      <c r="C941" t="s">
        <v>643</v>
      </c>
      <c r="D941" t="s">
        <v>4769</v>
      </c>
      <c r="E941">
        <v>517.33000000000004</v>
      </c>
      <c r="F941">
        <v>607.67999999999995</v>
      </c>
      <c r="G941">
        <v>579.61</v>
      </c>
      <c r="H941">
        <v>355.2</v>
      </c>
    </row>
    <row r="942" spans="1:8" x14ac:dyDescent="0.25">
      <c r="A942" t="s">
        <v>390</v>
      </c>
      <c r="B942">
        <v>21</v>
      </c>
      <c r="C942" t="s">
        <v>4855</v>
      </c>
      <c r="D942" t="s">
        <v>4856</v>
      </c>
      <c r="E942">
        <v>434.9</v>
      </c>
      <c r="F942">
        <v>531.11</v>
      </c>
      <c r="G942">
        <v>390.16</v>
      </c>
      <c r="H942">
        <v>329.62</v>
      </c>
    </row>
    <row r="943" spans="1:8" x14ac:dyDescent="0.25">
      <c r="A943" t="s">
        <v>390</v>
      </c>
      <c r="B943">
        <v>22</v>
      </c>
      <c r="C943" t="s">
        <v>4975</v>
      </c>
      <c r="D943" t="s">
        <v>4976</v>
      </c>
      <c r="E943">
        <v>374.84</v>
      </c>
      <c r="F943">
        <v>374.05</v>
      </c>
      <c r="G943">
        <v>327.27999999999997</v>
      </c>
      <c r="H943">
        <v>318.01</v>
      </c>
    </row>
    <row r="944" spans="1:8" x14ac:dyDescent="0.25">
      <c r="A944" t="s">
        <v>390</v>
      </c>
      <c r="B944">
        <v>23</v>
      </c>
      <c r="C944" t="s">
        <v>5111</v>
      </c>
      <c r="D944" t="s">
        <v>5112</v>
      </c>
      <c r="E944">
        <v>285.99</v>
      </c>
      <c r="F944">
        <v>353.76</v>
      </c>
      <c r="G944">
        <v>297.39999999999998</v>
      </c>
      <c r="H944">
        <v>298.17</v>
      </c>
    </row>
    <row r="945" spans="1:8" x14ac:dyDescent="0.25">
      <c r="A945" t="s">
        <v>390</v>
      </c>
      <c r="B945">
        <v>24</v>
      </c>
      <c r="C945" t="s">
        <v>5132</v>
      </c>
      <c r="D945" t="s">
        <v>5133</v>
      </c>
      <c r="E945">
        <v>167.28</v>
      </c>
      <c r="F945">
        <v>286.24</v>
      </c>
      <c r="G945">
        <v>409.69</v>
      </c>
      <c r="H945">
        <v>289.85000000000002</v>
      </c>
    </row>
    <row r="946" spans="1:8" x14ac:dyDescent="0.25">
      <c r="A946" t="s">
        <v>390</v>
      </c>
      <c r="B946">
        <v>25</v>
      </c>
      <c r="C946" t="s">
        <v>5079</v>
      </c>
      <c r="D946" t="s">
        <v>5080</v>
      </c>
      <c r="E946">
        <v>376.76</v>
      </c>
      <c r="F946">
        <v>338.12</v>
      </c>
      <c r="G946">
        <v>338.17</v>
      </c>
      <c r="H946">
        <v>286.8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50070.8</v>
      </c>
      <c r="F947">
        <v>54392.59</v>
      </c>
      <c r="G947">
        <v>53229.25</v>
      </c>
      <c r="H947">
        <v>45039.03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17086.13</v>
      </c>
      <c r="F948">
        <v>19396.080000000002</v>
      </c>
      <c r="G948">
        <v>20171.830000000002</v>
      </c>
      <c r="H948">
        <v>17124.68</v>
      </c>
    </row>
    <row r="949" spans="1:8" x14ac:dyDescent="0.25">
      <c r="A949" t="s">
        <v>399</v>
      </c>
      <c r="B949">
        <v>1</v>
      </c>
      <c r="C949" t="s">
        <v>4747</v>
      </c>
      <c r="D949" t="s">
        <v>4748</v>
      </c>
      <c r="E949">
        <v>4786.71</v>
      </c>
      <c r="F949">
        <v>5306.59</v>
      </c>
      <c r="G949">
        <v>6030.94</v>
      </c>
      <c r="H949">
        <v>4243.6499999999996</v>
      </c>
    </row>
    <row r="950" spans="1:8" x14ac:dyDescent="0.25">
      <c r="A950" t="s">
        <v>399</v>
      </c>
      <c r="B950">
        <v>2</v>
      </c>
      <c r="C950" t="s">
        <v>4763</v>
      </c>
      <c r="D950" t="s">
        <v>4764</v>
      </c>
      <c r="E950">
        <v>1755.64</v>
      </c>
      <c r="F950">
        <v>1520.68</v>
      </c>
      <c r="G950">
        <v>1679.96</v>
      </c>
      <c r="H950">
        <v>2497.65</v>
      </c>
    </row>
    <row r="951" spans="1:8" x14ac:dyDescent="0.25">
      <c r="A951" t="s">
        <v>399</v>
      </c>
      <c r="B951">
        <v>3</v>
      </c>
      <c r="C951" t="s">
        <v>4745</v>
      </c>
      <c r="D951" t="s">
        <v>4746</v>
      </c>
      <c r="E951">
        <v>824.48</v>
      </c>
      <c r="F951">
        <v>1021.89</v>
      </c>
      <c r="G951">
        <v>1629.97</v>
      </c>
      <c r="H951">
        <v>1193.67</v>
      </c>
    </row>
    <row r="952" spans="1:8" x14ac:dyDescent="0.25">
      <c r="A952" t="s">
        <v>399</v>
      </c>
      <c r="B952">
        <v>4</v>
      </c>
      <c r="C952" t="s">
        <v>4759</v>
      </c>
      <c r="D952" t="s">
        <v>4760</v>
      </c>
      <c r="E952">
        <v>1526.32</v>
      </c>
      <c r="F952">
        <v>1246.06</v>
      </c>
      <c r="G952">
        <v>1027.74</v>
      </c>
      <c r="H952">
        <v>1031.05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125.69</v>
      </c>
      <c r="F953">
        <v>576.11</v>
      </c>
      <c r="G953">
        <v>660.99</v>
      </c>
      <c r="H953">
        <v>809.6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1028.77</v>
      </c>
      <c r="F954">
        <v>1122.26</v>
      </c>
      <c r="G954">
        <v>1064.1199999999999</v>
      </c>
      <c r="H954">
        <v>732.72</v>
      </c>
    </row>
    <row r="955" spans="1:8" x14ac:dyDescent="0.25">
      <c r="A955" t="s">
        <v>399</v>
      </c>
      <c r="B955">
        <v>7</v>
      </c>
      <c r="C955" t="s">
        <v>4753</v>
      </c>
      <c r="D955" t="s">
        <v>4746</v>
      </c>
      <c r="E955">
        <v>1618.47</v>
      </c>
      <c r="F955">
        <v>1600.11</v>
      </c>
      <c r="G955">
        <v>1496.22</v>
      </c>
      <c r="H955">
        <v>670.5</v>
      </c>
    </row>
    <row r="956" spans="1:8" x14ac:dyDescent="0.25">
      <c r="A956" t="s">
        <v>399</v>
      </c>
      <c r="B956">
        <v>8</v>
      </c>
      <c r="C956" t="s">
        <v>5401</v>
      </c>
      <c r="D956" t="s">
        <v>5402</v>
      </c>
      <c r="E956">
        <v>369.97</v>
      </c>
      <c r="F956">
        <v>417.15</v>
      </c>
      <c r="G956">
        <v>462.38</v>
      </c>
      <c r="H956">
        <v>637.44000000000005</v>
      </c>
    </row>
    <row r="957" spans="1:8" x14ac:dyDescent="0.25">
      <c r="A957" t="s">
        <v>399</v>
      </c>
      <c r="B957">
        <v>9</v>
      </c>
      <c r="C957" t="s">
        <v>4847</v>
      </c>
      <c r="D957" t="s">
        <v>4848</v>
      </c>
      <c r="E957">
        <v>472.7</v>
      </c>
      <c r="F957">
        <v>485.23</v>
      </c>
      <c r="G957">
        <v>486.61</v>
      </c>
      <c r="H957">
        <v>516.54</v>
      </c>
    </row>
    <row r="958" spans="1:8" x14ac:dyDescent="0.25">
      <c r="A958" t="s">
        <v>399</v>
      </c>
      <c r="B958">
        <v>10</v>
      </c>
      <c r="C958" t="s">
        <v>4865</v>
      </c>
      <c r="D958" t="s">
        <v>4866</v>
      </c>
      <c r="E958">
        <v>100.33</v>
      </c>
      <c r="F958">
        <v>586.99</v>
      </c>
      <c r="G958">
        <v>665.37</v>
      </c>
      <c r="H958">
        <v>473.66</v>
      </c>
    </row>
    <row r="959" spans="1:8" x14ac:dyDescent="0.25">
      <c r="A959" t="s">
        <v>399</v>
      </c>
      <c r="B959">
        <v>11</v>
      </c>
      <c r="C959" t="s">
        <v>5262</v>
      </c>
      <c r="D959" t="s">
        <v>4746</v>
      </c>
      <c r="E959">
        <v>462.32</v>
      </c>
      <c r="F959">
        <v>1121.9000000000001</v>
      </c>
      <c r="G959">
        <v>864.64</v>
      </c>
      <c r="H959">
        <v>445.96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566.97</v>
      </c>
      <c r="F960">
        <v>812.92</v>
      </c>
      <c r="G960">
        <v>512.75</v>
      </c>
      <c r="H960">
        <v>418.38</v>
      </c>
    </row>
    <row r="961" spans="1:8" x14ac:dyDescent="0.25">
      <c r="A961" t="s">
        <v>399</v>
      </c>
      <c r="B961">
        <v>13</v>
      </c>
      <c r="C961" t="s">
        <v>5023</v>
      </c>
      <c r="D961" t="s">
        <v>5024</v>
      </c>
      <c r="E961">
        <v>500.47</v>
      </c>
      <c r="F961">
        <v>508.87</v>
      </c>
      <c r="G961">
        <v>459.96</v>
      </c>
      <c r="H961">
        <v>351.61</v>
      </c>
    </row>
    <row r="962" spans="1:8" x14ac:dyDescent="0.25">
      <c r="A962" t="s">
        <v>399</v>
      </c>
      <c r="B962">
        <v>14</v>
      </c>
      <c r="C962" t="s">
        <v>5578</v>
      </c>
      <c r="D962" t="s">
        <v>4912</v>
      </c>
      <c r="E962">
        <v>379.29</v>
      </c>
      <c r="F962">
        <v>345.52</v>
      </c>
      <c r="G962">
        <v>307.24</v>
      </c>
      <c r="H962">
        <v>348.83</v>
      </c>
    </row>
    <row r="963" spans="1:8" x14ac:dyDescent="0.25">
      <c r="A963" t="s">
        <v>399</v>
      </c>
      <c r="B963">
        <v>15</v>
      </c>
      <c r="C963" t="s">
        <v>5579</v>
      </c>
      <c r="D963" t="s">
        <v>5580</v>
      </c>
      <c r="E963">
        <v>357.91</v>
      </c>
      <c r="F963">
        <v>306.33999999999997</v>
      </c>
      <c r="G963">
        <v>299.49</v>
      </c>
      <c r="H963">
        <v>322.20999999999998</v>
      </c>
    </row>
    <row r="964" spans="1:8" x14ac:dyDescent="0.25">
      <c r="A964" t="s">
        <v>399</v>
      </c>
      <c r="B964">
        <v>16</v>
      </c>
      <c r="C964" t="s">
        <v>4861</v>
      </c>
      <c r="D964" t="s">
        <v>4862</v>
      </c>
      <c r="E964">
        <v>289.49</v>
      </c>
      <c r="F964">
        <v>319.66000000000003</v>
      </c>
      <c r="G964">
        <v>295.85000000000002</v>
      </c>
      <c r="H964">
        <v>303.13</v>
      </c>
    </row>
    <row r="965" spans="1:8" x14ac:dyDescent="0.25">
      <c r="A965" t="s">
        <v>399</v>
      </c>
      <c r="B965">
        <v>17</v>
      </c>
      <c r="C965" t="s">
        <v>5494</v>
      </c>
      <c r="D965" t="s">
        <v>5495</v>
      </c>
      <c r="E965">
        <v>268.04000000000002</v>
      </c>
      <c r="F965">
        <v>313.32</v>
      </c>
      <c r="G965">
        <v>344.85</v>
      </c>
      <c r="H965">
        <v>271.11</v>
      </c>
    </row>
    <row r="966" spans="1:8" x14ac:dyDescent="0.25">
      <c r="A966" t="s">
        <v>399</v>
      </c>
      <c r="B966">
        <v>18</v>
      </c>
      <c r="C966" t="s">
        <v>5581</v>
      </c>
      <c r="D966" t="s">
        <v>5582</v>
      </c>
      <c r="E966">
        <v>270.70999999999998</v>
      </c>
      <c r="F966">
        <v>304.38</v>
      </c>
      <c r="G966">
        <v>239.13</v>
      </c>
      <c r="H966">
        <v>262.5</v>
      </c>
    </row>
    <row r="967" spans="1:8" x14ac:dyDescent="0.25">
      <c r="A967" t="s">
        <v>399</v>
      </c>
      <c r="B967">
        <v>19</v>
      </c>
      <c r="C967" t="s">
        <v>5198</v>
      </c>
      <c r="D967" t="s">
        <v>5199</v>
      </c>
      <c r="E967">
        <v>12.09</v>
      </c>
      <c r="F967">
        <v>7.17</v>
      </c>
      <c r="G967">
        <v>213.68</v>
      </c>
      <c r="H967">
        <v>256.02999999999997</v>
      </c>
    </row>
    <row r="968" spans="1:8" x14ac:dyDescent="0.25">
      <c r="A968" t="s">
        <v>399</v>
      </c>
      <c r="B968">
        <v>20</v>
      </c>
      <c r="C968" t="s">
        <v>4893</v>
      </c>
      <c r="D968" t="s">
        <v>4894</v>
      </c>
      <c r="E968">
        <v>345.25</v>
      </c>
      <c r="F968">
        <v>360.34</v>
      </c>
      <c r="G968">
        <v>327.96</v>
      </c>
      <c r="H968">
        <v>241.48</v>
      </c>
    </row>
    <row r="969" spans="1:8" x14ac:dyDescent="0.25">
      <c r="A969" t="s">
        <v>399</v>
      </c>
      <c r="B969">
        <v>21</v>
      </c>
      <c r="C969" t="s">
        <v>5583</v>
      </c>
      <c r="D969" t="s">
        <v>5584</v>
      </c>
      <c r="E969">
        <v>225.22</v>
      </c>
      <c r="F969">
        <v>223.65</v>
      </c>
      <c r="G969">
        <v>197.37</v>
      </c>
      <c r="H969">
        <v>229.92</v>
      </c>
    </row>
    <row r="970" spans="1:8" x14ac:dyDescent="0.25">
      <c r="A970" t="s">
        <v>399</v>
      </c>
      <c r="B970">
        <v>22</v>
      </c>
      <c r="C970" t="s">
        <v>4770</v>
      </c>
      <c r="D970" t="s">
        <v>4771</v>
      </c>
      <c r="E970">
        <v>209.41</v>
      </c>
      <c r="F970">
        <v>255.76</v>
      </c>
      <c r="G970">
        <v>249.95</v>
      </c>
      <c r="H970">
        <v>228.38</v>
      </c>
    </row>
    <row r="971" spans="1:8" x14ac:dyDescent="0.25">
      <c r="A971" t="s">
        <v>399</v>
      </c>
      <c r="B971">
        <v>23</v>
      </c>
      <c r="C971" t="s">
        <v>5585</v>
      </c>
      <c r="D971" t="s">
        <v>5586</v>
      </c>
      <c r="E971">
        <v>164.96</v>
      </c>
      <c r="F971">
        <v>169.91</v>
      </c>
      <c r="G971">
        <v>195.63</v>
      </c>
      <c r="H971">
        <v>216.98</v>
      </c>
    </row>
    <row r="972" spans="1:8" x14ac:dyDescent="0.25">
      <c r="A972" t="s">
        <v>399</v>
      </c>
      <c r="B972">
        <v>24</v>
      </c>
      <c r="C972" t="s">
        <v>4977</v>
      </c>
      <c r="D972" t="s">
        <v>4978</v>
      </c>
      <c r="E972">
        <v>178.97</v>
      </c>
      <c r="F972">
        <v>224.86</v>
      </c>
      <c r="G972">
        <v>220.64</v>
      </c>
      <c r="H972">
        <v>216.21</v>
      </c>
    </row>
    <row r="973" spans="1:8" x14ac:dyDescent="0.25">
      <c r="A973" t="s">
        <v>399</v>
      </c>
      <c r="B973">
        <v>25</v>
      </c>
      <c r="C973" t="s">
        <v>5587</v>
      </c>
      <c r="D973" t="s">
        <v>5588</v>
      </c>
      <c r="E973">
        <v>245.93</v>
      </c>
      <c r="F973">
        <v>238.42</v>
      </c>
      <c r="G973">
        <v>238.38</v>
      </c>
      <c r="H973">
        <v>205.45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5363.47</v>
      </c>
      <c r="F974">
        <v>6112.32</v>
      </c>
      <c r="G974">
        <v>6142.64</v>
      </c>
      <c r="H974">
        <v>5375.98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2272.94</v>
      </c>
      <c r="F975">
        <v>2704.09</v>
      </c>
      <c r="G975">
        <v>2711.89</v>
      </c>
      <c r="H975">
        <v>2470.0500000000002</v>
      </c>
    </row>
    <row r="976" spans="1:8" x14ac:dyDescent="0.25">
      <c r="A976" t="s">
        <v>402</v>
      </c>
      <c r="B976">
        <v>1</v>
      </c>
      <c r="C976" t="s">
        <v>4747</v>
      </c>
      <c r="D976" t="s">
        <v>4748</v>
      </c>
      <c r="E976">
        <v>571.11</v>
      </c>
      <c r="F976">
        <v>604.75</v>
      </c>
      <c r="G976">
        <v>635.36</v>
      </c>
      <c r="H976">
        <v>460.06</v>
      </c>
    </row>
    <row r="977" spans="1:8" x14ac:dyDescent="0.25">
      <c r="A977" t="s">
        <v>402</v>
      </c>
      <c r="B977">
        <v>2</v>
      </c>
      <c r="C977" t="s">
        <v>5589</v>
      </c>
      <c r="D977" t="s">
        <v>5590</v>
      </c>
      <c r="E977">
        <v>73.08</v>
      </c>
      <c r="F977">
        <v>140.29</v>
      </c>
      <c r="G977">
        <v>144.55000000000001</v>
      </c>
      <c r="H977">
        <v>161.86000000000001</v>
      </c>
    </row>
    <row r="978" spans="1:8" x14ac:dyDescent="0.25">
      <c r="A978" t="s">
        <v>402</v>
      </c>
      <c r="B978">
        <v>3</v>
      </c>
      <c r="C978" t="s">
        <v>5591</v>
      </c>
      <c r="D978" t="s">
        <v>5592</v>
      </c>
      <c r="E978">
        <v>10.79</v>
      </c>
      <c r="F978">
        <v>10.42</v>
      </c>
      <c r="G978">
        <v>44.36</v>
      </c>
      <c r="H978">
        <v>144.97999999999999</v>
      </c>
    </row>
    <row r="979" spans="1:8" x14ac:dyDescent="0.25">
      <c r="A979" t="s">
        <v>402</v>
      </c>
      <c r="B979">
        <v>4</v>
      </c>
      <c r="C979" t="s">
        <v>5522</v>
      </c>
      <c r="D979" t="s">
        <v>5523</v>
      </c>
      <c r="E979">
        <v>5.42</v>
      </c>
      <c r="F979">
        <v>47</v>
      </c>
      <c r="G979">
        <v>44.24</v>
      </c>
      <c r="H979">
        <v>134.12</v>
      </c>
    </row>
    <row r="980" spans="1:8" x14ac:dyDescent="0.25">
      <c r="A980" t="s">
        <v>402</v>
      </c>
      <c r="B980">
        <v>5</v>
      </c>
      <c r="C980" t="s">
        <v>5192</v>
      </c>
      <c r="D980" t="s">
        <v>5193</v>
      </c>
      <c r="E980">
        <v>56.07</v>
      </c>
      <c r="F980">
        <v>61.66</v>
      </c>
      <c r="G980">
        <v>109.46</v>
      </c>
      <c r="H980">
        <v>125.61</v>
      </c>
    </row>
    <row r="981" spans="1:8" x14ac:dyDescent="0.25">
      <c r="A981" t="s">
        <v>402</v>
      </c>
      <c r="B981">
        <v>6</v>
      </c>
      <c r="C981" t="s">
        <v>4951</v>
      </c>
      <c r="D981" t="s">
        <v>4952</v>
      </c>
      <c r="E981">
        <v>109.86</v>
      </c>
      <c r="F981">
        <v>107.07</v>
      </c>
      <c r="G981">
        <v>93.81</v>
      </c>
      <c r="H981">
        <v>104.17</v>
      </c>
    </row>
    <row r="982" spans="1:8" x14ac:dyDescent="0.25">
      <c r="A982" t="s">
        <v>402</v>
      </c>
      <c r="B982">
        <v>7</v>
      </c>
      <c r="C982" t="s">
        <v>4903</v>
      </c>
      <c r="D982" t="s">
        <v>4904</v>
      </c>
      <c r="E982">
        <v>68.08</v>
      </c>
      <c r="F982">
        <v>71.45</v>
      </c>
      <c r="G982">
        <v>67.52</v>
      </c>
      <c r="H982">
        <v>101.67</v>
      </c>
    </row>
    <row r="983" spans="1:8" x14ac:dyDescent="0.25">
      <c r="A983" t="s">
        <v>402</v>
      </c>
      <c r="B983">
        <v>8</v>
      </c>
      <c r="C983" t="s">
        <v>4977</v>
      </c>
      <c r="D983" t="s">
        <v>4978</v>
      </c>
      <c r="E983">
        <v>9.0399999999999991</v>
      </c>
      <c r="F983">
        <v>116.11</v>
      </c>
      <c r="G983">
        <v>88.88</v>
      </c>
      <c r="H983">
        <v>100.65</v>
      </c>
    </row>
    <row r="984" spans="1:8" x14ac:dyDescent="0.25">
      <c r="A984" t="s">
        <v>402</v>
      </c>
      <c r="B984">
        <v>9</v>
      </c>
      <c r="C984" t="s">
        <v>5593</v>
      </c>
      <c r="D984" t="s">
        <v>5594</v>
      </c>
      <c r="E984">
        <v>78.069999999999993</v>
      </c>
      <c r="F984">
        <v>80.02</v>
      </c>
      <c r="G984">
        <v>80.27</v>
      </c>
      <c r="H984">
        <v>96.1</v>
      </c>
    </row>
    <row r="985" spans="1:8" x14ac:dyDescent="0.25">
      <c r="A985" t="s">
        <v>402</v>
      </c>
      <c r="B985">
        <v>10</v>
      </c>
      <c r="C985" t="s">
        <v>4887</v>
      </c>
      <c r="D985" t="s">
        <v>4888</v>
      </c>
      <c r="E985">
        <v>113.38</v>
      </c>
      <c r="F985">
        <v>165.21</v>
      </c>
      <c r="G985">
        <v>109.33</v>
      </c>
      <c r="H985">
        <v>86.83</v>
      </c>
    </row>
    <row r="986" spans="1:8" x14ac:dyDescent="0.25">
      <c r="A986" t="s">
        <v>402</v>
      </c>
      <c r="B986">
        <v>11</v>
      </c>
      <c r="C986" t="s">
        <v>4861</v>
      </c>
      <c r="D986" t="s">
        <v>4862</v>
      </c>
      <c r="E986">
        <v>124.15</v>
      </c>
      <c r="F986">
        <v>118.58</v>
      </c>
      <c r="G986">
        <v>94.72</v>
      </c>
      <c r="H986">
        <v>84.48</v>
      </c>
    </row>
    <row r="987" spans="1:8" x14ac:dyDescent="0.25">
      <c r="A987" t="s">
        <v>402</v>
      </c>
      <c r="B987">
        <v>12</v>
      </c>
      <c r="C987" t="s">
        <v>4843</v>
      </c>
      <c r="D987" t="s">
        <v>4844</v>
      </c>
      <c r="E987">
        <v>73.31</v>
      </c>
      <c r="F987">
        <v>79.010000000000005</v>
      </c>
      <c r="G987">
        <v>128.68</v>
      </c>
      <c r="H987">
        <v>78.180000000000007</v>
      </c>
    </row>
    <row r="988" spans="1:8" x14ac:dyDescent="0.25">
      <c r="A988" t="s">
        <v>402</v>
      </c>
      <c r="B988">
        <v>13</v>
      </c>
      <c r="C988" t="s">
        <v>4869</v>
      </c>
      <c r="D988" t="s">
        <v>4870</v>
      </c>
      <c r="E988">
        <v>159.21</v>
      </c>
      <c r="F988">
        <v>116.59</v>
      </c>
      <c r="G988">
        <v>88.27</v>
      </c>
      <c r="H988">
        <v>74.36</v>
      </c>
    </row>
    <row r="989" spans="1:8" x14ac:dyDescent="0.25">
      <c r="A989" t="s">
        <v>402</v>
      </c>
      <c r="B989">
        <v>14</v>
      </c>
      <c r="C989" t="s">
        <v>5539</v>
      </c>
      <c r="D989" t="s">
        <v>5540</v>
      </c>
      <c r="E989">
        <v>63</v>
      </c>
      <c r="F989">
        <v>81.41</v>
      </c>
      <c r="G989">
        <v>65.02</v>
      </c>
      <c r="H989">
        <v>71</v>
      </c>
    </row>
    <row r="990" spans="1:8" x14ac:dyDescent="0.25">
      <c r="A990" t="s">
        <v>402</v>
      </c>
      <c r="B990">
        <v>15</v>
      </c>
      <c r="C990" t="s">
        <v>5170</v>
      </c>
      <c r="D990" t="s">
        <v>5171</v>
      </c>
      <c r="E990">
        <v>67.77</v>
      </c>
      <c r="F990">
        <v>90.44</v>
      </c>
      <c r="G990">
        <v>76.08</v>
      </c>
      <c r="H990">
        <v>66.790000000000006</v>
      </c>
    </row>
    <row r="991" spans="1:8" x14ac:dyDescent="0.25">
      <c r="A991" t="s">
        <v>402</v>
      </c>
      <c r="B991">
        <v>16</v>
      </c>
      <c r="C991" t="s">
        <v>4774</v>
      </c>
      <c r="D991" t="s">
        <v>4775</v>
      </c>
      <c r="E991">
        <v>86.73</v>
      </c>
      <c r="F991">
        <v>19.850000000000001</v>
      </c>
      <c r="G991">
        <v>1.69</v>
      </c>
      <c r="H991">
        <v>66.59</v>
      </c>
    </row>
    <row r="992" spans="1:8" x14ac:dyDescent="0.25">
      <c r="A992" t="s">
        <v>402</v>
      </c>
      <c r="B992">
        <v>17</v>
      </c>
      <c r="C992" t="s">
        <v>5595</v>
      </c>
      <c r="D992" t="s">
        <v>5596</v>
      </c>
      <c r="E992">
        <v>115.73</v>
      </c>
      <c r="F992">
        <v>129.38999999999999</v>
      </c>
      <c r="G992">
        <v>96.38</v>
      </c>
      <c r="H992">
        <v>65.7</v>
      </c>
    </row>
    <row r="993" spans="1:8" x14ac:dyDescent="0.25">
      <c r="A993" t="s">
        <v>402</v>
      </c>
      <c r="B993">
        <v>18</v>
      </c>
      <c r="C993" t="s">
        <v>5597</v>
      </c>
      <c r="D993" t="s">
        <v>5598</v>
      </c>
      <c r="E993">
        <v>50.33</v>
      </c>
      <c r="F993">
        <v>49.43</v>
      </c>
      <c r="G993">
        <v>62.79</v>
      </c>
      <c r="H993">
        <v>64.459999999999994</v>
      </c>
    </row>
    <row r="994" spans="1:8" x14ac:dyDescent="0.25">
      <c r="A994" t="s">
        <v>402</v>
      </c>
      <c r="B994">
        <v>19</v>
      </c>
      <c r="C994" t="s">
        <v>5599</v>
      </c>
      <c r="D994" t="s">
        <v>5600</v>
      </c>
      <c r="E994">
        <v>87.7</v>
      </c>
      <c r="F994">
        <v>96.49</v>
      </c>
      <c r="G994">
        <v>114.4</v>
      </c>
      <c r="H994">
        <v>61.61</v>
      </c>
    </row>
    <row r="995" spans="1:8" x14ac:dyDescent="0.25">
      <c r="A995" t="s">
        <v>402</v>
      </c>
      <c r="B995">
        <v>20</v>
      </c>
      <c r="C995" t="s">
        <v>5562</v>
      </c>
      <c r="D995" t="s">
        <v>5563</v>
      </c>
      <c r="E995">
        <v>45.78</v>
      </c>
      <c r="F995">
        <v>41.06</v>
      </c>
      <c r="G995">
        <v>46.12</v>
      </c>
      <c r="H995">
        <v>59.42</v>
      </c>
    </row>
    <row r="996" spans="1:8" x14ac:dyDescent="0.25">
      <c r="A996" t="s">
        <v>402</v>
      </c>
      <c r="B996">
        <v>21</v>
      </c>
      <c r="C996" t="s">
        <v>5601</v>
      </c>
      <c r="D996" t="s">
        <v>5602</v>
      </c>
      <c r="E996">
        <v>71.41</v>
      </c>
      <c r="F996">
        <v>70.489999999999995</v>
      </c>
      <c r="G996">
        <v>58.11</v>
      </c>
      <c r="H996">
        <v>58.67</v>
      </c>
    </row>
    <row r="997" spans="1:8" x14ac:dyDescent="0.25">
      <c r="A997" t="s">
        <v>402</v>
      </c>
      <c r="B997">
        <v>22</v>
      </c>
      <c r="C997" t="s">
        <v>5439</v>
      </c>
      <c r="D997" t="s">
        <v>5440</v>
      </c>
      <c r="E997">
        <v>84.14</v>
      </c>
      <c r="F997">
        <v>219.78</v>
      </c>
      <c r="G997">
        <v>321.02</v>
      </c>
      <c r="H997">
        <v>58.43</v>
      </c>
    </row>
    <row r="998" spans="1:8" x14ac:dyDescent="0.25">
      <c r="A998" t="s">
        <v>402</v>
      </c>
      <c r="B998">
        <v>23</v>
      </c>
      <c r="C998" t="s">
        <v>643</v>
      </c>
      <c r="D998" t="s">
        <v>4769</v>
      </c>
      <c r="E998">
        <v>26.42</v>
      </c>
      <c r="F998">
        <v>56.53</v>
      </c>
      <c r="G998">
        <v>48.58</v>
      </c>
      <c r="H998">
        <v>53.91</v>
      </c>
    </row>
    <row r="999" spans="1:8" x14ac:dyDescent="0.25">
      <c r="A999" t="s">
        <v>402</v>
      </c>
      <c r="B999">
        <v>24</v>
      </c>
      <c r="C999" t="s">
        <v>4925</v>
      </c>
      <c r="D999" t="s">
        <v>4926</v>
      </c>
      <c r="E999">
        <v>73.36</v>
      </c>
      <c r="F999">
        <v>76.31</v>
      </c>
      <c r="G999">
        <v>48.63</v>
      </c>
      <c r="H999">
        <v>45.94</v>
      </c>
    </row>
    <row r="1000" spans="1:8" x14ac:dyDescent="0.25">
      <c r="A1000" t="s">
        <v>402</v>
      </c>
      <c r="B1000">
        <v>25</v>
      </c>
      <c r="C1000" t="s">
        <v>4905</v>
      </c>
      <c r="D1000" t="s">
        <v>4906</v>
      </c>
      <c r="E1000">
        <v>49.01</v>
      </c>
      <c r="F1000">
        <v>54.75</v>
      </c>
      <c r="G1000">
        <v>43.61</v>
      </c>
      <c r="H1000">
        <v>44.48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21894.03</v>
      </c>
      <c r="F1001">
        <v>22331.759999999998</v>
      </c>
      <c r="G1001">
        <v>23599.200000000001</v>
      </c>
      <c r="H1001">
        <v>24976.76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13979.43</v>
      </c>
      <c r="F1002">
        <v>14152.8</v>
      </c>
      <c r="G1002">
        <v>15601.91</v>
      </c>
      <c r="H1002">
        <v>18250.89</v>
      </c>
    </row>
    <row r="1003" spans="1:8" x14ac:dyDescent="0.25">
      <c r="A1003" t="s">
        <v>405</v>
      </c>
      <c r="B1003">
        <v>1</v>
      </c>
      <c r="C1003" t="s">
        <v>4837</v>
      </c>
      <c r="D1003" t="s">
        <v>4838</v>
      </c>
      <c r="E1003">
        <v>5147.08</v>
      </c>
      <c r="F1003">
        <v>4378.2299999999996</v>
      </c>
      <c r="G1003">
        <v>7061.42</v>
      </c>
      <c r="H1003">
        <v>9120.56</v>
      </c>
    </row>
    <row r="1004" spans="1:8" x14ac:dyDescent="0.25">
      <c r="A1004" t="s">
        <v>405</v>
      </c>
      <c r="B1004">
        <v>2</v>
      </c>
      <c r="C1004" t="s">
        <v>4875</v>
      </c>
      <c r="D1004" t="s">
        <v>4876</v>
      </c>
      <c r="E1004">
        <v>2281.14</v>
      </c>
      <c r="F1004">
        <v>2137.73</v>
      </c>
      <c r="G1004">
        <v>1100.33</v>
      </c>
      <c r="H1004">
        <v>1683.77</v>
      </c>
    </row>
    <row r="1005" spans="1:8" x14ac:dyDescent="0.25">
      <c r="A1005" t="s">
        <v>405</v>
      </c>
      <c r="B1005">
        <v>3</v>
      </c>
      <c r="C1005" t="s">
        <v>5170</v>
      </c>
      <c r="D1005" t="s">
        <v>5171</v>
      </c>
      <c r="E1005">
        <v>1002.93</v>
      </c>
      <c r="F1005">
        <v>1046.54</v>
      </c>
      <c r="G1005">
        <v>562.52</v>
      </c>
      <c r="H1005">
        <v>957.8</v>
      </c>
    </row>
    <row r="1006" spans="1:8" x14ac:dyDescent="0.25">
      <c r="A1006" t="s">
        <v>405</v>
      </c>
      <c r="B1006">
        <v>4</v>
      </c>
      <c r="C1006" t="s">
        <v>5603</v>
      </c>
      <c r="D1006" t="s">
        <v>5604</v>
      </c>
      <c r="E1006">
        <v>654.79</v>
      </c>
      <c r="F1006">
        <v>940.19</v>
      </c>
      <c r="G1006">
        <v>883.8</v>
      </c>
      <c r="H1006">
        <v>777.73</v>
      </c>
    </row>
    <row r="1007" spans="1:8" x14ac:dyDescent="0.25">
      <c r="A1007" t="s">
        <v>405</v>
      </c>
      <c r="B1007">
        <v>5</v>
      </c>
      <c r="C1007" t="s">
        <v>4851</v>
      </c>
      <c r="D1007" t="s">
        <v>4852</v>
      </c>
      <c r="E1007">
        <v>459.1</v>
      </c>
      <c r="F1007">
        <v>530.99</v>
      </c>
      <c r="G1007">
        <v>581.79999999999995</v>
      </c>
      <c r="H1007">
        <v>639.71</v>
      </c>
    </row>
    <row r="1008" spans="1:8" x14ac:dyDescent="0.25">
      <c r="A1008" t="s">
        <v>405</v>
      </c>
      <c r="B1008">
        <v>6</v>
      </c>
      <c r="C1008" t="s">
        <v>4865</v>
      </c>
      <c r="D1008" t="s">
        <v>4866</v>
      </c>
      <c r="E1008">
        <v>895.01</v>
      </c>
      <c r="F1008">
        <v>781.78</v>
      </c>
      <c r="G1008">
        <v>896.9</v>
      </c>
      <c r="H1008">
        <v>578.61</v>
      </c>
    </row>
    <row r="1009" spans="1:8" x14ac:dyDescent="0.25">
      <c r="A1009" t="s">
        <v>405</v>
      </c>
      <c r="B1009">
        <v>7</v>
      </c>
      <c r="C1009" t="s">
        <v>4747</v>
      </c>
      <c r="D1009" t="s">
        <v>4748</v>
      </c>
      <c r="E1009">
        <v>468.71</v>
      </c>
      <c r="F1009">
        <v>711.84</v>
      </c>
      <c r="G1009">
        <v>754.24</v>
      </c>
      <c r="H1009">
        <v>477.12</v>
      </c>
    </row>
    <row r="1010" spans="1:8" x14ac:dyDescent="0.25">
      <c r="A1010" t="s">
        <v>405</v>
      </c>
      <c r="B1010">
        <v>8</v>
      </c>
      <c r="C1010" t="s">
        <v>5605</v>
      </c>
      <c r="D1010" t="s">
        <v>5606</v>
      </c>
      <c r="E1010">
        <v>121.56</v>
      </c>
      <c r="F1010">
        <v>704.52</v>
      </c>
      <c r="G1010">
        <v>823.28</v>
      </c>
      <c r="H1010">
        <v>471.52</v>
      </c>
    </row>
    <row r="1011" spans="1:8" x14ac:dyDescent="0.25">
      <c r="A1011" t="s">
        <v>405</v>
      </c>
      <c r="B1011">
        <v>9</v>
      </c>
      <c r="C1011" t="s">
        <v>4941</v>
      </c>
      <c r="D1011" t="s">
        <v>4942</v>
      </c>
      <c r="E1011">
        <v>495.73</v>
      </c>
      <c r="F1011">
        <v>407.17</v>
      </c>
      <c r="G1011">
        <v>344.87</v>
      </c>
      <c r="H1011">
        <v>413.25</v>
      </c>
    </row>
    <row r="1012" spans="1:8" x14ac:dyDescent="0.25">
      <c r="A1012" t="s">
        <v>405</v>
      </c>
      <c r="B1012">
        <v>10</v>
      </c>
      <c r="C1012" t="s">
        <v>4839</v>
      </c>
      <c r="D1012" t="s">
        <v>4840</v>
      </c>
      <c r="E1012">
        <v>513.65</v>
      </c>
      <c r="F1012">
        <v>379.4</v>
      </c>
      <c r="G1012">
        <v>300.24</v>
      </c>
      <c r="H1012">
        <v>397.51</v>
      </c>
    </row>
    <row r="1013" spans="1:8" x14ac:dyDescent="0.25">
      <c r="A1013" t="s">
        <v>405</v>
      </c>
      <c r="B1013">
        <v>11</v>
      </c>
      <c r="C1013" t="s">
        <v>5607</v>
      </c>
      <c r="D1013" t="s">
        <v>5608</v>
      </c>
      <c r="E1013">
        <v>292.58</v>
      </c>
      <c r="F1013">
        <v>377.25</v>
      </c>
      <c r="G1013">
        <v>432.22</v>
      </c>
      <c r="H1013">
        <v>318.39999999999998</v>
      </c>
    </row>
    <row r="1014" spans="1:8" x14ac:dyDescent="0.25">
      <c r="A1014" t="s">
        <v>405</v>
      </c>
      <c r="B1014">
        <v>12</v>
      </c>
      <c r="C1014" t="s">
        <v>5609</v>
      </c>
      <c r="D1014" t="s">
        <v>5610</v>
      </c>
      <c r="E1014">
        <v>235.36</v>
      </c>
      <c r="F1014">
        <v>263.68</v>
      </c>
      <c r="G1014">
        <v>234.54</v>
      </c>
      <c r="H1014">
        <v>250.19</v>
      </c>
    </row>
    <row r="1015" spans="1:8" x14ac:dyDescent="0.25">
      <c r="A1015" t="s">
        <v>405</v>
      </c>
      <c r="B1015">
        <v>13</v>
      </c>
      <c r="C1015" t="s">
        <v>5611</v>
      </c>
      <c r="D1015" t="s">
        <v>5612</v>
      </c>
      <c r="E1015">
        <v>195.85</v>
      </c>
      <c r="F1015">
        <v>171.14</v>
      </c>
      <c r="G1015">
        <v>202.94</v>
      </c>
      <c r="H1015">
        <v>209.36</v>
      </c>
    </row>
    <row r="1016" spans="1:8" x14ac:dyDescent="0.25">
      <c r="A1016" t="s">
        <v>405</v>
      </c>
      <c r="B1016">
        <v>14</v>
      </c>
      <c r="C1016" t="s">
        <v>5613</v>
      </c>
      <c r="D1016" t="s">
        <v>5256</v>
      </c>
      <c r="E1016">
        <v>77.72</v>
      </c>
      <c r="F1016">
        <v>215.38</v>
      </c>
      <c r="G1016">
        <v>258.49</v>
      </c>
      <c r="H1016">
        <v>204.5</v>
      </c>
    </row>
    <row r="1017" spans="1:8" x14ac:dyDescent="0.25">
      <c r="A1017" t="s">
        <v>405</v>
      </c>
      <c r="B1017">
        <v>15</v>
      </c>
      <c r="C1017" t="s">
        <v>5570</v>
      </c>
      <c r="D1017" t="s">
        <v>5571</v>
      </c>
      <c r="E1017">
        <v>194.09</v>
      </c>
      <c r="F1017">
        <v>210.78</v>
      </c>
      <c r="G1017">
        <v>223.71</v>
      </c>
      <c r="H1017">
        <v>203.96</v>
      </c>
    </row>
    <row r="1018" spans="1:8" x14ac:dyDescent="0.25">
      <c r="A1018" t="s">
        <v>405</v>
      </c>
      <c r="B1018">
        <v>16</v>
      </c>
      <c r="C1018" t="s">
        <v>4745</v>
      </c>
      <c r="D1018" t="s">
        <v>4746</v>
      </c>
      <c r="E1018">
        <v>224.88</v>
      </c>
      <c r="F1018">
        <v>26.53</v>
      </c>
      <c r="G1018">
        <v>6.12</v>
      </c>
      <c r="H1018">
        <v>192.47</v>
      </c>
    </row>
    <row r="1019" spans="1:8" x14ac:dyDescent="0.25">
      <c r="A1019" t="s">
        <v>405</v>
      </c>
      <c r="B1019">
        <v>17</v>
      </c>
      <c r="C1019" t="s">
        <v>5154</v>
      </c>
      <c r="D1019" t="s">
        <v>5155</v>
      </c>
      <c r="E1019">
        <v>68.7</v>
      </c>
      <c r="F1019">
        <v>133.9</v>
      </c>
      <c r="G1019">
        <v>168.42</v>
      </c>
      <c r="H1019">
        <v>191.77</v>
      </c>
    </row>
    <row r="1020" spans="1:8" x14ac:dyDescent="0.25">
      <c r="A1020" t="s">
        <v>405</v>
      </c>
      <c r="B1020">
        <v>18</v>
      </c>
      <c r="C1020" t="s">
        <v>5144</v>
      </c>
      <c r="D1020" t="s">
        <v>5145</v>
      </c>
      <c r="E1020">
        <v>17.05</v>
      </c>
      <c r="F1020">
        <v>62.25</v>
      </c>
      <c r="G1020">
        <v>161.9</v>
      </c>
      <c r="H1020">
        <v>186.06</v>
      </c>
    </row>
    <row r="1021" spans="1:8" x14ac:dyDescent="0.25">
      <c r="A1021" t="s">
        <v>405</v>
      </c>
      <c r="B1021">
        <v>19</v>
      </c>
      <c r="C1021" t="s">
        <v>5342</v>
      </c>
      <c r="D1021" t="s">
        <v>5343</v>
      </c>
      <c r="E1021">
        <v>158.38999999999999</v>
      </c>
      <c r="F1021">
        <v>188.35</v>
      </c>
      <c r="G1021">
        <v>146.97999999999999</v>
      </c>
      <c r="H1021">
        <v>172.35</v>
      </c>
    </row>
    <row r="1022" spans="1:8" x14ac:dyDescent="0.25">
      <c r="A1022" t="s">
        <v>405</v>
      </c>
      <c r="B1022">
        <v>20</v>
      </c>
      <c r="C1022" t="s">
        <v>4931</v>
      </c>
      <c r="D1022" t="s">
        <v>4932</v>
      </c>
      <c r="E1022">
        <v>47.18</v>
      </c>
      <c r="F1022">
        <v>94.18</v>
      </c>
      <c r="G1022">
        <v>128</v>
      </c>
      <c r="H1022">
        <v>167.34</v>
      </c>
    </row>
    <row r="1023" spans="1:8" x14ac:dyDescent="0.25">
      <c r="A1023" t="s">
        <v>405</v>
      </c>
      <c r="B1023">
        <v>21</v>
      </c>
      <c r="C1023" t="s">
        <v>4843</v>
      </c>
      <c r="D1023" t="s">
        <v>4844</v>
      </c>
      <c r="E1023">
        <v>223.95</v>
      </c>
      <c r="F1023">
        <v>100.45</v>
      </c>
      <c r="G1023">
        <v>137.13999999999999</v>
      </c>
      <c r="H1023">
        <v>152.63999999999999</v>
      </c>
    </row>
    <row r="1024" spans="1:8" x14ac:dyDescent="0.25">
      <c r="A1024" t="s">
        <v>405</v>
      </c>
      <c r="B1024">
        <v>22</v>
      </c>
      <c r="C1024" t="s">
        <v>5148</v>
      </c>
      <c r="D1024" t="s">
        <v>5149</v>
      </c>
      <c r="E1024">
        <v>96.86</v>
      </c>
      <c r="F1024">
        <v>115.09</v>
      </c>
      <c r="G1024">
        <v>119.52</v>
      </c>
      <c r="H1024">
        <v>126.41</v>
      </c>
    </row>
    <row r="1025" spans="1:8" x14ac:dyDescent="0.25">
      <c r="A1025" t="s">
        <v>405</v>
      </c>
      <c r="B1025">
        <v>23</v>
      </c>
      <c r="C1025" t="s">
        <v>5614</v>
      </c>
      <c r="D1025" t="s">
        <v>5615</v>
      </c>
      <c r="E1025">
        <v>25.29</v>
      </c>
      <c r="F1025">
        <v>22.88</v>
      </c>
      <c r="G1025">
        <v>37.96</v>
      </c>
      <c r="H1025">
        <v>122.36</v>
      </c>
    </row>
    <row r="1026" spans="1:8" x14ac:dyDescent="0.25">
      <c r="A1026" t="s">
        <v>405</v>
      </c>
      <c r="B1026">
        <v>24</v>
      </c>
      <c r="C1026" t="s">
        <v>5186</v>
      </c>
      <c r="D1026" t="s">
        <v>5187</v>
      </c>
      <c r="E1026">
        <v>72.72</v>
      </c>
      <c r="F1026">
        <v>149.61000000000001</v>
      </c>
      <c r="G1026">
        <v>31.4</v>
      </c>
      <c r="H1026">
        <v>120.62</v>
      </c>
    </row>
    <row r="1027" spans="1:8" x14ac:dyDescent="0.25">
      <c r="A1027" t="s">
        <v>405</v>
      </c>
      <c r="B1027">
        <v>25</v>
      </c>
      <c r="C1027" t="s">
        <v>4753</v>
      </c>
      <c r="D1027" t="s">
        <v>4746</v>
      </c>
      <c r="E1027">
        <v>9.1300000000000008</v>
      </c>
      <c r="F1027">
        <v>2.96</v>
      </c>
      <c r="G1027">
        <v>3.17</v>
      </c>
      <c r="H1027">
        <v>114.89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38640.199999999997</v>
      </c>
      <c r="F1028">
        <v>41158.06</v>
      </c>
      <c r="G1028">
        <v>42722.41</v>
      </c>
      <c r="H1028">
        <v>37454.720000000001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10767.44</v>
      </c>
      <c r="F1029">
        <v>12412.48</v>
      </c>
      <c r="G1029">
        <v>14458.45</v>
      </c>
      <c r="H1029">
        <v>12560.44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1064.19</v>
      </c>
      <c r="F1030">
        <v>1146.5999999999999</v>
      </c>
      <c r="G1030">
        <v>1477.5</v>
      </c>
      <c r="H1030">
        <v>1493.38</v>
      </c>
    </row>
    <row r="1031" spans="1:8" x14ac:dyDescent="0.25">
      <c r="A1031" t="s">
        <v>408</v>
      </c>
      <c r="B1031">
        <v>2</v>
      </c>
      <c r="C1031" t="s">
        <v>5616</v>
      </c>
      <c r="D1031" t="s">
        <v>5617</v>
      </c>
      <c r="E1031">
        <v>787.54</v>
      </c>
      <c r="F1031">
        <v>993.24</v>
      </c>
      <c r="G1031">
        <v>1386.69</v>
      </c>
      <c r="H1031">
        <v>1224.72</v>
      </c>
    </row>
    <row r="1032" spans="1:8" x14ac:dyDescent="0.25">
      <c r="A1032" t="s">
        <v>408</v>
      </c>
      <c r="B1032">
        <v>3</v>
      </c>
      <c r="C1032" t="s">
        <v>4751</v>
      </c>
      <c r="D1032" t="s">
        <v>4752</v>
      </c>
      <c r="E1032">
        <v>2631.29</v>
      </c>
      <c r="F1032">
        <v>2693.22</v>
      </c>
      <c r="G1032">
        <v>2568.15</v>
      </c>
      <c r="H1032">
        <v>1216.18</v>
      </c>
    </row>
    <row r="1033" spans="1:8" x14ac:dyDescent="0.25">
      <c r="A1033" t="s">
        <v>408</v>
      </c>
      <c r="B1033">
        <v>4</v>
      </c>
      <c r="C1033" t="s">
        <v>5260</v>
      </c>
      <c r="D1033" t="s">
        <v>5261</v>
      </c>
      <c r="E1033">
        <v>803.34</v>
      </c>
      <c r="F1033">
        <v>1290.94</v>
      </c>
      <c r="G1033">
        <v>1120.4000000000001</v>
      </c>
      <c r="H1033">
        <v>964.73</v>
      </c>
    </row>
    <row r="1034" spans="1:8" x14ac:dyDescent="0.25">
      <c r="A1034" t="s">
        <v>408</v>
      </c>
      <c r="B1034">
        <v>5</v>
      </c>
      <c r="C1034" t="s">
        <v>5303</v>
      </c>
      <c r="D1034" t="s">
        <v>5304</v>
      </c>
      <c r="E1034">
        <v>120.75</v>
      </c>
      <c r="F1034">
        <v>251.64</v>
      </c>
      <c r="G1034">
        <v>661.32</v>
      </c>
      <c r="H1034">
        <v>824.98</v>
      </c>
    </row>
    <row r="1035" spans="1:8" x14ac:dyDescent="0.25">
      <c r="A1035" t="s">
        <v>408</v>
      </c>
      <c r="B1035">
        <v>6</v>
      </c>
      <c r="C1035" t="s">
        <v>5591</v>
      </c>
      <c r="D1035" t="s">
        <v>5592</v>
      </c>
      <c r="E1035">
        <v>241.85</v>
      </c>
      <c r="F1035">
        <v>364.02</v>
      </c>
      <c r="G1035">
        <v>455.45</v>
      </c>
      <c r="H1035">
        <v>634.94000000000005</v>
      </c>
    </row>
    <row r="1036" spans="1:8" x14ac:dyDescent="0.25">
      <c r="A1036" t="s">
        <v>408</v>
      </c>
      <c r="B1036">
        <v>7</v>
      </c>
      <c r="C1036" t="s">
        <v>4941</v>
      </c>
      <c r="D1036" t="s">
        <v>4942</v>
      </c>
      <c r="E1036">
        <v>440.09</v>
      </c>
      <c r="F1036">
        <v>581.26</v>
      </c>
      <c r="G1036">
        <v>759.45</v>
      </c>
      <c r="H1036">
        <v>554.11</v>
      </c>
    </row>
    <row r="1037" spans="1:8" x14ac:dyDescent="0.25">
      <c r="A1037" t="s">
        <v>408</v>
      </c>
      <c r="B1037">
        <v>8</v>
      </c>
      <c r="C1037" t="s">
        <v>4747</v>
      </c>
      <c r="D1037" t="s">
        <v>4748</v>
      </c>
      <c r="E1037">
        <v>731.64</v>
      </c>
      <c r="F1037">
        <v>758.64</v>
      </c>
      <c r="G1037">
        <v>702.73</v>
      </c>
      <c r="H1037">
        <v>501.33</v>
      </c>
    </row>
    <row r="1038" spans="1:8" x14ac:dyDescent="0.25">
      <c r="A1038" t="s">
        <v>408</v>
      </c>
      <c r="B1038">
        <v>9</v>
      </c>
      <c r="C1038" t="s">
        <v>5520</v>
      </c>
      <c r="D1038" t="s">
        <v>5521</v>
      </c>
      <c r="E1038">
        <v>472.94</v>
      </c>
      <c r="F1038">
        <v>437.53</v>
      </c>
      <c r="G1038">
        <v>461.64</v>
      </c>
      <c r="H1038">
        <v>499.34</v>
      </c>
    </row>
    <row r="1039" spans="1:8" x14ac:dyDescent="0.25">
      <c r="A1039" t="s">
        <v>408</v>
      </c>
      <c r="B1039">
        <v>10</v>
      </c>
      <c r="C1039" t="s">
        <v>4937</v>
      </c>
      <c r="D1039" t="s">
        <v>4938</v>
      </c>
      <c r="E1039">
        <v>474.14</v>
      </c>
      <c r="F1039">
        <v>392.65</v>
      </c>
      <c r="G1039">
        <v>536.83000000000004</v>
      </c>
      <c r="H1039">
        <v>395.44</v>
      </c>
    </row>
    <row r="1040" spans="1:8" x14ac:dyDescent="0.25">
      <c r="A1040" t="s">
        <v>408</v>
      </c>
      <c r="B1040">
        <v>11</v>
      </c>
      <c r="C1040" t="s">
        <v>5459</v>
      </c>
      <c r="D1040" t="s">
        <v>5460</v>
      </c>
      <c r="E1040">
        <v>7.54</v>
      </c>
      <c r="F1040">
        <v>88.93</v>
      </c>
      <c r="G1040">
        <v>228.07</v>
      </c>
      <c r="H1040">
        <v>384.4</v>
      </c>
    </row>
    <row r="1041" spans="1:8" x14ac:dyDescent="0.25">
      <c r="A1041" t="s">
        <v>408</v>
      </c>
      <c r="B1041">
        <v>12</v>
      </c>
      <c r="C1041" t="s">
        <v>4843</v>
      </c>
      <c r="D1041" t="s">
        <v>4844</v>
      </c>
      <c r="E1041">
        <v>183.14</v>
      </c>
      <c r="F1041">
        <v>189.65</v>
      </c>
      <c r="G1041">
        <v>235.43</v>
      </c>
      <c r="H1041">
        <v>334.76</v>
      </c>
    </row>
    <row r="1042" spans="1:8" x14ac:dyDescent="0.25">
      <c r="A1042" t="s">
        <v>408</v>
      </c>
      <c r="B1042">
        <v>13</v>
      </c>
      <c r="C1042" t="s">
        <v>5618</v>
      </c>
      <c r="D1042" t="s">
        <v>4783</v>
      </c>
      <c r="E1042">
        <v>122.24</v>
      </c>
      <c r="F1042">
        <v>117.37</v>
      </c>
      <c r="G1042">
        <v>159.36000000000001</v>
      </c>
      <c r="H1042">
        <v>334.4</v>
      </c>
    </row>
    <row r="1043" spans="1:8" x14ac:dyDescent="0.25">
      <c r="A1043" t="s">
        <v>408</v>
      </c>
      <c r="B1043">
        <v>14</v>
      </c>
      <c r="C1043" t="s">
        <v>4933</v>
      </c>
      <c r="D1043" t="s">
        <v>4934</v>
      </c>
      <c r="E1043">
        <v>240.54</v>
      </c>
      <c r="F1043">
        <v>153.58000000000001</v>
      </c>
      <c r="G1043">
        <v>387.27</v>
      </c>
      <c r="H1043">
        <v>307.57</v>
      </c>
    </row>
    <row r="1044" spans="1:8" x14ac:dyDescent="0.25">
      <c r="A1044" t="s">
        <v>408</v>
      </c>
      <c r="B1044">
        <v>15</v>
      </c>
      <c r="C1044" t="s">
        <v>5308</v>
      </c>
      <c r="D1044" t="s">
        <v>5309</v>
      </c>
      <c r="E1044">
        <v>166.54</v>
      </c>
      <c r="F1044">
        <v>207.9</v>
      </c>
      <c r="G1044">
        <v>222.65</v>
      </c>
      <c r="H1044">
        <v>303.39999999999998</v>
      </c>
    </row>
    <row r="1045" spans="1:8" x14ac:dyDescent="0.25">
      <c r="A1045" t="s">
        <v>408</v>
      </c>
      <c r="B1045">
        <v>16</v>
      </c>
      <c r="C1045" t="s">
        <v>5461</v>
      </c>
      <c r="D1045" t="s">
        <v>5462</v>
      </c>
      <c r="E1045">
        <v>222.62</v>
      </c>
      <c r="F1045">
        <v>232.34</v>
      </c>
      <c r="G1045">
        <v>355.32</v>
      </c>
      <c r="H1045">
        <v>302.83</v>
      </c>
    </row>
    <row r="1046" spans="1:8" x14ac:dyDescent="0.25">
      <c r="A1046" t="s">
        <v>408</v>
      </c>
      <c r="B1046">
        <v>17</v>
      </c>
      <c r="C1046" t="s">
        <v>5619</v>
      </c>
      <c r="D1046" t="s">
        <v>5620</v>
      </c>
      <c r="E1046">
        <v>456.78</v>
      </c>
      <c r="F1046">
        <v>368.31</v>
      </c>
      <c r="G1046">
        <v>105.05</v>
      </c>
      <c r="H1046">
        <v>297.55</v>
      </c>
    </row>
    <row r="1047" spans="1:8" x14ac:dyDescent="0.25">
      <c r="A1047" t="s">
        <v>408</v>
      </c>
      <c r="B1047">
        <v>18</v>
      </c>
      <c r="C1047" t="s">
        <v>5621</v>
      </c>
      <c r="D1047" t="s">
        <v>5622</v>
      </c>
      <c r="E1047">
        <v>513.49</v>
      </c>
      <c r="F1047">
        <v>494.95</v>
      </c>
      <c r="G1047">
        <v>679.84</v>
      </c>
      <c r="H1047">
        <v>274.27</v>
      </c>
    </row>
    <row r="1048" spans="1:8" x14ac:dyDescent="0.25">
      <c r="A1048" t="s">
        <v>408</v>
      </c>
      <c r="B1048">
        <v>19</v>
      </c>
      <c r="C1048" t="s">
        <v>4849</v>
      </c>
      <c r="D1048" t="s">
        <v>4850</v>
      </c>
      <c r="E1048">
        <v>166.78</v>
      </c>
      <c r="F1048">
        <v>178.59</v>
      </c>
      <c r="G1048">
        <v>223.06</v>
      </c>
      <c r="H1048">
        <v>264.01</v>
      </c>
    </row>
    <row r="1049" spans="1:8" x14ac:dyDescent="0.25">
      <c r="A1049" t="s">
        <v>408</v>
      </c>
      <c r="B1049">
        <v>20</v>
      </c>
      <c r="C1049" t="s">
        <v>5623</v>
      </c>
      <c r="D1049" t="s">
        <v>5624</v>
      </c>
      <c r="E1049">
        <v>168.72</v>
      </c>
      <c r="F1049">
        <v>278.26</v>
      </c>
      <c r="G1049">
        <v>456.25</v>
      </c>
      <c r="H1049">
        <v>262.39</v>
      </c>
    </row>
    <row r="1050" spans="1:8" x14ac:dyDescent="0.25">
      <c r="A1050" t="s">
        <v>408</v>
      </c>
      <c r="B1050">
        <v>21</v>
      </c>
      <c r="C1050" t="s">
        <v>5522</v>
      </c>
      <c r="D1050" t="s">
        <v>5523</v>
      </c>
      <c r="E1050">
        <v>42.72</v>
      </c>
      <c r="F1050">
        <v>79.23</v>
      </c>
      <c r="G1050">
        <v>119.76</v>
      </c>
      <c r="H1050">
        <v>241.4</v>
      </c>
    </row>
    <row r="1051" spans="1:8" x14ac:dyDescent="0.25">
      <c r="A1051" t="s">
        <v>408</v>
      </c>
      <c r="B1051">
        <v>22</v>
      </c>
      <c r="C1051" t="s">
        <v>5494</v>
      </c>
      <c r="D1051" t="s">
        <v>5495</v>
      </c>
      <c r="E1051">
        <v>69.86</v>
      </c>
      <c r="F1051">
        <v>252.36</v>
      </c>
      <c r="G1051">
        <v>343.12</v>
      </c>
      <c r="H1051">
        <v>239.43</v>
      </c>
    </row>
    <row r="1052" spans="1:8" x14ac:dyDescent="0.25">
      <c r="A1052" t="s">
        <v>408</v>
      </c>
      <c r="B1052">
        <v>23</v>
      </c>
      <c r="C1052" t="s">
        <v>4841</v>
      </c>
      <c r="D1052" t="s">
        <v>4842</v>
      </c>
      <c r="E1052">
        <v>293.33999999999997</v>
      </c>
      <c r="F1052">
        <v>312.32</v>
      </c>
      <c r="G1052">
        <v>287.58</v>
      </c>
      <c r="H1052">
        <v>239.21</v>
      </c>
    </row>
    <row r="1053" spans="1:8" x14ac:dyDescent="0.25">
      <c r="A1053" t="s">
        <v>408</v>
      </c>
      <c r="B1053">
        <v>24</v>
      </c>
      <c r="C1053" t="s">
        <v>5625</v>
      </c>
      <c r="D1053" t="s">
        <v>5626</v>
      </c>
      <c r="E1053">
        <v>233.52</v>
      </c>
      <c r="F1053">
        <v>283.95</v>
      </c>
      <c r="G1053">
        <v>331.92</v>
      </c>
      <c r="H1053">
        <v>233.63</v>
      </c>
    </row>
    <row r="1054" spans="1:8" x14ac:dyDescent="0.25">
      <c r="A1054" t="s">
        <v>408</v>
      </c>
      <c r="B1054">
        <v>25</v>
      </c>
      <c r="C1054" t="s">
        <v>5532</v>
      </c>
      <c r="D1054" t="s">
        <v>5533</v>
      </c>
      <c r="E1054">
        <v>111.84</v>
      </c>
      <c r="F1054">
        <v>265.02999999999997</v>
      </c>
      <c r="G1054">
        <v>193.6</v>
      </c>
      <c r="H1054">
        <v>232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15881.79</v>
      </c>
      <c r="F1055">
        <v>18090.96</v>
      </c>
      <c r="G1055">
        <v>20371.3</v>
      </c>
      <c r="H1055">
        <v>16809.02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12402.28</v>
      </c>
      <c r="F1056">
        <v>14988.77</v>
      </c>
      <c r="G1056">
        <v>16783.98</v>
      </c>
      <c r="H1056">
        <v>15103.11</v>
      </c>
    </row>
    <row r="1057" spans="1:8" x14ac:dyDescent="0.25">
      <c r="A1057" t="s">
        <v>5627</v>
      </c>
      <c r="B1057">
        <v>1</v>
      </c>
      <c r="C1057" t="s">
        <v>4847</v>
      </c>
      <c r="D1057" t="s">
        <v>4848</v>
      </c>
      <c r="E1057">
        <v>5391.94</v>
      </c>
      <c r="F1057">
        <v>6071.64</v>
      </c>
      <c r="G1057">
        <v>7229.43</v>
      </c>
      <c r="H1057">
        <v>6416.72</v>
      </c>
    </row>
    <row r="1058" spans="1:8" x14ac:dyDescent="0.25">
      <c r="A1058" t="s">
        <v>5627</v>
      </c>
      <c r="B1058">
        <v>2</v>
      </c>
      <c r="C1058" t="s">
        <v>4941</v>
      </c>
      <c r="D1058" t="s">
        <v>4942</v>
      </c>
      <c r="E1058">
        <v>2749.16</v>
      </c>
      <c r="F1058">
        <v>3938.49</v>
      </c>
      <c r="G1058">
        <v>4628.5200000000004</v>
      </c>
      <c r="H1058">
        <v>4273.92</v>
      </c>
    </row>
    <row r="1059" spans="1:8" x14ac:dyDescent="0.25">
      <c r="A1059" t="s">
        <v>5627</v>
      </c>
      <c r="B1059">
        <v>3</v>
      </c>
      <c r="C1059" t="s">
        <v>5204</v>
      </c>
      <c r="D1059" t="s">
        <v>5205</v>
      </c>
      <c r="E1059">
        <v>516.5</v>
      </c>
      <c r="F1059">
        <v>603.67999999999995</v>
      </c>
      <c r="G1059">
        <v>995.26</v>
      </c>
      <c r="H1059">
        <v>641.33000000000004</v>
      </c>
    </row>
    <row r="1060" spans="1:8" x14ac:dyDescent="0.25">
      <c r="A1060" t="s">
        <v>5627</v>
      </c>
      <c r="B1060">
        <v>4</v>
      </c>
      <c r="C1060" t="s">
        <v>5391</v>
      </c>
      <c r="D1060" t="s">
        <v>5392</v>
      </c>
      <c r="E1060">
        <v>465.6</v>
      </c>
      <c r="F1060">
        <v>462.31</v>
      </c>
      <c r="G1060">
        <v>302.08999999999997</v>
      </c>
      <c r="H1060">
        <v>402.6</v>
      </c>
    </row>
    <row r="1061" spans="1:8" x14ac:dyDescent="0.25">
      <c r="A1061" t="s">
        <v>5627</v>
      </c>
      <c r="B1061">
        <v>5</v>
      </c>
      <c r="C1061" t="s">
        <v>4863</v>
      </c>
      <c r="D1061" t="s">
        <v>4864</v>
      </c>
      <c r="E1061">
        <v>333.94</v>
      </c>
      <c r="F1061">
        <v>354.87</v>
      </c>
      <c r="G1061">
        <v>386.65</v>
      </c>
      <c r="H1061">
        <v>392.22</v>
      </c>
    </row>
    <row r="1062" spans="1:8" x14ac:dyDescent="0.25">
      <c r="A1062" t="s">
        <v>5627</v>
      </c>
      <c r="B1062">
        <v>6</v>
      </c>
      <c r="C1062" t="s">
        <v>4849</v>
      </c>
      <c r="D1062" t="s">
        <v>4850</v>
      </c>
      <c r="E1062">
        <v>279.38</v>
      </c>
      <c r="F1062">
        <v>370.76</v>
      </c>
      <c r="G1062">
        <v>317.92</v>
      </c>
      <c r="H1062">
        <v>314.85000000000002</v>
      </c>
    </row>
    <row r="1063" spans="1:8" x14ac:dyDescent="0.25">
      <c r="A1063" t="s">
        <v>5627</v>
      </c>
      <c r="B1063">
        <v>7</v>
      </c>
      <c r="C1063" t="s">
        <v>643</v>
      </c>
      <c r="D1063" t="s">
        <v>4769</v>
      </c>
      <c r="E1063">
        <v>343.27</v>
      </c>
      <c r="F1063">
        <v>483.55</v>
      </c>
      <c r="G1063">
        <v>245.96</v>
      </c>
      <c r="H1063">
        <v>230.6</v>
      </c>
    </row>
    <row r="1064" spans="1:8" x14ac:dyDescent="0.25">
      <c r="A1064" t="s">
        <v>5627</v>
      </c>
      <c r="B1064">
        <v>8</v>
      </c>
      <c r="C1064" t="s">
        <v>5206</v>
      </c>
      <c r="D1064" t="s">
        <v>5207</v>
      </c>
      <c r="E1064">
        <v>188.57</v>
      </c>
      <c r="F1064">
        <v>295.56</v>
      </c>
      <c r="G1064">
        <v>218.14</v>
      </c>
      <c r="H1064">
        <v>228.98</v>
      </c>
    </row>
    <row r="1065" spans="1:8" x14ac:dyDescent="0.25">
      <c r="A1065" t="s">
        <v>5627</v>
      </c>
      <c r="B1065">
        <v>9</v>
      </c>
      <c r="C1065" t="s">
        <v>5087</v>
      </c>
      <c r="D1065" t="s">
        <v>5088</v>
      </c>
      <c r="E1065">
        <v>200.66</v>
      </c>
      <c r="F1065">
        <v>227.26</v>
      </c>
      <c r="G1065">
        <v>245.46</v>
      </c>
      <c r="H1065">
        <v>227.01</v>
      </c>
    </row>
    <row r="1066" spans="1:8" x14ac:dyDescent="0.25">
      <c r="A1066" t="s">
        <v>5627</v>
      </c>
      <c r="B1066">
        <v>10</v>
      </c>
      <c r="C1066" t="s">
        <v>5628</v>
      </c>
      <c r="D1066" t="s">
        <v>5629</v>
      </c>
      <c r="E1066">
        <v>128.29</v>
      </c>
      <c r="F1066">
        <v>196.69</v>
      </c>
      <c r="G1066">
        <v>447.9</v>
      </c>
      <c r="H1066">
        <v>220.67</v>
      </c>
    </row>
    <row r="1067" spans="1:8" x14ac:dyDescent="0.25">
      <c r="A1067" t="s">
        <v>5627</v>
      </c>
      <c r="B1067">
        <v>11</v>
      </c>
      <c r="C1067" t="s">
        <v>4923</v>
      </c>
      <c r="D1067" t="s">
        <v>4924</v>
      </c>
      <c r="E1067">
        <v>118.71</v>
      </c>
      <c r="F1067">
        <v>129.19999999999999</v>
      </c>
      <c r="G1067">
        <v>164.87</v>
      </c>
      <c r="H1067">
        <v>169.65</v>
      </c>
    </row>
    <row r="1068" spans="1:8" x14ac:dyDescent="0.25">
      <c r="A1068" t="s">
        <v>5627</v>
      </c>
      <c r="B1068">
        <v>12</v>
      </c>
      <c r="C1068" t="s">
        <v>5305</v>
      </c>
      <c r="D1068" t="s">
        <v>5306</v>
      </c>
      <c r="E1068">
        <v>40.6</v>
      </c>
      <c r="F1068">
        <v>58.1</v>
      </c>
      <c r="G1068">
        <v>38.020000000000003</v>
      </c>
      <c r="H1068">
        <v>160.59</v>
      </c>
    </row>
    <row r="1069" spans="1:8" x14ac:dyDescent="0.25">
      <c r="A1069" t="s">
        <v>5627</v>
      </c>
      <c r="B1069">
        <v>13</v>
      </c>
      <c r="C1069" t="s">
        <v>5307</v>
      </c>
      <c r="D1069" t="s">
        <v>5201</v>
      </c>
      <c r="E1069">
        <v>316.72000000000003</v>
      </c>
      <c r="F1069">
        <v>196.92</v>
      </c>
      <c r="G1069">
        <v>210.8</v>
      </c>
      <c r="H1069">
        <v>143.12</v>
      </c>
    </row>
    <row r="1070" spans="1:8" x14ac:dyDescent="0.25">
      <c r="A1070" t="s">
        <v>5627</v>
      </c>
      <c r="B1070">
        <v>14</v>
      </c>
      <c r="C1070" t="s">
        <v>5630</v>
      </c>
      <c r="D1070" t="s">
        <v>5631</v>
      </c>
      <c r="E1070">
        <v>134.41</v>
      </c>
      <c r="F1070">
        <v>175.11</v>
      </c>
      <c r="G1070">
        <v>209.02</v>
      </c>
      <c r="H1070">
        <v>137.68</v>
      </c>
    </row>
    <row r="1071" spans="1:8" x14ac:dyDescent="0.25">
      <c r="A1071" t="s">
        <v>5627</v>
      </c>
      <c r="B1071">
        <v>15</v>
      </c>
      <c r="C1071" t="s">
        <v>5632</v>
      </c>
      <c r="D1071" t="s">
        <v>5633</v>
      </c>
      <c r="E1071">
        <v>25.61</v>
      </c>
      <c r="F1071">
        <v>43.77</v>
      </c>
      <c r="G1071">
        <v>25.11</v>
      </c>
      <c r="H1071">
        <v>133.61000000000001</v>
      </c>
    </row>
    <row r="1072" spans="1:8" x14ac:dyDescent="0.25">
      <c r="A1072" t="s">
        <v>5627</v>
      </c>
      <c r="B1072">
        <v>16</v>
      </c>
      <c r="C1072" t="s">
        <v>5142</v>
      </c>
      <c r="D1072" t="s">
        <v>5143</v>
      </c>
      <c r="E1072">
        <v>53.4</v>
      </c>
      <c r="F1072">
        <v>56.04</v>
      </c>
      <c r="G1072">
        <v>106.78</v>
      </c>
      <c r="H1072">
        <v>119.08</v>
      </c>
    </row>
    <row r="1073" spans="1:8" x14ac:dyDescent="0.25">
      <c r="A1073" t="s">
        <v>5627</v>
      </c>
      <c r="B1073">
        <v>17</v>
      </c>
      <c r="C1073" t="s">
        <v>4841</v>
      </c>
      <c r="D1073" t="s">
        <v>4842</v>
      </c>
      <c r="E1073">
        <v>133.36000000000001</v>
      </c>
      <c r="F1073">
        <v>177.42</v>
      </c>
      <c r="G1073">
        <v>112.82</v>
      </c>
      <c r="H1073">
        <v>116.52</v>
      </c>
    </row>
    <row r="1074" spans="1:8" x14ac:dyDescent="0.25">
      <c r="A1074" t="s">
        <v>5627</v>
      </c>
      <c r="B1074">
        <v>18</v>
      </c>
      <c r="C1074" t="s">
        <v>5634</v>
      </c>
      <c r="D1074" t="s">
        <v>5635</v>
      </c>
      <c r="E1074">
        <v>100.33</v>
      </c>
      <c r="F1074">
        <v>124.74</v>
      </c>
      <c r="G1074">
        <v>138.1</v>
      </c>
      <c r="H1074">
        <v>114.22</v>
      </c>
    </row>
    <row r="1075" spans="1:8" x14ac:dyDescent="0.25">
      <c r="A1075" t="s">
        <v>5627</v>
      </c>
      <c r="B1075">
        <v>19</v>
      </c>
      <c r="C1075" t="s">
        <v>5508</v>
      </c>
      <c r="D1075" t="s">
        <v>5509</v>
      </c>
      <c r="E1075">
        <v>81.25</v>
      </c>
      <c r="F1075">
        <v>129.9</v>
      </c>
      <c r="G1075">
        <v>33.619999999999997</v>
      </c>
      <c r="H1075">
        <v>113.54</v>
      </c>
    </row>
    <row r="1076" spans="1:8" x14ac:dyDescent="0.25">
      <c r="A1076" t="s">
        <v>5627</v>
      </c>
      <c r="B1076">
        <v>20</v>
      </c>
      <c r="C1076" t="s">
        <v>4929</v>
      </c>
      <c r="D1076" t="s">
        <v>4930</v>
      </c>
      <c r="E1076">
        <v>141.05000000000001</v>
      </c>
      <c r="F1076">
        <v>207.48</v>
      </c>
      <c r="G1076">
        <v>138.54</v>
      </c>
      <c r="H1076">
        <v>106.17</v>
      </c>
    </row>
    <row r="1077" spans="1:8" x14ac:dyDescent="0.25">
      <c r="A1077" t="s">
        <v>5627</v>
      </c>
      <c r="B1077">
        <v>21</v>
      </c>
      <c r="C1077" t="s">
        <v>5636</v>
      </c>
      <c r="D1077" t="s">
        <v>5637</v>
      </c>
      <c r="E1077">
        <v>115.87</v>
      </c>
      <c r="F1077">
        <v>82.7</v>
      </c>
      <c r="G1077">
        <v>81.819999999999993</v>
      </c>
      <c r="H1077">
        <v>99.47</v>
      </c>
    </row>
    <row r="1078" spans="1:8" x14ac:dyDescent="0.25">
      <c r="A1078" t="s">
        <v>5627</v>
      </c>
      <c r="B1078">
        <v>22</v>
      </c>
      <c r="C1078" t="s">
        <v>5638</v>
      </c>
      <c r="D1078" t="s">
        <v>5639</v>
      </c>
      <c r="E1078">
        <v>115.41</v>
      </c>
      <c r="F1078">
        <v>63.9</v>
      </c>
      <c r="G1078">
        <v>82.14</v>
      </c>
      <c r="H1078">
        <v>90.05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194.74</v>
      </c>
      <c r="F1079">
        <v>234.18</v>
      </c>
      <c r="G1079">
        <v>155.15</v>
      </c>
      <c r="H1079">
        <v>86.77</v>
      </c>
    </row>
    <row r="1080" spans="1:8" x14ac:dyDescent="0.25">
      <c r="A1080" t="s">
        <v>5627</v>
      </c>
      <c r="B1080">
        <v>24</v>
      </c>
      <c r="C1080" t="s">
        <v>5640</v>
      </c>
      <c r="D1080" t="s">
        <v>5641</v>
      </c>
      <c r="E1080">
        <v>136.59</v>
      </c>
      <c r="F1080">
        <v>200.88</v>
      </c>
      <c r="G1080">
        <v>135.78</v>
      </c>
      <c r="H1080">
        <v>84.25</v>
      </c>
    </row>
    <row r="1081" spans="1:8" x14ac:dyDescent="0.25">
      <c r="A1081" t="s">
        <v>5627</v>
      </c>
      <c r="B1081">
        <v>25</v>
      </c>
      <c r="C1081" t="s">
        <v>5364</v>
      </c>
      <c r="D1081" t="s">
        <v>5365</v>
      </c>
      <c r="E1081">
        <v>96.94</v>
      </c>
      <c r="F1081">
        <v>103.64</v>
      </c>
      <c r="G1081">
        <v>134.1</v>
      </c>
      <c r="H1081">
        <v>79.47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2391.44</v>
      </c>
      <c r="F1082">
        <v>2405.36</v>
      </c>
      <c r="G1082">
        <v>2675.36</v>
      </c>
      <c r="H1082">
        <v>2401.5500000000002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1160.06</v>
      </c>
      <c r="F1083">
        <v>1297.3399999999999</v>
      </c>
      <c r="G1083">
        <v>1579.9</v>
      </c>
      <c r="H1083">
        <v>1529.6</v>
      </c>
    </row>
    <row r="1084" spans="1:8" x14ac:dyDescent="0.25">
      <c r="A1084" t="s">
        <v>411</v>
      </c>
      <c r="B1084">
        <v>1</v>
      </c>
      <c r="C1084" t="s">
        <v>5506</v>
      </c>
      <c r="D1084" t="s">
        <v>5507</v>
      </c>
      <c r="E1084">
        <v>155.09</v>
      </c>
      <c r="F1084">
        <v>188.22</v>
      </c>
      <c r="G1084">
        <v>357.61</v>
      </c>
      <c r="H1084">
        <v>376.53</v>
      </c>
    </row>
    <row r="1085" spans="1:8" x14ac:dyDescent="0.25">
      <c r="A1085" t="s">
        <v>411</v>
      </c>
      <c r="B1085">
        <v>2</v>
      </c>
      <c r="C1085" t="s">
        <v>5632</v>
      </c>
      <c r="D1085" t="s">
        <v>5633</v>
      </c>
      <c r="E1085">
        <v>84.35</v>
      </c>
      <c r="F1085">
        <v>96.39</v>
      </c>
      <c r="G1085">
        <v>183.06</v>
      </c>
      <c r="H1085">
        <v>224.03</v>
      </c>
    </row>
    <row r="1086" spans="1:8" x14ac:dyDescent="0.25">
      <c r="A1086" t="s">
        <v>411</v>
      </c>
      <c r="B1086">
        <v>3</v>
      </c>
      <c r="C1086" t="s">
        <v>5109</v>
      </c>
      <c r="D1086" t="s">
        <v>5110</v>
      </c>
      <c r="E1086">
        <v>100.8</v>
      </c>
      <c r="F1086">
        <v>164.2</v>
      </c>
      <c r="G1086">
        <v>171.68</v>
      </c>
      <c r="H1086">
        <v>201.59</v>
      </c>
    </row>
    <row r="1087" spans="1:8" x14ac:dyDescent="0.25">
      <c r="A1087" t="s">
        <v>411</v>
      </c>
      <c r="B1087">
        <v>4</v>
      </c>
      <c r="C1087" t="s">
        <v>5642</v>
      </c>
      <c r="D1087" t="s">
        <v>5643</v>
      </c>
      <c r="E1087">
        <v>59.49</v>
      </c>
      <c r="F1087">
        <v>60.06</v>
      </c>
      <c r="G1087">
        <v>62.72</v>
      </c>
      <c r="H1087">
        <v>106.25</v>
      </c>
    </row>
    <row r="1088" spans="1:8" x14ac:dyDescent="0.25">
      <c r="A1088" t="s">
        <v>411</v>
      </c>
      <c r="B1088">
        <v>5</v>
      </c>
      <c r="C1088" t="s">
        <v>4939</v>
      </c>
      <c r="D1088" t="s">
        <v>4940</v>
      </c>
      <c r="E1088">
        <v>186.19</v>
      </c>
      <c r="F1088">
        <v>251.56</v>
      </c>
      <c r="G1088">
        <v>193.43</v>
      </c>
      <c r="H1088">
        <v>105.25</v>
      </c>
    </row>
    <row r="1089" spans="1:8" x14ac:dyDescent="0.25">
      <c r="A1089" t="s">
        <v>411</v>
      </c>
      <c r="B1089">
        <v>6</v>
      </c>
      <c r="C1089" t="s">
        <v>5310</v>
      </c>
      <c r="D1089" t="s">
        <v>5311</v>
      </c>
      <c r="E1089">
        <v>132.16999999999999</v>
      </c>
      <c r="F1089">
        <v>144.88999999999999</v>
      </c>
      <c r="G1089">
        <v>210.6</v>
      </c>
      <c r="H1089">
        <v>102.96</v>
      </c>
    </row>
    <row r="1090" spans="1:8" x14ac:dyDescent="0.25">
      <c r="A1090" t="s">
        <v>411</v>
      </c>
      <c r="B1090">
        <v>7</v>
      </c>
      <c r="C1090" t="s">
        <v>5644</v>
      </c>
      <c r="D1090" t="s">
        <v>5645</v>
      </c>
      <c r="E1090">
        <v>128.16</v>
      </c>
      <c r="F1090">
        <v>100.84</v>
      </c>
      <c r="G1090">
        <v>50.24</v>
      </c>
      <c r="H1090">
        <v>65.55</v>
      </c>
    </row>
    <row r="1091" spans="1:8" x14ac:dyDescent="0.25">
      <c r="A1091" t="s">
        <v>411</v>
      </c>
      <c r="B1091">
        <v>8</v>
      </c>
      <c r="C1091" t="s">
        <v>5314</v>
      </c>
      <c r="D1091" t="s">
        <v>5315</v>
      </c>
      <c r="E1091">
        <v>91.28</v>
      </c>
      <c r="F1091">
        <v>65.680000000000007</v>
      </c>
      <c r="G1091">
        <v>47.79</v>
      </c>
      <c r="H1091">
        <v>42.89</v>
      </c>
    </row>
    <row r="1092" spans="1:8" x14ac:dyDescent="0.25">
      <c r="A1092" t="s">
        <v>411</v>
      </c>
      <c r="B1092">
        <v>9</v>
      </c>
      <c r="C1092" t="s">
        <v>5646</v>
      </c>
      <c r="D1092" t="s">
        <v>5647</v>
      </c>
      <c r="E1092">
        <v>20.54</v>
      </c>
      <c r="F1092">
        <v>21.84</v>
      </c>
      <c r="G1092">
        <v>23.31</v>
      </c>
      <c r="H1092">
        <v>24.39</v>
      </c>
    </row>
    <row r="1093" spans="1:8" x14ac:dyDescent="0.25">
      <c r="A1093" t="s">
        <v>411</v>
      </c>
      <c r="B1093">
        <v>10</v>
      </c>
      <c r="C1093" t="s">
        <v>4929</v>
      </c>
      <c r="D1093" t="s">
        <v>4930</v>
      </c>
      <c r="E1093">
        <v>17.2</v>
      </c>
      <c r="F1093">
        <v>19.399999999999999</v>
      </c>
      <c r="G1093">
        <v>20.58</v>
      </c>
      <c r="H1093">
        <v>23.32</v>
      </c>
    </row>
    <row r="1094" spans="1:8" x14ac:dyDescent="0.25">
      <c r="A1094" t="s">
        <v>411</v>
      </c>
      <c r="B1094">
        <v>11</v>
      </c>
      <c r="C1094" t="s">
        <v>4770</v>
      </c>
      <c r="D1094" t="s">
        <v>4771</v>
      </c>
      <c r="E1094">
        <v>1.1100000000000001</v>
      </c>
      <c r="F1094">
        <v>1.77</v>
      </c>
      <c r="G1094">
        <v>28.04</v>
      </c>
      <c r="H1094">
        <v>22.73</v>
      </c>
    </row>
    <row r="1095" spans="1:8" x14ac:dyDescent="0.25">
      <c r="A1095" t="s">
        <v>411</v>
      </c>
      <c r="B1095">
        <v>12</v>
      </c>
      <c r="C1095" t="s">
        <v>5648</v>
      </c>
      <c r="D1095" t="s">
        <v>5649</v>
      </c>
      <c r="E1095">
        <v>15.18</v>
      </c>
      <c r="F1095">
        <v>17.54</v>
      </c>
      <c r="G1095">
        <v>20.260000000000002</v>
      </c>
      <c r="H1095">
        <v>22.5</v>
      </c>
    </row>
    <row r="1096" spans="1:8" x14ac:dyDescent="0.25">
      <c r="A1096" t="s">
        <v>411</v>
      </c>
      <c r="B1096">
        <v>13</v>
      </c>
      <c r="C1096" t="s">
        <v>5535</v>
      </c>
      <c r="D1096" t="s">
        <v>5536</v>
      </c>
      <c r="E1096">
        <v>18.739999999999998</v>
      </c>
      <c r="F1096">
        <v>20.239999999999998</v>
      </c>
      <c r="G1096">
        <v>21.49</v>
      </c>
      <c r="H1096">
        <v>21.62</v>
      </c>
    </row>
    <row r="1097" spans="1:8" x14ac:dyDescent="0.25">
      <c r="A1097" t="s">
        <v>411</v>
      </c>
      <c r="B1097">
        <v>14</v>
      </c>
      <c r="C1097" t="s">
        <v>5650</v>
      </c>
      <c r="D1097" t="s">
        <v>5651</v>
      </c>
      <c r="E1097">
        <v>5.5</v>
      </c>
      <c r="F1097">
        <v>3.13</v>
      </c>
      <c r="G1097">
        <v>26.28</v>
      </c>
      <c r="H1097">
        <v>18.850000000000001</v>
      </c>
    </row>
    <row r="1098" spans="1:8" x14ac:dyDescent="0.25">
      <c r="A1098" t="s">
        <v>411</v>
      </c>
      <c r="B1098">
        <v>15</v>
      </c>
      <c r="C1098" t="s">
        <v>4797</v>
      </c>
      <c r="D1098" t="s">
        <v>4798</v>
      </c>
      <c r="E1098">
        <v>8.73</v>
      </c>
      <c r="F1098">
        <v>8.31</v>
      </c>
      <c r="G1098">
        <v>14.72</v>
      </c>
      <c r="H1098">
        <v>18.170000000000002</v>
      </c>
    </row>
    <row r="1099" spans="1:8" x14ac:dyDescent="0.25">
      <c r="A1099" t="s">
        <v>411</v>
      </c>
      <c r="B1099">
        <v>16</v>
      </c>
      <c r="C1099" t="s">
        <v>4911</v>
      </c>
      <c r="D1099" t="s">
        <v>4912</v>
      </c>
      <c r="E1099">
        <v>18.79</v>
      </c>
      <c r="F1099">
        <v>20.14</v>
      </c>
      <c r="G1099">
        <v>18.899999999999999</v>
      </c>
      <c r="H1099">
        <v>17.14</v>
      </c>
    </row>
    <row r="1100" spans="1:8" x14ac:dyDescent="0.25">
      <c r="A1100" t="s">
        <v>411</v>
      </c>
      <c r="B1100">
        <v>17</v>
      </c>
      <c r="C1100" t="s">
        <v>5652</v>
      </c>
      <c r="D1100" t="s">
        <v>5653</v>
      </c>
      <c r="E1100">
        <v>17.850000000000001</v>
      </c>
      <c r="F1100">
        <v>17.93</v>
      </c>
      <c r="G1100">
        <v>16.010000000000002</v>
      </c>
      <c r="H1100">
        <v>16.97</v>
      </c>
    </row>
    <row r="1101" spans="1:8" x14ac:dyDescent="0.25">
      <c r="A1101" t="s">
        <v>411</v>
      </c>
      <c r="B1101">
        <v>18</v>
      </c>
      <c r="C1101" t="s">
        <v>5555</v>
      </c>
      <c r="D1101" t="s">
        <v>5556</v>
      </c>
      <c r="E1101">
        <v>0.66</v>
      </c>
      <c r="F1101">
        <v>0.09</v>
      </c>
      <c r="G1101">
        <v>0.72</v>
      </c>
      <c r="H1101">
        <v>16.39</v>
      </c>
    </row>
    <row r="1102" spans="1:8" x14ac:dyDescent="0.25">
      <c r="A1102" t="s">
        <v>411</v>
      </c>
      <c r="B1102">
        <v>19</v>
      </c>
      <c r="C1102" t="s">
        <v>4861</v>
      </c>
      <c r="D1102" t="s">
        <v>4862</v>
      </c>
      <c r="E1102">
        <v>19.04</v>
      </c>
      <c r="F1102">
        <v>16.28</v>
      </c>
      <c r="G1102">
        <v>14.95</v>
      </c>
      <c r="H1102">
        <v>15.93</v>
      </c>
    </row>
    <row r="1103" spans="1:8" x14ac:dyDescent="0.25">
      <c r="A1103" t="s">
        <v>411</v>
      </c>
      <c r="B1103">
        <v>20</v>
      </c>
      <c r="C1103" t="s">
        <v>4753</v>
      </c>
      <c r="D1103" t="s">
        <v>4746</v>
      </c>
      <c r="E1103">
        <v>2.8</v>
      </c>
      <c r="F1103">
        <v>3.46</v>
      </c>
      <c r="G1103">
        <v>8.98</v>
      </c>
      <c r="H1103">
        <v>15.21</v>
      </c>
    </row>
    <row r="1104" spans="1:8" x14ac:dyDescent="0.25">
      <c r="A1104" t="s">
        <v>411</v>
      </c>
      <c r="B1104">
        <v>21</v>
      </c>
      <c r="C1104" t="s">
        <v>4997</v>
      </c>
      <c r="D1104" t="s">
        <v>4998</v>
      </c>
      <c r="E1104">
        <v>20.149999999999999</v>
      </c>
      <c r="F1104">
        <v>21.41</v>
      </c>
      <c r="G1104">
        <v>18.96</v>
      </c>
      <c r="H1104">
        <v>14.75</v>
      </c>
    </row>
    <row r="1105" spans="1:8" x14ac:dyDescent="0.25">
      <c r="A1105" t="s">
        <v>411</v>
      </c>
      <c r="B1105">
        <v>22</v>
      </c>
      <c r="C1105" t="s">
        <v>5023</v>
      </c>
      <c r="D1105" t="s">
        <v>5024</v>
      </c>
      <c r="E1105">
        <v>21.74</v>
      </c>
      <c r="F1105">
        <v>19.5</v>
      </c>
      <c r="G1105">
        <v>16.55</v>
      </c>
      <c r="H1105">
        <v>14.37</v>
      </c>
    </row>
    <row r="1106" spans="1:8" x14ac:dyDescent="0.25">
      <c r="A1106" t="s">
        <v>411</v>
      </c>
      <c r="B1106">
        <v>23</v>
      </c>
      <c r="C1106" t="s">
        <v>5654</v>
      </c>
      <c r="D1106" t="s">
        <v>5655</v>
      </c>
      <c r="E1106">
        <v>11.58</v>
      </c>
      <c r="F1106">
        <v>7.54</v>
      </c>
      <c r="G1106">
        <v>25.73</v>
      </c>
      <c r="H1106">
        <v>14.18</v>
      </c>
    </row>
    <row r="1107" spans="1:8" x14ac:dyDescent="0.25">
      <c r="A1107" t="s">
        <v>411</v>
      </c>
      <c r="B1107">
        <v>24</v>
      </c>
      <c r="C1107" t="s">
        <v>5268</v>
      </c>
      <c r="D1107" t="s">
        <v>5269</v>
      </c>
      <c r="E1107">
        <v>16.04</v>
      </c>
      <c r="F1107">
        <v>18.37</v>
      </c>
      <c r="G1107">
        <v>18.25</v>
      </c>
      <c r="H1107">
        <v>14.17</v>
      </c>
    </row>
    <row r="1108" spans="1:8" x14ac:dyDescent="0.25">
      <c r="A1108" t="s">
        <v>411</v>
      </c>
      <c r="B1108">
        <v>25</v>
      </c>
      <c r="C1108" t="s">
        <v>5656</v>
      </c>
      <c r="D1108" t="s">
        <v>5657</v>
      </c>
      <c r="E1108">
        <v>6.91</v>
      </c>
      <c r="F1108">
        <v>8.57</v>
      </c>
      <c r="G1108">
        <v>9.06</v>
      </c>
      <c r="H1108">
        <v>13.88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32201.66</v>
      </c>
      <c r="F1109">
        <v>34626.720000000001</v>
      </c>
      <c r="G1109">
        <v>41462.39</v>
      </c>
      <c r="H1109">
        <v>30295.31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20231.25</v>
      </c>
      <c r="F1110">
        <v>22028.7</v>
      </c>
      <c r="G1110">
        <v>28517.07</v>
      </c>
      <c r="H1110">
        <v>18832.5</v>
      </c>
    </row>
    <row r="1111" spans="1:8" x14ac:dyDescent="0.25">
      <c r="A1111" t="s">
        <v>414</v>
      </c>
      <c r="B1111">
        <v>1</v>
      </c>
      <c r="C1111" t="s">
        <v>4747</v>
      </c>
      <c r="D1111" t="s">
        <v>4748</v>
      </c>
      <c r="E1111">
        <v>6275.81</v>
      </c>
      <c r="F1111">
        <v>7905.95</v>
      </c>
      <c r="G1111">
        <v>12398.96</v>
      </c>
      <c r="H1111">
        <v>4039.47</v>
      </c>
    </row>
    <row r="1112" spans="1:8" x14ac:dyDescent="0.25">
      <c r="A1112" t="s">
        <v>414</v>
      </c>
      <c r="B1112">
        <v>2</v>
      </c>
      <c r="C1112" t="s">
        <v>4745</v>
      </c>
      <c r="D1112" t="s">
        <v>4746</v>
      </c>
      <c r="E1112">
        <v>3036.77</v>
      </c>
      <c r="F1112">
        <v>3053.71</v>
      </c>
      <c r="G1112">
        <v>4717.21</v>
      </c>
      <c r="H1112">
        <v>3936.4</v>
      </c>
    </row>
    <row r="1113" spans="1:8" x14ac:dyDescent="0.25">
      <c r="A1113" t="s">
        <v>414</v>
      </c>
      <c r="B1113">
        <v>3</v>
      </c>
      <c r="C1113" t="s">
        <v>4749</v>
      </c>
      <c r="D1113" t="s">
        <v>4750</v>
      </c>
      <c r="E1113">
        <v>2311.2800000000002</v>
      </c>
      <c r="F1113">
        <v>2222.1999999999998</v>
      </c>
      <c r="G1113">
        <v>3199.05</v>
      </c>
      <c r="H1113">
        <v>2400.9899999999998</v>
      </c>
    </row>
    <row r="1114" spans="1:8" x14ac:dyDescent="0.25">
      <c r="A1114" t="s">
        <v>414</v>
      </c>
      <c r="B1114">
        <v>4</v>
      </c>
      <c r="C1114" t="s">
        <v>5658</v>
      </c>
      <c r="D1114" t="s">
        <v>5659</v>
      </c>
      <c r="E1114">
        <v>262.88</v>
      </c>
      <c r="F1114">
        <v>224.29</v>
      </c>
      <c r="G1114">
        <v>163.78</v>
      </c>
      <c r="H1114">
        <v>1934.35</v>
      </c>
    </row>
    <row r="1115" spans="1:8" x14ac:dyDescent="0.25">
      <c r="A1115" t="s">
        <v>414</v>
      </c>
      <c r="B1115">
        <v>5</v>
      </c>
      <c r="C1115" t="s">
        <v>5247</v>
      </c>
      <c r="D1115" t="s">
        <v>5248</v>
      </c>
      <c r="E1115">
        <v>629.07000000000005</v>
      </c>
      <c r="F1115">
        <v>828.73</v>
      </c>
      <c r="G1115">
        <v>971.85</v>
      </c>
      <c r="H1115">
        <v>895.19</v>
      </c>
    </row>
    <row r="1116" spans="1:8" x14ac:dyDescent="0.25">
      <c r="A1116" t="s">
        <v>414</v>
      </c>
      <c r="B1116">
        <v>6</v>
      </c>
      <c r="C1116" t="s">
        <v>4753</v>
      </c>
      <c r="D1116" t="s">
        <v>4746</v>
      </c>
      <c r="E1116">
        <v>1189.4100000000001</v>
      </c>
      <c r="F1116">
        <v>939.11</v>
      </c>
      <c r="G1116">
        <v>550.08000000000004</v>
      </c>
      <c r="H1116">
        <v>729.06</v>
      </c>
    </row>
    <row r="1117" spans="1:8" x14ac:dyDescent="0.25">
      <c r="A1117" t="s">
        <v>414</v>
      </c>
      <c r="B1117">
        <v>7</v>
      </c>
      <c r="C1117" t="s">
        <v>4756</v>
      </c>
      <c r="D1117" t="s">
        <v>4750</v>
      </c>
      <c r="E1117">
        <v>1817.64</v>
      </c>
      <c r="F1117">
        <v>1907.86</v>
      </c>
      <c r="G1117">
        <v>1238.22</v>
      </c>
      <c r="H1117">
        <v>588.69000000000005</v>
      </c>
    </row>
    <row r="1118" spans="1:8" x14ac:dyDescent="0.25">
      <c r="A1118" t="s">
        <v>414</v>
      </c>
      <c r="B1118">
        <v>8</v>
      </c>
      <c r="C1118" t="s">
        <v>4776</v>
      </c>
      <c r="D1118" t="s">
        <v>4777</v>
      </c>
      <c r="E1118">
        <v>240.86</v>
      </c>
      <c r="F1118">
        <v>347.55</v>
      </c>
      <c r="G1118">
        <v>544.47</v>
      </c>
      <c r="H1118">
        <v>508.07</v>
      </c>
    </row>
    <row r="1119" spans="1:8" x14ac:dyDescent="0.25">
      <c r="A1119" t="s">
        <v>414</v>
      </c>
      <c r="B1119">
        <v>9</v>
      </c>
      <c r="C1119" t="s">
        <v>5196</v>
      </c>
      <c r="D1119" t="s">
        <v>5197</v>
      </c>
      <c r="E1119">
        <v>918.16</v>
      </c>
      <c r="F1119">
        <v>875.83</v>
      </c>
      <c r="G1119">
        <v>562.38</v>
      </c>
      <c r="H1119">
        <v>376.62</v>
      </c>
    </row>
    <row r="1120" spans="1:8" x14ac:dyDescent="0.25">
      <c r="A1120" t="s">
        <v>414</v>
      </c>
      <c r="B1120">
        <v>10</v>
      </c>
      <c r="C1120" t="s">
        <v>5535</v>
      </c>
      <c r="D1120" t="s">
        <v>5536</v>
      </c>
      <c r="E1120">
        <v>420.45</v>
      </c>
      <c r="F1120">
        <v>599.54999999999995</v>
      </c>
      <c r="G1120">
        <v>682.55</v>
      </c>
      <c r="H1120">
        <v>352.62</v>
      </c>
    </row>
    <row r="1121" spans="1:8" x14ac:dyDescent="0.25">
      <c r="A1121" t="s">
        <v>414</v>
      </c>
      <c r="B1121">
        <v>11</v>
      </c>
      <c r="C1121" t="s">
        <v>4979</v>
      </c>
      <c r="D1121" t="s">
        <v>4980</v>
      </c>
      <c r="E1121">
        <v>376.98</v>
      </c>
      <c r="F1121">
        <v>296.19</v>
      </c>
      <c r="G1121">
        <v>254.7</v>
      </c>
      <c r="H1121">
        <v>327.3</v>
      </c>
    </row>
    <row r="1122" spans="1:8" x14ac:dyDescent="0.25">
      <c r="A1122" t="s">
        <v>414</v>
      </c>
      <c r="B1122">
        <v>12</v>
      </c>
      <c r="C1122" t="s">
        <v>5660</v>
      </c>
      <c r="D1122" t="s">
        <v>5248</v>
      </c>
      <c r="E1122">
        <v>499.54</v>
      </c>
      <c r="F1122">
        <v>443.91</v>
      </c>
      <c r="G1122">
        <v>444.83</v>
      </c>
      <c r="H1122">
        <v>317.93</v>
      </c>
    </row>
    <row r="1123" spans="1:8" x14ac:dyDescent="0.25">
      <c r="A1123" t="s">
        <v>414</v>
      </c>
      <c r="B1123">
        <v>13</v>
      </c>
      <c r="C1123" t="s">
        <v>4754</v>
      </c>
      <c r="D1123" t="s">
        <v>4755</v>
      </c>
      <c r="E1123">
        <v>378.74</v>
      </c>
      <c r="F1123">
        <v>351.91</v>
      </c>
      <c r="G1123">
        <v>338.77</v>
      </c>
      <c r="H1123">
        <v>281.93</v>
      </c>
    </row>
    <row r="1124" spans="1:8" x14ac:dyDescent="0.25">
      <c r="A1124" t="s">
        <v>414</v>
      </c>
      <c r="B1124">
        <v>14</v>
      </c>
      <c r="C1124" t="s">
        <v>5661</v>
      </c>
      <c r="D1124" t="s">
        <v>5248</v>
      </c>
      <c r="E1124">
        <v>334.2</v>
      </c>
      <c r="F1124">
        <v>313.31</v>
      </c>
      <c r="G1124">
        <v>315.38</v>
      </c>
      <c r="H1124">
        <v>271.44</v>
      </c>
    </row>
    <row r="1125" spans="1:8" x14ac:dyDescent="0.25">
      <c r="A1125" t="s">
        <v>414</v>
      </c>
      <c r="B1125">
        <v>15</v>
      </c>
      <c r="C1125" t="s">
        <v>5591</v>
      </c>
      <c r="D1125" t="s">
        <v>5592</v>
      </c>
      <c r="E1125">
        <v>107.03</v>
      </c>
      <c r="F1125">
        <v>117.11</v>
      </c>
      <c r="G1125">
        <v>214.97</v>
      </c>
      <c r="H1125">
        <v>258.47000000000003</v>
      </c>
    </row>
    <row r="1126" spans="1:8" x14ac:dyDescent="0.25">
      <c r="A1126" t="s">
        <v>414</v>
      </c>
      <c r="B1126">
        <v>16</v>
      </c>
      <c r="C1126" t="s">
        <v>5023</v>
      </c>
      <c r="D1126" t="s">
        <v>5024</v>
      </c>
      <c r="E1126">
        <v>166.03</v>
      </c>
      <c r="F1126">
        <v>199.23</v>
      </c>
      <c r="G1126">
        <v>195.52</v>
      </c>
      <c r="H1126">
        <v>178.95</v>
      </c>
    </row>
    <row r="1127" spans="1:8" x14ac:dyDescent="0.25">
      <c r="A1127" t="s">
        <v>414</v>
      </c>
      <c r="B1127">
        <v>17</v>
      </c>
      <c r="C1127" t="s">
        <v>5662</v>
      </c>
      <c r="D1127" t="s">
        <v>5663</v>
      </c>
      <c r="E1127">
        <v>105.31</v>
      </c>
      <c r="F1127">
        <v>100.6</v>
      </c>
      <c r="G1127">
        <v>177.54</v>
      </c>
      <c r="H1127">
        <v>175.14</v>
      </c>
    </row>
    <row r="1128" spans="1:8" x14ac:dyDescent="0.25">
      <c r="A1128" t="s">
        <v>414</v>
      </c>
      <c r="B1128">
        <v>18</v>
      </c>
      <c r="C1128" t="s">
        <v>5664</v>
      </c>
      <c r="D1128" t="s">
        <v>5665</v>
      </c>
      <c r="E1128">
        <v>114.89</v>
      </c>
      <c r="F1128">
        <v>132.31</v>
      </c>
      <c r="G1128">
        <v>205.87</v>
      </c>
      <c r="H1128">
        <v>173.92</v>
      </c>
    </row>
    <row r="1129" spans="1:8" x14ac:dyDescent="0.25">
      <c r="A1129" t="s">
        <v>414</v>
      </c>
      <c r="B1129">
        <v>19</v>
      </c>
      <c r="C1129" t="s">
        <v>5666</v>
      </c>
      <c r="D1129" t="s">
        <v>5667</v>
      </c>
      <c r="E1129">
        <v>331.46</v>
      </c>
      <c r="F1129">
        <v>100.82</v>
      </c>
      <c r="G1129">
        <v>246.71</v>
      </c>
      <c r="H1129">
        <v>169.92</v>
      </c>
    </row>
    <row r="1130" spans="1:8" x14ac:dyDescent="0.25">
      <c r="A1130" t="s">
        <v>414</v>
      </c>
      <c r="B1130">
        <v>20</v>
      </c>
      <c r="C1130" t="s">
        <v>4772</v>
      </c>
      <c r="D1130" t="s">
        <v>4773</v>
      </c>
      <c r="E1130">
        <v>201.92</v>
      </c>
      <c r="F1130">
        <v>234.8</v>
      </c>
      <c r="G1130">
        <v>218.1</v>
      </c>
      <c r="H1130">
        <v>166.58</v>
      </c>
    </row>
    <row r="1131" spans="1:8" x14ac:dyDescent="0.25">
      <c r="A1131" t="s">
        <v>414</v>
      </c>
      <c r="B1131">
        <v>21</v>
      </c>
      <c r="C1131" t="s">
        <v>5366</v>
      </c>
      <c r="D1131" t="s">
        <v>5367</v>
      </c>
      <c r="E1131">
        <v>31.85</v>
      </c>
      <c r="F1131">
        <v>106.45</v>
      </c>
      <c r="G1131">
        <v>168.12</v>
      </c>
      <c r="H1131">
        <v>166.08</v>
      </c>
    </row>
    <row r="1132" spans="1:8" x14ac:dyDescent="0.25">
      <c r="A1132" t="s">
        <v>414</v>
      </c>
      <c r="B1132">
        <v>22</v>
      </c>
      <c r="C1132" t="s">
        <v>5579</v>
      </c>
      <c r="D1132" t="s">
        <v>5580</v>
      </c>
      <c r="E1132">
        <v>217.67</v>
      </c>
      <c r="F1132">
        <v>290.52</v>
      </c>
      <c r="G1132">
        <v>150.12</v>
      </c>
      <c r="H1132">
        <v>163.44999999999999</v>
      </c>
    </row>
    <row r="1133" spans="1:8" x14ac:dyDescent="0.25">
      <c r="A1133" t="s">
        <v>414</v>
      </c>
      <c r="B1133">
        <v>23</v>
      </c>
      <c r="C1133" t="s">
        <v>5668</v>
      </c>
      <c r="D1133" t="s">
        <v>5669</v>
      </c>
      <c r="E1133">
        <v>138.72999999999999</v>
      </c>
      <c r="F1133">
        <v>148</v>
      </c>
      <c r="G1133">
        <v>153.63</v>
      </c>
      <c r="H1133">
        <v>145.71</v>
      </c>
    </row>
    <row r="1134" spans="1:8" x14ac:dyDescent="0.25">
      <c r="A1134" t="s">
        <v>414</v>
      </c>
      <c r="B1134">
        <v>24</v>
      </c>
      <c r="C1134" t="s">
        <v>5670</v>
      </c>
      <c r="D1134" t="s">
        <v>5671</v>
      </c>
      <c r="E1134">
        <v>28.1</v>
      </c>
      <c r="F1134">
        <v>140.97999999999999</v>
      </c>
      <c r="G1134">
        <v>221.83</v>
      </c>
      <c r="H1134">
        <v>138.34</v>
      </c>
    </row>
    <row r="1135" spans="1:8" x14ac:dyDescent="0.25">
      <c r="A1135" t="s">
        <v>414</v>
      </c>
      <c r="B1135">
        <v>25</v>
      </c>
      <c r="C1135" t="s">
        <v>5672</v>
      </c>
      <c r="D1135" t="s">
        <v>5673</v>
      </c>
      <c r="E1135">
        <v>96.45</v>
      </c>
      <c r="F1135">
        <v>147.77000000000001</v>
      </c>
      <c r="G1135">
        <v>182.43</v>
      </c>
      <c r="H1135">
        <v>135.88999999999999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1356.23</v>
      </c>
      <c r="F1136">
        <v>1430.12</v>
      </c>
      <c r="G1136">
        <v>1357.04</v>
      </c>
      <c r="H1136">
        <v>1377.4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730.11</v>
      </c>
      <c r="F1137">
        <v>798.98</v>
      </c>
      <c r="G1137">
        <v>766.39</v>
      </c>
      <c r="H1137">
        <v>836.56</v>
      </c>
    </row>
    <row r="1138" spans="1:8" x14ac:dyDescent="0.25">
      <c r="A1138" t="s">
        <v>417</v>
      </c>
      <c r="B1138">
        <v>1</v>
      </c>
      <c r="C1138" t="s">
        <v>5180</v>
      </c>
      <c r="D1138" t="s">
        <v>5181</v>
      </c>
      <c r="E1138">
        <v>90.82</v>
      </c>
      <c r="F1138">
        <v>103.74</v>
      </c>
      <c r="G1138">
        <v>119.07</v>
      </c>
      <c r="H1138">
        <v>110.13</v>
      </c>
    </row>
    <row r="1139" spans="1:8" x14ac:dyDescent="0.25">
      <c r="A1139" t="s">
        <v>417</v>
      </c>
      <c r="B1139">
        <v>2</v>
      </c>
      <c r="C1139" t="s">
        <v>5218</v>
      </c>
      <c r="D1139" t="s">
        <v>5219</v>
      </c>
      <c r="E1139">
        <v>84.36</v>
      </c>
      <c r="F1139">
        <v>86.95</v>
      </c>
      <c r="G1139">
        <v>73.91</v>
      </c>
      <c r="H1139">
        <v>80.5</v>
      </c>
    </row>
    <row r="1140" spans="1:8" x14ac:dyDescent="0.25">
      <c r="A1140" t="s">
        <v>417</v>
      </c>
      <c r="B1140">
        <v>3</v>
      </c>
      <c r="C1140" t="s">
        <v>4763</v>
      </c>
      <c r="D1140" t="s">
        <v>4764</v>
      </c>
      <c r="E1140">
        <v>5</v>
      </c>
      <c r="F1140">
        <v>43.31</v>
      </c>
      <c r="G1140">
        <v>33.72</v>
      </c>
      <c r="H1140">
        <v>66.23</v>
      </c>
    </row>
    <row r="1141" spans="1:8" x14ac:dyDescent="0.25">
      <c r="A1141" t="s">
        <v>417</v>
      </c>
      <c r="B1141">
        <v>4</v>
      </c>
      <c r="C1141" t="s">
        <v>646</v>
      </c>
      <c r="D1141" t="s">
        <v>5230</v>
      </c>
      <c r="E1141">
        <v>47.02</v>
      </c>
      <c r="F1141">
        <v>70.430000000000007</v>
      </c>
      <c r="G1141">
        <v>47.08</v>
      </c>
      <c r="H1141">
        <v>62.94</v>
      </c>
    </row>
    <row r="1142" spans="1:8" x14ac:dyDescent="0.25">
      <c r="A1142" t="s">
        <v>417</v>
      </c>
      <c r="B1142">
        <v>5</v>
      </c>
      <c r="C1142" t="s">
        <v>5192</v>
      </c>
      <c r="D1142" t="s">
        <v>5193</v>
      </c>
      <c r="E1142">
        <v>25.74</v>
      </c>
      <c r="F1142">
        <v>28.56</v>
      </c>
      <c r="G1142">
        <v>39.11</v>
      </c>
      <c r="H1142">
        <v>57.28</v>
      </c>
    </row>
    <row r="1143" spans="1:8" x14ac:dyDescent="0.25">
      <c r="A1143" t="s">
        <v>417</v>
      </c>
      <c r="B1143">
        <v>6</v>
      </c>
      <c r="C1143" t="s">
        <v>5674</v>
      </c>
      <c r="D1143" t="s">
        <v>5675</v>
      </c>
      <c r="E1143">
        <v>0.12</v>
      </c>
      <c r="F1143">
        <v>0</v>
      </c>
      <c r="G1143">
        <v>12.19</v>
      </c>
      <c r="H1143">
        <v>52.65</v>
      </c>
    </row>
    <row r="1144" spans="1:8" x14ac:dyDescent="0.25">
      <c r="A1144" t="s">
        <v>417</v>
      </c>
      <c r="B1144">
        <v>7</v>
      </c>
      <c r="C1144" t="s">
        <v>5194</v>
      </c>
      <c r="D1144" t="s">
        <v>5195</v>
      </c>
      <c r="E1144">
        <v>55.01</v>
      </c>
      <c r="F1144">
        <v>61.96</v>
      </c>
      <c r="G1144">
        <v>46.14</v>
      </c>
      <c r="H1144">
        <v>36.450000000000003</v>
      </c>
    </row>
    <row r="1145" spans="1:8" x14ac:dyDescent="0.25">
      <c r="A1145" t="s">
        <v>417</v>
      </c>
      <c r="B1145">
        <v>8</v>
      </c>
      <c r="C1145" t="s">
        <v>4943</v>
      </c>
      <c r="D1145" t="s">
        <v>4944</v>
      </c>
      <c r="E1145">
        <v>29.34</v>
      </c>
      <c r="F1145">
        <v>37.74</v>
      </c>
      <c r="G1145">
        <v>30.39</v>
      </c>
      <c r="H1145">
        <v>35.25</v>
      </c>
    </row>
    <row r="1146" spans="1:8" x14ac:dyDescent="0.25">
      <c r="A1146" t="s">
        <v>417</v>
      </c>
      <c r="B1146">
        <v>9</v>
      </c>
      <c r="C1146" t="s">
        <v>4961</v>
      </c>
      <c r="D1146" t="s">
        <v>4962</v>
      </c>
      <c r="E1146">
        <v>72.53</v>
      </c>
      <c r="F1146">
        <v>34.72</v>
      </c>
      <c r="G1146">
        <v>25.58</v>
      </c>
      <c r="H1146">
        <v>34</v>
      </c>
    </row>
    <row r="1147" spans="1:8" x14ac:dyDescent="0.25">
      <c r="A1147" t="s">
        <v>417</v>
      </c>
      <c r="B1147">
        <v>10</v>
      </c>
      <c r="C1147" t="s">
        <v>4951</v>
      </c>
      <c r="D1147" t="s">
        <v>4952</v>
      </c>
      <c r="E1147">
        <v>64.11</v>
      </c>
      <c r="F1147">
        <v>57.79</v>
      </c>
      <c r="G1147">
        <v>39.020000000000003</v>
      </c>
      <c r="H1147">
        <v>32.14</v>
      </c>
    </row>
    <row r="1148" spans="1:8" x14ac:dyDescent="0.25">
      <c r="A1148" t="s">
        <v>417</v>
      </c>
      <c r="B1148">
        <v>11</v>
      </c>
      <c r="C1148" t="s">
        <v>5676</v>
      </c>
      <c r="D1148" t="s">
        <v>5677</v>
      </c>
      <c r="E1148">
        <v>35.270000000000003</v>
      </c>
      <c r="F1148">
        <v>33.47</v>
      </c>
      <c r="G1148">
        <v>20.81</v>
      </c>
      <c r="H1148">
        <v>31.93</v>
      </c>
    </row>
    <row r="1149" spans="1:8" x14ac:dyDescent="0.25">
      <c r="A1149" t="s">
        <v>417</v>
      </c>
      <c r="B1149">
        <v>12</v>
      </c>
      <c r="C1149" t="s">
        <v>5678</v>
      </c>
      <c r="D1149" t="s">
        <v>5679</v>
      </c>
      <c r="E1149">
        <v>36.1</v>
      </c>
      <c r="F1149">
        <v>36.369999999999997</v>
      </c>
      <c r="G1149">
        <v>40.25</v>
      </c>
      <c r="H1149">
        <v>30.38</v>
      </c>
    </row>
    <row r="1150" spans="1:8" x14ac:dyDescent="0.25">
      <c r="A1150" t="s">
        <v>417</v>
      </c>
      <c r="B1150">
        <v>13</v>
      </c>
      <c r="C1150" t="s">
        <v>5680</v>
      </c>
      <c r="D1150" t="s">
        <v>5681</v>
      </c>
      <c r="E1150">
        <v>0.03</v>
      </c>
      <c r="F1150">
        <v>0</v>
      </c>
      <c r="G1150">
        <v>42.34</v>
      </c>
      <c r="H1150">
        <v>21.05</v>
      </c>
    </row>
    <row r="1151" spans="1:8" x14ac:dyDescent="0.25">
      <c r="A1151" t="s">
        <v>417</v>
      </c>
      <c r="B1151">
        <v>14</v>
      </c>
      <c r="C1151" t="s">
        <v>5243</v>
      </c>
      <c r="D1151" t="s">
        <v>5244</v>
      </c>
      <c r="E1151">
        <v>19.32</v>
      </c>
      <c r="F1151">
        <v>16.66</v>
      </c>
      <c r="G1151">
        <v>17.2</v>
      </c>
      <c r="H1151">
        <v>20.59</v>
      </c>
    </row>
    <row r="1152" spans="1:8" x14ac:dyDescent="0.25">
      <c r="A1152" t="s">
        <v>417</v>
      </c>
      <c r="B1152">
        <v>15</v>
      </c>
      <c r="C1152" t="s">
        <v>5226</v>
      </c>
      <c r="D1152" t="s">
        <v>5227</v>
      </c>
      <c r="E1152">
        <v>13.97</v>
      </c>
      <c r="F1152">
        <v>18.29</v>
      </c>
      <c r="G1152">
        <v>13.87</v>
      </c>
      <c r="H1152">
        <v>19.350000000000001</v>
      </c>
    </row>
    <row r="1153" spans="1:8" x14ac:dyDescent="0.25">
      <c r="A1153" t="s">
        <v>417</v>
      </c>
      <c r="B1153">
        <v>16</v>
      </c>
      <c r="C1153" t="s">
        <v>5682</v>
      </c>
      <c r="D1153" t="s">
        <v>5683</v>
      </c>
      <c r="E1153">
        <v>0.14000000000000001</v>
      </c>
      <c r="F1153">
        <v>4.3600000000000003</v>
      </c>
      <c r="G1153">
        <v>12.46</v>
      </c>
      <c r="H1153">
        <v>18.21</v>
      </c>
    </row>
    <row r="1154" spans="1:8" x14ac:dyDescent="0.25">
      <c r="A1154" t="s">
        <v>417</v>
      </c>
      <c r="B1154">
        <v>17</v>
      </c>
      <c r="C1154" t="s">
        <v>5684</v>
      </c>
      <c r="D1154" t="s">
        <v>5685</v>
      </c>
      <c r="E1154">
        <v>14.31</v>
      </c>
      <c r="F1154">
        <v>15.14</v>
      </c>
      <c r="G1154">
        <v>15.61</v>
      </c>
      <c r="H1154">
        <v>17.5</v>
      </c>
    </row>
    <row r="1155" spans="1:8" x14ac:dyDescent="0.25">
      <c r="A1155" t="s">
        <v>417</v>
      </c>
      <c r="B1155">
        <v>18</v>
      </c>
      <c r="C1155" t="s">
        <v>5686</v>
      </c>
      <c r="D1155" t="s">
        <v>5687</v>
      </c>
      <c r="E1155">
        <v>18.98</v>
      </c>
      <c r="F1155">
        <v>17.29</v>
      </c>
      <c r="G1155">
        <v>18.899999999999999</v>
      </c>
      <c r="H1155">
        <v>16.39</v>
      </c>
    </row>
    <row r="1156" spans="1:8" x14ac:dyDescent="0.25">
      <c r="A1156" t="s">
        <v>417</v>
      </c>
      <c r="B1156">
        <v>19</v>
      </c>
      <c r="C1156" t="s">
        <v>5376</v>
      </c>
      <c r="D1156" t="s">
        <v>5377</v>
      </c>
      <c r="E1156">
        <v>9.08</v>
      </c>
      <c r="F1156">
        <v>22.74</v>
      </c>
      <c r="G1156">
        <v>19.62</v>
      </c>
      <c r="H1156">
        <v>16.190000000000001</v>
      </c>
    </row>
    <row r="1157" spans="1:8" x14ac:dyDescent="0.25">
      <c r="A1157" t="s">
        <v>417</v>
      </c>
      <c r="B1157">
        <v>20</v>
      </c>
      <c r="C1157" t="s">
        <v>5688</v>
      </c>
      <c r="D1157" t="s">
        <v>5689</v>
      </c>
      <c r="E1157">
        <v>17.45</v>
      </c>
      <c r="F1157">
        <v>19.89</v>
      </c>
      <c r="G1157">
        <v>20.52</v>
      </c>
      <c r="H1157">
        <v>15.32</v>
      </c>
    </row>
    <row r="1158" spans="1:8" x14ac:dyDescent="0.25">
      <c r="A1158" t="s">
        <v>417</v>
      </c>
      <c r="B1158">
        <v>21</v>
      </c>
      <c r="C1158" t="s">
        <v>5690</v>
      </c>
      <c r="D1158" t="s">
        <v>5691</v>
      </c>
      <c r="E1158">
        <v>30.52</v>
      </c>
      <c r="F1158">
        <v>30.09</v>
      </c>
      <c r="G1158">
        <v>19.399999999999999</v>
      </c>
      <c r="H1158">
        <v>14.04</v>
      </c>
    </row>
    <row r="1159" spans="1:8" x14ac:dyDescent="0.25">
      <c r="A1159" t="s">
        <v>417</v>
      </c>
      <c r="B1159">
        <v>22</v>
      </c>
      <c r="C1159" t="s">
        <v>5692</v>
      </c>
      <c r="D1159" t="s">
        <v>5693</v>
      </c>
      <c r="E1159">
        <v>0.52</v>
      </c>
      <c r="F1159">
        <v>0.4</v>
      </c>
      <c r="G1159">
        <v>1.0900000000000001</v>
      </c>
      <c r="H1159">
        <v>12.06</v>
      </c>
    </row>
    <row r="1160" spans="1:8" x14ac:dyDescent="0.25">
      <c r="A1160" t="s">
        <v>417</v>
      </c>
      <c r="B1160">
        <v>23</v>
      </c>
      <c r="C1160" t="s">
        <v>4776</v>
      </c>
      <c r="D1160" t="s">
        <v>4777</v>
      </c>
      <c r="E1160">
        <v>17.23</v>
      </c>
      <c r="F1160">
        <v>15.48</v>
      </c>
      <c r="G1160">
        <v>15.49</v>
      </c>
      <c r="H1160">
        <v>12.06</v>
      </c>
    </row>
    <row r="1161" spans="1:8" x14ac:dyDescent="0.25">
      <c r="A1161" t="s">
        <v>417</v>
      </c>
      <c r="B1161">
        <v>24</v>
      </c>
      <c r="C1161" t="s">
        <v>5694</v>
      </c>
      <c r="D1161" t="s">
        <v>5695</v>
      </c>
      <c r="E1161">
        <v>29.83</v>
      </c>
      <c r="F1161">
        <v>27.31</v>
      </c>
      <c r="G1161">
        <v>28.53</v>
      </c>
      <c r="H1161">
        <v>11.99</v>
      </c>
    </row>
    <row r="1162" spans="1:8" x14ac:dyDescent="0.25">
      <c r="A1162" t="s">
        <v>417</v>
      </c>
      <c r="B1162">
        <v>25</v>
      </c>
      <c r="C1162" t="s">
        <v>5066</v>
      </c>
      <c r="D1162" t="s">
        <v>5067</v>
      </c>
      <c r="E1162">
        <v>13.29</v>
      </c>
      <c r="F1162">
        <v>16.3</v>
      </c>
      <c r="G1162">
        <v>14.1</v>
      </c>
      <c r="H1162">
        <v>11.94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33233.230000000003</v>
      </c>
      <c r="F1163">
        <v>32717.29</v>
      </c>
      <c r="G1163">
        <v>31076.39</v>
      </c>
      <c r="H1163">
        <v>28133.58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14801.83</v>
      </c>
      <c r="F1164">
        <v>13953.49</v>
      </c>
      <c r="G1164">
        <v>13586.7</v>
      </c>
      <c r="H1164">
        <v>13477.85</v>
      </c>
    </row>
    <row r="1165" spans="1:8" x14ac:dyDescent="0.25">
      <c r="A1165" t="s">
        <v>420</v>
      </c>
      <c r="B1165">
        <v>1</v>
      </c>
      <c r="C1165" t="s">
        <v>4849</v>
      </c>
      <c r="D1165" t="s">
        <v>4850</v>
      </c>
      <c r="E1165">
        <v>2307.6999999999998</v>
      </c>
      <c r="F1165">
        <v>2357.39</v>
      </c>
      <c r="G1165">
        <v>2642.3</v>
      </c>
      <c r="H1165">
        <v>2662.37</v>
      </c>
    </row>
    <row r="1166" spans="1:8" x14ac:dyDescent="0.25">
      <c r="A1166" t="s">
        <v>420</v>
      </c>
      <c r="B1166">
        <v>2</v>
      </c>
      <c r="C1166" t="s">
        <v>4753</v>
      </c>
      <c r="D1166" t="s">
        <v>4746</v>
      </c>
      <c r="E1166">
        <v>1471.58</v>
      </c>
      <c r="F1166">
        <v>1370.34</v>
      </c>
      <c r="G1166">
        <v>1248.28</v>
      </c>
      <c r="H1166">
        <v>832.04</v>
      </c>
    </row>
    <row r="1167" spans="1:8" x14ac:dyDescent="0.25">
      <c r="A1167" t="s">
        <v>420</v>
      </c>
      <c r="B1167">
        <v>3</v>
      </c>
      <c r="C1167" t="s">
        <v>4747</v>
      </c>
      <c r="D1167" t="s">
        <v>4748</v>
      </c>
      <c r="E1167">
        <v>1586.57</v>
      </c>
      <c r="F1167">
        <v>1456.46</v>
      </c>
      <c r="G1167">
        <v>1034.1500000000001</v>
      </c>
      <c r="H1167">
        <v>808.93</v>
      </c>
    </row>
    <row r="1168" spans="1:8" x14ac:dyDescent="0.25">
      <c r="A1168" t="s">
        <v>420</v>
      </c>
      <c r="B1168">
        <v>4</v>
      </c>
      <c r="C1168" t="s">
        <v>4937</v>
      </c>
      <c r="D1168" t="s">
        <v>4938</v>
      </c>
      <c r="E1168">
        <v>504.4</v>
      </c>
      <c r="F1168">
        <v>455.77</v>
      </c>
      <c r="G1168">
        <v>386.08</v>
      </c>
      <c r="H1168">
        <v>808.76</v>
      </c>
    </row>
    <row r="1169" spans="1:8" x14ac:dyDescent="0.25">
      <c r="A1169" t="s">
        <v>420</v>
      </c>
      <c r="B1169">
        <v>5</v>
      </c>
      <c r="C1169" t="s">
        <v>4887</v>
      </c>
      <c r="D1169" t="s">
        <v>4888</v>
      </c>
      <c r="E1169">
        <v>693</v>
      </c>
      <c r="F1169">
        <v>764.74</v>
      </c>
      <c r="G1169">
        <v>680.66</v>
      </c>
      <c r="H1169">
        <v>712.85</v>
      </c>
    </row>
    <row r="1170" spans="1:8" x14ac:dyDescent="0.25">
      <c r="A1170" t="s">
        <v>420</v>
      </c>
      <c r="B1170">
        <v>6</v>
      </c>
      <c r="C1170" t="s">
        <v>5307</v>
      </c>
      <c r="D1170" t="s">
        <v>5201</v>
      </c>
      <c r="E1170">
        <v>221.88</v>
      </c>
      <c r="F1170">
        <v>169.42</v>
      </c>
      <c r="G1170">
        <v>367.28</v>
      </c>
      <c r="H1170">
        <v>702.95</v>
      </c>
    </row>
    <row r="1171" spans="1:8" x14ac:dyDescent="0.25">
      <c r="A1171" t="s">
        <v>420</v>
      </c>
      <c r="B1171">
        <v>7</v>
      </c>
      <c r="C1171" t="s">
        <v>4745</v>
      </c>
      <c r="D1171" t="s">
        <v>4746</v>
      </c>
      <c r="E1171">
        <v>1150.71</v>
      </c>
      <c r="F1171">
        <v>1187.8399999999999</v>
      </c>
      <c r="G1171">
        <v>1001.96</v>
      </c>
      <c r="H1171">
        <v>656.93</v>
      </c>
    </row>
    <row r="1172" spans="1:8" x14ac:dyDescent="0.25">
      <c r="A1172" t="s">
        <v>420</v>
      </c>
      <c r="B1172">
        <v>8</v>
      </c>
      <c r="C1172" t="s">
        <v>5506</v>
      </c>
      <c r="D1172" t="s">
        <v>5507</v>
      </c>
      <c r="E1172">
        <v>184.83</v>
      </c>
      <c r="F1172">
        <v>340.67</v>
      </c>
      <c r="G1172">
        <v>366.18</v>
      </c>
      <c r="H1172">
        <v>548.54</v>
      </c>
    </row>
    <row r="1173" spans="1:8" x14ac:dyDescent="0.25">
      <c r="A1173" t="s">
        <v>420</v>
      </c>
      <c r="B1173">
        <v>9</v>
      </c>
      <c r="C1173" t="s">
        <v>5696</v>
      </c>
      <c r="D1173" t="s">
        <v>5697</v>
      </c>
      <c r="E1173">
        <v>410.26</v>
      </c>
      <c r="F1173">
        <v>464.61</v>
      </c>
      <c r="G1173">
        <v>547.30999999999995</v>
      </c>
      <c r="H1173">
        <v>499.68</v>
      </c>
    </row>
    <row r="1174" spans="1:8" x14ac:dyDescent="0.25">
      <c r="A1174" t="s">
        <v>420</v>
      </c>
      <c r="B1174">
        <v>10</v>
      </c>
      <c r="C1174" t="s">
        <v>5257</v>
      </c>
      <c r="D1174" t="s">
        <v>5258</v>
      </c>
      <c r="E1174">
        <v>664.85</v>
      </c>
      <c r="F1174">
        <v>636.04999999999995</v>
      </c>
      <c r="G1174">
        <v>416.21</v>
      </c>
      <c r="H1174">
        <v>465.44</v>
      </c>
    </row>
    <row r="1175" spans="1:8" x14ac:dyDescent="0.25">
      <c r="A1175" t="s">
        <v>420</v>
      </c>
      <c r="B1175">
        <v>11</v>
      </c>
      <c r="C1175" t="s">
        <v>4953</v>
      </c>
      <c r="D1175" t="s">
        <v>4954</v>
      </c>
      <c r="E1175">
        <v>405.72</v>
      </c>
      <c r="F1175">
        <v>440.44</v>
      </c>
      <c r="G1175">
        <v>473.8</v>
      </c>
      <c r="H1175">
        <v>456.41</v>
      </c>
    </row>
    <row r="1176" spans="1:8" x14ac:dyDescent="0.25">
      <c r="A1176" t="s">
        <v>420</v>
      </c>
      <c r="B1176">
        <v>12</v>
      </c>
      <c r="C1176" t="s">
        <v>4923</v>
      </c>
      <c r="D1176" t="s">
        <v>4924</v>
      </c>
      <c r="E1176">
        <v>255.31</v>
      </c>
      <c r="F1176">
        <v>290.24</v>
      </c>
      <c r="G1176">
        <v>315.97000000000003</v>
      </c>
      <c r="H1176">
        <v>360.67</v>
      </c>
    </row>
    <row r="1177" spans="1:8" x14ac:dyDescent="0.25">
      <c r="A1177" t="s">
        <v>420</v>
      </c>
      <c r="B1177">
        <v>13</v>
      </c>
      <c r="C1177" t="s">
        <v>5698</v>
      </c>
      <c r="D1177" t="s">
        <v>5699</v>
      </c>
      <c r="E1177">
        <v>439.73</v>
      </c>
      <c r="F1177">
        <v>423</v>
      </c>
      <c r="G1177">
        <v>358.29</v>
      </c>
      <c r="H1177">
        <v>358.48</v>
      </c>
    </row>
    <row r="1178" spans="1:8" x14ac:dyDescent="0.25">
      <c r="A1178" t="s">
        <v>420</v>
      </c>
      <c r="B1178">
        <v>14</v>
      </c>
      <c r="C1178" t="s">
        <v>4871</v>
      </c>
      <c r="D1178" t="s">
        <v>4872</v>
      </c>
      <c r="E1178">
        <v>273.85000000000002</v>
      </c>
      <c r="F1178">
        <v>222.79</v>
      </c>
      <c r="G1178">
        <v>321.25</v>
      </c>
      <c r="H1178">
        <v>349.8</v>
      </c>
    </row>
    <row r="1179" spans="1:8" x14ac:dyDescent="0.25">
      <c r="A1179" t="s">
        <v>420</v>
      </c>
      <c r="B1179">
        <v>15</v>
      </c>
      <c r="C1179" t="s">
        <v>5700</v>
      </c>
      <c r="D1179" t="s">
        <v>5701</v>
      </c>
      <c r="E1179">
        <v>307.19</v>
      </c>
      <c r="F1179">
        <v>334.05</v>
      </c>
      <c r="G1179">
        <v>369.66</v>
      </c>
      <c r="H1179">
        <v>349.61</v>
      </c>
    </row>
    <row r="1180" spans="1:8" x14ac:dyDescent="0.25">
      <c r="A1180" t="s">
        <v>420</v>
      </c>
      <c r="B1180">
        <v>16</v>
      </c>
      <c r="C1180" t="s">
        <v>5089</v>
      </c>
      <c r="D1180" t="s">
        <v>5090</v>
      </c>
      <c r="E1180">
        <v>320.08</v>
      </c>
      <c r="F1180">
        <v>390.16</v>
      </c>
      <c r="G1180">
        <v>335.64</v>
      </c>
      <c r="H1180">
        <v>333.82</v>
      </c>
    </row>
    <row r="1181" spans="1:8" x14ac:dyDescent="0.25">
      <c r="A1181" t="s">
        <v>420</v>
      </c>
      <c r="B1181">
        <v>17</v>
      </c>
      <c r="C1181" t="s">
        <v>5702</v>
      </c>
      <c r="D1181" t="s">
        <v>5703</v>
      </c>
      <c r="E1181">
        <v>292.63</v>
      </c>
      <c r="F1181">
        <v>293.52999999999997</v>
      </c>
      <c r="G1181">
        <v>309.32</v>
      </c>
      <c r="H1181">
        <v>325.33999999999997</v>
      </c>
    </row>
    <row r="1182" spans="1:8" x14ac:dyDescent="0.25">
      <c r="A1182" t="s">
        <v>420</v>
      </c>
      <c r="B1182">
        <v>18</v>
      </c>
      <c r="C1182" t="s">
        <v>4933</v>
      </c>
      <c r="D1182" t="s">
        <v>4934</v>
      </c>
      <c r="E1182">
        <v>770.69</v>
      </c>
      <c r="F1182">
        <v>432.07</v>
      </c>
      <c r="G1182">
        <v>419.27</v>
      </c>
      <c r="H1182">
        <v>323.47000000000003</v>
      </c>
    </row>
    <row r="1183" spans="1:8" x14ac:dyDescent="0.25">
      <c r="A1183" t="s">
        <v>420</v>
      </c>
      <c r="B1183">
        <v>19</v>
      </c>
      <c r="C1183" t="s">
        <v>5200</v>
      </c>
      <c r="D1183" t="s">
        <v>5201</v>
      </c>
      <c r="E1183">
        <v>425.04</v>
      </c>
      <c r="F1183">
        <v>381.89</v>
      </c>
      <c r="G1183">
        <v>413.36</v>
      </c>
      <c r="H1183">
        <v>311.14999999999998</v>
      </c>
    </row>
    <row r="1184" spans="1:8" x14ac:dyDescent="0.25">
      <c r="A1184" t="s">
        <v>420</v>
      </c>
      <c r="B1184">
        <v>20</v>
      </c>
      <c r="C1184" t="s">
        <v>4847</v>
      </c>
      <c r="D1184" t="s">
        <v>4848</v>
      </c>
      <c r="E1184">
        <v>187.16</v>
      </c>
      <c r="F1184">
        <v>189.25</v>
      </c>
      <c r="G1184">
        <v>267.48</v>
      </c>
      <c r="H1184">
        <v>307.56</v>
      </c>
    </row>
    <row r="1185" spans="1:8" x14ac:dyDescent="0.25">
      <c r="A1185" t="s">
        <v>420</v>
      </c>
      <c r="B1185">
        <v>21</v>
      </c>
      <c r="C1185" t="s">
        <v>4759</v>
      </c>
      <c r="D1185" t="s">
        <v>4760</v>
      </c>
      <c r="E1185">
        <v>701.23</v>
      </c>
      <c r="F1185">
        <v>417.99</v>
      </c>
      <c r="G1185">
        <v>322.74</v>
      </c>
      <c r="H1185">
        <v>281.25</v>
      </c>
    </row>
    <row r="1186" spans="1:8" x14ac:dyDescent="0.25">
      <c r="A1186" t="s">
        <v>420</v>
      </c>
      <c r="B1186">
        <v>22</v>
      </c>
      <c r="C1186" t="s">
        <v>5190</v>
      </c>
      <c r="D1186" t="s">
        <v>5191</v>
      </c>
      <c r="E1186">
        <v>331.45</v>
      </c>
      <c r="F1186">
        <v>342.09</v>
      </c>
      <c r="G1186">
        <v>277.58999999999997</v>
      </c>
      <c r="H1186">
        <v>279.18</v>
      </c>
    </row>
    <row r="1187" spans="1:8" x14ac:dyDescent="0.25">
      <c r="A1187" t="s">
        <v>420</v>
      </c>
      <c r="B1187">
        <v>23</v>
      </c>
      <c r="C1187" t="s">
        <v>5360</v>
      </c>
      <c r="D1187" t="s">
        <v>5361</v>
      </c>
      <c r="E1187">
        <v>279.42</v>
      </c>
      <c r="F1187">
        <v>46.12</v>
      </c>
      <c r="G1187">
        <v>172.74</v>
      </c>
      <c r="H1187">
        <v>261.52</v>
      </c>
    </row>
    <row r="1188" spans="1:8" x14ac:dyDescent="0.25">
      <c r="A1188" t="s">
        <v>420</v>
      </c>
      <c r="B1188">
        <v>24</v>
      </c>
      <c r="C1188" t="s">
        <v>4843</v>
      </c>
      <c r="D1188" t="s">
        <v>4844</v>
      </c>
      <c r="E1188">
        <v>257.86</v>
      </c>
      <c r="F1188">
        <v>227.61</v>
      </c>
      <c r="G1188">
        <v>203.35</v>
      </c>
      <c r="H1188">
        <v>251.25</v>
      </c>
    </row>
    <row r="1189" spans="1:8" x14ac:dyDescent="0.25">
      <c r="A1189" t="s">
        <v>420</v>
      </c>
      <c r="B1189">
        <v>25</v>
      </c>
      <c r="C1189" t="s">
        <v>5023</v>
      </c>
      <c r="D1189" t="s">
        <v>5024</v>
      </c>
      <c r="E1189">
        <v>358.69</v>
      </c>
      <c r="F1189">
        <v>318.97000000000003</v>
      </c>
      <c r="G1189">
        <v>335.83</v>
      </c>
      <c r="H1189">
        <v>229.83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265067.82</v>
      </c>
      <c r="F1190">
        <v>315834.67</v>
      </c>
      <c r="G1190">
        <v>328863.81</v>
      </c>
      <c r="H1190">
        <v>279293.64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128894.69</v>
      </c>
      <c r="F1191">
        <v>169636.29</v>
      </c>
      <c r="G1191">
        <v>185456.26</v>
      </c>
      <c r="H1191">
        <v>156403.45000000001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17080.990000000002</v>
      </c>
      <c r="F1192">
        <v>38629.53</v>
      </c>
      <c r="G1192">
        <v>57166.9</v>
      </c>
      <c r="H1192">
        <v>43464.7</v>
      </c>
    </row>
    <row r="1193" spans="1:8" x14ac:dyDescent="0.25">
      <c r="A1193" t="s">
        <v>423</v>
      </c>
      <c r="B1193">
        <v>2</v>
      </c>
      <c r="C1193" t="s">
        <v>643</v>
      </c>
      <c r="D1193" t="s">
        <v>4769</v>
      </c>
      <c r="E1193">
        <v>23225.24</v>
      </c>
      <c r="F1193">
        <v>28237.34</v>
      </c>
      <c r="G1193">
        <v>25053.05</v>
      </c>
      <c r="H1193">
        <v>18328.919999999998</v>
      </c>
    </row>
    <row r="1194" spans="1:8" x14ac:dyDescent="0.25">
      <c r="A1194" t="s">
        <v>423</v>
      </c>
      <c r="B1194">
        <v>3</v>
      </c>
      <c r="C1194" t="s">
        <v>640</v>
      </c>
      <c r="D1194" t="s">
        <v>4900</v>
      </c>
      <c r="E1194">
        <v>19068.29</v>
      </c>
      <c r="F1194">
        <v>24836.23</v>
      </c>
      <c r="G1194">
        <v>22483.21</v>
      </c>
      <c r="H1194">
        <v>16973.36</v>
      </c>
    </row>
    <row r="1195" spans="1:8" x14ac:dyDescent="0.25">
      <c r="A1195" t="s">
        <v>423</v>
      </c>
      <c r="B1195">
        <v>4</v>
      </c>
      <c r="C1195" t="s">
        <v>4837</v>
      </c>
      <c r="D1195" t="s">
        <v>4838</v>
      </c>
      <c r="E1195">
        <v>5840.08</v>
      </c>
      <c r="F1195">
        <v>6271.14</v>
      </c>
      <c r="G1195">
        <v>9083.01</v>
      </c>
      <c r="H1195">
        <v>10527.72</v>
      </c>
    </row>
    <row r="1196" spans="1:8" x14ac:dyDescent="0.25">
      <c r="A1196" t="s">
        <v>423</v>
      </c>
      <c r="B1196">
        <v>5</v>
      </c>
      <c r="C1196" t="s">
        <v>5616</v>
      </c>
      <c r="D1196" t="s">
        <v>5617</v>
      </c>
      <c r="E1196">
        <v>10936.27</v>
      </c>
      <c r="F1196">
        <v>12865.05</v>
      </c>
      <c r="G1196">
        <v>10387.879999999999</v>
      </c>
      <c r="H1196">
        <v>9376.0300000000007</v>
      </c>
    </row>
    <row r="1197" spans="1:8" x14ac:dyDescent="0.25">
      <c r="A1197" t="s">
        <v>423</v>
      </c>
      <c r="B1197">
        <v>6</v>
      </c>
      <c r="C1197" t="s">
        <v>4747</v>
      </c>
      <c r="D1197" t="s">
        <v>4748</v>
      </c>
      <c r="E1197">
        <v>7420.49</v>
      </c>
      <c r="F1197">
        <v>8618.48</v>
      </c>
      <c r="G1197">
        <v>10302.959999999999</v>
      </c>
      <c r="H1197">
        <v>6050.22</v>
      </c>
    </row>
    <row r="1198" spans="1:8" x14ac:dyDescent="0.25">
      <c r="A1198" t="s">
        <v>423</v>
      </c>
      <c r="B1198">
        <v>7</v>
      </c>
      <c r="C1198" t="s">
        <v>4925</v>
      </c>
      <c r="D1198" t="s">
        <v>4926</v>
      </c>
      <c r="E1198">
        <v>9587.7099999999991</v>
      </c>
      <c r="F1198">
        <v>10784.14</v>
      </c>
      <c r="G1198">
        <v>9815.94</v>
      </c>
      <c r="H1198">
        <v>5928.2</v>
      </c>
    </row>
    <row r="1199" spans="1:8" x14ac:dyDescent="0.25">
      <c r="A1199" t="s">
        <v>423</v>
      </c>
      <c r="B1199">
        <v>8</v>
      </c>
      <c r="C1199" t="s">
        <v>4875</v>
      </c>
      <c r="D1199" t="s">
        <v>4876</v>
      </c>
      <c r="E1199">
        <v>3684.15</v>
      </c>
      <c r="F1199">
        <v>3770.03</v>
      </c>
      <c r="G1199">
        <v>3845.66</v>
      </c>
      <c r="H1199">
        <v>4639.6400000000003</v>
      </c>
    </row>
    <row r="1200" spans="1:8" x14ac:dyDescent="0.25">
      <c r="A1200" t="s">
        <v>423</v>
      </c>
      <c r="B1200">
        <v>9</v>
      </c>
      <c r="C1200" t="s">
        <v>5270</v>
      </c>
      <c r="D1200" t="s">
        <v>5271</v>
      </c>
      <c r="E1200">
        <v>754.32</v>
      </c>
      <c r="F1200">
        <v>730.97</v>
      </c>
      <c r="G1200">
        <v>1726.09</v>
      </c>
      <c r="H1200">
        <v>4323.3599999999997</v>
      </c>
    </row>
    <row r="1201" spans="1:8" x14ac:dyDescent="0.25">
      <c r="A1201" t="s">
        <v>423</v>
      </c>
      <c r="B1201">
        <v>10</v>
      </c>
      <c r="C1201" t="s">
        <v>4855</v>
      </c>
      <c r="D1201" t="s">
        <v>4856</v>
      </c>
      <c r="E1201">
        <v>2128.4899999999998</v>
      </c>
      <c r="F1201">
        <v>2465.92</v>
      </c>
      <c r="G1201">
        <v>3567.19</v>
      </c>
      <c r="H1201">
        <v>3924.05</v>
      </c>
    </row>
    <row r="1202" spans="1:8" x14ac:dyDescent="0.25">
      <c r="A1202" t="s">
        <v>423</v>
      </c>
      <c r="B1202">
        <v>11</v>
      </c>
      <c r="C1202" t="s">
        <v>4843</v>
      </c>
      <c r="D1202" t="s">
        <v>4844</v>
      </c>
      <c r="E1202">
        <v>5040.1499999999996</v>
      </c>
      <c r="F1202">
        <v>4520.7299999999996</v>
      </c>
      <c r="G1202">
        <v>4240.49</v>
      </c>
      <c r="H1202">
        <v>3792.22</v>
      </c>
    </row>
    <row r="1203" spans="1:8" x14ac:dyDescent="0.25">
      <c r="A1203" t="s">
        <v>423</v>
      </c>
      <c r="B1203">
        <v>12</v>
      </c>
      <c r="C1203" t="s">
        <v>5282</v>
      </c>
      <c r="D1203" t="s">
        <v>5283</v>
      </c>
      <c r="E1203">
        <v>1188.22</v>
      </c>
      <c r="F1203">
        <v>2098.9699999999998</v>
      </c>
      <c r="G1203">
        <v>2715.64</v>
      </c>
      <c r="H1203">
        <v>3059.69</v>
      </c>
    </row>
    <row r="1204" spans="1:8" x14ac:dyDescent="0.25">
      <c r="A1204" t="s">
        <v>423</v>
      </c>
      <c r="B1204">
        <v>13</v>
      </c>
      <c r="C1204" t="s">
        <v>5670</v>
      </c>
      <c r="D1204" t="s">
        <v>5671</v>
      </c>
      <c r="E1204">
        <v>1914.26</v>
      </c>
      <c r="F1204">
        <v>2620.0300000000002</v>
      </c>
      <c r="G1204">
        <v>2952.77</v>
      </c>
      <c r="H1204">
        <v>2788.51</v>
      </c>
    </row>
    <row r="1205" spans="1:8" x14ac:dyDescent="0.25">
      <c r="A1205" t="s">
        <v>423</v>
      </c>
      <c r="B1205">
        <v>14</v>
      </c>
      <c r="C1205" t="s">
        <v>5459</v>
      </c>
      <c r="D1205" t="s">
        <v>5460</v>
      </c>
      <c r="E1205">
        <v>1527.89</v>
      </c>
      <c r="F1205">
        <v>2547.34</v>
      </c>
      <c r="G1205">
        <v>1991.4</v>
      </c>
      <c r="H1205">
        <v>2576</v>
      </c>
    </row>
    <row r="1206" spans="1:8" x14ac:dyDescent="0.25">
      <c r="A1206" t="s">
        <v>423</v>
      </c>
      <c r="B1206">
        <v>15</v>
      </c>
      <c r="C1206" t="s">
        <v>4839</v>
      </c>
      <c r="D1206" t="s">
        <v>4840</v>
      </c>
      <c r="E1206">
        <v>2943.59</v>
      </c>
      <c r="F1206">
        <v>2793.46</v>
      </c>
      <c r="G1206">
        <v>2545.35</v>
      </c>
      <c r="H1206">
        <v>2432.4499999999998</v>
      </c>
    </row>
    <row r="1207" spans="1:8" x14ac:dyDescent="0.25">
      <c r="A1207" t="s">
        <v>423</v>
      </c>
      <c r="B1207">
        <v>16</v>
      </c>
      <c r="C1207" t="s">
        <v>4869</v>
      </c>
      <c r="D1207" t="s">
        <v>4870</v>
      </c>
      <c r="E1207">
        <v>2711.38</v>
      </c>
      <c r="F1207">
        <v>2997.24</v>
      </c>
      <c r="G1207">
        <v>2482.29</v>
      </c>
      <c r="H1207">
        <v>2363.4899999999998</v>
      </c>
    </row>
    <row r="1208" spans="1:8" x14ac:dyDescent="0.25">
      <c r="A1208" t="s">
        <v>423</v>
      </c>
      <c r="B1208">
        <v>17</v>
      </c>
      <c r="C1208" t="s">
        <v>5539</v>
      </c>
      <c r="D1208" t="s">
        <v>5540</v>
      </c>
      <c r="E1208">
        <v>316.95</v>
      </c>
      <c r="F1208">
        <v>566.08000000000004</v>
      </c>
      <c r="G1208">
        <v>941.42</v>
      </c>
      <c r="H1208">
        <v>2326.58</v>
      </c>
    </row>
    <row r="1209" spans="1:8" x14ac:dyDescent="0.25">
      <c r="A1209" t="s">
        <v>423</v>
      </c>
      <c r="B1209">
        <v>18</v>
      </c>
      <c r="C1209" t="s">
        <v>4887</v>
      </c>
      <c r="D1209" t="s">
        <v>4888</v>
      </c>
      <c r="E1209">
        <v>3132.97</v>
      </c>
      <c r="F1209">
        <v>3301.09</v>
      </c>
      <c r="G1209">
        <v>2797.7</v>
      </c>
      <c r="H1209">
        <v>2187.46</v>
      </c>
    </row>
    <row r="1210" spans="1:8" x14ac:dyDescent="0.25">
      <c r="A1210" t="s">
        <v>423</v>
      </c>
      <c r="B1210">
        <v>19</v>
      </c>
      <c r="C1210" t="s">
        <v>4865</v>
      </c>
      <c r="D1210" t="s">
        <v>4866</v>
      </c>
      <c r="E1210">
        <v>1548.98</v>
      </c>
      <c r="F1210">
        <v>1748.1</v>
      </c>
      <c r="G1210">
        <v>1983.1</v>
      </c>
      <c r="H1210">
        <v>1885.08</v>
      </c>
    </row>
    <row r="1211" spans="1:8" x14ac:dyDescent="0.25">
      <c r="A1211" t="s">
        <v>423</v>
      </c>
      <c r="B1211">
        <v>20</v>
      </c>
      <c r="C1211" t="s">
        <v>5310</v>
      </c>
      <c r="D1211" t="s">
        <v>5311</v>
      </c>
      <c r="E1211">
        <v>238.18</v>
      </c>
      <c r="F1211">
        <v>235.22</v>
      </c>
      <c r="G1211">
        <v>447.93</v>
      </c>
      <c r="H1211">
        <v>1839.4</v>
      </c>
    </row>
    <row r="1212" spans="1:8" x14ac:dyDescent="0.25">
      <c r="A1212" t="s">
        <v>423</v>
      </c>
      <c r="B1212">
        <v>21</v>
      </c>
      <c r="C1212" t="s">
        <v>4937</v>
      </c>
      <c r="D1212" t="s">
        <v>4938</v>
      </c>
      <c r="E1212">
        <v>2040.39</v>
      </c>
      <c r="F1212">
        <v>1226.1300000000001</v>
      </c>
      <c r="G1212">
        <v>1570.5</v>
      </c>
      <c r="H1212">
        <v>1727.19</v>
      </c>
    </row>
    <row r="1213" spans="1:8" x14ac:dyDescent="0.25">
      <c r="A1213" t="s">
        <v>423</v>
      </c>
      <c r="B1213">
        <v>22</v>
      </c>
      <c r="C1213" t="s">
        <v>4782</v>
      </c>
      <c r="D1213" t="s">
        <v>4783</v>
      </c>
      <c r="E1213">
        <v>1547.54</v>
      </c>
      <c r="F1213">
        <v>1984.07</v>
      </c>
      <c r="G1213">
        <v>2029.93</v>
      </c>
      <c r="H1213">
        <v>1621.28</v>
      </c>
    </row>
    <row r="1214" spans="1:8" x14ac:dyDescent="0.25">
      <c r="A1214" t="s">
        <v>423</v>
      </c>
      <c r="B1214">
        <v>23</v>
      </c>
      <c r="C1214" t="s">
        <v>5288</v>
      </c>
      <c r="D1214" t="s">
        <v>5289</v>
      </c>
      <c r="E1214">
        <v>1496.74</v>
      </c>
      <c r="F1214">
        <v>1667.15</v>
      </c>
      <c r="G1214">
        <v>1675.16</v>
      </c>
      <c r="H1214">
        <v>1578.12</v>
      </c>
    </row>
    <row r="1215" spans="1:8" x14ac:dyDescent="0.25">
      <c r="A1215" t="s">
        <v>423</v>
      </c>
      <c r="B1215">
        <v>24</v>
      </c>
      <c r="C1215" t="s">
        <v>5704</v>
      </c>
      <c r="D1215" t="s">
        <v>5705</v>
      </c>
      <c r="E1215">
        <v>2188.4499999999998</v>
      </c>
      <c r="F1215">
        <v>2482.41</v>
      </c>
      <c r="G1215">
        <v>2080.5100000000002</v>
      </c>
      <c r="H1215">
        <v>1370.17</v>
      </c>
    </row>
    <row r="1216" spans="1:8" x14ac:dyDescent="0.25">
      <c r="A1216" t="s">
        <v>423</v>
      </c>
      <c r="B1216">
        <v>25</v>
      </c>
      <c r="C1216" t="s">
        <v>4753</v>
      </c>
      <c r="D1216" t="s">
        <v>4746</v>
      </c>
      <c r="E1216">
        <v>1332.97</v>
      </c>
      <c r="F1216">
        <v>1639.41</v>
      </c>
      <c r="G1216">
        <v>1570.19</v>
      </c>
      <c r="H1216">
        <v>1319.59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11583.26</v>
      </c>
      <c r="F1217">
        <v>14390.04</v>
      </c>
      <c r="G1217">
        <v>17339.46</v>
      </c>
      <c r="H1217">
        <v>17713.38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7242.14</v>
      </c>
      <c r="F1218">
        <v>9763.1299999999992</v>
      </c>
      <c r="G1218">
        <v>12866.08</v>
      </c>
      <c r="H1218">
        <v>13389.94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3656.32</v>
      </c>
      <c r="F1219">
        <v>6136.24</v>
      </c>
      <c r="G1219">
        <v>8925.1200000000008</v>
      </c>
      <c r="H1219">
        <v>8731.9699999999993</v>
      </c>
    </row>
    <row r="1220" spans="1:8" x14ac:dyDescent="0.25">
      <c r="A1220" t="s">
        <v>426</v>
      </c>
      <c r="B1220">
        <v>2</v>
      </c>
      <c r="C1220" t="s">
        <v>4896</v>
      </c>
      <c r="D1220" t="s">
        <v>4897</v>
      </c>
      <c r="E1220">
        <v>445.91</v>
      </c>
      <c r="F1220">
        <v>521.65</v>
      </c>
      <c r="G1220">
        <v>524.13</v>
      </c>
      <c r="H1220">
        <v>544.6</v>
      </c>
    </row>
    <row r="1221" spans="1:8" x14ac:dyDescent="0.25">
      <c r="A1221" t="s">
        <v>426</v>
      </c>
      <c r="B1221">
        <v>3</v>
      </c>
      <c r="C1221" t="s">
        <v>5433</v>
      </c>
      <c r="D1221" t="s">
        <v>5434</v>
      </c>
      <c r="E1221">
        <v>61.22</v>
      </c>
      <c r="F1221">
        <v>110.7</v>
      </c>
      <c r="G1221">
        <v>200.59</v>
      </c>
      <c r="H1221">
        <v>418.37</v>
      </c>
    </row>
    <row r="1222" spans="1:8" x14ac:dyDescent="0.25">
      <c r="A1222" t="s">
        <v>426</v>
      </c>
      <c r="B1222">
        <v>4</v>
      </c>
      <c r="C1222" t="s">
        <v>4871</v>
      </c>
      <c r="D1222" t="s">
        <v>4872</v>
      </c>
      <c r="E1222">
        <v>319.68</v>
      </c>
      <c r="F1222">
        <v>320.79000000000002</v>
      </c>
      <c r="G1222">
        <v>304.51</v>
      </c>
      <c r="H1222">
        <v>327.19</v>
      </c>
    </row>
    <row r="1223" spans="1:8" x14ac:dyDescent="0.25">
      <c r="A1223" t="s">
        <v>426</v>
      </c>
      <c r="B1223">
        <v>5</v>
      </c>
      <c r="C1223" t="s">
        <v>5154</v>
      </c>
      <c r="D1223" t="s">
        <v>5155</v>
      </c>
      <c r="E1223">
        <v>932.52</v>
      </c>
      <c r="F1223">
        <v>597.09</v>
      </c>
      <c r="G1223">
        <v>494.97</v>
      </c>
      <c r="H1223">
        <v>321.32</v>
      </c>
    </row>
    <row r="1224" spans="1:8" x14ac:dyDescent="0.25">
      <c r="A1224" t="s">
        <v>426</v>
      </c>
      <c r="B1224">
        <v>6</v>
      </c>
      <c r="C1224" t="s">
        <v>4747</v>
      </c>
      <c r="D1224" t="s">
        <v>4748</v>
      </c>
      <c r="E1224">
        <v>410.14</v>
      </c>
      <c r="F1224">
        <v>375.09</v>
      </c>
      <c r="G1224">
        <v>481.26</v>
      </c>
      <c r="H1224">
        <v>284.93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318.69</v>
      </c>
      <c r="F1225">
        <v>325.68</v>
      </c>
      <c r="G1225">
        <v>329.11</v>
      </c>
      <c r="H1225">
        <v>274.3</v>
      </c>
    </row>
    <row r="1226" spans="1:8" x14ac:dyDescent="0.25">
      <c r="A1226" t="s">
        <v>426</v>
      </c>
      <c r="B1226">
        <v>8</v>
      </c>
      <c r="C1226" t="s">
        <v>5708</v>
      </c>
      <c r="D1226" t="s">
        <v>5709</v>
      </c>
      <c r="E1226">
        <v>128.51</v>
      </c>
      <c r="F1226">
        <v>154.79</v>
      </c>
      <c r="G1226">
        <v>166.5</v>
      </c>
      <c r="H1226">
        <v>224.23</v>
      </c>
    </row>
    <row r="1227" spans="1:8" x14ac:dyDescent="0.25">
      <c r="A1227" t="s">
        <v>426</v>
      </c>
      <c r="B1227">
        <v>9</v>
      </c>
      <c r="C1227" t="s">
        <v>5539</v>
      </c>
      <c r="D1227" t="s">
        <v>5540</v>
      </c>
      <c r="E1227">
        <v>3.32</v>
      </c>
      <c r="F1227">
        <v>3.3</v>
      </c>
      <c r="G1227">
        <v>23.53</v>
      </c>
      <c r="H1227">
        <v>214.12</v>
      </c>
    </row>
    <row r="1228" spans="1:8" x14ac:dyDescent="0.25">
      <c r="A1228" t="s">
        <v>426</v>
      </c>
      <c r="B1228">
        <v>10</v>
      </c>
      <c r="C1228" t="s">
        <v>4849</v>
      </c>
      <c r="D1228" t="s">
        <v>4850</v>
      </c>
      <c r="E1228">
        <v>98.24</v>
      </c>
      <c r="F1228">
        <v>121.32</v>
      </c>
      <c r="G1228">
        <v>142.41999999999999</v>
      </c>
      <c r="H1228">
        <v>211.27</v>
      </c>
    </row>
    <row r="1229" spans="1:8" x14ac:dyDescent="0.25">
      <c r="A1229" t="s">
        <v>426</v>
      </c>
      <c r="B1229">
        <v>11</v>
      </c>
      <c r="C1229" t="s">
        <v>4923</v>
      </c>
      <c r="D1229" t="s">
        <v>4924</v>
      </c>
      <c r="E1229">
        <v>43.16</v>
      </c>
      <c r="F1229">
        <v>83.71</v>
      </c>
      <c r="G1229">
        <v>92.53</v>
      </c>
      <c r="H1229">
        <v>200.28</v>
      </c>
    </row>
    <row r="1230" spans="1:8" x14ac:dyDescent="0.25">
      <c r="A1230" t="s">
        <v>426</v>
      </c>
      <c r="B1230">
        <v>12</v>
      </c>
      <c r="C1230" t="s">
        <v>5710</v>
      </c>
      <c r="D1230" t="s">
        <v>5711</v>
      </c>
      <c r="E1230">
        <v>92.6</v>
      </c>
      <c r="F1230">
        <v>129.34</v>
      </c>
      <c r="G1230">
        <v>176.38</v>
      </c>
      <c r="H1230">
        <v>174.03</v>
      </c>
    </row>
    <row r="1231" spans="1:8" x14ac:dyDescent="0.25">
      <c r="A1231" t="s">
        <v>426</v>
      </c>
      <c r="B1231">
        <v>13</v>
      </c>
      <c r="C1231" t="s">
        <v>5494</v>
      </c>
      <c r="D1231" t="s">
        <v>5495</v>
      </c>
      <c r="E1231">
        <v>148.81</v>
      </c>
      <c r="F1231">
        <v>169.84</v>
      </c>
      <c r="G1231">
        <v>143.86000000000001</v>
      </c>
      <c r="H1231">
        <v>172.67</v>
      </c>
    </row>
    <row r="1232" spans="1:8" x14ac:dyDescent="0.25">
      <c r="A1232" t="s">
        <v>426</v>
      </c>
      <c r="B1232">
        <v>14</v>
      </c>
      <c r="C1232" t="s">
        <v>5712</v>
      </c>
      <c r="D1232" t="s">
        <v>5713</v>
      </c>
      <c r="E1232">
        <v>0.75</v>
      </c>
      <c r="F1232">
        <v>0.52</v>
      </c>
      <c r="G1232">
        <v>0.48</v>
      </c>
      <c r="H1232">
        <v>157.97999999999999</v>
      </c>
    </row>
    <row r="1233" spans="1:8" x14ac:dyDescent="0.25">
      <c r="A1233" t="s">
        <v>426</v>
      </c>
      <c r="B1233">
        <v>15</v>
      </c>
      <c r="C1233" t="s">
        <v>5714</v>
      </c>
      <c r="D1233" t="s">
        <v>5715</v>
      </c>
      <c r="E1233">
        <v>1.69</v>
      </c>
      <c r="F1233">
        <v>43.34</v>
      </c>
      <c r="G1233">
        <v>146.16</v>
      </c>
      <c r="H1233">
        <v>156.82</v>
      </c>
    </row>
    <row r="1234" spans="1:8" x14ac:dyDescent="0.25">
      <c r="A1234" t="s">
        <v>426</v>
      </c>
      <c r="B1234">
        <v>16</v>
      </c>
      <c r="C1234" t="s">
        <v>5611</v>
      </c>
      <c r="D1234" t="s">
        <v>5612</v>
      </c>
      <c r="E1234">
        <v>76.86</v>
      </c>
      <c r="F1234">
        <v>107.85</v>
      </c>
      <c r="G1234">
        <v>145.72</v>
      </c>
      <c r="H1234">
        <v>124.31</v>
      </c>
    </row>
    <row r="1235" spans="1:8" x14ac:dyDescent="0.25">
      <c r="A1235" t="s">
        <v>426</v>
      </c>
      <c r="B1235">
        <v>17</v>
      </c>
      <c r="C1235" t="s">
        <v>4847</v>
      </c>
      <c r="D1235" t="s">
        <v>4848</v>
      </c>
      <c r="E1235">
        <v>133.72999999999999</v>
      </c>
      <c r="F1235">
        <v>127.33</v>
      </c>
      <c r="G1235">
        <v>87.69</v>
      </c>
      <c r="H1235">
        <v>113.76</v>
      </c>
    </row>
    <row r="1236" spans="1:8" x14ac:dyDescent="0.25">
      <c r="A1236" t="s">
        <v>426</v>
      </c>
      <c r="B1236">
        <v>18</v>
      </c>
      <c r="C1236" t="s">
        <v>5403</v>
      </c>
      <c r="D1236" t="s">
        <v>5404</v>
      </c>
      <c r="E1236">
        <v>201.45</v>
      </c>
      <c r="F1236">
        <v>215.42</v>
      </c>
      <c r="G1236">
        <v>228.68</v>
      </c>
      <c r="H1236">
        <v>110.22</v>
      </c>
    </row>
    <row r="1237" spans="1:8" x14ac:dyDescent="0.25">
      <c r="A1237" t="s">
        <v>426</v>
      </c>
      <c r="B1237">
        <v>19</v>
      </c>
      <c r="C1237" t="s">
        <v>4925</v>
      </c>
      <c r="D1237" t="s">
        <v>4926</v>
      </c>
      <c r="E1237">
        <v>2.37</v>
      </c>
      <c r="F1237">
        <v>2.93</v>
      </c>
      <c r="G1237">
        <v>2.21</v>
      </c>
      <c r="H1237">
        <v>106.26</v>
      </c>
    </row>
    <row r="1238" spans="1:8" x14ac:dyDescent="0.25">
      <c r="A1238" t="s">
        <v>426</v>
      </c>
      <c r="B1238">
        <v>20</v>
      </c>
      <c r="C1238" t="s">
        <v>5574</v>
      </c>
      <c r="D1238" t="s">
        <v>5575</v>
      </c>
      <c r="E1238">
        <v>11.68</v>
      </c>
      <c r="F1238">
        <v>3.73</v>
      </c>
      <c r="G1238">
        <v>19.170000000000002</v>
      </c>
      <c r="H1238">
        <v>95.74</v>
      </c>
    </row>
    <row r="1239" spans="1:8" x14ac:dyDescent="0.25">
      <c r="A1239" t="s">
        <v>426</v>
      </c>
      <c r="B1239">
        <v>21</v>
      </c>
      <c r="C1239" t="s">
        <v>4821</v>
      </c>
      <c r="D1239" t="s">
        <v>4822</v>
      </c>
      <c r="E1239">
        <v>0</v>
      </c>
      <c r="F1239">
        <v>0</v>
      </c>
      <c r="G1239">
        <v>0</v>
      </c>
      <c r="H1239">
        <v>93.34</v>
      </c>
    </row>
    <row r="1240" spans="1:8" x14ac:dyDescent="0.25">
      <c r="A1240" t="s">
        <v>426</v>
      </c>
      <c r="B1240">
        <v>22</v>
      </c>
      <c r="C1240" t="s">
        <v>4843</v>
      </c>
      <c r="D1240" t="s">
        <v>4844</v>
      </c>
      <c r="E1240">
        <v>34.86</v>
      </c>
      <c r="F1240">
        <v>32.5</v>
      </c>
      <c r="G1240">
        <v>51.44</v>
      </c>
      <c r="H1240">
        <v>93.13</v>
      </c>
    </row>
    <row r="1241" spans="1:8" x14ac:dyDescent="0.25">
      <c r="A1241" t="s">
        <v>426</v>
      </c>
      <c r="B1241">
        <v>23</v>
      </c>
      <c r="C1241" t="s">
        <v>5307</v>
      </c>
      <c r="D1241" t="s">
        <v>5201</v>
      </c>
      <c r="E1241">
        <v>36.81</v>
      </c>
      <c r="F1241">
        <v>58.28</v>
      </c>
      <c r="G1241">
        <v>61.48</v>
      </c>
      <c r="H1241">
        <v>86.07</v>
      </c>
    </row>
    <row r="1242" spans="1:8" x14ac:dyDescent="0.25">
      <c r="A1242" t="s">
        <v>426</v>
      </c>
      <c r="B1242">
        <v>24</v>
      </c>
      <c r="C1242" t="s">
        <v>4993</v>
      </c>
      <c r="D1242" t="s">
        <v>4994</v>
      </c>
      <c r="E1242">
        <v>43.1</v>
      </c>
      <c r="F1242">
        <v>49.01</v>
      </c>
      <c r="G1242">
        <v>56.59</v>
      </c>
      <c r="H1242">
        <v>79.91</v>
      </c>
    </row>
    <row r="1243" spans="1:8" x14ac:dyDescent="0.25">
      <c r="A1243" t="s">
        <v>426</v>
      </c>
      <c r="B1243">
        <v>25</v>
      </c>
      <c r="C1243" t="s">
        <v>4947</v>
      </c>
      <c r="D1243" t="s">
        <v>4948</v>
      </c>
      <c r="E1243">
        <v>39.729999999999997</v>
      </c>
      <c r="F1243">
        <v>72.67</v>
      </c>
      <c r="G1243">
        <v>61.52</v>
      </c>
      <c r="H1243">
        <v>73.12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16507.97</v>
      </c>
      <c r="F1244">
        <v>18340.740000000002</v>
      </c>
      <c r="G1244">
        <v>17842.88</v>
      </c>
      <c r="H1244">
        <v>16430.96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6071.22</v>
      </c>
      <c r="F1245">
        <v>7372.45</v>
      </c>
      <c r="G1245">
        <v>7766.35</v>
      </c>
      <c r="H1245">
        <v>7246.44</v>
      </c>
    </row>
    <row r="1246" spans="1:8" x14ac:dyDescent="0.25">
      <c r="A1246" t="s">
        <v>432</v>
      </c>
      <c r="B1246">
        <v>1</v>
      </c>
      <c r="C1246" t="s">
        <v>4751</v>
      </c>
      <c r="D1246" t="s">
        <v>4752</v>
      </c>
      <c r="E1246">
        <v>896.41</v>
      </c>
      <c r="F1246">
        <v>1108.5899999999999</v>
      </c>
      <c r="G1246">
        <v>1998.73</v>
      </c>
      <c r="H1246">
        <v>1517.71</v>
      </c>
    </row>
    <row r="1247" spans="1:8" x14ac:dyDescent="0.25">
      <c r="A1247" t="s">
        <v>432</v>
      </c>
      <c r="B1247">
        <v>2</v>
      </c>
      <c r="C1247" t="s">
        <v>5154</v>
      </c>
      <c r="D1247" t="s">
        <v>5155</v>
      </c>
      <c r="E1247">
        <v>635.24</v>
      </c>
      <c r="F1247">
        <v>736.09</v>
      </c>
      <c r="G1247">
        <v>694.21</v>
      </c>
      <c r="H1247">
        <v>826.69</v>
      </c>
    </row>
    <row r="1248" spans="1:8" x14ac:dyDescent="0.25">
      <c r="A1248" t="s">
        <v>432</v>
      </c>
      <c r="B1248">
        <v>3</v>
      </c>
      <c r="C1248" t="s">
        <v>4763</v>
      </c>
      <c r="D1248" t="s">
        <v>4764</v>
      </c>
      <c r="E1248">
        <v>595.6</v>
      </c>
      <c r="F1248">
        <v>699.44</v>
      </c>
      <c r="G1248">
        <v>488.62</v>
      </c>
      <c r="H1248">
        <v>750.9</v>
      </c>
    </row>
    <row r="1249" spans="1:8" x14ac:dyDescent="0.25">
      <c r="A1249" t="s">
        <v>432</v>
      </c>
      <c r="B1249">
        <v>4</v>
      </c>
      <c r="C1249" t="s">
        <v>4747</v>
      </c>
      <c r="D1249" t="s">
        <v>4748</v>
      </c>
      <c r="E1249">
        <v>423.96</v>
      </c>
      <c r="F1249">
        <v>481.59</v>
      </c>
      <c r="G1249">
        <v>573.29</v>
      </c>
      <c r="H1249">
        <v>437.63</v>
      </c>
    </row>
    <row r="1250" spans="1:8" x14ac:dyDescent="0.25">
      <c r="A1250" t="s">
        <v>432</v>
      </c>
      <c r="B1250">
        <v>5</v>
      </c>
      <c r="C1250" t="s">
        <v>5498</v>
      </c>
      <c r="D1250" t="s">
        <v>5499</v>
      </c>
      <c r="E1250">
        <v>315.61</v>
      </c>
      <c r="F1250">
        <v>375.14</v>
      </c>
      <c r="G1250">
        <v>367.03</v>
      </c>
      <c r="H1250">
        <v>370.99</v>
      </c>
    </row>
    <row r="1251" spans="1:8" x14ac:dyDescent="0.25">
      <c r="A1251" t="s">
        <v>432</v>
      </c>
      <c r="B1251">
        <v>6</v>
      </c>
      <c r="C1251" t="s">
        <v>5192</v>
      </c>
      <c r="D1251" t="s">
        <v>5193</v>
      </c>
      <c r="E1251">
        <v>35.840000000000003</v>
      </c>
      <c r="F1251">
        <v>92.08</v>
      </c>
      <c r="G1251">
        <v>91.91</v>
      </c>
      <c r="H1251">
        <v>257</v>
      </c>
    </row>
    <row r="1252" spans="1:8" x14ac:dyDescent="0.25">
      <c r="A1252" t="s">
        <v>432</v>
      </c>
      <c r="B1252">
        <v>7</v>
      </c>
      <c r="C1252" t="s">
        <v>5716</v>
      </c>
      <c r="D1252" t="s">
        <v>5341</v>
      </c>
      <c r="E1252">
        <v>414.84</v>
      </c>
      <c r="F1252">
        <v>274.14999999999998</v>
      </c>
      <c r="G1252">
        <v>272.08</v>
      </c>
      <c r="H1252">
        <v>231.5</v>
      </c>
    </row>
    <row r="1253" spans="1:8" x14ac:dyDescent="0.25">
      <c r="A1253" t="s">
        <v>432</v>
      </c>
      <c r="B1253">
        <v>8</v>
      </c>
      <c r="C1253" t="s">
        <v>5218</v>
      </c>
      <c r="D1253" t="s">
        <v>5219</v>
      </c>
      <c r="E1253">
        <v>180.85</v>
      </c>
      <c r="F1253">
        <v>277.41000000000003</v>
      </c>
      <c r="G1253">
        <v>210.45</v>
      </c>
      <c r="H1253">
        <v>210.34</v>
      </c>
    </row>
    <row r="1254" spans="1:8" x14ac:dyDescent="0.25">
      <c r="A1254" t="s">
        <v>432</v>
      </c>
      <c r="B1254">
        <v>9</v>
      </c>
      <c r="C1254" t="s">
        <v>5698</v>
      </c>
      <c r="D1254" t="s">
        <v>5699</v>
      </c>
      <c r="E1254">
        <v>163.16999999999999</v>
      </c>
      <c r="F1254">
        <v>182.41</v>
      </c>
      <c r="G1254">
        <v>215.3</v>
      </c>
      <c r="H1254">
        <v>206.19</v>
      </c>
    </row>
    <row r="1255" spans="1:8" x14ac:dyDescent="0.25">
      <c r="A1255" t="s">
        <v>432</v>
      </c>
      <c r="B1255">
        <v>10</v>
      </c>
      <c r="C1255" t="s">
        <v>5605</v>
      </c>
      <c r="D1255" t="s">
        <v>5606</v>
      </c>
      <c r="E1255">
        <v>309.87</v>
      </c>
      <c r="F1255">
        <v>536.07000000000005</v>
      </c>
      <c r="G1255">
        <v>503.17</v>
      </c>
      <c r="H1255">
        <v>205.34</v>
      </c>
    </row>
    <row r="1256" spans="1:8" x14ac:dyDescent="0.25">
      <c r="A1256" t="s">
        <v>432</v>
      </c>
      <c r="B1256">
        <v>11</v>
      </c>
      <c r="C1256" t="s">
        <v>4754</v>
      </c>
      <c r="D1256" t="s">
        <v>4755</v>
      </c>
      <c r="E1256">
        <v>183.51</v>
      </c>
      <c r="F1256">
        <v>204.42</v>
      </c>
      <c r="G1256">
        <v>211.18</v>
      </c>
      <c r="H1256">
        <v>183.87</v>
      </c>
    </row>
    <row r="1257" spans="1:8" x14ac:dyDescent="0.25">
      <c r="A1257" t="s">
        <v>432</v>
      </c>
      <c r="B1257">
        <v>12</v>
      </c>
      <c r="C1257" t="s">
        <v>4975</v>
      </c>
      <c r="D1257" t="s">
        <v>4976</v>
      </c>
      <c r="E1257">
        <v>140.88</v>
      </c>
      <c r="F1257">
        <v>198.83</v>
      </c>
      <c r="G1257">
        <v>120</v>
      </c>
      <c r="H1257">
        <v>179.35</v>
      </c>
    </row>
    <row r="1258" spans="1:8" x14ac:dyDescent="0.25">
      <c r="A1258" t="s">
        <v>432</v>
      </c>
      <c r="B1258">
        <v>13</v>
      </c>
      <c r="C1258" t="s">
        <v>5274</v>
      </c>
      <c r="D1258" t="s">
        <v>5275</v>
      </c>
      <c r="E1258">
        <v>114.52</v>
      </c>
      <c r="F1258">
        <v>148.32</v>
      </c>
      <c r="G1258">
        <v>155.82</v>
      </c>
      <c r="H1258">
        <v>177.5</v>
      </c>
    </row>
    <row r="1259" spans="1:8" x14ac:dyDescent="0.25">
      <c r="A1259" t="s">
        <v>432</v>
      </c>
      <c r="B1259">
        <v>14</v>
      </c>
      <c r="C1259" t="s">
        <v>5717</v>
      </c>
      <c r="D1259" t="s">
        <v>5718</v>
      </c>
      <c r="E1259">
        <v>188.03</v>
      </c>
      <c r="F1259">
        <v>196.28</v>
      </c>
      <c r="G1259">
        <v>202.71</v>
      </c>
      <c r="H1259">
        <v>173.09</v>
      </c>
    </row>
    <row r="1260" spans="1:8" x14ac:dyDescent="0.25">
      <c r="A1260" t="s">
        <v>432</v>
      </c>
      <c r="B1260">
        <v>15</v>
      </c>
      <c r="C1260" t="s">
        <v>5376</v>
      </c>
      <c r="D1260" t="s">
        <v>5377</v>
      </c>
      <c r="E1260">
        <v>144.26</v>
      </c>
      <c r="F1260">
        <v>147.03</v>
      </c>
      <c r="G1260">
        <v>167.67</v>
      </c>
      <c r="H1260">
        <v>159.66</v>
      </c>
    </row>
    <row r="1261" spans="1:8" x14ac:dyDescent="0.25">
      <c r="A1261" t="s">
        <v>432</v>
      </c>
      <c r="B1261">
        <v>16</v>
      </c>
      <c r="C1261" t="s">
        <v>5719</v>
      </c>
      <c r="D1261" t="s">
        <v>5720</v>
      </c>
      <c r="E1261">
        <v>89.36</v>
      </c>
      <c r="F1261">
        <v>124.49</v>
      </c>
      <c r="G1261">
        <v>109.28</v>
      </c>
      <c r="H1261">
        <v>152.66</v>
      </c>
    </row>
    <row r="1262" spans="1:8" x14ac:dyDescent="0.25">
      <c r="A1262" t="s">
        <v>432</v>
      </c>
      <c r="B1262">
        <v>17</v>
      </c>
      <c r="C1262" t="s">
        <v>5441</v>
      </c>
      <c r="D1262" t="s">
        <v>5442</v>
      </c>
      <c r="E1262">
        <v>286.29000000000002</v>
      </c>
      <c r="F1262">
        <v>269.89999999999998</v>
      </c>
      <c r="G1262">
        <v>238.44</v>
      </c>
      <c r="H1262">
        <v>152.11000000000001</v>
      </c>
    </row>
    <row r="1263" spans="1:8" x14ac:dyDescent="0.25">
      <c r="A1263" t="s">
        <v>432</v>
      </c>
      <c r="B1263">
        <v>18</v>
      </c>
      <c r="C1263" t="s">
        <v>5023</v>
      </c>
      <c r="D1263" t="s">
        <v>5024</v>
      </c>
      <c r="E1263">
        <v>144.04</v>
      </c>
      <c r="F1263">
        <v>243.57</v>
      </c>
      <c r="G1263">
        <v>182.96</v>
      </c>
      <c r="H1263">
        <v>145.82</v>
      </c>
    </row>
    <row r="1264" spans="1:8" x14ac:dyDescent="0.25">
      <c r="A1264" t="s">
        <v>432</v>
      </c>
      <c r="B1264">
        <v>19</v>
      </c>
      <c r="C1264" t="s">
        <v>5721</v>
      </c>
      <c r="D1264" t="s">
        <v>5722</v>
      </c>
      <c r="E1264">
        <v>22.33</v>
      </c>
      <c r="F1264">
        <v>31.54</v>
      </c>
      <c r="G1264">
        <v>56.77</v>
      </c>
      <c r="H1264">
        <v>143.32</v>
      </c>
    </row>
    <row r="1265" spans="1:8" x14ac:dyDescent="0.25">
      <c r="A1265" t="s">
        <v>432</v>
      </c>
      <c r="B1265">
        <v>20</v>
      </c>
      <c r="C1265" t="s">
        <v>4945</v>
      </c>
      <c r="D1265" t="s">
        <v>4946</v>
      </c>
      <c r="E1265">
        <v>132.06</v>
      </c>
      <c r="F1265">
        <v>309.7</v>
      </c>
      <c r="G1265">
        <v>92</v>
      </c>
      <c r="H1265">
        <v>139.96</v>
      </c>
    </row>
    <row r="1266" spans="1:8" x14ac:dyDescent="0.25">
      <c r="A1266" t="s">
        <v>432</v>
      </c>
      <c r="B1266">
        <v>21</v>
      </c>
      <c r="C1266" t="s">
        <v>5344</v>
      </c>
      <c r="D1266" t="s">
        <v>5345</v>
      </c>
      <c r="E1266">
        <v>124.94</v>
      </c>
      <c r="F1266">
        <v>123.2</v>
      </c>
      <c r="G1266">
        <v>150.82</v>
      </c>
      <c r="H1266">
        <v>135.47999999999999</v>
      </c>
    </row>
    <row r="1267" spans="1:8" x14ac:dyDescent="0.25">
      <c r="A1267" t="s">
        <v>432</v>
      </c>
      <c r="B1267">
        <v>22</v>
      </c>
      <c r="C1267" t="s">
        <v>5370</v>
      </c>
      <c r="D1267" t="s">
        <v>5371</v>
      </c>
      <c r="E1267">
        <v>132.36000000000001</v>
      </c>
      <c r="F1267">
        <v>134.15</v>
      </c>
      <c r="G1267">
        <v>137.12</v>
      </c>
      <c r="H1267">
        <v>129.71</v>
      </c>
    </row>
    <row r="1268" spans="1:8" x14ac:dyDescent="0.25">
      <c r="A1268" t="s">
        <v>432</v>
      </c>
      <c r="B1268">
        <v>23</v>
      </c>
      <c r="C1268" t="s">
        <v>5494</v>
      </c>
      <c r="D1268" t="s">
        <v>5495</v>
      </c>
      <c r="E1268">
        <v>83.11</v>
      </c>
      <c r="F1268">
        <v>147.41</v>
      </c>
      <c r="G1268">
        <v>162.35</v>
      </c>
      <c r="H1268">
        <v>121.1</v>
      </c>
    </row>
    <row r="1269" spans="1:8" x14ac:dyDescent="0.25">
      <c r="A1269" t="s">
        <v>432</v>
      </c>
      <c r="B1269">
        <v>24</v>
      </c>
      <c r="C1269" t="s">
        <v>5073</v>
      </c>
      <c r="D1269" t="s">
        <v>5074</v>
      </c>
      <c r="E1269">
        <v>153.93</v>
      </c>
      <c r="F1269">
        <v>155.08000000000001</v>
      </c>
      <c r="G1269">
        <v>193.48</v>
      </c>
      <c r="H1269">
        <v>120.28</v>
      </c>
    </row>
    <row r="1270" spans="1:8" x14ac:dyDescent="0.25">
      <c r="A1270" t="s">
        <v>432</v>
      </c>
      <c r="B1270">
        <v>25</v>
      </c>
      <c r="C1270" t="s">
        <v>4843</v>
      </c>
      <c r="D1270" t="s">
        <v>4844</v>
      </c>
      <c r="E1270">
        <v>160.19999999999999</v>
      </c>
      <c r="F1270">
        <v>175.56</v>
      </c>
      <c r="G1270">
        <v>170.94</v>
      </c>
      <c r="H1270">
        <v>118.23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984.98</v>
      </c>
      <c r="F1271">
        <v>620.26</v>
      </c>
      <c r="G1271">
        <v>623.73</v>
      </c>
      <c r="H1271">
        <v>590.57000000000005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951.16</v>
      </c>
      <c r="F1272">
        <v>605.88</v>
      </c>
      <c r="G1272">
        <v>615.51</v>
      </c>
      <c r="H1272">
        <v>588.71</v>
      </c>
    </row>
    <row r="1273" spans="1:8" x14ac:dyDescent="0.25">
      <c r="A1273" t="s">
        <v>5723</v>
      </c>
      <c r="B1273">
        <v>1</v>
      </c>
      <c r="C1273" t="s">
        <v>643</v>
      </c>
      <c r="D1273" t="s">
        <v>4769</v>
      </c>
      <c r="E1273">
        <v>629.80999999999995</v>
      </c>
      <c r="F1273">
        <v>323.11</v>
      </c>
      <c r="G1273">
        <v>479.2</v>
      </c>
      <c r="H1273">
        <v>351.33</v>
      </c>
    </row>
    <row r="1274" spans="1:8" x14ac:dyDescent="0.25">
      <c r="A1274" t="s">
        <v>5723</v>
      </c>
      <c r="B1274">
        <v>2</v>
      </c>
      <c r="C1274" t="s">
        <v>640</v>
      </c>
      <c r="D1274" t="s">
        <v>4900</v>
      </c>
      <c r="E1274">
        <v>265.07</v>
      </c>
      <c r="F1274">
        <v>264.43</v>
      </c>
      <c r="G1274">
        <v>118.76</v>
      </c>
      <c r="H1274">
        <v>216.6</v>
      </c>
    </row>
    <row r="1275" spans="1:8" x14ac:dyDescent="0.25">
      <c r="A1275" t="s">
        <v>5723</v>
      </c>
      <c r="B1275">
        <v>3</v>
      </c>
      <c r="C1275" t="s">
        <v>5077</v>
      </c>
      <c r="D1275" t="s">
        <v>5078</v>
      </c>
      <c r="E1275">
        <v>5.46</v>
      </c>
      <c r="F1275">
        <v>1.5</v>
      </c>
      <c r="G1275">
        <v>3.69</v>
      </c>
      <c r="H1275">
        <v>9.3699999999999992</v>
      </c>
    </row>
    <row r="1276" spans="1:8" x14ac:dyDescent="0.25">
      <c r="A1276" t="s">
        <v>5723</v>
      </c>
      <c r="B1276">
        <v>4</v>
      </c>
      <c r="C1276" t="s">
        <v>5210</v>
      </c>
      <c r="D1276" t="s">
        <v>5211</v>
      </c>
      <c r="E1276">
        <v>0</v>
      </c>
      <c r="F1276">
        <v>0</v>
      </c>
      <c r="G1276">
        <v>0</v>
      </c>
      <c r="H1276">
        <v>2.7</v>
      </c>
    </row>
    <row r="1277" spans="1:8" x14ac:dyDescent="0.25">
      <c r="A1277" t="s">
        <v>5723</v>
      </c>
      <c r="B1277">
        <v>5</v>
      </c>
      <c r="C1277" t="s">
        <v>5109</v>
      </c>
      <c r="D1277" t="s">
        <v>5110</v>
      </c>
      <c r="E1277">
        <v>34.130000000000003</v>
      </c>
      <c r="F1277">
        <v>11.18</v>
      </c>
      <c r="G1277">
        <v>9.34</v>
      </c>
      <c r="H1277">
        <v>1.85</v>
      </c>
    </row>
    <row r="1278" spans="1:8" x14ac:dyDescent="0.25">
      <c r="A1278" t="s">
        <v>5723</v>
      </c>
      <c r="B1278">
        <v>6</v>
      </c>
      <c r="C1278" t="s">
        <v>5081</v>
      </c>
      <c r="D1278" t="s">
        <v>5082</v>
      </c>
      <c r="E1278">
        <v>0.25</v>
      </c>
      <c r="F1278">
        <v>0.43</v>
      </c>
      <c r="G1278">
        <v>0.01</v>
      </c>
      <c r="H1278">
        <v>1.18</v>
      </c>
    </row>
    <row r="1279" spans="1:8" x14ac:dyDescent="0.25">
      <c r="A1279" t="s">
        <v>5723</v>
      </c>
      <c r="B1279">
        <v>7</v>
      </c>
      <c r="C1279" t="s">
        <v>4939</v>
      </c>
      <c r="D1279" t="s">
        <v>4940</v>
      </c>
      <c r="E1279">
        <v>1.17</v>
      </c>
      <c r="F1279">
        <v>0</v>
      </c>
      <c r="G1279">
        <v>0</v>
      </c>
      <c r="H1279">
        <v>1</v>
      </c>
    </row>
    <row r="1280" spans="1:8" x14ac:dyDescent="0.25">
      <c r="A1280" t="s">
        <v>5723</v>
      </c>
      <c r="B1280">
        <v>8</v>
      </c>
      <c r="C1280" t="s">
        <v>5724</v>
      </c>
      <c r="D1280" t="s">
        <v>5725</v>
      </c>
      <c r="E1280">
        <v>1.1499999999999999</v>
      </c>
      <c r="F1280">
        <v>0.69</v>
      </c>
      <c r="G1280">
        <v>0</v>
      </c>
      <c r="H1280">
        <v>0.95</v>
      </c>
    </row>
    <row r="1281" spans="1:8" x14ac:dyDescent="0.25">
      <c r="A1281" t="s">
        <v>5723</v>
      </c>
      <c r="B1281">
        <v>9</v>
      </c>
      <c r="C1281" t="s">
        <v>5726</v>
      </c>
      <c r="D1281" t="s">
        <v>5727</v>
      </c>
      <c r="E1281">
        <v>0</v>
      </c>
      <c r="F1281">
        <v>0</v>
      </c>
      <c r="G1281">
        <v>0.2</v>
      </c>
      <c r="H1281">
        <v>0.63</v>
      </c>
    </row>
    <row r="1282" spans="1:8" x14ac:dyDescent="0.25">
      <c r="A1282" t="s">
        <v>5723</v>
      </c>
      <c r="B1282">
        <v>10</v>
      </c>
      <c r="C1282" t="s">
        <v>4839</v>
      </c>
      <c r="D1282" t="s">
        <v>4840</v>
      </c>
      <c r="E1282">
        <v>0</v>
      </c>
      <c r="F1282">
        <v>0.44</v>
      </c>
      <c r="G1282">
        <v>1.65</v>
      </c>
      <c r="H1282">
        <v>0.56000000000000005</v>
      </c>
    </row>
    <row r="1283" spans="1:8" x14ac:dyDescent="0.25">
      <c r="A1283" t="s">
        <v>5723</v>
      </c>
      <c r="B1283">
        <v>11</v>
      </c>
      <c r="C1283" t="s">
        <v>5030</v>
      </c>
      <c r="D1283" t="s">
        <v>5031</v>
      </c>
      <c r="E1283">
        <v>0</v>
      </c>
      <c r="F1283">
        <v>0</v>
      </c>
      <c r="G1283">
        <v>0</v>
      </c>
      <c r="H1283">
        <v>0.39</v>
      </c>
    </row>
    <row r="1284" spans="1:8" x14ac:dyDescent="0.25">
      <c r="A1284" t="s">
        <v>5723</v>
      </c>
      <c r="B1284">
        <v>12</v>
      </c>
      <c r="C1284" t="s">
        <v>5728</v>
      </c>
      <c r="D1284" t="s">
        <v>5729</v>
      </c>
      <c r="E1284">
        <v>4.58</v>
      </c>
      <c r="F1284">
        <v>0.95</v>
      </c>
      <c r="G1284">
        <v>0.51</v>
      </c>
      <c r="H1284">
        <v>0.26</v>
      </c>
    </row>
    <row r="1285" spans="1:8" x14ac:dyDescent="0.25">
      <c r="A1285" t="s">
        <v>5723</v>
      </c>
      <c r="B1285">
        <v>13</v>
      </c>
      <c r="C1285" t="s">
        <v>4747</v>
      </c>
      <c r="D1285" t="s">
        <v>4748</v>
      </c>
      <c r="E1285">
        <v>6.19</v>
      </c>
      <c r="F1285">
        <v>0.28000000000000003</v>
      </c>
      <c r="G1285">
        <v>0.01</v>
      </c>
      <c r="H1285">
        <v>0.24</v>
      </c>
    </row>
    <row r="1286" spans="1:8" x14ac:dyDescent="0.25">
      <c r="A1286" t="s">
        <v>5723</v>
      </c>
      <c r="B1286">
        <v>14</v>
      </c>
      <c r="C1286" t="s">
        <v>4837</v>
      </c>
      <c r="D1286" t="s">
        <v>4838</v>
      </c>
      <c r="E1286">
        <v>0</v>
      </c>
      <c r="F1286">
        <v>0.09</v>
      </c>
      <c r="G1286">
        <v>0.7</v>
      </c>
      <c r="H1286">
        <v>0.22</v>
      </c>
    </row>
    <row r="1287" spans="1:8" x14ac:dyDescent="0.25">
      <c r="A1287" t="s">
        <v>5723</v>
      </c>
      <c r="B1287">
        <v>15</v>
      </c>
      <c r="C1287" t="s">
        <v>4745</v>
      </c>
      <c r="D1287" t="s">
        <v>4746</v>
      </c>
      <c r="E1287">
        <v>0.28000000000000003</v>
      </c>
      <c r="F1287">
        <v>0.02</v>
      </c>
      <c r="G1287">
        <v>0.13</v>
      </c>
      <c r="H1287">
        <v>0.2</v>
      </c>
    </row>
    <row r="1288" spans="1:8" x14ac:dyDescent="0.25">
      <c r="A1288" t="s">
        <v>5723</v>
      </c>
      <c r="B1288">
        <v>16</v>
      </c>
      <c r="C1288" t="s">
        <v>5327</v>
      </c>
      <c r="D1288" t="s">
        <v>5328</v>
      </c>
      <c r="E1288">
        <v>0</v>
      </c>
      <c r="F1288">
        <v>0</v>
      </c>
      <c r="G1288">
        <v>0</v>
      </c>
      <c r="H1288">
        <v>0.19</v>
      </c>
    </row>
    <row r="1289" spans="1:8" x14ac:dyDescent="0.25">
      <c r="A1289" t="s">
        <v>5723</v>
      </c>
      <c r="B1289">
        <v>17</v>
      </c>
      <c r="C1289" t="s">
        <v>5730</v>
      </c>
      <c r="D1289" t="s">
        <v>5731</v>
      </c>
      <c r="E1289">
        <v>0</v>
      </c>
      <c r="F1289">
        <v>0</v>
      </c>
      <c r="G1289">
        <v>0</v>
      </c>
      <c r="H1289">
        <v>0.18</v>
      </c>
    </row>
    <row r="1290" spans="1:8" x14ac:dyDescent="0.25">
      <c r="A1290" t="s">
        <v>5723</v>
      </c>
      <c r="B1290">
        <v>18</v>
      </c>
      <c r="C1290" t="s">
        <v>5129</v>
      </c>
      <c r="D1290" t="s">
        <v>5118</v>
      </c>
      <c r="E1290">
        <v>0.13</v>
      </c>
      <c r="F1290">
        <v>0.49</v>
      </c>
      <c r="G1290">
        <v>0.11</v>
      </c>
      <c r="H1290">
        <v>0.13</v>
      </c>
    </row>
    <row r="1291" spans="1:8" x14ac:dyDescent="0.25">
      <c r="A1291" t="s">
        <v>5723</v>
      </c>
      <c r="B1291">
        <v>19</v>
      </c>
      <c r="C1291" t="s">
        <v>4871</v>
      </c>
      <c r="D1291" t="s">
        <v>4872</v>
      </c>
      <c r="E1291">
        <v>0.01</v>
      </c>
      <c r="F1291">
        <v>0</v>
      </c>
      <c r="G1291">
        <v>0.05</v>
      </c>
      <c r="H1291">
        <v>0.13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0.01</v>
      </c>
      <c r="F1292">
        <v>0</v>
      </c>
      <c r="G1292">
        <v>0.01</v>
      </c>
      <c r="H1292">
        <v>0.11</v>
      </c>
    </row>
    <row r="1293" spans="1:8" x14ac:dyDescent="0.25">
      <c r="A1293" t="s">
        <v>5723</v>
      </c>
      <c r="B1293">
        <v>21</v>
      </c>
      <c r="C1293" t="s">
        <v>5734</v>
      </c>
      <c r="D1293" t="s">
        <v>5735</v>
      </c>
      <c r="E1293">
        <v>2.74</v>
      </c>
      <c r="F1293">
        <v>2.21</v>
      </c>
      <c r="G1293">
        <v>1</v>
      </c>
      <c r="H1293">
        <v>0.11</v>
      </c>
    </row>
    <row r="1294" spans="1:8" x14ac:dyDescent="0.25">
      <c r="A1294" t="s">
        <v>5723</v>
      </c>
      <c r="B1294">
        <v>22</v>
      </c>
      <c r="C1294" t="s">
        <v>5714</v>
      </c>
      <c r="D1294" t="s">
        <v>5715</v>
      </c>
      <c r="E1294">
        <v>0</v>
      </c>
      <c r="F1294">
        <v>0</v>
      </c>
      <c r="G1294">
        <v>0</v>
      </c>
      <c r="H1294">
        <v>0.1</v>
      </c>
    </row>
    <row r="1295" spans="1:8" x14ac:dyDescent="0.25">
      <c r="A1295" t="s">
        <v>5723</v>
      </c>
      <c r="B1295">
        <v>23</v>
      </c>
      <c r="C1295" t="s">
        <v>5736</v>
      </c>
      <c r="D1295" t="s">
        <v>5737</v>
      </c>
      <c r="E1295">
        <v>0</v>
      </c>
      <c r="F1295">
        <v>0</v>
      </c>
      <c r="G1295">
        <v>0</v>
      </c>
      <c r="H1295">
        <v>0.1</v>
      </c>
    </row>
    <row r="1296" spans="1:8" x14ac:dyDescent="0.25">
      <c r="A1296" t="s">
        <v>5723</v>
      </c>
      <c r="B1296">
        <v>24</v>
      </c>
      <c r="C1296" t="s">
        <v>4961</v>
      </c>
      <c r="D1296" t="s">
        <v>4962</v>
      </c>
      <c r="E1296">
        <v>0</v>
      </c>
      <c r="F1296">
        <v>0</v>
      </c>
      <c r="G1296">
        <v>0</v>
      </c>
      <c r="H1296">
        <v>0.09</v>
      </c>
    </row>
    <row r="1297" spans="1:8" x14ac:dyDescent="0.25">
      <c r="A1297" t="s">
        <v>5723</v>
      </c>
      <c r="B1297">
        <v>25</v>
      </c>
      <c r="C1297" t="s">
        <v>5721</v>
      </c>
      <c r="D1297" t="s">
        <v>5722</v>
      </c>
      <c r="E1297">
        <v>0.2</v>
      </c>
      <c r="F1297">
        <v>7.0000000000000007E-2</v>
      </c>
      <c r="G1297">
        <v>0.12</v>
      </c>
      <c r="H1297">
        <v>0.09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2776.49</v>
      </c>
      <c r="F1298">
        <v>2920.49</v>
      </c>
      <c r="G1298">
        <v>3021.35</v>
      </c>
      <c r="H1298">
        <v>2398.87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2027.98</v>
      </c>
      <c r="F1299">
        <v>2232.67</v>
      </c>
      <c r="G1299">
        <v>2334.0100000000002</v>
      </c>
      <c r="H1299">
        <v>1825.23</v>
      </c>
    </row>
    <row r="1300" spans="1:8" x14ac:dyDescent="0.25">
      <c r="A1300" t="s">
        <v>429</v>
      </c>
      <c r="B1300">
        <v>1</v>
      </c>
      <c r="C1300" t="s">
        <v>4839</v>
      </c>
      <c r="D1300" t="s">
        <v>4840</v>
      </c>
      <c r="E1300">
        <v>568.64</v>
      </c>
      <c r="F1300">
        <v>537.91999999999996</v>
      </c>
      <c r="G1300">
        <v>754.69</v>
      </c>
      <c r="H1300">
        <v>591.14</v>
      </c>
    </row>
    <row r="1301" spans="1:8" x14ac:dyDescent="0.25">
      <c r="A1301" t="s">
        <v>429</v>
      </c>
      <c r="B1301">
        <v>2</v>
      </c>
      <c r="C1301" t="s">
        <v>4837</v>
      </c>
      <c r="D1301" t="s">
        <v>4838</v>
      </c>
      <c r="E1301">
        <v>906.42</v>
      </c>
      <c r="F1301">
        <v>1096.54</v>
      </c>
      <c r="G1301">
        <v>940.11</v>
      </c>
      <c r="H1301">
        <v>571.59</v>
      </c>
    </row>
    <row r="1302" spans="1:8" x14ac:dyDescent="0.25">
      <c r="A1302" t="s">
        <v>429</v>
      </c>
      <c r="B1302">
        <v>3</v>
      </c>
      <c r="C1302" t="s">
        <v>4931</v>
      </c>
      <c r="D1302" t="s">
        <v>4932</v>
      </c>
      <c r="E1302">
        <v>42.46</v>
      </c>
      <c r="F1302">
        <v>61.38</v>
      </c>
      <c r="G1302">
        <v>72.78</v>
      </c>
      <c r="H1302">
        <v>95.67</v>
      </c>
    </row>
    <row r="1303" spans="1:8" x14ac:dyDescent="0.25">
      <c r="A1303" t="s">
        <v>429</v>
      </c>
      <c r="B1303">
        <v>4</v>
      </c>
      <c r="C1303" t="s">
        <v>5648</v>
      </c>
      <c r="D1303" t="s">
        <v>5649</v>
      </c>
      <c r="E1303">
        <v>69.58</v>
      </c>
      <c r="F1303">
        <v>79.010000000000005</v>
      </c>
      <c r="G1303">
        <v>87.04</v>
      </c>
      <c r="H1303">
        <v>84.45</v>
      </c>
    </row>
    <row r="1304" spans="1:8" x14ac:dyDescent="0.25">
      <c r="A1304" t="s">
        <v>429</v>
      </c>
      <c r="B1304">
        <v>5</v>
      </c>
      <c r="C1304" t="s">
        <v>4747</v>
      </c>
      <c r="D1304" t="s">
        <v>4748</v>
      </c>
      <c r="E1304">
        <v>47.95</v>
      </c>
      <c r="F1304">
        <v>57.33</v>
      </c>
      <c r="G1304">
        <v>78.099999999999994</v>
      </c>
      <c r="H1304">
        <v>46.1</v>
      </c>
    </row>
    <row r="1305" spans="1:8" x14ac:dyDescent="0.25">
      <c r="A1305" t="s">
        <v>429</v>
      </c>
      <c r="B1305">
        <v>6</v>
      </c>
      <c r="C1305" t="s">
        <v>5738</v>
      </c>
      <c r="D1305" t="s">
        <v>5739</v>
      </c>
      <c r="E1305">
        <v>38.49</v>
      </c>
      <c r="F1305">
        <v>44.08</v>
      </c>
      <c r="G1305">
        <v>46.99</v>
      </c>
      <c r="H1305">
        <v>45.27</v>
      </c>
    </row>
    <row r="1306" spans="1:8" x14ac:dyDescent="0.25">
      <c r="A1306" t="s">
        <v>429</v>
      </c>
      <c r="B1306">
        <v>7</v>
      </c>
      <c r="C1306" t="s">
        <v>5740</v>
      </c>
      <c r="D1306" t="s">
        <v>5741</v>
      </c>
      <c r="E1306">
        <v>29.15</v>
      </c>
      <c r="F1306">
        <v>36.6</v>
      </c>
      <c r="G1306">
        <v>35.32</v>
      </c>
      <c r="H1306">
        <v>42.9</v>
      </c>
    </row>
    <row r="1307" spans="1:8" x14ac:dyDescent="0.25">
      <c r="A1307" t="s">
        <v>429</v>
      </c>
      <c r="B1307">
        <v>8</v>
      </c>
      <c r="C1307" t="s">
        <v>5742</v>
      </c>
      <c r="D1307" t="s">
        <v>5743</v>
      </c>
      <c r="E1307">
        <v>41.28</v>
      </c>
      <c r="F1307">
        <v>42.91</v>
      </c>
      <c r="G1307">
        <v>36.979999999999997</v>
      </c>
      <c r="H1307">
        <v>32.68</v>
      </c>
    </row>
    <row r="1308" spans="1:8" x14ac:dyDescent="0.25">
      <c r="A1308" t="s">
        <v>429</v>
      </c>
      <c r="B1308">
        <v>9</v>
      </c>
      <c r="C1308" t="s">
        <v>5380</v>
      </c>
      <c r="D1308" t="s">
        <v>5381</v>
      </c>
      <c r="E1308">
        <v>0.14000000000000001</v>
      </c>
      <c r="F1308">
        <v>0.01</v>
      </c>
      <c r="G1308">
        <v>6</v>
      </c>
      <c r="H1308">
        <v>28.51</v>
      </c>
    </row>
    <row r="1309" spans="1:8" x14ac:dyDescent="0.25">
      <c r="A1309" t="s">
        <v>429</v>
      </c>
      <c r="B1309">
        <v>10</v>
      </c>
      <c r="C1309" t="s">
        <v>5125</v>
      </c>
      <c r="D1309" t="s">
        <v>5126</v>
      </c>
      <c r="E1309">
        <v>20.32</v>
      </c>
      <c r="F1309">
        <v>16.21</v>
      </c>
      <c r="G1309">
        <v>17.05</v>
      </c>
      <c r="H1309">
        <v>28.39</v>
      </c>
    </row>
    <row r="1310" spans="1:8" x14ac:dyDescent="0.25">
      <c r="A1310" t="s">
        <v>429</v>
      </c>
      <c r="B1310">
        <v>11</v>
      </c>
      <c r="C1310" t="s">
        <v>5744</v>
      </c>
      <c r="D1310" t="s">
        <v>5745</v>
      </c>
      <c r="E1310">
        <v>27.03</v>
      </c>
      <c r="F1310">
        <v>19.12</v>
      </c>
      <c r="G1310">
        <v>24.05</v>
      </c>
      <c r="H1310">
        <v>26.89</v>
      </c>
    </row>
    <row r="1311" spans="1:8" x14ac:dyDescent="0.25">
      <c r="A1311" t="s">
        <v>429</v>
      </c>
      <c r="B1311">
        <v>12</v>
      </c>
      <c r="C1311" t="s">
        <v>5021</v>
      </c>
      <c r="D1311" t="s">
        <v>5022</v>
      </c>
      <c r="E1311">
        <v>17.34</v>
      </c>
      <c r="F1311">
        <v>20.53</v>
      </c>
      <c r="G1311">
        <v>21.71</v>
      </c>
      <c r="H1311">
        <v>24.4</v>
      </c>
    </row>
    <row r="1312" spans="1:8" x14ac:dyDescent="0.25">
      <c r="A1312" t="s">
        <v>429</v>
      </c>
      <c r="B1312">
        <v>13</v>
      </c>
      <c r="C1312" t="s">
        <v>4867</v>
      </c>
      <c r="D1312" t="s">
        <v>4868</v>
      </c>
      <c r="E1312">
        <v>21.26</v>
      </c>
      <c r="F1312">
        <v>23.54</v>
      </c>
      <c r="G1312">
        <v>23.48</v>
      </c>
      <c r="H1312">
        <v>22.63</v>
      </c>
    </row>
    <row r="1313" spans="1:8" x14ac:dyDescent="0.25">
      <c r="A1313" t="s">
        <v>429</v>
      </c>
      <c r="B1313">
        <v>14</v>
      </c>
      <c r="C1313" t="s">
        <v>5746</v>
      </c>
      <c r="D1313" t="s">
        <v>5747</v>
      </c>
      <c r="E1313">
        <v>19.73</v>
      </c>
      <c r="F1313">
        <v>15</v>
      </c>
      <c r="G1313">
        <v>14.94</v>
      </c>
      <c r="H1313">
        <v>20.92</v>
      </c>
    </row>
    <row r="1314" spans="1:8" x14ac:dyDescent="0.25">
      <c r="A1314" t="s">
        <v>429</v>
      </c>
      <c r="B1314">
        <v>15</v>
      </c>
      <c r="C1314" t="s">
        <v>5748</v>
      </c>
      <c r="D1314" t="s">
        <v>5739</v>
      </c>
      <c r="E1314">
        <v>9.35</v>
      </c>
      <c r="F1314">
        <v>13.07</v>
      </c>
      <c r="G1314">
        <v>19.96</v>
      </c>
      <c r="H1314">
        <v>19.72</v>
      </c>
    </row>
    <row r="1315" spans="1:8" x14ac:dyDescent="0.25">
      <c r="A1315" t="s">
        <v>429</v>
      </c>
      <c r="B1315">
        <v>16</v>
      </c>
      <c r="C1315" t="s">
        <v>5749</v>
      </c>
      <c r="D1315" t="s">
        <v>5750</v>
      </c>
      <c r="E1315">
        <v>20.29</v>
      </c>
      <c r="F1315">
        <v>20.74</v>
      </c>
      <c r="G1315">
        <v>22.54</v>
      </c>
      <c r="H1315">
        <v>19.48</v>
      </c>
    </row>
    <row r="1316" spans="1:8" x14ac:dyDescent="0.25">
      <c r="A1316" t="s">
        <v>429</v>
      </c>
      <c r="B1316">
        <v>17</v>
      </c>
      <c r="C1316" t="s">
        <v>5751</v>
      </c>
      <c r="D1316" t="s">
        <v>5752</v>
      </c>
      <c r="E1316">
        <v>14.97</v>
      </c>
      <c r="F1316">
        <v>22.68</v>
      </c>
      <c r="G1316">
        <v>24.44</v>
      </c>
      <c r="H1316">
        <v>17.010000000000002</v>
      </c>
    </row>
    <row r="1317" spans="1:8" x14ac:dyDescent="0.25">
      <c r="A1317" t="s">
        <v>429</v>
      </c>
      <c r="B1317">
        <v>18</v>
      </c>
      <c r="C1317" t="s">
        <v>5753</v>
      </c>
      <c r="D1317" t="s">
        <v>5754</v>
      </c>
      <c r="E1317">
        <v>3.88</v>
      </c>
      <c r="F1317">
        <v>7.58</v>
      </c>
      <c r="G1317">
        <v>7.45</v>
      </c>
      <c r="H1317">
        <v>14.78</v>
      </c>
    </row>
    <row r="1318" spans="1:8" x14ac:dyDescent="0.25">
      <c r="A1318" t="s">
        <v>429</v>
      </c>
      <c r="B1318">
        <v>19</v>
      </c>
      <c r="C1318" t="s">
        <v>5372</v>
      </c>
      <c r="D1318" t="s">
        <v>5373</v>
      </c>
      <c r="E1318">
        <v>3.08</v>
      </c>
      <c r="F1318">
        <v>8.57</v>
      </c>
      <c r="G1318">
        <v>9.2899999999999991</v>
      </c>
      <c r="H1318">
        <v>14.29</v>
      </c>
    </row>
    <row r="1319" spans="1:8" x14ac:dyDescent="0.25">
      <c r="A1319" t="s">
        <v>429</v>
      </c>
      <c r="B1319">
        <v>20</v>
      </c>
      <c r="C1319" t="s">
        <v>5342</v>
      </c>
      <c r="D1319" t="s">
        <v>5343</v>
      </c>
      <c r="E1319">
        <v>41.77</v>
      </c>
      <c r="F1319">
        <v>27.84</v>
      </c>
      <c r="G1319">
        <v>20.97</v>
      </c>
      <c r="H1319">
        <v>14.28</v>
      </c>
    </row>
    <row r="1320" spans="1:8" x14ac:dyDescent="0.25">
      <c r="A1320" t="s">
        <v>429</v>
      </c>
      <c r="B1320">
        <v>21</v>
      </c>
      <c r="C1320" t="s">
        <v>4847</v>
      </c>
      <c r="D1320" t="s">
        <v>4848</v>
      </c>
      <c r="E1320">
        <v>15.01</v>
      </c>
      <c r="F1320">
        <v>13.44</v>
      </c>
      <c r="G1320">
        <v>9.34</v>
      </c>
      <c r="H1320">
        <v>14.17</v>
      </c>
    </row>
    <row r="1321" spans="1:8" x14ac:dyDescent="0.25">
      <c r="A1321" t="s">
        <v>429</v>
      </c>
      <c r="B1321">
        <v>22</v>
      </c>
      <c r="C1321" t="s">
        <v>5755</v>
      </c>
      <c r="D1321" t="s">
        <v>5756</v>
      </c>
      <c r="E1321">
        <v>15.64</v>
      </c>
      <c r="F1321">
        <v>20.55</v>
      </c>
      <c r="G1321">
        <v>14.34</v>
      </c>
      <c r="H1321">
        <v>14.05</v>
      </c>
    </row>
    <row r="1322" spans="1:8" x14ac:dyDescent="0.25">
      <c r="A1322" t="s">
        <v>429</v>
      </c>
      <c r="B1322">
        <v>23</v>
      </c>
      <c r="C1322" t="s">
        <v>5757</v>
      </c>
      <c r="D1322" t="s">
        <v>4968</v>
      </c>
      <c r="E1322">
        <v>29.27</v>
      </c>
      <c r="F1322">
        <v>18.28</v>
      </c>
      <c r="G1322">
        <v>18.690000000000001</v>
      </c>
      <c r="H1322">
        <v>12.68</v>
      </c>
    </row>
    <row r="1323" spans="1:8" x14ac:dyDescent="0.25">
      <c r="A1323" t="s">
        <v>429</v>
      </c>
      <c r="B1323">
        <v>24</v>
      </c>
      <c r="C1323" t="s">
        <v>5758</v>
      </c>
      <c r="D1323" t="s">
        <v>5759</v>
      </c>
      <c r="E1323">
        <v>10.06</v>
      </c>
      <c r="F1323">
        <v>15.11</v>
      </c>
      <c r="G1323">
        <v>12.13</v>
      </c>
      <c r="H1323">
        <v>12.67</v>
      </c>
    </row>
    <row r="1324" spans="1:8" x14ac:dyDescent="0.25">
      <c r="A1324" t="s">
        <v>429</v>
      </c>
      <c r="B1324">
        <v>25</v>
      </c>
      <c r="C1324" t="s">
        <v>5760</v>
      </c>
      <c r="D1324" t="s">
        <v>5761</v>
      </c>
      <c r="E1324">
        <v>14.86</v>
      </c>
      <c r="F1324">
        <v>14.63</v>
      </c>
      <c r="G1324">
        <v>15.63</v>
      </c>
      <c r="H1324">
        <v>10.56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76350.91</v>
      </c>
      <c r="F1325">
        <v>77871.179999999993</v>
      </c>
      <c r="G1325">
        <v>60309.65</v>
      </c>
      <c r="H1325">
        <v>41281.379999999997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56876.99</v>
      </c>
      <c r="F1326">
        <v>59000.15</v>
      </c>
      <c r="G1326">
        <v>42732.01</v>
      </c>
      <c r="H1326">
        <v>26365.74</v>
      </c>
    </row>
    <row r="1327" spans="1:8" x14ac:dyDescent="0.25">
      <c r="A1327" t="s">
        <v>435</v>
      </c>
      <c r="B1327">
        <v>1</v>
      </c>
      <c r="C1327" t="s">
        <v>4747</v>
      </c>
      <c r="D1327" t="s">
        <v>4748</v>
      </c>
      <c r="E1327">
        <v>41575.49</v>
      </c>
      <c r="F1327">
        <v>41750.99</v>
      </c>
      <c r="G1327">
        <v>25368.11</v>
      </c>
      <c r="H1327">
        <v>8000.76</v>
      </c>
    </row>
    <row r="1328" spans="1:8" x14ac:dyDescent="0.25">
      <c r="A1328" t="s">
        <v>435</v>
      </c>
      <c r="B1328">
        <v>2</v>
      </c>
      <c r="C1328" t="s">
        <v>4763</v>
      </c>
      <c r="D1328" t="s">
        <v>4764</v>
      </c>
      <c r="E1328">
        <v>3787.83</v>
      </c>
      <c r="F1328">
        <v>2388.83</v>
      </c>
      <c r="G1328">
        <v>4171.3599999999997</v>
      </c>
      <c r="H1328">
        <v>5371.93</v>
      </c>
    </row>
    <row r="1329" spans="1:8" x14ac:dyDescent="0.25">
      <c r="A1329" t="s">
        <v>435</v>
      </c>
      <c r="B1329">
        <v>3</v>
      </c>
      <c r="C1329" t="s">
        <v>5170</v>
      </c>
      <c r="D1329" t="s">
        <v>5171</v>
      </c>
      <c r="E1329">
        <v>2135.0100000000002</v>
      </c>
      <c r="F1329">
        <v>2055.46</v>
      </c>
      <c r="G1329">
        <v>2508.29</v>
      </c>
      <c r="H1329">
        <v>2635.47</v>
      </c>
    </row>
    <row r="1330" spans="1:8" x14ac:dyDescent="0.25">
      <c r="A1330" t="s">
        <v>435</v>
      </c>
      <c r="B1330">
        <v>4</v>
      </c>
      <c r="C1330" t="s">
        <v>5186</v>
      </c>
      <c r="D1330" t="s">
        <v>5187</v>
      </c>
      <c r="E1330">
        <v>1880.07</v>
      </c>
      <c r="F1330">
        <v>3713.99</v>
      </c>
      <c r="G1330">
        <v>1339.79</v>
      </c>
      <c r="H1330">
        <v>1699.79</v>
      </c>
    </row>
    <row r="1331" spans="1:8" x14ac:dyDescent="0.25">
      <c r="A1331" t="s">
        <v>435</v>
      </c>
      <c r="B1331">
        <v>5</v>
      </c>
      <c r="C1331" t="s">
        <v>643</v>
      </c>
      <c r="D1331" t="s">
        <v>4769</v>
      </c>
      <c r="E1331">
        <v>938.36</v>
      </c>
      <c r="F1331">
        <v>1421.77</v>
      </c>
      <c r="G1331">
        <v>1750.89</v>
      </c>
      <c r="H1331">
        <v>908.09</v>
      </c>
    </row>
    <row r="1332" spans="1:8" x14ac:dyDescent="0.25">
      <c r="A1332" t="s">
        <v>435</v>
      </c>
      <c r="B1332">
        <v>6</v>
      </c>
      <c r="C1332" t="s">
        <v>5762</v>
      </c>
      <c r="D1332" t="s">
        <v>5763</v>
      </c>
      <c r="E1332">
        <v>503.48</v>
      </c>
      <c r="F1332">
        <v>705.27</v>
      </c>
      <c r="G1332">
        <v>718.93</v>
      </c>
      <c r="H1332">
        <v>885.03</v>
      </c>
    </row>
    <row r="1333" spans="1:8" x14ac:dyDescent="0.25">
      <c r="A1333" t="s">
        <v>435</v>
      </c>
      <c r="B1333">
        <v>7</v>
      </c>
      <c r="C1333" t="s">
        <v>5764</v>
      </c>
      <c r="D1333" t="s">
        <v>5765</v>
      </c>
      <c r="E1333">
        <v>730.68</v>
      </c>
      <c r="F1333">
        <v>870.32</v>
      </c>
      <c r="G1333">
        <v>819.87</v>
      </c>
      <c r="H1333">
        <v>866.01</v>
      </c>
    </row>
    <row r="1334" spans="1:8" x14ac:dyDescent="0.25">
      <c r="A1334" t="s">
        <v>435</v>
      </c>
      <c r="B1334">
        <v>8</v>
      </c>
      <c r="C1334" t="s">
        <v>5160</v>
      </c>
      <c r="D1334" t="s">
        <v>5161</v>
      </c>
      <c r="E1334">
        <v>753.91</v>
      </c>
      <c r="F1334">
        <v>797.21</v>
      </c>
      <c r="G1334">
        <v>883.69</v>
      </c>
      <c r="H1334">
        <v>784.22</v>
      </c>
    </row>
    <row r="1335" spans="1:8" x14ac:dyDescent="0.25">
      <c r="A1335" t="s">
        <v>435</v>
      </c>
      <c r="B1335">
        <v>9</v>
      </c>
      <c r="C1335" t="s">
        <v>5766</v>
      </c>
      <c r="D1335" t="s">
        <v>5767</v>
      </c>
      <c r="E1335">
        <v>722.53</v>
      </c>
      <c r="F1335">
        <v>760.17</v>
      </c>
      <c r="G1335">
        <v>731.11</v>
      </c>
      <c r="H1335">
        <v>637.26</v>
      </c>
    </row>
    <row r="1336" spans="1:8" x14ac:dyDescent="0.25">
      <c r="A1336" t="s">
        <v>435</v>
      </c>
      <c r="B1336">
        <v>10</v>
      </c>
      <c r="C1336" t="s">
        <v>5611</v>
      </c>
      <c r="D1336" t="s">
        <v>5612</v>
      </c>
      <c r="E1336">
        <v>465.9</v>
      </c>
      <c r="F1336">
        <v>484.93</v>
      </c>
      <c r="G1336">
        <v>499.69</v>
      </c>
      <c r="H1336">
        <v>487.92</v>
      </c>
    </row>
    <row r="1337" spans="1:8" x14ac:dyDescent="0.25">
      <c r="A1337" t="s">
        <v>435</v>
      </c>
      <c r="B1337">
        <v>11</v>
      </c>
      <c r="C1337" t="s">
        <v>4827</v>
      </c>
      <c r="D1337" t="s">
        <v>4828</v>
      </c>
      <c r="E1337">
        <v>0</v>
      </c>
      <c r="F1337">
        <v>176.64</v>
      </c>
      <c r="G1337">
        <v>448.9</v>
      </c>
      <c r="H1337">
        <v>410.67</v>
      </c>
    </row>
    <row r="1338" spans="1:8" x14ac:dyDescent="0.25">
      <c r="A1338" t="s">
        <v>435</v>
      </c>
      <c r="B1338">
        <v>12</v>
      </c>
      <c r="C1338" t="s">
        <v>5768</v>
      </c>
      <c r="D1338" t="s">
        <v>5769</v>
      </c>
      <c r="E1338">
        <v>358.65</v>
      </c>
      <c r="F1338">
        <v>349.99</v>
      </c>
      <c r="G1338">
        <v>349.18</v>
      </c>
      <c r="H1338">
        <v>341.68</v>
      </c>
    </row>
    <row r="1339" spans="1:8" x14ac:dyDescent="0.25">
      <c r="A1339" t="s">
        <v>435</v>
      </c>
      <c r="B1339">
        <v>13</v>
      </c>
      <c r="C1339" t="s">
        <v>5245</v>
      </c>
      <c r="D1339" t="s">
        <v>5246</v>
      </c>
      <c r="E1339">
        <v>215.36</v>
      </c>
      <c r="F1339">
        <v>210.56</v>
      </c>
      <c r="G1339">
        <v>286.19</v>
      </c>
      <c r="H1339">
        <v>328.11</v>
      </c>
    </row>
    <row r="1340" spans="1:8" x14ac:dyDescent="0.25">
      <c r="A1340" t="s">
        <v>435</v>
      </c>
      <c r="B1340">
        <v>14</v>
      </c>
      <c r="C1340" t="s">
        <v>4939</v>
      </c>
      <c r="D1340" t="s">
        <v>4940</v>
      </c>
      <c r="E1340">
        <v>326.58999999999997</v>
      </c>
      <c r="F1340">
        <v>473.91</v>
      </c>
      <c r="G1340">
        <v>343.77</v>
      </c>
      <c r="H1340">
        <v>320.2</v>
      </c>
    </row>
    <row r="1341" spans="1:8" x14ac:dyDescent="0.25">
      <c r="A1341" t="s">
        <v>435</v>
      </c>
      <c r="B1341">
        <v>15</v>
      </c>
      <c r="C1341" t="s">
        <v>640</v>
      </c>
      <c r="D1341" t="s">
        <v>4900</v>
      </c>
      <c r="E1341">
        <v>596</v>
      </c>
      <c r="F1341">
        <v>645.66999999999996</v>
      </c>
      <c r="G1341">
        <v>409.95</v>
      </c>
      <c r="H1341">
        <v>313.63</v>
      </c>
    </row>
    <row r="1342" spans="1:8" x14ac:dyDescent="0.25">
      <c r="A1342" t="s">
        <v>435</v>
      </c>
      <c r="B1342">
        <v>16</v>
      </c>
      <c r="C1342" t="s">
        <v>4849</v>
      </c>
      <c r="D1342" t="s">
        <v>4850</v>
      </c>
      <c r="E1342">
        <v>188.36</v>
      </c>
      <c r="F1342">
        <v>211.1</v>
      </c>
      <c r="G1342">
        <v>237.76</v>
      </c>
      <c r="H1342">
        <v>273.57</v>
      </c>
    </row>
    <row r="1343" spans="1:8" x14ac:dyDescent="0.25">
      <c r="A1343" t="s">
        <v>435</v>
      </c>
      <c r="B1343">
        <v>17</v>
      </c>
      <c r="C1343" t="s">
        <v>5083</v>
      </c>
      <c r="D1343" t="s">
        <v>5084</v>
      </c>
      <c r="E1343">
        <v>259.33999999999997</v>
      </c>
      <c r="F1343">
        <v>272.5</v>
      </c>
      <c r="G1343">
        <v>229.64</v>
      </c>
      <c r="H1343">
        <v>266.61</v>
      </c>
    </row>
    <row r="1344" spans="1:8" x14ac:dyDescent="0.25">
      <c r="A1344" t="s">
        <v>435</v>
      </c>
      <c r="B1344">
        <v>18</v>
      </c>
      <c r="C1344" t="s">
        <v>5342</v>
      </c>
      <c r="D1344" t="s">
        <v>5343</v>
      </c>
      <c r="E1344">
        <v>203.93</v>
      </c>
      <c r="F1344">
        <v>261.79000000000002</v>
      </c>
      <c r="G1344">
        <v>243.21</v>
      </c>
      <c r="H1344">
        <v>264.83</v>
      </c>
    </row>
    <row r="1345" spans="1:8" x14ac:dyDescent="0.25">
      <c r="A1345" t="s">
        <v>435</v>
      </c>
      <c r="B1345">
        <v>19</v>
      </c>
      <c r="C1345" t="s">
        <v>4837</v>
      </c>
      <c r="D1345" t="s">
        <v>4838</v>
      </c>
      <c r="E1345">
        <v>229.9</v>
      </c>
      <c r="F1345">
        <v>224.32</v>
      </c>
      <c r="G1345">
        <v>171.27</v>
      </c>
      <c r="H1345">
        <v>263.18</v>
      </c>
    </row>
    <row r="1346" spans="1:8" x14ac:dyDescent="0.25">
      <c r="A1346" t="s">
        <v>435</v>
      </c>
      <c r="B1346">
        <v>20</v>
      </c>
      <c r="C1346" t="s">
        <v>4995</v>
      </c>
      <c r="D1346" t="s">
        <v>4996</v>
      </c>
      <c r="E1346">
        <v>160.08000000000001</v>
      </c>
      <c r="F1346">
        <v>180.55</v>
      </c>
      <c r="G1346">
        <v>188.42</v>
      </c>
      <c r="H1346">
        <v>253.63</v>
      </c>
    </row>
    <row r="1347" spans="1:8" x14ac:dyDescent="0.25">
      <c r="A1347" t="s">
        <v>435</v>
      </c>
      <c r="B1347">
        <v>21</v>
      </c>
      <c r="C1347" t="s">
        <v>5616</v>
      </c>
      <c r="D1347" t="s">
        <v>5617</v>
      </c>
      <c r="E1347">
        <v>229.13</v>
      </c>
      <c r="F1347">
        <v>248.77</v>
      </c>
      <c r="G1347">
        <v>205.41</v>
      </c>
      <c r="H1347">
        <v>241.17</v>
      </c>
    </row>
    <row r="1348" spans="1:8" x14ac:dyDescent="0.25">
      <c r="A1348" t="s">
        <v>435</v>
      </c>
      <c r="B1348">
        <v>22</v>
      </c>
      <c r="C1348" t="s">
        <v>5459</v>
      </c>
      <c r="D1348" t="s">
        <v>5460</v>
      </c>
      <c r="E1348">
        <v>158.49</v>
      </c>
      <c r="F1348">
        <v>212.59</v>
      </c>
      <c r="G1348">
        <v>214.12</v>
      </c>
      <c r="H1348">
        <v>241.16</v>
      </c>
    </row>
    <row r="1349" spans="1:8" x14ac:dyDescent="0.25">
      <c r="A1349" t="s">
        <v>435</v>
      </c>
      <c r="B1349">
        <v>23</v>
      </c>
      <c r="C1349" t="s">
        <v>5403</v>
      </c>
      <c r="D1349" t="s">
        <v>5404</v>
      </c>
      <c r="E1349">
        <v>233.41</v>
      </c>
      <c r="F1349">
        <v>280.10000000000002</v>
      </c>
      <c r="G1349">
        <v>282.54000000000002</v>
      </c>
      <c r="H1349">
        <v>210.71</v>
      </c>
    </row>
    <row r="1350" spans="1:8" x14ac:dyDescent="0.25">
      <c r="A1350" t="s">
        <v>435</v>
      </c>
      <c r="B1350">
        <v>24</v>
      </c>
      <c r="C1350" t="s">
        <v>5290</v>
      </c>
      <c r="D1350" t="s">
        <v>5291</v>
      </c>
      <c r="E1350">
        <v>224.5</v>
      </c>
      <c r="F1350">
        <v>302.70999999999998</v>
      </c>
      <c r="G1350">
        <v>329.91</v>
      </c>
      <c r="H1350">
        <v>181.57</v>
      </c>
    </row>
    <row r="1351" spans="1:8" x14ac:dyDescent="0.25">
      <c r="A1351" t="s">
        <v>435</v>
      </c>
      <c r="B1351">
        <v>25</v>
      </c>
      <c r="C1351" t="s">
        <v>5041</v>
      </c>
      <c r="D1351" t="s">
        <v>4964</v>
      </c>
      <c r="E1351">
        <v>0</v>
      </c>
      <c r="F1351">
        <v>0</v>
      </c>
      <c r="G1351">
        <v>0</v>
      </c>
      <c r="H1351">
        <v>178.53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22305.37</v>
      </c>
      <c r="F1352">
        <v>22719.31</v>
      </c>
      <c r="G1352">
        <v>21668.45</v>
      </c>
      <c r="H1352">
        <v>20504.330000000002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4975.7299999999996</v>
      </c>
      <c r="F1353">
        <v>5220.3900000000003</v>
      </c>
      <c r="G1353">
        <v>4834.41</v>
      </c>
      <c r="H1353">
        <v>4897.66</v>
      </c>
    </row>
    <row r="1354" spans="1:8" x14ac:dyDescent="0.25">
      <c r="A1354" t="s">
        <v>441</v>
      </c>
      <c r="B1354">
        <v>1</v>
      </c>
      <c r="C1354" t="s">
        <v>4747</v>
      </c>
      <c r="D1354" t="s">
        <v>4748</v>
      </c>
      <c r="E1354">
        <v>724.35</v>
      </c>
      <c r="F1354">
        <v>646.89</v>
      </c>
      <c r="G1354">
        <v>526.86</v>
      </c>
      <c r="H1354">
        <v>546.38</v>
      </c>
    </row>
    <row r="1355" spans="1:8" x14ac:dyDescent="0.25">
      <c r="A1355" t="s">
        <v>441</v>
      </c>
      <c r="B1355">
        <v>2</v>
      </c>
      <c r="C1355" t="s">
        <v>5770</v>
      </c>
      <c r="D1355" t="s">
        <v>5771</v>
      </c>
      <c r="E1355">
        <v>258.39</v>
      </c>
      <c r="F1355">
        <v>275.17</v>
      </c>
      <c r="G1355">
        <v>306.33999999999997</v>
      </c>
      <c r="H1355">
        <v>351.32</v>
      </c>
    </row>
    <row r="1356" spans="1:8" x14ac:dyDescent="0.25">
      <c r="A1356" t="s">
        <v>441</v>
      </c>
      <c r="B1356">
        <v>3</v>
      </c>
      <c r="C1356" t="s">
        <v>4923</v>
      </c>
      <c r="D1356" t="s">
        <v>4924</v>
      </c>
      <c r="E1356">
        <v>236.85</v>
      </c>
      <c r="F1356">
        <v>240.95</v>
      </c>
      <c r="G1356">
        <v>237.51</v>
      </c>
      <c r="H1356">
        <v>316.51</v>
      </c>
    </row>
    <row r="1357" spans="1:8" x14ac:dyDescent="0.25">
      <c r="A1357" t="s">
        <v>441</v>
      </c>
      <c r="B1357">
        <v>4</v>
      </c>
      <c r="C1357" t="s">
        <v>5772</v>
      </c>
      <c r="D1357" t="s">
        <v>5773</v>
      </c>
      <c r="E1357">
        <v>378.71</v>
      </c>
      <c r="F1357">
        <v>357.86</v>
      </c>
      <c r="G1357">
        <v>275.56</v>
      </c>
      <c r="H1357">
        <v>244.9</v>
      </c>
    </row>
    <row r="1358" spans="1:8" x14ac:dyDescent="0.25">
      <c r="A1358" t="s">
        <v>441</v>
      </c>
      <c r="B1358">
        <v>5</v>
      </c>
      <c r="C1358" t="s">
        <v>4867</v>
      </c>
      <c r="D1358" t="s">
        <v>4868</v>
      </c>
      <c r="E1358">
        <v>198.73</v>
      </c>
      <c r="F1358">
        <v>223.58</v>
      </c>
      <c r="G1358">
        <v>195.71</v>
      </c>
      <c r="H1358">
        <v>222.97</v>
      </c>
    </row>
    <row r="1359" spans="1:8" x14ac:dyDescent="0.25">
      <c r="A1359" t="s">
        <v>441</v>
      </c>
      <c r="B1359">
        <v>6</v>
      </c>
      <c r="C1359" t="s">
        <v>5210</v>
      </c>
      <c r="D1359" t="s">
        <v>5211</v>
      </c>
      <c r="E1359">
        <v>176.86</v>
      </c>
      <c r="F1359">
        <v>267.85000000000002</v>
      </c>
      <c r="G1359">
        <v>297.22000000000003</v>
      </c>
      <c r="H1359">
        <v>201.76</v>
      </c>
    </row>
    <row r="1360" spans="1:8" x14ac:dyDescent="0.25">
      <c r="A1360" t="s">
        <v>441</v>
      </c>
      <c r="B1360">
        <v>7</v>
      </c>
      <c r="C1360" t="s">
        <v>4896</v>
      </c>
      <c r="D1360" t="s">
        <v>4897</v>
      </c>
      <c r="E1360">
        <v>176.31</v>
      </c>
      <c r="F1360">
        <v>179.63</v>
      </c>
      <c r="G1360">
        <v>181.49</v>
      </c>
      <c r="H1360">
        <v>191.69</v>
      </c>
    </row>
    <row r="1361" spans="1:8" x14ac:dyDescent="0.25">
      <c r="A1361" t="s">
        <v>441</v>
      </c>
      <c r="B1361">
        <v>8</v>
      </c>
      <c r="C1361" t="s">
        <v>5774</v>
      </c>
      <c r="D1361" t="s">
        <v>5775</v>
      </c>
      <c r="E1361">
        <v>126.08</v>
      </c>
      <c r="F1361">
        <v>88.49</v>
      </c>
      <c r="G1361">
        <v>67.150000000000006</v>
      </c>
      <c r="H1361">
        <v>191.62</v>
      </c>
    </row>
    <row r="1362" spans="1:8" x14ac:dyDescent="0.25">
      <c r="A1362" t="s">
        <v>441</v>
      </c>
      <c r="B1362">
        <v>9</v>
      </c>
      <c r="C1362" t="s">
        <v>5182</v>
      </c>
      <c r="D1362" t="s">
        <v>5183</v>
      </c>
      <c r="E1362">
        <v>182.65</v>
      </c>
      <c r="F1362">
        <v>221.07</v>
      </c>
      <c r="G1362">
        <v>203.87</v>
      </c>
      <c r="H1362">
        <v>190.42</v>
      </c>
    </row>
    <row r="1363" spans="1:8" x14ac:dyDescent="0.25">
      <c r="A1363" t="s">
        <v>441</v>
      </c>
      <c r="B1363">
        <v>10</v>
      </c>
      <c r="C1363" t="s">
        <v>5568</v>
      </c>
      <c r="D1363" t="s">
        <v>5569</v>
      </c>
      <c r="E1363">
        <v>197.59</v>
      </c>
      <c r="F1363">
        <v>195.98</v>
      </c>
      <c r="G1363">
        <v>187.07</v>
      </c>
      <c r="H1363">
        <v>186.72</v>
      </c>
    </row>
    <row r="1364" spans="1:8" x14ac:dyDescent="0.25">
      <c r="A1364" t="s">
        <v>441</v>
      </c>
      <c r="B1364">
        <v>11</v>
      </c>
      <c r="C1364" t="s">
        <v>4849</v>
      </c>
      <c r="D1364" t="s">
        <v>4850</v>
      </c>
      <c r="E1364">
        <v>163.89</v>
      </c>
      <c r="F1364">
        <v>182.6</v>
      </c>
      <c r="G1364">
        <v>202.55</v>
      </c>
      <c r="H1364">
        <v>163.6</v>
      </c>
    </row>
    <row r="1365" spans="1:8" x14ac:dyDescent="0.25">
      <c r="A1365" t="s">
        <v>441</v>
      </c>
      <c r="B1365">
        <v>12</v>
      </c>
      <c r="C1365" t="s">
        <v>5032</v>
      </c>
      <c r="D1365" t="s">
        <v>5033</v>
      </c>
      <c r="E1365">
        <v>113.94</v>
      </c>
      <c r="F1365">
        <v>162.27000000000001</v>
      </c>
      <c r="G1365">
        <v>191.65</v>
      </c>
      <c r="H1365">
        <v>162.68</v>
      </c>
    </row>
    <row r="1366" spans="1:8" x14ac:dyDescent="0.25">
      <c r="A1366" t="s">
        <v>441</v>
      </c>
      <c r="B1366">
        <v>13</v>
      </c>
      <c r="C1366" t="s">
        <v>5184</v>
      </c>
      <c r="D1366" t="s">
        <v>5185</v>
      </c>
      <c r="E1366">
        <v>131.84</v>
      </c>
      <c r="F1366">
        <v>169.84</v>
      </c>
      <c r="G1366">
        <v>164.29</v>
      </c>
      <c r="H1366">
        <v>162.47</v>
      </c>
    </row>
    <row r="1367" spans="1:8" x14ac:dyDescent="0.25">
      <c r="A1367" t="s">
        <v>441</v>
      </c>
      <c r="B1367">
        <v>14</v>
      </c>
      <c r="C1367" t="s">
        <v>5212</v>
      </c>
      <c r="D1367" t="s">
        <v>5213</v>
      </c>
      <c r="E1367">
        <v>183.37</v>
      </c>
      <c r="F1367">
        <v>222.41</v>
      </c>
      <c r="G1367">
        <v>185.22</v>
      </c>
      <c r="H1367">
        <v>160.96</v>
      </c>
    </row>
    <row r="1368" spans="1:8" x14ac:dyDescent="0.25">
      <c r="A1368" t="s">
        <v>441</v>
      </c>
      <c r="B1368">
        <v>15</v>
      </c>
      <c r="C1368" t="s">
        <v>5776</v>
      </c>
      <c r="D1368" t="s">
        <v>5777</v>
      </c>
      <c r="E1368">
        <v>94.75</v>
      </c>
      <c r="F1368">
        <v>106.97</v>
      </c>
      <c r="G1368">
        <v>120.96</v>
      </c>
      <c r="H1368">
        <v>160.25</v>
      </c>
    </row>
    <row r="1369" spans="1:8" x14ac:dyDescent="0.25">
      <c r="A1369" t="s">
        <v>441</v>
      </c>
      <c r="B1369">
        <v>16</v>
      </c>
      <c r="C1369" t="s">
        <v>4763</v>
      </c>
      <c r="D1369" t="s">
        <v>4764</v>
      </c>
      <c r="E1369">
        <v>251.73</v>
      </c>
      <c r="F1369">
        <v>97.87</v>
      </c>
      <c r="G1369">
        <v>116.18</v>
      </c>
      <c r="H1369">
        <v>155.93</v>
      </c>
    </row>
    <row r="1370" spans="1:8" x14ac:dyDescent="0.25">
      <c r="A1370" t="s">
        <v>441</v>
      </c>
      <c r="B1370">
        <v>17</v>
      </c>
      <c r="C1370" t="s">
        <v>4995</v>
      </c>
      <c r="D1370" t="s">
        <v>4996</v>
      </c>
      <c r="E1370">
        <v>243.25</v>
      </c>
      <c r="F1370">
        <v>248.18</v>
      </c>
      <c r="G1370">
        <v>179.36</v>
      </c>
      <c r="H1370">
        <v>155.15</v>
      </c>
    </row>
    <row r="1371" spans="1:8" x14ac:dyDescent="0.25">
      <c r="A1371" t="s">
        <v>441</v>
      </c>
      <c r="B1371">
        <v>18</v>
      </c>
      <c r="C1371" t="s">
        <v>5778</v>
      </c>
      <c r="D1371" t="s">
        <v>5779</v>
      </c>
      <c r="E1371">
        <v>133.84</v>
      </c>
      <c r="F1371">
        <v>146.94</v>
      </c>
      <c r="G1371">
        <v>139.6</v>
      </c>
      <c r="H1371">
        <v>151.72999999999999</v>
      </c>
    </row>
    <row r="1372" spans="1:8" x14ac:dyDescent="0.25">
      <c r="A1372" t="s">
        <v>441</v>
      </c>
      <c r="B1372">
        <v>19</v>
      </c>
      <c r="C1372" t="s">
        <v>4861</v>
      </c>
      <c r="D1372" t="s">
        <v>4862</v>
      </c>
      <c r="E1372">
        <v>151.27000000000001</v>
      </c>
      <c r="F1372">
        <v>160.82</v>
      </c>
      <c r="G1372">
        <v>167.39</v>
      </c>
      <c r="H1372">
        <v>150.6</v>
      </c>
    </row>
    <row r="1373" spans="1:8" x14ac:dyDescent="0.25">
      <c r="A1373" t="s">
        <v>441</v>
      </c>
      <c r="B1373">
        <v>20</v>
      </c>
      <c r="C1373" t="s">
        <v>5780</v>
      </c>
      <c r="D1373" t="s">
        <v>5781</v>
      </c>
      <c r="E1373">
        <v>164.93</v>
      </c>
      <c r="F1373">
        <v>141.69999999999999</v>
      </c>
      <c r="G1373">
        <v>133.5</v>
      </c>
      <c r="H1373">
        <v>145.38</v>
      </c>
    </row>
    <row r="1374" spans="1:8" x14ac:dyDescent="0.25">
      <c r="A1374" t="s">
        <v>441</v>
      </c>
      <c r="B1374">
        <v>21</v>
      </c>
      <c r="C1374" t="s">
        <v>5782</v>
      </c>
      <c r="D1374" t="s">
        <v>5783</v>
      </c>
      <c r="E1374">
        <v>158.76</v>
      </c>
      <c r="F1374">
        <v>269.16000000000003</v>
      </c>
      <c r="G1374">
        <v>205.29</v>
      </c>
      <c r="H1374">
        <v>142.61000000000001</v>
      </c>
    </row>
    <row r="1375" spans="1:8" x14ac:dyDescent="0.25">
      <c r="A1375" t="s">
        <v>441</v>
      </c>
      <c r="B1375">
        <v>22</v>
      </c>
      <c r="C1375" t="s">
        <v>5784</v>
      </c>
      <c r="D1375" t="s">
        <v>5785</v>
      </c>
      <c r="E1375">
        <v>111.48</v>
      </c>
      <c r="F1375">
        <v>117.04</v>
      </c>
      <c r="G1375">
        <v>127.63</v>
      </c>
      <c r="H1375">
        <v>137.24</v>
      </c>
    </row>
    <row r="1376" spans="1:8" x14ac:dyDescent="0.25">
      <c r="A1376" t="s">
        <v>441</v>
      </c>
      <c r="B1376">
        <v>23</v>
      </c>
      <c r="C1376" t="s">
        <v>5466</v>
      </c>
      <c r="D1376" t="s">
        <v>5467</v>
      </c>
      <c r="E1376">
        <v>124.57</v>
      </c>
      <c r="F1376">
        <v>172.32</v>
      </c>
      <c r="G1376">
        <v>79.239999999999995</v>
      </c>
      <c r="H1376">
        <v>136.75</v>
      </c>
    </row>
    <row r="1377" spans="1:8" x14ac:dyDescent="0.25">
      <c r="A1377" t="s">
        <v>441</v>
      </c>
      <c r="B1377">
        <v>24</v>
      </c>
      <c r="C1377" t="s">
        <v>4776</v>
      </c>
      <c r="D1377" t="s">
        <v>4777</v>
      </c>
      <c r="E1377">
        <v>120.89</v>
      </c>
      <c r="F1377">
        <v>138.22</v>
      </c>
      <c r="G1377">
        <v>170.97</v>
      </c>
      <c r="H1377">
        <v>135.08000000000001</v>
      </c>
    </row>
    <row r="1378" spans="1:8" x14ac:dyDescent="0.25">
      <c r="A1378" t="s">
        <v>441</v>
      </c>
      <c r="B1378">
        <v>25</v>
      </c>
      <c r="C1378" t="s">
        <v>5023</v>
      </c>
      <c r="D1378" t="s">
        <v>5024</v>
      </c>
      <c r="E1378">
        <v>170.7</v>
      </c>
      <c r="F1378">
        <v>186.57</v>
      </c>
      <c r="G1378">
        <v>171.81</v>
      </c>
      <c r="H1378">
        <v>132.96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7110.32</v>
      </c>
      <c r="F1379">
        <v>8223</v>
      </c>
      <c r="G1379">
        <v>5936.59</v>
      </c>
      <c r="H1379">
        <v>4568.1000000000004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5634.79</v>
      </c>
      <c r="F1380">
        <v>6650.28</v>
      </c>
      <c r="G1380">
        <v>4584.59</v>
      </c>
      <c r="H1380">
        <v>3532</v>
      </c>
    </row>
    <row r="1381" spans="1:8" x14ac:dyDescent="0.25">
      <c r="A1381" t="s">
        <v>438</v>
      </c>
      <c r="B1381">
        <v>1</v>
      </c>
      <c r="C1381" t="s">
        <v>4751</v>
      </c>
      <c r="D1381" t="s">
        <v>4752</v>
      </c>
      <c r="E1381">
        <v>3240.12</v>
      </c>
      <c r="F1381">
        <v>4438</v>
      </c>
      <c r="G1381">
        <v>2259.58</v>
      </c>
      <c r="H1381">
        <v>1445.07</v>
      </c>
    </row>
    <row r="1382" spans="1:8" x14ac:dyDescent="0.25">
      <c r="A1382" t="s">
        <v>438</v>
      </c>
      <c r="B1382">
        <v>2</v>
      </c>
      <c r="C1382" t="s">
        <v>4759</v>
      </c>
      <c r="D1382" t="s">
        <v>4760</v>
      </c>
      <c r="E1382">
        <v>519.59</v>
      </c>
      <c r="F1382">
        <v>409.21</v>
      </c>
      <c r="G1382">
        <v>643.83000000000004</v>
      </c>
      <c r="H1382">
        <v>649.79999999999995</v>
      </c>
    </row>
    <row r="1383" spans="1:8" x14ac:dyDescent="0.25">
      <c r="A1383" t="s">
        <v>438</v>
      </c>
      <c r="B1383">
        <v>3</v>
      </c>
      <c r="C1383" t="s">
        <v>5073</v>
      </c>
      <c r="D1383" t="s">
        <v>5074</v>
      </c>
      <c r="E1383">
        <v>171.46</v>
      </c>
      <c r="F1383">
        <v>206.78</v>
      </c>
      <c r="G1383">
        <v>197.67</v>
      </c>
      <c r="H1383">
        <v>156.76</v>
      </c>
    </row>
    <row r="1384" spans="1:8" x14ac:dyDescent="0.25">
      <c r="A1384" t="s">
        <v>438</v>
      </c>
      <c r="B1384">
        <v>4</v>
      </c>
      <c r="C1384" t="s">
        <v>5786</v>
      </c>
      <c r="D1384" t="s">
        <v>5787</v>
      </c>
      <c r="E1384">
        <v>118.88</v>
      </c>
      <c r="F1384">
        <v>140.43</v>
      </c>
      <c r="G1384">
        <v>125.01</v>
      </c>
      <c r="H1384">
        <v>128.37</v>
      </c>
    </row>
    <row r="1385" spans="1:8" x14ac:dyDescent="0.25">
      <c r="A1385" t="s">
        <v>438</v>
      </c>
      <c r="B1385">
        <v>5</v>
      </c>
      <c r="C1385" t="s">
        <v>4747</v>
      </c>
      <c r="D1385" t="s">
        <v>4748</v>
      </c>
      <c r="E1385">
        <v>194.66</v>
      </c>
      <c r="F1385">
        <v>231.43</v>
      </c>
      <c r="G1385">
        <v>157.88</v>
      </c>
      <c r="H1385">
        <v>119.29</v>
      </c>
    </row>
    <row r="1386" spans="1:8" x14ac:dyDescent="0.25">
      <c r="A1386" t="s">
        <v>438</v>
      </c>
      <c r="B1386">
        <v>6</v>
      </c>
      <c r="C1386" t="s">
        <v>5788</v>
      </c>
      <c r="D1386" t="s">
        <v>5789</v>
      </c>
      <c r="E1386">
        <v>106.33</v>
      </c>
      <c r="F1386">
        <v>133.02000000000001</v>
      </c>
      <c r="G1386">
        <v>127.02</v>
      </c>
      <c r="H1386">
        <v>111.1</v>
      </c>
    </row>
    <row r="1387" spans="1:8" x14ac:dyDescent="0.25">
      <c r="A1387" t="s">
        <v>438</v>
      </c>
      <c r="B1387">
        <v>7</v>
      </c>
      <c r="C1387" t="s">
        <v>4965</v>
      </c>
      <c r="D1387" t="s">
        <v>4966</v>
      </c>
      <c r="E1387">
        <v>144.94</v>
      </c>
      <c r="F1387">
        <v>143.05000000000001</v>
      </c>
      <c r="G1387">
        <v>168</v>
      </c>
      <c r="H1387">
        <v>103.5</v>
      </c>
    </row>
    <row r="1388" spans="1:8" x14ac:dyDescent="0.25">
      <c r="A1388" t="s">
        <v>438</v>
      </c>
      <c r="B1388">
        <v>8</v>
      </c>
      <c r="C1388" t="s">
        <v>5700</v>
      </c>
      <c r="D1388" t="s">
        <v>5701</v>
      </c>
      <c r="E1388">
        <v>85.51</v>
      </c>
      <c r="F1388">
        <v>107.27</v>
      </c>
      <c r="G1388">
        <v>88.02</v>
      </c>
      <c r="H1388">
        <v>74.8</v>
      </c>
    </row>
    <row r="1389" spans="1:8" x14ac:dyDescent="0.25">
      <c r="A1389" t="s">
        <v>438</v>
      </c>
      <c r="B1389">
        <v>9</v>
      </c>
      <c r="C1389" t="s">
        <v>5790</v>
      </c>
      <c r="D1389" t="s">
        <v>5791</v>
      </c>
      <c r="E1389">
        <v>97.98</v>
      </c>
      <c r="F1389">
        <v>110.95</v>
      </c>
      <c r="G1389">
        <v>65.349999999999994</v>
      </c>
      <c r="H1389">
        <v>67.48</v>
      </c>
    </row>
    <row r="1390" spans="1:8" x14ac:dyDescent="0.25">
      <c r="A1390" t="s">
        <v>438</v>
      </c>
      <c r="B1390">
        <v>10</v>
      </c>
      <c r="C1390" t="s">
        <v>5439</v>
      </c>
      <c r="D1390" t="s">
        <v>5440</v>
      </c>
      <c r="E1390">
        <v>80.760000000000005</v>
      </c>
      <c r="F1390">
        <v>28.44</v>
      </c>
      <c r="G1390">
        <v>58.09</v>
      </c>
      <c r="H1390">
        <v>63.38</v>
      </c>
    </row>
    <row r="1391" spans="1:8" x14ac:dyDescent="0.25">
      <c r="A1391" t="s">
        <v>438</v>
      </c>
      <c r="B1391">
        <v>11</v>
      </c>
      <c r="C1391" t="s">
        <v>4776</v>
      </c>
      <c r="D1391" t="s">
        <v>4777</v>
      </c>
      <c r="E1391">
        <v>58.78</v>
      </c>
      <c r="F1391">
        <v>59.4</v>
      </c>
      <c r="G1391">
        <v>60.98</v>
      </c>
      <c r="H1391">
        <v>58.23</v>
      </c>
    </row>
    <row r="1392" spans="1:8" x14ac:dyDescent="0.25">
      <c r="A1392" t="s">
        <v>438</v>
      </c>
      <c r="B1392">
        <v>12</v>
      </c>
      <c r="C1392" t="s">
        <v>5792</v>
      </c>
      <c r="D1392" t="s">
        <v>5793</v>
      </c>
      <c r="E1392">
        <v>53.05</v>
      </c>
      <c r="F1392">
        <v>81.91</v>
      </c>
      <c r="G1392">
        <v>90.94</v>
      </c>
      <c r="H1392">
        <v>55.88</v>
      </c>
    </row>
    <row r="1393" spans="1:8" x14ac:dyDescent="0.25">
      <c r="A1393" t="s">
        <v>438</v>
      </c>
      <c r="B1393">
        <v>13</v>
      </c>
      <c r="C1393" t="s">
        <v>5794</v>
      </c>
      <c r="D1393" t="s">
        <v>5795</v>
      </c>
      <c r="E1393">
        <v>73.459999999999994</v>
      </c>
      <c r="F1393">
        <v>68.86</v>
      </c>
      <c r="G1393">
        <v>59.35</v>
      </c>
      <c r="H1393">
        <v>49.27</v>
      </c>
    </row>
    <row r="1394" spans="1:8" x14ac:dyDescent="0.25">
      <c r="A1394" t="s">
        <v>438</v>
      </c>
      <c r="B1394">
        <v>14</v>
      </c>
      <c r="C1394" t="s">
        <v>5796</v>
      </c>
      <c r="D1394" t="s">
        <v>5797</v>
      </c>
      <c r="E1394">
        <v>48.81</v>
      </c>
      <c r="F1394">
        <v>52.51</v>
      </c>
      <c r="G1394">
        <v>42.3</v>
      </c>
      <c r="H1394">
        <v>42.82</v>
      </c>
    </row>
    <row r="1395" spans="1:8" x14ac:dyDescent="0.25">
      <c r="A1395" t="s">
        <v>438</v>
      </c>
      <c r="B1395">
        <v>15</v>
      </c>
      <c r="C1395" t="s">
        <v>5672</v>
      </c>
      <c r="D1395" t="s">
        <v>5673</v>
      </c>
      <c r="E1395">
        <v>64.98</v>
      </c>
      <c r="F1395">
        <v>56.72</v>
      </c>
      <c r="G1395">
        <v>76.41</v>
      </c>
      <c r="H1395">
        <v>42.47</v>
      </c>
    </row>
    <row r="1396" spans="1:8" x14ac:dyDescent="0.25">
      <c r="A1396" t="s">
        <v>438</v>
      </c>
      <c r="B1396">
        <v>16</v>
      </c>
      <c r="C1396" t="s">
        <v>5358</v>
      </c>
      <c r="D1396" t="s">
        <v>5359</v>
      </c>
      <c r="E1396">
        <v>38.770000000000003</v>
      </c>
      <c r="F1396">
        <v>37.130000000000003</v>
      </c>
      <c r="G1396">
        <v>40.07</v>
      </c>
      <c r="H1396">
        <v>42.41</v>
      </c>
    </row>
    <row r="1397" spans="1:8" x14ac:dyDescent="0.25">
      <c r="A1397" t="s">
        <v>438</v>
      </c>
      <c r="B1397">
        <v>17</v>
      </c>
      <c r="C1397" t="s">
        <v>5798</v>
      </c>
      <c r="D1397" t="s">
        <v>5799</v>
      </c>
      <c r="E1397">
        <v>81.25</v>
      </c>
      <c r="F1397">
        <v>73.819999999999993</v>
      </c>
      <c r="G1397">
        <v>53.01</v>
      </c>
      <c r="H1397">
        <v>42.11</v>
      </c>
    </row>
    <row r="1398" spans="1:8" x14ac:dyDescent="0.25">
      <c r="A1398" t="s">
        <v>438</v>
      </c>
      <c r="B1398">
        <v>18</v>
      </c>
      <c r="C1398" t="s">
        <v>5280</v>
      </c>
      <c r="D1398" t="s">
        <v>5281</v>
      </c>
      <c r="E1398">
        <v>7.65</v>
      </c>
      <c r="F1398">
        <v>16.809999999999999</v>
      </c>
      <c r="G1398">
        <v>40.159999999999997</v>
      </c>
      <c r="H1398">
        <v>41.07</v>
      </c>
    </row>
    <row r="1399" spans="1:8" x14ac:dyDescent="0.25">
      <c r="A1399" t="s">
        <v>438</v>
      </c>
      <c r="B1399">
        <v>19</v>
      </c>
      <c r="C1399" t="s">
        <v>5800</v>
      </c>
      <c r="D1399" t="s">
        <v>5801</v>
      </c>
      <c r="E1399">
        <v>60.25</v>
      </c>
      <c r="F1399">
        <v>62.09</v>
      </c>
      <c r="G1399">
        <v>43.79</v>
      </c>
      <c r="H1399">
        <v>39.07</v>
      </c>
    </row>
    <row r="1400" spans="1:8" x14ac:dyDescent="0.25">
      <c r="A1400" t="s">
        <v>438</v>
      </c>
      <c r="B1400">
        <v>20</v>
      </c>
      <c r="C1400" t="s">
        <v>5717</v>
      </c>
      <c r="D1400" t="s">
        <v>5718</v>
      </c>
      <c r="E1400">
        <v>46.2</v>
      </c>
      <c r="F1400">
        <v>55.92</v>
      </c>
      <c r="G1400">
        <v>46.52</v>
      </c>
      <c r="H1400">
        <v>38.590000000000003</v>
      </c>
    </row>
    <row r="1401" spans="1:8" x14ac:dyDescent="0.25">
      <c r="A1401" t="s">
        <v>438</v>
      </c>
      <c r="B1401">
        <v>21</v>
      </c>
      <c r="C1401" t="s">
        <v>5802</v>
      </c>
      <c r="D1401" t="s">
        <v>5803</v>
      </c>
      <c r="E1401">
        <v>32.619999999999997</v>
      </c>
      <c r="F1401">
        <v>36.46</v>
      </c>
      <c r="G1401">
        <v>49.72</v>
      </c>
      <c r="H1401">
        <v>35.450000000000003</v>
      </c>
    </row>
    <row r="1402" spans="1:8" x14ac:dyDescent="0.25">
      <c r="A1402" t="s">
        <v>438</v>
      </c>
      <c r="B1402">
        <v>22</v>
      </c>
      <c r="C1402" t="s">
        <v>5804</v>
      </c>
      <c r="D1402" t="s">
        <v>5402</v>
      </c>
      <c r="E1402">
        <v>34.28</v>
      </c>
      <c r="F1402">
        <v>33.880000000000003</v>
      </c>
      <c r="G1402">
        <v>29.33</v>
      </c>
      <c r="H1402">
        <v>34.49</v>
      </c>
    </row>
    <row r="1403" spans="1:8" x14ac:dyDescent="0.25">
      <c r="A1403" t="s">
        <v>438</v>
      </c>
      <c r="B1403">
        <v>23</v>
      </c>
      <c r="C1403" t="s">
        <v>5805</v>
      </c>
      <c r="D1403" t="s">
        <v>5806</v>
      </c>
      <c r="E1403">
        <v>18.43</v>
      </c>
      <c r="F1403">
        <v>25.31</v>
      </c>
      <c r="G1403">
        <v>27.99</v>
      </c>
      <c r="H1403">
        <v>31.58</v>
      </c>
    </row>
    <row r="1404" spans="1:8" x14ac:dyDescent="0.25">
      <c r="A1404" t="s">
        <v>438</v>
      </c>
      <c r="B1404">
        <v>24</v>
      </c>
      <c r="C1404" t="s">
        <v>5807</v>
      </c>
      <c r="D1404" t="s">
        <v>5808</v>
      </c>
      <c r="E1404">
        <v>30.3</v>
      </c>
      <c r="F1404">
        <v>37.81</v>
      </c>
      <c r="G1404">
        <v>30.06</v>
      </c>
      <c r="H1404">
        <v>30.98</v>
      </c>
    </row>
    <row r="1405" spans="1:8" x14ac:dyDescent="0.25">
      <c r="A1405" t="s">
        <v>438</v>
      </c>
      <c r="B1405">
        <v>25</v>
      </c>
      <c r="C1405" t="s">
        <v>5451</v>
      </c>
      <c r="D1405" t="s">
        <v>5452</v>
      </c>
      <c r="E1405">
        <v>225.73</v>
      </c>
      <c r="F1405">
        <v>3.06</v>
      </c>
      <c r="G1405">
        <v>3.49</v>
      </c>
      <c r="H1405">
        <v>28.03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1196.3800000000001</v>
      </c>
      <c r="F1406">
        <v>1356.99</v>
      </c>
      <c r="G1406">
        <v>1366.65</v>
      </c>
      <c r="H1406">
        <v>1165.1099999999999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1080.1099999999999</v>
      </c>
      <c r="F1407">
        <v>1216.1199999999999</v>
      </c>
      <c r="G1407">
        <v>1243.6099999999999</v>
      </c>
      <c r="H1407">
        <v>1064.17</v>
      </c>
    </row>
    <row r="1408" spans="1:8" x14ac:dyDescent="0.25">
      <c r="A1408" t="s">
        <v>444</v>
      </c>
      <c r="B1408">
        <v>1</v>
      </c>
      <c r="C1408" t="s">
        <v>4989</v>
      </c>
      <c r="D1408" t="s">
        <v>4990</v>
      </c>
      <c r="E1408">
        <v>842.26</v>
      </c>
      <c r="F1408">
        <v>993.03</v>
      </c>
      <c r="G1408">
        <v>1012.87</v>
      </c>
      <c r="H1408">
        <v>817.21</v>
      </c>
    </row>
    <row r="1409" spans="1:8" x14ac:dyDescent="0.25">
      <c r="A1409" t="s">
        <v>444</v>
      </c>
      <c r="B1409">
        <v>2</v>
      </c>
      <c r="C1409" t="s">
        <v>5809</v>
      </c>
      <c r="D1409" t="s">
        <v>5810</v>
      </c>
      <c r="E1409">
        <v>73.56</v>
      </c>
      <c r="F1409">
        <v>28.93</v>
      </c>
      <c r="G1409">
        <v>24.31</v>
      </c>
      <c r="H1409">
        <v>39.58</v>
      </c>
    </row>
    <row r="1410" spans="1:8" x14ac:dyDescent="0.25">
      <c r="A1410" t="s">
        <v>444</v>
      </c>
      <c r="B1410">
        <v>3</v>
      </c>
      <c r="C1410" t="s">
        <v>5678</v>
      </c>
      <c r="D1410" t="s">
        <v>5679</v>
      </c>
      <c r="E1410">
        <v>32.89</v>
      </c>
      <c r="F1410">
        <v>32.71</v>
      </c>
      <c r="G1410">
        <v>39.72</v>
      </c>
      <c r="H1410">
        <v>29.32</v>
      </c>
    </row>
    <row r="1411" spans="1:8" x14ac:dyDescent="0.25">
      <c r="A1411" t="s">
        <v>444</v>
      </c>
      <c r="B1411">
        <v>4</v>
      </c>
      <c r="C1411" t="s">
        <v>5184</v>
      </c>
      <c r="D1411" t="s">
        <v>5185</v>
      </c>
      <c r="E1411">
        <v>12.43</v>
      </c>
      <c r="F1411">
        <v>18.190000000000001</v>
      </c>
      <c r="G1411">
        <v>21.58</v>
      </c>
      <c r="H1411">
        <v>23.52</v>
      </c>
    </row>
    <row r="1412" spans="1:8" x14ac:dyDescent="0.25">
      <c r="A1412" t="s">
        <v>444</v>
      </c>
      <c r="B1412">
        <v>5</v>
      </c>
      <c r="C1412" t="s">
        <v>5071</v>
      </c>
      <c r="D1412" t="s">
        <v>5072</v>
      </c>
      <c r="E1412">
        <v>14.51</v>
      </c>
      <c r="F1412">
        <v>21.08</v>
      </c>
      <c r="G1412">
        <v>13.79</v>
      </c>
      <c r="H1412">
        <v>19.97</v>
      </c>
    </row>
    <row r="1413" spans="1:8" x14ac:dyDescent="0.25">
      <c r="A1413" t="s">
        <v>444</v>
      </c>
      <c r="B1413">
        <v>6</v>
      </c>
      <c r="C1413" t="s">
        <v>5811</v>
      </c>
      <c r="D1413" t="s">
        <v>5812</v>
      </c>
      <c r="E1413">
        <v>12.43</v>
      </c>
      <c r="F1413">
        <v>27.37</v>
      </c>
      <c r="G1413">
        <v>21.75</v>
      </c>
      <c r="H1413">
        <v>17.63</v>
      </c>
    </row>
    <row r="1414" spans="1:8" x14ac:dyDescent="0.25">
      <c r="A1414" t="s">
        <v>444</v>
      </c>
      <c r="B1414">
        <v>7</v>
      </c>
      <c r="C1414" t="s">
        <v>5813</v>
      </c>
      <c r="D1414" t="s">
        <v>5814</v>
      </c>
      <c r="E1414">
        <v>7.44</v>
      </c>
      <c r="F1414">
        <v>9.9499999999999993</v>
      </c>
      <c r="G1414">
        <v>15.86</v>
      </c>
      <c r="H1414">
        <v>12.7</v>
      </c>
    </row>
    <row r="1415" spans="1:8" x14ac:dyDescent="0.25">
      <c r="A1415" t="s">
        <v>444</v>
      </c>
      <c r="B1415">
        <v>8</v>
      </c>
      <c r="C1415" t="s">
        <v>5815</v>
      </c>
      <c r="D1415" t="s">
        <v>5816</v>
      </c>
      <c r="E1415">
        <v>14.81</v>
      </c>
      <c r="F1415">
        <v>10.95</v>
      </c>
      <c r="G1415">
        <v>11.08</v>
      </c>
      <c r="H1415">
        <v>10.02</v>
      </c>
    </row>
    <row r="1416" spans="1:8" x14ac:dyDescent="0.25">
      <c r="A1416" t="s">
        <v>444</v>
      </c>
      <c r="B1416">
        <v>9</v>
      </c>
      <c r="C1416" t="s">
        <v>5616</v>
      </c>
      <c r="D1416" t="s">
        <v>5617</v>
      </c>
      <c r="E1416">
        <v>5.98</v>
      </c>
      <c r="F1416">
        <v>11</v>
      </c>
      <c r="G1416">
        <v>5.42</v>
      </c>
      <c r="H1416">
        <v>9.7899999999999991</v>
      </c>
    </row>
    <row r="1417" spans="1:8" x14ac:dyDescent="0.25">
      <c r="A1417" t="s">
        <v>444</v>
      </c>
      <c r="B1417">
        <v>10</v>
      </c>
      <c r="C1417" t="s">
        <v>643</v>
      </c>
      <c r="D1417" t="s">
        <v>4769</v>
      </c>
      <c r="E1417">
        <v>0.63</v>
      </c>
      <c r="F1417">
        <v>1.39</v>
      </c>
      <c r="G1417">
        <v>11.81</v>
      </c>
      <c r="H1417">
        <v>9.75</v>
      </c>
    </row>
    <row r="1418" spans="1:8" x14ac:dyDescent="0.25">
      <c r="A1418" t="s">
        <v>444</v>
      </c>
      <c r="B1418">
        <v>11</v>
      </c>
      <c r="C1418" t="s">
        <v>5817</v>
      </c>
      <c r="D1418" t="s">
        <v>5818</v>
      </c>
      <c r="E1418">
        <v>10.050000000000001</v>
      </c>
      <c r="F1418">
        <v>9.5500000000000007</v>
      </c>
      <c r="G1418">
        <v>11.53</v>
      </c>
      <c r="H1418">
        <v>8.08</v>
      </c>
    </row>
    <row r="1419" spans="1:8" x14ac:dyDescent="0.25">
      <c r="A1419" t="s">
        <v>444</v>
      </c>
      <c r="B1419">
        <v>12</v>
      </c>
      <c r="C1419" t="s">
        <v>5819</v>
      </c>
      <c r="D1419" t="s">
        <v>5820</v>
      </c>
      <c r="E1419">
        <v>8.31</v>
      </c>
      <c r="F1419">
        <v>8.15</v>
      </c>
      <c r="G1419">
        <v>7.17</v>
      </c>
      <c r="H1419">
        <v>7.53</v>
      </c>
    </row>
    <row r="1420" spans="1:8" x14ac:dyDescent="0.25">
      <c r="A1420" t="s">
        <v>444</v>
      </c>
      <c r="B1420">
        <v>13</v>
      </c>
      <c r="C1420" t="s">
        <v>5821</v>
      </c>
      <c r="D1420" t="s">
        <v>5818</v>
      </c>
      <c r="E1420">
        <v>4.17</v>
      </c>
      <c r="F1420">
        <v>4.8899999999999997</v>
      </c>
      <c r="G1420">
        <v>5.43</v>
      </c>
      <c r="H1420">
        <v>7.45</v>
      </c>
    </row>
    <row r="1421" spans="1:8" x14ac:dyDescent="0.25">
      <c r="A1421" t="s">
        <v>444</v>
      </c>
      <c r="B1421">
        <v>14</v>
      </c>
      <c r="C1421" t="s">
        <v>649</v>
      </c>
      <c r="D1421" t="s">
        <v>5463</v>
      </c>
      <c r="E1421">
        <v>0.03</v>
      </c>
      <c r="F1421">
        <v>0</v>
      </c>
      <c r="G1421">
        <v>0</v>
      </c>
      <c r="H1421">
        <v>5.75</v>
      </c>
    </row>
    <row r="1422" spans="1:8" x14ac:dyDescent="0.25">
      <c r="A1422" t="s">
        <v>444</v>
      </c>
      <c r="B1422">
        <v>15</v>
      </c>
      <c r="C1422" t="s">
        <v>4969</v>
      </c>
      <c r="D1422" t="s">
        <v>4970</v>
      </c>
      <c r="E1422">
        <v>0</v>
      </c>
      <c r="F1422">
        <v>0</v>
      </c>
      <c r="G1422">
        <v>0.03</v>
      </c>
      <c r="H1422">
        <v>5.75</v>
      </c>
    </row>
    <row r="1423" spans="1:8" x14ac:dyDescent="0.25">
      <c r="A1423" t="s">
        <v>444</v>
      </c>
      <c r="B1423">
        <v>16</v>
      </c>
      <c r="C1423" t="s">
        <v>5822</v>
      </c>
      <c r="D1423" t="s">
        <v>5823</v>
      </c>
      <c r="E1423">
        <v>3.9</v>
      </c>
      <c r="F1423">
        <v>2.59</v>
      </c>
      <c r="G1423">
        <v>3.4</v>
      </c>
      <c r="H1423">
        <v>5.13</v>
      </c>
    </row>
    <row r="1424" spans="1:8" x14ac:dyDescent="0.25">
      <c r="A1424" t="s">
        <v>444</v>
      </c>
      <c r="B1424">
        <v>17</v>
      </c>
      <c r="C1424" t="s">
        <v>4770</v>
      </c>
      <c r="D1424" t="s">
        <v>4771</v>
      </c>
      <c r="E1424">
        <v>5.53</v>
      </c>
      <c r="F1424">
        <v>5.87</v>
      </c>
      <c r="G1424">
        <v>6.05</v>
      </c>
      <c r="H1424">
        <v>4.74</v>
      </c>
    </row>
    <row r="1425" spans="1:8" x14ac:dyDescent="0.25">
      <c r="A1425" t="s">
        <v>444</v>
      </c>
      <c r="B1425">
        <v>18</v>
      </c>
      <c r="C1425" t="s">
        <v>5174</v>
      </c>
      <c r="D1425" t="s">
        <v>5175</v>
      </c>
      <c r="E1425">
        <v>15.97</v>
      </c>
      <c r="F1425">
        <v>12.01</v>
      </c>
      <c r="G1425">
        <v>8.5</v>
      </c>
      <c r="H1425">
        <v>4.6500000000000004</v>
      </c>
    </row>
    <row r="1426" spans="1:8" x14ac:dyDescent="0.25">
      <c r="A1426" t="s">
        <v>444</v>
      </c>
      <c r="B1426">
        <v>19</v>
      </c>
      <c r="C1426" t="s">
        <v>5824</v>
      </c>
      <c r="D1426" t="s">
        <v>5825</v>
      </c>
      <c r="E1426">
        <v>0.59</v>
      </c>
      <c r="F1426">
        <v>0.09</v>
      </c>
      <c r="G1426">
        <v>0.04</v>
      </c>
      <c r="H1426">
        <v>4.57</v>
      </c>
    </row>
    <row r="1427" spans="1:8" x14ac:dyDescent="0.25">
      <c r="A1427" t="s">
        <v>444</v>
      </c>
      <c r="B1427">
        <v>20</v>
      </c>
      <c r="C1427" t="s">
        <v>5740</v>
      </c>
      <c r="D1427" t="s">
        <v>5741</v>
      </c>
      <c r="E1427">
        <v>5.49</v>
      </c>
      <c r="F1427">
        <v>6.15</v>
      </c>
      <c r="G1427">
        <v>6.32</v>
      </c>
      <c r="H1427">
        <v>4.1100000000000003</v>
      </c>
    </row>
    <row r="1428" spans="1:8" x14ac:dyDescent="0.25">
      <c r="A1428" t="s">
        <v>444</v>
      </c>
      <c r="B1428">
        <v>21</v>
      </c>
      <c r="C1428" t="s">
        <v>5093</v>
      </c>
      <c r="D1428" t="s">
        <v>5094</v>
      </c>
      <c r="E1428">
        <v>1.66</v>
      </c>
      <c r="F1428">
        <v>4.55</v>
      </c>
      <c r="G1428">
        <v>4.04</v>
      </c>
      <c r="H1428">
        <v>3.74</v>
      </c>
    </row>
    <row r="1429" spans="1:8" x14ac:dyDescent="0.25">
      <c r="A1429" t="s">
        <v>444</v>
      </c>
      <c r="B1429">
        <v>22</v>
      </c>
      <c r="C1429" t="s">
        <v>5595</v>
      </c>
      <c r="D1429" t="s">
        <v>5596</v>
      </c>
      <c r="E1429">
        <v>0.66</v>
      </c>
      <c r="F1429">
        <v>0.93</v>
      </c>
      <c r="G1429">
        <v>1.7</v>
      </c>
      <c r="H1429">
        <v>3.67</v>
      </c>
    </row>
    <row r="1430" spans="1:8" x14ac:dyDescent="0.25">
      <c r="A1430" t="s">
        <v>444</v>
      </c>
      <c r="B1430">
        <v>23</v>
      </c>
      <c r="C1430" t="s">
        <v>5826</v>
      </c>
      <c r="D1430" t="s">
        <v>5827</v>
      </c>
      <c r="E1430">
        <v>2.59</v>
      </c>
      <c r="F1430">
        <v>2.82</v>
      </c>
      <c r="G1430">
        <v>3.36</v>
      </c>
      <c r="H1430">
        <v>3.37</v>
      </c>
    </row>
    <row r="1431" spans="1:8" x14ac:dyDescent="0.25">
      <c r="A1431" t="s">
        <v>444</v>
      </c>
      <c r="B1431">
        <v>24</v>
      </c>
      <c r="C1431" t="s">
        <v>5828</v>
      </c>
      <c r="D1431" t="s">
        <v>5829</v>
      </c>
      <c r="E1431">
        <v>2.52</v>
      </c>
      <c r="F1431">
        <v>1.05</v>
      </c>
      <c r="G1431">
        <v>3.35</v>
      </c>
      <c r="H1431">
        <v>3.1</v>
      </c>
    </row>
    <row r="1432" spans="1:8" x14ac:dyDescent="0.25">
      <c r="A1432" t="s">
        <v>444</v>
      </c>
      <c r="B1432">
        <v>25</v>
      </c>
      <c r="C1432" t="s">
        <v>5830</v>
      </c>
      <c r="D1432" t="s">
        <v>5831</v>
      </c>
      <c r="E1432">
        <v>1.71</v>
      </c>
      <c r="F1432">
        <v>2.86</v>
      </c>
      <c r="G1432">
        <v>4.51</v>
      </c>
      <c r="H1432">
        <v>3.05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48627.48</v>
      </c>
      <c r="F1433">
        <v>51904.76</v>
      </c>
      <c r="G1433">
        <v>52258.63</v>
      </c>
      <c r="H1433">
        <v>51071.92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4893.12</v>
      </c>
      <c r="F1434">
        <v>4994.7299999999996</v>
      </c>
      <c r="G1434">
        <v>5274.3</v>
      </c>
      <c r="H1434">
        <v>5104.32</v>
      </c>
    </row>
    <row r="1435" spans="1:8" x14ac:dyDescent="0.25">
      <c r="A1435" t="s">
        <v>5832</v>
      </c>
      <c r="B1435">
        <v>1</v>
      </c>
      <c r="C1435" t="s">
        <v>5023</v>
      </c>
      <c r="D1435" t="s">
        <v>5024</v>
      </c>
      <c r="E1435">
        <v>805.31</v>
      </c>
      <c r="F1435">
        <v>785.64</v>
      </c>
      <c r="G1435">
        <v>813.79</v>
      </c>
      <c r="H1435">
        <v>655.62</v>
      </c>
    </row>
    <row r="1436" spans="1:8" x14ac:dyDescent="0.25">
      <c r="A1436" t="s">
        <v>5832</v>
      </c>
      <c r="B1436">
        <v>2</v>
      </c>
      <c r="C1436" t="s">
        <v>4776</v>
      </c>
      <c r="D1436" t="s">
        <v>4777</v>
      </c>
      <c r="E1436">
        <v>499.18</v>
      </c>
      <c r="F1436">
        <v>529.16999999999996</v>
      </c>
      <c r="G1436">
        <v>610.22</v>
      </c>
      <c r="H1436">
        <v>481.79</v>
      </c>
    </row>
    <row r="1437" spans="1:8" x14ac:dyDescent="0.25">
      <c r="A1437" t="s">
        <v>5832</v>
      </c>
      <c r="B1437">
        <v>3</v>
      </c>
      <c r="C1437" t="s">
        <v>4933</v>
      </c>
      <c r="D1437" t="s">
        <v>4934</v>
      </c>
      <c r="E1437">
        <v>198.06</v>
      </c>
      <c r="F1437">
        <v>190.78</v>
      </c>
      <c r="G1437">
        <v>194.31</v>
      </c>
      <c r="H1437">
        <v>359.48</v>
      </c>
    </row>
    <row r="1438" spans="1:8" x14ac:dyDescent="0.25">
      <c r="A1438" t="s">
        <v>5832</v>
      </c>
      <c r="B1438">
        <v>4</v>
      </c>
      <c r="C1438" t="s">
        <v>4867</v>
      </c>
      <c r="D1438" t="s">
        <v>4868</v>
      </c>
      <c r="E1438">
        <v>273.36</v>
      </c>
      <c r="F1438">
        <v>290</v>
      </c>
      <c r="G1438">
        <v>294.25</v>
      </c>
      <c r="H1438">
        <v>261.58999999999997</v>
      </c>
    </row>
    <row r="1439" spans="1:8" x14ac:dyDescent="0.25">
      <c r="A1439" t="s">
        <v>5832</v>
      </c>
      <c r="B1439">
        <v>5</v>
      </c>
      <c r="C1439" t="s">
        <v>4937</v>
      </c>
      <c r="D1439" t="s">
        <v>4938</v>
      </c>
      <c r="E1439">
        <v>117.48</v>
      </c>
      <c r="F1439">
        <v>93.84</v>
      </c>
      <c r="G1439">
        <v>106.68</v>
      </c>
      <c r="H1439">
        <v>235.01</v>
      </c>
    </row>
    <row r="1440" spans="1:8" x14ac:dyDescent="0.25">
      <c r="A1440" t="s">
        <v>5832</v>
      </c>
      <c r="B1440">
        <v>6</v>
      </c>
      <c r="C1440" t="s">
        <v>5833</v>
      </c>
      <c r="D1440" t="s">
        <v>5834</v>
      </c>
      <c r="E1440">
        <v>252.18</v>
      </c>
      <c r="F1440">
        <v>255.89</v>
      </c>
      <c r="G1440">
        <v>257.16000000000003</v>
      </c>
      <c r="H1440">
        <v>210.45</v>
      </c>
    </row>
    <row r="1441" spans="1:8" x14ac:dyDescent="0.25">
      <c r="A1441" t="s">
        <v>5832</v>
      </c>
      <c r="B1441">
        <v>7</v>
      </c>
      <c r="C1441" t="s">
        <v>5835</v>
      </c>
      <c r="D1441" t="s">
        <v>5836</v>
      </c>
      <c r="E1441">
        <v>172.58</v>
      </c>
      <c r="F1441">
        <v>182.14</v>
      </c>
      <c r="G1441">
        <v>184.56</v>
      </c>
      <c r="H1441">
        <v>203.8</v>
      </c>
    </row>
    <row r="1442" spans="1:8" x14ac:dyDescent="0.25">
      <c r="A1442" t="s">
        <v>5832</v>
      </c>
      <c r="B1442">
        <v>8</v>
      </c>
      <c r="C1442" t="s">
        <v>4861</v>
      </c>
      <c r="D1442" t="s">
        <v>4862</v>
      </c>
      <c r="E1442">
        <v>209.08</v>
      </c>
      <c r="F1442">
        <v>220.43</v>
      </c>
      <c r="G1442">
        <v>221.49</v>
      </c>
      <c r="H1442">
        <v>193.24</v>
      </c>
    </row>
    <row r="1443" spans="1:8" x14ac:dyDescent="0.25">
      <c r="A1443" t="s">
        <v>5832</v>
      </c>
      <c r="B1443">
        <v>9</v>
      </c>
      <c r="C1443" t="s">
        <v>5366</v>
      </c>
      <c r="D1443" t="s">
        <v>5367</v>
      </c>
      <c r="E1443">
        <v>215.98</v>
      </c>
      <c r="F1443">
        <v>213.35</v>
      </c>
      <c r="G1443">
        <v>232.42</v>
      </c>
      <c r="H1443">
        <v>184.44</v>
      </c>
    </row>
    <row r="1444" spans="1:8" x14ac:dyDescent="0.25">
      <c r="A1444" t="s">
        <v>5832</v>
      </c>
      <c r="B1444">
        <v>10</v>
      </c>
      <c r="C1444" t="s">
        <v>4985</v>
      </c>
      <c r="D1444" t="s">
        <v>4986</v>
      </c>
      <c r="E1444">
        <v>145.93</v>
      </c>
      <c r="F1444">
        <v>160.38999999999999</v>
      </c>
      <c r="G1444">
        <v>159.11000000000001</v>
      </c>
      <c r="H1444">
        <v>183.92</v>
      </c>
    </row>
    <row r="1445" spans="1:8" x14ac:dyDescent="0.25">
      <c r="A1445" t="s">
        <v>5832</v>
      </c>
      <c r="B1445">
        <v>11</v>
      </c>
      <c r="C1445" t="s">
        <v>5368</v>
      </c>
      <c r="D1445" t="s">
        <v>5369</v>
      </c>
      <c r="E1445">
        <v>194.53</v>
      </c>
      <c r="F1445">
        <v>203.35</v>
      </c>
      <c r="G1445">
        <v>209.4</v>
      </c>
      <c r="H1445">
        <v>180.43</v>
      </c>
    </row>
    <row r="1446" spans="1:8" x14ac:dyDescent="0.25">
      <c r="A1446" t="s">
        <v>5832</v>
      </c>
      <c r="B1446">
        <v>12</v>
      </c>
      <c r="C1446" t="s">
        <v>4843</v>
      </c>
      <c r="D1446" t="s">
        <v>4844</v>
      </c>
      <c r="E1446">
        <v>126.29</v>
      </c>
      <c r="F1446">
        <v>135.37</v>
      </c>
      <c r="G1446">
        <v>136.37</v>
      </c>
      <c r="H1446">
        <v>174.17</v>
      </c>
    </row>
    <row r="1447" spans="1:8" x14ac:dyDescent="0.25">
      <c r="A1447" t="s">
        <v>5832</v>
      </c>
      <c r="B1447">
        <v>13</v>
      </c>
      <c r="C1447" t="s">
        <v>5184</v>
      </c>
      <c r="D1447" t="s">
        <v>5185</v>
      </c>
      <c r="E1447">
        <v>156.56</v>
      </c>
      <c r="F1447">
        <v>172.61</v>
      </c>
      <c r="G1447">
        <v>193.24</v>
      </c>
      <c r="H1447">
        <v>169.28</v>
      </c>
    </row>
    <row r="1448" spans="1:8" x14ac:dyDescent="0.25">
      <c r="A1448" t="s">
        <v>5832</v>
      </c>
      <c r="B1448">
        <v>14</v>
      </c>
      <c r="C1448" t="s">
        <v>4896</v>
      </c>
      <c r="D1448" t="s">
        <v>4897</v>
      </c>
      <c r="E1448">
        <v>121.56</v>
      </c>
      <c r="F1448">
        <v>118.22</v>
      </c>
      <c r="G1448">
        <v>129.55000000000001</v>
      </c>
      <c r="H1448">
        <v>147.94999999999999</v>
      </c>
    </row>
    <row r="1449" spans="1:8" x14ac:dyDescent="0.25">
      <c r="A1449" t="s">
        <v>5832</v>
      </c>
      <c r="B1449">
        <v>15</v>
      </c>
      <c r="C1449" t="s">
        <v>4893</v>
      </c>
      <c r="D1449" t="s">
        <v>4894</v>
      </c>
      <c r="E1449">
        <v>169.67</v>
      </c>
      <c r="F1449">
        <v>166.38</v>
      </c>
      <c r="G1449">
        <v>171.26</v>
      </c>
      <c r="H1449">
        <v>147.06</v>
      </c>
    </row>
    <row r="1450" spans="1:8" x14ac:dyDescent="0.25">
      <c r="A1450" t="s">
        <v>5832</v>
      </c>
      <c r="B1450">
        <v>16</v>
      </c>
      <c r="C1450" t="s">
        <v>4857</v>
      </c>
      <c r="D1450" t="s">
        <v>4858</v>
      </c>
      <c r="E1450">
        <v>133.13</v>
      </c>
      <c r="F1450">
        <v>142.72999999999999</v>
      </c>
      <c r="G1450">
        <v>160.74</v>
      </c>
      <c r="H1450">
        <v>144.33000000000001</v>
      </c>
    </row>
    <row r="1451" spans="1:8" x14ac:dyDescent="0.25">
      <c r="A1451" t="s">
        <v>5832</v>
      </c>
      <c r="B1451">
        <v>17</v>
      </c>
      <c r="C1451" t="s">
        <v>5837</v>
      </c>
      <c r="D1451" t="s">
        <v>5838</v>
      </c>
      <c r="E1451">
        <v>168.28</v>
      </c>
      <c r="F1451">
        <v>164.16</v>
      </c>
      <c r="G1451">
        <v>159.79</v>
      </c>
      <c r="H1451">
        <v>143.97</v>
      </c>
    </row>
    <row r="1452" spans="1:8" x14ac:dyDescent="0.25">
      <c r="A1452" t="s">
        <v>5832</v>
      </c>
      <c r="B1452">
        <v>18</v>
      </c>
      <c r="C1452" t="s">
        <v>5547</v>
      </c>
      <c r="D1452" t="s">
        <v>5548</v>
      </c>
      <c r="E1452">
        <v>151.33000000000001</v>
      </c>
      <c r="F1452">
        <v>157.63</v>
      </c>
      <c r="G1452">
        <v>160.38999999999999</v>
      </c>
      <c r="H1452">
        <v>142.99</v>
      </c>
    </row>
    <row r="1453" spans="1:8" x14ac:dyDescent="0.25">
      <c r="A1453" t="s">
        <v>5832</v>
      </c>
      <c r="B1453">
        <v>19</v>
      </c>
      <c r="C1453" t="s">
        <v>5320</v>
      </c>
      <c r="D1453" t="s">
        <v>5321</v>
      </c>
      <c r="E1453">
        <v>138.24</v>
      </c>
      <c r="F1453">
        <v>150.09</v>
      </c>
      <c r="G1453">
        <v>140.41</v>
      </c>
      <c r="H1453">
        <v>134.56</v>
      </c>
    </row>
    <row r="1454" spans="1:8" x14ac:dyDescent="0.25">
      <c r="A1454" t="s">
        <v>5832</v>
      </c>
      <c r="B1454">
        <v>20</v>
      </c>
      <c r="C1454" t="s">
        <v>5839</v>
      </c>
      <c r="D1454" t="s">
        <v>5840</v>
      </c>
      <c r="E1454">
        <v>46.52</v>
      </c>
      <c r="F1454">
        <v>55.63</v>
      </c>
      <c r="G1454">
        <v>68.31</v>
      </c>
      <c r="H1454">
        <v>133.77000000000001</v>
      </c>
    </row>
    <row r="1455" spans="1:8" x14ac:dyDescent="0.25">
      <c r="A1455" t="s">
        <v>5832</v>
      </c>
      <c r="B1455">
        <v>21</v>
      </c>
      <c r="C1455" t="s">
        <v>5841</v>
      </c>
      <c r="D1455" t="s">
        <v>5842</v>
      </c>
      <c r="E1455">
        <v>116.26</v>
      </c>
      <c r="F1455">
        <v>130.52000000000001</v>
      </c>
      <c r="G1455">
        <v>135.37</v>
      </c>
      <c r="H1455">
        <v>131.55000000000001</v>
      </c>
    </row>
    <row r="1456" spans="1:8" x14ac:dyDescent="0.25">
      <c r="A1456" t="s">
        <v>5832</v>
      </c>
      <c r="B1456">
        <v>22</v>
      </c>
      <c r="C1456" t="s">
        <v>5843</v>
      </c>
      <c r="D1456" t="s">
        <v>5844</v>
      </c>
      <c r="E1456">
        <v>135.46</v>
      </c>
      <c r="F1456">
        <v>127.46</v>
      </c>
      <c r="G1456">
        <v>140.07</v>
      </c>
      <c r="H1456">
        <v>130.37</v>
      </c>
    </row>
    <row r="1457" spans="1:8" x14ac:dyDescent="0.25">
      <c r="A1457" t="s">
        <v>5832</v>
      </c>
      <c r="B1457">
        <v>23</v>
      </c>
      <c r="C1457" t="s">
        <v>5212</v>
      </c>
      <c r="D1457" t="s">
        <v>5213</v>
      </c>
      <c r="E1457">
        <v>120.57</v>
      </c>
      <c r="F1457">
        <v>126.25</v>
      </c>
      <c r="G1457">
        <v>136.63999999999999</v>
      </c>
      <c r="H1457">
        <v>129.05000000000001</v>
      </c>
    </row>
    <row r="1458" spans="1:8" x14ac:dyDescent="0.25">
      <c r="A1458" t="s">
        <v>5832</v>
      </c>
      <c r="B1458">
        <v>24</v>
      </c>
      <c r="C1458" t="s">
        <v>5845</v>
      </c>
      <c r="D1458" t="s">
        <v>5846</v>
      </c>
      <c r="E1458">
        <v>115.41</v>
      </c>
      <c r="F1458">
        <v>110.32</v>
      </c>
      <c r="G1458">
        <v>137.13999999999999</v>
      </c>
      <c r="H1458">
        <v>113.05</v>
      </c>
    </row>
    <row r="1459" spans="1:8" x14ac:dyDescent="0.25">
      <c r="A1459" t="s">
        <v>5832</v>
      </c>
      <c r="B1459">
        <v>25</v>
      </c>
      <c r="C1459" t="s">
        <v>5847</v>
      </c>
      <c r="D1459" t="s">
        <v>5848</v>
      </c>
      <c r="E1459">
        <v>110.16</v>
      </c>
      <c r="F1459">
        <v>112.38</v>
      </c>
      <c r="G1459">
        <v>121.62</v>
      </c>
      <c r="H1459">
        <v>112.45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145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8" customWidth="1"/>
    <col min="2" max="2" width="6" customWidth="1"/>
    <col min="3" max="3" width="10" customWidth="1"/>
    <col min="4" max="4" width="40" customWidth="1"/>
    <col min="5" max="8" width="10" customWidth="1"/>
  </cols>
  <sheetData>
    <row r="1" spans="1:8" x14ac:dyDescent="0.25">
      <c r="A1" s="5" t="s">
        <v>4734</v>
      </c>
      <c r="B1" s="5" t="s">
        <v>4735</v>
      </c>
      <c r="C1" s="5" t="s">
        <v>4736</v>
      </c>
      <c r="D1" s="5" t="s">
        <v>4737</v>
      </c>
      <c r="E1" s="5" t="s">
        <v>4738</v>
      </c>
      <c r="F1" s="5" t="s">
        <v>4739</v>
      </c>
      <c r="G1" s="5" t="s">
        <v>4740</v>
      </c>
      <c r="H1" s="5" t="s">
        <v>4741</v>
      </c>
    </row>
    <row r="2" spans="1:8" x14ac:dyDescent="0.25">
      <c r="A2" t="s">
        <v>1</v>
      </c>
      <c r="B2">
        <v>0</v>
      </c>
      <c r="C2" t="s">
        <v>4742</v>
      </c>
      <c r="D2" t="s">
        <v>4743</v>
      </c>
      <c r="E2">
        <v>23594.53</v>
      </c>
      <c r="F2">
        <v>26184.7</v>
      </c>
      <c r="G2">
        <v>28427.94</v>
      </c>
      <c r="H2">
        <v>25512.04</v>
      </c>
    </row>
    <row r="3" spans="1:8" x14ac:dyDescent="0.25">
      <c r="A3" t="s">
        <v>1</v>
      </c>
      <c r="B3">
        <v>0</v>
      </c>
      <c r="C3" t="s">
        <v>354</v>
      </c>
      <c r="D3" t="s">
        <v>4744</v>
      </c>
      <c r="E3">
        <v>9882.7800000000007</v>
      </c>
      <c r="F3">
        <v>11037.95</v>
      </c>
      <c r="G3">
        <v>11971.11</v>
      </c>
      <c r="H3">
        <v>10000.370000000001</v>
      </c>
    </row>
    <row r="4" spans="1:8" x14ac:dyDescent="0.25">
      <c r="A4" t="s">
        <v>1</v>
      </c>
      <c r="B4">
        <v>1</v>
      </c>
      <c r="C4" t="s">
        <v>637</v>
      </c>
      <c r="D4" t="s">
        <v>4794</v>
      </c>
      <c r="E4">
        <v>2080.61</v>
      </c>
      <c r="F4">
        <v>2777.57</v>
      </c>
      <c r="G4">
        <v>2413.5300000000002</v>
      </c>
      <c r="H4">
        <v>1425.28</v>
      </c>
    </row>
    <row r="5" spans="1:8" x14ac:dyDescent="0.25">
      <c r="A5" t="s">
        <v>1</v>
      </c>
      <c r="B5">
        <v>2</v>
      </c>
      <c r="C5" t="s">
        <v>4759</v>
      </c>
      <c r="D5" t="s">
        <v>4760</v>
      </c>
      <c r="E5">
        <v>925.33</v>
      </c>
      <c r="F5">
        <v>735.55</v>
      </c>
      <c r="G5">
        <v>678.29</v>
      </c>
      <c r="H5">
        <v>907.61</v>
      </c>
    </row>
    <row r="6" spans="1:8" x14ac:dyDescent="0.25">
      <c r="A6" t="s">
        <v>1</v>
      </c>
      <c r="B6">
        <v>3</v>
      </c>
      <c r="C6" t="s">
        <v>4776</v>
      </c>
      <c r="D6" t="s">
        <v>4777</v>
      </c>
      <c r="E6">
        <v>835.4</v>
      </c>
      <c r="F6">
        <v>805.61</v>
      </c>
      <c r="G6">
        <v>779.39</v>
      </c>
      <c r="H6">
        <v>694.96</v>
      </c>
    </row>
    <row r="7" spans="1:8" x14ac:dyDescent="0.25">
      <c r="A7" t="s">
        <v>1</v>
      </c>
      <c r="B7">
        <v>4</v>
      </c>
      <c r="C7" t="s">
        <v>5023</v>
      </c>
      <c r="D7" t="s">
        <v>5024</v>
      </c>
      <c r="E7">
        <v>585.94000000000005</v>
      </c>
      <c r="F7">
        <v>487.76</v>
      </c>
      <c r="G7">
        <v>494.03</v>
      </c>
      <c r="H7">
        <v>473.65</v>
      </c>
    </row>
    <row r="8" spans="1:8" x14ac:dyDescent="0.25">
      <c r="A8" t="s">
        <v>1</v>
      </c>
      <c r="B8">
        <v>5</v>
      </c>
      <c r="C8" t="s">
        <v>5196</v>
      </c>
      <c r="D8" t="s">
        <v>5197</v>
      </c>
      <c r="E8">
        <v>633.79999999999995</v>
      </c>
      <c r="F8">
        <v>437.45</v>
      </c>
      <c r="G8">
        <v>399.09</v>
      </c>
      <c r="H8">
        <v>469.56</v>
      </c>
    </row>
    <row r="9" spans="1:8" x14ac:dyDescent="0.25">
      <c r="A9" t="s">
        <v>1</v>
      </c>
      <c r="B9">
        <v>6</v>
      </c>
      <c r="C9" t="s">
        <v>5849</v>
      </c>
      <c r="D9" t="s">
        <v>5850</v>
      </c>
      <c r="E9">
        <v>195.7</v>
      </c>
      <c r="F9">
        <v>280.02999999999997</v>
      </c>
      <c r="G9">
        <v>361.89</v>
      </c>
      <c r="H9">
        <v>461.16</v>
      </c>
    </row>
    <row r="10" spans="1:8" x14ac:dyDescent="0.25">
      <c r="A10" t="s">
        <v>1</v>
      </c>
      <c r="B10">
        <v>7</v>
      </c>
      <c r="C10" t="s">
        <v>4975</v>
      </c>
      <c r="D10" t="s">
        <v>4976</v>
      </c>
      <c r="E10">
        <v>773.4</v>
      </c>
      <c r="F10">
        <v>1342.66</v>
      </c>
      <c r="G10">
        <v>863.15</v>
      </c>
      <c r="H10">
        <v>460.11</v>
      </c>
    </row>
    <row r="11" spans="1:8" x14ac:dyDescent="0.25">
      <c r="A11" t="s">
        <v>1</v>
      </c>
      <c r="B11">
        <v>8</v>
      </c>
      <c r="C11" t="s">
        <v>5851</v>
      </c>
      <c r="D11" t="s">
        <v>5852</v>
      </c>
      <c r="E11">
        <v>355.4</v>
      </c>
      <c r="F11">
        <v>657.51</v>
      </c>
      <c r="G11">
        <v>1514.02</v>
      </c>
      <c r="H11">
        <v>422.15</v>
      </c>
    </row>
    <row r="12" spans="1:8" x14ac:dyDescent="0.25">
      <c r="A12" t="s">
        <v>1</v>
      </c>
      <c r="B12">
        <v>9</v>
      </c>
      <c r="C12" t="s">
        <v>5264</v>
      </c>
      <c r="D12" t="s">
        <v>5265</v>
      </c>
      <c r="E12">
        <v>405.1</v>
      </c>
      <c r="F12">
        <v>382.35</v>
      </c>
      <c r="G12">
        <v>440.45</v>
      </c>
      <c r="H12">
        <v>420.3</v>
      </c>
    </row>
    <row r="13" spans="1:8" x14ac:dyDescent="0.25">
      <c r="A13" t="s">
        <v>1</v>
      </c>
      <c r="B13">
        <v>10</v>
      </c>
      <c r="C13" t="s">
        <v>5833</v>
      </c>
      <c r="D13" t="s">
        <v>5834</v>
      </c>
      <c r="E13">
        <v>298.62</v>
      </c>
      <c r="F13">
        <v>366.67</v>
      </c>
      <c r="G13">
        <v>463.19</v>
      </c>
      <c r="H13">
        <v>408.15</v>
      </c>
    </row>
    <row r="14" spans="1:8" x14ac:dyDescent="0.25">
      <c r="A14" t="s">
        <v>1</v>
      </c>
      <c r="B14">
        <v>11</v>
      </c>
      <c r="C14" t="s">
        <v>5362</v>
      </c>
      <c r="D14" t="s">
        <v>5363</v>
      </c>
      <c r="E14">
        <v>542.30999999999995</v>
      </c>
      <c r="F14">
        <v>573.66999999999996</v>
      </c>
      <c r="G14">
        <v>524.97</v>
      </c>
      <c r="H14">
        <v>396.91</v>
      </c>
    </row>
    <row r="15" spans="1:8" x14ac:dyDescent="0.25">
      <c r="A15" t="s">
        <v>1</v>
      </c>
      <c r="B15">
        <v>12</v>
      </c>
      <c r="C15" t="s">
        <v>4782</v>
      </c>
      <c r="D15" t="s">
        <v>4783</v>
      </c>
      <c r="E15">
        <v>352.09</v>
      </c>
      <c r="F15">
        <v>254.28</v>
      </c>
      <c r="G15">
        <v>374.67</v>
      </c>
      <c r="H15">
        <v>300.55</v>
      </c>
    </row>
    <row r="16" spans="1:8" x14ac:dyDescent="0.25">
      <c r="A16" t="s">
        <v>1</v>
      </c>
      <c r="B16">
        <v>13</v>
      </c>
      <c r="C16" t="s">
        <v>5853</v>
      </c>
      <c r="D16" t="s">
        <v>5854</v>
      </c>
      <c r="E16">
        <v>0.22</v>
      </c>
      <c r="F16">
        <v>83.17</v>
      </c>
      <c r="G16">
        <v>273.92</v>
      </c>
      <c r="H16">
        <v>298.33</v>
      </c>
    </row>
    <row r="17" spans="1:8" x14ac:dyDescent="0.25">
      <c r="A17" t="s">
        <v>1</v>
      </c>
      <c r="B17">
        <v>14</v>
      </c>
      <c r="C17" t="s">
        <v>4985</v>
      </c>
      <c r="D17" t="s">
        <v>4986</v>
      </c>
      <c r="E17">
        <v>17.66</v>
      </c>
      <c r="F17">
        <v>104.73</v>
      </c>
      <c r="G17">
        <v>260.7</v>
      </c>
      <c r="H17">
        <v>297.08999999999997</v>
      </c>
    </row>
    <row r="18" spans="1:8" x14ac:dyDescent="0.25">
      <c r="A18" t="s">
        <v>1</v>
      </c>
      <c r="B18">
        <v>15</v>
      </c>
      <c r="C18" t="s">
        <v>5855</v>
      </c>
      <c r="D18" t="s">
        <v>5856</v>
      </c>
      <c r="E18">
        <v>263.07</v>
      </c>
      <c r="F18">
        <v>215.08</v>
      </c>
      <c r="G18">
        <v>321.64</v>
      </c>
      <c r="H18">
        <v>294.97000000000003</v>
      </c>
    </row>
    <row r="19" spans="1:8" x14ac:dyDescent="0.25">
      <c r="A19" t="s">
        <v>1</v>
      </c>
      <c r="B19">
        <v>16</v>
      </c>
      <c r="C19" t="s">
        <v>5857</v>
      </c>
      <c r="D19" t="s">
        <v>5858</v>
      </c>
      <c r="E19">
        <v>201.9</v>
      </c>
      <c r="F19">
        <v>290.55</v>
      </c>
      <c r="G19">
        <v>228.75</v>
      </c>
      <c r="H19">
        <v>285.08</v>
      </c>
    </row>
    <row r="20" spans="1:8" x14ac:dyDescent="0.25">
      <c r="A20" t="s">
        <v>1</v>
      </c>
      <c r="B20">
        <v>17</v>
      </c>
      <c r="C20" t="s">
        <v>4857</v>
      </c>
      <c r="D20" t="s">
        <v>4858</v>
      </c>
      <c r="E20">
        <v>164.19</v>
      </c>
      <c r="F20">
        <v>188.34</v>
      </c>
      <c r="G20">
        <v>231.52</v>
      </c>
      <c r="H20">
        <v>252.7</v>
      </c>
    </row>
    <row r="21" spans="1:8" x14ac:dyDescent="0.25">
      <c r="A21" t="s">
        <v>1</v>
      </c>
      <c r="B21">
        <v>18</v>
      </c>
      <c r="C21" t="s">
        <v>5356</v>
      </c>
      <c r="D21" t="s">
        <v>5357</v>
      </c>
      <c r="E21">
        <v>20.95</v>
      </c>
      <c r="F21">
        <v>10.31</v>
      </c>
      <c r="G21">
        <v>57.58</v>
      </c>
      <c r="H21">
        <v>238.52</v>
      </c>
    </row>
    <row r="22" spans="1:8" x14ac:dyDescent="0.25">
      <c r="A22" t="s">
        <v>1</v>
      </c>
      <c r="B22">
        <v>19</v>
      </c>
      <c r="C22" t="s">
        <v>4893</v>
      </c>
      <c r="D22" t="s">
        <v>4894</v>
      </c>
      <c r="E22">
        <v>312.56</v>
      </c>
      <c r="F22">
        <v>257.64999999999998</v>
      </c>
      <c r="G22">
        <v>253.5</v>
      </c>
      <c r="H22">
        <v>235.15</v>
      </c>
    </row>
    <row r="23" spans="1:8" x14ac:dyDescent="0.25">
      <c r="A23" t="s">
        <v>1</v>
      </c>
      <c r="B23">
        <v>20</v>
      </c>
      <c r="C23" t="s">
        <v>5210</v>
      </c>
      <c r="D23" t="s">
        <v>5211</v>
      </c>
      <c r="E23">
        <v>256.60000000000002</v>
      </c>
      <c r="F23">
        <v>240.1</v>
      </c>
      <c r="G23">
        <v>252.94</v>
      </c>
      <c r="H23">
        <v>234.96</v>
      </c>
    </row>
    <row r="24" spans="1:8" x14ac:dyDescent="0.25">
      <c r="A24" t="s">
        <v>1</v>
      </c>
      <c r="B24">
        <v>21</v>
      </c>
      <c r="C24" t="s">
        <v>5859</v>
      </c>
      <c r="D24" t="s">
        <v>5860</v>
      </c>
      <c r="E24">
        <v>59.9</v>
      </c>
      <c r="F24">
        <v>76.03</v>
      </c>
      <c r="G24">
        <v>178.54</v>
      </c>
      <c r="H24">
        <v>227.03</v>
      </c>
    </row>
    <row r="25" spans="1:8" x14ac:dyDescent="0.25">
      <c r="A25" t="s">
        <v>1</v>
      </c>
      <c r="B25">
        <v>22</v>
      </c>
      <c r="C25" t="s">
        <v>5861</v>
      </c>
      <c r="D25" t="s">
        <v>5862</v>
      </c>
      <c r="E25">
        <v>206.92</v>
      </c>
      <c r="F25">
        <v>191.49</v>
      </c>
      <c r="G25">
        <v>220.52</v>
      </c>
      <c r="H25">
        <v>205.13</v>
      </c>
    </row>
    <row r="26" spans="1:8" x14ac:dyDescent="0.25">
      <c r="A26" t="s">
        <v>1</v>
      </c>
      <c r="B26">
        <v>23</v>
      </c>
      <c r="C26" t="s">
        <v>4879</v>
      </c>
      <c r="D26" t="s">
        <v>4880</v>
      </c>
      <c r="E26">
        <v>131.07</v>
      </c>
      <c r="F26">
        <v>133.36000000000001</v>
      </c>
      <c r="G26">
        <v>171.48</v>
      </c>
      <c r="H26">
        <v>204.01</v>
      </c>
    </row>
    <row r="27" spans="1:8" x14ac:dyDescent="0.25">
      <c r="A27" t="s">
        <v>1</v>
      </c>
      <c r="B27">
        <v>24</v>
      </c>
      <c r="C27" t="s">
        <v>5524</v>
      </c>
      <c r="D27" t="s">
        <v>5525</v>
      </c>
      <c r="E27">
        <v>115.65</v>
      </c>
      <c r="F27">
        <v>118.02</v>
      </c>
      <c r="G27">
        <v>165.39</v>
      </c>
      <c r="H27">
        <v>197.64</v>
      </c>
    </row>
    <row r="28" spans="1:8" x14ac:dyDescent="0.25">
      <c r="A28" t="s">
        <v>1</v>
      </c>
      <c r="B28">
        <v>25</v>
      </c>
      <c r="C28" t="s">
        <v>5863</v>
      </c>
      <c r="D28" t="s">
        <v>5864</v>
      </c>
      <c r="E28">
        <v>148.4</v>
      </c>
      <c r="F28">
        <v>28.02</v>
      </c>
      <c r="G28">
        <v>47.97</v>
      </c>
      <c r="H28">
        <v>189.35</v>
      </c>
    </row>
    <row r="29" spans="1:8" x14ac:dyDescent="0.25">
      <c r="A29" t="s">
        <v>893</v>
      </c>
      <c r="B29">
        <v>0</v>
      </c>
      <c r="C29" t="s">
        <v>4742</v>
      </c>
      <c r="D29" t="s">
        <v>4743</v>
      </c>
      <c r="E29">
        <v>1720.97</v>
      </c>
      <c r="F29">
        <v>1902.02</v>
      </c>
      <c r="G29">
        <v>2289.4499999999998</v>
      </c>
      <c r="H29">
        <v>2386.7399999999998</v>
      </c>
    </row>
    <row r="30" spans="1:8" x14ac:dyDescent="0.25">
      <c r="A30" t="s">
        <v>893</v>
      </c>
      <c r="B30">
        <v>0</v>
      </c>
      <c r="C30" t="s">
        <v>354</v>
      </c>
      <c r="D30" t="s">
        <v>4744</v>
      </c>
      <c r="E30">
        <v>1199.2</v>
      </c>
      <c r="F30">
        <v>1436.2</v>
      </c>
      <c r="G30">
        <v>1537.02</v>
      </c>
      <c r="H30">
        <v>1888.6</v>
      </c>
    </row>
    <row r="31" spans="1:8" x14ac:dyDescent="0.25">
      <c r="A31" t="s">
        <v>893</v>
      </c>
      <c r="B31">
        <v>1</v>
      </c>
      <c r="C31" t="s">
        <v>643</v>
      </c>
      <c r="D31" t="s">
        <v>4769</v>
      </c>
      <c r="E31">
        <v>610.1</v>
      </c>
      <c r="F31">
        <v>905.24</v>
      </c>
      <c r="G31">
        <v>876.36</v>
      </c>
      <c r="H31">
        <v>631.74</v>
      </c>
    </row>
    <row r="32" spans="1:8" x14ac:dyDescent="0.25">
      <c r="A32" t="s">
        <v>893</v>
      </c>
      <c r="B32">
        <v>2</v>
      </c>
      <c r="C32" t="s">
        <v>4925</v>
      </c>
      <c r="D32" t="s">
        <v>4926</v>
      </c>
      <c r="E32">
        <v>15.57</v>
      </c>
      <c r="F32">
        <v>20.54</v>
      </c>
      <c r="G32">
        <v>87.8</v>
      </c>
      <c r="H32">
        <v>389.82</v>
      </c>
    </row>
    <row r="33" spans="1:8" x14ac:dyDescent="0.25">
      <c r="A33" t="s">
        <v>893</v>
      </c>
      <c r="B33">
        <v>3</v>
      </c>
      <c r="C33" t="s">
        <v>4843</v>
      </c>
      <c r="D33" t="s">
        <v>4844</v>
      </c>
      <c r="E33">
        <v>71.02</v>
      </c>
      <c r="F33">
        <v>125.79</v>
      </c>
      <c r="G33">
        <v>200.74</v>
      </c>
      <c r="H33">
        <v>228.65</v>
      </c>
    </row>
    <row r="34" spans="1:8" x14ac:dyDescent="0.25">
      <c r="A34" t="s">
        <v>893</v>
      </c>
      <c r="B34">
        <v>4</v>
      </c>
      <c r="C34" t="s">
        <v>5041</v>
      </c>
      <c r="D34" t="s">
        <v>4964</v>
      </c>
      <c r="E34">
        <v>1</v>
      </c>
      <c r="F34">
        <v>15.49</v>
      </c>
      <c r="G34">
        <v>0</v>
      </c>
      <c r="H34">
        <v>138.55000000000001</v>
      </c>
    </row>
    <row r="35" spans="1:8" x14ac:dyDescent="0.25">
      <c r="A35" t="s">
        <v>893</v>
      </c>
      <c r="B35">
        <v>5</v>
      </c>
      <c r="C35" t="s">
        <v>5539</v>
      </c>
      <c r="D35" t="s">
        <v>5540</v>
      </c>
      <c r="E35">
        <v>128.13999999999999</v>
      </c>
      <c r="F35">
        <v>41.46</v>
      </c>
      <c r="G35">
        <v>40.18</v>
      </c>
      <c r="H35">
        <v>92.35</v>
      </c>
    </row>
    <row r="36" spans="1:8" x14ac:dyDescent="0.25">
      <c r="A36" t="s">
        <v>893</v>
      </c>
      <c r="B36">
        <v>6</v>
      </c>
      <c r="C36" t="s">
        <v>640</v>
      </c>
      <c r="D36" t="s">
        <v>4900</v>
      </c>
      <c r="E36">
        <v>48.12</v>
      </c>
      <c r="F36">
        <v>72.02</v>
      </c>
      <c r="G36">
        <v>71.67</v>
      </c>
      <c r="H36">
        <v>57.87</v>
      </c>
    </row>
    <row r="37" spans="1:8" x14ac:dyDescent="0.25">
      <c r="A37" t="s">
        <v>893</v>
      </c>
      <c r="B37">
        <v>7</v>
      </c>
      <c r="C37" t="s">
        <v>5107</v>
      </c>
      <c r="D37" t="s">
        <v>5108</v>
      </c>
      <c r="E37">
        <v>0.79</v>
      </c>
      <c r="F37">
        <v>4.68</v>
      </c>
      <c r="G37">
        <v>22.54</v>
      </c>
      <c r="H37">
        <v>54.28</v>
      </c>
    </row>
    <row r="38" spans="1:8" x14ac:dyDescent="0.25">
      <c r="A38" t="s">
        <v>893</v>
      </c>
      <c r="B38">
        <v>8</v>
      </c>
      <c r="C38" t="s">
        <v>4821</v>
      </c>
      <c r="D38" t="s">
        <v>4822</v>
      </c>
      <c r="E38">
        <v>69.48</v>
      </c>
      <c r="F38">
        <v>49.25</v>
      </c>
      <c r="G38">
        <v>4.54</v>
      </c>
      <c r="H38">
        <v>42.48</v>
      </c>
    </row>
    <row r="39" spans="1:8" x14ac:dyDescent="0.25">
      <c r="A39" t="s">
        <v>893</v>
      </c>
      <c r="B39">
        <v>9</v>
      </c>
      <c r="C39" t="s">
        <v>4837</v>
      </c>
      <c r="D39" t="s">
        <v>4838</v>
      </c>
      <c r="E39">
        <v>20.58</v>
      </c>
      <c r="F39">
        <v>31.6</v>
      </c>
      <c r="G39">
        <v>35.049999999999997</v>
      </c>
      <c r="H39">
        <v>32.22</v>
      </c>
    </row>
    <row r="40" spans="1:8" x14ac:dyDescent="0.25">
      <c r="A40" t="s">
        <v>893</v>
      </c>
      <c r="B40">
        <v>10</v>
      </c>
      <c r="C40" t="s">
        <v>5140</v>
      </c>
      <c r="D40" t="s">
        <v>5141</v>
      </c>
      <c r="E40">
        <v>21.02</v>
      </c>
      <c r="F40">
        <v>31.9</v>
      </c>
      <c r="G40">
        <v>13.84</v>
      </c>
      <c r="H40">
        <v>27.86</v>
      </c>
    </row>
    <row r="41" spans="1:8" x14ac:dyDescent="0.25">
      <c r="A41" t="s">
        <v>893</v>
      </c>
      <c r="B41">
        <v>11</v>
      </c>
      <c r="C41" t="s">
        <v>4933</v>
      </c>
      <c r="D41" t="s">
        <v>4934</v>
      </c>
      <c r="E41">
        <v>41.79</v>
      </c>
      <c r="F41">
        <v>32.65</v>
      </c>
      <c r="G41">
        <v>21.33</v>
      </c>
      <c r="H41">
        <v>22.11</v>
      </c>
    </row>
    <row r="42" spans="1:8" x14ac:dyDescent="0.25">
      <c r="A42" t="s">
        <v>893</v>
      </c>
      <c r="B42">
        <v>12</v>
      </c>
      <c r="C42" t="s">
        <v>5865</v>
      </c>
      <c r="D42" t="s">
        <v>5866</v>
      </c>
      <c r="E42">
        <v>14.96</v>
      </c>
      <c r="F42">
        <v>15.4</v>
      </c>
      <c r="G42">
        <v>38.619999999999997</v>
      </c>
      <c r="H42">
        <v>18.670000000000002</v>
      </c>
    </row>
    <row r="43" spans="1:8" x14ac:dyDescent="0.25">
      <c r="A43" t="s">
        <v>893</v>
      </c>
      <c r="B43">
        <v>13</v>
      </c>
      <c r="C43" t="s">
        <v>5867</v>
      </c>
      <c r="D43" t="s">
        <v>5868</v>
      </c>
      <c r="E43">
        <v>0.01</v>
      </c>
      <c r="F43">
        <v>1.35</v>
      </c>
      <c r="G43">
        <v>3.59</v>
      </c>
      <c r="H43">
        <v>16.03</v>
      </c>
    </row>
    <row r="44" spans="1:8" x14ac:dyDescent="0.25">
      <c r="A44" t="s">
        <v>893</v>
      </c>
      <c r="B44">
        <v>14</v>
      </c>
      <c r="C44" t="s">
        <v>4839</v>
      </c>
      <c r="D44" t="s">
        <v>4840</v>
      </c>
      <c r="E44">
        <v>12.77</v>
      </c>
      <c r="F44">
        <v>18.66</v>
      </c>
      <c r="G44">
        <v>13.18</v>
      </c>
      <c r="H44">
        <v>15.52</v>
      </c>
    </row>
    <row r="45" spans="1:8" x14ac:dyDescent="0.25">
      <c r="A45" t="s">
        <v>893</v>
      </c>
      <c r="B45">
        <v>15</v>
      </c>
      <c r="C45" t="s">
        <v>5148</v>
      </c>
      <c r="D45" t="s">
        <v>5149</v>
      </c>
      <c r="E45">
        <v>0.83</v>
      </c>
      <c r="F45">
        <v>2.97</v>
      </c>
      <c r="G45">
        <v>7.6</v>
      </c>
      <c r="H45">
        <v>14.73</v>
      </c>
    </row>
    <row r="46" spans="1:8" x14ac:dyDescent="0.25">
      <c r="A46" t="s">
        <v>893</v>
      </c>
      <c r="B46">
        <v>16</v>
      </c>
      <c r="C46" t="s">
        <v>5843</v>
      </c>
      <c r="D46" t="s">
        <v>5844</v>
      </c>
      <c r="E46">
        <v>1.52</v>
      </c>
      <c r="F46">
        <v>1.46</v>
      </c>
      <c r="G46">
        <v>1.0900000000000001</v>
      </c>
      <c r="H46">
        <v>13.71</v>
      </c>
    </row>
    <row r="47" spans="1:8" x14ac:dyDescent="0.25">
      <c r="A47" t="s">
        <v>893</v>
      </c>
      <c r="B47">
        <v>17</v>
      </c>
      <c r="C47" t="s">
        <v>4865</v>
      </c>
      <c r="D47" t="s">
        <v>4866</v>
      </c>
      <c r="E47">
        <v>53.55</v>
      </c>
      <c r="F47">
        <v>17.850000000000001</v>
      </c>
      <c r="G47">
        <v>5.62</v>
      </c>
      <c r="H47">
        <v>13.52</v>
      </c>
    </row>
    <row r="48" spans="1:8" x14ac:dyDescent="0.25">
      <c r="A48" t="s">
        <v>893</v>
      </c>
      <c r="B48">
        <v>18</v>
      </c>
      <c r="C48" t="s">
        <v>4979</v>
      </c>
      <c r="D48" t="s">
        <v>4980</v>
      </c>
      <c r="E48">
        <v>6.24</v>
      </c>
      <c r="F48">
        <v>13.34</v>
      </c>
      <c r="G48">
        <v>11.56</v>
      </c>
      <c r="H48">
        <v>12.91</v>
      </c>
    </row>
    <row r="49" spans="1:8" x14ac:dyDescent="0.25">
      <c r="A49" t="s">
        <v>893</v>
      </c>
      <c r="B49">
        <v>19</v>
      </c>
      <c r="C49" t="s">
        <v>5154</v>
      </c>
      <c r="D49" t="s">
        <v>5155</v>
      </c>
      <c r="E49">
        <v>1.3</v>
      </c>
      <c r="F49">
        <v>2.78</v>
      </c>
      <c r="G49">
        <v>8.08</v>
      </c>
      <c r="H49">
        <v>10.47</v>
      </c>
    </row>
    <row r="50" spans="1:8" x14ac:dyDescent="0.25">
      <c r="A50" t="s">
        <v>893</v>
      </c>
      <c r="B50">
        <v>20</v>
      </c>
      <c r="C50" t="s">
        <v>4963</v>
      </c>
      <c r="D50" t="s">
        <v>4964</v>
      </c>
      <c r="E50">
        <v>8.6999999999999993</v>
      </c>
      <c r="F50">
        <v>0</v>
      </c>
      <c r="G50">
        <v>11.33</v>
      </c>
      <c r="H50">
        <v>10.34</v>
      </c>
    </row>
    <row r="51" spans="1:8" x14ac:dyDescent="0.25">
      <c r="A51" t="s">
        <v>893</v>
      </c>
      <c r="B51">
        <v>21</v>
      </c>
      <c r="C51" t="s">
        <v>5869</v>
      </c>
      <c r="D51" t="s">
        <v>5870</v>
      </c>
      <c r="E51">
        <v>11.79</v>
      </c>
      <c r="F51">
        <v>7.05</v>
      </c>
      <c r="G51">
        <v>5.23</v>
      </c>
      <c r="H51">
        <v>9.65</v>
      </c>
    </row>
    <row r="52" spans="1:8" x14ac:dyDescent="0.25">
      <c r="A52" t="s">
        <v>893</v>
      </c>
      <c r="B52">
        <v>22</v>
      </c>
      <c r="C52" t="s">
        <v>4861</v>
      </c>
      <c r="D52" t="s">
        <v>4862</v>
      </c>
      <c r="E52">
        <v>5.28</v>
      </c>
      <c r="F52">
        <v>6.03</v>
      </c>
      <c r="G52">
        <v>10.95</v>
      </c>
      <c r="H52">
        <v>9.5299999999999994</v>
      </c>
    </row>
    <row r="53" spans="1:8" x14ac:dyDescent="0.25">
      <c r="A53" t="s">
        <v>893</v>
      </c>
      <c r="B53">
        <v>23</v>
      </c>
      <c r="C53" t="s">
        <v>5871</v>
      </c>
      <c r="D53" t="s">
        <v>5872</v>
      </c>
      <c r="E53">
        <v>29.53</v>
      </c>
      <c r="F53">
        <v>10.06</v>
      </c>
      <c r="G53">
        <v>14.42</v>
      </c>
      <c r="H53">
        <v>8.99</v>
      </c>
    </row>
    <row r="54" spans="1:8" x14ac:dyDescent="0.25">
      <c r="A54" t="s">
        <v>893</v>
      </c>
      <c r="B54">
        <v>24</v>
      </c>
      <c r="C54" t="s">
        <v>5813</v>
      </c>
      <c r="D54" t="s">
        <v>5814</v>
      </c>
      <c r="E54">
        <v>23.5</v>
      </c>
      <c r="F54">
        <v>6.69</v>
      </c>
      <c r="G54">
        <v>28.79</v>
      </c>
      <c r="H54">
        <v>8.6300000000000008</v>
      </c>
    </row>
    <row r="55" spans="1:8" x14ac:dyDescent="0.25">
      <c r="A55" t="s">
        <v>893</v>
      </c>
      <c r="B55">
        <v>25</v>
      </c>
      <c r="C55" t="s">
        <v>5184</v>
      </c>
      <c r="D55" t="s">
        <v>5185</v>
      </c>
      <c r="E55">
        <v>1.61</v>
      </c>
      <c r="F55">
        <v>1.95</v>
      </c>
      <c r="G55">
        <v>2.9</v>
      </c>
      <c r="H55">
        <v>7.95</v>
      </c>
    </row>
    <row r="56" spans="1:8" x14ac:dyDescent="0.25">
      <c r="A56" t="s">
        <v>297</v>
      </c>
      <c r="B56">
        <v>0</v>
      </c>
      <c r="C56" t="s">
        <v>4742</v>
      </c>
      <c r="D56" t="s">
        <v>4743</v>
      </c>
      <c r="E56">
        <v>20513.02</v>
      </c>
      <c r="F56">
        <v>22354.59</v>
      </c>
      <c r="G56">
        <v>26553.25</v>
      </c>
      <c r="H56">
        <v>25686.05</v>
      </c>
    </row>
    <row r="57" spans="1:8" x14ac:dyDescent="0.25">
      <c r="A57" t="s">
        <v>297</v>
      </c>
      <c r="B57">
        <v>0</v>
      </c>
      <c r="C57" t="s">
        <v>354</v>
      </c>
      <c r="D57" t="s">
        <v>4744</v>
      </c>
      <c r="E57">
        <v>6254.76</v>
      </c>
      <c r="F57">
        <v>6976.39</v>
      </c>
      <c r="G57">
        <v>10052.56</v>
      </c>
      <c r="H57">
        <v>10371.879999999999</v>
      </c>
    </row>
    <row r="58" spans="1:8" x14ac:dyDescent="0.25">
      <c r="A58" t="s">
        <v>297</v>
      </c>
      <c r="B58">
        <v>1</v>
      </c>
      <c r="C58" t="s">
        <v>5041</v>
      </c>
      <c r="D58" t="s">
        <v>4964</v>
      </c>
      <c r="E58">
        <v>673</v>
      </c>
      <c r="F58">
        <v>96.9</v>
      </c>
      <c r="G58">
        <v>197.21</v>
      </c>
      <c r="H58">
        <v>1544.06</v>
      </c>
    </row>
    <row r="59" spans="1:8" x14ac:dyDescent="0.25">
      <c r="A59" t="s">
        <v>297</v>
      </c>
      <c r="B59">
        <v>2</v>
      </c>
      <c r="C59" t="s">
        <v>4875</v>
      </c>
      <c r="D59" t="s">
        <v>4876</v>
      </c>
      <c r="E59">
        <v>453.09</v>
      </c>
      <c r="F59">
        <v>671.53</v>
      </c>
      <c r="G59">
        <v>2362.4899999999998</v>
      </c>
      <c r="H59">
        <v>728.8</v>
      </c>
    </row>
    <row r="60" spans="1:8" x14ac:dyDescent="0.25">
      <c r="A60" t="s">
        <v>297</v>
      </c>
      <c r="B60">
        <v>3</v>
      </c>
      <c r="C60" t="s">
        <v>5873</v>
      </c>
      <c r="D60" t="s">
        <v>5874</v>
      </c>
      <c r="E60">
        <v>462.01</v>
      </c>
      <c r="F60">
        <v>546.96</v>
      </c>
      <c r="G60">
        <v>556.77</v>
      </c>
      <c r="H60">
        <v>651.39</v>
      </c>
    </row>
    <row r="61" spans="1:8" x14ac:dyDescent="0.25">
      <c r="A61" t="s">
        <v>297</v>
      </c>
      <c r="B61">
        <v>4</v>
      </c>
      <c r="C61" t="s">
        <v>4837</v>
      </c>
      <c r="D61" t="s">
        <v>4838</v>
      </c>
      <c r="E61">
        <v>203.84</v>
      </c>
      <c r="F61">
        <v>307.41000000000003</v>
      </c>
      <c r="G61">
        <v>505.89</v>
      </c>
      <c r="H61">
        <v>621.21</v>
      </c>
    </row>
    <row r="62" spans="1:8" x14ac:dyDescent="0.25">
      <c r="A62" t="s">
        <v>297</v>
      </c>
      <c r="B62">
        <v>5</v>
      </c>
      <c r="C62" t="s">
        <v>4839</v>
      </c>
      <c r="D62" t="s">
        <v>4840</v>
      </c>
      <c r="E62">
        <v>257.08</v>
      </c>
      <c r="F62">
        <v>293.24</v>
      </c>
      <c r="G62">
        <v>551.30999999999995</v>
      </c>
      <c r="H62">
        <v>591.58000000000004</v>
      </c>
    </row>
    <row r="63" spans="1:8" x14ac:dyDescent="0.25">
      <c r="A63" t="s">
        <v>297</v>
      </c>
      <c r="B63">
        <v>6</v>
      </c>
      <c r="C63" t="s">
        <v>5140</v>
      </c>
      <c r="D63" t="s">
        <v>5141</v>
      </c>
      <c r="E63">
        <v>307.02999999999997</v>
      </c>
      <c r="F63">
        <v>273.45</v>
      </c>
      <c r="G63">
        <v>364.52</v>
      </c>
      <c r="H63">
        <v>536.05999999999995</v>
      </c>
    </row>
    <row r="64" spans="1:8" x14ac:dyDescent="0.25">
      <c r="A64" t="s">
        <v>297</v>
      </c>
      <c r="B64">
        <v>7</v>
      </c>
      <c r="C64" t="s">
        <v>5875</v>
      </c>
      <c r="D64" t="s">
        <v>5876</v>
      </c>
      <c r="E64">
        <v>378.58</v>
      </c>
      <c r="F64">
        <v>448.49</v>
      </c>
      <c r="G64">
        <v>505.41</v>
      </c>
      <c r="H64">
        <v>450.32</v>
      </c>
    </row>
    <row r="65" spans="1:8" x14ac:dyDescent="0.25">
      <c r="A65" t="s">
        <v>297</v>
      </c>
      <c r="B65">
        <v>8</v>
      </c>
      <c r="C65" t="s">
        <v>4843</v>
      </c>
      <c r="D65" t="s">
        <v>4844</v>
      </c>
      <c r="E65">
        <v>501.18</v>
      </c>
      <c r="F65">
        <v>678.91</v>
      </c>
      <c r="G65">
        <v>755.7</v>
      </c>
      <c r="H65">
        <v>437.54</v>
      </c>
    </row>
    <row r="66" spans="1:8" x14ac:dyDescent="0.25">
      <c r="A66" t="s">
        <v>297</v>
      </c>
      <c r="B66">
        <v>9</v>
      </c>
      <c r="C66" t="s">
        <v>5849</v>
      </c>
      <c r="D66" t="s">
        <v>5850</v>
      </c>
      <c r="E66">
        <v>362.74</v>
      </c>
      <c r="F66">
        <v>411.41</v>
      </c>
      <c r="G66">
        <v>445.4</v>
      </c>
      <c r="H66">
        <v>362.92</v>
      </c>
    </row>
    <row r="67" spans="1:8" x14ac:dyDescent="0.25">
      <c r="A67" t="s">
        <v>297</v>
      </c>
      <c r="B67">
        <v>10</v>
      </c>
      <c r="C67" t="s">
        <v>5212</v>
      </c>
      <c r="D67" t="s">
        <v>5213</v>
      </c>
      <c r="E67">
        <v>113.1</v>
      </c>
      <c r="F67">
        <v>141.37</v>
      </c>
      <c r="G67">
        <v>269.93</v>
      </c>
      <c r="H67">
        <v>360.72</v>
      </c>
    </row>
    <row r="68" spans="1:8" x14ac:dyDescent="0.25">
      <c r="A68" t="s">
        <v>297</v>
      </c>
      <c r="B68">
        <v>11</v>
      </c>
      <c r="C68" t="s">
        <v>5017</v>
      </c>
      <c r="D68" t="s">
        <v>5018</v>
      </c>
      <c r="E68">
        <v>228.07</v>
      </c>
      <c r="F68">
        <v>208.07</v>
      </c>
      <c r="G68">
        <v>119</v>
      </c>
      <c r="H68">
        <v>355.21</v>
      </c>
    </row>
    <row r="69" spans="1:8" x14ac:dyDescent="0.25">
      <c r="A69" t="s">
        <v>297</v>
      </c>
      <c r="B69">
        <v>12</v>
      </c>
      <c r="C69" t="s">
        <v>5877</v>
      </c>
      <c r="D69" t="s">
        <v>5878</v>
      </c>
      <c r="E69">
        <v>254.15</v>
      </c>
      <c r="F69">
        <v>267.95999999999998</v>
      </c>
      <c r="G69">
        <v>259.13</v>
      </c>
      <c r="H69">
        <v>347.2</v>
      </c>
    </row>
    <row r="70" spans="1:8" x14ac:dyDescent="0.25">
      <c r="A70" t="s">
        <v>297</v>
      </c>
      <c r="B70">
        <v>13</v>
      </c>
      <c r="C70" t="s">
        <v>5879</v>
      </c>
      <c r="D70" t="s">
        <v>5880</v>
      </c>
      <c r="E70">
        <v>182.22</v>
      </c>
      <c r="F70">
        <v>192.11</v>
      </c>
      <c r="G70">
        <v>323.11</v>
      </c>
      <c r="H70">
        <v>323.33</v>
      </c>
    </row>
    <row r="71" spans="1:8" x14ac:dyDescent="0.25">
      <c r="A71" t="s">
        <v>297</v>
      </c>
      <c r="B71">
        <v>14</v>
      </c>
      <c r="C71" t="s">
        <v>4853</v>
      </c>
      <c r="D71" t="s">
        <v>4854</v>
      </c>
      <c r="E71">
        <v>343.94</v>
      </c>
      <c r="F71">
        <v>358.53</v>
      </c>
      <c r="G71">
        <v>330.86</v>
      </c>
      <c r="H71">
        <v>311.88</v>
      </c>
    </row>
    <row r="72" spans="1:8" x14ac:dyDescent="0.25">
      <c r="A72" t="s">
        <v>297</v>
      </c>
      <c r="B72">
        <v>15</v>
      </c>
      <c r="C72" t="s">
        <v>5881</v>
      </c>
      <c r="D72" t="s">
        <v>5882</v>
      </c>
      <c r="E72">
        <v>223.6</v>
      </c>
      <c r="F72">
        <v>255.74</v>
      </c>
      <c r="G72">
        <v>299.67</v>
      </c>
      <c r="H72">
        <v>302.42</v>
      </c>
    </row>
    <row r="73" spans="1:8" x14ac:dyDescent="0.25">
      <c r="A73" t="s">
        <v>297</v>
      </c>
      <c r="B73">
        <v>16</v>
      </c>
      <c r="C73" t="s">
        <v>4865</v>
      </c>
      <c r="D73" t="s">
        <v>4866</v>
      </c>
      <c r="E73">
        <v>46.58</v>
      </c>
      <c r="F73">
        <v>64.06</v>
      </c>
      <c r="G73">
        <v>67.099999999999994</v>
      </c>
      <c r="H73">
        <v>297.48</v>
      </c>
    </row>
    <row r="74" spans="1:8" x14ac:dyDescent="0.25">
      <c r="A74" t="s">
        <v>297</v>
      </c>
      <c r="B74">
        <v>17</v>
      </c>
      <c r="C74" t="s">
        <v>4857</v>
      </c>
      <c r="D74" t="s">
        <v>4858</v>
      </c>
      <c r="E74">
        <v>229.4</v>
      </c>
      <c r="F74">
        <v>264.10000000000002</v>
      </c>
      <c r="G74">
        <v>333.71</v>
      </c>
      <c r="H74">
        <v>297.20999999999998</v>
      </c>
    </row>
    <row r="75" spans="1:8" x14ac:dyDescent="0.25">
      <c r="A75" t="s">
        <v>297</v>
      </c>
      <c r="B75">
        <v>18</v>
      </c>
      <c r="C75" t="s">
        <v>4849</v>
      </c>
      <c r="D75" t="s">
        <v>4850</v>
      </c>
      <c r="E75">
        <v>50.37</v>
      </c>
      <c r="F75">
        <v>239.63</v>
      </c>
      <c r="G75">
        <v>217.42</v>
      </c>
      <c r="H75">
        <v>252.41</v>
      </c>
    </row>
    <row r="76" spans="1:8" x14ac:dyDescent="0.25">
      <c r="A76" t="s">
        <v>297</v>
      </c>
      <c r="B76">
        <v>19</v>
      </c>
      <c r="C76" t="s">
        <v>5883</v>
      </c>
      <c r="D76" t="s">
        <v>5884</v>
      </c>
      <c r="E76">
        <v>269.14999999999998</v>
      </c>
      <c r="F76">
        <v>300.49</v>
      </c>
      <c r="G76">
        <v>286.62</v>
      </c>
      <c r="H76">
        <v>243.1</v>
      </c>
    </row>
    <row r="77" spans="1:8" x14ac:dyDescent="0.25">
      <c r="A77" t="s">
        <v>297</v>
      </c>
      <c r="B77">
        <v>20</v>
      </c>
      <c r="C77" t="s">
        <v>5158</v>
      </c>
      <c r="D77" t="s">
        <v>5159</v>
      </c>
      <c r="E77">
        <v>179.39</v>
      </c>
      <c r="F77">
        <v>183.78</v>
      </c>
      <c r="G77">
        <v>160.69</v>
      </c>
      <c r="H77">
        <v>239.26</v>
      </c>
    </row>
    <row r="78" spans="1:8" x14ac:dyDescent="0.25">
      <c r="A78" t="s">
        <v>297</v>
      </c>
      <c r="B78">
        <v>21</v>
      </c>
      <c r="C78" t="s">
        <v>5885</v>
      </c>
      <c r="D78" t="s">
        <v>5886</v>
      </c>
      <c r="E78">
        <v>48.29</v>
      </c>
      <c r="F78">
        <v>206.83</v>
      </c>
      <c r="G78">
        <v>244.72</v>
      </c>
      <c r="H78">
        <v>238.46</v>
      </c>
    </row>
    <row r="79" spans="1:8" x14ac:dyDescent="0.25">
      <c r="A79" t="s">
        <v>297</v>
      </c>
      <c r="B79">
        <v>22</v>
      </c>
      <c r="C79" t="s">
        <v>5042</v>
      </c>
      <c r="D79" t="s">
        <v>5043</v>
      </c>
      <c r="E79">
        <v>166.98</v>
      </c>
      <c r="F79">
        <v>222.38</v>
      </c>
      <c r="G79">
        <v>364.03</v>
      </c>
      <c r="H79">
        <v>228.39</v>
      </c>
    </row>
    <row r="80" spans="1:8" x14ac:dyDescent="0.25">
      <c r="A80" t="s">
        <v>297</v>
      </c>
      <c r="B80">
        <v>23</v>
      </c>
      <c r="C80" t="s">
        <v>5887</v>
      </c>
      <c r="D80" t="s">
        <v>5888</v>
      </c>
      <c r="E80">
        <v>14.38</v>
      </c>
      <c r="F80">
        <v>13.99</v>
      </c>
      <c r="G80">
        <v>217.7</v>
      </c>
      <c r="H80">
        <v>228.15</v>
      </c>
    </row>
    <row r="81" spans="1:8" x14ac:dyDescent="0.25">
      <c r="A81" t="s">
        <v>297</v>
      </c>
      <c r="B81">
        <v>24</v>
      </c>
      <c r="C81" t="s">
        <v>4841</v>
      </c>
      <c r="D81" t="s">
        <v>4842</v>
      </c>
      <c r="E81">
        <v>277.97000000000003</v>
      </c>
      <c r="F81">
        <v>281.74</v>
      </c>
      <c r="G81">
        <v>258.24</v>
      </c>
      <c r="H81">
        <v>212.97</v>
      </c>
    </row>
    <row r="82" spans="1:8" x14ac:dyDescent="0.25">
      <c r="A82" t="s">
        <v>297</v>
      </c>
      <c r="B82">
        <v>25</v>
      </c>
      <c r="C82" t="s">
        <v>4869</v>
      </c>
      <c r="D82" t="s">
        <v>4870</v>
      </c>
      <c r="E82">
        <v>28.64</v>
      </c>
      <c r="F82">
        <v>47.31</v>
      </c>
      <c r="G82">
        <v>55.93</v>
      </c>
      <c r="H82">
        <v>209.8</v>
      </c>
    </row>
    <row r="83" spans="1:8" x14ac:dyDescent="0.25">
      <c r="A83" t="s">
        <v>301</v>
      </c>
      <c r="B83">
        <v>0</v>
      </c>
      <c r="C83" t="s">
        <v>4742</v>
      </c>
      <c r="D83" t="s">
        <v>4743</v>
      </c>
      <c r="E83">
        <v>9292.16</v>
      </c>
      <c r="F83">
        <v>11506.06</v>
      </c>
      <c r="G83">
        <v>9629.9599999999991</v>
      </c>
      <c r="H83">
        <v>8639.39</v>
      </c>
    </row>
    <row r="84" spans="1:8" x14ac:dyDescent="0.25">
      <c r="A84" t="s">
        <v>301</v>
      </c>
      <c r="B84">
        <v>0</v>
      </c>
      <c r="C84" t="s">
        <v>354</v>
      </c>
      <c r="D84" t="s">
        <v>4744</v>
      </c>
      <c r="E84">
        <v>3009.86</v>
      </c>
      <c r="F84">
        <v>4018.33</v>
      </c>
      <c r="G84">
        <v>3498.84</v>
      </c>
      <c r="H84">
        <v>3171.08</v>
      </c>
    </row>
    <row r="85" spans="1:8" x14ac:dyDescent="0.25">
      <c r="A85" t="s">
        <v>301</v>
      </c>
      <c r="B85">
        <v>1</v>
      </c>
      <c r="C85" t="s">
        <v>5041</v>
      </c>
      <c r="D85" t="s">
        <v>4964</v>
      </c>
      <c r="E85">
        <v>840.2</v>
      </c>
      <c r="F85">
        <v>854.23</v>
      </c>
      <c r="G85">
        <v>828.65</v>
      </c>
      <c r="H85">
        <v>432.33</v>
      </c>
    </row>
    <row r="86" spans="1:8" x14ac:dyDescent="0.25">
      <c r="A86" t="s">
        <v>301</v>
      </c>
      <c r="B86">
        <v>2</v>
      </c>
      <c r="C86" t="s">
        <v>4963</v>
      </c>
      <c r="D86" t="s">
        <v>4964</v>
      </c>
      <c r="E86">
        <v>437.24</v>
      </c>
      <c r="F86">
        <v>448.92</v>
      </c>
      <c r="G86">
        <v>527.79999999999995</v>
      </c>
      <c r="H86">
        <v>345.2</v>
      </c>
    </row>
    <row r="87" spans="1:8" x14ac:dyDescent="0.25">
      <c r="A87" t="s">
        <v>301</v>
      </c>
      <c r="B87">
        <v>3</v>
      </c>
      <c r="C87" t="s">
        <v>4933</v>
      </c>
      <c r="D87" t="s">
        <v>4934</v>
      </c>
      <c r="E87">
        <v>118.92</v>
      </c>
      <c r="F87">
        <v>141.88999999999999</v>
      </c>
      <c r="G87">
        <v>112.17</v>
      </c>
      <c r="H87">
        <v>246.38</v>
      </c>
    </row>
    <row r="88" spans="1:8" x14ac:dyDescent="0.25">
      <c r="A88" t="s">
        <v>301</v>
      </c>
      <c r="B88">
        <v>4</v>
      </c>
      <c r="C88" t="s">
        <v>4985</v>
      </c>
      <c r="D88" t="s">
        <v>4986</v>
      </c>
      <c r="E88">
        <v>404.91</v>
      </c>
      <c r="F88">
        <v>605.15</v>
      </c>
      <c r="G88">
        <v>312.11</v>
      </c>
      <c r="H88">
        <v>243.59</v>
      </c>
    </row>
    <row r="89" spans="1:8" x14ac:dyDescent="0.25">
      <c r="A89" t="s">
        <v>301</v>
      </c>
      <c r="B89">
        <v>5</v>
      </c>
      <c r="C89" t="s">
        <v>5889</v>
      </c>
      <c r="D89" t="s">
        <v>5890</v>
      </c>
      <c r="E89">
        <v>106.71</v>
      </c>
      <c r="F89">
        <v>232.4</v>
      </c>
      <c r="G89">
        <v>200.61</v>
      </c>
      <c r="H89">
        <v>201.75</v>
      </c>
    </row>
    <row r="90" spans="1:8" x14ac:dyDescent="0.25">
      <c r="A90" t="s">
        <v>301</v>
      </c>
      <c r="B90">
        <v>6</v>
      </c>
      <c r="C90" t="s">
        <v>5891</v>
      </c>
      <c r="D90" t="s">
        <v>5892</v>
      </c>
      <c r="E90">
        <v>151.58000000000001</v>
      </c>
      <c r="F90">
        <v>240.6</v>
      </c>
      <c r="G90">
        <v>233.42</v>
      </c>
      <c r="H90">
        <v>175.33</v>
      </c>
    </row>
    <row r="91" spans="1:8" x14ac:dyDescent="0.25">
      <c r="A91" t="s">
        <v>301</v>
      </c>
      <c r="B91">
        <v>7</v>
      </c>
      <c r="C91" t="s">
        <v>5893</v>
      </c>
      <c r="D91" t="s">
        <v>5894</v>
      </c>
      <c r="E91">
        <v>17.34</v>
      </c>
      <c r="F91">
        <v>109.73</v>
      </c>
      <c r="G91">
        <v>34.74</v>
      </c>
      <c r="H91">
        <v>112.19</v>
      </c>
    </row>
    <row r="92" spans="1:8" x14ac:dyDescent="0.25">
      <c r="A92" t="s">
        <v>301</v>
      </c>
      <c r="B92">
        <v>8</v>
      </c>
      <c r="C92" t="s">
        <v>4774</v>
      </c>
      <c r="D92" t="s">
        <v>4775</v>
      </c>
      <c r="E92">
        <v>47.79</v>
      </c>
      <c r="F92">
        <v>87.49</v>
      </c>
      <c r="G92">
        <v>90.48</v>
      </c>
      <c r="H92">
        <v>110.24</v>
      </c>
    </row>
    <row r="93" spans="1:8" x14ac:dyDescent="0.25">
      <c r="A93" t="s">
        <v>301</v>
      </c>
      <c r="B93">
        <v>9</v>
      </c>
      <c r="C93" t="s">
        <v>5895</v>
      </c>
      <c r="D93" t="s">
        <v>5896</v>
      </c>
      <c r="E93">
        <v>52.27</v>
      </c>
      <c r="F93">
        <v>74.489999999999995</v>
      </c>
      <c r="G93">
        <v>51.96</v>
      </c>
      <c r="H93">
        <v>107.52</v>
      </c>
    </row>
    <row r="94" spans="1:8" x14ac:dyDescent="0.25">
      <c r="A94" t="s">
        <v>301</v>
      </c>
      <c r="B94">
        <v>10</v>
      </c>
      <c r="C94" t="s">
        <v>5897</v>
      </c>
      <c r="D94" t="s">
        <v>5898</v>
      </c>
      <c r="E94">
        <v>41.91</v>
      </c>
      <c r="F94">
        <v>84.24</v>
      </c>
      <c r="G94">
        <v>112.35</v>
      </c>
      <c r="H94">
        <v>93</v>
      </c>
    </row>
    <row r="95" spans="1:8" x14ac:dyDescent="0.25">
      <c r="A95" t="s">
        <v>301</v>
      </c>
      <c r="B95">
        <v>11</v>
      </c>
      <c r="C95" t="s">
        <v>5605</v>
      </c>
      <c r="D95" t="s">
        <v>5606</v>
      </c>
      <c r="E95">
        <v>97.69</v>
      </c>
      <c r="F95">
        <v>111.15</v>
      </c>
      <c r="G95">
        <v>150.79</v>
      </c>
      <c r="H95">
        <v>90.06</v>
      </c>
    </row>
    <row r="96" spans="1:8" x14ac:dyDescent="0.25">
      <c r="A96" t="s">
        <v>301</v>
      </c>
      <c r="B96">
        <v>12</v>
      </c>
      <c r="C96" t="s">
        <v>5899</v>
      </c>
      <c r="D96" t="s">
        <v>5900</v>
      </c>
      <c r="E96">
        <v>41.93</v>
      </c>
      <c r="F96">
        <v>71.349999999999994</v>
      </c>
      <c r="G96">
        <v>76.87</v>
      </c>
      <c r="H96">
        <v>85.43</v>
      </c>
    </row>
    <row r="97" spans="1:8" x14ac:dyDescent="0.25">
      <c r="A97" t="s">
        <v>301</v>
      </c>
      <c r="B97">
        <v>13</v>
      </c>
      <c r="C97" t="s">
        <v>5901</v>
      </c>
      <c r="D97" t="s">
        <v>5902</v>
      </c>
      <c r="E97">
        <v>53.93</v>
      </c>
      <c r="F97">
        <v>96.07</v>
      </c>
      <c r="G97">
        <v>85.1</v>
      </c>
      <c r="H97">
        <v>84.84</v>
      </c>
    </row>
    <row r="98" spans="1:8" x14ac:dyDescent="0.25">
      <c r="A98" t="s">
        <v>301</v>
      </c>
      <c r="B98">
        <v>14</v>
      </c>
      <c r="C98" t="s">
        <v>5903</v>
      </c>
      <c r="D98" t="s">
        <v>5904</v>
      </c>
      <c r="E98">
        <v>64.989999999999995</v>
      </c>
      <c r="F98">
        <v>94.4</v>
      </c>
      <c r="G98">
        <v>61.79</v>
      </c>
      <c r="H98">
        <v>84.59</v>
      </c>
    </row>
    <row r="99" spans="1:8" x14ac:dyDescent="0.25">
      <c r="A99" t="s">
        <v>301</v>
      </c>
      <c r="B99">
        <v>15</v>
      </c>
      <c r="C99" t="s">
        <v>5905</v>
      </c>
      <c r="D99" t="s">
        <v>5890</v>
      </c>
      <c r="E99">
        <v>53.06</v>
      </c>
      <c r="F99">
        <v>76.58</v>
      </c>
      <c r="G99">
        <v>88.08</v>
      </c>
      <c r="H99">
        <v>81.14</v>
      </c>
    </row>
    <row r="100" spans="1:8" x14ac:dyDescent="0.25">
      <c r="A100" t="s">
        <v>301</v>
      </c>
      <c r="B100">
        <v>16</v>
      </c>
      <c r="C100" t="s">
        <v>4849</v>
      </c>
      <c r="D100" t="s">
        <v>4850</v>
      </c>
      <c r="E100">
        <v>3.79</v>
      </c>
      <c r="F100">
        <v>10.17</v>
      </c>
      <c r="G100">
        <v>17.87</v>
      </c>
      <c r="H100">
        <v>75.48</v>
      </c>
    </row>
    <row r="101" spans="1:8" x14ac:dyDescent="0.25">
      <c r="A101" t="s">
        <v>301</v>
      </c>
      <c r="B101">
        <v>17</v>
      </c>
      <c r="C101" t="s">
        <v>5906</v>
      </c>
      <c r="D101" t="s">
        <v>5907</v>
      </c>
      <c r="E101">
        <v>0</v>
      </c>
      <c r="F101">
        <v>0.01</v>
      </c>
      <c r="G101">
        <v>4.07</v>
      </c>
      <c r="H101">
        <v>73.98</v>
      </c>
    </row>
    <row r="102" spans="1:8" x14ac:dyDescent="0.25">
      <c r="A102" t="s">
        <v>301</v>
      </c>
      <c r="B102">
        <v>18</v>
      </c>
      <c r="C102" t="s">
        <v>5908</v>
      </c>
      <c r="D102" t="s">
        <v>5909</v>
      </c>
      <c r="E102">
        <v>44.8</v>
      </c>
      <c r="F102">
        <v>46.15</v>
      </c>
      <c r="G102">
        <v>57.68</v>
      </c>
      <c r="H102">
        <v>73.540000000000006</v>
      </c>
    </row>
    <row r="103" spans="1:8" x14ac:dyDescent="0.25">
      <c r="A103" t="s">
        <v>301</v>
      </c>
      <c r="B103">
        <v>19</v>
      </c>
      <c r="C103" t="s">
        <v>5634</v>
      </c>
      <c r="D103" t="s">
        <v>5635</v>
      </c>
      <c r="E103">
        <v>75.930000000000007</v>
      </c>
      <c r="F103">
        <v>131.72999999999999</v>
      </c>
      <c r="G103">
        <v>100.48</v>
      </c>
      <c r="H103">
        <v>72.44</v>
      </c>
    </row>
    <row r="104" spans="1:8" x14ac:dyDescent="0.25">
      <c r="A104" t="s">
        <v>301</v>
      </c>
      <c r="B104">
        <v>20</v>
      </c>
      <c r="C104" t="s">
        <v>5354</v>
      </c>
      <c r="D104" t="s">
        <v>5355</v>
      </c>
      <c r="E104">
        <v>62.49</v>
      </c>
      <c r="F104">
        <v>76.48</v>
      </c>
      <c r="G104">
        <v>71.59</v>
      </c>
      <c r="H104">
        <v>69.28</v>
      </c>
    </row>
    <row r="105" spans="1:8" x14ac:dyDescent="0.25">
      <c r="A105" t="s">
        <v>301</v>
      </c>
      <c r="B105">
        <v>21</v>
      </c>
      <c r="C105" t="s">
        <v>4977</v>
      </c>
      <c r="D105" t="s">
        <v>4978</v>
      </c>
      <c r="E105">
        <v>139.05000000000001</v>
      </c>
      <c r="F105">
        <v>152.13999999999999</v>
      </c>
      <c r="G105">
        <v>75.89</v>
      </c>
      <c r="H105">
        <v>67.56</v>
      </c>
    </row>
    <row r="106" spans="1:8" x14ac:dyDescent="0.25">
      <c r="A106" t="s">
        <v>301</v>
      </c>
      <c r="B106">
        <v>22</v>
      </c>
      <c r="C106" t="s">
        <v>5910</v>
      </c>
      <c r="D106" t="s">
        <v>5911</v>
      </c>
      <c r="E106">
        <v>19.170000000000002</v>
      </c>
      <c r="F106">
        <v>72.14</v>
      </c>
      <c r="G106">
        <v>43.98</v>
      </c>
      <c r="H106">
        <v>64.73</v>
      </c>
    </row>
    <row r="107" spans="1:8" x14ac:dyDescent="0.25">
      <c r="A107" t="s">
        <v>301</v>
      </c>
      <c r="B107">
        <v>23</v>
      </c>
      <c r="C107" t="s">
        <v>4867</v>
      </c>
      <c r="D107" t="s">
        <v>4868</v>
      </c>
      <c r="E107">
        <v>34.380000000000003</v>
      </c>
      <c r="F107">
        <v>86.63</v>
      </c>
      <c r="G107">
        <v>62.51</v>
      </c>
      <c r="H107">
        <v>63.15</v>
      </c>
    </row>
    <row r="108" spans="1:8" x14ac:dyDescent="0.25">
      <c r="A108" t="s">
        <v>301</v>
      </c>
      <c r="B108">
        <v>24</v>
      </c>
      <c r="C108" t="s">
        <v>5405</v>
      </c>
      <c r="D108" t="s">
        <v>5406</v>
      </c>
      <c r="E108">
        <v>60.8</v>
      </c>
      <c r="F108">
        <v>74.03</v>
      </c>
      <c r="G108">
        <v>68.66</v>
      </c>
      <c r="H108">
        <v>58.82</v>
      </c>
    </row>
    <row r="109" spans="1:8" x14ac:dyDescent="0.25">
      <c r="A109" t="s">
        <v>301</v>
      </c>
      <c r="B109">
        <v>25</v>
      </c>
      <c r="C109" t="s">
        <v>5648</v>
      </c>
      <c r="D109" t="s">
        <v>5649</v>
      </c>
      <c r="E109">
        <v>39</v>
      </c>
      <c r="F109">
        <v>40.159999999999997</v>
      </c>
      <c r="G109">
        <v>29.19</v>
      </c>
      <c r="H109">
        <v>58.51</v>
      </c>
    </row>
    <row r="110" spans="1:8" x14ac:dyDescent="0.25">
      <c r="A110" t="s">
        <v>305</v>
      </c>
      <c r="B110">
        <v>0</v>
      </c>
      <c r="C110" t="s">
        <v>4742</v>
      </c>
      <c r="D110" t="s">
        <v>4743</v>
      </c>
      <c r="E110">
        <v>440223.19</v>
      </c>
      <c r="F110">
        <v>440698.32</v>
      </c>
      <c r="G110">
        <v>408280.7</v>
      </c>
      <c r="H110">
        <v>396022.27</v>
      </c>
    </row>
    <row r="111" spans="1:8" x14ac:dyDescent="0.25">
      <c r="A111" t="s">
        <v>305</v>
      </c>
      <c r="B111">
        <v>0</v>
      </c>
      <c r="C111" t="s">
        <v>354</v>
      </c>
      <c r="D111" t="s">
        <v>4744</v>
      </c>
      <c r="E111">
        <v>199686</v>
      </c>
      <c r="F111">
        <v>186384.37</v>
      </c>
      <c r="G111">
        <v>162195.97</v>
      </c>
      <c r="H111">
        <v>159918.88</v>
      </c>
    </row>
    <row r="112" spans="1:8" x14ac:dyDescent="0.25">
      <c r="A112" t="s">
        <v>305</v>
      </c>
      <c r="B112">
        <v>1</v>
      </c>
      <c r="C112" t="s">
        <v>4745</v>
      </c>
      <c r="D112" t="s">
        <v>4746</v>
      </c>
      <c r="E112">
        <v>36515.879999999997</v>
      </c>
      <c r="F112">
        <v>29757.08</v>
      </c>
      <c r="G112">
        <v>25086.87</v>
      </c>
      <c r="H112">
        <v>19780.91</v>
      </c>
    </row>
    <row r="113" spans="1:8" x14ac:dyDescent="0.25">
      <c r="A113" t="s">
        <v>305</v>
      </c>
      <c r="B113">
        <v>2</v>
      </c>
      <c r="C113" t="s">
        <v>4933</v>
      </c>
      <c r="D113" t="s">
        <v>4934</v>
      </c>
      <c r="E113">
        <v>19653.86</v>
      </c>
      <c r="F113">
        <v>17425.93</v>
      </c>
      <c r="G113">
        <v>15096.6</v>
      </c>
      <c r="H113">
        <v>18670.21</v>
      </c>
    </row>
    <row r="114" spans="1:8" x14ac:dyDescent="0.25">
      <c r="A114" t="s">
        <v>305</v>
      </c>
      <c r="B114">
        <v>3</v>
      </c>
      <c r="C114" t="s">
        <v>4925</v>
      </c>
      <c r="D114" t="s">
        <v>4926</v>
      </c>
      <c r="E114">
        <v>10138.4</v>
      </c>
      <c r="F114">
        <v>13025.6</v>
      </c>
      <c r="G114">
        <v>8266.7800000000007</v>
      </c>
      <c r="H114">
        <v>11351.27</v>
      </c>
    </row>
    <row r="115" spans="1:8" x14ac:dyDescent="0.25">
      <c r="A115" t="s">
        <v>305</v>
      </c>
      <c r="B115">
        <v>4</v>
      </c>
      <c r="C115" t="s">
        <v>637</v>
      </c>
      <c r="D115" t="s">
        <v>4794</v>
      </c>
      <c r="E115">
        <v>17883.62</v>
      </c>
      <c r="F115">
        <v>24276.92</v>
      </c>
      <c r="G115">
        <v>20252.48</v>
      </c>
      <c r="H115">
        <v>10755.32</v>
      </c>
    </row>
    <row r="116" spans="1:8" x14ac:dyDescent="0.25">
      <c r="A116" t="s">
        <v>305</v>
      </c>
      <c r="B116">
        <v>5</v>
      </c>
      <c r="C116" t="s">
        <v>4843</v>
      </c>
      <c r="D116" t="s">
        <v>4844</v>
      </c>
      <c r="E116">
        <v>12984.04</v>
      </c>
      <c r="F116">
        <v>12577.94</v>
      </c>
      <c r="G116">
        <v>11587.22</v>
      </c>
      <c r="H116">
        <v>10464.23</v>
      </c>
    </row>
    <row r="117" spans="1:8" x14ac:dyDescent="0.25">
      <c r="A117" t="s">
        <v>305</v>
      </c>
      <c r="B117">
        <v>6</v>
      </c>
      <c r="C117" t="s">
        <v>4865</v>
      </c>
      <c r="D117" t="s">
        <v>4866</v>
      </c>
      <c r="E117">
        <v>4645.91</v>
      </c>
      <c r="F117">
        <v>4092.15</v>
      </c>
      <c r="G117">
        <v>5406</v>
      </c>
      <c r="H117">
        <v>9318.66</v>
      </c>
    </row>
    <row r="118" spans="1:8" x14ac:dyDescent="0.25">
      <c r="A118" t="s">
        <v>305</v>
      </c>
      <c r="B118">
        <v>7</v>
      </c>
      <c r="C118" t="s">
        <v>4937</v>
      </c>
      <c r="D118" t="s">
        <v>4938</v>
      </c>
      <c r="E118">
        <v>19162.91</v>
      </c>
      <c r="F118">
        <v>13750.43</v>
      </c>
      <c r="G118">
        <v>11845.79</v>
      </c>
      <c r="H118">
        <v>8471.4599999999991</v>
      </c>
    </row>
    <row r="119" spans="1:8" x14ac:dyDescent="0.25">
      <c r="A119" t="s">
        <v>305</v>
      </c>
      <c r="B119">
        <v>8</v>
      </c>
      <c r="C119" t="s">
        <v>5895</v>
      </c>
      <c r="D119" t="s">
        <v>5896</v>
      </c>
      <c r="E119">
        <v>910.45</v>
      </c>
      <c r="F119">
        <v>995.81</v>
      </c>
      <c r="G119">
        <v>1061.96</v>
      </c>
      <c r="H119">
        <v>8048.53</v>
      </c>
    </row>
    <row r="120" spans="1:8" x14ac:dyDescent="0.25">
      <c r="A120" t="s">
        <v>305</v>
      </c>
      <c r="B120">
        <v>9</v>
      </c>
      <c r="C120" t="s">
        <v>5539</v>
      </c>
      <c r="D120" t="s">
        <v>5540</v>
      </c>
      <c r="E120">
        <v>4847.8599999999997</v>
      </c>
      <c r="F120">
        <v>4700.67</v>
      </c>
      <c r="G120">
        <v>3764.52</v>
      </c>
      <c r="H120">
        <v>5707.09</v>
      </c>
    </row>
    <row r="121" spans="1:8" x14ac:dyDescent="0.25">
      <c r="A121" t="s">
        <v>305</v>
      </c>
      <c r="B121">
        <v>10</v>
      </c>
      <c r="C121" t="s">
        <v>4753</v>
      </c>
      <c r="D121" t="s">
        <v>4746</v>
      </c>
      <c r="E121">
        <v>13976.08</v>
      </c>
      <c r="F121">
        <v>9494.36</v>
      </c>
      <c r="G121">
        <v>6329.15</v>
      </c>
      <c r="H121">
        <v>5462.5</v>
      </c>
    </row>
    <row r="122" spans="1:8" x14ac:dyDescent="0.25">
      <c r="A122" t="s">
        <v>305</v>
      </c>
      <c r="B122">
        <v>11</v>
      </c>
      <c r="C122" t="s">
        <v>5912</v>
      </c>
      <c r="D122" t="s">
        <v>5913</v>
      </c>
      <c r="E122">
        <v>4438.58</v>
      </c>
      <c r="F122">
        <v>4499.91</v>
      </c>
      <c r="G122">
        <v>3909.94</v>
      </c>
      <c r="H122">
        <v>4938.79</v>
      </c>
    </row>
    <row r="123" spans="1:8" x14ac:dyDescent="0.25">
      <c r="A123" t="s">
        <v>305</v>
      </c>
      <c r="B123">
        <v>12</v>
      </c>
      <c r="C123" t="s">
        <v>4985</v>
      </c>
      <c r="D123" t="s">
        <v>4986</v>
      </c>
      <c r="E123">
        <v>4828.29</v>
      </c>
      <c r="F123">
        <v>4509.8599999999997</v>
      </c>
      <c r="G123">
        <v>4705.0600000000004</v>
      </c>
      <c r="H123">
        <v>4845.66</v>
      </c>
    </row>
    <row r="124" spans="1:8" x14ac:dyDescent="0.25">
      <c r="A124" t="s">
        <v>305</v>
      </c>
      <c r="B124">
        <v>13</v>
      </c>
      <c r="C124" t="s">
        <v>5262</v>
      </c>
      <c r="D124" t="s">
        <v>4746</v>
      </c>
      <c r="E124">
        <v>6278.19</v>
      </c>
      <c r="F124">
        <v>5640.34</v>
      </c>
      <c r="G124">
        <v>4635.3500000000004</v>
      </c>
      <c r="H124">
        <v>4378.93</v>
      </c>
    </row>
    <row r="125" spans="1:8" x14ac:dyDescent="0.25">
      <c r="A125" t="s">
        <v>305</v>
      </c>
      <c r="B125">
        <v>14</v>
      </c>
      <c r="C125" t="s">
        <v>4837</v>
      </c>
      <c r="D125" t="s">
        <v>4838</v>
      </c>
      <c r="E125">
        <v>10327.81</v>
      </c>
      <c r="F125">
        <v>9138.57</v>
      </c>
      <c r="G125">
        <v>6341.27</v>
      </c>
      <c r="H125">
        <v>4216.8999999999996</v>
      </c>
    </row>
    <row r="126" spans="1:8" x14ac:dyDescent="0.25">
      <c r="A126" t="s">
        <v>305</v>
      </c>
      <c r="B126">
        <v>15</v>
      </c>
      <c r="C126" t="s">
        <v>4869</v>
      </c>
      <c r="D126" t="s">
        <v>4870</v>
      </c>
      <c r="E126">
        <v>4844.28</v>
      </c>
      <c r="F126">
        <v>4578.59</v>
      </c>
      <c r="G126">
        <v>3086.71</v>
      </c>
      <c r="H126">
        <v>3854.37</v>
      </c>
    </row>
    <row r="127" spans="1:8" x14ac:dyDescent="0.25">
      <c r="A127" t="s">
        <v>305</v>
      </c>
      <c r="B127">
        <v>16</v>
      </c>
      <c r="C127" t="s">
        <v>5140</v>
      </c>
      <c r="D127" t="s">
        <v>5141</v>
      </c>
      <c r="E127">
        <v>3655.44</v>
      </c>
      <c r="F127">
        <v>2081.52</v>
      </c>
      <c r="G127">
        <v>2645.94</v>
      </c>
      <c r="H127">
        <v>3680.14</v>
      </c>
    </row>
    <row r="128" spans="1:8" x14ac:dyDescent="0.25">
      <c r="A128" t="s">
        <v>305</v>
      </c>
      <c r="B128">
        <v>17</v>
      </c>
      <c r="C128" t="s">
        <v>5198</v>
      </c>
      <c r="D128" t="s">
        <v>5199</v>
      </c>
      <c r="E128">
        <v>3215.22</v>
      </c>
      <c r="F128">
        <v>4403.21</v>
      </c>
      <c r="G128">
        <v>4785.54</v>
      </c>
      <c r="H128">
        <v>3426.7</v>
      </c>
    </row>
    <row r="129" spans="1:8" x14ac:dyDescent="0.25">
      <c r="A129" t="s">
        <v>305</v>
      </c>
      <c r="B129">
        <v>18</v>
      </c>
      <c r="C129" t="s">
        <v>5041</v>
      </c>
      <c r="D129" t="s">
        <v>4964</v>
      </c>
      <c r="E129">
        <v>648.62</v>
      </c>
      <c r="F129">
        <v>794.7</v>
      </c>
      <c r="G129">
        <v>1204.6300000000001</v>
      </c>
      <c r="H129">
        <v>3244.86</v>
      </c>
    </row>
    <row r="130" spans="1:8" x14ac:dyDescent="0.25">
      <c r="A130" t="s">
        <v>305</v>
      </c>
      <c r="B130">
        <v>19</v>
      </c>
      <c r="C130" t="s">
        <v>643</v>
      </c>
      <c r="D130" t="s">
        <v>4769</v>
      </c>
      <c r="E130">
        <v>4838.88</v>
      </c>
      <c r="F130">
        <v>4178.13</v>
      </c>
      <c r="G130">
        <v>5397.5</v>
      </c>
      <c r="H130">
        <v>3142.86</v>
      </c>
    </row>
    <row r="131" spans="1:8" x14ac:dyDescent="0.25">
      <c r="A131" t="s">
        <v>305</v>
      </c>
      <c r="B131">
        <v>20</v>
      </c>
      <c r="C131" t="s">
        <v>5914</v>
      </c>
      <c r="D131" t="s">
        <v>5915</v>
      </c>
      <c r="E131">
        <v>2516.06</v>
      </c>
      <c r="F131">
        <v>2931.62</v>
      </c>
      <c r="G131">
        <v>2986.7</v>
      </c>
      <c r="H131">
        <v>3083.18</v>
      </c>
    </row>
    <row r="132" spans="1:8" x14ac:dyDescent="0.25">
      <c r="A132" t="s">
        <v>305</v>
      </c>
      <c r="B132">
        <v>21</v>
      </c>
      <c r="C132" t="s">
        <v>5916</v>
      </c>
      <c r="D132" t="s">
        <v>5917</v>
      </c>
      <c r="E132">
        <v>2140.1</v>
      </c>
      <c r="F132">
        <v>2296.11</v>
      </c>
      <c r="G132">
        <v>2728.65</v>
      </c>
      <c r="H132">
        <v>3065.99</v>
      </c>
    </row>
    <row r="133" spans="1:8" x14ac:dyDescent="0.25">
      <c r="A133" t="s">
        <v>305</v>
      </c>
      <c r="B133">
        <v>22</v>
      </c>
      <c r="C133" t="s">
        <v>4849</v>
      </c>
      <c r="D133" t="s">
        <v>4850</v>
      </c>
      <c r="E133">
        <v>2237.13</v>
      </c>
      <c r="F133">
        <v>2485.4</v>
      </c>
      <c r="G133">
        <v>2702.3</v>
      </c>
      <c r="H133">
        <v>2724.8</v>
      </c>
    </row>
    <row r="134" spans="1:8" x14ac:dyDescent="0.25">
      <c r="A134" t="s">
        <v>305</v>
      </c>
      <c r="B134">
        <v>23</v>
      </c>
      <c r="C134" t="s">
        <v>4839</v>
      </c>
      <c r="D134" t="s">
        <v>4840</v>
      </c>
      <c r="E134">
        <v>3388.48</v>
      </c>
      <c r="F134">
        <v>2898.28</v>
      </c>
      <c r="G134">
        <v>3175.05</v>
      </c>
      <c r="H134">
        <v>2635.85</v>
      </c>
    </row>
    <row r="135" spans="1:8" x14ac:dyDescent="0.25">
      <c r="A135" t="s">
        <v>305</v>
      </c>
      <c r="B135">
        <v>24</v>
      </c>
      <c r="C135" t="s">
        <v>5212</v>
      </c>
      <c r="D135" t="s">
        <v>5213</v>
      </c>
      <c r="E135">
        <v>2363.5100000000002</v>
      </c>
      <c r="F135">
        <v>2633.87</v>
      </c>
      <c r="G135">
        <v>2360.13</v>
      </c>
      <c r="H135">
        <v>2505.8200000000002</v>
      </c>
    </row>
    <row r="136" spans="1:8" x14ac:dyDescent="0.25">
      <c r="A136" t="s">
        <v>305</v>
      </c>
      <c r="B136">
        <v>25</v>
      </c>
      <c r="C136" t="s">
        <v>5498</v>
      </c>
      <c r="D136" t="s">
        <v>5499</v>
      </c>
      <c r="E136">
        <v>3246.39</v>
      </c>
      <c r="F136">
        <v>3217.38</v>
      </c>
      <c r="G136">
        <v>2833.84</v>
      </c>
      <c r="H136">
        <v>2143.83</v>
      </c>
    </row>
    <row r="137" spans="1:8" x14ac:dyDescent="0.25">
      <c r="A137" t="s">
        <v>309</v>
      </c>
      <c r="B137">
        <v>0</v>
      </c>
      <c r="C137" t="s">
        <v>4742</v>
      </c>
      <c r="D137" t="s">
        <v>4743</v>
      </c>
      <c r="E137">
        <v>12946.01</v>
      </c>
      <c r="F137">
        <v>13509.27</v>
      </c>
      <c r="G137">
        <v>13113.61</v>
      </c>
      <c r="H137">
        <v>12027.85</v>
      </c>
    </row>
    <row r="138" spans="1:8" x14ac:dyDescent="0.25">
      <c r="A138" t="s">
        <v>309</v>
      </c>
      <c r="B138">
        <v>0</v>
      </c>
      <c r="C138" t="s">
        <v>354</v>
      </c>
      <c r="D138" t="s">
        <v>4744</v>
      </c>
      <c r="E138">
        <v>5615.75</v>
      </c>
      <c r="F138">
        <v>6106.95</v>
      </c>
      <c r="G138">
        <v>5871.8</v>
      </c>
      <c r="H138">
        <v>5604.22</v>
      </c>
    </row>
    <row r="139" spans="1:8" x14ac:dyDescent="0.25">
      <c r="A139" t="s">
        <v>309</v>
      </c>
      <c r="B139">
        <v>1</v>
      </c>
      <c r="C139" t="s">
        <v>637</v>
      </c>
      <c r="D139" t="s">
        <v>4794</v>
      </c>
      <c r="E139">
        <v>2050.2800000000002</v>
      </c>
      <c r="F139">
        <v>2218.21</v>
      </c>
      <c r="G139">
        <v>2240.09</v>
      </c>
      <c r="H139">
        <v>1577.78</v>
      </c>
    </row>
    <row r="140" spans="1:8" x14ac:dyDescent="0.25">
      <c r="A140" t="s">
        <v>309</v>
      </c>
      <c r="B140">
        <v>2</v>
      </c>
      <c r="C140" t="s">
        <v>4839</v>
      </c>
      <c r="D140" t="s">
        <v>4840</v>
      </c>
      <c r="E140">
        <v>495.12</v>
      </c>
      <c r="F140">
        <v>651.65</v>
      </c>
      <c r="G140">
        <v>327.32</v>
      </c>
      <c r="H140">
        <v>526.59</v>
      </c>
    </row>
    <row r="141" spans="1:8" x14ac:dyDescent="0.25">
      <c r="A141" t="s">
        <v>309</v>
      </c>
      <c r="B141">
        <v>3</v>
      </c>
      <c r="C141" t="s">
        <v>4849</v>
      </c>
      <c r="D141" t="s">
        <v>4850</v>
      </c>
      <c r="E141">
        <v>310.76</v>
      </c>
      <c r="F141">
        <v>382.78</v>
      </c>
      <c r="G141">
        <v>371.77</v>
      </c>
      <c r="H141">
        <v>335.18</v>
      </c>
    </row>
    <row r="142" spans="1:8" x14ac:dyDescent="0.25">
      <c r="A142" t="s">
        <v>309</v>
      </c>
      <c r="B142">
        <v>4</v>
      </c>
      <c r="C142" t="s">
        <v>4843</v>
      </c>
      <c r="D142" t="s">
        <v>4844</v>
      </c>
      <c r="E142">
        <v>167.36</v>
      </c>
      <c r="F142">
        <v>139.19</v>
      </c>
      <c r="G142">
        <v>211.89</v>
      </c>
      <c r="H142">
        <v>333.15</v>
      </c>
    </row>
    <row r="143" spans="1:8" x14ac:dyDescent="0.25">
      <c r="A143" t="s">
        <v>309</v>
      </c>
      <c r="B143">
        <v>5</v>
      </c>
      <c r="C143" t="s">
        <v>4963</v>
      </c>
      <c r="D143" t="s">
        <v>4964</v>
      </c>
      <c r="E143">
        <v>191.35</v>
      </c>
      <c r="F143">
        <v>297.52999999999997</v>
      </c>
      <c r="G143">
        <v>364.75</v>
      </c>
      <c r="H143">
        <v>332.05</v>
      </c>
    </row>
    <row r="144" spans="1:8" x14ac:dyDescent="0.25">
      <c r="A144" t="s">
        <v>309</v>
      </c>
      <c r="B144">
        <v>6</v>
      </c>
      <c r="C144" t="s">
        <v>4869</v>
      </c>
      <c r="D144" t="s">
        <v>4870</v>
      </c>
      <c r="E144">
        <v>184.83</v>
      </c>
      <c r="F144">
        <v>140.31</v>
      </c>
      <c r="G144">
        <v>149.66999999999999</v>
      </c>
      <c r="H144">
        <v>270.10000000000002</v>
      </c>
    </row>
    <row r="145" spans="1:8" x14ac:dyDescent="0.25">
      <c r="A145" t="s">
        <v>309</v>
      </c>
      <c r="B145">
        <v>7</v>
      </c>
      <c r="C145" t="s">
        <v>4865</v>
      </c>
      <c r="D145" t="s">
        <v>4866</v>
      </c>
      <c r="E145">
        <v>375.96</v>
      </c>
      <c r="F145">
        <v>594.38</v>
      </c>
      <c r="G145">
        <v>399.76</v>
      </c>
      <c r="H145">
        <v>253.42</v>
      </c>
    </row>
    <row r="146" spans="1:8" x14ac:dyDescent="0.25">
      <c r="A146" t="s">
        <v>309</v>
      </c>
      <c r="B146">
        <v>8</v>
      </c>
      <c r="C146" t="s">
        <v>5918</v>
      </c>
      <c r="D146" t="s">
        <v>5919</v>
      </c>
      <c r="E146">
        <v>312.05</v>
      </c>
      <c r="F146">
        <v>299.02999999999997</v>
      </c>
      <c r="G146">
        <v>302.64999999999998</v>
      </c>
      <c r="H146">
        <v>243.23</v>
      </c>
    </row>
    <row r="147" spans="1:8" x14ac:dyDescent="0.25">
      <c r="A147" t="s">
        <v>309</v>
      </c>
      <c r="B147">
        <v>9</v>
      </c>
      <c r="C147" t="s">
        <v>4837</v>
      </c>
      <c r="D147" t="s">
        <v>4838</v>
      </c>
      <c r="E147">
        <v>138.9</v>
      </c>
      <c r="F147">
        <v>129.96</v>
      </c>
      <c r="G147">
        <v>141.53</v>
      </c>
      <c r="H147">
        <v>197.38</v>
      </c>
    </row>
    <row r="148" spans="1:8" x14ac:dyDescent="0.25">
      <c r="A148" t="s">
        <v>309</v>
      </c>
      <c r="B148">
        <v>10</v>
      </c>
      <c r="C148" t="s">
        <v>4953</v>
      </c>
      <c r="D148" t="s">
        <v>4954</v>
      </c>
      <c r="E148">
        <v>199.42</v>
      </c>
      <c r="F148">
        <v>158.94</v>
      </c>
      <c r="G148">
        <v>178.69</v>
      </c>
      <c r="H148">
        <v>183.27</v>
      </c>
    </row>
    <row r="149" spans="1:8" x14ac:dyDescent="0.25">
      <c r="A149" t="s">
        <v>309</v>
      </c>
      <c r="B149">
        <v>11</v>
      </c>
      <c r="C149" t="s">
        <v>4867</v>
      </c>
      <c r="D149" t="s">
        <v>4868</v>
      </c>
      <c r="E149">
        <v>207.07</v>
      </c>
      <c r="F149">
        <v>204.32</v>
      </c>
      <c r="G149">
        <v>160.15</v>
      </c>
      <c r="H149">
        <v>176.9</v>
      </c>
    </row>
    <row r="150" spans="1:8" x14ac:dyDescent="0.25">
      <c r="A150" t="s">
        <v>309</v>
      </c>
      <c r="B150">
        <v>12</v>
      </c>
      <c r="C150" t="s">
        <v>5887</v>
      </c>
      <c r="D150" t="s">
        <v>5888</v>
      </c>
      <c r="E150">
        <v>241.42</v>
      </c>
      <c r="F150">
        <v>113.8</v>
      </c>
      <c r="G150">
        <v>122.05</v>
      </c>
      <c r="H150">
        <v>139.59</v>
      </c>
    </row>
    <row r="151" spans="1:8" x14ac:dyDescent="0.25">
      <c r="A151" t="s">
        <v>309</v>
      </c>
      <c r="B151">
        <v>13</v>
      </c>
      <c r="C151" t="s">
        <v>5451</v>
      </c>
      <c r="D151" t="s">
        <v>5452</v>
      </c>
      <c r="E151">
        <v>114.64</v>
      </c>
      <c r="F151">
        <v>80.95</v>
      </c>
      <c r="G151">
        <v>153.87</v>
      </c>
      <c r="H151">
        <v>127.82</v>
      </c>
    </row>
    <row r="152" spans="1:8" x14ac:dyDescent="0.25">
      <c r="A152" t="s">
        <v>309</v>
      </c>
      <c r="B152">
        <v>14</v>
      </c>
      <c r="C152" t="s">
        <v>5889</v>
      </c>
      <c r="D152" t="s">
        <v>5890</v>
      </c>
      <c r="E152">
        <v>9.91</v>
      </c>
      <c r="F152">
        <v>10.02</v>
      </c>
      <c r="G152">
        <v>11.22</v>
      </c>
      <c r="H152">
        <v>123.16</v>
      </c>
    </row>
    <row r="153" spans="1:8" x14ac:dyDescent="0.25">
      <c r="A153" t="s">
        <v>309</v>
      </c>
      <c r="B153">
        <v>15</v>
      </c>
      <c r="C153" t="s">
        <v>5920</v>
      </c>
      <c r="D153" t="s">
        <v>5921</v>
      </c>
      <c r="E153">
        <v>93.65</v>
      </c>
      <c r="F153">
        <v>88.55</v>
      </c>
      <c r="G153">
        <v>45.83</v>
      </c>
      <c r="H153">
        <v>111.73</v>
      </c>
    </row>
    <row r="154" spans="1:8" x14ac:dyDescent="0.25">
      <c r="A154" t="s">
        <v>309</v>
      </c>
      <c r="B154">
        <v>16</v>
      </c>
      <c r="C154" t="s">
        <v>5922</v>
      </c>
      <c r="D154" t="s">
        <v>5923</v>
      </c>
      <c r="E154">
        <v>0</v>
      </c>
      <c r="F154">
        <v>14.41</v>
      </c>
      <c r="G154">
        <v>63.06</v>
      </c>
      <c r="H154">
        <v>100.6</v>
      </c>
    </row>
    <row r="155" spans="1:8" x14ac:dyDescent="0.25">
      <c r="A155" t="s">
        <v>309</v>
      </c>
      <c r="B155">
        <v>17</v>
      </c>
      <c r="C155" t="s">
        <v>4857</v>
      </c>
      <c r="D155" t="s">
        <v>4858</v>
      </c>
      <c r="E155">
        <v>119.64</v>
      </c>
      <c r="F155">
        <v>86.28</v>
      </c>
      <c r="G155">
        <v>89.14</v>
      </c>
      <c r="H155">
        <v>86.85</v>
      </c>
    </row>
    <row r="156" spans="1:8" x14ac:dyDescent="0.25">
      <c r="A156" t="s">
        <v>309</v>
      </c>
      <c r="B156">
        <v>18</v>
      </c>
      <c r="C156" t="s">
        <v>5895</v>
      </c>
      <c r="D156" t="s">
        <v>5896</v>
      </c>
      <c r="E156">
        <v>27.11</v>
      </c>
      <c r="F156">
        <v>18.100000000000001</v>
      </c>
      <c r="G156">
        <v>21.63</v>
      </c>
      <c r="H156">
        <v>73.38</v>
      </c>
    </row>
    <row r="157" spans="1:8" x14ac:dyDescent="0.25">
      <c r="A157" t="s">
        <v>309</v>
      </c>
      <c r="B157">
        <v>19</v>
      </c>
      <c r="C157" t="s">
        <v>4975</v>
      </c>
      <c r="D157" t="s">
        <v>4976</v>
      </c>
      <c r="E157">
        <v>27.74</v>
      </c>
      <c r="F157">
        <v>79.47</v>
      </c>
      <c r="G157">
        <v>134.12</v>
      </c>
      <c r="H157">
        <v>70.22</v>
      </c>
    </row>
    <row r="158" spans="1:8" x14ac:dyDescent="0.25">
      <c r="A158" t="s">
        <v>309</v>
      </c>
      <c r="B158">
        <v>20</v>
      </c>
      <c r="C158" t="s">
        <v>5843</v>
      </c>
      <c r="D158" t="s">
        <v>5844</v>
      </c>
      <c r="E158">
        <v>79.819999999999993</v>
      </c>
      <c r="F158">
        <v>70.22</v>
      </c>
      <c r="G158">
        <v>66.2</v>
      </c>
      <c r="H158">
        <v>66.58</v>
      </c>
    </row>
    <row r="159" spans="1:8" x14ac:dyDescent="0.25">
      <c r="A159" t="s">
        <v>309</v>
      </c>
      <c r="B159">
        <v>21</v>
      </c>
      <c r="C159" t="s">
        <v>5212</v>
      </c>
      <c r="D159" t="s">
        <v>5213</v>
      </c>
      <c r="E159">
        <v>46.68</v>
      </c>
      <c r="F159">
        <v>56</v>
      </c>
      <c r="G159">
        <v>62.64</v>
      </c>
      <c r="H159">
        <v>58.94</v>
      </c>
    </row>
    <row r="160" spans="1:8" x14ac:dyDescent="0.25">
      <c r="A160" t="s">
        <v>309</v>
      </c>
      <c r="B160">
        <v>22</v>
      </c>
      <c r="C160" t="s">
        <v>5154</v>
      </c>
      <c r="D160" t="s">
        <v>5155</v>
      </c>
      <c r="E160">
        <v>71.05</v>
      </c>
      <c r="F160">
        <v>108.92</v>
      </c>
      <c r="G160">
        <v>64.3</v>
      </c>
      <c r="H160">
        <v>55.78</v>
      </c>
    </row>
    <row r="161" spans="1:8" x14ac:dyDescent="0.25">
      <c r="A161" t="s">
        <v>309</v>
      </c>
      <c r="B161">
        <v>23</v>
      </c>
      <c r="C161" t="s">
        <v>4973</v>
      </c>
      <c r="D161" t="s">
        <v>4974</v>
      </c>
      <c r="E161">
        <v>44.14</v>
      </c>
      <c r="F161">
        <v>45.15</v>
      </c>
      <c r="G161">
        <v>46.41</v>
      </c>
      <c r="H161">
        <v>54.38</v>
      </c>
    </row>
    <row r="162" spans="1:8" x14ac:dyDescent="0.25">
      <c r="A162" t="s">
        <v>309</v>
      </c>
      <c r="B162">
        <v>24</v>
      </c>
      <c r="C162" t="s">
        <v>4879</v>
      </c>
      <c r="D162" t="s">
        <v>4880</v>
      </c>
      <c r="E162">
        <v>31.53</v>
      </c>
      <c r="F162">
        <v>56.46</v>
      </c>
      <c r="G162">
        <v>100.72</v>
      </c>
      <c r="H162">
        <v>53.98</v>
      </c>
    </row>
    <row r="163" spans="1:8" x14ac:dyDescent="0.25">
      <c r="A163" t="s">
        <v>309</v>
      </c>
      <c r="B163">
        <v>25</v>
      </c>
      <c r="C163" t="s">
        <v>5924</v>
      </c>
      <c r="D163" t="s">
        <v>5925</v>
      </c>
      <c r="E163">
        <v>75.34</v>
      </c>
      <c r="F163">
        <v>62.32</v>
      </c>
      <c r="G163">
        <v>42.31</v>
      </c>
      <c r="H163">
        <v>52.18</v>
      </c>
    </row>
    <row r="164" spans="1:8" x14ac:dyDescent="0.25">
      <c r="A164" t="s">
        <v>313</v>
      </c>
      <c r="B164">
        <v>0</v>
      </c>
      <c r="C164" t="s">
        <v>4742</v>
      </c>
      <c r="D164" t="s">
        <v>4743</v>
      </c>
      <c r="E164">
        <v>18669.150000000001</v>
      </c>
      <c r="F164">
        <v>19845.11</v>
      </c>
      <c r="G164">
        <v>20072.939999999999</v>
      </c>
      <c r="H164">
        <v>17973.11</v>
      </c>
    </row>
    <row r="165" spans="1:8" x14ac:dyDescent="0.25">
      <c r="A165" t="s">
        <v>313</v>
      </c>
      <c r="B165">
        <v>0</v>
      </c>
      <c r="C165" t="s">
        <v>354</v>
      </c>
      <c r="D165" t="s">
        <v>4744</v>
      </c>
      <c r="E165">
        <v>6168.78</v>
      </c>
      <c r="F165">
        <v>7103.56</v>
      </c>
      <c r="G165">
        <v>8386.58</v>
      </c>
      <c r="H165">
        <v>7787.07</v>
      </c>
    </row>
    <row r="166" spans="1:8" x14ac:dyDescent="0.25">
      <c r="A166" t="s">
        <v>313</v>
      </c>
      <c r="B166">
        <v>1</v>
      </c>
      <c r="C166" t="s">
        <v>5574</v>
      </c>
      <c r="D166" t="s">
        <v>5575</v>
      </c>
      <c r="E166">
        <v>982.02</v>
      </c>
      <c r="F166">
        <v>893.49</v>
      </c>
      <c r="G166">
        <v>1144.29</v>
      </c>
      <c r="H166">
        <v>1308.1400000000001</v>
      </c>
    </row>
    <row r="167" spans="1:8" x14ac:dyDescent="0.25">
      <c r="A167" t="s">
        <v>313</v>
      </c>
      <c r="B167">
        <v>2</v>
      </c>
      <c r="C167" t="s">
        <v>5041</v>
      </c>
      <c r="D167" t="s">
        <v>4964</v>
      </c>
      <c r="E167">
        <v>248.7</v>
      </c>
      <c r="F167">
        <v>359.16</v>
      </c>
      <c r="G167">
        <v>1036.32</v>
      </c>
      <c r="H167">
        <v>1167.22</v>
      </c>
    </row>
    <row r="168" spans="1:8" x14ac:dyDescent="0.25">
      <c r="A168" t="s">
        <v>313</v>
      </c>
      <c r="B168">
        <v>3</v>
      </c>
      <c r="C168" t="s">
        <v>640</v>
      </c>
      <c r="D168" t="s">
        <v>4900</v>
      </c>
      <c r="E168">
        <v>557.05999999999995</v>
      </c>
      <c r="F168">
        <v>783.85</v>
      </c>
      <c r="G168">
        <v>986.66</v>
      </c>
      <c r="H168">
        <v>547.29999999999995</v>
      </c>
    </row>
    <row r="169" spans="1:8" x14ac:dyDescent="0.25">
      <c r="A169" t="s">
        <v>313</v>
      </c>
      <c r="B169">
        <v>4</v>
      </c>
      <c r="C169" t="s">
        <v>4963</v>
      </c>
      <c r="D169" t="s">
        <v>4964</v>
      </c>
      <c r="E169">
        <v>321.52999999999997</v>
      </c>
      <c r="F169">
        <v>547.11</v>
      </c>
      <c r="G169">
        <v>535.16</v>
      </c>
      <c r="H169">
        <v>453.11</v>
      </c>
    </row>
    <row r="170" spans="1:8" x14ac:dyDescent="0.25">
      <c r="A170" t="s">
        <v>313</v>
      </c>
      <c r="B170">
        <v>5</v>
      </c>
      <c r="C170" t="s">
        <v>5017</v>
      </c>
      <c r="D170" t="s">
        <v>5018</v>
      </c>
      <c r="E170">
        <v>437.07</v>
      </c>
      <c r="F170">
        <v>725.42</v>
      </c>
      <c r="G170">
        <v>857.15</v>
      </c>
      <c r="H170">
        <v>399.9</v>
      </c>
    </row>
    <row r="171" spans="1:8" x14ac:dyDescent="0.25">
      <c r="A171" t="s">
        <v>313</v>
      </c>
      <c r="B171">
        <v>6</v>
      </c>
      <c r="C171" t="s">
        <v>4977</v>
      </c>
      <c r="D171" t="s">
        <v>4978</v>
      </c>
      <c r="E171">
        <v>410.38</v>
      </c>
      <c r="F171">
        <v>536.28</v>
      </c>
      <c r="G171">
        <v>594.75</v>
      </c>
      <c r="H171">
        <v>339.82</v>
      </c>
    </row>
    <row r="172" spans="1:8" x14ac:dyDescent="0.25">
      <c r="A172" t="s">
        <v>313</v>
      </c>
      <c r="B172">
        <v>7</v>
      </c>
      <c r="C172" t="s">
        <v>5312</v>
      </c>
      <c r="D172" t="s">
        <v>5313</v>
      </c>
      <c r="E172">
        <v>277.77999999999997</v>
      </c>
      <c r="F172">
        <v>42.17</v>
      </c>
      <c r="G172">
        <v>63.51</v>
      </c>
      <c r="H172">
        <v>338.94</v>
      </c>
    </row>
    <row r="173" spans="1:8" x14ac:dyDescent="0.25">
      <c r="A173" t="s">
        <v>313</v>
      </c>
      <c r="B173">
        <v>8</v>
      </c>
      <c r="C173" t="s">
        <v>643</v>
      </c>
      <c r="D173" t="s">
        <v>4769</v>
      </c>
      <c r="E173">
        <v>109.06</v>
      </c>
      <c r="F173">
        <v>209.45</v>
      </c>
      <c r="G173">
        <v>391.84</v>
      </c>
      <c r="H173">
        <v>327.98</v>
      </c>
    </row>
    <row r="174" spans="1:8" x14ac:dyDescent="0.25">
      <c r="A174" t="s">
        <v>313</v>
      </c>
      <c r="B174">
        <v>9</v>
      </c>
      <c r="C174" t="s">
        <v>5893</v>
      </c>
      <c r="D174" t="s">
        <v>5894</v>
      </c>
      <c r="E174">
        <v>655.7</v>
      </c>
      <c r="F174">
        <v>413.82</v>
      </c>
      <c r="G174">
        <v>248.34</v>
      </c>
      <c r="H174">
        <v>322.38</v>
      </c>
    </row>
    <row r="175" spans="1:8" x14ac:dyDescent="0.25">
      <c r="A175" t="s">
        <v>313</v>
      </c>
      <c r="B175">
        <v>10</v>
      </c>
      <c r="C175" t="s">
        <v>4797</v>
      </c>
      <c r="D175" t="s">
        <v>4798</v>
      </c>
      <c r="E175">
        <v>152.26</v>
      </c>
      <c r="F175">
        <v>195.7</v>
      </c>
      <c r="G175">
        <v>186.87</v>
      </c>
      <c r="H175">
        <v>291.58</v>
      </c>
    </row>
    <row r="176" spans="1:8" x14ac:dyDescent="0.25">
      <c r="A176" t="s">
        <v>313</v>
      </c>
      <c r="B176">
        <v>11</v>
      </c>
      <c r="C176" t="s">
        <v>5628</v>
      </c>
      <c r="D176" t="s">
        <v>5629</v>
      </c>
      <c r="E176">
        <v>14.78</v>
      </c>
      <c r="F176">
        <v>329.02</v>
      </c>
      <c r="G176">
        <v>345.65</v>
      </c>
      <c r="H176">
        <v>247.13</v>
      </c>
    </row>
    <row r="177" spans="1:8" x14ac:dyDescent="0.25">
      <c r="A177" t="s">
        <v>313</v>
      </c>
      <c r="B177">
        <v>12</v>
      </c>
      <c r="C177" t="s">
        <v>5391</v>
      </c>
      <c r="D177" t="s">
        <v>5392</v>
      </c>
      <c r="E177">
        <v>32.549999999999997</v>
      </c>
      <c r="F177">
        <v>19.59</v>
      </c>
      <c r="G177">
        <v>11.01</v>
      </c>
      <c r="H177">
        <v>239.51</v>
      </c>
    </row>
    <row r="178" spans="1:8" x14ac:dyDescent="0.25">
      <c r="A178" t="s">
        <v>313</v>
      </c>
      <c r="B178">
        <v>13</v>
      </c>
      <c r="C178" t="s">
        <v>5843</v>
      </c>
      <c r="D178" t="s">
        <v>5844</v>
      </c>
      <c r="E178">
        <v>187.68</v>
      </c>
      <c r="F178">
        <v>161.43</v>
      </c>
      <c r="G178">
        <v>175.18</v>
      </c>
      <c r="H178">
        <v>193.07</v>
      </c>
    </row>
    <row r="179" spans="1:8" x14ac:dyDescent="0.25">
      <c r="A179" t="s">
        <v>313</v>
      </c>
      <c r="B179">
        <v>14</v>
      </c>
      <c r="C179" t="s">
        <v>4975</v>
      </c>
      <c r="D179" t="s">
        <v>4976</v>
      </c>
      <c r="E179">
        <v>294.92</v>
      </c>
      <c r="F179">
        <v>234.11</v>
      </c>
      <c r="G179">
        <v>175.13</v>
      </c>
      <c r="H179">
        <v>159.72</v>
      </c>
    </row>
    <row r="180" spans="1:8" x14ac:dyDescent="0.25">
      <c r="A180" t="s">
        <v>313</v>
      </c>
      <c r="B180">
        <v>15</v>
      </c>
      <c r="C180" t="s">
        <v>4851</v>
      </c>
      <c r="D180" t="s">
        <v>4852</v>
      </c>
      <c r="E180">
        <v>138.72</v>
      </c>
      <c r="F180">
        <v>188.28</v>
      </c>
      <c r="G180">
        <v>129.25</v>
      </c>
      <c r="H180">
        <v>158.75</v>
      </c>
    </row>
    <row r="181" spans="1:8" x14ac:dyDescent="0.25">
      <c r="A181" t="s">
        <v>313</v>
      </c>
      <c r="B181">
        <v>16</v>
      </c>
      <c r="C181" t="s">
        <v>5926</v>
      </c>
      <c r="D181" t="s">
        <v>5927</v>
      </c>
      <c r="E181">
        <v>119.87</v>
      </c>
      <c r="F181">
        <v>131.78</v>
      </c>
      <c r="G181">
        <v>183.05</v>
      </c>
      <c r="H181">
        <v>155.88999999999999</v>
      </c>
    </row>
    <row r="182" spans="1:8" x14ac:dyDescent="0.25">
      <c r="A182" t="s">
        <v>313</v>
      </c>
      <c r="B182">
        <v>17</v>
      </c>
      <c r="C182" t="s">
        <v>5686</v>
      </c>
      <c r="D182" t="s">
        <v>5687</v>
      </c>
      <c r="E182">
        <v>137.63999999999999</v>
      </c>
      <c r="F182">
        <v>152.32</v>
      </c>
      <c r="G182">
        <v>177.44</v>
      </c>
      <c r="H182">
        <v>150.41999999999999</v>
      </c>
    </row>
    <row r="183" spans="1:8" x14ac:dyDescent="0.25">
      <c r="A183" t="s">
        <v>313</v>
      </c>
      <c r="B183">
        <v>18</v>
      </c>
      <c r="C183" t="s">
        <v>5851</v>
      </c>
      <c r="D183" t="s">
        <v>5852</v>
      </c>
      <c r="E183">
        <v>235.95</v>
      </c>
      <c r="F183">
        <v>403.18</v>
      </c>
      <c r="G183">
        <v>332.14</v>
      </c>
      <c r="H183">
        <v>145.82</v>
      </c>
    </row>
    <row r="184" spans="1:8" x14ac:dyDescent="0.25">
      <c r="A184" t="s">
        <v>313</v>
      </c>
      <c r="B184">
        <v>19</v>
      </c>
      <c r="C184" t="s">
        <v>5109</v>
      </c>
      <c r="D184" t="s">
        <v>5110</v>
      </c>
      <c r="E184">
        <v>269.85000000000002</v>
      </c>
      <c r="F184">
        <v>323.23</v>
      </c>
      <c r="G184">
        <v>402.45</v>
      </c>
      <c r="H184">
        <v>143.18</v>
      </c>
    </row>
    <row r="185" spans="1:8" x14ac:dyDescent="0.25">
      <c r="A185" t="s">
        <v>313</v>
      </c>
      <c r="B185">
        <v>20</v>
      </c>
      <c r="C185" t="s">
        <v>5928</v>
      </c>
      <c r="D185" t="s">
        <v>5929</v>
      </c>
      <c r="E185">
        <v>178.23</v>
      </c>
      <c r="F185">
        <v>186.56</v>
      </c>
      <c r="G185">
        <v>142.86000000000001</v>
      </c>
      <c r="H185">
        <v>132.46</v>
      </c>
    </row>
    <row r="186" spans="1:8" x14ac:dyDescent="0.25">
      <c r="A186" t="s">
        <v>313</v>
      </c>
      <c r="B186">
        <v>21</v>
      </c>
      <c r="C186" t="s">
        <v>4849</v>
      </c>
      <c r="D186" t="s">
        <v>4850</v>
      </c>
      <c r="E186">
        <v>26.95</v>
      </c>
      <c r="F186">
        <v>27.31</v>
      </c>
      <c r="G186">
        <v>35.64</v>
      </c>
      <c r="H186">
        <v>129.51</v>
      </c>
    </row>
    <row r="187" spans="1:8" x14ac:dyDescent="0.25">
      <c r="A187" t="s">
        <v>313</v>
      </c>
      <c r="B187">
        <v>22</v>
      </c>
      <c r="C187" t="s">
        <v>5930</v>
      </c>
      <c r="D187" t="s">
        <v>5931</v>
      </c>
      <c r="E187">
        <v>79.25</v>
      </c>
      <c r="F187">
        <v>44.76</v>
      </c>
      <c r="G187">
        <v>51.85</v>
      </c>
      <c r="H187">
        <v>120.42</v>
      </c>
    </row>
    <row r="188" spans="1:8" x14ac:dyDescent="0.25">
      <c r="A188" t="s">
        <v>313</v>
      </c>
      <c r="B188">
        <v>23</v>
      </c>
      <c r="C188" t="s">
        <v>5932</v>
      </c>
      <c r="D188" t="s">
        <v>5933</v>
      </c>
      <c r="E188">
        <v>41</v>
      </c>
      <c r="F188">
        <v>37.07</v>
      </c>
      <c r="G188">
        <v>21.19</v>
      </c>
      <c r="H188">
        <v>106.23</v>
      </c>
    </row>
    <row r="189" spans="1:8" x14ac:dyDescent="0.25">
      <c r="A189" t="s">
        <v>313</v>
      </c>
      <c r="B189">
        <v>24</v>
      </c>
      <c r="C189" t="s">
        <v>5934</v>
      </c>
      <c r="D189" t="s">
        <v>5935</v>
      </c>
      <c r="E189">
        <v>253.19</v>
      </c>
      <c r="F189">
        <v>154.06</v>
      </c>
      <c r="G189">
        <v>148.71</v>
      </c>
      <c r="H189">
        <v>105.77</v>
      </c>
    </row>
    <row r="190" spans="1:8" x14ac:dyDescent="0.25">
      <c r="A190" t="s">
        <v>313</v>
      </c>
      <c r="B190">
        <v>25</v>
      </c>
      <c r="C190" t="s">
        <v>5887</v>
      </c>
      <c r="D190" t="s">
        <v>5888</v>
      </c>
      <c r="E190">
        <v>6.67</v>
      </c>
      <c r="F190">
        <v>4.4000000000000004</v>
      </c>
      <c r="G190">
        <v>10.130000000000001</v>
      </c>
      <c r="H190">
        <v>102.82</v>
      </c>
    </row>
    <row r="191" spans="1:8" x14ac:dyDescent="0.25">
      <c r="A191" t="s">
        <v>317</v>
      </c>
      <c r="B191">
        <v>0</v>
      </c>
      <c r="C191" t="s">
        <v>4742</v>
      </c>
      <c r="D191" t="s">
        <v>4743</v>
      </c>
      <c r="E191">
        <v>7658.78</v>
      </c>
      <c r="F191">
        <v>8898.15</v>
      </c>
      <c r="G191">
        <v>9513.7900000000009</v>
      </c>
      <c r="H191">
        <v>9111.92</v>
      </c>
    </row>
    <row r="192" spans="1:8" x14ac:dyDescent="0.25">
      <c r="A192" t="s">
        <v>317</v>
      </c>
      <c r="B192">
        <v>0</v>
      </c>
      <c r="C192" t="s">
        <v>354</v>
      </c>
      <c r="D192" t="s">
        <v>4744</v>
      </c>
      <c r="E192">
        <v>4810.76</v>
      </c>
      <c r="F192">
        <v>6169.78</v>
      </c>
      <c r="G192">
        <v>6608.2</v>
      </c>
      <c r="H192">
        <v>6617.53</v>
      </c>
    </row>
    <row r="193" spans="1:8" x14ac:dyDescent="0.25">
      <c r="A193" t="s">
        <v>317</v>
      </c>
      <c r="B193">
        <v>1</v>
      </c>
      <c r="C193" t="s">
        <v>4847</v>
      </c>
      <c r="D193" t="s">
        <v>4848</v>
      </c>
      <c r="E193">
        <v>562.96</v>
      </c>
      <c r="F193">
        <v>744.29</v>
      </c>
      <c r="G193">
        <v>1185.52</v>
      </c>
      <c r="H193">
        <v>2283.84</v>
      </c>
    </row>
    <row r="194" spans="1:8" x14ac:dyDescent="0.25">
      <c r="A194" t="s">
        <v>317</v>
      </c>
      <c r="B194">
        <v>2</v>
      </c>
      <c r="C194" t="s">
        <v>637</v>
      </c>
      <c r="D194" t="s">
        <v>4794</v>
      </c>
      <c r="E194">
        <v>1910.07</v>
      </c>
      <c r="F194">
        <v>3149.56</v>
      </c>
      <c r="G194">
        <v>2691.09</v>
      </c>
      <c r="H194">
        <v>1203.8599999999999</v>
      </c>
    </row>
    <row r="195" spans="1:8" x14ac:dyDescent="0.25">
      <c r="A195" t="s">
        <v>317</v>
      </c>
      <c r="B195">
        <v>3</v>
      </c>
      <c r="C195" t="s">
        <v>5312</v>
      </c>
      <c r="D195" t="s">
        <v>5313</v>
      </c>
      <c r="E195">
        <v>393.11</v>
      </c>
      <c r="F195">
        <v>476.64</v>
      </c>
      <c r="G195">
        <v>258.98</v>
      </c>
      <c r="H195">
        <v>559.5</v>
      </c>
    </row>
    <row r="196" spans="1:8" x14ac:dyDescent="0.25">
      <c r="A196" t="s">
        <v>317</v>
      </c>
      <c r="B196">
        <v>4</v>
      </c>
      <c r="C196" t="s">
        <v>5443</v>
      </c>
      <c r="D196" t="s">
        <v>5444</v>
      </c>
      <c r="E196">
        <v>735.5</v>
      </c>
      <c r="F196">
        <v>557.49</v>
      </c>
      <c r="G196">
        <v>323.66000000000003</v>
      </c>
      <c r="H196">
        <v>339.06</v>
      </c>
    </row>
    <row r="197" spans="1:8" x14ac:dyDescent="0.25">
      <c r="A197" t="s">
        <v>317</v>
      </c>
      <c r="B197">
        <v>5</v>
      </c>
      <c r="C197" t="s">
        <v>5009</v>
      </c>
      <c r="D197" t="s">
        <v>5010</v>
      </c>
      <c r="E197">
        <v>314.08999999999997</v>
      </c>
      <c r="F197">
        <v>323.48</v>
      </c>
      <c r="G197">
        <v>329.99</v>
      </c>
      <c r="H197">
        <v>323.54000000000002</v>
      </c>
    </row>
    <row r="198" spans="1:8" x14ac:dyDescent="0.25">
      <c r="A198" t="s">
        <v>317</v>
      </c>
      <c r="B198">
        <v>6</v>
      </c>
      <c r="C198" t="s">
        <v>643</v>
      </c>
      <c r="D198" t="s">
        <v>4769</v>
      </c>
      <c r="E198">
        <v>172.95</v>
      </c>
      <c r="F198">
        <v>300.72000000000003</v>
      </c>
      <c r="G198">
        <v>196.58</v>
      </c>
      <c r="H198">
        <v>301.87</v>
      </c>
    </row>
    <row r="199" spans="1:8" x14ac:dyDescent="0.25">
      <c r="A199" t="s">
        <v>317</v>
      </c>
      <c r="B199">
        <v>7</v>
      </c>
      <c r="C199" t="s">
        <v>5142</v>
      </c>
      <c r="D199" t="s">
        <v>5143</v>
      </c>
      <c r="E199">
        <v>4.95</v>
      </c>
      <c r="F199">
        <v>1.61</v>
      </c>
      <c r="G199">
        <v>547.35</v>
      </c>
      <c r="H199">
        <v>259.07</v>
      </c>
    </row>
    <row r="200" spans="1:8" x14ac:dyDescent="0.25">
      <c r="A200" t="s">
        <v>317</v>
      </c>
      <c r="B200">
        <v>8</v>
      </c>
      <c r="C200" t="s">
        <v>5936</v>
      </c>
      <c r="D200" t="s">
        <v>5937</v>
      </c>
      <c r="E200">
        <v>0.33</v>
      </c>
      <c r="F200">
        <v>6.4</v>
      </c>
      <c r="G200">
        <v>49.24</v>
      </c>
      <c r="H200">
        <v>232.01</v>
      </c>
    </row>
    <row r="201" spans="1:8" x14ac:dyDescent="0.25">
      <c r="A201" t="s">
        <v>317</v>
      </c>
      <c r="B201">
        <v>9</v>
      </c>
      <c r="C201" t="s">
        <v>5885</v>
      </c>
      <c r="D201" t="s">
        <v>5886</v>
      </c>
      <c r="E201">
        <v>138.04</v>
      </c>
      <c r="F201">
        <v>46.59</v>
      </c>
      <c r="G201">
        <v>141.43</v>
      </c>
      <c r="H201">
        <v>179.57</v>
      </c>
    </row>
    <row r="202" spans="1:8" x14ac:dyDescent="0.25">
      <c r="A202" t="s">
        <v>317</v>
      </c>
      <c r="B202">
        <v>10</v>
      </c>
      <c r="C202" t="s">
        <v>5938</v>
      </c>
      <c r="D202" t="s">
        <v>5939</v>
      </c>
      <c r="E202">
        <v>0</v>
      </c>
      <c r="F202">
        <v>10.17</v>
      </c>
      <c r="G202">
        <v>66.73</v>
      </c>
      <c r="H202">
        <v>111.32</v>
      </c>
    </row>
    <row r="203" spans="1:8" x14ac:dyDescent="0.25">
      <c r="A203" t="s">
        <v>317</v>
      </c>
      <c r="B203">
        <v>11</v>
      </c>
      <c r="C203" t="s">
        <v>4871</v>
      </c>
      <c r="D203" t="s">
        <v>4872</v>
      </c>
      <c r="E203">
        <v>0.53</v>
      </c>
      <c r="F203">
        <v>0.35</v>
      </c>
      <c r="G203">
        <v>52.68</v>
      </c>
      <c r="H203">
        <v>110.68</v>
      </c>
    </row>
    <row r="204" spans="1:8" x14ac:dyDescent="0.25">
      <c r="A204" t="s">
        <v>317</v>
      </c>
      <c r="B204">
        <v>12</v>
      </c>
      <c r="C204" t="s">
        <v>5879</v>
      </c>
      <c r="D204" t="s">
        <v>5880</v>
      </c>
      <c r="E204">
        <v>86.61</v>
      </c>
      <c r="F204">
        <v>96.58</v>
      </c>
      <c r="G204">
        <v>89.73</v>
      </c>
      <c r="H204">
        <v>89.17</v>
      </c>
    </row>
    <row r="205" spans="1:8" x14ac:dyDescent="0.25">
      <c r="A205" t="s">
        <v>317</v>
      </c>
      <c r="B205">
        <v>13</v>
      </c>
      <c r="C205" t="s">
        <v>5041</v>
      </c>
      <c r="D205" t="s">
        <v>4964</v>
      </c>
      <c r="E205">
        <v>98</v>
      </c>
      <c r="F205">
        <v>50.19</v>
      </c>
      <c r="G205">
        <v>48.88</v>
      </c>
      <c r="H205">
        <v>64.84</v>
      </c>
    </row>
    <row r="206" spans="1:8" x14ac:dyDescent="0.25">
      <c r="A206" t="s">
        <v>317</v>
      </c>
      <c r="B206">
        <v>14</v>
      </c>
      <c r="C206" t="s">
        <v>5940</v>
      </c>
      <c r="D206" t="s">
        <v>5941</v>
      </c>
      <c r="E206">
        <v>71.489999999999995</v>
      </c>
      <c r="F206">
        <v>65.62</v>
      </c>
      <c r="G206">
        <v>64.5</v>
      </c>
      <c r="H206">
        <v>60.15</v>
      </c>
    </row>
    <row r="207" spans="1:8" x14ac:dyDescent="0.25">
      <c r="A207" t="s">
        <v>317</v>
      </c>
      <c r="B207">
        <v>15</v>
      </c>
      <c r="C207" t="s">
        <v>5942</v>
      </c>
      <c r="D207" t="s">
        <v>5943</v>
      </c>
      <c r="E207">
        <v>38.130000000000003</v>
      </c>
      <c r="F207">
        <v>28.4</v>
      </c>
      <c r="G207">
        <v>57.36</v>
      </c>
      <c r="H207">
        <v>57.49</v>
      </c>
    </row>
    <row r="208" spans="1:8" x14ac:dyDescent="0.25">
      <c r="A208" t="s">
        <v>317</v>
      </c>
      <c r="B208">
        <v>16</v>
      </c>
      <c r="C208" t="s">
        <v>5044</v>
      </c>
      <c r="D208" t="s">
        <v>5045</v>
      </c>
      <c r="E208">
        <v>9.73</v>
      </c>
      <c r="F208">
        <v>27.36</v>
      </c>
      <c r="G208">
        <v>132.37</v>
      </c>
      <c r="H208">
        <v>52.61</v>
      </c>
    </row>
    <row r="209" spans="1:8" x14ac:dyDescent="0.25">
      <c r="A209" t="s">
        <v>317</v>
      </c>
      <c r="B209">
        <v>17</v>
      </c>
      <c r="C209" t="s">
        <v>5206</v>
      </c>
      <c r="D209" t="s">
        <v>5207</v>
      </c>
      <c r="E209">
        <v>35.29</v>
      </c>
      <c r="F209">
        <v>37.18</v>
      </c>
      <c r="G209">
        <v>39.9</v>
      </c>
      <c r="H209">
        <v>50.42</v>
      </c>
    </row>
    <row r="210" spans="1:8" x14ac:dyDescent="0.25">
      <c r="A210" t="s">
        <v>317</v>
      </c>
      <c r="B210">
        <v>18</v>
      </c>
      <c r="C210" t="s">
        <v>5391</v>
      </c>
      <c r="D210" t="s">
        <v>5392</v>
      </c>
      <c r="E210">
        <v>13.17</v>
      </c>
      <c r="F210">
        <v>9.67</v>
      </c>
      <c r="G210">
        <v>24.68</v>
      </c>
      <c r="H210">
        <v>50.29</v>
      </c>
    </row>
    <row r="211" spans="1:8" x14ac:dyDescent="0.25">
      <c r="A211" t="s">
        <v>317</v>
      </c>
      <c r="B211">
        <v>19</v>
      </c>
      <c r="C211" t="s">
        <v>640</v>
      </c>
      <c r="D211" t="s">
        <v>4900</v>
      </c>
      <c r="E211">
        <v>129.13</v>
      </c>
      <c r="F211">
        <v>138.68</v>
      </c>
      <c r="G211">
        <v>181.47</v>
      </c>
      <c r="H211">
        <v>50.05</v>
      </c>
    </row>
    <row r="212" spans="1:8" x14ac:dyDescent="0.25">
      <c r="A212" t="s">
        <v>317</v>
      </c>
      <c r="B212">
        <v>20</v>
      </c>
      <c r="C212" t="s">
        <v>5944</v>
      </c>
      <c r="D212" t="s">
        <v>5945</v>
      </c>
      <c r="E212">
        <v>7.27</v>
      </c>
      <c r="F212">
        <v>3.61</v>
      </c>
      <c r="G212">
        <v>7.48</v>
      </c>
      <c r="H212">
        <v>41.86</v>
      </c>
    </row>
    <row r="213" spans="1:8" x14ac:dyDescent="0.25">
      <c r="A213" t="s">
        <v>317</v>
      </c>
      <c r="B213">
        <v>21</v>
      </c>
      <c r="C213" t="s">
        <v>4770</v>
      </c>
      <c r="D213" t="s">
        <v>4771</v>
      </c>
      <c r="E213">
        <v>11.79</v>
      </c>
      <c r="F213">
        <v>14.54</v>
      </c>
      <c r="G213">
        <v>31.91</v>
      </c>
      <c r="H213">
        <v>41.09</v>
      </c>
    </row>
    <row r="214" spans="1:8" x14ac:dyDescent="0.25">
      <c r="A214" t="s">
        <v>317</v>
      </c>
      <c r="B214">
        <v>22</v>
      </c>
      <c r="C214" t="s">
        <v>5019</v>
      </c>
      <c r="D214" t="s">
        <v>5020</v>
      </c>
      <c r="E214">
        <v>33.880000000000003</v>
      </c>
      <c r="F214">
        <v>39.74</v>
      </c>
      <c r="G214">
        <v>40.630000000000003</v>
      </c>
      <c r="H214">
        <v>40.47</v>
      </c>
    </row>
    <row r="215" spans="1:8" x14ac:dyDescent="0.25">
      <c r="A215" t="s">
        <v>317</v>
      </c>
      <c r="B215">
        <v>23</v>
      </c>
      <c r="C215" t="s">
        <v>4923</v>
      </c>
      <c r="D215" t="s">
        <v>4924</v>
      </c>
      <c r="E215">
        <v>13</v>
      </c>
      <c r="F215">
        <v>17.170000000000002</v>
      </c>
      <c r="G215">
        <v>20.71</v>
      </c>
      <c r="H215">
        <v>39.76</v>
      </c>
    </row>
    <row r="216" spans="1:8" x14ac:dyDescent="0.25">
      <c r="A216" t="s">
        <v>317</v>
      </c>
      <c r="B216">
        <v>24</v>
      </c>
      <c r="C216" t="s">
        <v>5160</v>
      </c>
      <c r="D216" t="s">
        <v>5161</v>
      </c>
      <c r="E216">
        <v>0.12</v>
      </c>
      <c r="F216">
        <v>0</v>
      </c>
      <c r="G216">
        <v>0.39</v>
      </c>
      <c r="H216">
        <v>38.92</v>
      </c>
    </row>
    <row r="217" spans="1:8" x14ac:dyDescent="0.25">
      <c r="A217" t="s">
        <v>317</v>
      </c>
      <c r="B217">
        <v>25</v>
      </c>
      <c r="C217" t="s">
        <v>5599</v>
      </c>
      <c r="D217" t="s">
        <v>5600</v>
      </c>
      <c r="E217">
        <v>30.63</v>
      </c>
      <c r="F217">
        <v>23.71</v>
      </c>
      <c r="G217">
        <v>24.92</v>
      </c>
      <c r="H217">
        <v>36.090000000000003</v>
      </c>
    </row>
    <row r="218" spans="1:8" x14ac:dyDescent="0.25">
      <c r="A218" t="s">
        <v>5034</v>
      </c>
      <c r="B218">
        <v>0</v>
      </c>
      <c r="C218" t="s">
        <v>4742</v>
      </c>
      <c r="D218" t="s">
        <v>4743</v>
      </c>
      <c r="E218">
        <v>480.25</v>
      </c>
      <c r="F218">
        <v>760.91</v>
      </c>
      <c r="G218">
        <v>679.2</v>
      </c>
      <c r="H218">
        <v>540.29</v>
      </c>
    </row>
    <row r="219" spans="1:8" x14ac:dyDescent="0.25">
      <c r="A219" t="s">
        <v>5034</v>
      </c>
      <c r="B219">
        <v>0</v>
      </c>
      <c r="C219" t="s">
        <v>354</v>
      </c>
      <c r="D219" t="s">
        <v>4744</v>
      </c>
      <c r="E219">
        <v>144.15</v>
      </c>
      <c r="F219">
        <v>222.45</v>
      </c>
      <c r="G219">
        <v>196.66</v>
      </c>
      <c r="H219">
        <v>287.22000000000003</v>
      </c>
    </row>
    <row r="220" spans="1:8" x14ac:dyDescent="0.25">
      <c r="A220" t="s">
        <v>5034</v>
      </c>
      <c r="B220">
        <v>1</v>
      </c>
      <c r="C220" t="s">
        <v>5932</v>
      </c>
      <c r="D220" t="s">
        <v>5933</v>
      </c>
      <c r="E220">
        <v>0.04</v>
      </c>
      <c r="F220">
        <v>0.06</v>
      </c>
      <c r="G220">
        <v>0.06</v>
      </c>
      <c r="H220">
        <v>35.78</v>
      </c>
    </row>
    <row r="221" spans="1:8" x14ac:dyDescent="0.25">
      <c r="A221" t="s">
        <v>5034</v>
      </c>
      <c r="B221">
        <v>2</v>
      </c>
      <c r="C221" t="s">
        <v>5895</v>
      </c>
      <c r="D221" t="s">
        <v>5896</v>
      </c>
      <c r="E221">
        <v>0.14000000000000001</v>
      </c>
      <c r="F221">
        <v>0.25</v>
      </c>
      <c r="G221">
        <v>0.19</v>
      </c>
      <c r="H221">
        <v>35.549999999999997</v>
      </c>
    </row>
    <row r="222" spans="1:8" x14ac:dyDescent="0.25">
      <c r="A222" t="s">
        <v>5034</v>
      </c>
      <c r="B222">
        <v>3</v>
      </c>
      <c r="C222" t="s">
        <v>5946</v>
      </c>
      <c r="D222" t="s">
        <v>5947</v>
      </c>
      <c r="E222">
        <v>7.0000000000000007E-2</v>
      </c>
      <c r="F222">
        <v>0.01</v>
      </c>
      <c r="G222">
        <v>0.04</v>
      </c>
      <c r="H222">
        <v>34.29</v>
      </c>
    </row>
    <row r="223" spans="1:8" x14ac:dyDescent="0.25">
      <c r="A223" t="s">
        <v>5034</v>
      </c>
      <c r="B223">
        <v>4</v>
      </c>
      <c r="C223" t="s">
        <v>5044</v>
      </c>
      <c r="D223" t="s">
        <v>5045</v>
      </c>
      <c r="E223">
        <v>15.91</v>
      </c>
      <c r="F223">
        <v>35</v>
      </c>
      <c r="G223">
        <v>51</v>
      </c>
      <c r="H223">
        <v>19.47</v>
      </c>
    </row>
    <row r="224" spans="1:8" x14ac:dyDescent="0.25">
      <c r="A224" t="s">
        <v>5034</v>
      </c>
      <c r="B224">
        <v>5</v>
      </c>
      <c r="C224" t="s">
        <v>4831</v>
      </c>
      <c r="D224" t="s">
        <v>4832</v>
      </c>
      <c r="E224">
        <v>9.99</v>
      </c>
      <c r="F224">
        <v>25.69</v>
      </c>
      <c r="G224">
        <v>13.07</v>
      </c>
      <c r="H224">
        <v>16.64</v>
      </c>
    </row>
    <row r="225" spans="1:8" x14ac:dyDescent="0.25">
      <c r="A225" t="s">
        <v>5034</v>
      </c>
      <c r="B225">
        <v>6</v>
      </c>
      <c r="C225" t="s">
        <v>4923</v>
      </c>
      <c r="D225" t="s">
        <v>4924</v>
      </c>
      <c r="E225">
        <v>0.53</v>
      </c>
      <c r="F225">
        <v>32.200000000000003</v>
      </c>
      <c r="G225">
        <v>0.18</v>
      </c>
      <c r="H225">
        <v>13.56</v>
      </c>
    </row>
    <row r="226" spans="1:8" x14ac:dyDescent="0.25">
      <c r="A226" t="s">
        <v>5034</v>
      </c>
      <c r="B226">
        <v>7</v>
      </c>
      <c r="C226" t="s">
        <v>5948</v>
      </c>
      <c r="D226" t="s">
        <v>5949</v>
      </c>
      <c r="E226">
        <v>2.27</v>
      </c>
      <c r="F226">
        <v>5.01</v>
      </c>
      <c r="G226">
        <v>6.02</v>
      </c>
      <c r="H226">
        <v>12.4</v>
      </c>
    </row>
    <row r="227" spans="1:8" x14ac:dyDescent="0.25">
      <c r="A227" t="s">
        <v>5034</v>
      </c>
      <c r="B227">
        <v>8</v>
      </c>
      <c r="C227" t="s">
        <v>4963</v>
      </c>
      <c r="D227" t="s">
        <v>4964</v>
      </c>
      <c r="E227">
        <v>0</v>
      </c>
      <c r="F227">
        <v>0</v>
      </c>
      <c r="G227">
        <v>0</v>
      </c>
      <c r="H227">
        <v>11.75</v>
      </c>
    </row>
    <row r="228" spans="1:8" x14ac:dyDescent="0.25">
      <c r="A228" t="s">
        <v>5034</v>
      </c>
      <c r="B228">
        <v>9</v>
      </c>
      <c r="C228" t="s">
        <v>5333</v>
      </c>
      <c r="D228" t="s">
        <v>4832</v>
      </c>
      <c r="E228">
        <v>16.84</v>
      </c>
      <c r="F228">
        <v>23.99</v>
      </c>
      <c r="G228">
        <v>24.56</v>
      </c>
      <c r="H228">
        <v>10.27</v>
      </c>
    </row>
    <row r="229" spans="1:8" x14ac:dyDescent="0.25">
      <c r="A229" t="s">
        <v>5034</v>
      </c>
      <c r="B229">
        <v>10</v>
      </c>
      <c r="C229" t="s">
        <v>4943</v>
      </c>
      <c r="D229" t="s">
        <v>4944</v>
      </c>
      <c r="E229">
        <v>6.66</v>
      </c>
      <c r="F229">
        <v>9.98</v>
      </c>
      <c r="G229">
        <v>8.2899999999999991</v>
      </c>
      <c r="H229">
        <v>9.26</v>
      </c>
    </row>
    <row r="230" spans="1:8" x14ac:dyDescent="0.25">
      <c r="A230" t="s">
        <v>5034</v>
      </c>
      <c r="B230">
        <v>11</v>
      </c>
      <c r="C230" t="s">
        <v>5950</v>
      </c>
      <c r="D230" t="s">
        <v>5951</v>
      </c>
      <c r="E230">
        <v>8.6</v>
      </c>
      <c r="F230">
        <v>8.66</v>
      </c>
      <c r="G230">
        <v>3.62</v>
      </c>
      <c r="H230">
        <v>8.84</v>
      </c>
    </row>
    <row r="231" spans="1:8" x14ac:dyDescent="0.25">
      <c r="A231" t="s">
        <v>5034</v>
      </c>
      <c r="B231">
        <v>12</v>
      </c>
      <c r="C231" t="s">
        <v>5952</v>
      </c>
      <c r="D231" t="s">
        <v>5953</v>
      </c>
      <c r="E231">
        <v>6.58</v>
      </c>
      <c r="F231">
        <v>3.89</v>
      </c>
      <c r="G231">
        <v>2.61</v>
      </c>
      <c r="H231">
        <v>8.17</v>
      </c>
    </row>
    <row r="232" spans="1:8" x14ac:dyDescent="0.25">
      <c r="A232" t="s">
        <v>5034</v>
      </c>
      <c r="B232">
        <v>13</v>
      </c>
      <c r="C232" t="s">
        <v>5021</v>
      </c>
      <c r="D232" t="s">
        <v>5022</v>
      </c>
      <c r="E232">
        <v>4.83</v>
      </c>
      <c r="F232">
        <v>6.82</v>
      </c>
      <c r="G232">
        <v>12.84</v>
      </c>
      <c r="H232">
        <v>7.51</v>
      </c>
    </row>
    <row r="233" spans="1:8" x14ac:dyDescent="0.25">
      <c r="A233" t="s">
        <v>5034</v>
      </c>
      <c r="B233">
        <v>14</v>
      </c>
      <c r="C233" t="s">
        <v>5928</v>
      </c>
      <c r="D233" t="s">
        <v>5929</v>
      </c>
      <c r="E233">
        <v>16.55</v>
      </c>
      <c r="F233">
        <v>10.74</v>
      </c>
      <c r="G233">
        <v>6.65</v>
      </c>
      <c r="H233">
        <v>7.32</v>
      </c>
    </row>
    <row r="234" spans="1:8" x14ac:dyDescent="0.25">
      <c r="A234" t="s">
        <v>5034</v>
      </c>
      <c r="B234">
        <v>15</v>
      </c>
      <c r="C234" t="s">
        <v>5320</v>
      </c>
      <c r="D234" t="s">
        <v>5321</v>
      </c>
      <c r="E234">
        <v>6.99</v>
      </c>
      <c r="F234">
        <v>8.02</v>
      </c>
      <c r="G234">
        <v>8.9</v>
      </c>
      <c r="H234">
        <v>6.69</v>
      </c>
    </row>
    <row r="235" spans="1:8" x14ac:dyDescent="0.25">
      <c r="A235" t="s">
        <v>5034</v>
      </c>
      <c r="B235">
        <v>16</v>
      </c>
      <c r="C235" t="s">
        <v>5054</v>
      </c>
      <c r="D235" t="s">
        <v>5055</v>
      </c>
      <c r="E235">
        <v>14.12</v>
      </c>
      <c r="F235">
        <v>7.37</v>
      </c>
      <c r="G235">
        <v>8.91</v>
      </c>
      <c r="H235">
        <v>6.41</v>
      </c>
    </row>
    <row r="236" spans="1:8" x14ac:dyDescent="0.25">
      <c r="A236" t="s">
        <v>5034</v>
      </c>
      <c r="B236">
        <v>17</v>
      </c>
      <c r="C236" t="s">
        <v>4933</v>
      </c>
      <c r="D236" t="s">
        <v>4934</v>
      </c>
      <c r="E236">
        <v>5.5</v>
      </c>
      <c r="F236">
        <v>12.36</v>
      </c>
      <c r="G236">
        <v>7.48</v>
      </c>
      <c r="H236">
        <v>6.16</v>
      </c>
    </row>
    <row r="237" spans="1:8" x14ac:dyDescent="0.25">
      <c r="A237" t="s">
        <v>5034</v>
      </c>
      <c r="B237">
        <v>18</v>
      </c>
      <c r="C237" t="s">
        <v>5954</v>
      </c>
      <c r="D237" t="s">
        <v>5955</v>
      </c>
      <c r="E237">
        <v>0.35</v>
      </c>
      <c r="F237">
        <v>0</v>
      </c>
      <c r="G237">
        <v>0</v>
      </c>
      <c r="H237">
        <v>5.17</v>
      </c>
    </row>
    <row r="238" spans="1:8" x14ac:dyDescent="0.25">
      <c r="A238" t="s">
        <v>5034</v>
      </c>
      <c r="B238">
        <v>19</v>
      </c>
      <c r="C238" t="s">
        <v>5956</v>
      </c>
      <c r="D238" t="s">
        <v>5957</v>
      </c>
      <c r="E238">
        <v>9.19</v>
      </c>
      <c r="F238">
        <v>11.27</v>
      </c>
      <c r="G238">
        <v>8.6199999999999992</v>
      </c>
      <c r="H238">
        <v>5.08</v>
      </c>
    </row>
    <row r="239" spans="1:8" x14ac:dyDescent="0.25">
      <c r="A239" t="s">
        <v>5034</v>
      </c>
      <c r="B239">
        <v>20</v>
      </c>
      <c r="C239" t="s">
        <v>5958</v>
      </c>
      <c r="D239" t="s">
        <v>5959</v>
      </c>
      <c r="E239">
        <v>0</v>
      </c>
      <c r="F239">
        <v>0</v>
      </c>
      <c r="G239">
        <v>0</v>
      </c>
      <c r="H239">
        <v>4.7699999999999996</v>
      </c>
    </row>
    <row r="240" spans="1:8" x14ac:dyDescent="0.25">
      <c r="A240" t="s">
        <v>5034</v>
      </c>
      <c r="B240">
        <v>21</v>
      </c>
      <c r="C240" t="s">
        <v>4843</v>
      </c>
      <c r="D240" t="s">
        <v>4844</v>
      </c>
      <c r="E240">
        <v>5.05</v>
      </c>
      <c r="F240">
        <v>4.66</v>
      </c>
      <c r="G240">
        <v>7.59</v>
      </c>
      <c r="H240">
        <v>4.76</v>
      </c>
    </row>
    <row r="241" spans="1:8" x14ac:dyDescent="0.25">
      <c r="A241" t="s">
        <v>5034</v>
      </c>
      <c r="B241">
        <v>22</v>
      </c>
      <c r="C241" t="s">
        <v>5257</v>
      </c>
      <c r="D241" t="s">
        <v>5258</v>
      </c>
      <c r="E241">
        <v>8.42</v>
      </c>
      <c r="F241">
        <v>5.34</v>
      </c>
      <c r="G241">
        <v>5.43</v>
      </c>
      <c r="H241">
        <v>4.6900000000000004</v>
      </c>
    </row>
    <row r="242" spans="1:8" x14ac:dyDescent="0.25">
      <c r="A242" t="s">
        <v>5034</v>
      </c>
      <c r="B242">
        <v>23</v>
      </c>
      <c r="C242" t="s">
        <v>5960</v>
      </c>
      <c r="D242" t="s">
        <v>4814</v>
      </c>
      <c r="E242">
        <v>0.59</v>
      </c>
      <c r="F242">
        <v>1.97</v>
      </c>
      <c r="G242">
        <v>3.25</v>
      </c>
      <c r="H242">
        <v>4.45</v>
      </c>
    </row>
    <row r="243" spans="1:8" x14ac:dyDescent="0.25">
      <c r="A243" t="s">
        <v>5034</v>
      </c>
      <c r="B243">
        <v>24</v>
      </c>
      <c r="C243" t="s">
        <v>5961</v>
      </c>
      <c r="D243" t="s">
        <v>5962</v>
      </c>
      <c r="E243">
        <v>4.3899999999999997</v>
      </c>
      <c r="F243">
        <v>5.23</v>
      </c>
      <c r="G243">
        <v>6.87</v>
      </c>
      <c r="H243">
        <v>4.13</v>
      </c>
    </row>
    <row r="244" spans="1:8" x14ac:dyDescent="0.25">
      <c r="A244" t="s">
        <v>5034</v>
      </c>
      <c r="B244">
        <v>25</v>
      </c>
      <c r="C244" t="s">
        <v>5963</v>
      </c>
      <c r="D244" t="s">
        <v>5964</v>
      </c>
      <c r="E244">
        <v>0.54</v>
      </c>
      <c r="F244">
        <v>3.93</v>
      </c>
      <c r="G244">
        <v>10.48</v>
      </c>
      <c r="H244">
        <v>4.0999999999999996</v>
      </c>
    </row>
    <row r="245" spans="1:8" x14ac:dyDescent="0.25">
      <c r="A245" t="s">
        <v>321</v>
      </c>
      <c r="B245">
        <v>0</v>
      </c>
      <c r="C245" t="s">
        <v>4742</v>
      </c>
      <c r="D245" t="s">
        <v>4743</v>
      </c>
      <c r="E245">
        <v>75331.429999999993</v>
      </c>
      <c r="F245">
        <v>80567.600000000006</v>
      </c>
      <c r="G245">
        <v>81718.45</v>
      </c>
      <c r="H245">
        <v>76459.740000000005</v>
      </c>
    </row>
    <row r="246" spans="1:8" x14ac:dyDescent="0.25">
      <c r="A246" t="s">
        <v>321</v>
      </c>
      <c r="B246">
        <v>0</v>
      </c>
      <c r="C246" t="s">
        <v>354</v>
      </c>
      <c r="D246" t="s">
        <v>4744</v>
      </c>
      <c r="E246">
        <v>21481.119999999999</v>
      </c>
      <c r="F246">
        <v>22048.62</v>
      </c>
      <c r="G246">
        <v>23865.72</v>
      </c>
      <c r="H246">
        <v>26308.46</v>
      </c>
    </row>
    <row r="247" spans="1:8" x14ac:dyDescent="0.25">
      <c r="A247" t="s">
        <v>321</v>
      </c>
      <c r="B247">
        <v>1</v>
      </c>
      <c r="C247" t="s">
        <v>5312</v>
      </c>
      <c r="D247" t="s">
        <v>5313</v>
      </c>
      <c r="E247">
        <v>117.89</v>
      </c>
      <c r="F247">
        <v>81.81</v>
      </c>
      <c r="G247">
        <v>1459.31</v>
      </c>
      <c r="H247">
        <v>3638.36</v>
      </c>
    </row>
    <row r="248" spans="1:8" x14ac:dyDescent="0.25">
      <c r="A248" t="s">
        <v>321</v>
      </c>
      <c r="B248">
        <v>2</v>
      </c>
      <c r="C248" t="s">
        <v>4745</v>
      </c>
      <c r="D248" t="s">
        <v>4746</v>
      </c>
      <c r="E248">
        <v>3294.5</v>
      </c>
      <c r="F248">
        <v>3562.38</v>
      </c>
      <c r="G248">
        <v>3979.75</v>
      </c>
      <c r="H248">
        <v>3336.34</v>
      </c>
    </row>
    <row r="249" spans="1:8" x14ac:dyDescent="0.25">
      <c r="A249" t="s">
        <v>321</v>
      </c>
      <c r="B249">
        <v>3</v>
      </c>
      <c r="C249" t="s">
        <v>4937</v>
      </c>
      <c r="D249" t="s">
        <v>4938</v>
      </c>
      <c r="E249">
        <v>2472.62</v>
      </c>
      <c r="F249">
        <v>2288.56</v>
      </c>
      <c r="G249">
        <v>2604.87</v>
      </c>
      <c r="H249">
        <v>2727.87</v>
      </c>
    </row>
    <row r="250" spans="1:8" x14ac:dyDescent="0.25">
      <c r="A250" t="s">
        <v>321</v>
      </c>
      <c r="B250">
        <v>4</v>
      </c>
      <c r="C250" t="s">
        <v>4797</v>
      </c>
      <c r="D250" t="s">
        <v>4798</v>
      </c>
      <c r="E250">
        <v>2622.31</v>
      </c>
      <c r="F250">
        <v>2111.67</v>
      </c>
      <c r="G250">
        <v>945.01</v>
      </c>
      <c r="H250">
        <v>2038.27</v>
      </c>
    </row>
    <row r="251" spans="1:8" x14ac:dyDescent="0.25">
      <c r="A251" t="s">
        <v>321</v>
      </c>
      <c r="B251">
        <v>5</v>
      </c>
      <c r="C251" t="s">
        <v>4837</v>
      </c>
      <c r="D251" t="s">
        <v>4838</v>
      </c>
      <c r="E251">
        <v>835.3</v>
      </c>
      <c r="F251">
        <v>1263.6300000000001</v>
      </c>
      <c r="G251">
        <v>1332.17</v>
      </c>
      <c r="H251">
        <v>1632.63</v>
      </c>
    </row>
    <row r="252" spans="1:8" x14ac:dyDescent="0.25">
      <c r="A252" t="s">
        <v>321</v>
      </c>
      <c r="B252">
        <v>6</v>
      </c>
      <c r="C252" t="s">
        <v>5333</v>
      </c>
      <c r="D252" t="s">
        <v>4832</v>
      </c>
      <c r="E252">
        <v>887.08</v>
      </c>
      <c r="F252">
        <v>1120.1199999999999</v>
      </c>
      <c r="G252">
        <v>1172.73</v>
      </c>
      <c r="H252">
        <v>1194.94</v>
      </c>
    </row>
    <row r="253" spans="1:8" x14ac:dyDescent="0.25">
      <c r="A253" t="s">
        <v>321</v>
      </c>
      <c r="B253">
        <v>7</v>
      </c>
      <c r="C253" t="s">
        <v>5009</v>
      </c>
      <c r="D253" t="s">
        <v>5010</v>
      </c>
      <c r="E253">
        <v>978.5</v>
      </c>
      <c r="F253">
        <v>990.65</v>
      </c>
      <c r="G253">
        <v>989.05</v>
      </c>
      <c r="H253">
        <v>995.02</v>
      </c>
    </row>
    <row r="254" spans="1:8" x14ac:dyDescent="0.25">
      <c r="A254" t="s">
        <v>321</v>
      </c>
      <c r="B254">
        <v>8</v>
      </c>
      <c r="C254" t="s">
        <v>5965</v>
      </c>
      <c r="D254" t="s">
        <v>5966</v>
      </c>
      <c r="E254">
        <v>851.78</v>
      </c>
      <c r="F254">
        <v>895.46</v>
      </c>
      <c r="G254">
        <v>943.65</v>
      </c>
      <c r="H254">
        <v>968.47</v>
      </c>
    </row>
    <row r="255" spans="1:8" x14ac:dyDescent="0.25">
      <c r="A255" t="s">
        <v>321</v>
      </c>
      <c r="B255">
        <v>9</v>
      </c>
      <c r="C255" t="s">
        <v>4963</v>
      </c>
      <c r="D255" t="s">
        <v>4964</v>
      </c>
      <c r="E255">
        <v>428.47</v>
      </c>
      <c r="F255">
        <v>453.74</v>
      </c>
      <c r="G255">
        <v>624</v>
      </c>
      <c r="H255">
        <v>881.24</v>
      </c>
    </row>
    <row r="256" spans="1:8" x14ac:dyDescent="0.25">
      <c r="A256" t="s">
        <v>321</v>
      </c>
      <c r="B256">
        <v>10</v>
      </c>
      <c r="C256" t="s">
        <v>643</v>
      </c>
      <c r="D256" t="s">
        <v>4769</v>
      </c>
      <c r="E256">
        <v>1429.43</v>
      </c>
      <c r="F256">
        <v>1906.09</v>
      </c>
      <c r="G256">
        <v>2132.5100000000002</v>
      </c>
      <c r="H256">
        <v>826.74</v>
      </c>
    </row>
    <row r="257" spans="1:8" x14ac:dyDescent="0.25">
      <c r="A257" t="s">
        <v>321</v>
      </c>
      <c r="B257">
        <v>11</v>
      </c>
      <c r="C257" t="s">
        <v>5077</v>
      </c>
      <c r="D257" t="s">
        <v>5078</v>
      </c>
      <c r="E257">
        <v>634.29999999999995</v>
      </c>
      <c r="F257">
        <v>494.24</v>
      </c>
      <c r="G257">
        <v>624.14</v>
      </c>
      <c r="H257">
        <v>789.37</v>
      </c>
    </row>
    <row r="258" spans="1:8" x14ac:dyDescent="0.25">
      <c r="A258" t="s">
        <v>321</v>
      </c>
      <c r="B258">
        <v>12</v>
      </c>
      <c r="C258" t="s">
        <v>4753</v>
      </c>
      <c r="D258" t="s">
        <v>4746</v>
      </c>
      <c r="E258">
        <v>710.54</v>
      </c>
      <c r="F258">
        <v>400.9</v>
      </c>
      <c r="G258">
        <v>531.75</v>
      </c>
      <c r="H258">
        <v>685.24</v>
      </c>
    </row>
    <row r="259" spans="1:8" x14ac:dyDescent="0.25">
      <c r="A259" t="s">
        <v>321</v>
      </c>
      <c r="B259">
        <v>13</v>
      </c>
      <c r="C259" t="s">
        <v>5887</v>
      </c>
      <c r="D259" t="s">
        <v>5888</v>
      </c>
      <c r="E259">
        <v>380.51</v>
      </c>
      <c r="F259">
        <v>396.45</v>
      </c>
      <c r="G259">
        <v>719.41</v>
      </c>
      <c r="H259">
        <v>624.69000000000005</v>
      </c>
    </row>
    <row r="260" spans="1:8" x14ac:dyDescent="0.25">
      <c r="A260" t="s">
        <v>321</v>
      </c>
      <c r="B260">
        <v>14</v>
      </c>
      <c r="C260" t="s">
        <v>5326</v>
      </c>
      <c r="D260" t="s">
        <v>4755</v>
      </c>
      <c r="E260">
        <v>555.78</v>
      </c>
      <c r="F260">
        <v>592.42999999999995</v>
      </c>
      <c r="G260">
        <v>608.78</v>
      </c>
      <c r="H260">
        <v>603.08000000000004</v>
      </c>
    </row>
    <row r="261" spans="1:8" x14ac:dyDescent="0.25">
      <c r="A261" t="s">
        <v>321</v>
      </c>
      <c r="B261">
        <v>15</v>
      </c>
      <c r="C261" t="s">
        <v>5895</v>
      </c>
      <c r="D261" t="s">
        <v>5896</v>
      </c>
      <c r="E261">
        <v>68.66</v>
      </c>
      <c r="F261">
        <v>82.83</v>
      </c>
      <c r="G261">
        <v>91.27</v>
      </c>
      <c r="H261">
        <v>597.24</v>
      </c>
    </row>
    <row r="262" spans="1:8" x14ac:dyDescent="0.25">
      <c r="A262" t="s">
        <v>321</v>
      </c>
      <c r="B262">
        <v>16</v>
      </c>
      <c r="C262" t="s">
        <v>5140</v>
      </c>
      <c r="D262" t="s">
        <v>5141</v>
      </c>
      <c r="E262">
        <v>377.85</v>
      </c>
      <c r="F262">
        <v>397.26</v>
      </c>
      <c r="G262">
        <v>481.49</v>
      </c>
      <c r="H262">
        <v>553.49</v>
      </c>
    </row>
    <row r="263" spans="1:8" x14ac:dyDescent="0.25">
      <c r="A263" t="s">
        <v>321</v>
      </c>
      <c r="B263">
        <v>17</v>
      </c>
      <c r="C263" t="s">
        <v>5079</v>
      </c>
      <c r="D263" t="s">
        <v>5080</v>
      </c>
      <c r="E263">
        <v>878.1</v>
      </c>
      <c r="F263">
        <v>809.9</v>
      </c>
      <c r="G263">
        <v>713.44</v>
      </c>
      <c r="H263">
        <v>532.19000000000005</v>
      </c>
    </row>
    <row r="264" spans="1:8" x14ac:dyDescent="0.25">
      <c r="A264" t="s">
        <v>321</v>
      </c>
      <c r="B264">
        <v>18</v>
      </c>
      <c r="C264" t="s">
        <v>5954</v>
      </c>
      <c r="D264" t="s">
        <v>5955</v>
      </c>
      <c r="E264">
        <v>659.31</v>
      </c>
      <c r="F264">
        <v>557.58000000000004</v>
      </c>
      <c r="G264">
        <v>510.3</v>
      </c>
      <c r="H264">
        <v>491.18</v>
      </c>
    </row>
    <row r="265" spans="1:8" x14ac:dyDescent="0.25">
      <c r="A265" t="s">
        <v>321</v>
      </c>
      <c r="B265">
        <v>19</v>
      </c>
      <c r="C265" t="s">
        <v>5017</v>
      </c>
      <c r="D265" t="s">
        <v>5018</v>
      </c>
      <c r="E265">
        <v>762.66</v>
      </c>
      <c r="F265">
        <v>756.53</v>
      </c>
      <c r="G265">
        <v>500.77</v>
      </c>
      <c r="H265">
        <v>473.64</v>
      </c>
    </row>
    <row r="266" spans="1:8" x14ac:dyDescent="0.25">
      <c r="A266" t="s">
        <v>321</v>
      </c>
      <c r="B266">
        <v>20</v>
      </c>
      <c r="C266" t="s">
        <v>5967</v>
      </c>
      <c r="D266" t="s">
        <v>5968</v>
      </c>
      <c r="E266">
        <v>409.12</v>
      </c>
      <c r="F266">
        <v>430.94</v>
      </c>
      <c r="G266">
        <v>474.41</v>
      </c>
      <c r="H266">
        <v>469.71</v>
      </c>
    </row>
    <row r="267" spans="1:8" x14ac:dyDescent="0.25">
      <c r="A267" t="s">
        <v>321</v>
      </c>
      <c r="B267">
        <v>21</v>
      </c>
      <c r="C267" t="s">
        <v>4933</v>
      </c>
      <c r="D267" t="s">
        <v>4934</v>
      </c>
      <c r="E267">
        <v>465.35</v>
      </c>
      <c r="F267">
        <v>395.17</v>
      </c>
      <c r="G267">
        <v>414.84</v>
      </c>
      <c r="H267">
        <v>462.9</v>
      </c>
    </row>
    <row r="268" spans="1:8" x14ac:dyDescent="0.25">
      <c r="A268" t="s">
        <v>321</v>
      </c>
      <c r="B268">
        <v>22</v>
      </c>
      <c r="C268" t="s">
        <v>5109</v>
      </c>
      <c r="D268" t="s">
        <v>5110</v>
      </c>
      <c r="E268">
        <v>564.41999999999996</v>
      </c>
      <c r="F268">
        <v>561.07000000000005</v>
      </c>
      <c r="G268">
        <v>491.03</v>
      </c>
      <c r="H268">
        <v>453.18</v>
      </c>
    </row>
    <row r="269" spans="1:8" x14ac:dyDescent="0.25">
      <c r="A269" t="s">
        <v>321</v>
      </c>
      <c r="B269">
        <v>23</v>
      </c>
      <c r="C269" t="s">
        <v>640</v>
      </c>
      <c r="D269" t="s">
        <v>4900</v>
      </c>
      <c r="E269">
        <v>536.26</v>
      </c>
      <c r="F269">
        <v>928.09</v>
      </c>
      <c r="G269">
        <v>869.64</v>
      </c>
      <c r="H269">
        <v>444.31</v>
      </c>
    </row>
    <row r="270" spans="1:8" x14ac:dyDescent="0.25">
      <c r="A270" t="s">
        <v>321</v>
      </c>
      <c r="B270">
        <v>24</v>
      </c>
      <c r="C270" t="s">
        <v>5969</v>
      </c>
      <c r="D270" t="s">
        <v>5970</v>
      </c>
      <c r="E270">
        <v>68.03</v>
      </c>
      <c r="F270">
        <v>81.87</v>
      </c>
      <c r="G270">
        <v>105.09</v>
      </c>
      <c r="H270">
        <v>444.26</v>
      </c>
    </row>
    <row r="271" spans="1:8" x14ac:dyDescent="0.25">
      <c r="A271" t="s">
        <v>321</v>
      </c>
      <c r="B271">
        <v>25</v>
      </c>
      <c r="C271" t="s">
        <v>4975</v>
      </c>
      <c r="D271" t="s">
        <v>4976</v>
      </c>
      <c r="E271">
        <v>492.35</v>
      </c>
      <c r="F271">
        <v>489.26</v>
      </c>
      <c r="G271">
        <v>546.34</v>
      </c>
      <c r="H271">
        <v>444.12</v>
      </c>
    </row>
    <row r="272" spans="1:8" x14ac:dyDescent="0.25">
      <c r="A272" t="s">
        <v>324</v>
      </c>
      <c r="B272">
        <v>0</v>
      </c>
      <c r="C272" t="s">
        <v>4742</v>
      </c>
      <c r="D272" t="s">
        <v>4743</v>
      </c>
      <c r="E272">
        <v>91256.2</v>
      </c>
      <c r="F272">
        <v>98629.56</v>
      </c>
      <c r="G272">
        <v>102076.68</v>
      </c>
      <c r="H272">
        <v>98938.86</v>
      </c>
    </row>
    <row r="273" spans="1:8" x14ac:dyDescent="0.25">
      <c r="A273" t="s">
        <v>324</v>
      </c>
      <c r="B273">
        <v>0</v>
      </c>
      <c r="C273" t="s">
        <v>354</v>
      </c>
      <c r="D273" t="s">
        <v>4744</v>
      </c>
      <c r="E273">
        <v>29788.13</v>
      </c>
      <c r="F273">
        <v>32722.59</v>
      </c>
      <c r="G273">
        <v>32522.05</v>
      </c>
      <c r="H273">
        <v>32955.86</v>
      </c>
    </row>
    <row r="274" spans="1:8" x14ac:dyDescent="0.25">
      <c r="A274" t="s">
        <v>324</v>
      </c>
      <c r="B274">
        <v>1</v>
      </c>
      <c r="C274" t="s">
        <v>4745</v>
      </c>
      <c r="D274" t="s">
        <v>4746</v>
      </c>
      <c r="E274">
        <v>9143.0499999999993</v>
      </c>
      <c r="F274">
        <v>8473.61</v>
      </c>
      <c r="G274">
        <v>8311.0499999999993</v>
      </c>
      <c r="H274">
        <v>6541.58</v>
      </c>
    </row>
    <row r="275" spans="1:8" x14ac:dyDescent="0.25">
      <c r="A275" t="s">
        <v>324</v>
      </c>
      <c r="B275">
        <v>2</v>
      </c>
      <c r="C275" t="s">
        <v>4896</v>
      </c>
      <c r="D275" t="s">
        <v>4897</v>
      </c>
      <c r="E275">
        <v>54.09</v>
      </c>
      <c r="F275">
        <v>2655.48</v>
      </c>
      <c r="G275">
        <v>3036.5</v>
      </c>
      <c r="H275">
        <v>3278.72</v>
      </c>
    </row>
    <row r="276" spans="1:8" x14ac:dyDescent="0.25">
      <c r="A276" t="s">
        <v>324</v>
      </c>
      <c r="B276">
        <v>3</v>
      </c>
      <c r="C276" t="s">
        <v>4941</v>
      </c>
      <c r="D276" t="s">
        <v>4942</v>
      </c>
      <c r="E276">
        <v>43.32</v>
      </c>
      <c r="F276">
        <v>140.18</v>
      </c>
      <c r="G276">
        <v>287.26</v>
      </c>
      <c r="H276">
        <v>1923.59</v>
      </c>
    </row>
    <row r="277" spans="1:8" x14ac:dyDescent="0.25">
      <c r="A277" t="s">
        <v>324</v>
      </c>
      <c r="B277">
        <v>4</v>
      </c>
      <c r="C277" t="s">
        <v>5971</v>
      </c>
      <c r="D277" t="s">
        <v>5972</v>
      </c>
      <c r="E277">
        <v>1029.77</v>
      </c>
      <c r="F277">
        <v>1452.62</v>
      </c>
      <c r="G277">
        <v>1560.68</v>
      </c>
      <c r="H277">
        <v>1716</v>
      </c>
    </row>
    <row r="278" spans="1:8" x14ac:dyDescent="0.25">
      <c r="A278" t="s">
        <v>324</v>
      </c>
      <c r="B278">
        <v>5</v>
      </c>
      <c r="C278" t="s">
        <v>5851</v>
      </c>
      <c r="D278" t="s">
        <v>5852</v>
      </c>
      <c r="E278">
        <v>354</v>
      </c>
      <c r="F278">
        <v>624.83000000000004</v>
      </c>
      <c r="G278">
        <v>1595.7</v>
      </c>
      <c r="H278">
        <v>1634.78</v>
      </c>
    </row>
    <row r="279" spans="1:8" x14ac:dyDescent="0.25">
      <c r="A279" t="s">
        <v>324</v>
      </c>
      <c r="B279">
        <v>6</v>
      </c>
      <c r="C279" t="s">
        <v>4753</v>
      </c>
      <c r="D279" t="s">
        <v>4746</v>
      </c>
      <c r="E279">
        <v>3308.03</v>
      </c>
      <c r="F279">
        <v>1719.27</v>
      </c>
      <c r="G279">
        <v>2062.19</v>
      </c>
      <c r="H279">
        <v>1532.61</v>
      </c>
    </row>
    <row r="280" spans="1:8" x14ac:dyDescent="0.25">
      <c r="A280" t="s">
        <v>324</v>
      </c>
      <c r="B280">
        <v>7</v>
      </c>
      <c r="C280" t="s">
        <v>4843</v>
      </c>
      <c r="D280" t="s">
        <v>4844</v>
      </c>
      <c r="E280">
        <v>1246.07</v>
      </c>
      <c r="F280">
        <v>1378.61</v>
      </c>
      <c r="G280">
        <v>973.41</v>
      </c>
      <c r="H280">
        <v>1510.34</v>
      </c>
    </row>
    <row r="281" spans="1:8" x14ac:dyDescent="0.25">
      <c r="A281" t="s">
        <v>324</v>
      </c>
      <c r="B281">
        <v>8</v>
      </c>
      <c r="C281" t="s">
        <v>5912</v>
      </c>
      <c r="D281" t="s">
        <v>5913</v>
      </c>
      <c r="E281">
        <v>979.21</v>
      </c>
      <c r="F281">
        <v>982.64</v>
      </c>
      <c r="G281">
        <v>967.8</v>
      </c>
      <c r="H281">
        <v>1460.52</v>
      </c>
    </row>
    <row r="282" spans="1:8" x14ac:dyDescent="0.25">
      <c r="A282" t="s">
        <v>324</v>
      </c>
      <c r="B282">
        <v>9</v>
      </c>
      <c r="C282" t="s">
        <v>4933</v>
      </c>
      <c r="D282" t="s">
        <v>4934</v>
      </c>
      <c r="E282">
        <v>1685.48</v>
      </c>
      <c r="F282">
        <v>1471.5</v>
      </c>
      <c r="G282">
        <v>916.94</v>
      </c>
      <c r="H282">
        <v>1209.81</v>
      </c>
    </row>
    <row r="283" spans="1:8" x14ac:dyDescent="0.25">
      <c r="A283" t="s">
        <v>324</v>
      </c>
      <c r="B283">
        <v>10</v>
      </c>
      <c r="C283" t="s">
        <v>5208</v>
      </c>
      <c r="D283" t="s">
        <v>5209</v>
      </c>
      <c r="E283">
        <v>2318.59</v>
      </c>
      <c r="F283">
        <v>1614.44</v>
      </c>
      <c r="G283">
        <v>1385.41</v>
      </c>
      <c r="H283">
        <v>1135.8499999999999</v>
      </c>
    </row>
    <row r="284" spans="1:8" x14ac:dyDescent="0.25">
      <c r="A284" t="s">
        <v>324</v>
      </c>
      <c r="B284">
        <v>11</v>
      </c>
      <c r="C284" t="s">
        <v>5017</v>
      </c>
      <c r="D284" t="s">
        <v>5018</v>
      </c>
      <c r="E284">
        <v>1053.83</v>
      </c>
      <c r="F284">
        <v>1016.78</v>
      </c>
      <c r="G284">
        <v>975.72</v>
      </c>
      <c r="H284">
        <v>1065.98</v>
      </c>
    </row>
    <row r="285" spans="1:8" x14ac:dyDescent="0.25">
      <c r="A285" t="s">
        <v>324</v>
      </c>
      <c r="B285">
        <v>12</v>
      </c>
      <c r="C285" t="s">
        <v>5520</v>
      </c>
      <c r="D285" t="s">
        <v>5521</v>
      </c>
      <c r="E285">
        <v>244.63</v>
      </c>
      <c r="F285">
        <v>622.91</v>
      </c>
      <c r="G285">
        <v>959.81</v>
      </c>
      <c r="H285">
        <v>910.92</v>
      </c>
    </row>
    <row r="286" spans="1:8" x14ac:dyDescent="0.25">
      <c r="A286" t="s">
        <v>324</v>
      </c>
      <c r="B286">
        <v>13</v>
      </c>
      <c r="C286" t="s">
        <v>5466</v>
      </c>
      <c r="D286" t="s">
        <v>5467</v>
      </c>
      <c r="E286">
        <v>644.53</v>
      </c>
      <c r="F286">
        <v>943.73</v>
      </c>
      <c r="G286">
        <v>1057.69</v>
      </c>
      <c r="H286">
        <v>880.17</v>
      </c>
    </row>
    <row r="287" spans="1:8" x14ac:dyDescent="0.25">
      <c r="A287" t="s">
        <v>324</v>
      </c>
      <c r="B287">
        <v>14</v>
      </c>
      <c r="C287" t="s">
        <v>4869</v>
      </c>
      <c r="D287" t="s">
        <v>4870</v>
      </c>
      <c r="E287">
        <v>531.41</v>
      </c>
      <c r="F287">
        <v>633.53</v>
      </c>
      <c r="G287">
        <v>644.04999999999995</v>
      </c>
      <c r="H287">
        <v>846.12</v>
      </c>
    </row>
    <row r="288" spans="1:8" x14ac:dyDescent="0.25">
      <c r="A288" t="s">
        <v>324</v>
      </c>
      <c r="B288">
        <v>15</v>
      </c>
      <c r="C288" t="s">
        <v>4925</v>
      </c>
      <c r="D288" t="s">
        <v>4926</v>
      </c>
      <c r="E288">
        <v>1668.61</v>
      </c>
      <c r="F288">
        <v>2802.75</v>
      </c>
      <c r="G288">
        <v>875.13</v>
      </c>
      <c r="H288">
        <v>827.04</v>
      </c>
    </row>
    <row r="289" spans="1:8" x14ac:dyDescent="0.25">
      <c r="A289" t="s">
        <v>324</v>
      </c>
      <c r="B289">
        <v>16</v>
      </c>
      <c r="C289" t="s">
        <v>4985</v>
      </c>
      <c r="D289" t="s">
        <v>4986</v>
      </c>
      <c r="E289">
        <v>1010.29</v>
      </c>
      <c r="F289">
        <v>634.22</v>
      </c>
      <c r="G289">
        <v>832</v>
      </c>
      <c r="H289">
        <v>802.58</v>
      </c>
    </row>
    <row r="290" spans="1:8" x14ac:dyDescent="0.25">
      <c r="A290" t="s">
        <v>324</v>
      </c>
      <c r="B290">
        <v>17</v>
      </c>
      <c r="C290" t="s">
        <v>4837</v>
      </c>
      <c r="D290" t="s">
        <v>4838</v>
      </c>
      <c r="E290">
        <v>414.5</v>
      </c>
      <c r="F290">
        <v>607.57000000000005</v>
      </c>
      <c r="G290">
        <v>502.39</v>
      </c>
      <c r="H290">
        <v>728.31</v>
      </c>
    </row>
    <row r="291" spans="1:8" x14ac:dyDescent="0.25">
      <c r="A291" t="s">
        <v>324</v>
      </c>
      <c r="B291">
        <v>18</v>
      </c>
      <c r="C291" t="s">
        <v>5194</v>
      </c>
      <c r="D291" t="s">
        <v>5195</v>
      </c>
      <c r="E291">
        <v>366.47</v>
      </c>
      <c r="F291">
        <v>699.95</v>
      </c>
      <c r="G291">
        <v>793.21</v>
      </c>
      <c r="H291">
        <v>689.13</v>
      </c>
    </row>
    <row r="292" spans="1:8" x14ac:dyDescent="0.25">
      <c r="A292" t="s">
        <v>324</v>
      </c>
      <c r="B292">
        <v>19</v>
      </c>
      <c r="C292" t="s">
        <v>4847</v>
      </c>
      <c r="D292" t="s">
        <v>4848</v>
      </c>
      <c r="E292">
        <v>575.45000000000005</v>
      </c>
      <c r="F292">
        <v>743.56</v>
      </c>
      <c r="G292">
        <v>743.71</v>
      </c>
      <c r="H292">
        <v>683.41</v>
      </c>
    </row>
    <row r="293" spans="1:8" x14ac:dyDescent="0.25">
      <c r="A293" t="s">
        <v>324</v>
      </c>
      <c r="B293">
        <v>20</v>
      </c>
      <c r="C293" t="s">
        <v>5973</v>
      </c>
      <c r="D293" t="s">
        <v>5974</v>
      </c>
      <c r="E293">
        <v>718.6</v>
      </c>
      <c r="F293">
        <v>817.76</v>
      </c>
      <c r="G293">
        <v>760.72</v>
      </c>
      <c r="H293">
        <v>647.36</v>
      </c>
    </row>
    <row r="294" spans="1:8" x14ac:dyDescent="0.25">
      <c r="A294" t="s">
        <v>324</v>
      </c>
      <c r="B294">
        <v>21</v>
      </c>
      <c r="C294" t="s">
        <v>5895</v>
      </c>
      <c r="D294" t="s">
        <v>5896</v>
      </c>
      <c r="E294">
        <v>179.12</v>
      </c>
      <c r="F294">
        <v>169.93</v>
      </c>
      <c r="G294">
        <v>200.86</v>
      </c>
      <c r="H294">
        <v>614.04</v>
      </c>
    </row>
    <row r="295" spans="1:8" x14ac:dyDescent="0.25">
      <c r="A295" t="s">
        <v>324</v>
      </c>
      <c r="B295">
        <v>22</v>
      </c>
      <c r="C295" t="s">
        <v>4776</v>
      </c>
      <c r="D295" t="s">
        <v>4777</v>
      </c>
      <c r="E295">
        <v>546.84</v>
      </c>
      <c r="F295">
        <v>552.9</v>
      </c>
      <c r="G295">
        <v>664.42</v>
      </c>
      <c r="H295">
        <v>601.01</v>
      </c>
    </row>
    <row r="296" spans="1:8" x14ac:dyDescent="0.25">
      <c r="A296" t="s">
        <v>324</v>
      </c>
      <c r="B296">
        <v>23</v>
      </c>
      <c r="C296" t="s">
        <v>5534</v>
      </c>
      <c r="D296" t="s">
        <v>5531</v>
      </c>
      <c r="E296">
        <v>846.57</v>
      </c>
      <c r="F296">
        <v>851.88</v>
      </c>
      <c r="G296">
        <v>922.08</v>
      </c>
      <c r="H296">
        <v>584.27</v>
      </c>
    </row>
    <row r="297" spans="1:8" x14ac:dyDescent="0.25">
      <c r="A297" t="s">
        <v>324</v>
      </c>
      <c r="B297">
        <v>24</v>
      </c>
      <c r="C297" t="s">
        <v>5660</v>
      </c>
      <c r="D297" t="s">
        <v>5248</v>
      </c>
      <c r="E297">
        <v>722.52</v>
      </c>
      <c r="F297">
        <v>784.03</v>
      </c>
      <c r="G297">
        <v>766.47</v>
      </c>
      <c r="H297">
        <v>574.13</v>
      </c>
    </row>
    <row r="298" spans="1:8" x14ac:dyDescent="0.25">
      <c r="A298" t="s">
        <v>324</v>
      </c>
      <c r="B298">
        <v>25</v>
      </c>
      <c r="C298" t="s">
        <v>5413</v>
      </c>
      <c r="D298" t="s">
        <v>5414</v>
      </c>
      <c r="E298">
        <v>103.13</v>
      </c>
      <c r="F298">
        <v>327.92</v>
      </c>
      <c r="G298">
        <v>726.85</v>
      </c>
      <c r="H298">
        <v>557.59</v>
      </c>
    </row>
    <row r="299" spans="1:8" x14ac:dyDescent="0.25">
      <c r="A299" t="s">
        <v>4057</v>
      </c>
      <c r="B299">
        <v>0</v>
      </c>
      <c r="C299" t="s">
        <v>4742</v>
      </c>
      <c r="D299" t="s">
        <v>4743</v>
      </c>
      <c r="E299">
        <v>3808.65</v>
      </c>
      <c r="F299">
        <v>4523.45</v>
      </c>
      <c r="G299">
        <v>3783.44</v>
      </c>
      <c r="H299">
        <v>1934.12</v>
      </c>
    </row>
    <row r="300" spans="1:8" x14ac:dyDescent="0.25">
      <c r="A300" t="s">
        <v>4057</v>
      </c>
      <c r="B300">
        <v>0</v>
      </c>
      <c r="C300" t="s">
        <v>354</v>
      </c>
      <c r="D300" t="s">
        <v>4744</v>
      </c>
      <c r="E300">
        <v>2753.49</v>
      </c>
      <c r="F300">
        <v>3105.92</v>
      </c>
      <c r="G300">
        <v>2797.54</v>
      </c>
      <c r="H300">
        <v>1379.76</v>
      </c>
    </row>
    <row r="301" spans="1:8" x14ac:dyDescent="0.25">
      <c r="A301" t="s">
        <v>4057</v>
      </c>
      <c r="B301">
        <v>1</v>
      </c>
      <c r="C301" t="s">
        <v>637</v>
      </c>
      <c r="D301" t="s">
        <v>4794</v>
      </c>
      <c r="E301">
        <v>1998.38</v>
      </c>
      <c r="F301">
        <v>2300.0500000000002</v>
      </c>
      <c r="G301">
        <v>1571.56</v>
      </c>
      <c r="H301">
        <v>630.49</v>
      </c>
    </row>
    <row r="302" spans="1:8" x14ac:dyDescent="0.25">
      <c r="A302" t="s">
        <v>4057</v>
      </c>
      <c r="B302">
        <v>2</v>
      </c>
      <c r="C302" t="s">
        <v>643</v>
      </c>
      <c r="D302" t="s">
        <v>4769</v>
      </c>
      <c r="E302">
        <v>338.03</v>
      </c>
      <c r="F302">
        <v>377.94</v>
      </c>
      <c r="G302">
        <v>461.95</v>
      </c>
      <c r="H302">
        <v>201.28</v>
      </c>
    </row>
    <row r="303" spans="1:8" x14ac:dyDescent="0.25">
      <c r="A303" t="s">
        <v>4057</v>
      </c>
      <c r="B303">
        <v>3</v>
      </c>
      <c r="C303" t="s">
        <v>640</v>
      </c>
      <c r="D303" t="s">
        <v>4900</v>
      </c>
      <c r="E303">
        <v>0.05</v>
      </c>
      <c r="F303">
        <v>0</v>
      </c>
      <c r="G303">
        <v>287.26</v>
      </c>
      <c r="H303">
        <v>146.63</v>
      </c>
    </row>
    <row r="304" spans="1:8" x14ac:dyDescent="0.25">
      <c r="A304" t="s">
        <v>4057</v>
      </c>
      <c r="B304">
        <v>4</v>
      </c>
      <c r="C304" t="s">
        <v>4745</v>
      </c>
      <c r="D304" t="s">
        <v>4746</v>
      </c>
      <c r="E304">
        <v>108.28</v>
      </c>
      <c r="F304">
        <v>106.52</v>
      </c>
      <c r="G304">
        <v>143.38999999999999</v>
      </c>
      <c r="H304">
        <v>92.74</v>
      </c>
    </row>
    <row r="305" spans="1:8" x14ac:dyDescent="0.25">
      <c r="A305" t="s">
        <v>4057</v>
      </c>
      <c r="B305">
        <v>5</v>
      </c>
      <c r="C305" t="s">
        <v>4753</v>
      </c>
      <c r="D305" t="s">
        <v>4746</v>
      </c>
      <c r="E305">
        <v>108.26</v>
      </c>
      <c r="F305">
        <v>97.82</v>
      </c>
      <c r="G305">
        <v>92.86</v>
      </c>
      <c r="H305">
        <v>57.76</v>
      </c>
    </row>
    <row r="306" spans="1:8" x14ac:dyDescent="0.25">
      <c r="A306" t="s">
        <v>4057</v>
      </c>
      <c r="B306">
        <v>6</v>
      </c>
      <c r="C306" t="s">
        <v>5616</v>
      </c>
      <c r="D306" t="s">
        <v>5617</v>
      </c>
      <c r="E306">
        <v>20.260000000000002</v>
      </c>
      <c r="F306">
        <v>24.48</v>
      </c>
      <c r="G306">
        <v>40.25</v>
      </c>
      <c r="H306">
        <v>28.05</v>
      </c>
    </row>
    <row r="307" spans="1:8" x14ac:dyDescent="0.25">
      <c r="A307" t="s">
        <v>4057</v>
      </c>
      <c r="B307">
        <v>7</v>
      </c>
      <c r="C307" t="s">
        <v>5975</v>
      </c>
      <c r="D307" t="s">
        <v>5931</v>
      </c>
      <c r="E307">
        <v>22.93</v>
      </c>
      <c r="F307">
        <v>18.489999999999998</v>
      </c>
      <c r="G307">
        <v>13.26</v>
      </c>
      <c r="H307">
        <v>22.13</v>
      </c>
    </row>
    <row r="308" spans="1:8" x14ac:dyDescent="0.25">
      <c r="A308" t="s">
        <v>4057</v>
      </c>
      <c r="B308">
        <v>8</v>
      </c>
      <c r="C308" t="s">
        <v>4765</v>
      </c>
      <c r="D308" t="s">
        <v>4766</v>
      </c>
      <c r="E308">
        <v>19.71</v>
      </c>
      <c r="F308">
        <v>17.86</v>
      </c>
      <c r="G308">
        <v>29.84</v>
      </c>
      <c r="H308">
        <v>21.88</v>
      </c>
    </row>
    <row r="309" spans="1:8" x14ac:dyDescent="0.25">
      <c r="A309" t="s">
        <v>4057</v>
      </c>
      <c r="B309">
        <v>9</v>
      </c>
      <c r="C309" t="s">
        <v>5435</v>
      </c>
      <c r="D309" t="s">
        <v>5436</v>
      </c>
      <c r="E309">
        <v>16</v>
      </c>
      <c r="F309">
        <v>15.81</v>
      </c>
      <c r="G309">
        <v>17.5</v>
      </c>
      <c r="H309">
        <v>19.77</v>
      </c>
    </row>
    <row r="310" spans="1:8" x14ac:dyDescent="0.25">
      <c r="A310" t="s">
        <v>4057</v>
      </c>
      <c r="B310">
        <v>10</v>
      </c>
      <c r="C310" t="s">
        <v>5976</v>
      </c>
      <c r="D310" t="s">
        <v>5977</v>
      </c>
      <c r="E310">
        <v>15.66</v>
      </c>
      <c r="F310">
        <v>18.09</v>
      </c>
      <c r="G310">
        <v>30.22</v>
      </c>
      <c r="H310">
        <v>18.829999999999998</v>
      </c>
    </row>
    <row r="311" spans="1:8" x14ac:dyDescent="0.25">
      <c r="A311" t="s">
        <v>4057</v>
      </c>
      <c r="B311">
        <v>11</v>
      </c>
      <c r="C311" t="s">
        <v>5978</v>
      </c>
      <c r="D311" t="s">
        <v>5979</v>
      </c>
      <c r="E311">
        <v>0.09</v>
      </c>
      <c r="F311">
        <v>0.01</v>
      </c>
      <c r="G311">
        <v>0.01</v>
      </c>
      <c r="H311">
        <v>17.420000000000002</v>
      </c>
    </row>
    <row r="312" spans="1:8" x14ac:dyDescent="0.25">
      <c r="A312" t="s">
        <v>4057</v>
      </c>
      <c r="B312">
        <v>12</v>
      </c>
      <c r="C312" t="s">
        <v>5980</v>
      </c>
      <c r="D312" t="s">
        <v>5981</v>
      </c>
      <c r="E312">
        <v>6.81</v>
      </c>
      <c r="F312">
        <v>4.87</v>
      </c>
      <c r="G312">
        <v>2.72</v>
      </c>
      <c r="H312">
        <v>12.99</v>
      </c>
    </row>
    <row r="313" spans="1:8" x14ac:dyDescent="0.25">
      <c r="A313" t="s">
        <v>4057</v>
      </c>
      <c r="B313">
        <v>13</v>
      </c>
      <c r="C313" t="s">
        <v>5721</v>
      </c>
      <c r="D313" t="s">
        <v>5722</v>
      </c>
      <c r="E313">
        <v>16.18</v>
      </c>
      <c r="F313">
        <v>14.03</v>
      </c>
      <c r="G313">
        <v>12.25</v>
      </c>
      <c r="H313">
        <v>12.07</v>
      </c>
    </row>
    <row r="314" spans="1:8" x14ac:dyDescent="0.25">
      <c r="A314" t="s">
        <v>4057</v>
      </c>
      <c r="B314">
        <v>14</v>
      </c>
      <c r="C314" t="s">
        <v>5843</v>
      </c>
      <c r="D314" t="s">
        <v>5844</v>
      </c>
      <c r="E314">
        <v>11.02</v>
      </c>
      <c r="F314">
        <v>12.73</v>
      </c>
      <c r="G314">
        <v>11.5</v>
      </c>
      <c r="H314">
        <v>10</v>
      </c>
    </row>
    <row r="315" spans="1:8" x14ac:dyDescent="0.25">
      <c r="A315" t="s">
        <v>4057</v>
      </c>
      <c r="B315">
        <v>15</v>
      </c>
      <c r="C315" t="s">
        <v>5982</v>
      </c>
      <c r="D315" t="s">
        <v>5983</v>
      </c>
      <c r="E315">
        <v>7.93</v>
      </c>
      <c r="F315">
        <v>8.93</v>
      </c>
      <c r="G315">
        <v>9.33</v>
      </c>
      <c r="H315">
        <v>9.69</v>
      </c>
    </row>
    <row r="316" spans="1:8" x14ac:dyDescent="0.25">
      <c r="A316" t="s">
        <v>4057</v>
      </c>
      <c r="B316">
        <v>16</v>
      </c>
      <c r="C316" t="s">
        <v>5835</v>
      </c>
      <c r="D316" t="s">
        <v>5836</v>
      </c>
      <c r="E316">
        <v>11.99</v>
      </c>
      <c r="F316">
        <v>12.71</v>
      </c>
      <c r="G316">
        <v>12.51</v>
      </c>
      <c r="H316">
        <v>9.56</v>
      </c>
    </row>
    <row r="317" spans="1:8" x14ac:dyDescent="0.25">
      <c r="A317" t="s">
        <v>4057</v>
      </c>
      <c r="B317">
        <v>17</v>
      </c>
      <c r="C317" t="s">
        <v>5895</v>
      </c>
      <c r="D317" t="s">
        <v>5896</v>
      </c>
      <c r="E317">
        <v>1.41</v>
      </c>
      <c r="F317">
        <v>1.26</v>
      </c>
      <c r="G317">
        <v>1.33</v>
      </c>
      <c r="H317">
        <v>9.43</v>
      </c>
    </row>
    <row r="318" spans="1:8" x14ac:dyDescent="0.25">
      <c r="A318" t="s">
        <v>4057</v>
      </c>
      <c r="B318">
        <v>18</v>
      </c>
      <c r="C318" t="s">
        <v>5930</v>
      </c>
      <c r="D318" t="s">
        <v>5931</v>
      </c>
      <c r="E318">
        <v>6.14</v>
      </c>
      <c r="F318">
        <v>7.98</v>
      </c>
      <c r="G318">
        <v>8.34</v>
      </c>
      <c r="H318">
        <v>8.7200000000000006</v>
      </c>
    </row>
    <row r="319" spans="1:8" x14ac:dyDescent="0.25">
      <c r="A319" t="s">
        <v>4057</v>
      </c>
      <c r="B319">
        <v>19</v>
      </c>
      <c r="C319" t="s">
        <v>4947</v>
      </c>
      <c r="D319" t="s">
        <v>4948</v>
      </c>
      <c r="E319">
        <v>13.37</v>
      </c>
      <c r="F319">
        <v>12.78</v>
      </c>
      <c r="G319">
        <v>10.55</v>
      </c>
      <c r="H319">
        <v>8.42</v>
      </c>
    </row>
    <row r="320" spans="1:8" x14ac:dyDescent="0.25">
      <c r="A320" t="s">
        <v>4057</v>
      </c>
      <c r="B320">
        <v>20</v>
      </c>
      <c r="C320" t="s">
        <v>5851</v>
      </c>
      <c r="D320" t="s">
        <v>5852</v>
      </c>
      <c r="E320">
        <v>0</v>
      </c>
      <c r="F320">
        <v>6.61</v>
      </c>
      <c r="G320">
        <v>0</v>
      </c>
      <c r="H320">
        <v>8</v>
      </c>
    </row>
    <row r="321" spans="1:8" x14ac:dyDescent="0.25">
      <c r="A321" t="s">
        <v>4057</v>
      </c>
      <c r="B321">
        <v>21</v>
      </c>
      <c r="C321" t="s">
        <v>5356</v>
      </c>
      <c r="D321" t="s">
        <v>5357</v>
      </c>
      <c r="E321">
        <v>3.28</v>
      </c>
      <c r="F321">
        <v>19.649999999999999</v>
      </c>
      <c r="G321">
        <v>9.5</v>
      </c>
      <c r="H321">
        <v>7.21</v>
      </c>
    </row>
    <row r="322" spans="1:8" x14ac:dyDescent="0.25">
      <c r="A322" t="s">
        <v>4057</v>
      </c>
      <c r="B322">
        <v>22</v>
      </c>
      <c r="C322" t="s">
        <v>5984</v>
      </c>
      <c r="D322" t="s">
        <v>5985</v>
      </c>
      <c r="E322">
        <v>9.39</v>
      </c>
      <c r="F322">
        <v>8.1300000000000008</v>
      </c>
      <c r="G322">
        <v>8.82</v>
      </c>
      <c r="H322">
        <v>7.2</v>
      </c>
    </row>
    <row r="323" spans="1:8" x14ac:dyDescent="0.25">
      <c r="A323" t="s">
        <v>4057</v>
      </c>
      <c r="B323">
        <v>23</v>
      </c>
      <c r="C323" t="s">
        <v>5986</v>
      </c>
      <c r="D323" t="s">
        <v>5987</v>
      </c>
      <c r="E323">
        <v>7.71</v>
      </c>
      <c r="F323">
        <v>7.85</v>
      </c>
      <c r="G323">
        <v>8.94</v>
      </c>
      <c r="H323">
        <v>6.82</v>
      </c>
    </row>
    <row r="324" spans="1:8" x14ac:dyDescent="0.25">
      <c r="A324" t="s">
        <v>4057</v>
      </c>
      <c r="B324">
        <v>24</v>
      </c>
      <c r="C324" t="s">
        <v>5988</v>
      </c>
      <c r="D324" t="s">
        <v>5989</v>
      </c>
      <c r="E324">
        <v>4.76</v>
      </c>
      <c r="F324">
        <v>4.49</v>
      </c>
      <c r="G324">
        <v>5.95</v>
      </c>
      <c r="H324">
        <v>6.38</v>
      </c>
    </row>
    <row r="325" spans="1:8" x14ac:dyDescent="0.25">
      <c r="A325" t="s">
        <v>4057</v>
      </c>
      <c r="B325">
        <v>25</v>
      </c>
      <c r="C325" t="s">
        <v>4896</v>
      </c>
      <c r="D325" t="s">
        <v>4897</v>
      </c>
      <c r="E325">
        <v>5.84</v>
      </c>
      <c r="F325">
        <v>6.83</v>
      </c>
      <c r="G325">
        <v>7.69</v>
      </c>
      <c r="H325">
        <v>6.3</v>
      </c>
    </row>
    <row r="326" spans="1:8" x14ac:dyDescent="0.25">
      <c r="A326" t="s">
        <v>327</v>
      </c>
      <c r="B326">
        <v>0</v>
      </c>
      <c r="C326" t="s">
        <v>4742</v>
      </c>
      <c r="D326" t="s">
        <v>4743</v>
      </c>
      <c r="E326">
        <v>5642.62</v>
      </c>
      <c r="F326">
        <v>6883.28</v>
      </c>
      <c r="G326">
        <v>5125.54</v>
      </c>
      <c r="H326">
        <v>5498.48</v>
      </c>
    </row>
    <row r="327" spans="1:8" x14ac:dyDescent="0.25">
      <c r="A327" t="s">
        <v>327</v>
      </c>
      <c r="B327">
        <v>0</v>
      </c>
      <c r="C327" t="s">
        <v>354</v>
      </c>
      <c r="D327" t="s">
        <v>4744</v>
      </c>
      <c r="E327">
        <v>3859.86</v>
      </c>
      <c r="F327">
        <v>5011.4799999999996</v>
      </c>
      <c r="G327">
        <v>3477.29</v>
      </c>
      <c r="H327">
        <v>3817.47</v>
      </c>
    </row>
    <row r="328" spans="1:8" x14ac:dyDescent="0.25">
      <c r="A328" t="s">
        <v>327</v>
      </c>
      <c r="B328">
        <v>1</v>
      </c>
      <c r="C328" t="s">
        <v>4925</v>
      </c>
      <c r="D328" t="s">
        <v>4926</v>
      </c>
      <c r="E328">
        <v>1787.05</v>
      </c>
      <c r="F328">
        <v>2379.58</v>
      </c>
      <c r="G328">
        <v>1381.26</v>
      </c>
      <c r="H328">
        <v>1477.17</v>
      </c>
    </row>
    <row r="329" spans="1:8" x14ac:dyDescent="0.25">
      <c r="A329" t="s">
        <v>327</v>
      </c>
      <c r="B329">
        <v>2</v>
      </c>
      <c r="C329" t="s">
        <v>5154</v>
      </c>
      <c r="D329" t="s">
        <v>5155</v>
      </c>
      <c r="E329">
        <v>642.32000000000005</v>
      </c>
      <c r="F329">
        <v>977.84</v>
      </c>
      <c r="G329">
        <v>652.44000000000005</v>
      </c>
      <c r="H329">
        <v>512.36</v>
      </c>
    </row>
    <row r="330" spans="1:8" x14ac:dyDescent="0.25">
      <c r="A330" t="s">
        <v>327</v>
      </c>
      <c r="B330">
        <v>3</v>
      </c>
      <c r="C330" t="s">
        <v>5539</v>
      </c>
      <c r="D330" t="s">
        <v>5540</v>
      </c>
      <c r="E330">
        <v>665.74</v>
      </c>
      <c r="F330">
        <v>580.28</v>
      </c>
      <c r="G330">
        <v>379.24</v>
      </c>
      <c r="H330">
        <v>476.09</v>
      </c>
    </row>
    <row r="331" spans="1:8" x14ac:dyDescent="0.25">
      <c r="A331" t="s">
        <v>327</v>
      </c>
      <c r="B331">
        <v>4</v>
      </c>
      <c r="C331" t="s">
        <v>5142</v>
      </c>
      <c r="D331" t="s">
        <v>5143</v>
      </c>
      <c r="E331">
        <v>11.75</v>
      </c>
      <c r="F331">
        <v>14.3</v>
      </c>
      <c r="G331">
        <v>11.81</v>
      </c>
      <c r="H331">
        <v>165.98</v>
      </c>
    </row>
    <row r="332" spans="1:8" x14ac:dyDescent="0.25">
      <c r="A332" t="s">
        <v>327</v>
      </c>
      <c r="B332">
        <v>5</v>
      </c>
      <c r="C332" t="s">
        <v>643</v>
      </c>
      <c r="D332" t="s">
        <v>4769</v>
      </c>
      <c r="E332">
        <v>91.07</v>
      </c>
      <c r="F332">
        <v>156.19</v>
      </c>
      <c r="G332">
        <v>180.25</v>
      </c>
      <c r="H332">
        <v>125.61</v>
      </c>
    </row>
    <row r="333" spans="1:8" x14ac:dyDescent="0.25">
      <c r="A333" t="s">
        <v>327</v>
      </c>
      <c r="B333">
        <v>6</v>
      </c>
      <c r="C333" t="s">
        <v>5920</v>
      </c>
      <c r="D333" t="s">
        <v>5921</v>
      </c>
      <c r="E333">
        <v>94.39</v>
      </c>
      <c r="F333">
        <v>101.98</v>
      </c>
      <c r="G333">
        <v>59.28</v>
      </c>
      <c r="H333">
        <v>110.91</v>
      </c>
    </row>
    <row r="334" spans="1:8" x14ac:dyDescent="0.25">
      <c r="A334" t="s">
        <v>327</v>
      </c>
      <c r="B334">
        <v>7</v>
      </c>
      <c r="C334" t="s">
        <v>4843</v>
      </c>
      <c r="D334" t="s">
        <v>4844</v>
      </c>
      <c r="E334">
        <v>48.83</v>
      </c>
      <c r="F334">
        <v>55.28</v>
      </c>
      <c r="G334">
        <v>70.540000000000006</v>
      </c>
      <c r="H334">
        <v>106.95</v>
      </c>
    </row>
    <row r="335" spans="1:8" x14ac:dyDescent="0.25">
      <c r="A335" t="s">
        <v>327</v>
      </c>
      <c r="B335">
        <v>8</v>
      </c>
      <c r="C335" t="s">
        <v>4875</v>
      </c>
      <c r="D335" t="s">
        <v>4876</v>
      </c>
      <c r="E335">
        <v>44.5</v>
      </c>
      <c r="F335">
        <v>88.17</v>
      </c>
      <c r="G335">
        <v>76.75</v>
      </c>
      <c r="H335">
        <v>71.72</v>
      </c>
    </row>
    <row r="336" spans="1:8" x14ac:dyDescent="0.25">
      <c r="A336" t="s">
        <v>327</v>
      </c>
      <c r="B336">
        <v>9</v>
      </c>
      <c r="C336" t="s">
        <v>5922</v>
      </c>
      <c r="D336" t="s">
        <v>5923</v>
      </c>
      <c r="E336">
        <v>0</v>
      </c>
      <c r="F336">
        <v>8.18</v>
      </c>
      <c r="G336">
        <v>39.78</v>
      </c>
      <c r="H336">
        <v>70.59</v>
      </c>
    </row>
    <row r="337" spans="1:8" x14ac:dyDescent="0.25">
      <c r="A337" t="s">
        <v>327</v>
      </c>
      <c r="B337">
        <v>10</v>
      </c>
      <c r="C337" t="s">
        <v>5990</v>
      </c>
      <c r="D337" t="s">
        <v>5991</v>
      </c>
      <c r="E337">
        <v>57.29</v>
      </c>
      <c r="F337">
        <v>95.08</v>
      </c>
      <c r="G337">
        <v>96.35</v>
      </c>
      <c r="H337">
        <v>68.11</v>
      </c>
    </row>
    <row r="338" spans="1:8" x14ac:dyDescent="0.25">
      <c r="A338" t="s">
        <v>327</v>
      </c>
      <c r="B338">
        <v>11</v>
      </c>
      <c r="C338" t="s">
        <v>5574</v>
      </c>
      <c r="D338" t="s">
        <v>5575</v>
      </c>
      <c r="E338">
        <v>0</v>
      </c>
      <c r="F338">
        <v>10.56</v>
      </c>
      <c r="G338">
        <v>20.440000000000001</v>
      </c>
      <c r="H338">
        <v>63.59</v>
      </c>
    </row>
    <row r="339" spans="1:8" x14ac:dyDescent="0.25">
      <c r="A339" t="s">
        <v>327</v>
      </c>
      <c r="B339">
        <v>12</v>
      </c>
      <c r="C339" t="s">
        <v>5984</v>
      </c>
      <c r="D339" t="s">
        <v>5985</v>
      </c>
      <c r="E339">
        <v>57.6</v>
      </c>
      <c r="F339">
        <v>71.900000000000006</v>
      </c>
      <c r="G339">
        <v>80.87</v>
      </c>
      <c r="H339">
        <v>57.1</v>
      </c>
    </row>
    <row r="340" spans="1:8" x14ac:dyDescent="0.25">
      <c r="A340" t="s">
        <v>327</v>
      </c>
      <c r="B340">
        <v>13</v>
      </c>
      <c r="C340" t="s">
        <v>5992</v>
      </c>
      <c r="D340" t="s">
        <v>5993</v>
      </c>
      <c r="E340">
        <v>22.64</v>
      </c>
      <c r="F340">
        <v>32.53</v>
      </c>
      <c r="G340">
        <v>43.03</v>
      </c>
      <c r="H340">
        <v>56.63</v>
      </c>
    </row>
    <row r="341" spans="1:8" x14ac:dyDescent="0.25">
      <c r="A341" t="s">
        <v>327</v>
      </c>
      <c r="B341">
        <v>14</v>
      </c>
      <c r="C341" t="s">
        <v>4985</v>
      </c>
      <c r="D341" t="s">
        <v>4986</v>
      </c>
      <c r="E341">
        <v>14.5</v>
      </c>
      <c r="F341">
        <v>20.13</v>
      </c>
      <c r="G341">
        <v>25.37</v>
      </c>
      <c r="H341">
        <v>51.34</v>
      </c>
    </row>
    <row r="342" spans="1:8" x14ac:dyDescent="0.25">
      <c r="A342" t="s">
        <v>327</v>
      </c>
      <c r="B342">
        <v>15</v>
      </c>
      <c r="C342" t="s">
        <v>5140</v>
      </c>
      <c r="D342" t="s">
        <v>5141</v>
      </c>
      <c r="E342">
        <v>6.1</v>
      </c>
      <c r="F342">
        <v>9.44</v>
      </c>
      <c r="G342">
        <v>20.16</v>
      </c>
      <c r="H342">
        <v>50.32</v>
      </c>
    </row>
    <row r="343" spans="1:8" x14ac:dyDescent="0.25">
      <c r="A343" t="s">
        <v>327</v>
      </c>
      <c r="B343">
        <v>16</v>
      </c>
      <c r="C343" t="s">
        <v>5433</v>
      </c>
      <c r="D343" t="s">
        <v>5434</v>
      </c>
      <c r="E343">
        <v>40.35</v>
      </c>
      <c r="F343">
        <v>51.93</v>
      </c>
      <c r="G343">
        <v>51.2</v>
      </c>
      <c r="H343">
        <v>45.52</v>
      </c>
    </row>
    <row r="344" spans="1:8" x14ac:dyDescent="0.25">
      <c r="A344" t="s">
        <v>327</v>
      </c>
      <c r="B344">
        <v>17</v>
      </c>
      <c r="C344" t="s">
        <v>5994</v>
      </c>
      <c r="D344" t="s">
        <v>5995</v>
      </c>
      <c r="E344">
        <v>19.05</v>
      </c>
      <c r="F344">
        <v>12.54</v>
      </c>
      <c r="G344">
        <v>16.940000000000001</v>
      </c>
      <c r="H344">
        <v>43.56</v>
      </c>
    </row>
    <row r="345" spans="1:8" x14ac:dyDescent="0.25">
      <c r="A345" t="s">
        <v>327</v>
      </c>
      <c r="B345">
        <v>18</v>
      </c>
      <c r="C345" t="s">
        <v>5996</v>
      </c>
      <c r="D345" t="s">
        <v>5997</v>
      </c>
      <c r="E345">
        <v>24.15</v>
      </c>
      <c r="F345">
        <v>36.130000000000003</v>
      </c>
      <c r="G345">
        <v>4.46</v>
      </c>
      <c r="H345">
        <v>43.43</v>
      </c>
    </row>
    <row r="346" spans="1:8" x14ac:dyDescent="0.25">
      <c r="A346" t="s">
        <v>327</v>
      </c>
      <c r="B346">
        <v>19</v>
      </c>
      <c r="C346" t="s">
        <v>5998</v>
      </c>
      <c r="D346" t="s">
        <v>5999</v>
      </c>
      <c r="E346">
        <v>54.16</v>
      </c>
      <c r="F346">
        <v>65.2</v>
      </c>
      <c r="G346">
        <v>48.9</v>
      </c>
      <c r="H346">
        <v>39.75</v>
      </c>
    </row>
    <row r="347" spans="1:8" x14ac:dyDescent="0.25">
      <c r="A347" t="s">
        <v>327</v>
      </c>
      <c r="B347">
        <v>20</v>
      </c>
      <c r="C347" t="s">
        <v>4851</v>
      </c>
      <c r="D347" t="s">
        <v>4852</v>
      </c>
      <c r="E347">
        <v>53.77</v>
      </c>
      <c r="F347">
        <v>95.83</v>
      </c>
      <c r="G347">
        <v>49.53</v>
      </c>
      <c r="H347">
        <v>38.159999999999997</v>
      </c>
    </row>
    <row r="348" spans="1:8" x14ac:dyDescent="0.25">
      <c r="A348" t="s">
        <v>327</v>
      </c>
      <c r="B348">
        <v>21</v>
      </c>
      <c r="C348" t="s">
        <v>5614</v>
      </c>
      <c r="D348" t="s">
        <v>5615</v>
      </c>
      <c r="E348">
        <v>19.75</v>
      </c>
      <c r="F348">
        <v>25.71</v>
      </c>
      <c r="G348">
        <v>27.35</v>
      </c>
      <c r="H348">
        <v>34.619999999999997</v>
      </c>
    </row>
    <row r="349" spans="1:8" x14ac:dyDescent="0.25">
      <c r="A349" t="s">
        <v>327</v>
      </c>
      <c r="B349">
        <v>22</v>
      </c>
      <c r="C349" t="s">
        <v>5605</v>
      </c>
      <c r="D349" t="s">
        <v>5606</v>
      </c>
      <c r="E349">
        <v>40.22</v>
      </c>
      <c r="F349">
        <v>47.98</v>
      </c>
      <c r="G349">
        <v>33.42</v>
      </c>
      <c r="H349">
        <v>28.73</v>
      </c>
    </row>
    <row r="350" spans="1:8" x14ac:dyDescent="0.25">
      <c r="A350" t="s">
        <v>327</v>
      </c>
      <c r="B350">
        <v>23</v>
      </c>
      <c r="C350" t="s">
        <v>5148</v>
      </c>
      <c r="D350" t="s">
        <v>5149</v>
      </c>
      <c r="E350">
        <v>28.28</v>
      </c>
      <c r="F350">
        <v>19.02</v>
      </c>
      <c r="G350">
        <v>40.58</v>
      </c>
      <c r="H350">
        <v>27.9</v>
      </c>
    </row>
    <row r="351" spans="1:8" x14ac:dyDescent="0.25">
      <c r="A351" t="s">
        <v>327</v>
      </c>
      <c r="B351">
        <v>24</v>
      </c>
      <c r="C351" t="s">
        <v>5164</v>
      </c>
      <c r="D351" t="s">
        <v>5165</v>
      </c>
      <c r="E351">
        <v>10.67</v>
      </c>
      <c r="F351">
        <v>14.49</v>
      </c>
      <c r="G351">
        <v>29.24</v>
      </c>
      <c r="H351">
        <v>25.68</v>
      </c>
    </row>
    <row r="352" spans="1:8" x14ac:dyDescent="0.25">
      <c r="A352" t="s">
        <v>327</v>
      </c>
      <c r="B352">
        <v>25</v>
      </c>
      <c r="C352" t="s">
        <v>5326</v>
      </c>
      <c r="D352" t="s">
        <v>4755</v>
      </c>
      <c r="E352">
        <v>25.69</v>
      </c>
      <c r="F352">
        <v>41.19</v>
      </c>
      <c r="G352">
        <v>38.1</v>
      </c>
      <c r="H352">
        <v>25.63</v>
      </c>
    </row>
    <row r="353" spans="1:8" x14ac:dyDescent="0.25">
      <c r="A353" t="s">
        <v>330</v>
      </c>
      <c r="B353">
        <v>0</v>
      </c>
      <c r="C353" t="s">
        <v>4742</v>
      </c>
      <c r="D353" t="s">
        <v>4743</v>
      </c>
      <c r="E353">
        <v>135897.91</v>
      </c>
      <c r="F353">
        <v>156813.78</v>
      </c>
      <c r="G353">
        <v>163761.56</v>
      </c>
      <c r="H353">
        <v>155992.03</v>
      </c>
    </row>
    <row r="354" spans="1:8" x14ac:dyDescent="0.25">
      <c r="A354" t="s">
        <v>330</v>
      </c>
      <c r="B354">
        <v>0</v>
      </c>
      <c r="C354" t="s">
        <v>354</v>
      </c>
      <c r="D354" t="s">
        <v>4744</v>
      </c>
      <c r="E354">
        <v>63284</v>
      </c>
      <c r="F354">
        <v>77362.58</v>
      </c>
      <c r="G354">
        <v>83793.320000000007</v>
      </c>
      <c r="H354">
        <v>80882.100000000006</v>
      </c>
    </row>
    <row r="355" spans="1:8" x14ac:dyDescent="0.25">
      <c r="A355" t="s">
        <v>330</v>
      </c>
      <c r="B355">
        <v>1</v>
      </c>
      <c r="C355" t="s">
        <v>4937</v>
      </c>
      <c r="D355" t="s">
        <v>4938</v>
      </c>
      <c r="E355">
        <v>11829.09</v>
      </c>
      <c r="F355">
        <v>15088.42</v>
      </c>
      <c r="G355">
        <v>16383.68</v>
      </c>
      <c r="H355">
        <v>18755.39</v>
      </c>
    </row>
    <row r="356" spans="1:8" x14ac:dyDescent="0.25">
      <c r="A356" t="s">
        <v>330</v>
      </c>
      <c r="B356">
        <v>2</v>
      </c>
      <c r="C356" t="s">
        <v>637</v>
      </c>
      <c r="D356" t="s">
        <v>4794</v>
      </c>
      <c r="E356">
        <v>20187.259999999998</v>
      </c>
      <c r="F356">
        <v>25215.45</v>
      </c>
      <c r="G356">
        <v>25102.44</v>
      </c>
      <c r="H356">
        <v>17045.939999999999</v>
      </c>
    </row>
    <row r="357" spans="1:8" x14ac:dyDescent="0.25">
      <c r="A357" t="s">
        <v>330</v>
      </c>
      <c r="B357">
        <v>3</v>
      </c>
      <c r="C357" t="s">
        <v>4933</v>
      </c>
      <c r="D357" t="s">
        <v>4934</v>
      </c>
      <c r="E357">
        <v>3718.53</v>
      </c>
      <c r="F357">
        <v>5794.48</v>
      </c>
      <c r="G357">
        <v>7881.1</v>
      </c>
      <c r="H357">
        <v>12371.39</v>
      </c>
    </row>
    <row r="358" spans="1:8" x14ac:dyDescent="0.25">
      <c r="A358" t="s">
        <v>330</v>
      </c>
      <c r="B358">
        <v>4</v>
      </c>
      <c r="C358" t="s">
        <v>4847</v>
      </c>
      <c r="D358" t="s">
        <v>4848</v>
      </c>
      <c r="E358">
        <v>3091.31</v>
      </c>
      <c r="F358">
        <v>4949.96</v>
      </c>
      <c r="G358">
        <v>5253.98</v>
      </c>
      <c r="H358">
        <v>5320.12</v>
      </c>
    </row>
    <row r="359" spans="1:8" x14ac:dyDescent="0.25">
      <c r="A359" t="s">
        <v>330</v>
      </c>
      <c r="B359">
        <v>5</v>
      </c>
      <c r="C359" t="s">
        <v>4975</v>
      </c>
      <c r="D359" t="s">
        <v>4976</v>
      </c>
      <c r="E359">
        <v>6845.24</v>
      </c>
      <c r="F359">
        <v>7955.53</v>
      </c>
      <c r="G359">
        <v>7367.45</v>
      </c>
      <c r="H359">
        <v>4328.92</v>
      </c>
    </row>
    <row r="360" spans="1:8" x14ac:dyDescent="0.25">
      <c r="A360" t="s">
        <v>330</v>
      </c>
      <c r="B360">
        <v>6</v>
      </c>
      <c r="C360" t="s">
        <v>4843</v>
      </c>
      <c r="D360" t="s">
        <v>4844</v>
      </c>
      <c r="E360">
        <v>1792.22</v>
      </c>
      <c r="F360">
        <v>2598.16</v>
      </c>
      <c r="G360">
        <v>3369.7</v>
      </c>
      <c r="H360">
        <v>4082.1</v>
      </c>
    </row>
    <row r="361" spans="1:8" x14ac:dyDescent="0.25">
      <c r="A361" t="s">
        <v>330</v>
      </c>
      <c r="B361">
        <v>7</v>
      </c>
      <c r="C361" t="s">
        <v>5721</v>
      </c>
      <c r="D361" t="s">
        <v>5722</v>
      </c>
      <c r="E361">
        <v>2833.62</v>
      </c>
      <c r="F361">
        <v>3102.09</v>
      </c>
      <c r="G361">
        <v>3480.67</v>
      </c>
      <c r="H361">
        <v>3726.58</v>
      </c>
    </row>
    <row r="362" spans="1:8" x14ac:dyDescent="0.25">
      <c r="A362" t="s">
        <v>330</v>
      </c>
      <c r="B362">
        <v>8</v>
      </c>
      <c r="C362" t="s">
        <v>4941</v>
      </c>
      <c r="D362" t="s">
        <v>4942</v>
      </c>
      <c r="E362">
        <v>197.92</v>
      </c>
      <c r="F362">
        <v>513.29999999999995</v>
      </c>
      <c r="G362">
        <v>1499.51</v>
      </c>
      <c r="H362">
        <v>2474.29</v>
      </c>
    </row>
    <row r="363" spans="1:8" x14ac:dyDescent="0.25">
      <c r="A363" t="s">
        <v>330</v>
      </c>
      <c r="B363">
        <v>9</v>
      </c>
      <c r="C363" t="s">
        <v>5851</v>
      </c>
      <c r="D363" t="s">
        <v>5852</v>
      </c>
      <c r="E363">
        <v>1786.73</v>
      </c>
      <c r="F363">
        <v>2312.16</v>
      </c>
      <c r="G363">
        <v>3210.3</v>
      </c>
      <c r="H363">
        <v>1475</v>
      </c>
    </row>
    <row r="364" spans="1:8" x14ac:dyDescent="0.25">
      <c r="A364" t="s">
        <v>330</v>
      </c>
      <c r="B364">
        <v>10</v>
      </c>
      <c r="C364" t="s">
        <v>5083</v>
      </c>
      <c r="D364" t="s">
        <v>5084</v>
      </c>
      <c r="E364">
        <v>1120.43</v>
      </c>
      <c r="F364">
        <v>797.12</v>
      </c>
      <c r="G364">
        <v>1015.78</v>
      </c>
      <c r="H364">
        <v>1283.93</v>
      </c>
    </row>
    <row r="365" spans="1:8" x14ac:dyDescent="0.25">
      <c r="A365" t="s">
        <v>330</v>
      </c>
      <c r="B365">
        <v>11</v>
      </c>
      <c r="C365" t="s">
        <v>4797</v>
      </c>
      <c r="D365" t="s">
        <v>4798</v>
      </c>
      <c r="E365">
        <v>21.04</v>
      </c>
      <c r="F365">
        <v>24.93</v>
      </c>
      <c r="G365">
        <v>249.16</v>
      </c>
      <c r="H365">
        <v>1198.07</v>
      </c>
    </row>
    <row r="366" spans="1:8" x14ac:dyDescent="0.25">
      <c r="A366" t="s">
        <v>330</v>
      </c>
      <c r="B366">
        <v>12</v>
      </c>
      <c r="C366" t="s">
        <v>5895</v>
      </c>
      <c r="D366" t="s">
        <v>5896</v>
      </c>
      <c r="E366">
        <v>217.87</v>
      </c>
      <c r="F366">
        <v>218.14</v>
      </c>
      <c r="G366">
        <v>233.19</v>
      </c>
      <c r="H366">
        <v>1156.26</v>
      </c>
    </row>
    <row r="367" spans="1:8" x14ac:dyDescent="0.25">
      <c r="A367" t="s">
        <v>330</v>
      </c>
      <c r="B367">
        <v>13</v>
      </c>
      <c r="C367" t="s">
        <v>4857</v>
      </c>
      <c r="D367" t="s">
        <v>4858</v>
      </c>
      <c r="E367">
        <v>1415.68</v>
      </c>
      <c r="F367">
        <v>1441.19</v>
      </c>
      <c r="G367">
        <v>1371.71</v>
      </c>
      <c r="H367">
        <v>772.39</v>
      </c>
    </row>
    <row r="368" spans="1:8" x14ac:dyDescent="0.25">
      <c r="A368" t="s">
        <v>330</v>
      </c>
      <c r="B368">
        <v>14</v>
      </c>
      <c r="C368" t="s">
        <v>5212</v>
      </c>
      <c r="D368" t="s">
        <v>5213</v>
      </c>
      <c r="E368">
        <v>874.27</v>
      </c>
      <c r="F368">
        <v>915.19</v>
      </c>
      <c r="G368">
        <v>755.27</v>
      </c>
      <c r="H368">
        <v>724.69</v>
      </c>
    </row>
    <row r="369" spans="1:8" x14ac:dyDescent="0.25">
      <c r="A369" t="s">
        <v>330</v>
      </c>
      <c r="B369">
        <v>15</v>
      </c>
      <c r="C369" t="s">
        <v>4855</v>
      </c>
      <c r="D369" t="s">
        <v>4856</v>
      </c>
      <c r="E369">
        <v>1316.97</v>
      </c>
      <c r="F369">
        <v>1255.94</v>
      </c>
      <c r="G369">
        <v>1105.49</v>
      </c>
      <c r="H369">
        <v>718.38</v>
      </c>
    </row>
    <row r="370" spans="1:8" x14ac:dyDescent="0.25">
      <c r="A370" t="s">
        <v>330</v>
      </c>
      <c r="B370">
        <v>16</v>
      </c>
      <c r="C370" t="s">
        <v>5023</v>
      </c>
      <c r="D370" t="s">
        <v>5024</v>
      </c>
      <c r="E370">
        <v>874.21</v>
      </c>
      <c r="F370">
        <v>889.04</v>
      </c>
      <c r="G370">
        <v>787.12</v>
      </c>
      <c r="H370">
        <v>700.28</v>
      </c>
    </row>
    <row r="371" spans="1:8" x14ac:dyDescent="0.25">
      <c r="A371" t="s">
        <v>330</v>
      </c>
      <c r="B371">
        <v>17</v>
      </c>
      <c r="C371" t="s">
        <v>5914</v>
      </c>
      <c r="D371" t="s">
        <v>5915</v>
      </c>
      <c r="E371">
        <v>695.88</v>
      </c>
      <c r="F371">
        <v>605.79</v>
      </c>
      <c r="G371">
        <v>538.44000000000005</v>
      </c>
      <c r="H371">
        <v>580.57000000000005</v>
      </c>
    </row>
    <row r="372" spans="1:8" x14ac:dyDescent="0.25">
      <c r="A372" t="s">
        <v>330</v>
      </c>
      <c r="B372">
        <v>18</v>
      </c>
      <c r="C372" t="s">
        <v>5912</v>
      </c>
      <c r="D372" t="s">
        <v>5913</v>
      </c>
      <c r="E372">
        <v>1210.75</v>
      </c>
      <c r="F372">
        <v>846.42</v>
      </c>
      <c r="G372">
        <v>801.68</v>
      </c>
      <c r="H372">
        <v>552.6</v>
      </c>
    </row>
    <row r="373" spans="1:8" x14ac:dyDescent="0.25">
      <c r="A373" t="s">
        <v>330</v>
      </c>
      <c r="B373">
        <v>19</v>
      </c>
      <c r="C373" t="s">
        <v>5833</v>
      </c>
      <c r="D373" t="s">
        <v>5834</v>
      </c>
      <c r="E373">
        <v>460.15</v>
      </c>
      <c r="F373">
        <v>526.44000000000005</v>
      </c>
      <c r="G373">
        <v>483.15</v>
      </c>
      <c r="H373">
        <v>549.66999999999996</v>
      </c>
    </row>
    <row r="374" spans="1:8" x14ac:dyDescent="0.25">
      <c r="A374" t="s">
        <v>330</v>
      </c>
      <c r="B374">
        <v>20</v>
      </c>
      <c r="C374" t="s">
        <v>5498</v>
      </c>
      <c r="D374" t="s">
        <v>5499</v>
      </c>
      <c r="E374">
        <v>542.25</v>
      </c>
      <c r="F374">
        <v>358.23</v>
      </c>
      <c r="G374">
        <v>430.91</v>
      </c>
      <c r="H374">
        <v>529.09</v>
      </c>
    </row>
    <row r="375" spans="1:8" x14ac:dyDescent="0.25">
      <c r="A375" t="s">
        <v>330</v>
      </c>
      <c r="B375">
        <v>21</v>
      </c>
      <c r="C375" t="s">
        <v>5916</v>
      </c>
      <c r="D375" t="s">
        <v>5917</v>
      </c>
      <c r="E375">
        <v>338.38</v>
      </c>
      <c r="F375">
        <v>366.42</v>
      </c>
      <c r="G375">
        <v>459.16</v>
      </c>
      <c r="H375">
        <v>515.21</v>
      </c>
    </row>
    <row r="376" spans="1:8" x14ac:dyDescent="0.25">
      <c r="A376" t="s">
        <v>330</v>
      </c>
      <c r="B376">
        <v>22</v>
      </c>
      <c r="C376" t="s">
        <v>5660</v>
      </c>
      <c r="D376" t="s">
        <v>5248</v>
      </c>
      <c r="E376">
        <v>487.89</v>
      </c>
      <c r="F376">
        <v>619.04999999999995</v>
      </c>
      <c r="G376">
        <v>635.35</v>
      </c>
      <c r="H376">
        <v>510</v>
      </c>
    </row>
    <row r="377" spans="1:8" x14ac:dyDescent="0.25">
      <c r="A377" t="s">
        <v>330</v>
      </c>
      <c r="B377">
        <v>23</v>
      </c>
      <c r="C377" t="s">
        <v>4985</v>
      </c>
      <c r="D377" t="s">
        <v>4986</v>
      </c>
      <c r="E377">
        <v>590.66999999999996</v>
      </c>
      <c r="F377">
        <v>441.06</v>
      </c>
      <c r="G377">
        <v>510.95</v>
      </c>
      <c r="H377">
        <v>505.28</v>
      </c>
    </row>
    <row r="378" spans="1:8" x14ac:dyDescent="0.25">
      <c r="A378" t="s">
        <v>330</v>
      </c>
      <c r="B378">
        <v>24</v>
      </c>
      <c r="C378" t="s">
        <v>4867</v>
      </c>
      <c r="D378" t="s">
        <v>4868</v>
      </c>
      <c r="E378">
        <v>506.75</v>
      </c>
      <c r="F378">
        <v>495.85</v>
      </c>
      <c r="G378">
        <v>538.26</v>
      </c>
      <c r="H378">
        <v>503.25</v>
      </c>
    </row>
    <row r="379" spans="1:8" x14ac:dyDescent="0.25">
      <c r="A379" t="s">
        <v>330</v>
      </c>
      <c r="B379">
        <v>25</v>
      </c>
      <c r="C379" t="s">
        <v>6000</v>
      </c>
      <c r="D379" t="s">
        <v>6001</v>
      </c>
      <c r="E379">
        <v>328.91</v>
      </c>
      <c r="F379">
        <v>32.21</v>
      </c>
      <c r="G379">
        <v>328.87</v>
      </c>
      <c r="H379">
        <v>502.71</v>
      </c>
    </row>
    <row r="380" spans="1:8" x14ac:dyDescent="0.25">
      <c r="A380" t="s">
        <v>334</v>
      </c>
      <c r="B380">
        <v>0</v>
      </c>
      <c r="C380" t="s">
        <v>4742</v>
      </c>
      <c r="D380" t="s">
        <v>4743</v>
      </c>
      <c r="E380">
        <v>54396.23</v>
      </c>
      <c r="F380">
        <v>61686.95</v>
      </c>
      <c r="G380">
        <v>64574.43</v>
      </c>
      <c r="H380">
        <v>63889.09</v>
      </c>
    </row>
    <row r="381" spans="1:8" x14ac:dyDescent="0.25">
      <c r="A381" t="s">
        <v>334</v>
      </c>
      <c r="B381">
        <v>0</v>
      </c>
      <c r="C381" t="s">
        <v>354</v>
      </c>
      <c r="D381" t="s">
        <v>4744</v>
      </c>
      <c r="E381">
        <v>15115.45</v>
      </c>
      <c r="F381">
        <v>21842.39</v>
      </c>
      <c r="G381">
        <v>28952.61</v>
      </c>
      <c r="H381">
        <v>30676.07</v>
      </c>
    </row>
    <row r="382" spans="1:8" x14ac:dyDescent="0.25">
      <c r="A382" t="s">
        <v>334</v>
      </c>
      <c r="B382">
        <v>1</v>
      </c>
      <c r="C382" t="s">
        <v>5206</v>
      </c>
      <c r="D382" t="s">
        <v>5207</v>
      </c>
      <c r="E382">
        <v>2350.52</v>
      </c>
      <c r="F382">
        <v>3145.54</v>
      </c>
      <c r="G382">
        <v>5569.17</v>
      </c>
      <c r="H382">
        <v>6808.19</v>
      </c>
    </row>
    <row r="383" spans="1:8" x14ac:dyDescent="0.25">
      <c r="A383" t="s">
        <v>334</v>
      </c>
      <c r="B383">
        <v>2</v>
      </c>
      <c r="C383" t="s">
        <v>5308</v>
      </c>
      <c r="D383" t="s">
        <v>5309</v>
      </c>
      <c r="E383">
        <v>65.650000000000006</v>
      </c>
      <c r="F383">
        <v>2247.54</v>
      </c>
      <c r="G383">
        <v>2777.6</v>
      </c>
      <c r="H383">
        <v>3517.61</v>
      </c>
    </row>
    <row r="384" spans="1:8" x14ac:dyDescent="0.25">
      <c r="A384" t="s">
        <v>334</v>
      </c>
      <c r="B384">
        <v>3</v>
      </c>
      <c r="C384" t="s">
        <v>6002</v>
      </c>
      <c r="D384" t="s">
        <v>6003</v>
      </c>
      <c r="E384">
        <v>21.45</v>
      </c>
      <c r="F384">
        <v>19.89</v>
      </c>
      <c r="G384">
        <v>1917.62</v>
      </c>
      <c r="H384">
        <v>3172.08</v>
      </c>
    </row>
    <row r="385" spans="1:8" x14ac:dyDescent="0.25">
      <c r="A385" t="s">
        <v>334</v>
      </c>
      <c r="B385">
        <v>4</v>
      </c>
      <c r="C385" t="s">
        <v>4929</v>
      </c>
      <c r="D385" t="s">
        <v>4930</v>
      </c>
      <c r="E385">
        <v>1648.26</v>
      </c>
      <c r="F385">
        <v>2587.5500000000002</v>
      </c>
      <c r="G385">
        <v>2966.89</v>
      </c>
      <c r="H385">
        <v>2996.91</v>
      </c>
    </row>
    <row r="386" spans="1:8" x14ac:dyDescent="0.25">
      <c r="A386" t="s">
        <v>334</v>
      </c>
      <c r="B386">
        <v>5</v>
      </c>
      <c r="C386" t="s">
        <v>4847</v>
      </c>
      <c r="D386" t="s">
        <v>4848</v>
      </c>
      <c r="E386">
        <v>1529.89</v>
      </c>
      <c r="F386">
        <v>1671.43</v>
      </c>
      <c r="G386">
        <v>1979.32</v>
      </c>
      <c r="H386">
        <v>2464.58</v>
      </c>
    </row>
    <row r="387" spans="1:8" x14ac:dyDescent="0.25">
      <c r="A387" t="s">
        <v>334</v>
      </c>
      <c r="B387">
        <v>6</v>
      </c>
      <c r="C387" t="s">
        <v>6004</v>
      </c>
      <c r="D387" t="s">
        <v>6005</v>
      </c>
      <c r="E387">
        <v>382.7</v>
      </c>
      <c r="F387">
        <v>688.94</v>
      </c>
      <c r="G387">
        <v>638.66999999999996</v>
      </c>
      <c r="H387">
        <v>1174.33</v>
      </c>
    </row>
    <row r="388" spans="1:8" x14ac:dyDescent="0.25">
      <c r="A388" t="s">
        <v>334</v>
      </c>
      <c r="B388">
        <v>7</v>
      </c>
      <c r="C388" t="s">
        <v>5196</v>
      </c>
      <c r="D388" t="s">
        <v>5197</v>
      </c>
      <c r="E388">
        <v>1705.98</v>
      </c>
      <c r="F388">
        <v>1979.6</v>
      </c>
      <c r="G388">
        <v>1571</v>
      </c>
      <c r="H388">
        <v>1086</v>
      </c>
    </row>
    <row r="389" spans="1:8" x14ac:dyDescent="0.25">
      <c r="A389" t="s">
        <v>334</v>
      </c>
      <c r="B389">
        <v>8</v>
      </c>
      <c r="C389" t="s">
        <v>6006</v>
      </c>
      <c r="D389" t="s">
        <v>6007</v>
      </c>
      <c r="E389">
        <v>643.69000000000005</v>
      </c>
      <c r="F389">
        <v>750.82</v>
      </c>
      <c r="G389">
        <v>1314.62</v>
      </c>
      <c r="H389">
        <v>906.07</v>
      </c>
    </row>
    <row r="390" spans="1:8" x14ac:dyDescent="0.25">
      <c r="A390" t="s">
        <v>334</v>
      </c>
      <c r="B390">
        <v>9</v>
      </c>
      <c r="C390" t="s">
        <v>4843</v>
      </c>
      <c r="D390" t="s">
        <v>4844</v>
      </c>
      <c r="E390">
        <v>541</v>
      </c>
      <c r="F390">
        <v>789.56</v>
      </c>
      <c r="G390">
        <v>908.1</v>
      </c>
      <c r="H390">
        <v>743.35</v>
      </c>
    </row>
    <row r="391" spans="1:8" x14ac:dyDescent="0.25">
      <c r="A391" t="s">
        <v>334</v>
      </c>
      <c r="B391">
        <v>10</v>
      </c>
      <c r="C391" t="s">
        <v>5200</v>
      </c>
      <c r="D391" t="s">
        <v>5201</v>
      </c>
      <c r="E391">
        <v>856.21</v>
      </c>
      <c r="F391">
        <v>956.31</v>
      </c>
      <c r="G391">
        <v>795.84</v>
      </c>
      <c r="H391">
        <v>742.12</v>
      </c>
    </row>
    <row r="392" spans="1:8" x14ac:dyDescent="0.25">
      <c r="A392" t="s">
        <v>334</v>
      </c>
      <c r="B392">
        <v>11</v>
      </c>
      <c r="C392" t="s">
        <v>4849</v>
      </c>
      <c r="D392" t="s">
        <v>4850</v>
      </c>
      <c r="E392">
        <v>515.07000000000005</v>
      </c>
      <c r="F392">
        <v>607.53</v>
      </c>
      <c r="G392">
        <v>852.95</v>
      </c>
      <c r="H392">
        <v>701.27</v>
      </c>
    </row>
    <row r="393" spans="1:8" x14ac:dyDescent="0.25">
      <c r="A393" t="s">
        <v>334</v>
      </c>
      <c r="B393">
        <v>12</v>
      </c>
      <c r="C393" t="s">
        <v>5023</v>
      </c>
      <c r="D393" t="s">
        <v>5024</v>
      </c>
      <c r="E393">
        <v>817.48</v>
      </c>
      <c r="F393">
        <v>997.07</v>
      </c>
      <c r="G393">
        <v>977.58</v>
      </c>
      <c r="H393">
        <v>682.12</v>
      </c>
    </row>
    <row r="394" spans="1:8" x14ac:dyDescent="0.25">
      <c r="A394" t="s">
        <v>334</v>
      </c>
      <c r="B394">
        <v>13</v>
      </c>
      <c r="C394" t="s">
        <v>4977</v>
      </c>
      <c r="D394" t="s">
        <v>4978</v>
      </c>
      <c r="E394">
        <v>264.83</v>
      </c>
      <c r="F394">
        <v>536.77</v>
      </c>
      <c r="G394">
        <v>1202.69</v>
      </c>
      <c r="H394">
        <v>558.69000000000005</v>
      </c>
    </row>
    <row r="395" spans="1:8" x14ac:dyDescent="0.25">
      <c r="A395" t="s">
        <v>334</v>
      </c>
      <c r="B395">
        <v>14</v>
      </c>
      <c r="C395" t="s">
        <v>4857</v>
      </c>
      <c r="D395" t="s">
        <v>4858</v>
      </c>
      <c r="E395">
        <v>165.62</v>
      </c>
      <c r="F395">
        <v>240.21</v>
      </c>
      <c r="G395">
        <v>462.57</v>
      </c>
      <c r="H395">
        <v>552.28</v>
      </c>
    </row>
    <row r="396" spans="1:8" x14ac:dyDescent="0.25">
      <c r="A396" t="s">
        <v>334</v>
      </c>
      <c r="B396">
        <v>15</v>
      </c>
      <c r="C396" t="s">
        <v>5936</v>
      </c>
      <c r="D396" t="s">
        <v>5937</v>
      </c>
      <c r="E396">
        <v>1305.53</v>
      </c>
      <c r="F396">
        <v>1600.6</v>
      </c>
      <c r="G396">
        <v>1488.63</v>
      </c>
      <c r="H396">
        <v>522.54999999999995</v>
      </c>
    </row>
    <row r="397" spans="1:8" x14ac:dyDescent="0.25">
      <c r="A397" t="s">
        <v>334</v>
      </c>
      <c r="B397">
        <v>16</v>
      </c>
      <c r="C397" t="s">
        <v>5312</v>
      </c>
      <c r="D397" t="s">
        <v>5313</v>
      </c>
      <c r="E397">
        <v>144.66</v>
      </c>
      <c r="F397">
        <v>102.21</v>
      </c>
      <c r="G397">
        <v>124.98</v>
      </c>
      <c r="H397">
        <v>470.15</v>
      </c>
    </row>
    <row r="398" spans="1:8" x14ac:dyDescent="0.25">
      <c r="A398" t="s">
        <v>334</v>
      </c>
      <c r="B398">
        <v>17</v>
      </c>
      <c r="C398" t="s">
        <v>5212</v>
      </c>
      <c r="D398" t="s">
        <v>5213</v>
      </c>
      <c r="E398">
        <v>277.60000000000002</v>
      </c>
      <c r="F398">
        <v>313.18</v>
      </c>
      <c r="G398">
        <v>352.13</v>
      </c>
      <c r="H398">
        <v>462.32</v>
      </c>
    </row>
    <row r="399" spans="1:8" x14ac:dyDescent="0.25">
      <c r="A399" t="s">
        <v>334</v>
      </c>
      <c r="B399">
        <v>18</v>
      </c>
      <c r="C399" t="s">
        <v>5603</v>
      </c>
      <c r="D399" t="s">
        <v>5604</v>
      </c>
      <c r="E399">
        <v>332.54</v>
      </c>
      <c r="F399">
        <v>371.23</v>
      </c>
      <c r="G399">
        <v>484.94</v>
      </c>
      <c r="H399">
        <v>435.76</v>
      </c>
    </row>
    <row r="400" spans="1:8" x14ac:dyDescent="0.25">
      <c r="A400" t="s">
        <v>334</v>
      </c>
      <c r="B400">
        <v>19</v>
      </c>
      <c r="C400" t="s">
        <v>6008</v>
      </c>
      <c r="D400" t="s">
        <v>6009</v>
      </c>
      <c r="E400">
        <v>0.1</v>
      </c>
      <c r="F400">
        <v>0.16</v>
      </c>
      <c r="G400">
        <v>215.56</v>
      </c>
      <c r="H400">
        <v>432.75</v>
      </c>
    </row>
    <row r="401" spans="1:8" x14ac:dyDescent="0.25">
      <c r="A401" t="s">
        <v>334</v>
      </c>
      <c r="B401">
        <v>20</v>
      </c>
      <c r="C401" t="s">
        <v>6010</v>
      </c>
      <c r="D401" t="s">
        <v>6011</v>
      </c>
      <c r="E401">
        <v>197.62</v>
      </c>
      <c r="F401">
        <v>405.48</v>
      </c>
      <c r="G401">
        <v>395.8</v>
      </c>
      <c r="H401">
        <v>399.22</v>
      </c>
    </row>
    <row r="402" spans="1:8" x14ac:dyDescent="0.25">
      <c r="A402" t="s">
        <v>334</v>
      </c>
      <c r="B402">
        <v>21</v>
      </c>
      <c r="C402" t="s">
        <v>5190</v>
      </c>
      <c r="D402" t="s">
        <v>5191</v>
      </c>
      <c r="E402">
        <v>281.07</v>
      </c>
      <c r="F402">
        <v>373.5</v>
      </c>
      <c r="G402">
        <v>402.54</v>
      </c>
      <c r="H402">
        <v>395.7</v>
      </c>
    </row>
    <row r="403" spans="1:8" x14ac:dyDescent="0.25">
      <c r="A403" t="s">
        <v>334</v>
      </c>
      <c r="B403">
        <v>22</v>
      </c>
      <c r="C403" t="s">
        <v>5210</v>
      </c>
      <c r="D403" t="s">
        <v>5211</v>
      </c>
      <c r="E403">
        <v>260.73</v>
      </c>
      <c r="F403">
        <v>449.62</v>
      </c>
      <c r="G403">
        <v>469.45</v>
      </c>
      <c r="H403">
        <v>380.35</v>
      </c>
    </row>
    <row r="404" spans="1:8" x14ac:dyDescent="0.25">
      <c r="A404" t="s">
        <v>334</v>
      </c>
      <c r="B404">
        <v>23</v>
      </c>
      <c r="C404" t="s">
        <v>4776</v>
      </c>
      <c r="D404" t="s">
        <v>4777</v>
      </c>
      <c r="E404">
        <v>386.96</v>
      </c>
      <c r="F404">
        <v>414.51</v>
      </c>
      <c r="G404">
        <v>429.5</v>
      </c>
      <c r="H404">
        <v>376.25</v>
      </c>
    </row>
    <row r="405" spans="1:8" x14ac:dyDescent="0.25">
      <c r="A405" t="s">
        <v>334</v>
      </c>
      <c r="B405">
        <v>24</v>
      </c>
      <c r="C405" t="s">
        <v>5498</v>
      </c>
      <c r="D405" t="s">
        <v>5499</v>
      </c>
      <c r="E405">
        <v>184.27</v>
      </c>
      <c r="F405">
        <v>275.72000000000003</v>
      </c>
      <c r="G405">
        <v>292.64</v>
      </c>
      <c r="H405">
        <v>350.22</v>
      </c>
    </row>
    <row r="406" spans="1:8" x14ac:dyDescent="0.25">
      <c r="A406" t="s">
        <v>334</v>
      </c>
      <c r="B406">
        <v>25</v>
      </c>
      <c r="C406" t="s">
        <v>5362</v>
      </c>
      <c r="D406" t="s">
        <v>5363</v>
      </c>
      <c r="E406">
        <v>236.04</v>
      </c>
      <c r="F406">
        <v>317.42</v>
      </c>
      <c r="G406">
        <v>361.83</v>
      </c>
      <c r="H406">
        <v>345.22</v>
      </c>
    </row>
    <row r="407" spans="1:8" x14ac:dyDescent="0.25">
      <c r="A407" t="s">
        <v>337</v>
      </c>
      <c r="B407">
        <v>0</v>
      </c>
      <c r="C407" t="s">
        <v>4742</v>
      </c>
      <c r="D407" t="s">
        <v>4743</v>
      </c>
      <c r="E407">
        <v>9144.77</v>
      </c>
      <c r="F407">
        <v>10711.71</v>
      </c>
      <c r="G407">
        <v>10049.57</v>
      </c>
      <c r="H407">
        <v>8966.58</v>
      </c>
    </row>
    <row r="408" spans="1:8" x14ac:dyDescent="0.25">
      <c r="A408" t="s">
        <v>337</v>
      </c>
      <c r="B408">
        <v>0</v>
      </c>
      <c r="C408" t="s">
        <v>354</v>
      </c>
      <c r="D408" t="s">
        <v>4744</v>
      </c>
      <c r="E408">
        <v>2598.2399999999998</v>
      </c>
      <c r="F408">
        <v>3418.28</v>
      </c>
      <c r="G408">
        <v>3429.49</v>
      </c>
      <c r="H408">
        <v>2782.73</v>
      </c>
    </row>
    <row r="409" spans="1:8" x14ac:dyDescent="0.25">
      <c r="A409" t="s">
        <v>337</v>
      </c>
      <c r="B409">
        <v>1</v>
      </c>
      <c r="C409" t="s">
        <v>5605</v>
      </c>
      <c r="D409" t="s">
        <v>5606</v>
      </c>
      <c r="E409">
        <v>130.99</v>
      </c>
      <c r="F409">
        <v>426.73</v>
      </c>
      <c r="G409">
        <v>653.67999999999995</v>
      </c>
      <c r="H409">
        <v>404.75</v>
      </c>
    </row>
    <row r="410" spans="1:8" x14ac:dyDescent="0.25">
      <c r="A410" t="s">
        <v>337</v>
      </c>
      <c r="B410">
        <v>2</v>
      </c>
      <c r="C410" t="s">
        <v>5618</v>
      </c>
      <c r="D410" t="s">
        <v>4783</v>
      </c>
      <c r="E410">
        <v>214.61</v>
      </c>
      <c r="F410">
        <v>237.92</v>
      </c>
      <c r="G410">
        <v>260.08999999999997</v>
      </c>
      <c r="H410">
        <v>211.33</v>
      </c>
    </row>
    <row r="411" spans="1:8" x14ac:dyDescent="0.25">
      <c r="A411" t="s">
        <v>337</v>
      </c>
      <c r="B411">
        <v>3</v>
      </c>
      <c r="C411" t="s">
        <v>5184</v>
      </c>
      <c r="D411" t="s">
        <v>5185</v>
      </c>
      <c r="E411">
        <v>222.74</v>
      </c>
      <c r="F411">
        <v>275.36</v>
      </c>
      <c r="G411">
        <v>260.18</v>
      </c>
      <c r="H411">
        <v>179.34</v>
      </c>
    </row>
    <row r="412" spans="1:8" x14ac:dyDescent="0.25">
      <c r="A412" t="s">
        <v>337</v>
      </c>
      <c r="B412">
        <v>4</v>
      </c>
      <c r="C412" t="s">
        <v>5603</v>
      </c>
      <c r="D412" t="s">
        <v>5604</v>
      </c>
      <c r="E412">
        <v>182.14</v>
      </c>
      <c r="F412">
        <v>174.95</v>
      </c>
      <c r="G412">
        <v>156.47</v>
      </c>
      <c r="H412">
        <v>151.52000000000001</v>
      </c>
    </row>
    <row r="413" spans="1:8" x14ac:dyDescent="0.25">
      <c r="A413" t="s">
        <v>337</v>
      </c>
      <c r="B413">
        <v>5</v>
      </c>
      <c r="C413" t="s">
        <v>5466</v>
      </c>
      <c r="D413" t="s">
        <v>5467</v>
      </c>
      <c r="E413">
        <v>177.04</v>
      </c>
      <c r="F413">
        <v>167.36</v>
      </c>
      <c r="G413">
        <v>179.43</v>
      </c>
      <c r="H413">
        <v>144.29</v>
      </c>
    </row>
    <row r="414" spans="1:8" x14ac:dyDescent="0.25">
      <c r="A414" t="s">
        <v>337</v>
      </c>
      <c r="B414">
        <v>6</v>
      </c>
      <c r="C414" t="s">
        <v>5893</v>
      </c>
      <c r="D414" t="s">
        <v>5894</v>
      </c>
      <c r="E414">
        <v>158.91999999999999</v>
      </c>
      <c r="F414">
        <v>120.83</v>
      </c>
      <c r="G414">
        <v>74.180000000000007</v>
      </c>
      <c r="H414">
        <v>115.41</v>
      </c>
    </row>
    <row r="415" spans="1:8" x14ac:dyDescent="0.25">
      <c r="A415" t="s">
        <v>337</v>
      </c>
      <c r="B415">
        <v>7</v>
      </c>
      <c r="C415" t="s">
        <v>4776</v>
      </c>
      <c r="D415" t="s">
        <v>4777</v>
      </c>
      <c r="E415">
        <v>105.8</v>
      </c>
      <c r="F415">
        <v>157.74</v>
      </c>
      <c r="G415">
        <v>141.5</v>
      </c>
      <c r="H415">
        <v>114.63</v>
      </c>
    </row>
    <row r="416" spans="1:8" x14ac:dyDescent="0.25">
      <c r="A416" t="s">
        <v>337</v>
      </c>
      <c r="B416">
        <v>8</v>
      </c>
      <c r="C416" t="s">
        <v>5887</v>
      </c>
      <c r="D416" t="s">
        <v>5888</v>
      </c>
      <c r="E416">
        <v>63.56</v>
      </c>
      <c r="F416">
        <v>145.69999999999999</v>
      </c>
      <c r="G416">
        <v>159.47</v>
      </c>
      <c r="H416">
        <v>109.4</v>
      </c>
    </row>
    <row r="417" spans="1:8" x14ac:dyDescent="0.25">
      <c r="A417" t="s">
        <v>337</v>
      </c>
      <c r="B417">
        <v>9</v>
      </c>
      <c r="C417" t="s">
        <v>6012</v>
      </c>
      <c r="D417" t="s">
        <v>6013</v>
      </c>
      <c r="E417">
        <v>77.73</v>
      </c>
      <c r="F417">
        <v>89.3</v>
      </c>
      <c r="G417">
        <v>91.35</v>
      </c>
      <c r="H417">
        <v>101.81</v>
      </c>
    </row>
    <row r="418" spans="1:8" x14ac:dyDescent="0.25">
      <c r="A418" t="s">
        <v>337</v>
      </c>
      <c r="B418">
        <v>10</v>
      </c>
      <c r="C418" t="s">
        <v>6014</v>
      </c>
      <c r="D418" t="s">
        <v>6015</v>
      </c>
      <c r="E418">
        <v>89.58</v>
      </c>
      <c r="F418">
        <v>109.01</v>
      </c>
      <c r="G418">
        <v>111.07</v>
      </c>
      <c r="H418">
        <v>100.51</v>
      </c>
    </row>
    <row r="419" spans="1:8" x14ac:dyDescent="0.25">
      <c r="A419" t="s">
        <v>337</v>
      </c>
      <c r="B419">
        <v>11</v>
      </c>
      <c r="C419" t="s">
        <v>4855</v>
      </c>
      <c r="D419" t="s">
        <v>4856</v>
      </c>
      <c r="E419">
        <v>158.38</v>
      </c>
      <c r="F419">
        <v>208.28</v>
      </c>
      <c r="G419">
        <v>172.14</v>
      </c>
      <c r="H419">
        <v>97.85</v>
      </c>
    </row>
    <row r="420" spans="1:8" x14ac:dyDescent="0.25">
      <c r="A420" t="s">
        <v>337</v>
      </c>
      <c r="B420">
        <v>12</v>
      </c>
      <c r="C420" t="s">
        <v>5023</v>
      </c>
      <c r="D420" t="s">
        <v>5024</v>
      </c>
      <c r="E420">
        <v>108.26</v>
      </c>
      <c r="F420">
        <v>106.85</v>
      </c>
      <c r="G420">
        <v>111.13</v>
      </c>
      <c r="H420">
        <v>95.65</v>
      </c>
    </row>
    <row r="421" spans="1:8" x14ac:dyDescent="0.25">
      <c r="A421" t="s">
        <v>337</v>
      </c>
      <c r="B421">
        <v>13</v>
      </c>
      <c r="C421" t="s">
        <v>6016</v>
      </c>
      <c r="D421" t="s">
        <v>6017</v>
      </c>
      <c r="E421">
        <v>81.64</v>
      </c>
      <c r="F421">
        <v>97.15</v>
      </c>
      <c r="G421">
        <v>85.04</v>
      </c>
      <c r="H421">
        <v>87.26</v>
      </c>
    </row>
    <row r="422" spans="1:8" x14ac:dyDescent="0.25">
      <c r="A422" t="s">
        <v>337</v>
      </c>
      <c r="B422">
        <v>14</v>
      </c>
      <c r="C422" t="s">
        <v>6018</v>
      </c>
      <c r="D422" t="s">
        <v>6019</v>
      </c>
      <c r="E422">
        <v>54.85</v>
      </c>
      <c r="F422">
        <v>65.22</v>
      </c>
      <c r="G422">
        <v>68.52</v>
      </c>
      <c r="H422">
        <v>84.48</v>
      </c>
    </row>
    <row r="423" spans="1:8" x14ac:dyDescent="0.25">
      <c r="A423" t="s">
        <v>337</v>
      </c>
      <c r="B423">
        <v>15</v>
      </c>
      <c r="C423" t="s">
        <v>6020</v>
      </c>
      <c r="D423" t="s">
        <v>6021</v>
      </c>
      <c r="E423">
        <v>123.15</v>
      </c>
      <c r="F423">
        <v>116.63</v>
      </c>
      <c r="G423">
        <v>121.68</v>
      </c>
      <c r="H423">
        <v>83.86</v>
      </c>
    </row>
    <row r="424" spans="1:8" x14ac:dyDescent="0.25">
      <c r="A424" t="s">
        <v>337</v>
      </c>
      <c r="B424">
        <v>16</v>
      </c>
      <c r="C424" t="s">
        <v>6022</v>
      </c>
      <c r="D424" t="s">
        <v>6023</v>
      </c>
      <c r="E424">
        <v>60.31</v>
      </c>
      <c r="F424">
        <v>76.92</v>
      </c>
      <c r="G424">
        <v>87.91</v>
      </c>
      <c r="H424">
        <v>79.650000000000006</v>
      </c>
    </row>
    <row r="425" spans="1:8" x14ac:dyDescent="0.25">
      <c r="A425" t="s">
        <v>337</v>
      </c>
      <c r="B425">
        <v>17</v>
      </c>
      <c r="C425" t="s">
        <v>5011</v>
      </c>
      <c r="D425" t="s">
        <v>5012</v>
      </c>
      <c r="E425">
        <v>72.52</v>
      </c>
      <c r="F425">
        <v>90.8</v>
      </c>
      <c r="G425">
        <v>86.1</v>
      </c>
      <c r="H425">
        <v>75.010000000000005</v>
      </c>
    </row>
    <row r="426" spans="1:8" x14ac:dyDescent="0.25">
      <c r="A426" t="s">
        <v>337</v>
      </c>
      <c r="B426">
        <v>18</v>
      </c>
      <c r="C426" t="s">
        <v>5857</v>
      </c>
      <c r="D426" t="s">
        <v>5858</v>
      </c>
      <c r="E426">
        <v>188.18</v>
      </c>
      <c r="F426">
        <v>247.71</v>
      </c>
      <c r="G426">
        <v>55.78</v>
      </c>
      <c r="H426">
        <v>74.569999999999993</v>
      </c>
    </row>
    <row r="427" spans="1:8" x14ac:dyDescent="0.25">
      <c r="A427" t="s">
        <v>337</v>
      </c>
      <c r="B427">
        <v>19</v>
      </c>
      <c r="C427" t="s">
        <v>4857</v>
      </c>
      <c r="D427" t="s">
        <v>4858</v>
      </c>
      <c r="E427">
        <v>124.67</v>
      </c>
      <c r="F427">
        <v>144.46</v>
      </c>
      <c r="G427">
        <v>147.13</v>
      </c>
      <c r="H427">
        <v>74.040000000000006</v>
      </c>
    </row>
    <row r="428" spans="1:8" x14ac:dyDescent="0.25">
      <c r="A428" t="s">
        <v>337</v>
      </c>
      <c r="B428">
        <v>20</v>
      </c>
      <c r="C428" t="s">
        <v>4843</v>
      </c>
      <c r="D428" t="s">
        <v>4844</v>
      </c>
      <c r="E428">
        <v>41.73</v>
      </c>
      <c r="F428">
        <v>78.900000000000006</v>
      </c>
      <c r="G428">
        <v>71.91</v>
      </c>
      <c r="H428">
        <v>73.34</v>
      </c>
    </row>
    <row r="429" spans="1:8" x14ac:dyDescent="0.25">
      <c r="A429" t="s">
        <v>337</v>
      </c>
      <c r="B429">
        <v>21</v>
      </c>
      <c r="C429" t="s">
        <v>4865</v>
      </c>
      <c r="D429" t="s">
        <v>4866</v>
      </c>
      <c r="E429">
        <v>14.68</v>
      </c>
      <c r="F429">
        <v>80.28</v>
      </c>
      <c r="G429">
        <v>33.46</v>
      </c>
      <c r="H429">
        <v>71.599999999999994</v>
      </c>
    </row>
    <row r="430" spans="1:8" x14ac:dyDescent="0.25">
      <c r="A430" t="s">
        <v>337</v>
      </c>
      <c r="B430">
        <v>22</v>
      </c>
      <c r="C430" t="s">
        <v>6024</v>
      </c>
      <c r="D430" t="s">
        <v>6025</v>
      </c>
      <c r="E430">
        <v>11.24</v>
      </c>
      <c r="F430">
        <v>41.85</v>
      </c>
      <c r="G430">
        <v>48.43</v>
      </c>
      <c r="H430">
        <v>65.900000000000006</v>
      </c>
    </row>
    <row r="431" spans="1:8" x14ac:dyDescent="0.25">
      <c r="A431" t="s">
        <v>337</v>
      </c>
      <c r="B431">
        <v>23</v>
      </c>
      <c r="C431" t="s">
        <v>5255</v>
      </c>
      <c r="D431" t="s">
        <v>5256</v>
      </c>
      <c r="E431">
        <v>51.85</v>
      </c>
      <c r="F431">
        <v>85.71</v>
      </c>
      <c r="G431">
        <v>132.88999999999999</v>
      </c>
      <c r="H431">
        <v>63.5</v>
      </c>
    </row>
    <row r="432" spans="1:8" x14ac:dyDescent="0.25">
      <c r="A432" t="s">
        <v>337</v>
      </c>
      <c r="B432">
        <v>24</v>
      </c>
      <c r="C432" t="s">
        <v>4985</v>
      </c>
      <c r="D432" t="s">
        <v>4986</v>
      </c>
      <c r="E432">
        <v>83.68</v>
      </c>
      <c r="F432">
        <v>62.12</v>
      </c>
      <c r="G432">
        <v>76.14</v>
      </c>
      <c r="H432">
        <v>62.39</v>
      </c>
    </row>
    <row r="433" spans="1:8" x14ac:dyDescent="0.25">
      <c r="A433" t="s">
        <v>337</v>
      </c>
      <c r="B433">
        <v>25</v>
      </c>
      <c r="C433" t="s">
        <v>5922</v>
      </c>
      <c r="D433" t="s">
        <v>5923</v>
      </c>
      <c r="E433">
        <v>0</v>
      </c>
      <c r="F433">
        <v>10.53</v>
      </c>
      <c r="G433">
        <v>43.81</v>
      </c>
      <c r="H433">
        <v>60.61</v>
      </c>
    </row>
    <row r="434" spans="1:8" x14ac:dyDescent="0.25">
      <c r="A434" t="s">
        <v>341</v>
      </c>
      <c r="B434">
        <v>0</v>
      </c>
      <c r="C434" t="s">
        <v>4742</v>
      </c>
      <c r="D434" t="s">
        <v>4743</v>
      </c>
      <c r="E434">
        <v>10783.6</v>
      </c>
      <c r="F434">
        <v>12286.88</v>
      </c>
      <c r="G434">
        <v>12164.32</v>
      </c>
      <c r="H434">
        <v>10482.98</v>
      </c>
    </row>
    <row r="435" spans="1:8" x14ac:dyDescent="0.25">
      <c r="A435" t="s">
        <v>341</v>
      </c>
      <c r="B435">
        <v>0</v>
      </c>
      <c r="C435" t="s">
        <v>354</v>
      </c>
      <c r="D435" t="s">
        <v>4744</v>
      </c>
      <c r="E435">
        <v>3825.27</v>
      </c>
      <c r="F435">
        <v>4362.84</v>
      </c>
      <c r="G435">
        <v>4371.8</v>
      </c>
      <c r="H435">
        <v>3615.98</v>
      </c>
    </row>
    <row r="436" spans="1:8" x14ac:dyDescent="0.25">
      <c r="A436" t="s">
        <v>341</v>
      </c>
      <c r="B436">
        <v>1</v>
      </c>
      <c r="C436" t="s">
        <v>4975</v>
      </c>
      <c r="D436" t="s">
        <v>4976</v>
      </c>
      <c r="E436">
        <v>619.58000000000004</v>
      </c>
      <c r="F436">
        <v>733.93</v>
      </c>
      <c r="G436">
        <v>855.91</v>
      </c>
      <c r="H436">
        <v>391.78</v>
      </c>
    </row>
    <row r="437" spans="1:8" x14ac:dyDescent="0.25">
      <c r="A437" t="s">
        <v>341</v>
      </c>
      <c r="B437">
        <v>2</v>
      </c>
      <c r="C437" t="s">
        <v>5851</v>
      </c>
      <c r="D437" t="s">
        <v>5852</v>
      </c>
      <c r="E437">
        <v>709.94</v>
      </c>
      <c r="F437">
        <v>655.51</v>
      </c>
      <c r="G437">
        <v>738.25</v>
      </c>
      <c r="H437">
        <v>380.16</v>
      </c>
    </row>
    <row r="438" spans="1:8" x14ac:dyDescent="0.25">
      <c r="A438" t="s">
        <v>341</v>
      </c>
      <c r="B438">
        <v>3</v>
      </c>
      <c r="C438" t="s">
        <v>4843</v>
      </c>
      <c r="D438" t="s">
        <v>4844</v>
      </c>
      <c r="E438">
        <v>174.11</v>
      </c>
      <c r="F438">
        <v>303.64</v>
      </c>
      <c r="G438">
        <v>402.29</v>
      </c>
      <c r="H438">
        <v>374.59</v>
      </c>
    </row>
    <row r="439" spans="1:8" x14ac:dyDescent="0.25">
      <c r="A439" t="s">
        <v>341</v>
      </c>
      <c r="B439">
        <v>4</v>
      </c>
      <c r="C439" t="s">
        <v>5241</v>
      </c>
      <c r="D439" t="s">
        <v>5242</v>
      </c>
      <c r="E439">
        <v>525.84</v>
      </c>
      <c r="F439">
        <v>405.48</v>
      </c>
      <c r="G439">
        <v>462.91</v>
      </c>
      <c r="H439">
        <v>295.44</v>
      </c>
    </row>
    <row r="440" spans="1:8" x14ac:dyDescent="0.25">
      <c r="A440" t="s">
        <v>341</v>
      </c>
      <c r="B440">
        <v>5</v>
      </c>
      <c r="C440" t="s">
        <v>5194</v>
      </c>
      <c r="D440" t="s">
        <v>5195</v>
      </c>
      <c r="E440">
        <v>157.76</v>
      </c>
      <c r="F440">
        <v>169.26</v>
      </c>
      <c r="G440">
        <v>193.25</v>
      </c>
      <c r="H440">
        <v>232.12</v>
      </c>
    </row>
    <row r="441" spans="1:8" x14ac:dyDescent="0.25">
      <c r="A441" t="s">
        <v>341</v>
      </c>
      <c r="B441">
        <v>6</v>
      </c>
      <c r="C441" t="s">
        <v>6026</v>
      </c>
      <c r="D441" t="s">
        <v>6027</v>
      </c>
      <c r="E441">
        <v>158.71</v>
      </c>
      <c r="F441">
        <v>191.97</v>
      </c>
      <c r="G441">
        <v>183.27</v>
      </c>
      <c r="H441">
        <v>147.85</v>
      </c>
    </row>
    <row r="442" spans="1:8" x14ac:dyDescent="0.25">
      <c r="A442" t="s">
        <v>341</v>
      </c>
      <c r="B442">
        <v>7</v>
      </c>
      <c r="C442" t="s">
        <v>6028</v>
      </c>
      <c r="D442" t="s">
        <v>6029</v>
      </c>
      <c r="E442">
        <v>125.38</v>
      </c>
      <c r="F442">
        <v>116.78</v>
      </c>
      <c r="G442">
        <v>107.55</v>
      </c>
      <c r="H442">
        <v>138.85</v>
      </c>
    </row>
    <row r="443" spans="1:8" x14ac:dyDescent="0.25">
      <c r="A443" t="s">
        <v>341</v>
      </c>
      <c r="B443">
        <v>8</v>
      </c>
      <c r="C443" t="s">
        <v>6030</v>
      </c>
      <c r="D443" t="s">
        <v>5846</v>
      </c>
      <c r="E443">
        <v>80.72</v>
      </c>
      <c r="F443">
        <v>134.05000000000001</v>
      </c>
      <c r="G443">
        <v>112.12</v>
      </c>
      <c r="H443">
        <v>125.78</v>
      </c>
    </row>
    <row r="444" spans="1:8" x14ac:dyDescent="0.25">
      <c r="A444" t="s">
        <v>341</v>
      </c>
      <c r="B444">
        <v>9</v>
      </c>
      <c r="C444" t="s">
        <v>5897</v>
      </c>
      <c r="D444" t="s">
        <v>5898</v>
      </c>
      <c r="E444">
        <v>332.25</v>
      </c>
      <c r="F444">
        <v>292.67</v>
      </c>
      <c r="G444">
        <v>146.94999999999999</v>
      </c>
      <c r="H444">
        <v>125.15</v>
      </c>
    </row>
    <row r="445" spans="1:8" x14ac:dyDescent="0.25">
      <c r="A445" t="s">
        <v>341</v>
      </c>
      <c r="B445">
        <v>10</v>
      </c>
      <c r="C445" t="s">
        <v>4861</v>
      </c>
      <c r="D445" t="s">
        <v>4862</v>
      </c>
      <c r="E445">
        <v>107.89</v>
      </c>
      <c r="F445">
        <v>155.54</v>
      </c>
      <c r="G445">
        <v>131.09</v>
      </c>
      <c r="H445">
        <v>125.13</v>
      </c>
    </row>
    <row r="446" spans="1:8" x14ac:dyDescent="0.25">
      <c r="A446" t="s">
        <v>341</v>
      </c>
      <c r="B446">
        <v>11</v>
      </c>
      <c r="C446" t="s">
        <v>5887</v>
      </c>
      <c r="D446" t="s">
        <v>5888</v>
      </c>
      <c r="E446">
        <v>25.88</v>
      </c>
      <c r="F446">
        <v>60.93</v>
      </c>
      <c r="G446">
        <v>32.61</v>
      </c>
      <c r="H446">
        <v>119.85</v>
      </c>
    </row>
    <row r="447" spans="1:8" x14ac:dyDescent="0.25">
      <c r="A447" t="s">
        <v>341</v>
      </c>
      <c r="B447">
        <v>12</v>
      </c>
      <c r="C447" t="s">
        <v>6031</v>
      </c>
      <c r="D447" t="s">
        <v>6029</v>
      </c>
      <c r="E447">
        <v>62.15</v>
      </c>
      <c r="F447">
        <v>97.83</v>
      </c>
      <c r="G447">
        <v>98.13</v>
      </c>
      <c r="H447">
        <v>117.51</v>
      </c>
    </row>
    <row r="448" spans="1:8" x14ac:dyDescent="0.25">
      <c r="A448" t="s">
        <v>341</v>
      </c>
      <c r="B448">
        <v>13</v>
      </c>
      <c r="C448" t="s">
        <v>5041</v>
      </c>
      <c r="D448" t="s">
        <v>4964</v>
      </c>
      <c r="E448">
        <v>0</v>
      </c>
      <c r="F448">
        <v>110.56</v>
      </c>
      <c r="G448">
        <v>0</v>
      </c>
      <c r="H448">
        <v>115.79</v>
      </c>
    </row>
    <row r="449" spans="1:8" x14ac:dyDescent="0.25">
      <c r="A449" t="s">
        <v>341</v>
      </c>
      <c r="B449">
        <v>14</v>
      </c>
      <c r="C449" t="s">
        <v>6032</v>
      </c>
      <c r="D449" t="s">
        <v>6033</v>
      </c>
      <c r="E449">
        <v>46</v>
      </c>
      <c r="F449">
        <v>56.42</v>
      </c>
      <c r="G449">
        <v>90.23</v>
      </c>
      <c r="H449">
        <v>110.91</v>
      </c>
    </row>
    <row r="450" spans="1:8" x14ac:dyDescent="0.25">
      <c r="A450" t="s">
        <v>341</v>
      </c>
      <c r="B450">
        <v>15</v>
      </c>
      <c r="C450" t="s">
        <v>5504</v>
      </c>
      <c r="D450" t="s">
        <v>5505</v>
      </c>
      <c r="E450">
        <v>46.2</v>
      </c>
      <c r="F450">
        <v>64.13</v>
      </c>
      <c r="G450">
        <v>54.17</v>
      </c>
      <c r="H450">
        <v>88.74</v>
      </c>
    </row>
    <row r="451" spans="1:8" x14ac:dyDescent="0.25">
      <c r="A451" t="s">
        <v>341</v>
      </c>
      <c r="B451">
        <v>16</v>
      </c>
      <c r="C451" t="s">
        <v>5466</v>
      </c>
      <c r="D451" t="s">
        <v>5467</v>
      </c>
      <c r="E451">
        <v>87.96</v>
      </c>
      <c r="F451">
        <v>86.09</v>
      </c>
      <c r="G451">
        <v>66.650000000000006</v>
      </c>
      <c r="H451">
        <v>86.8</v>
      </c>
    </row>
    <row r="452" spans="1:8" x14ac:dyDescent="0.25">
      <c r="A452" t="s">
        <v>341</v>
      </c>
      <c r="B452">
        <v>17</v>
      </c>
      <c r="C452" t="s">
        <v>6034</v>
      </c>
      <c r="D452" t="s">
        <v>6035</v>
      </c>
      <c r="E452">
        <v>0</v>
      </c>
      <c r="F452">
        <v>0</v>
      </c>
      <c r="G452">
        <v>0</v>
      </c>
      <c r="H452">
        <v>78.67</v>
      </c>
    </row>
    <row r="453" spans="1:8" x14ac:dyDescent="0.25">
      <c r="A453" t="s">
        <v>341</v>
      </c>
      <c r="B453">
        <v>18</v>
      </c>
      <c r="C453" t="s">
        <v>5451</v>
      </c>
      <c r="D453" t="s">
        <v>5452</v>
      </c>
      <c r="E453">
        <v>58.68</v>
      </c>
      <c r="F453">
        <v>82.9</v>
      </c>
      <c r="G453">
        <v>94.7</v>
      </c>
      <c r="H453">
        <v>75.02</v>
      </c>
    </row>
    <row r="454" spans="1:8" x14ac:dyDescent="0.25">
      <c r="A454" t="s">
        <v>341</v>
      </c>
      <c r="B454">
        <v>19</v>
      </c>
      <c r="C454" t="s">
        <v>5871</v>
      </c>
      <c r="D454" t="s">
        <v>5872</v>
      </c>
      <c r="E454">
        <v>92.1</v>
      </c>
      <c r="F454">
        <v>127.86</v>
      </c>
      <c r="G454">
        <v>130.38</v>
      </c>
      <c r="H454">
        <v>74.31</v>
      </c>
    </row>
    <row r="455" spans="1:8" x14ac:dyDescent="0.25">
      <c r="A455" t="s">
        <v>341</v>
      </c>
      <c r="B455">
        <v>20</v>
      </c>
      <c r="C455" t="s">
        <v>4847</v>
      </c>
      <c r="D455" t="s">
        <v>4848</v>
      </c>
      <c r="E455">
        <v>72.08</v>
      </c>
      <c r="F455">
        <v>64.400000000000006</v>
      </c>
      <c r="G455">
        <v>63.15</v>
      </c>
      <c r="H455">
        <v>74.010000000000005</v>
      </c>
    </row>
    <row r="456" spans="1:8" x14ac:dyDescent="0.25">
      <c r="A456" t="s">
        <v>341</v>
      </c>
      <c r="B456">
        <v>21</v>
      </c>
      <c r="C456" t="s">
        <v>6022</v>
      </c>
      <c r="D456" t="s">
        <v>6023</v>
      </c>
      <c r="E456">
        <v>42.02</v>
      </c>
      <c r="F456">
        <v>57.57</v>
      </c>
      <c r="G456">
        <v>70.430000000000007</v>
      </c>
      <c r="H456">
        <v>71.73</v>
      </c>
    </row>
    <row r="457" spans="1:8" x14ac:dyDescent="0.25">
      <c r="A457" t="s">
        <v>341</v>
      </c>
      <c r="B457">
        <v>22</v>
      </c>
      <c r="C457" t="s">
        <v>5889</v>
      </c>
      <c r="D457" t="s">
        <v>5890</v>
      </c>
      <c r="E457">
        <v>196.98</v>
      </c>
      <c r="F457">
        <v>224.12</v>
      </c>
      <c r="G457">
        <v>95.88</v>
      </c>
      <c r="H457">
        <v>69.78</v>
      </c>
    </row>
    <row r="458" spans="1:8" x14ac:dyDescent="0.25">
      <c r="A458" t="s">
        <v>341</v>
      </c>
      <c r="B458">
        <v>23</v>
      </c>
      <c r="C458" t="s">
        <v>6036</v>
      </c>
      <c r="D458" t="s">
        <v>6037</v>
      </c>
      <c r="E458">
        <v>53.03</v>
      </c>
      <c r="F458">
        <v>65.03</v>
      </c>
      <c r="G458">
        <v>64.430000000000007</v>
      </c>
      <c r="H458">
        <v>67.87</v>
      </c>
    </row>
    <row r="459" spans="1:8" x14ac:dyDescent="0.25">
      <c r="A459" t="s">
        <v>341</v>
      </c>
      <c r="B459">
        <v>24</v>
      </c>
      <c r="C459" t="s">
        <v>6038</v>
      </c>
      <c r="D459" t="s">
        <v>6039</v>
      </c>
      <c r="E459">
        <v>48.27</v>
      </c>
      <c r="F459">
        <v>56.51</v>
      </c>
      <c r="G459">
        <v>49.29</v>
      </c>
      <c r="H459">
        <v>64.959999999999994</v>
      </c>
    </row>
    <row r="460" spans="1:8" x14ac:dyDescent="0.25">
      <c r="A460" t="s">
        <v>341</v>
      </c>
      <c r="B460">
        <v>25</v>
      </c>
      <c r="C460" t="s">
        <v>6040</v>
      </c>
      <c r="D460" t="s">
        <v>6041</v>
      </c>
      <c r="E460">
        <v>1.72</v>
      </c>
      <c r="F460">
        <v>49.67</v>
      </c>
      <c r="G460">
        <v>128.18</v>
      </c>
      <c r="H460">
        <v>63.15</v>
      </c>
    </row>
    <row r="461" spans="1:8" x14ac:dyDescent="0.25">
      <c r="A461" t="s">
        <v>344</v>
      </c>
      <c r="B461">
        <v>0</v>
      </c>
      <c r="C461" t="s">
        <v>4742</v>
      </c>
      <c r="D461" t="s">
        <v>4743</v>
      </c>
      <c r="E461">
        <v>47003.13</v>
      </c>
      <c r="F461">
        <v>54415.88</v>
      </c>
      <c r="G461">
        <v>56846.76</v>
      </c>
      <c r="H461">
        <v>54945.35</v>
      </c>
    </row>
    <row r="462" spans="1:8" x14ac:dyDescent="0.25">
      <c r="A462" t="s">
        <v>344</v>
      </c>
      <c r="B462">
        <v>0</v>
      </c>
      <c r="C462" t="s">
        <v>354</v>
      </c>
      <c r="D462" t="s">
        <v>4744</v>
      </c>
      <c r="E462">
        <v>21442.560000000001</v>
      </c>
      <c r="F462">
        <v>26536.1</v>
      </c>
      <c r="G462">
        <v>27444.79</v>
      </c>
      <c r="H462">
        <v>29091.8</v>
      </c>
    </row>
    <row r="463" spans="1:8" x14ac:dyDescent="0.25">
      <c r="A463" t="s">
        <v>344</v>
      </c>
      <c r="B463">
        <v>1</v>
      </c>
      <c r="C463" t="s">
        <v>4941</v>
      </c>
      <c r="D463" t="s">
        <v>4942</v>
      </c>
      <c r="E463">
        <v>3293.73</v>
      </c>
      <c r="F463">
        <v>4962.96</v>
      </c>
      <c r="G463">
        <v>6902.1</v>
      </c>
      <c r="H463">
        <v>7636.34</v>
      </c>
    </row>
    <row r="464" spans="1:8" x14ac:dyDescent="0.25">
      <c r="A464" t="s">
        <v>344</v>
      </c>
      <c r="B464">
        <v>2</v>
      </c>
      <c r="C464" t="s">
        <v>4847</v>
      </c>
      <c r="D464" t="s">
        <v>4848</v>
      </c>
      <c r="E464">
        <v>5009.92</v>
      </c>
      <c r="F464">
        <v>6851.78</v>
      </c>
      <c r="G464">
        <v>4053.48</v>
      </c>
      <c r="H464">
        <v>5671.29</v>
      </c>
    </row>
    <row r="465" spans="1:8" x14ac:dyDescent="0.25">
      <c r="A465" t="s">
        <v>344</v>
      </c>
      <c r="B465">
        <v>3</v>
      </c>
      <c r="C465" t="s">
        <v>4977</v>
      </c>
      <c r="D465" t="s">
        <v>4978</v>
      </c>
      <c r="E465">
        <v>3795.43</v>
      </c>
      <c r="F465">
        <v>3289.3</v>
      </c>
      <c r="G465">
        <v>3564.31</v>
      </c>
      <c r="H465">
        <v>1905.76</v>
      </c>
    </row>
    <row r="466" spans="1:8" x14ac:dyDescent="0.25">
      <c r="A466" t="s">
        <v>344</v>
      </c>
      <c r="B466">
        <v>4</v>
      </c>
      <c r="C466" t="s">
        <v>4837</v>
      </c>
      <c r="D466" t="s">
        <v>4838</v>
      </c>
      <c r="E466">
        <v>52.58</v>
      </c>
      <c r="F466">
        <v>81.37</v>
      </c>
      <c r="G466">
        <v>1248.02</v>
      </c>
      <c r="H466">
        <v>1756.12</v>
      </c>
    </row>
    <row r="467" spans="1:8" x14ac:dyDescent="0.25">
      <c r="A467" t="s">
        <v>344</v>
      </c>
      <c r="B467">
        <v>5</v>
      </c>
      <c r="C467" t="s">
        <v>4865</v>
      </c>
      <c r="D467" t="s">
        <v>4866</v>
      </c>
      <c r="E467">
        <v>32.409999999999997</v>
      </c>
      <c r="F467">
        <v>895.01</v>
      </c>
      <c r="G467">
        <v>1646.72</v>
      </c>
      <c r="H467">
        <v>1445.72</v>
      </c>
    </row>
    <row r="468" spans="1:8" x14ac:dyDescent="0.25">
      <c r="A468" t="s">
        <v>344</v>
      </c>
      <c r="B468">
        <v>6</v>
      </c>
      <c r="C468" t="s">
        <v>4933</v>
      </c>
      <c r="D468" t="s">
        <v>4934</v>
      </c>
      <c r="E468">
        <v>365.32</v>
      </c>
      <c r="F468">
        <v>577.20000000000005</v>
      </c>
      <c r="G468">
        <v>618.74</v>
      </c>
      <c r="H468">
        <v>1088.46</v>
      </c>
    </row>
    <row r="469" spans="1:8" x14ac:dyDescent="0.25">
      <c r="A469" t="s">
        <v>344</v>
      </c>
      <c r="B469">
        <v>7</v>
      </c>
      <c r="C469" t="s">
        <v>5083</v>
      </c>
      <c r="D469" t="s">
        <v>5084</v>
      </c>
      <c r="E469">
        <v>243.29</v>
      </c>
      <c r="F469">
        <v>475.35</v>
      </c>
      <c r="G469">
        <v>273.98</v>
      </c>
      <c r="H469">
        <v>864.65</v>
      </c>
    </row>
    <row r="470" spans="1:8" x14ac:dyDescent="0.25">
      <c r="A470" t="s">
        <v>344</v>
      </c>
      <c r="B470">
        <v>8</v>
      </c>
      <c r="C470" t="s">
        <v>4782</v>
      </c>
      <c r="D470" t="s">
        <v>4783</v>
      </c>
      <c r="E470">
        <v>1138.32</v>
      </c>
      <c r="F470">
        <v>1063.02</v>
      </c>
      <c r="G470">
        <v>1007.45</v>
      </c>
      <c r="H470">
        <v>830.84</v>
      </c>
    </row>
    <row r="471" spans="1:8" x14ac:dyDescent="0.25">
      <c r="A471" t="s">
        <v>344</v>
      </c>
      <c r="B471">
        <v>9</v>
      </c>
      <c r="C471" t="s">
        <v>4925</v>
      </c>
      <c r="D471" t="s">
        <v>4926</v>
      </c>
      <c r="E471">
        <v>1603.01</v>
      </c>
      <c r="F471">
        <v>1471.83</v>
      </c>
      <c r="G471">
        <v>1283.0899999999999</v>
      </c>
      <c r="H471">
        <v>761.41</v>
      </c>
    </row>
    <row r="472" spans="1:8" x14ac:dyDescent="0.25">
      <c r="A472" t="s">
        <v>344</v>
      </c>
      <c r="B472">
        <v>10</v>
      </c>
      <c r="C472" t="s">
        <v>4776</v>
      </c>
      <c r="D472" t="s">
        <v>4777</v>
      </c>
      <c r="E472">
        <v>572.80999999999995</v>
      </c>
      <c r="F472">
        <v>632.45000000000005</v>
      </c>
      <c r="G472">
        <v>575.04</v>
      </c>
      <c r="H472">
        <v>614.07000000000005</v>
      </c>
    </row>
    <row r="473" spans="1:8" x14ac:dyDescent="0.25">
      <c r="A473" t="s">
        <v>344</v>
      </c>
      <c r="B473">
        <v>11</v>
      </c>
      <c r="C473" t="s">
        <v>4843</v>
      </c>
      <c r="D473" t="s">
        <v>4844</v>
      </c>
      <c r="E473">
        <v>509.64</v>
      </c>
      <c r="F473">
        <v>753.3</v>
      </c>
      <c r="G473">
        <v>739.34</v>
      </c>
      <c r="H473">
        <v>602.35</v>
      </c>
    </row>
    <row r="474" spans="1:8" x14ac:dyDescent="0.25">
      <c r="A474" t="s">
        <v>344</v>
      </c>
      <c r="B474">
        <v>12</v>
      </c>
      <c r="C474" t="s">
        <v>5539</v>
      </c>
      <c r="D474" t="s">
        <v>5540</v>
      </c>
      <c r="E474">
        <v>317.39</v>
      </c>
      <c r="F474">
        <v>337.87</v>
      </c>
      <c r="G474">
        <v>434.28</v>
      </c>
      <c r="H474">
        <v>596.35</v>
      </c>
    </row>
    <row r="475" spans="1:8" x14ac:dyDescent="0.25">
      <c r="A475" t="s">
        <v>344</v>
      </c>
      <c r="B475">
        <v>13</v>
      </c>
      <c r="C475" t="s">
        <v>5362</v>
      </c>
      <c r="D475" t="s">
        <v>5363</v>
      </c>
      <c r="E475">
        <v>590.63</v>
      </c>
      <c r="F475">
        <v>708.85</v>
      </c>
      <c r="G475">
        <v>608.29999999999995</v>
      </c>
      <c r="H475">
        <v>577.84</v>
      </c>
    </row>
    <row r="476" spans="1:8" x14ac:dyDescent="0.25">
      <c r="A476" t="s">
        <v>344</v>
      </c>
      <c r="B476">
        <v>14</v>
      </c>
      <c r="C476" t="s">
        <v>4929</v>
      </c>
      <c r="D476" t="s">
        <v>4930</v>
      </c>
      <c r="E476">
        <v>1090.95</v>
      </c>
      <c r="F476">
        <v>964.27</v>
      </c>
      <c r="G476">
        <v>820.39</v>
      </c>
      <c r="H476">
        <v>528.17999999999995</v>
      </c>
    </row>
    <row r="477" spans="1:8" x14ac:dyDescent="0.25">
      <c r="A477" t="s">
        <v>344</v>
      </c>
      <c r="B477">
        <v>15</v>
      </c>
      <c r="C477" t="s">
        <v>4849</v>
      </c>
      <c r="D477" t="s">
        <v>4850</v>
      </c>
      <c r="E477">
        <v>257.13</v>
      </c>
      <c r="F477">
        <v>332.85</v>
      </c>
      <c r="G477">
        <v>466.8</v>
      </c>
      <c r="H477">
        <v>477.77</v>
      </c>
    </row>
    <row r="478" spans="1:8" x14ac:dyDescent="0.25">
      <c r="A478" t="s">
        <v>344</v>
      </c>
      <c r="B478">
        <v>16</v>
      </c>
      <c r="C478" t="s">
        <v>5849</v>
      </c>
      <c r="D478" t="s">
        <v>5850</v>
      </c>
      <c r="E478">
        <v>601.95000000000005</v>
      </c>
      <c r="F478">
        <v>586.1</v>
      </c>
      <c r="G478">
        <v>605.53</v>
      </c>
      <c r="H478">
        <v>477.7</v>
      </c>
    </row>
    <row r="479" spans="1:8" x14ac:dyDescent="0.25">
      <c r="A479" t="s">
        <v>344</v>
      </c>
      <c r="B479">
        <v>17</v>
      </c>
      <c r="C479" t="s">
        <v>4759</v>
      </c>
      <c r="D479" t="s">
        <v>4760</v>
      </c>
      <c r="E479">
        <v>443.45</v>
      </c>
      <c r="F479">
        <v>614.13</v>
      </c>
      <c r="G479">
        <v>495.97</v>
      </c>
      <c r="H479">
        <v>467.38</v>
      </c>
    </row>
    <row r="480" spans="1:8" x14ac:dyDescent="0.25">
      <c r="A480" t="s">
        <v>344</v>
      </c>
      <c r="B480">
        <v>18</v>
      </c>
      <c r="C480" t="s">
        <v>5206</v>
      </c>
      <c r="D480" t="s">
        <v>5207</v>
      </c>
      <c r="E480">
        <v>175.44</v>
      </c>
      <c r="F480">
        <v>303.97000000000003</v>
      </c>
      <c r="G480">
        <v>243.85</v>
      </c>
      <c r="H480">
        <v>458.95</v>
      </c>
    </row>
    <row r="481" spans="1:8" x14ac:dyDescent="0.25">
      <c r="A481" t="s">
        <v>344</v>
      </c>
      <c r="B481">
        <v>19</v>
      </c>
      <c r="C481" t="s">
        <v>5893</v>
      </c>
      <c r="D481" t="s">
        <v>5894</v>
      </c>
      <c r="E481">
        <v>206.93</v>
      </c>
      <c r="F481">
        <v>239.46</v>
      </c>
      <c r="G481">
        <v>259.08999999999997</v>
      </c>
      <c r="H481">
        <v>385.32</v>
      </c>
    </row>
    <row r="482" spans="1:8" x14ac:dyDescent="0.25">
      <c r="A482" t="s">
        <v>344</v>
      </c>
      <c r="B482">
        <v>20</v>
      </c>
      <c r="C482" t="s">
        <v>5196</v>
      </c>
      <c r="D482" t="s">
        <v>5197</v>
      </c>
      <c r="E482">
        <v>190.25</v>
      </c>
      <c r="F482">
        <v>294.23</v>
      </c>
      <c r="G482">
        <v>284.02</v>
      </c>
      <c r="H482">
        <v>353.92</v>
      </c>
    </row>
    <row r="483" spans="1:8" x14ac:dyDescent="0.25">
      <c r="A483" t="s">
        <v>344</v>
      </c>
      <c r="B483">
        <v>21</v>
      </c>
      <c r="C483" t="s">
        <v>5023</v>
      </c>
      <c r="D483" t="s">
        <v>5024</v>
      </c>
      <c r="E483">
        <v>351.09</v>
      </c>
      <c r="F483">
        <v>313.73</v>
      </c>
      <c r="G483">
        <v>332.87</v>
      </c>
      <c r="H483">
        <v>348.1</v>
      </c>
    </row>
    <row r="484" spans="1:8" x14ac:dyDescent="0.25">
      <c r="A484" t="s">
        <v>344</v>
      </c>
      <c r="B484">
        <v>22</v>
      </c>
      <c r="C484" t="s">
        <v>5632</v>
      </c>
      <c r="D484" t="s">
        <v>5633</v>
      </c>
      <c r="E484">
        <v>0</v>
      </c>
      <c r="F484">
        <v>0</v>
      </c>
      <c r="G484">
        <v>0.04</v>
      </c>
      <c r="H484">
        <v>326.77</v>
      </c>
    </row>
    <row r="485" spans="1:8" x14ac:dyDescent="0.25">
      <c r="A485" t="s">
        <v>344</v>
      </c>
      <c r="B485">
        <v>23</v>
      </c>
      <c r="C485" t="s">
        <v>5212</v>
      </c>
      <c r="D485" t="s">
        <v>5213</v>
      </c>
      <c r="E485">
        <v>134.52000000000001</v>
      </c>
      <c r="F485">
        <v>175.13</v>
      </c>
      <c r="G485">
        <v>243.65</v>
      </c>
      <c r="H485">
        <v>319.94</v>
      </c>
    </row>
    <row r="486" spans="1:8" x14ac:dyDescent="0.25">
      <c r="A486" t="s">
        <v>344</v>
      </c>
      <c r="B486">
        <v>24</v>
      </c>
      <c r="C486" t="s">
        <v>5969</v>
      </c>
      <c r="D486" t="s">
        <v>5970</v>
      </c>
      <c r="E486">
        <v>172.58</v>
      </c>
      <c r="F486">
        <v>224.12</v>
      </c>
      <c r="G486">
        <v>284.12</v>
      </c>
      <c r="H486">
        <v>305.27</v>
      </c>
    </row>
    <row r="487" spans="1:8" x14ac:dyDescent="0.25">
      <c r="A487" t="s">
        <v>344</v>
      </c>
      <c r="B487">
        <v>25</v>
      </c>
      <c r="C487" t="s">
        <v>5857</v>
      </c>
      <c r="D487" t="s">
        <v>5858</v>
      </c>
      <c r="E487">
        <v>293.77</v>
      </c>
      <c r="F487">
        <v>387.83</v>
      </c>
      <c r="G487">
        <v>453.61</v>
      </c>
      <c r="H487">
        <v>291.29000000000002</v>
      </c>
    </row>
    <row r="488" spans="1:8" x14ac:dyDescent="0.25">
      <c r="A488" t="s">
        <v>347</v>
      </c>
      <c r="B488">
        <v>0</v>
      </c>
      <c r="C488" t="s">
        <v>4742</v>
      </c>
      <c r="D488" t="s">
        <v>4743</v>
      </c>
      <c r="E488">
        <v>37688.19</v>
      </c>
      <c r="F488">
        <v>39995.64</v>
      </c>
      <c r="G488">
        <v>29388.13</v>
      </c>
      <c r="H488">
        <v>20774.13</v>
      </c>
    </row>
    <row r="489" spans="1:8" x14ac:dyDescent="0.25">
      <c r="A489" t="s">
        <v>347</v>
      </c>
      <c r="B489">
        <v>0</v>
      </c>
      <c r="C489" t="s">
        <v>354</v>
      </c>
      <c r="D489" t="s">
        <v>4744</v>
      </c>
      <c r="E489">
        <v>28703.17</v>
      </c>
      <c r="F489">
        <v>30608.83</v>
      </c>
      <c r="G489">
        <v>20869.57</v>
      </c>
      <c r="H489">
        <v>13178.22</v>
      </c>
    </row>
    <row r="490" spans="1:8" x14ac:dyDescent="0.25">
      <c r="A490" t="s">
        <v>347</v>
      </c>
      <c r="B490">
        <v>1</v>
      </c>
      <c r="C490" t="s">
        <v>637</v>
      </c>
      <c r="D490" t="s">
        <v>4794</v>
      </c>
      <c r="E490">
        <v>15936.09</v>
      </c>
      <c r="F490">
        <v>16766.599999999999</v>
      </c>
      <c r="G490">
        <v>8562.18</v>
      </c>
      <c r="H490">
        <v>4302.3500000000004</v>
      </c>
    </row>
    <row r="491" spans="1:8" x14ac:dyDescent="0.25">
      <c r="A491" t="s">
        <v>347</v>
      </c>
      <c r="B491">
        <v>2</v>
      </c>
      <c r="C491" t="s">
        <v>643</v>
      </c>
      <c r="D491" t="s">
        <v>4769</v>
      </c>
      <c r="E491">
        <v>4934.6000000000004</v>
      </c>
      <c r="F491">
        <v>6240.04</v>
      </c>
      <c r="G491">
        <v>5546.71</v>
      </c>
      <c r="H491">
        <v>3026.35</v>
      </c>
    </row>
    <row r="492" spans="1:8" x14ac:dyDescent="0.25">
      <c r="A492" t="s">
        <v>347</v>
      </c>
      <c r="B492">
        <v>3</v>
      </c>
      <c r="C492" t="s">
        <v>5115</v>
      </c>
      <c r="D492" t="s">
        <v>5116</v>
      </c>
      <c r="E492">
        <v>714.16</v>
      </c>
      <c r="F492">
        <v>601.88</v>
      </c>
      <c r="G492">
        <v>565.41</v>
      </c>
      <c r="H492">
        <v>693.29</v>
      </c>
    </row>
    <row r="493" spans="1:8" x14ac:dyDescent="0.25">
      <c r="A493" t="s">
        <v>347</v>
      </c>
      <c r="B493">
        <v>4</v>
      </c>
      <c r="C493" t="s">
        <v>4745</v>
      </c>
      <c r="D493" t="s">
        <v>4746</v>
      </c>
      <c r="E493">
        <v>160.63</v>
      </c>
      <c r="F493">
        <v>810.61</v>
      </c>
      <c r="G493">
        <v>976.27</v>
      </c>
      <c r="H493">
        <v>667.12</v>
      </c>
    </row>
    <row r="494" spans="1:8" x14ac:dyDescent="0.25">
      <c r="A494" t="s">
        <v>347</v>
      </c>
      <c r="B494">
        <v>5</v>
      </c>
      <c r="C494" t="s">
        <v>5017</v>
      </c>
      <c r="D494" t="s">
        <v>5018</v>
      </c>
      <c r="E494">
        <v>874.99</v>
      </c>
      <c r="F494">
        <v>883.51</v>
      </c>
      <c r="G494">
        <v>446.95</v>
      </c>
      <c r="H494">
        <v>509.52</v>
      </c>
    </row>
    <row r="495" spans="1:8" x14ac:dyDescent="0.25">
      <c r="A495" t="s">
        <v>347</v>
      </c>
      <c r="B495">
        <v>6</v>
      </c>
      <c r="C495" t="s">
        <v>6042</v>
      </c>
      <c r="D495" t="s">
        <v>6043</v>
      </c>
      <c r="E495">
        <v>348.4</v>
      </c>
      <c r="F495">
        <v>384.32</v>
      </c>
      <c r="G495">
        <v>344.76</v>
      </c>
      <c r="H495">
        <v>412.93</v>
      </c>
    </row>
    <row r="496" spans="1:8" x14ac:dyDescent="0.25">
      <c r="A496" t="s">
        <v>347</v>
      </c>
      <c r="B496">
        <v>7</v>
      </c>
      <c r="C496" t="s">
        <v>5992</v>
      </c>
      <c r="D496" t="s">
        <v>5993</v>
      </c>
      <c r="E496">
        <v>680.87</v>
      </c>
      <c r="F496">
        <v>680.36</v>
      </c>
      <c r="G496">
        <v>488.43</v>
      </c>
      <c r="H496">
        <v>392.86</v>
      </c>
    </row>
    <row r="497" spans="1:8" x14ac:dyDescent="0.25">
      <c r="A497" t="s">
        <v>347</v>
      </c>
      <c r="B497">
        <v>8</v>
      </c>
      <c r="C497" t="s">
        <v>5603</v>
      </c>
      <c r="D497" t="s">
        <v>5604</v>
      </c>
      <c r="E497">
        <v>387.11</v>
      </c>
      <c r="F497">
        <v>385.65</v>
      </c>
      <c r="G497">
        <v>457.87</v>
      </c>
      <c r="H497">
        <v>324.54000000000002</v>
      </c>
    </row>
    <row r="498" spans="1:8" x14ac:dyDescent="0.25">
      <c r="A498" t="s">
        <v>347</v>
      </c>
      <c r="B498">
        <v>9</v>
      </c>
      <c r="C498" t="s">
        <v>5374</v>
      </c>
      <c r="D498" t="s">
        <v>5375</v>
      </c>
      <c r="E498">
        <v>247.77</v>
      </c>
      <c r="F498">
        <v>294.14999999999998</v>
      </c>
      <c r="G498">
        <v>393.8</v>
      </c>
      <c r="H498">
        <v>322.67</v>
      </c>
    </row>
    <row r="499" spans="1:8" x14ac:dyDescent="0.25">
      <c r="A499" t="s">
        <v>347</v>
      </c>
      <c r="B499">
        <v>10</v>
      </c>
      <c r="C499" t="s">
        <v>5071</v>
      </c>
      <c r="D499" t="s">
        <v>5072</v>
      </c>
      <c r="E499">
        <v>338.49</v>
      </c>
      <c r="F499">
        <v>581.48</v>
      </c>
      <c r="G499">
        <v>459.08</v>
      </c>
      <c r="H499">
        <v>285.24</v>
      </c>
    </row>
    <row r="500" spans="1:8" x14ac:dyDescent="0.25">
      <c r="A500" t="s">
        <v>347</v>
      </c>
      <c r="B500">
        <v>11</v>
      </c>
      <c r="C500" t="s">
        <v>5934</v>
      </c>
      <c r="D500" t="s">
        <v>5935</v>
      </c>
      <c r="E500">
        <v>144.53</v>
      </c>
      <c r="F500">
        <v>9.15</v>
      </c>
      <c r="G500">
        <v>11.06</v>
      </c>
      <c r="H500">
        <v>267.58</v>
      </c>
    </row>
    <row r="501" spans="1:8" x14ac:dyDescent="0.25">
      <c r="A501" t="s">
        <v>347</v>
      </c>
      <c r="B501">
        <v>12</v>
      </c>
      <c r="C501" t="s">
        <v>5085</v>
      </c>
      <c r="D501" t="s">
        <v>5086</v>
      </c>
      <c r="E501">
        <v>255.2</v>
      </c>
      <c r="F501">
        <v>410.53</v>
      </c>
      <c r="G501">
        <v>303.82</v>
      </c>
      <c r="H501">
        <v>227.33</v>
      </c>
    </row>
    <row r="502" spans="1:8" x14ac:dyDescent="0.25">
      <c r="A502" t="s">
        <v>347</v>
      </c>
      <c r="B502">
        <v>13</v>
      </c>
      <c r="C502" t="s">
        <v>5893</v>
      </c>
      <c r="D502" t="s">
        <v>5894</v>
      </c>
      <c r="E502">
        <v>1489.75</v>
      </c>
      <c r="F502">
        <v>572.78</v>
      </c>
      <c r="G502">
        <v>385.11</v>
      </c>
      <c r="H502">
        <v>180.89</v>
      </c>
    </row>
    <row r="503" spans="1:8" x14ac:dyDescent="0.25">
      <c r="A503" t="s">
        <v>347</v>
      </c>
      <c r="B503">
        <v>14</v>
      </c>
      <c r="C503" t="s">
        <v>6044</v>
      </c>
      <c r="D503" t="s">
        <v>6045</v>
      </c>
      <c r="E503">
        <v>254.14</v>
      </c>
      <c r="F503">
        <v>210.59</v>
      </c>
      <c r="G503">
        <v>260.14999999999998</v>
      </c>
      <c r="H503">
        <v>180.77</v>
      </c>
    </row>
    <row r="504" spans="1:8" x14ac:dyDescent="0.25">
      <c r="A504" t="s">
        <v>347</v>
      </c>
      <c r="B504">
        <v>15</v>
      </c>
      <c r="C504" t="s">
        <v>6046</v>
      </c>
      <c r="D504" t="s">
        <v>6047</v>
      </c>
      <c r="E504">
        <v>186.54</v>
      </c>
      <c r="F504">
        <v>129.82</v>
      </c>
      <c r="G504">
        <v>182.47</v>
      </c>
      <c r="H504">
        <v>180.65</v>
      </c>
    </row>
    <row r="505" spans="1:8" x14ac:dyDescent="0.25">
      <c r="A505" t="s">
        <v>347</v>
      </c>
      <c r="B505">
        <v>16</v>
      </c>
      <c r="C505" t="s">
        <v>640</v>
      </c>
      <c r="D505" t="s">
        <v>4900</v>
      </c>
      <c r="E505">
        <v>430.16</v>
      </c>
      <c r="F505">
        <v>431.81</v>
      </c>
      <c r="G505">
        <v>297.48</v>
      </c>
      <c r="H505">
        <v>149.4</v>
      </c>
    </row>
    <row r="506" spans="1:8" x14ac:dyDescent="0.25">
      <c r="A506" t="s">
        <v>347</v>
      </c>
      <c r="B506">
        <v>17</v>
      </c>
      <c r="C506" t="s">
        <v>6048</v>
      </c>
      <c r="D506" t="s">
        <v>6049</v>
      </c>
      <c r="E506">
        <v>118.57</v>
      </c>
      <c r="F506">
        <v>121.41</v>
      </c>
      <c r="G506">
        <v>105.94</v>
      </c>
      <c r="H506">
        <v>143.13</v>
      </c>
    </row>
    <row r="507" spans="1:8" x14ac:dyDescent="0.25">
      <c r="A507" t="s">
        <v>347</v>
      </c>
      <c r="B507">
        <v>18</v>
      </c>
      <c r="C507" t="s">
        <v>5278</v>
      </c>
      <c r="D507" t="s">
        <v>5279</v>
      </c>
      <c r="E507">
        <v>306.06</v>
      </c>
      <c r="F507">
        <v>380.51</v>
      </c>
      <c r="G507">
        <v>266.76</v>
      </c>
      <c r="H507">
        <v>141.52000000000001</v>
      </c>
    </row>
    <row r="508" spans="1:8" x14ac:dyDescent="0.25">
      <c r="A508" t="s">
        <v>347</v>
      </c>
      <c r="B508">
        <v>19</v>
      </c>
      <c r="C508" t="s">
        <v>4861</v>
      </c>
      <c r="D508" t="s">
        <v>4862</v>
      </c>
      <c r="E508">
        <v>175.4</v>
      </c>
      <c r="F508">
        <v>129.41999999999999</v>
      </c>
      <c r="G508">
        <v>112.39</v>
      </c>
      <c r="H508">
        <v>126.19</v>
      </c>
    </row>
    <row r="509" spans="1:8" x14ac:dyDescent="0.25">
      <c r="A509" t="s">
        <v>347</v>
      </c>
      <c r="B509">
        <v>20</v>
      </c>
      <c r="C509" t="s">
        <v>5942</v>
      </c>
      <c r="D509" t="s">
        <v>5943</v>
      </c>
      <c r="E509">
        <v>273.60000000000002</v>
      </c>
      <c r="F509">
        <v>193.43</v>
      </c>
      <c r="G509">
        <v>92.47</v>
      </c>
      <c r="H509">
        <v>119.17</v>
      </c>
    </row>
    <row r="510" spans="1:8" x14ac:dyDescent="0.25">
      <c r="A510" t="s">
        <v>347</v>
      </c>
      <c r="B510">
        <v>21</v>
      </c>
      <c r="C510" t="s">
        <v>5938</v>
      </c>
      <c r="D510" t="s">
        <v>5939</v>
      </c>
      <c r="E510">
        <v>58.8</v>
      </c>
      <c r="F510">
        <v>61.51</v>
      </c>
      <c r="G510">
        <v>171.64</v>
      </c>
      <c r="H510">
        <v>116.34</v>
      </c>
    </row>
    <row r="511" spans="1:8" x14ac:dyDescent="0.25">
      <c r="A511" t="s">
        <v>347</v>
      </c>
      <c r="B511">
        <v>22</v>
      </c>
      <c r="C511" t="s">
        <v>6050</v>
      </c>
      <c r="D511" t="s">
        <v>6051</v>
      </c>
      <c r="E511">
        <v>137.5</v>
      </c>
      <c r="F511">
        <v>138.38</v>
      </c>
      <c r="G511">
        <v>145.51</v>
      </c>
      <c r="H511">
        <v>110.27</v>
      </c>
    </row>
    <row r="512" spans="1:8" x14ac:dyDescent="0.25">
      <c r="A512" t="s">
        <v>347</v>
      </c>
      <c r="B512">
        <v>23</v>
      </c>
      <c r="C512" t="s">
        <v>6052</v>
      </c>
      <c r="D512" t="s">
        <v>6053</v>
      </c>
      <c r="E512">
        <v>10.39</v>
      </c>
      <c r="F512">
        <v>22.46</v>
      </c>
      <c r="G512">
        <v>132.19</v>
      </c>
      <c r="H512">
        <v>100.71</v>
      </c>
    </row>
    <row r="513" spans="1:8" x14ac:dyDescent="0.25">
      <c r="A513" t="s">
        <v>347</v>
      </c>
      <c r="B513">
        <v>24</v>
      </c>
      <c r="C513" t="s">
        <v>4784</v>
      </c>
      <c r="D513" t="s">
        <v>4785</v>
      </c>
      <c r="E513">
        <v>129.08000000000001</v>
      </c>
      <c r="F513">
        <v>61.92</v>
      </c>
      <c r="G513">
        <v>55.61</v>
      </c>
      <c r="H513">
        <v>99.64</v>
      </c>
    </row>
    <row r="514" spans="1:8" x14ac:dyDescent="0.25">
      <c r="A514" t="s">
        <v>347</v>
      </c>
      <c r="B514">
        <v>25</v>
      </c>
      <c r="C514" t="s">
        <v>6054</v>
      </c>
      <c r="D514" t="s">
        <v>6055</v>
      </c>
      <c r="E514">
        <v>110.34</v>
      </c>
      <c r="F514">
        <v>106.52</v>
      </c>
      <c r="G514">
        <v>105.52</v>
      </c>
      <c r="H514">
        <v>97.76</v>
      </c>
    </row>
    <row r="515" spans="1:8" x14ac:dyDescent="0.25">
      <c r="A515" t="s">
        <v>356</v>
      </c>
      <c r="B515">
        <v>0</v>
      </c>
      <c r="C515" t="s">
        <v>4742</v>
      </c>
      <c r="D515" t="s">
        <v>4743</v>
      </c>
      <c r="E515">
        <v>34497.919999999998</v>
      </c>
      <c r="F515">
        <v>35559.89</v>
      </c>
      <c r="G515">
        <v>36489.83</v>
      </c>
      <c r="H515">
        <v>35022.69</v>
      </c>
    </row>
    <row r="516" spans="1:8" x14ac:dyDescent="0.25">
      <c r="A516" t="s">
        <v>356</v>
      </c>
      <c r="B516">
        <v>0</v>
      </c>
      <c r="C516" t="s">
        <v>354</v>
      </c>
      <c r="D516" t="s">
        <v>4744</v>
      </c>
      <c r="E516">
        <v>10407.33</v>
      </c>
      <c r="F516">
        <v>10802.73</v>
      </c>
      <c r="G516">
        <v>12031.42</v>
      </c>
      <c r="H516">
        <v>13253.68</v>
      </c>
    </row>
    <row r="517" spans="1:8" x14ac:dyDescent="0.25">
      <c r="A517" t="s">
        <v>356</v>
      </c>
      <c r="B517">
        <v>1</v>
      </c>
      <c r="C517" t="s">
        <v>640</v>
      </c>
      <c r="D517" t="s">
        <v>4900</v>
      </c>
      <c r="E517">
        <v>842.38</v>
      </c>
      <c r="F517">
        <v>871.39</v>
      </c>
      <c r="G517">
        <v>1638.24</v>
      </c>
      <c r="H517">
        <v>1390.25</v>
      </c>
    </row>
    <row r="518" spans="1:8" x14ac:dyDescent="0.25">
      <c r="A518" t="s">
        <v>356</v>
      </c>
      <c r="B518">
        <v>2</v>
      </c>
      <c r="C518" t="s">
        <v>5142</v>
      </c>
      <c r="D518" t="s">
        <v>5143</v>
      </c>
      <c r="E518">
        <v>20.16</v>
      </c>
      <c r="F518">
        <v>134.22999999999999</v>
      </c>
      <c r="G518">
        <v>296.18</v>
      </c>
      <c r="H518">
        <v>1309.04</v>
      </c>
    </row>
    <row r="519" spans="1:8" x14ac:dyDescent="0.25">
      <c r="A519" t="s">
        <v>356</v>
      </c>
      <c r="B519">
        <v>3</v>
      </c>
      <c r="C519" t="s">
        <v>4839</v>
      </c>
      <c r="D519" t="s">
        <v>4840</v>
      </c>
      <c r="E519">
        <v>967.71</v>
      </c>
      <c r="F519">
        <v>887.51</v>
      </c>
      <c r="G519">
        <v>800.85</v>
      </c>
      <c r="H519">
        <v>1232.69</v>
      </c>
    </row>
    <row r="520" spans="1:8" x14ac:dyDescent="0.25">
      <c r="A520" t="s">
        <v>356</v>
      </c>
      <c r="B520">
        <v>4</v>
      </c>
      <c r="C520" t="s">
        <v>4849</v>
      </c>
      <c r="D520" t="s">
        <v>4850</v>
      </c>
      <c r="E520">
        <v>724.17</v>
      </c>
      <c r="F520">
        <v>812.1</v>
      </c>
      <c r="G520">
        <v>942.31</v>
      </c>
      <c r="H520">
        <v>953.99</v>
      </c>
    </row>
    <row r="521" spans="1:8" x14ac:dyDescent="0.25">
      <c r="A521" t="s">
        <v>356</v>
      </c>
      <c r="B521">
        <v>5</v>
      </c>
      <c r="C521" t="s">
        <v>4745</v>
      </c>
      <c r="D521" t="s">
        <v>4746</v>
      </c>
      <c r="E521">
        <v>716.98</v>
      </c>
      <c r="F521">
        <v>736.54</v>
      </c>
      <c r="G521">
        <v>761.92</v>
      </c>
      <c r="H521">
        <v>820.44</v>
      </c>
    </row>
    <row r="522" spans="1:8" x14ac:dyDescent="0.25">
      <c r="A522" t="s">
        <v>356</v>
      </c>
      <c r="B522">
        <v>6</v>
      </c>
      <c r="C522" t="s">
        <v>5307</v>
      </c>
      <c r="D522" t="s">
        <v>5201</v>
      </c>
      <c r="E522">
        <v>1044.56</v>
      </c>
      <c r="F522">
        <v>949.53</v>
      </c>
      <c r="G522">
        <v>1006.37</v>
      </c>
      <c r="H522">
        <v>700.2</v>
      </c>
    </row>
    <row r="523" spans="1:8" x14ac:dyDescent="0.25">
      <c r="A523" t="s">
        <v>356</v>
      </c>
      <c r="B523">
        <v>7</v>
      </c>
      <c r="C523" t="s">
        <v>4797</v>
      </c>
      <c r="D523" t="s">
        <v>4798</v>
      </c>
      <c r="E523">
        <v>953.12</v>
      </c>
      <c r="F523">
        <v>738.55</v>
      </c>
      <c r="G523">
        <v>440.62</v>
      </c>
      <c r="H523">
        <v>675.51</v>
      </c>
    </row>
    <row r="524" spans="1:8" x14ac:dyDescent="0.25">
      <c r="A524" t="s">
        <v>356</v>
      </c>
      <c r="B524">
        <v>8</v>
      </c>
      <c r="C524" t="s">
        <v>4871</v>
      </c>
      <c r="D524" t="s">
        <v>4872</v>
      </c>
      <c r="E524">
        <v>625.29999999999995</v>
      </c>
      <c r="F524">
        <v>612.48</v>
      </c>
      <c r="G524">
        <v>538.67999999999995</v>
      </c>
      <c r="H524">
        <v>595.83000000000004</v>
      </c>
    </row>
    <row r="525" spans="1:8" x14ac:dyDescent="0.25">
      <c r="A525" t="s">
        <v>356</v>
      </c>
      <c r="B525">
        <v>9</v>
      </c>
      <c r="C525" t="s">
        <v>4995</v>
      </c>
      <c r="D525" t="s">
        <v>4996</v>
      </c>
      <c r="E525">
        <v>676.92</v>
      </c>
      <c r="F525">
        <v>658.49</v>
      </c>
      <c r="G525">
        <v>484.74</v>
      </c>
      <c r="H525">
        <v>572.08000000000004</v>
      </c>
    </row>
    <row r="526" spans="1:8" x14ac:dyDescent="0.25">
      <c r="A526" t="s">
        <v>356</v>
      </c>
      <c r="B526">
        <v>10</v>
      </c>
      <c r="C526" t="s">
        <v>643</v>
      </c>
      <c r="D526" t="s">
        <v>4769</v>
      </c>
      <c r="E526">
        <v>322.58999999999997</v>
      </c>
      <c r="F526">
        <v>482.14</v>
      </c>
      <c r="G526">
        <v>915.33</v>
      </c>
      <c r="H526">
        <v>534.37</v>
      </c>
    </row>
    <row r="527" spans="1:8" x14ac:dyDescent="0.25">
      <c r="A527" t="s">
        <v>356</v>
      </c>
      <c r="B527">
        <v>11</v>
      </c>
      <c r="C527" t="s">
        <v>4823</v>
      </c>
      <c r="D527" t="s">
        <v>4824</v>
      </c>
      <c r="E527">
        <v>543.1</v>
      </c>
      <c r="F527">
        <v>506.67</v>
      </c>
      <c r="G527">
        <v>529.77</v>
      </c>
      <c r="H527">
        <v>517.95000000000005</v>
      </c>
    </row>
    <row r="528" spans="1:8" x14ac:dyDescent="0.25">
      <c r="A528" t="s">
        <v>356</v>
      </c>
      <c r="B528">
        <v>12</v>
      </c>
      <c r="C528" t="s">
        <v>4923</v>
      </c>
      <c r="D528" t="s">
        <v>4924</v>
      </c>
      <c r="E528">
        <v>239.69</v>
      </c>
      <c r="F528">
        <v>218.44</v>
      </c>
      <c r="G528">
        <v>246.91</v>
      </c>
      <c r="H528">
        <v>380.89</v>
      </c>
    </row>
    <row r="529" spans="1:8" x14ac:dyDescent="0.25">
      <c r="A529" t="s">
        <v>356</v>
      </c>
      <c r="B529">
        <v>13</v>
      </c>
      <c r="C529" t="s">
        <v>5064</v>
      </c>
      <c r="D529" t="s">
        <v>5065</v>
      </c>
      <c r="E529">
        <v>154.12</v>
      </c>
      <c r="F529">
        <v>130.79</v>
      </c>
      <c r="G529">
        <v>130.08000000000001</v>
      </c>
      <c r="H529">
        <v>372.95</v>
      </c>
    </row>
    <row r="530" spans="1:8" x14ac:dyDescent="0.25">
      <c r="A530" t="s">
        <v>356</v>
      </c>
      <c r="B530">
        <v>14</v>
      </c>
      <c r="C530" t="s">
        <v>6056</v>
      </c>
      <c r="D530" t="s">
        <v>6057</v>
      </c>
      <c r="E530">
        <v>264.37</v>
      </c>
      <c r="F530">
        <v>375.03</v>
      </c>
      <c r="G530">
        <v>420.32</v>
      </c>
      <c r="H530">
        <v>339.22</v>
      </c>
    </row>
    <row r="531" spans="1:8" x14ac:dyDescent="0.25">
      <c r="A531" t="s">
        <v>356</v>
      </c>
      <c r="B531">
        <v>15</v>
      </c>
      <c r="C531" t="s">
        <v>5041</v>
      </c>
      <c r="D531" t="s">
        <v>4964</v>
      </c>
      <c r="E531">
        <v>14.5</v>
      </c>
      <c r="F531">
        <v>31.7</v>
      </c>
      <c r="G531">
        <v>89.85</v>
      </c>
      <c r="H531">
        <v>318.57</v>
      </c>
    </row>
    <row r="532" spans="1:8" x14ac:dyDescent="0.25">
      <c r="A532" t="s">
        <v>356</v>
      </c>
      <c r="B532">
        <v>16</v>
      </c>
      <c r="C532" t="s">
        <v>4855</v>
      </c>
      <c r="D532" t="s">
        <v>4856</v>
      </c>
      <c r="E532">
        <v>332.48</v>
      </c>
      <c r="F532">
        <v>564.07000000000005</v>
      </c>
      <c r="G532">
        <v>470.96</v>
      </c>
      <c r="H532">
        <v>317.99</v>
      </c>
    </row>
    <row r="533" spans="1:8" x14ac:dyDescent="0.25">
      <c r="A533" t="s">
        <v>356</v>
      </c>
      <c r="B533">
        <v>17</v>
      </c>
      <c r="C533" t="s">
        <v>6058</v>
      </c>
      <c r="D533" t="s">
        <v>6059</v>
      </c>
      <c r="E533">
        <v>9.25</v>
      </c>
      <c r="F533">
        <v>26.84</v>
      </c>
      <c r="G533">
        <v>186.17</v>
      </c>
      <c r="H533">
        <v>292.85000000000002</v>
      </c>
    </row>
    <row r="534" spans="1:8" x14ac:dyDescent="0.25">
      <c r="A534" t="s">
        <v>356</v>
      </c>
      <c r="B534">
        <v>18</v>
      </c>
      <c r="C534" t="s">
        <v>4843</v>
      </c>
      <c r="D534" t="s">
        <v>4844</v>
      </c>
      <c r="E534">
        <v>375.23</v>
      </c>
      <c r="F534">
        <v>406.86</v>
      </c>
      <c r="G534">
        <v>300.20999999999998</v>
      </c>
      <c r="H534">
        <v>292.36</v>
      </c>
    </row>
    <row r="535" spans="1:8" x14ac:dyDescent="0.25">
      <c r="A535" t="s">
        <v>356</v>
      </c>
      <c r="B535">
        <v>19</v>
      </c>
      <c r="C535" t="s">
        <v>4931</v>
      </c>
      <c r="D535" t="s">
        <v>4932</v>
      </c>
      <c r="E535">
        <v>674.71</v>
      </c>
      <c r="F535">
        <v>663.46</v>
      </c>
      <c r="G535">
        <v>589.94000000000005</v>
      </c>
      <c r="H535">
        <v>289.68</v>
      </c>
    </row>
    <row r="536" spans="1:8" x14ac:dyDescent="0.25">
      <c r="A536" t="s">
        <v>356</v>
      </c>
      <c r="B536">
        <v>20</v>
      </c>
      <c r="C536" t="s">
        <v>4863</v>
      </c>
      <c r="D536" t="s">
        <v>4864</v>
      </c>
      <c r="E536">
        <v>189.05</v>
      </c>
      <c r="F536">
        <v>306.70999999999998</v>
      </c>
      <c r="G536">
        <v>311.58999999999997</v>
      </c>
      <c r="H536">
        <v>272.79000000000002</v>
      </c>
    </row>
    <row r="537" spans="1:8" x14ac:dyDescent="0.25">
      <c r="A537" t="s">
        <v>356</v>
      </c>
      <c r="B537">
        <v>21</v>
      </c>
      <c r="C537" t="s">
        <v>5922</v>
      </c>
      <c r="D537" t="s">
        <v>5923</v>
      </c>
      <c r="E537">
        <v>0</v>
      </c>
      <c r="F537">
        <v>42.55</v>
      </c>
      <c r="G537">
        <v>187.87</v>
      </c>
      <c r="H537">
        <v>258.45</v>
      </c>
    </row>
    <row r="538" spans="1:8" x14ac:dyDescent="0.25">
      <c r="A538" t="s">
        <v>356</v>
      </c>
      <c r="B538">
        <v>22</v>
      </c>
      <c r="C538" t="s">
        <v>5574</v>
      </c>
      <c r="D538" t="s">
        <v>5575</v>
      </c>
      <c r="E538">
        <v>89.76</v>
      </c>
      <c r="F538">
        <v>8.33</v>
      </c>
      <c r="G538">
        <v>82.84</v>
      </c>
      <c r="H538">
        <v>219.71</v>
      </c>
    </row>
    <row r="539" spans="1:8" x14ac:dyDescent="0.25">
      <c r="A539" t="s">
        <v>356</v>
      </c>
      <c r="B539">
        <v>23</v>
      </c>
      <c r="C539" t="s">
        <v>4953</v>
      </c>
      <c r="D539" t="s">
        <v>4954</v>
      </c>
      <c r="E539">
        <v>247.44</v>
      </c>
      <c r="F539">
        <v>241.94</v>
      </c>
      <c r="G539">
        <v>245.77</v>
      </c>
      <c r="H539">
        <v>200.48</v>
      </c>
    </row>
    <row r="540" spans="1:8" x14ac:dyDescent="0.25">
      <c r="A540" t="s">
        <v>356</v>
      </c>
      <c r="B540">
        <v>24</v>
      </c>
      <c r="C540" t="s">
        <v>5302</v>
      </c>
      <c r="D540" t="s">
        <v>5033</v>
      </c>
      <c r="E540">
        <v>157.41</v>
      </c>
      <c r="F540">
        <v>182.88</v>
      </c>
      <c r="G540">
        <v>189.76</v>
      </c>
      <c r="H540">
        <v>199.8</v>
      </c>
    </row>
    <row r="541" spans="1:8" x14ac:dyDescent="0.25">
      <c r="A541" t="s">
        <v>356</v>
      </c>
      <c r="B541">
        <v>25</v>
      </c>
      <c r="C541" t="s">
        <v>4977</v>
      </c>
      <c r="D541" t="s">
        <v>4978</v>
      </c>
      <c r="E541">
        <v>222.36</v>
      </c>
      <c r="F541">
        <v>213.48</v>
      </c>
      <c r="G541">
        <v>224.14</v>
      </c>
      <c r="H541">
        <v>195.57</v>
      </c>
    </row>
    <row r="542" spans="1:8" x14ac:dyDescent="0.25">
      <c r="A542" t="s">
        <v>353</v>
      </c>
      <c r="B542">
        <v>0</v>
      </c>
      <c r="C542" t="s">
        <v>4742</v>
      </c>
      <c r="D542" t="s">
        <v>4743</v>
      </c>
      <c r="E542">
        <v>32293.040000000001</v>
      </c>
      <c r="F542">
        <v>35123.75</v>
      </c>
      <c r="G542">
        <v>35487.440000000002</v>
      </c>
      <c r="H542">
        <v>30645.279999999999</v>
      </c>
    </row>
    <row r="543" spans="1:8" x14ac:dyDescent="0.25">
      <c r="A543" t="s">
        <v>353</v>
      </c>
      <c r="B543">
        <v>0</v>
      </c>
      <c r="C543" t="s">
        <v>354</v>
      </c>
      <c r="D543" t="s">
        <v>4744</v>
      </c>
      <c r="E543">
        <v>16512.45</v>
      </c>
      <c r="F543">
        <v>17375.68</v>
      </c>
      <c r="G543">
        <v>18642.62</v>
      </c>
      <c r="H543">
        <v>16136.56</v>
      </c>
    </row>
    <row r="544" spans="1:8" x14ac:dyDescent="0.25">
      <c r="A544" t="s">
        <v>353</v>
      </c>
      <c r="B544">
        <v>1</v>
      </c>
      <c r="C544" t="s">
        <v>4745</v>
      </c>
      <c r="D544" t="s">
        <v>4746</v>
      </c>
      <c r="E544">
        <v>8367.59</v>
      </c>
      <c r="F544">
        <v>8399.61</v>
      </c>
      <c r="G544">
        <v>9042.76</v>
      </c>
      <c r="H544">
        <v>7907.83</v>
      </c>
    </row>
    <row r="545" spans="1:8" x14ac:dyDescent="0.25">
      <c r="A545" t="s">
        <v>353</v>
      </c>
      <c r="B545">
        <v>2</v>
      </c>
      <c r="C545" t="s">
        <v>4753</v>
      </c>
      <c r="D545" t="s">
        <v>4746</v>
      </c>
      <c r="E545">
        <v>1831.37</v>
      </c>
      <c r="F545">
        <v>1626.91</v>
      </c>
      <c r="G545">
        <v>2058.6999999999998</v>
      </c>
      <c r="H545">
        <v>1213.33</v>
      </c>
    </row>
    <row r="546" spans="1:8" x14ac:dyDescent="0.25">
      <c r="A546" t="s">
        <v>353</v>
      </c>
      <c r="B546">
        <v>3</v>
      </c>
      <c r="C546" t="s">
        <v>4843</v>
      </c>
      <c r="D546" t="s">
        <v>4844</v>
      </c>
      <c r="E546">
        <v>1040.3900000000001</v>
      </c>
      <c r="F546">
        <v>966.84</v>
      </c>
      <c r="G546">
        <v>1213.43</v>
      </c>
      <c r="H546">
        <v>1011.55</v>
      </c>
    </row>
    <row r="547" spans="1:8" x14ac:dyDescent="0.25">
      <c r="A547" t="s">
        <v>353</v>
      </c>
      <c r="B547">
        <v>4</v>
      </c>
      <c r="C547" t="s">
        <v>5262</v>
      </c>
      <c r="D547" t="s">
        <v>4746</v>
      </c>
      <c r="E547">
        <v>596.44000000000005</v>
      </c>
      <c r="F547">
        <v>660.05</v>
      </c>
      <c r="G547">
        <v>642.28</v>
      </c>
      <c r="H547">
        <v>732.59</v>
      </c>
    </row>
    <row r="548" spans="1:8" x14ac:dyDescent="0.25">
      <c r="A548" t="s">
        <v>353</v>
      </c>
      <c r="B548">
        <v>5</v>
      </c>
      <c r="C548" t="s">
        <v>4923</v>
      </c>
      <c r="D548" t="s">
        <v>4924</v>
      </c>
      <c r="E548">
        <v>228</v>
      </c>
      <c r="F548">
        <v>273.91000000000003</v>
      </c>
      <c r="G548">
        <v>256.55</v>
      </c>
      <c r="H548">
        <v>488.71</v>
      </c>
    </row>
    <row r="549" spans="1:8" x14ac:dyDescent="0.25">
      <c r="A549" t="s">
        <v>353</v>
      </c>
      <c r="B549">
        <v>6</v>
      </c>
      <c r="C549" t="s">
        <v>6060</v>
      </c>
      <c r="D549" t="s">
        <v>6061</v>
      </c>
      <c r="E549">
        <v>552.63</v>
      </c>
      <c r="F549">
        <v>774.26</v>
      </c>
      <c r="G549">
        <v>339.39</v>
      </c>
      <c r="H549">
        <v>460.83</v>
      </c>
    </row>
    <row r="550" spans="1:8" x14ac:dyDescent="0.25">
      <c r="A550" t="s">
        <v>353</v>
      </c>
      <c r="B550">
        <v>7</v>
      </c>
      <c r="C550" t="s">
        <v>5893</v>
      </c>
      <c r="D550" t="s">
        <v>5894</v>
      </c>
      <c r="E550">
        <v>525.69000000000005</v>
      </c>
      <c r="F550">
        <v>555.57000000000005</v>
      </c>
      <c r="G550">
        <v>567.79999999999995</v>
      </c>
      <c r="H550">
        <v>405.99</v>
      </c>
    </row>
    <row r="551" spans="1:8" x14ac:dyDescent="0.25">
      <c r="A551" t="s">
        <v>353</v>
      </c>
      <c r="B551">
        <v>8</v>
      </c>
      <c r="C551" t="s">
        <v>5466</v>
      </c>
      <c r="D551" t="s">
        <v>5467</v>
      </c>
      <c r="E551">
        <v>319.69</v>
      </c>
      <c r="F551">
        <v>463.4</v>
      </c>
      <c r="G551">
        <v>598.98</v>
      </c>
      <c r="H551">
        <v>371.42</v>
      </c>
    </row>
    <row r="552" spans="1:8" x14ac:dyDescent="0.25">
      <c r="A552" t="s">
        <v>353</v>
      </c>
      <c r="B552">
        <v>9</v>
      </c>
      <c r="C552" t="s">
        <v>6062</v>
      </c>
      <c r="D552" t="s">
        <v>6063</v>
      </c>
      <c r="E552">
        <v>494.03</v>
      </c>
      <c r="F552">
        <v>513.61</v>
      </c>
      <c r="G552">
        <v>446.96</v>
      </c>
      <c r="H552">
        <v>369.02</v>
      </c>
    </row>
    <row r="553" spans="1:8" x14ac:dyDescent="0.25">
      <c r="A553" t="s">
        <v>353</v>
      </c>
      <c r="B553">
        <v>10</v>
      </c>
      <c r="C553" t="s">
        <v>5857</v>
      </c>
      <c r="D553" t="s">
        <v>5858</v>
      </c>
      <c r="E553">
        <v>484.23</v>
      </c>
      <c r="F553">
        <v>657.83</v>
      </c>
      <c r="G553">
        <v>628.42999999999995</v>
      </c>
      <c r="H553">
        <v>289.57</v>
      </c>
    </row>
    <row r="554" spans="1:8" x14ac:dyDescent="0.25">
      <c r="A554" t="s">
        <v>353</v>
      </c>
      <c r="B554">
        <v>11</v>
      </c>
      <c r="C554" t="s">
        <v>5115</v>
      </c>
      <c r="D554" t="s">
        <v>5116</v>
      </c>
      <c r="E554">
        <v>393.7</v>
      </c>
      <c r="F554">
        <v>390.78</v>
      </c>
      <c r="G554">
        <v>346.76</v>
      </c>
      <c r="H554">
        <v>281.5</v>
      </c>
    </row>
    <row r="555" spans="1:8" x14ac:dyDescent="0.25">
      <c r="A555" t="s">
        <v>353</v>
      </c>
      <c r="B555">
        <v>12</v>
      </c>
      <c r="C555" t="s">
        <v>4765</v>
      </c>
      <c r="D555" t="s">
        <v>4766</v>
      </c>
      <c r="E555">
        <v>0.11</v>
      </c>
      <c r="F555">
        <v>26.17</v>
      </c>
      <c r="G555">
        <v>377</v>
      </c>
      <c r="H555">
        <v>266.95</v>
      </c>
    </row>
    <row r="556" spans="1:8" x14ac:dyDescent="0.25">
      <c r="A556" t="s">
        <v>353</v>
      </c>
      <c r="B556">
        <v>13</v>
      </c>
      <c r="C556" t="s">
        <v>5314</v>
      </c>
      <c r="D556" t="s">
        <v>5315</v>
      </c>
      <c r="E556">
        <v>309.94</v>
      </c>
      <c r="F556">
        <v>387.58</v>
      </c>
      <c r="G556">
        <v>260.2</v>
      </c>
      <c r="H556">
        <v>251.63</v>
      </c>
    </row>
    <row r="557" spans="1:8" x14ac:dyDescent="0.25">
      <c r="A557" t="s">
        <v>353</v>
      </c>
      <c r="B557">
        <v>14</v>
      </c>
      <c r="C557" t="s">
        <v>6064</v>
      </c>
      <c r="D557" t="s">
        <v>6065</v>
      </c>
      <c r="E557">
        <v>77.16</v>
      </c>
      <c r="F557">
        <v>224.18</v>
      </c>
      <c r="G557">
        <v>280.97000000000003</v>
      </c>
      <c r="H557">
        <v>236.59</v>
      </c>
    </row>
    <row r="558" spans="1:8" x14ac:dyDescent="0.25">
      <c r="A558" t="s">
        <v>353</v>
      </c>
      <c r="B558">
        <v>15</v>
      </c>
      <c r="C558" t="s">
        <v>5216</v>
      </c>
      <c r="D558" t="s">
        <v>5217</v>
      </c>
      <c r="E558">
        <v>54.42</v>
      </c>
      <c r="F558">
        <v>75.06</v>
      </c>
      <c r="G558">
        <v>248.03</v>
      </c>
      <c r="H558">
        <v>223.11</v>
      </c>
    </row>
    <row r="559" spans="1:8" x14ac:dyDescent="0.25">
      <c r="A559" t="s">
        <v>353</v>
      </c>
      <c r="B559">
        <v>16</v>
      </c>
      <c r="C559" t="s">
        <v>4959</v>
      </c>
      <c r="D559" t="s">
        <v>4960</v>
      </c>
      <c r="E559">
        <v>107.47</v>
      </c>
      <c r="F559">
        <v>108.19</v>
      </c>
      <c r="G559">
        <v>129.36000000000001</v>
      </c>
      <c r="H559">
        <v>220.95</v>
      </c>
    </row>
    <row r="560" spans="1:8" x14ac:dyDescent="0.25">
      <c r="A560" t="s">
        <v>353</v>
      </c>
      <c r="B560">
        <v>17</v>
      </c>
      <c r="C560" t="s">
        <v>6066</v>
      </c>
      <c r="D560" t="s">
        <v>6067</v>
      </c>
      <c r="E560">
        <v>575.96</v>
      </c>
      <c r="F560">
        <v>406.12</v>
      </c>
      <c r="G560">
        <v>268.42</v>
      </c>
      <c r="H560">
        <v>214.35</v>
      </c>
    </row>
    <row r="561" spans="1:8" x14ac:dyDescent="0.25">
      <c r="A561" t="s">
        <v>353</v>
      </c>
      <c r="B561">
        <v>18</v>
      </c>
      <c r="C561" t="s">
        <v>6068</v>
      </c>
      <c r="D561" t="s">
        <v>6069</v>
      </c>
      <c r="E561">
        <v>248.34</v>
      </c>
      <c r="F561">
        <v>376.49</v>
      </c>
      <c r="G561">
        <v>286.27</v>
      </c>
      <c r="H561">
        <v>186.91</v>
      </c>
    </row>
    <row r="562" spans="1:8" x14ac:dyDescent="0.25">
      <c r="A562" t="s">
        <v>353</v>
      </c>
      <c r="B562">
        <v>19</v>
      </c>
      <c r="C562" t="s">
        <v>5922</v>
      </c>
      <c r="D562" t="s">
        <v>5923</v>
      </c>
      <c r="E562">
        <v>0</v>
      </c>
      <c r="F562">
        <v>30.81</v>
      </c>
      <c r="G562">
        <v>127.35</v>
      </c>
      <c r="H562">
        <v>168.93</v>
      </c>
    </row>
    <row r="563" spans="1:8" x14ac:dyDescent="0.25">
      <c r="A563" t="s">
        <v>353</v>
      </c>
      <c r="B563">
        <v>20</v>
      </c>
      <c r="C563" t="s">
        <v>5954</v>
      </c>
      <c r="D563" t="s">
        <v>5955</v>
      </c>
      <c r="E563">
        <v>21.06</v>
      </c>
      <c r="F563">
        <v>32.64</v>
      </c>
      <c r="G563">
        <v>90.43</v>
      </c>
      <c r="H563">
        <v>167.27</v>
      </c>
    </row>
    <row r="564" spans="1:8" x14ac:dyDescent="0.25">
      <c r="A564" t="s">
        <v>353</v>
      </c>
      <c r="B564">
        <v>21</v>
      </c>
      <c r="C564" t="s">
        <v>6070</v>
      </c>
      <c r="D564" t="s">
        <v>6071</v>
      </c>
      <c r="E564">
        <v>0</v>
      </c>
      <c r="F564">
        <v>27.5</v>
      </c>
      <c r="G564">
        <v>88.29</v>
      </c>
      <c r="H564">
        <v>159.77000000000001</v>
      </c>
    </row>
    <row r="565" spans="1:8" x14ac:dyDescent="0.25">
      <c r="A565" t="s">
        <v>353</v>
      </c>
      <c r="B565">
        <v>22</v>
      </c>
      <c r="C565" t="s">
        <v>6072</v>
      </c>
      <c r="D565" t="s">
        <v>6073</v>
      </c>
      <c r="E565">
        <v>128.71</v>
      </c>
      <c r="F565">
        <v>166.44</v>
      </c>
      <c r="G565">
        <v>142.44</v>
      </c>
      <c r="H565">
        <v>130.77000000000001</v>
      </c>
    </row>
    <row r="566" spans="1:8" x14ac:dyDescent="0.25">
      <c r="A566" t="s">
        <v>353</v>
      </c>
      <c r="B566">
        <v>23</v>
      </c>
      <c r="C566" t="s">
        <v>6074</v>
      </c>
      <c r="D566" t="s">
        <v>6075</v>
      </c>
      <c r="E566">
        <v>84.37</v>
      </c>
      <c r="F566">
        <v>95.15</v>
      </c>
      <c r="G566">
        <v>109.44</v>
      </c>
      <c r="H566">
        <v>130.51</v>
      </c>
    </row>
    <row r="567" spans="1:8" x14ac:dyDescent="0.25">
      <c r="A567" t="s">
        <v>353</v>
      </c>
      <c r="B567">
        <v>24</v>
      </c>
      <c r="C567" t="s">
        <v>5895</v>
      </c>
      <c r="D567" t="s">
        <v>5896</v>
      </c>
      <c r="E567">
        <v>20.57</v>
      </c>
      <c r="F567">
        <v>20.59</v>
      </c>
      <c r="G567">
        <v>18.61</v>
      </c>
      <c r="H567">
        <v>124.75</v>
      </c>
    </row>
    <row r="568" spans="1:8" x14ac:dyDescent="0.25">
      <c r="A568" t="s">
        <v>353</v>
      </c>
      <c r="B568">
        <v>25</v>
      </c>
      <c r="C568" t="s">
        <v>5658</v>
      </c>
      <c r="D568" t="s">
        <v>5659</v>
      </c>
      <c r="E568">
        <v>50.58</v>
      </c>
      <c r="F568">
        <v>116</v>
      </c>
      <c r="G568">
        <v>73.760000000000005</v>
      </c>
      <c r="H568">
        <v>121.74</v>
      </c>
    </row>
    <row r="569" spans="1:8" x14ac:dyDescent="0.25">
      <c r="A569" t="s">
        <v>350</v>
      </c>
      <c r="B569">
        <v>0</v>
      </c>
      <c r="C569" t="s">
        <v>4742</v>
      </c>
      <c r="D569" t="s">
        <v>4743</v>
      </c>
      <c r="E569">
        <v>3299.38</v>
      </c>
      <c r="F569">
        <v>3848.13</v>
      </c>
      <c r="G569">
        <v>4635.01</v>
      </c>
      <c r="H569">
        <v>4752.41</v>
      </c>
    </row>
    <row r="570" spans="1:8" x14ac:dyDescent="0.25">
      <c r="A570" t="s">
        <v>350</v>
      </c>
      <c r="B570">
        <v>0</v>
      </c>
      <c r="C570" t="s">
        <v>354</v>
      </c>
      <c r="D570" t="s">
        <v>4744</v>
      </c>
      <c r="E570">
        <v>1057.21</v>
      </c>
      <c r="F570">
        <v>1486</v>
      </c>
      <c r="G570">
        <v>2391.38</v>
      </c>
      <c r="H570">
        <v>2648.82</v>
      </c>
    </row>
    <row r="571" spans="1:8" x14ac:dyDescent="0.25">
      <c r="A571" t="s">
        <v>350</v>
      </c>
      <c r="B571">
        <v>1</v>
      </c>
      <c r="C571" t="s">
        <v>640</v>
      </c>
      <c r="D571" t="s">
        <v>4900</v>
      </c>
      <c r="E571">
        <v>14.85</v>
      </c>
      <c r="F571">
        <v>241.37</v>
      </c>
      <c r="G571">
        <v>591.42999999999995</v>
      </c>
      <c r="H571">
        <v>732.33</v>
      </c>
    </row>
    <row r="572" spans="1:8" x14ac:dyDescent="0.25">
      <c r="A572" t="s">
        <v>350</v>
      </c>
      <c r="B572">
        <v>2</v>
      </c>
      <c r="C572" t="s">
        <v>643</v>
      </c>
      <c r="D572" t="s">
        <v>4769</v>
      </c>
      <c r="E572">
        <v>51.5</v>
      </c>
      <c r="F572">
        <v>99.43</v>
      </c>
      <c r="G572">
        <v>542.91999999999996</v>
      </c>
      <c r="H572">
        <v>665.78</v>
      </c>
    </row>
    <row r="573" spans="1:8" x14ac:dyDescent="0.25">
      <c r="A573" t="s">
        <v>350</v>
      </c>
      <c r="B573">
        <v>3</v>
      </c>
      <c r="C573" t="s">
        <v>5324</v>
      </c>
      <c r="D573" t="s">
        <v>5325</v>
      </c>
      <c r="E573">
        <v>165.61</v>
      </c>
      <c r="F573">
        <v>164.77</v>
      </c>
      <c r="G573">
        <v>184.94</v>
      </c>
      <c r="H573">
        <v>154.74</v>
      </c>
    </row>
    <row r="574" spans="1:8" x14ac:dyDescent="0.25">
      <c r="A574" t="s">
        <v>350</v>
      </c>
      <c r="B574">
        <v>4</v>
      </c>
      <c r="C574" t="s">
        <v>6076</v>
      </c>
      <c r="D574" t="s">
        <v>6077</v>
      </c>
      <c r="E574">
        <v>208.86</v>
      </c>
      <c r="F574">
        <v>239.38</v>
      </c>
      <c r="G574">
        <v>182.87</v>
      </c>
      <c r="H574">
        <v>153.76</v>
      </c>
    </row>
    <row r="575" spans="1:8" x14ac:dyDescent="0.25">
      <c r="A575" t="s">
        <v>350</v>
      </c>
      <c r="B575">
        <v>5</v>
      </c>
      <c r="C575" t="s">
        <v>5922</v>
      </c>
      <c r="D575" t="s">
        <v>5923</v>
      </c>
      <c r="E575">
        <v>0</v>
      </c>
      <c r="F575">
        <v>16.59</v>
      </c>
      <c r="G575">
        <v>83.15</v>
      </c>
      <c r="H575">
        <v>152.61000000000001</v>
      </c>
    </row>
    <row r="576" spans="1:8" x14ac:dyDescent="0.25">
      <c r="A576" t="s">
        <v>350</v>
      </c>
      <c r="B576">
        <v>6</v>
      </c>
      <c r="C576" t="s">
        <v>6078</v>
      </c>
      <c r="D576" t="s">
        <v>6079</v>
      </c>
      <c r="E576">
        <v>99.86</v>
      </c>
      <c r="F576">
        <v>99.89</v>
      </c>
      <c r="G576">
        <v>109.24</v>
      </c>
      <c r="H576">
        <v>113.56</v>
      </c>
    </row>
    <row r="577" spans="1:8" x14ac:dyDescent="0.25">
      <c r="A577" t="s">
        <v>350</v>
      </c>
      <c r="B577">
        <v>7</v>
      </c>
      <c r="C577" t="s">
        <v>4754</v>
      </c>
      <c r="D577" t="s">
        <v>4755</v>
      </c>
      <c r="E577">
        <v>49.01</v>
      </c>
      <c r="F577">
        <v>71.849999999999994</v>
      </c>
      <c r="G577">
        <v>68.11</v>
      </c>
      <c r="H577">
        <v>71.959999999999994</v>
      </c>
    </row>
    <row r="578" spans="1:8" x14ac:dyDescent="0.25">
      <c r="A578" t="s">
        <v>350</v>
      </c>
      <c r="B578">
        <v>8</v>
      </c>
      <c r="C578" t="s">
        <v>4977</v>
      </c>
      <c r="D578" t="s">
        <v>4978</v>
      </c>
      <c r="E578">
        <v>34.33</v>
      </c>
      <c r="F578">
        <v>82.16</v>
      </c>
      <c r="G578">
        <v>105.17</v>
      </c>
      <c r="H578">
        <v>62.45</v>
      </c>
    </row>
    <row r="579" spans="1:8" x14ac:dyDescent="0.25">
      <c r="A579" t="s">
        <v>350</v>
      </c>
      <c r="B579">
        <v>9</v>
      </c>
      <c r="C579" t="s">
        <v>5616</v>
      </c>
      <c r="D579" t="s">
        <v>5617</v>
      </c>
      <c r="E579">
        <v>87.93</v>
      </c>
      <c r="F579">
        <v>111.51</v>
      </c>
      <c r="G579">
        <v>85.82</v>
      </c>
      <c r="H579">
        <v>61.96</v>
      </c>
    </row>
    <row r="580" spans="1:8" x14ac:dyDescent="0.25">
      <c r="A580" t="s">
        <v>350</v>
      </c>
      <c r="B580">
        <v>10</v>
      </c>
      <c r="C580" t="s">
        <v>6031</v>
      </c>
      <c r="D580" t="s">
        <v>6029</v>
      </c>
      <c r="E580">
        <v>97.46</v>
      </c>
      <c r="F580">
        <v>92.32</v>
      </c>
      <c r="G580">
        <v>79.09</v>
      </c>
      <c r="H580">
        <v>59.87</v>
      </c>
    </row>
    <row r="581" spans="1:8" x14ac:dyDescent="0.25">
      <c r="A581" t="s">
        <v>350</v>
      </c>
      <c r="B581">
        <v>11</v>
      </c>
      <c r="C581" t="s">
        <v>6080</v>
      </c>
      <c r="D581" t="s">
        <v>6081</v>
      </c>
      <c r="E581">
        <v>9.9700000000000006</v>
      </c>
      <c r="F581">
        <v>9.7200000000000006</v>
      </c>
      <c r="G581">
        <v>19.440000000000001</v>
      </c>
      <c r="H581">
        <v>41.48</v>
      </c>
    </row>
    <row r="582" spans="1:8" x14ac:dyDescent="0.25">
      <c r="A582" t="s">
        <v>350</v>
      </c>
      <c r="B582">
        <v>12</v>
      </c>
      <c r="C582" t="s">
        <v>5228</v>
      </c>
      <c r="D582" t="s">
        <v>5229</v>
      </c>
      <c r="E582">
        <v>25.53</v>
      </c>
      <c r="F582">
        <v>27.15</v>
      </c>
      <c r="G582">
        <v>29.89</v>
      </c>
      <c r="H582">
        <v>34.57</v>
      </c>
    </row>
    <row r="583" spans="1:8" x14ac:dyDescent="0.25">
      <c r="A583" t="s">
        <v>350</v>
      </c>
      <c r="B583">
        <v>13</v>
      </c>
      <c r="C583" t="s">
        <v>5334</v>
      </c>
      <c r="D583" t="s">
        <v>5335</v>
      </c>
      <c r="E583">
        <v>4.8899999999999997</v>
      </c>
      <c r="F583">
        <v>12.18</v>
      </c>
      <c r="G583">
        <v>32.74</v>
      </c>
      <c r="H583">
        <v>30.73</v>
      </c>
    </row>
    <row r="584" spans="1:8" x14ac:dyDescent="0.25">
      <c r="A584" t="s">
        <v>350</v>
      </c>
      <c r="B584">
        <v>14</v>
      </c>
      <c r="C584" t="s">
        <v>5899</v>
      </c>
      <c r="D584" t="s">
        <v>5900</v>
      </c>
      <c r="E584">
        <v>27.82</v>
      </c>
      <c r="F584">
        <v>27.85</v>
      </c>
      <c r="G584">
        <v>28.38</v>
      </c>
      <c r="H584">
        <v>30.6</v>
      </c>
    </row>
    <row r="585" spans="1:8" x14ac:dyDescent="0.25">
      <c r="A585" t="s">
        <v>350</v>
      </c>
      <c r="B585">
        <v>15</v>
      </c>
      <c r="C585" t="s">
        <v>4959</v>
      </c>
      <c r="D585" t="s">
        <v>4960</v>
      </c>
      <c r="E585">
        <v>16.09</v>
      </c>
      <c r="F585">
        <v>26.01</v>
      </c>
      <c r="G585">
        <v>28.84</v>
      </c>
      <c r="H585">
        <v>30.13</v>
      </c>
    </row>
    <row r="586" spans="1:8" x14ac:dyDescent="0.25">
      <c r="A586" t="s">
        <v>350</v>
      </c>
      <c r="B586">
        <v>16</v>
      </c>
      <c r="C586" t="s">
        <v>5331</v>
      </c>
      <c r="D586" t="s">
        <v>5332</v>
      </c>
      <c r="E586">
        <v>33.31</v>
      </c>
      <c r="F586">
        <v>31.89</v>
      </c>
      <c r="G586">
        <v>29.9</v>
      </c>
      <c r="H586">
        <v>30.12</v>
      </c>
    </row>
    <row r="587" spans="1:8" x14ac:dyDescent="0.25">
      <c r="A587" t="s">
        <v>350</v>
      </c>
      <c r="B587">
        <v>17</v>
      </c>
      <c r="C587" t="s">
        <v>6028</v>
      </c>
      <c r="D587" t="s">
        <v>6029</v>
      </c>
      <c r="E587">
        <v>49.15</v>
      </c>
      <c r="F587">
        <v>42.85</v>
      </c>
      <c r="G587">
        <v>50.05</v>
      </c>
      <c r="H587">
        <v>29.07</v>
      </c>
    </row>
    <row r="588" spans="1:8" x14ac:dyDescent="0.25">
      <c r="A588" t="s">
        <v>350</v>
      </c>
      <c r="B588">
        <v>18</v>
      </c>
      <c r="C588" t="s">
        <v>4963</v>
      </c>
      <c r="D588" t="s">
        <v>4964</v>
      </c>
      <c r="E588">
        <v>2.21</v>
      </c>
      <c r="F588">
        <v>1.63</v>
      </c>
      <c r="G588">
        <v>42.83</v>
      </c>
      <c r="H588">
        <v>27.12</v>
      </c>
    </row>
    <row r="589" spans="1:8" x14ac:dyDescent="0.25">
      <c r="A589" t="s">
        <v>350</v>
      </c>
      <c r="B589">
        <v>19</v>
      </c>
      <c r="C589" t="s">
        <v>6082</v>
      </c>
      <c r="D589" t="s">
        <v>6083</v>
      </c>
      <c r="E589">
        <v>38.08</v>
      </c>
      <c r="F589">
        <v>35.64</v>
      </c>
      <c r="G589">
        <v>34.99</v>
      </c>
      <c r="H589">
        <v>26.79</v>
      </c>
    </row>
    <row r="590" spans="1:8" x14ac:dyDescent="0.25">
      <c r="A590" t="s">
        <v>350</v>
      </c>
      <c r="B590">
        <v>20</v>
      </c>
      <c r="C590" t="s">
        <v>4969</v>
      </c>
      <c r="D590" t="s">
        <v>4970</v>
      </c>
      <c r="E590">
        <v>0</v>
      </c>
      <c r="F590">
        <v>0.11</v>
      </c>
      <c r="G590">
        <v>7.42</v>
      </c>
      <c r="H590">
        <v>26.5</v>
      </c>
    </row>
    <row r="591" spans="1:8" x14ac:dyDescent="0.25">
      <c r="A591" t="s">
        <v>350</v>
      </c>
      <c r="B591">
        <v>21</v>
      </c>
      <c r="C591" t="s">
        <v>6084</v>
      </c>
      <c r="D591" t="s">
        <v>6085</v>
      </c>
      <c r="E591">
        <v>1.19</v>
      </c>
      <c r="F591">
        <v>1.06</v>
      </c>
      <c r="G591">
        <v>1.95</v>
      </c>
      <c r="H591">
        <v>26.43</v>
      </c>
    </row>
    <row r="592" spans="1:8" x14ac:dyDescent="0.25">
      <c r="A592" t="s">
        <v>350</v>
      </c>
      <c r="B592">
        <v>22</v>
      </c>
      <c r="C592" t="s">
        <v>4941</v>
      </c>
      <c r="D592" t="s">
        <v>4942</v>
      </c>
      <c r="E592">
        <v>0.13</v>
      </c>
      <c r="F592">
        <v>0.03</v>
      </c>
      <c r="G592">
        <v>1.05</v>
      </c>
      <c r="H592">
        <v>25.02</v>
      </c>
    </row>
    <row r="593" spans="1:8" x14ac:dyDescent="0.25">
      <c r="A593" t="s">
        <v>350</v>
      </c>
      <c r="B593">
        <v>23</v>
      </c>
      <c r="C593" t="s">
        <v>4979</v>
      </c>
      <c r="D593" t="s">
        <v>4980</v>
      </c>
      <c r="E593">
        <v>22.09</v>
      </c>
      <c r="F593">
        <v>16.16</v>
      </c>
      <c r="G593">
        <v>9</v>
      </c>
      <c r="H593">
        <v>21.01</v>
      </c>
    </row>
    <row r="594" spans="1:8" x14ac:dyDescent="0.25">
      <c r="A594" t="s">
        <v>350</v>
      </c>
      <c r="B594">
        <v>24</v>
      </c>
      <c r="C594" t="s">
        <v>6086</v>
      </c>
      <c r="D594" t="s">
        <v>6087</v>
      </c>
      <c r="E594">
        <v>7.0000000000000007E-2</v>
      </c>
      <c r="F594">
        <v>9.61</v>
      </c>
      <c r="G594">
        <v>16.73</v>
      </c>
      <c r="H594">
        <v>20.14</v>
      </c>
    </row>
    <row r="595" spans="1:8" x14ac:dyDescent="0.25">
      <c r="A595" t="s">
        <v>350</v>
      </c>
      <c r="B595">
        <v>25</v>
      </c>
      <c r="C595" t="s">
        <v>6088</v>
      </c>
      <c r="D595" t="s">
        <v>6089</v>
      </c>
      <c r="E595">
        <v>17.28</v>
      </c>
      <c r="F595">
        <v>24.84</v>
      </c>
      <c r="G595">
        <v>25.43</v>
      </c>
      <c r="H595">
        <v>20.09</v>
      </c>
    </row>
    <row r="596" spans="1:8" x14ac:dyDescent="0.25">
      <c r="A596" t="s">
        <v>359</v>
      </c>
      <c r="B596">
        <v>0</v>
      </c>
      <c r="C596" t="s">
        <v>4742</v>
      </c>
      <c r="D596" t="s">
        <v>4743</v>
      </c>
      <c r="E596">
        <v>140036.26999999999</v>
      </c>
      <c r="F596">
        <v>146377.93</v>
      </c>
      <c r="G596">
        <v>142333.5</v>
      </c>
      <c r="H596">
        <v>115951.59</v>
      </c>
    </row>
    <row r="597" spans="1:8" x14ac:dyDescent="0.25">
      <c r="A597" t="s">
        <v>359</v>
      </c>
      <c r="B597">
        <v>0</v>
      </c>
      <c r="C597" t="s">
        <v>354</v>
      </c>
      <c r="D597" t="s">
        <v>4744</v>
      </c>
      <c r="E597">
        <v>90113.1</v>
      </c>
      <c r="F597">
        <v>95408.98</v>
      </c>
      <c r="G597">
        <v>95433.59</v>
      </c>
      <c r="H597">
        <v>74691.360000000001</v>
      </c>
    </row>
    <row r="598" spans="1:8" x14ac:dyDescent="0.25">
      <c r="A598" t="s">
        <v>359</v>
      </c>
      <c r="B598">
        <v>1</v>
      </c>
      <c r="C598" t="s">
        <v>4745</v>
      </c>
      <c r="D598" t="s">
        <v>4746</v>
      </c>
      <c r="E598">
        <v>15979.98</v>
      </c>
      <c r="F598">
        <v>15798.31</v>
      </c>
      <c r="G598">
        <v>15439.31</v>
      </c>
      <c r="H598">
        <v>11332.06</v>
      </c>
    </row>
    <row r="599" spans="1:8" x14ac:dyDescent="0.25">
      <c r="A599" t="s">
        <v>359</v>
      </c>
      <c r="B599">
        <v>2</v>
      </c>
      <c r="C599" t="s">
        <v>5262</v>
      </c>
      <c r="D599" t="s">
        <v>4746</v>
      </c>
      <c r="E599">
        <v>6794.23</v>
      </c>
      <c r="F599">
        <v>10939.96</v>
      </c>
      <c r="G599">
        <v>12800.02</v>
      </c>
      <c r="H599">
        <v>11281.36</v>
      </c>
    </row>
    <row r="600" spans="1:8" x14ac:dyDescent="0.25">
      <c r="A600" t="s">
        <v>359</v>
      </c>
      <c r="B600">
        <v>3</v>
      </c>
      <c r="C600" t="s">
        <v>5198</v>
      </c>
      <c r="D600" t="s">
        <v>5199</v>
      </c>
      <c r="E600">
        <v>11847.91</v>
      </c>
      <c r="F600">
        <v>12362.25</v>
      </c>
      <c r="G600">
        <v>13901.02</v>
      </c>
      <c r="H600">
        <v>9801.4699999999993</v>
      </c>
    </row>
    <row r="601" spans="1:8" x14ac:dyDescent="0.25">
      <c r="A601" t="s">
        <v>359</v>
      </c>
      <c r="B601">
        <v>4</v>
      </c>
      <c r="C601" t="s">
        <v>4753</v>
      </c>
      <c r="D601" t="s">
        <v>4746</v>
      </c>
      <c r="E601">
        <v>18405.98</v>
      </c>
      <c r="F601">
        <v>15712.86</v>
      </c>
      <c r="G601">
        <v>13904.94</v>
      </c>
      <c r="H601">
        <v>8658.26</v>
      </c>
    </row>
    <row r="602" spans="1:8" x14ac:dyDescent="0.25">
      <c r="A602" t="s">
        <v>359</v>
      </c>
      <c r="B602">
        <v>5</v>
      </c>
      <c r="C602" t="s">
        <v>5259</v>
      </c>
      <c r="D602" t="s">
        <v>5256</v>
      </c>
      <c r="E602">
        <v>2461.09</v>
      </c>
      <c r="F602">
        <v>3815.95</v>
      </c>
      <c r="G602">
        <v>5427.71</v>
      </c>
      <c r="H602">
        <v>5750.98</v>
      </c>
    </row>
    <row r="603" spans="1:8" x14ac:dyDescent="0.25">
      <c r="A603" t="s">
        <v>359</v>
      </c>
      <c r="B603">
        <v>6</v>
      </c>
      <c r="C603" t="s">
        <v>4776</v>
      </c>
      <c r="D603" t="s">
        <v>4777</v>
      </c>
      <c r="E603">
        <v>3883.22</v>
      </c>
      <c r="F603">
        <v>4412.66</v>
      </c>
      <c r="G603">
        <v>4339.53</v>
      </c>
      <c r="H603">
        <v>3521.77</v>
      </c>
    </row>
    <row r="604" spans="1:8" x14ac:dyDescent="0.25">
      <c r="A604" t="s">
        <v>359</v>
      </c>
      <c r="B604">
        <v>7</v>
      </c>
      <c r="C604" t="s">
        <v>5023</v>
      </c>
      <c r="D604" t="s">
        <v>5024</v>
      </c>
      <c r="E604">
        <v>4264.57</v>
      </c>
      <c r="F604">
        <v>4536.97</v>
      </c>
      <c r="G604">
        <v>4335.67</v>
      </c>
      <c r="H604">
        <v>3414.07</v>
      </c>
    </row>
    <row r="605" spans="1:8" x14ac:dyDescent="0.25">
      <c r="A605" t="s">
        <v>359</v>
      </c>
      <c r="B605">
        <v>8</v>
      </c>
      <c r="C605" t="s">
        <v>4759</v>
      </c>
      <c r="D605" t="s">
        <v>4760</v>
      </c>
      <c r="E605">
        <v>4616.2700000000004</v>
      </c>
      <c r="F605">
        <v>4767.28</v>
      </c>
      <c r="G605">
        <v>4153.43</v>
      </c>
      <c r="H605">
        <v>3376.26</v>
      </c>
    </row>
    <row r="606" spans="1:8" x14ac:dyDescent="0.25">
      <c r="A606" t="s">
        <v>359</v>
      </c>
      <c r="B606">
        <v>9</v>
      </c>
      <c r="C606" t="s">
        <v>5196</v>
      </c>
      <c r="D606" t="s">
        <v>5197</v>
      </c>
      <c r="E606">
        <v>2335.39</v>
      </c>
      <c r="F606">
        <v>2738.62</v>
      </c>
      <c r="G606">
        <v>2564.15</v>
      </c>
      <c r="H606">
        <v>2232.35</v>
      </c>
    </row>
    <row r="607" spans="1:8" x14ac:dyDescent="0.25">
      <c r="A607" t="s">
        <v>359</v>
      </c>
      <c r="B607">
        <v>10</v>
      </c>
      <c r="C607" t="s">
        <v>5362</v>
      </c>
      <c r="D607" t="s">
        <v>5363</v>
      </c>
      <c r="E607">
        <v>2701.63</v>
      </c>
      <c r="F607">
        <v>2687.93</v>
      </c>
      <c r="G607">
        <v>2499.48</v>
      </c>
      <c r="H607">
        <v>2029.28</v>
      </c>
    </row>
    <row r="608" spans="1:8" x14ac:dyDescent="0.25">
      <c r="A608" t="s">
        <v>359</v>
      </c>
      <c r="B608">
        <v>11</v>
      </c>
      <c r="C608" t="s">
        <v>637</v>
      </c>
      <c r="D608" t="s">
        <v>4794</v>
      </c>
      <c r="E608">
        <v>2540.4</v>
      </c>
      <c r="F608">
        <v>2647.5</v>
      </c>
      <c r="G608">
        <v>2213.63</v>
      </c>
      <c r="H608">
        <v>1571.57</v>
      </c>
    </row>
    <row r="609" spans="1:8" x14ac:dyDescent="0.25">
      <c r="A609" t="s">
        <v>359</v>
      </c>
      <c r="B609">
        <v>12</v>
      </c>
      <c r="C609" t="s">
        <v>5210</v>
      </c>
      <c r="D609" t="s">
        <v>5211</v>
      </c>
      <c r="E609">
        <v>1723.09</v>
      </c>
      <c r="F609">
        <v>1670.23</v>
      </c>
      <c r="G609">
        <v>1757.49</v>
      </c>
      <c r="H609">
        <v>1393.31</v>
      </c>
    </row>
    <row r="610" spans="1:8" x14ac:dyDescent="0.25">
      <c r="A610" t="s">
        <v>359</v>
      </c>
      <c r="B610">
        <v>13</v>
      </c>
      <c r="C610" t="s">
        <v>5366</v>
      </c>
      <c r="D610" t="s">
        <v>5367</v>
      </c>
      <c r="E610">
        <v>1172.9100000000001</v>
      </c>
      <c r="F610">
        <v>1347.43</v>
      </c>
      <c r="G610">
        <v>1310.0999999999999</v>
      </c>
      <c r="H610">
        <v>1173.22</v>
      </c>
    </row>
    <row r="611" spans="1:8" x14ac:dyDescent="0.25">
      <c r="A611" t="s">
        <v>359</v>
      </c>
      <c r="B611">
        <v>14</v>
      </c>
      <c r="C611" t="s">
        <v>5849</v>
      </c>
      <c r="D611" t="s">
        <v>5850</v>
      </c>
      <c r="E611">
        <v>1423.55</v>
      </c>
      <c r="F611">
        <v>1413.5</v>
      </c>
      <c r="G611">
        <v>1338.23</v>
      </c>
      <c r="H611">
        <v>1130.6600000000001</v>
      </c>
    </row>
    <row r="612" spans="1:8" x14ac:dyDescent="0.25">
      <c r="A612" t="s">
        <v>359</v>
      </c>
      <c r="B612">
        <v>15</v>
      </c>
      <c r="C612" t="s">
        <v>5354</v>
      </c>
      <c r="D612" t="s">
        <v>5355</v>
      </c>
      <c r="E612">
        <v>1332.75</v>
      </c>
      <c r="F612">
        <v>1433.43</v>
      </c>
      <c r="G612">
        <v>1398.32</v>
      </c>
      <c r="H612">
        <v>1070.95</v>
      </c>
    </row>
    <row r="613" spans="1:8" x14ac:dyDescent="0.25">
      <c r="A613" t="s">
        <v>359</v>
      </c>
      <c r="B613">
        <v>16</v>
      </c>
      <c r="C613" t="s">
        <v>4857</v>
      </c>
      <c r="D613" t="s">
        <v>4858</v>
      </c>
      <c r="E613">
        <v>1200.1500000000001</v>
      </c>
      <c r="F613">
        <v>1127.18</v>
      </c>
      <c r="G613">
        <v>1054.1300000000001</v>
      </c>
      <c r="H613">
        <v>950.42</v>
      </c>
    </row>
    <row r="614" spans="1:8" x14ac:dyDescent="0.25">
      <c r="A614" t="s">
        <v>359</v>
      </c>
      <c r="B614">
        <v>17</v>
      </c>
      <c r="C614" t="s">
        <v>5833</v>
      </c>
      <c r="D614" t="s">
        <v>5834</v>
      </c>
      <c r="E614">
        <v>995.67</v>
      </c>
      <c r="F614">
        <v>1138.42</v>
      </c>
      <c r="G614">
        <v>1167.8499999999999</v>
      </c>
      <c r="H614">
        <v>912.44</v>
      </c>
    </row>
    <row r="615" spans="1:8" x14ac:dyDescent="0.25">
      <c r="A615" t="s">
        <v>359</v>
      </c>
      <c r="B615">
        <v>18</v>
      </c>
      <c r="C615" t="s">
        <v>5861</v>
      </c>
      <c r="D615" t="s">
        <v>5862</v>
      </c>
      <c r="E615">
        <v>1305.24</v>
      </c>
      <c r="F615">
        <v>1462.28</v>
      </c>
      <c r="G615">
        <v>1095.98</v>
      </c>
      <c r="H615">
        <v>905.85</v>
      </c>
    </row>
    <row r="616" spans="1:8" x14ac:dyDescent="0.25">
      <c r="A616" t="s">
        <v>359</v>
      </c>
      <c r="B616">
        <v>19</v>
      </c>
      <c r="C616" t="s">
        <v>4893</v>
      </c>
      <c r="D616" t="s">
        <v>4894</v>
      </c>
      <c r="E616">
        <v>883.53</v>
      </c>
      <c r="F616">
        <v>876.31</v>
      </c>
      <c r="G616">
        <v>830.77</v>
      </c>
      <c r="H616">
        <v>741.7</v>
      </c>
    </row>
    <row r="617" spans="1:8" x14ac:dyDescent="0.25">
      <c r="A617" t="s">
        <v>359</v>
      </c>
      <c r="B617">
        <v>20</v>
      </c>
      <c r="C617" t="s">
        <v>4879</v>
      </c>
      <c r="D617" t="s">
        <v>4880</v>
      </c>
      <c r="E617">
        <v>767.89</v>
      </c>
      <c r="F617">
        <v>820.54</v>
      </c>
      <c r="G617">
        <v>808.74</v>
      </c>
      <c r="H617">
        <v>740.97</v>
      </c>
    </row>
    <row r="618" spans="1:8" x14ac:dyDescent="0.25">
      <c r="A618" t="s">
        <v>359</v>
      </c>
      <c r="B618">
        <v>21</v>
      </c>
      <c r="C618" t="s">
        <v>5658</v>
      </c>
      <c r="D618" t="s">
        <v>5659</v>
      </c>
      <c r="E618">
        <v>612.47</v>
      </c>
      <c r="F618">
        <v>654.13</v>
      </c>
      <c r="G618">
        <v>479.34</v>
      </c>
      <c r="H618">
        <v>638.09</v>
      </c>
    </row>
    <row r="619" spans="1:8" x14ac:dyDescent="0.25">
      <c r="A619" t="s">
        <v>359</v>
      </c>
      <c r="B619">
        <v>22</v>
      </c>
      <c r="C619" t="s">
        <v>5264</v>
      </c>
      <c r="D619" t="s">
        <v>5265</v>
      </c>
      <c r="E619">
        <v>941.77</v>
      </c>
      <c r="F619">
        <v>976.47</v>
      </c>
      <c r="G619">
        <v>819.59</v>
      </c>
      <c r="H619">
        <v>631.73</v>
      </c>
    </row>
    <row r="620" spans="1:8" x14ac:dyDescent="0.25">
      <c r="A620" t="s">
        <v>359</v>
      </c>
      <c r="B620">
        <v>23</v>
      </c>
      <c r="C620" t="s">
        <v>4861</v>
      </c>
      <c r="D620" t="s">
        <v>4862</v>
      </c>
      <c r="E620">
        <v>697.1</v>
      </c>
      <c r="F620">
        <v>723.07</v>
      </c>
      <c r="G620">
        <v>595.24</v>
      </c>
      <c r="H620">
        <v>491.31</v>
      </c>
    </row>
    <row r="621" spans="1:8" x14ac:dyDescent="0.25">
      <c r="A621" t="s">
        <v>359</v>
      </c>
      <c r="B621">
        <v>24</v>
      </c>
      <c r="C621" t="s">
        <v>5706</v>
      </c>
      <c r="D621" t="s">
        <v>5707</v>
      </c>
      <c r="E621">
        <v>547.34</v>
      </c>
      <c r="F621">
        <v>652</v>
      </c>
      <c r="G621">
        <v>629.24</v>
      </c>
      <c r="H621">
        <v>475.87</v>
      </c>
    </row>
    <row r="622" spans="1:8" x14ac:dyDescent="0.25">
      <c r="A622" t="s">
        <v>359</v>
      </c>
      <c r="B622">
        <v>25</v>
      </c>
      <c r="C622" t="s">
        <v>5545</v>
      </c>
      <c r="D622" t="s">
        <v>5546</v>
      </c>
      <c r="E622">
        <v>678.98</v>
      </c>
      <c r="F622">
        <v>693.7</v>
      </c>
      <c r="G622">
        <v>569.70000000000005</v>
      </c>
      <c r="H622">
        <v>465.39</v>
      </c>
    </row>
    <row r="623" spans="1:8" x14ac:dyDescent="0.25">
      <c r="A623" t="s">
        <v>362</v>
      </c>
      <c r="B623">
        <v>0</v>
      </c>
      <c r="C623" t="s">
        <v>4742</v>
      </c>
      <c r="D623" t="s">
        <v>4743</v>
      </c>
      <c r="E623">
        <v>29635.53</v>
      </c>
      <c r="F623">
        <v>32826.65</v>
      </c>
      <c r="G623">
        <v>29897.95</v>
      </c>
      <c r="H623">
        <v>28151.14</v>
      </c>
    </row>
    <row r="624" spans="1:8" x14ac:dyDescent="0.25">
      <c r="A624" t="s">
        <v>362</v>
      </c>
      <c r="B624">
        <v>0</v>
      </c>
      <c r="C624" t="s">
        <v>354</v>
      </c>
      <c r="D624" t="s">
        <v>4744</v>
      </c>
      <c r="E624">
        <v>11451.08</v>
      </c>
      <c r="F624">
        <v>12303.64</v>
      </c>
      <c r="G624">
        <v>11408.18</v>
      </c>
      <c r="H624">
        <v>9490.7999999999993</v>
      </c>
    </row>
    <row r="625" spans="1:8" x14ac:dyDescent="0.25">
      <c r="A625" t="s">
        <v>362</v>
      </c>
      <c r="B625">
        <v>1</v>
      </c>
      <c r="C625" t="s">
        <v>637</v>
      </c>
      <c r="D625" t="s">
        <v>4794</v>
      </c>
      <c r="E625">
        <v>4803.8500000000004</v>
      </c>
      <c r="F625">
        <v>4959.71</v>
      </c>
      <c r="G625">
        <v>5005.78</v>
      </c>
      <c r="H625">
        <v>3280.1</v>
      </c>
    </row>
    <row r="626" spans="1:8" x14ac:dyDescent="0.25">
      <c r="A626" t="s">
        <v>362</v>
      </c>
      <c r="B626">
        <v>2</v>
      </c>
      <c r="C626" t="s">
        <v>6090</v>
      </c>
      <c r="D626" t="s">
        <v>6091</v>
      </c>
      <c r="E626">
        <v>516.5</v>
      </c>
      <c r="F626">
        <v>646.79</v>
      </c>
      <c r="G626">
        <v>673.75</v>
      </c>
      <c r="H626">
        <v>559.29999999999995</v>
      </c>
    </row>
    <row r="627" spans="1:8" x14ac:dyDescent="0.25">
      <c r="A627" t="s">
        <v>362</v>
      </c>
      <c r="B627">
        <v>3</v>
      </c>
      <c r="C627" t="s">
        <v>4985</v>
      </c>
      <c r="D627" t="s">
        <v>4986</v>
      </c>
      <c r="E627">
        <v>1330.3</v>
      </c>
      <c r="F627">
        <v>1715.75</v>
      </c>
      <c r="G627">
        <v>866.28</v>
      </c>
      <c r="H627">
        <v>498</v>
      </c>
    </row>
    <row r="628" spans="1:8" x14ac:dyDescent="0.25">
      <c r="A628" t="s">
        <v>362</v>
      </c>
      <c r="B628">
        <v>4</v>
      </c>
      <c r="C628" t="s">
        <v>5912</v>
      </c>
      <c r="D628" t="s">
        <v>5913</v>
      </c>
      <c r="E628">
        <v>1201.8399999999999</v>
      </c>
      <c r="F628">
        <v>1033.47</v>
      </c>
      <c r="G628">
        <v>746.7</v>
      </c>
      <c r="H628">
        <v>423.96</v>
      </c>
    </row>
    <row r="629" spans="1:8" x14ac:dyDescent="0.25">
      <c r="A629" t="s">
        <v>362</v>
      </c>
      <c r="B629">
        <v>5</v>
      </c>
      <c r="C629" t="s">
        <v>6076</v>
      </c>
      <c r="D629" t="s">
        <v>6077</v>
      </c>
      <c r="E629">
        <v>344.27</v>
      </c>
      <c r="F629">
        <v>299.57</v>
      </c>
      <c r="G629">
        <v>329.66</v>
      </c>
      <c r="H629">
        <v>393.03</v>
      </c>
    </row>
    <row r="630" spans="1:8" x14ac:dyDescent="0.25">
      <c r="A630" t="s">
        <v>362</v>
      </c>
      <c r="B630">
        <v>6</v>
      </c>
      <c r="C630" t="s">
        <v>4871</v>
      </c>
      <c r="D630" t="s">
        <v>4872</v>
      </c>
      <c r="E630">
        <v>268.73</v>
      </c>
      <c r="F630">
        <v>385.25</v>
      </c>
      <c r="G630">
        <v>448.99</v>
      </c>
      <c r="H630">
        <v>375.81</v>
      </c>
    </row>
    <row r="631" spans="1:8" x14ac:dyDescent="0.25">
      <c r="A631" t="s">
        <v>362</v>
      </c>
      <c r="B631">
        <v>7</v>
      </c>
      <c r="C631" t="s">
        <v>4843</v>
      </c>
      <c r="D631" t="s">
        <v>4844</v>
      </c>
      <c r="E631">
        <v>188.75</v>
      </c>
      <c r="F631">
        <v>204.33</v>
      </c>
      <c r="G631">
        <v>259.5</v>
      </c>
      <c r="H631">
        <v>291.2</v>
      </c>
    </row>
    <row r="632" spans="1:8" x14ac:dyDescent="0.25">
      <c r="A632" t="s">
        <v>362</v>
      </c>
      <c r="B632">
        <v>8</v>
      </c>
      <c r="C632" t="s">
        <v>4849</v>
      </c>
      <c r="D632" t="s">
        <v>4850</v>
      </c>
      <c r="E632">
        <v>118.57</v>
      </c>
      <c r="F632">
        <v>261.76</v>
      </c>
      <c r="G632">
        <v>283.67</v>
      </c>
      <c r="H632">
        <v>280.92</v>
      </c>
    </row>
    <row r="633" spans="1:8" x14ac:dyDescent="0.25">
      <c r="A633" t="s">
        <v>362</v>
      </c>
      <c r="B633">
        <v>9</v>
      </c>
      <c r="C633" t="s">
        <v>5895</v>
      </c>
      <c r="D633" t="s">
        <v>5896</v>
      </c>
      <c r="E633">
        <v>146.87</v>
      </c>
      <c r="F633">
        <v>147.19</v>
      </c>
      <c r="G633">
        <v>138.24</v>
      </c>
      <c r="H633">
        <v>256.39</v>
      </c>
    </row>
    <row r="634" spans="1:8" x14ac:dyDescent="0.25">
      <c r="A634" t="s">
        <v>362</v>
      </c>
      <c r="B634">
        <v>10</v>
      </c>
      <c r="C634" t="s">
        <v>5922</v>
      </c>
      <c r="D634" t="s">
        <v>5923</v>
      </c>
      <c r="E634">
        <v>0</v>
      </c>
      <c r="F634">
        <v>39.28</v>
      </c>
      <c r="G634">
        <v>168.23</v>
      </c>
      <c r="H634">
        <v>252.93</v>
      </c>
    </row>
    <row r="635" spans="1:8" x14ac:dyDescent="0.25">
      <c r="A635" t="s">
        <v>362</v>
      </c>
      <c r="B635">
        <v>11</v>
      </c>
      <c r="C635" t="s">
        <v>6092</v>
      </c>
      <c r="D635" t="s">
        <v>6093</v>
      </c>
      <c r="E635">
        <v>163.13</v>
      </c>
      <c r="F635">
        <v>186.3</v>
      </c>
      <c r="G635">
        <v>166.01</v>
      </c>
      <c r="H635">
        <v>249.64</v>
      </c>
    </row>
    <row r="636" spans="1:8" x14ac:dyDescent="0.25">
      <c r="A636" t="s">
        <v>362</v>
      </c>
      <c r="B636">
        <v>12</v>
      </c>
      <c r="C636" t="s">
        <v>4855</v>
      </c>
      <c r="D636" t="s">
        <v>4856</v>
      </c>
      <c r="E636">
        <v>556.24</v>
      </c>
      <c r="F636">
        <v>402.9</v>
      </c>
      <c r="G636">
        <v>317.27999999999997</v>
      </c>
      <c r="H636">
        <v>233.97</v>
      </c>
    </row>
    <row r="637" spans="1:8" x14ac:dyDescent="0.25">
      <c r="A637" t="s">
        <v>362</v>
      </c>
      <c r="B637">
        <v>13</v>
      </c>
      <c r="C637" t="s">
        <v>4839</v>
      </c>
      <c r="D637" t="s">
        <v>4840</v>
      </c>
      <c r="E637">
        <v>156.02000000000001</v>
      </c>
      <c r="F637">
        <v>243.49</v>
      </c>
      <c r="G637">
        <v>186.5</v>
      </c>
      <c r="H637">
        <v>217.13</v>
      </c>
    </row>
    <row r="638" spans="1:8" x14ac:dyDescent="0.25">
      <c r="A638" t="s">
        <v>362</v>
      </c>
      <c r="B638">
        <v>14</v>
      </c>
      <c r="C638" t="s">
        <v>5212</v>
      </c>
      <c r="D638" t="s">
        <v>5213</v>
      </c>
      <c r="E638">
        <v>198.24</v>
      </c>
      <c r="F638">
        <v>197.4</v>
      </c>
      <c r="G638">
        <v>208.96</v>
      </c>
      <c r="H638">
        <v>211.51</v>
      </c>
    </row>
    <row r="639" spans="1:8" x14ac:dyDescent="0.25">
      <c r="A639" t="s">
        <v>362</v>
      </c>
      <c r="B639">
        <v>15</v>
      </c>
      <c r="C639" t="s">
        <v>6094</v>
      </c>
      <c r="D639" t="s">
        <v>6095</v>
      </c>
      <c r="E639">
        <v>192.34</v>
      </c>
      <c r="F639">
        <v>195.1</v>
      </c>
      <c r="G639">
        <v>218.94</v>
      </c>
      <c r="H639">
        <v>211.16</v>
      </c>
    </row>
    <row r="640" spans="1:8" x14ac:dyDescent="0.25">
      <c r="A640" t="s">
        <v>362</v>
      </c>
      <c r="B640">
        <v>16</v>
      </c>
      <c r="C640" t="s">
        <v>5603</v>
      </c>
      <c r="D640" t="s">
        <v>5604</v>
      </c>
      <c r="E640">
        <v>189.35</v>
      </c>
      <c r="F640">
        <v>166.87</v>
      </c>
      <c r="G640">
        <v>199.94</v>
      </c>
      <c r="H640">
        <v>197.2</v>
      </c>
    </row>
    <row r="641" spans="1:8" x14ac:dyDescent="0.25">
      <c r="A641" t="s">
        <v>362</v>
      </c>
      <c r="B641">
        <v>17</v>
      </c>
      <c r="C641" t="s">
        <v>4857</v>
      </c>
      <c r="D641" t="s">
        <v>4858</v>
      </c>
      <c r="E641">
        <v>181.66</v>
      </c>
      <c r="F641">
        <v>195.95</v>
      </c>
      <c r="G641">
        <v>196.5</v>
      </c>
      <c r="H641">
        <v>196.97</v>
      </c>
    </row>
    <row r="642" spans="1:8" x14ac:dyDescent="0.25">
      <c r="A642" t="s">
        <v>362</v>
      </c>
      <c r="B642">
        <v>18</v>
      </c>
      <c r="C642" t="s">
        <v>5634</v>
      </c>
      <c r="D642" t="s">
        <v>5635</v>
      </c>
      <c r="E642">
        <v>166.66</v>
      </c>
      <c r="F642">
        <v>208.02</v>
      </c>
      <c r="G642">
        <v>173.55</v>
      </c>
      <c r="H642">
        <v>196.1</v>
      </c>
    </row>
    <row r="643" spans="1:8" x14ac:dyDescent="0.25">
      <c r="A643" t="s">
        <v>362</v>
      </c>
      <c r="B643">
        <v>19</v>
      </c>
      <c r="C643" t="s">
        <v>4995</v>
      </c>
      <c r="D643" t="s">
        <v>4996</v>
      </c>
      <c r="E643">
        <v>110.69</v>
      </c>
      <c r="F643">
        <v>153.46</v>
      </c>
      <c r="G643">
        <v>180.9</v>
      </c>
      <c r="H643">
        <v>188.1</v>
      </c>
    </row>
    <row r="644" spans="1:8" x14ac:dyDescent="0.25">
      <c r="A644" t="s">
        <v>362</v>
      </c>
      <c r="B644">
        <v>20</v>
      </c>
      <c r="C644" t="s">
        <v>6096</v>
      </c>
      <c r="D644" t="s">
        <v>6097</v>
      </c>
      <c r="E644">
        <v>124.79</v>
      </c>
      <c r="F644">
        <v>104.13</v>
      </c>
      <c r="G644">
        <v>83.09</v>
      </c>
      <c r="H644">
        <v>178.67</v>
      </c>
    </row>
    <row r="645" spans="1:8" x14ac:dyDescent="0.25">
      <c r="A645" t="s">
        <v>362</v>
      </c>
      <c r="B645">
        <v>21</v>
      </c>
      <c r="C645" t="s">
        <v>5899</v>
      </c>
      <c r="D645" t="s">
        <v>5900</v>
      </c>
      <c r="E645">
        <v>88.82</v>
      </c>
      <c r="F645">
        <v>99.14</v>
      </c>
      <c r="G645">
        <v>95.73</v>
      </c>
      <c r="H645">
        <v>178.16</v>
      </c>
    </row>
    <row r="646" spans="1:8" x14ac:dyDescent="0.25">
      <c r="A646" t="s">
        <v>362</v>
      </c>
      <c r="B646">
        <v>22</v>
      </c>
      <c r="C646" t="s">
        <v>6098</v>
      </c>
      <c r="D646" t="s">
        <v>5904</v>
      </c>
      <c r="E646">
        <v>61.39</v>
      </c>
      <c r="F646">
        <v>53.35</v>
      </c>
      <c r="G646">
        <v>98.04</v>
      </c>
      <c r="H646">
        <v>176.14</v>
      </c>
    </row>
    <row r="647" spans="1:8" x14ac:dyDescent="0.25">
      <c r="A647" t="s">
        <v>362</v>
      </c>
      <c r="B647">
        <v>23</v>
      </c>
      <c r="C647" t="s">
        <v>4867</v>
      </c>
      <c r="D647" t="s">
        <v>4868</v>
      </c>
      <c r="E647">
        <v>141.57</v>
      </c>
      <c r="F647">
        <v>209.8</v>
      </c>
      <c r="G647">
        <v>168.7</v>
      </c>
      <c r="H647">
        <v>158.11000000000001</v>
      </c>
    </row>
    <row r="648" spans="1:8" x14ac:dyDescent="0.25">
      <c r="A648" t="s">
        <v>362</v>
      </c>
      <c r="B648">
        <v>24</v>
      </c>
      <c r="C648" t="s">
        <v>5891</v>
      </c>
      <c r="D648" t="s">
        <v>5892</v>
      </c>
      <c r="E648">
        <v>185.84</v>
      </c>
      <c r="F648">
        <v>180.52</v>
      </c>
      <c r="G648">
        <v>153.54</v>
      </c>
      <c r="H648">
        <v>143.62</v>
      </c>
    </row>
    <row r="649" spans="1:8" x14ac:dyDescent="0.25">
      <c r="A649" t="s">
        <v>362</v>
      </c>
      <c r="B649">
        <v>25</v>
      </c>
      <c r="C649" t="s">
        <v>6099</v>
      </c>
      <c r="D649" t="s">
        <v>6100</v>
      </c>
      <c r="E649">
        <v>14.66</v>
      </c>
      <c r="F649">
        <v>14.12</v>
      </c>
      <c r="G649">
        <v>39.69</v>
      </c>
      <c r="H649">
        <v>142.66999999999999</v>
      </c>
    </row>
    <row r="650" spans="1:8" x14ac:dyDescent="0.25">
      <c r="A650" t="s">
        <v>368</v>
      </c>
      <c r="B650">
        <v>0</v>
      </c>
      <c r="C650" t="s">
        <v>4742</v>
      </c>
      <c r="D650" t="s">
        <v>4743</v>
      </c>
      <c r="E650">
        <v>18777.150000000001</v>
      </c>
      <c r="F650">
        <v>20568.439999999999</v>
      </c>
      <c r="G650">
        <v>20535.099999999999</v>
      </c>
      <c r="H650">
        <v>18760.2</v>
      </c>
    </row>
    <row r="651" spans="1:8" x14ac:dyDescent="0.25">
      <c r="A651" t="s">
        <v>368</v>
      </c>
      <c r="B651">
        <v>0</v>
      </c>
      <c r="C651" t="s">
        <v>354</v>
      </c>
      <c r="D651" t="s">
        <v>4744</v>
      </c>
      <c r="E651">
        <v>4663.8500000000004</v>
      </c>
      <c r="F651">
        <v>5445.97</v>
      </c>
      <c r="G651">
        <v>7448.16</v>
      </c>
      <c r="H651">
        <v>5998.73</v>
      </c>
    </row>
    <row r="652" spans="1:8" x14ac:dyDescent="0.25">
      <c r="A652" t="s">
        <v>368</v>
      </c>
      <c r="B652">
        <v>1</v>
      </c>
      <c r="C652" t="s">
        <v>637</v>
      </c>
      <c r="D652" t="s">
        <v>4794</v>
      </c>
      <c r="E652">
        <v>737.48</v>
      </c>
      <c r="F652">
        <v>1359.98</v>
      </c>
      <c r="G652">
        <v>3128.63</v>
      </c>
      <c r="H652">
        <v>1933.24</v>
      </c>
    </row>
    <row r="653" spans="1:8" x14ac:dyDescent="0.25">
      <c r="A653" t="s">
        <v>368</v>
      </c>
      <c r="B653">
        <v>2</v>
      </c>
      <c r="C653" t="s">
        <v>6101</v>
      </c>
      <c r="D653" t="s">
        <v>6102</v>
      </c>
      <c r="E653">
        <v>311.52</v>
      </c>
      <c r="F653">
        <v>318.51</v>
      </c>
      <c r="G653">
        <v>340.87</v>
      </c>
      <c r="H653">
        <v>336.73</v>
      </c>
    </row>
    <row r="654" spans="1:8" x14ac:dyDescent="0.25">
      <c r="A654" t="s">
        <v>368</v>
      </c>
      <c r="B654">
        <v>3</v>
      </c>
      <c r="C654" t="s">
        <v>5721</v>
      </c>
      <c r="D654" t="s">
        <v>5722</v>
      </c>
      <c r="E654">
        <v>378.06</v>
      </c>
      <c r="F654">
        <v>324.89</v>
      </c>
      <c r="G654">
        <v>350</v>
      </c>
      <c r="H654">
        <v>318.16000000000003</v>
      </c>
    </row>
    <row r="655" spans="1:8" x14ac:dyDescent="0.25">
      <c r="A655" t="s">
        <v>368</v>
      </c>
      <c r="B655">
        <v>4</v>
      </c>
      <c r="C655" t="s">
        <v>4847</v>
      </c>
      <c r="D655" t="s">
        <v>4848</v>
      </c>
      <c r="E655">
        <v>426.41</v>
      </c>
      <c r="F655">
        <v>359.45</v>
      </c>
      <c r="G655">
        <v>400.36</v>
      </c>
      <c r="H655">
        <v>299.55</v>
      </c>
    </row>
    <row r="656" spans="1:8" x14ac:dyDescent="0.25">
      <c r="A656" t="s">
        <v>368</v>
      </c>
      <c r="B656">
        <v>5</v>
      </c>
      <c r="C656" t="s">
        <v>5605</v>
      </c>
      <c r="D656" t="s">
        <v>5606</v>
      </c>
      <c r="E656">
        <v>277.77999999999997</v>
      </c>
      <c r="F656">
        <v>323.79000000000002</v>
      </c>
      <c r="G656">
        <v>316.93</v>
      </c>
      <c r="H656">
        <v>282.88</v>
      </c>
    </row>
    <row r="657" spans="1:8" x14ac:dyDescent="0.25">
      <c r="A657" t="s">
        <v>368</v>
      </c>
      <c r="B657">
        <v>6</v>
      </c>
      <c r="C657" t="s">
        <v>4759</v>
      </c>
      <c r="D657" t="s">
        <v>4760</v>
      </c>
      <c r="E657">
        <v>267.87</v>
      </c>
      <c r="F657">
        <v>356.87</v>
      </c>
      <c r="G657">
        <v>332.16</v>
      </c>
      <c r="H657">
        <v>239.74</v>
      </c>
    </row>
    <row r="658" spans="1:8" x14ac:dyDescent="0.25">
      <c r="A658" t="s">
        <v>368</v>
      </c>
      <c r="B658">
        <v>7</v>
      </c>
      <c r="C658" t="s">
        <v>5041</v>
      </c>
      <c r="D658" t="s">
        <v>4964</v>
      </c>
      <c r="E658">
        <v>132.25</v>
      </c>
      <c r="F658">
        <v>0</v>
      </c>
      <c r="G658">
        <v>164.94</v>
      </c>
      <c r="H658">
        <v>229.83</v>
      </c>
    </row>
    <row r="659" spans="1:8" x14ac:dyDescent="0.25">
      <c r="A659" t="s">
        <v>368</v>
      </c>
      <c r="B659">
        <v>8</v>
      </c>
      <c r="C659" t="s">
        <v>6103</v>
      </c>
      <c r="D659" t="s">
        <v>6104</v>
      </c>
      <c r="E659">
        <v>186.88</v>
      </c>
      <c r="F659">
        <v>246.65</v>
      </c>
      <c r="G659">
        <v>253.65</v>
      </c>
      <c r="H659">
        <v>210.19</v>
      </c>
    </row>
    <row r="660" spans="1:8" x14ac:dyDescent="0.25">
      <c r="A660" t="s">
        <v>368</v>
      </c>
      <c r="B660">
        <v>9</v>
      </c>
      <c r="C660" t="s">
        <v>4776</v>
      </c>
      <c r="D660" t="s">
        <v>4777</v>
      </c>
      <c r="E660">
        <v>171.29</v>
      </c>
      <c r="F660">
        <v>231.76</v>
      </c>
      <c r="G660">
        <v>238.68</v>
      </c>
      <c r="H660">
        <v>200.86</v>
      </c>
    </row>
    <row r="661" spans="1:8" x14ac:dyDescent="0.25">
      <c r="A661" t="s">
        <v>368</v>
      </c>
      <c r="B661">
        <v>10</v>
      </c>
      <c r="C661" t="s">
        <v>6105</v>
      </c>
      <c r="D661" t="s">
        <v>6106</v>
      </c>
      <c r="E661">
        <v>95.05</v>
      </c>
      <c r="F661">
        <v>108.3</v>
      </c>
      <c r="G661">
        <v>85.43</v>
      </c>
      <c r="H661">
        <v>164.04</v>
      </c>
    </row>
    <row r="662" spans="1:8" x14ac:dyDescent="0.25">
      <c r="A662" t="s">
        <v>368</v>
      </c>
      <c r="B662">
        <v>11</v>
      </c>
      <c r="C662" t="s">
        <v>5362</v>
      </c>
      <c r="D662" t="s">
        <v>5363</v>
      </c>
      <c r="E662">
        <v>215.14</v>
      </c>
      <c r="F662">
        <v>187.78</v>
      </c>
      <c r="G662">
        <v>190.82</v>
      </c>
      <c r="H662">
        <v>155.32</v>
      </c>
    </row>
    <row r="663" spans="1:8" x14ac:dyDescent="0.25">
      <c r="A663" t="s">
        <v>368</v>
      </c>
      <c r="B663">
        <v>12</v>
      </c>
      <c r="C663" t="s">
        <v>4861</v>
      </c>
      <c r="D663" t="s">
        <v>4862</v>
      </c>
      <c r="E663">
        <v>111.75</v>
      </c>
      <c r="F663">
        <v>162.87</v>
      </c>
      <c r="G663">
        <v>149.69999999999999</v>
      </c>
      <c r="H663">
        <v>146.68</v>
      </c>
    </row>
    <row r="664" spans="1:8" x14ac:dyDescent="0.25">
      <c r="A664" t="s">
        <v>368</v>
      </c>
      <c r="B664">
        <v>13</v>
      </c>
      <c r="C664" t="s">
        <v>5413</v>
      </c>
      <c r="D664" t="s">
        <v>5414</v>
      </c>
      <c r="E664">
        <v>229.37</v>
      </c>
      <c r="F664">
        <v>222.83</v>
      </c>
      <c r="G664">
        <v>190.32</v>
      </c>
      <c r="H664">
        <v>135.68</v>
      </c>
    </row>
    <row r="665" spans="1:8" x14ac:dyDescent="0.25">
      <c r="A665" t="s">
        <v>368</v>
      </c>
      <c r="B665">
        <v>14</v>
      </c>
      <c r="C665" t="s">
        <v>5264</v>
      </c>
      <c r="D665" t="s">
        <v>5265</v>
      </c>
      <c r="E665">
        <v>40.11</v>
      </c>
      <c r="F665">
        <v>132.54</v>
      </c>
      <c r="G665">
        <v>158.30000000000001</v>
      </c>
      <c r="H665">
        <v>133.31</v>
      </c>
    </row>
    <row r="666" spans="1:8" x14ac:dyDescent="0.25">
      <c r="A666" t="s">
        <v>368</v>
      </c>
      <c r="B666">
        <v>15</v>
      </c>
      <c r="C666" t="s">
        <v>5391</v>
      </c>
      <c r="D666" t="s">
        <v>5392</v>
      </c>
      <c r="E666">
        <v>183.13</v>
      </c>
      <c r="F666">
        <v>193.97</v>
      </c>
      <c r="G666">
        <v>151.47</v>
      </c>
      <c r="H666">
        <v>126.49</v>
      </c>
    </row>
    <row r="667" spans="1:8" x14ac:dyDescent="0.25">
      <c r="A667" t="s">
        <v>368</v>
      </c>
      <c r="B667">
        <v>16</v>
      </c>
      <c r="C667" t="s">
        <v>5312</v>
      </c>
      <c r="D667" t="s">
        <v>5313</v>
      </c>
      <c r="E667">
        <v>138.72999999999999</v>
      </c>
      <c r="F667">
        <v>116.39</v>
      </c>
      <c r="G667">
        <v>88.97</v>
      </c>
      <c r="H667">
        <v>126.26</v>
      </c>
    </row>
    <row r="668" spans="1:8" x14ac:dyDescent="0.25">
      <c r="A668" t="s">
        <v>368</v>
      </c>
      <c r="B668">
        <v>17</v>
      </c>
      <c r="C668" t="s">
        <v>4867</v>
      </c>
      <c r="D668" t="s">
        <v>4868</v>
      </c>
      <c r="E668">
        <v>97.87</v>
      </c>
      <c r="F668">
        <v>110.08</v>
      </c>
      <c r="G668">
        <v>116.05</v>
      </c>
      <c r="H668">
        <v>118.8</v>
      </c>
    </row>
    <row r="669" spans="1:8" x14ac:dyDescent="0.25">
      <c r="A669" t="s">
        <v>368</v>
      </c>
      <c r="B669">
        <v>18</v>
      </c>
      <c r="C669" t="s">
        <v>5963</v>
      </c>
      <c r="D669" t="s">
        <v>5964</v>
      </c>
      <c r="E669">
        <v>140.41999999999999</v>
      </c>
      <c r="F669">
        <v>141.74</v>
      </c>
      <c r="G669">
        <v>151.37</v>
      </c>
      <c r="H669">
        <v>117.02</v>
      </c>
    </row>
    <row r="670" spans="1:8" x14ac:dyDescent="0.25">
      <c r="A670" t="s">
        <v>368</v>
      </c>
      <c r="B670">
        <v>19</v>
      </c>
      <c r="C670" t="s">
        <v>5393</v>
      </c>
      <c r="D670" t="s">
        <v>5394</v>
      </c>
      <c r="E670">
        <v>142.61000000000001</v>
      </c>
      <c r="F670">
        <v>109.23</v>
      </c>
      <c r="G670">
        <v>96.17</v>
      </c>
      <c r="H670">
        <v>110.93</v>
      </c>
    </row>
    <row r="671" spans="1:8" x14ac:dyDescent="0.25">
      <c r="A671" t="s">
        <v>368</v>
      </c>
      <c r="B671">
        <v>20</v>
      </c>
      <c r="C671" t="s">
        <v>6024</v>
      </c>
      <c r="D671" t="s">
        <v>6025</v>
      </c>
      <c r="E671">
        <v>40.18</v>
      </c>
      <c r="F671">
        <v>52.27</v>
      </c>
      <c r="G671">
        <v>70.37</v>
      </c>
      <c r="H671">
        <v>105.97</v>
      </c>
    </row>
    <row r="672" spans="1:8" x14ac:dyDescent="0.25">
      <c r="A672" t="s">
        <v>368</v>
      </c>
      <c r="B672">
        <v>21</v>
      </c>
      <c r="C672" t="s">
        <v>6107</v>
      </c>
      <c r="D672" t="s">
        <v>6108</v>
      </c>
      <c r="E672">
        <v>94.93</v>
      </c>
      <c r="F672">
        <v>90.84</v>
      </c>
      <c r="G672">
        <v>92.61</v>
      </c>
      <c r="H672">
        <v>104.33</v>
      </c>
    </row>
    <row r="673" spans="1:8" x14ac:dyDescent="0.25">
      <c r="A673" t="s">
        <v>368</v>
      </c>
      <c r="B673">
        <v>22</v>
      </c>
      <c r="C673" t="s">
        <v>5023</v>
      </c>
      <c r="D673" t="s">
        <v>5024</v>
      </c>
      <c r="E673">
        <v>93.84</v>
      </c>
      <c r="F673">
        <v>121.97</v>
      </c>
      <c r="G673">
        <v>112.17</v>
      </c>
      <c r="H673">
        <v>102.57</v>
      </c>
    </row>
    <row r="674" spans="1:8" x14ac:dyDescent="0.25">
      <c r="A674" t="s">
        <v>368</v>
      </c>
      <c r="B674">
        <v>23</v>
      </c>
      <c r="C674" t="s">
        <v>6109</v>
      </c>
      <c r="D674" t="s">
        <v>6110</v>
      </c>
      <c r="E674">
        <v>75.489999999999995</v>
      </c>
      <c r="F674">
        <v>78.87</v>
      </c>
      <c r="G674">
        <v>90.2</v>
      </c>
      <c r="H674">
        <v>102.09</v>
      </c>
    </row>
    <row r="675" spans="1:8" x14ac:dyDescent="0.25">
      <c r="A675" t="s">
        <v>368</v>
      </c>
      <c r="B675">
        <v>24</v>
      </c>
      <c r="C675" t="s">
        <v>4849</v>
      </c>
      <c r="D675" t="s">
        <v>4850</v>
      </c>
      <c r="E675">
        <v>75.66</v>
      </c>
      <c r="F675">
        <v>79.900000000000006</v>
      </c>
      <c r="G675">
        <v>115.18</v>
      </c>
      <c r="H675">
        <v>99.03</v>
      </c>
    </row>
    <row r="676" spans="1:8" x14ac:dyDescent="0.25">
      <c r="A676" t="s">
        <v>368</v>
      </c>
      <c r="B676">
        <v>25</v>
      </c>
      <c r="C676" t="s">
        <v>5922</v>
      </c>
      <c r="D676" t="s">
        <v>5923</v>
      </c>
      <c r="E676">
        <v>0</v>
      </c>
      <c r="F676">
        <v>14.49</v>
      </c>
      <c r="G676">
        <v>62.82</v>
      </c>
      <c r="H676">
        <v>99.02</v>
      </c>
    </row>
    <row r="677" spans="1:8" x14ac:dyDescent="0.25">
      <c r="A677" t="s">
        <v>365</v>
      </c>
      <c r="B677">
        <v>0</v>
      </c>
      <c r="C677" t="s">
        <v>4742</v>
      </c>
      <c r="D677" t="s">
        <v>4743</v>
      </c>
      <c r="E677">
        <v>14917.77</v>
      </c>
      <c r="F677">
        <v>16560.07</v>
      </c>
      <c r="G677">
        <v>16984.919999999998</v>
      </c>
      <c r="H677">
        <v>15798.62</v>
      </c>
    </row>
    <row r="678" spans="1:8" x14ac:dyDescent="0.25">
      <c r="A678" t="s">
        <v>365</v>
      </c>
      <c r="B678">
        <v>0</v>
      </c>
      <c r="C678" t="s">
        <v>354</v>
      </c>
      <c r="D678" t="s">
        <v>4744</v>
      </c>
      <c r="E678">
        <v>6573.5</v>
      </c>
      <c r="F678">
        <v>7724.81</v>
      </c>
      <c r="G678">
        <v>7821.35</v>
      </c>
      <c r="H678">
        <v>6927.86</v>
      </c>
    </row>
    <row r="679" spans="1:8" x14ac:dyDescent="0.25">
      <c r="A679" t="s">
        <v>365</v>
      </c>
      <c r="B679">
        <v>1</v>
      </c>
      <c r="C679" t="s">
        <v>643</v>
      </c>
      <c r="D679" t="s">
        <v>4769</v>
      </c>
      <c r="E679">
        <v>393.39</v>
      </c>
      <c r="F679">
        <v>1145.95</v>
      </c>
      <c r="G679">
        <v>1146.28</v>
      </c>
      <c r="H679">
        <v>963.08</v>
      </c>
    </row>
    <row r="680" spans="1:8" x14ac:dyDescent="0.25">
      <c r="A680" t="s">
        <v>365</v>
      </c>
      <c r="B680">
        <v>2</v>
      </c>
      <c r="C680" t="s">
        <v>637</v>
      </c>
      <c r="D680" t="s">
        <v>4794</v>
      </c>
      <c r="E680">
        <v>2248.31</v>
      </c>
      <c r="F680">
        <v>2153.8200000000002</v>
      </c>
      <c r="G680">
        <v>1798.8</v>
      </c>
      <c r="H680">
        <v>757.29</v>
      </c>
    </row>
    <row r="681" spans="1:8" x14ac:dyDescent="0.25">
      <c r="A681" t="s">
        <v>365</v>
      </c>
      <c r="B681">
        <v>3</v>
      </c>
      <c r="C681" t="s">
        <v>5200</v>
      </c>
      <c r="D681" t="s">
        <v>5201</v>
      </c>
      <c r="E681">
        <v>169.53</v>
      </c>
      <c r="F681">
        <v>350.29</v>
      </c>
      <c r="G681">
        <v>556.62</v>
      </c>
      <c r="H681">
        <v>583.88</v>
      </c>
    </row>
    <row r="682" spans="1:8" x14ac:dyDescent="0.25">
      <c r="A682" t="s">
        <v>365</v>
      </c>
      <c r="B682">
        <v>4</v>
      </c>
      <c r="C682" t="s">
        <v>5405</v>
      </c>
      <c r="D682" t="s">
        <v>5406</v>
      </c>
      <c r="E682">
        <v>26.74</v>
      </c>
      <c r="F682">
        <v>22.07</v>
      </c>
      <c r="G682">
        <v>386.52</v>
      </c>
      <c r="H682">
        <v>412.65</v>
      </c>
    </row>
    <row r="683" spans="1:8" x14ac:dyDescent="0.25">
      <c r="A683" t="s">
        <v>365</v>
      </c>
      <c r="B683">
        <v>5</v>
      </c>
      <c r="C683" t="s">
        <v>5196</v>
      </c>
      <c r="D683" t="s">
        <v>5197</v>
      </c>
      <c r="E683">
        <v>655.66</v>
      </c>
      <c r="F683">
        <v>558.72</v>
      </c>
      <c r="G683">
        <v>442.5</v>
      </c>
      <c r="H683">
        <v>371.05</v>
      </c>
    </row>
    <row r="684" spans="1:8" x14ac:dyDescent="0.25">
      <c r="A684" t="s">
        <v>365</v>
      </c>
      <c r="B684">
        <v>6</v>
      </c>
      <c r="C684" t="s">
        <v>4843</v>
      </c>
      <c r="D684" t="s">
        <v>4844</v>
      </c>
      <c r="E684">
        <v>350.92</v>
      </c>
      <c r="F684">
        <v>389.76</v>
      </c>
      <c r="G684">
        <v>177.66</v>
      </c>
      <c r="H684">
        <v>344.3</v>
      </c>
    </row>
    <row r="685" spans="1:8" x14ac:dyDescent="0.25">
      <c r="A685" t="s">
        <v>365</v>
      </c>
      <c r="B685">
        <v>7</v>
      </c>
      <c r="C685" t="s">
        <v>6111</v>
      </c>
      <c r="D685" t="s">
        <v>6112</v>
      </c>
      <c r="E685">
        <v>216.05</v>
      </c>
      <c r="F685">
        <v>301.66000000000003</v>
      </c>
      <c r="G685">
        <v>222.53</v>
      </c>
      <c r="H685">
        <v>324.33999999999997</v>
      </c>
    </row>
    <row r="686" spans="1:8" x14ac:dyDescent="0.25">
      <c r="A686" t="s">
        <v>365</v>
      </c>
      <c r="B686">
        <v>8</v>
      </c>
      <c r="C686" t="s">
        <v>5362</v>
      </c>
      <c r="D686" t="s">
        <v>5363</v>
      </c>
      <c r="E686">
        <v>438.35</v>
      </c>
      <c r="F686">
        <v>419.04</v>
      </c>
      <c r="G686">
        <v>420.82</v>
      </c>
      <c r="H686">
        <v>318.36</v>
      </c>
    </row>
    <row r="687" spans="1:8" x14ac:dyDescent="0.25">
      <c r="A687" t="s">
        <v>365</v>
      </c>
      <c r="B687">
        <v>9</v>
      </c>
      <c r="C687" t="s">
        <v>4871</v>
      </c>
      <c r="D687" t="s">
        <v>4872</v>
      </c>
      <c r="E687">
        <v>157.65</v>
      </c>
      <c r="F687">
        <v>177.06</v>
      </c>
      <c r="G687">
        <v>285.58999999999997</v>
      </c>
      <c r="H687">
        <v>291.04000000000002</v>
      </c>
    </row>
    <row r="688" spans="1:8" x14ac:dyDescent="0.25">
      <c r="A688" t="s">
        <v>365</v>
      </c>
      <c r="B688">
        <v>10</v>
      </c>
      <c r="C688" t="s">
        <v>6058</v>
      </c>
      <c r="D688" t="s">
        <v>6059</v>
      </c>
      <c r="E688">
        <v>262.61</v>
      </c>
      <c r="F688">
        <v>257.35000000000002</v>
      </c>
      <c r="G688">
        <v>273.92</v>
      </c>
      <c r="H688">
        <v>267.29000000000002</v>
      </c>
    </row>
    <row r="689" spans="1:8" x14ac:dyDescent="0.25">
      <c r="A689" t="s">
        <v>365</v>
      </c>
      <c r="B689">
        <v>11</v>
      </c>
      <c r="C689" t="s">
        <v>4837</v>
      </c>
      <c r="D689" t="s">
        <v>4838</v>
      </c>
      <c r="E689">
        <v>82.36</v>
      </c>
      <c r="F689">
        <v>105.59</v>
      </c>
      <c r="G689">
        <v>163.72999999999999</v>
      </c>
      <c r="H689">
        <v>256.42</v>
      </c>
    </row>
    <row r="690" spans="1:8" x14ac:dyDescent="0.25">
      <c r="A690" t="s">
        <v>365</v>
      </c>
      <c r="B690">
        <v>12</v>
      </c>
      <c r="C690" t="s">
        <v>4849</v>
      </c>
      <c r="D690" t="s">
        <v>4850</v>
      </c>
      <c r="E690">
        <v>122</v>
      </c>
      <c r="F690">
        <v>193.56</v>
      </c>
      <c r="G690">
        <v>202.25</v>
      </c>
      <c r="H690">
        <v>236.97</v>
      </c>
    </row>
    <row r="691" spans="1:8" x14ac:dyDescent="0.25">
      <c r="A691" t="s">
        <v>365</v>
      </c>
      <c r="B691">
        <v>13</v>
      </c>
      <c r="C691" t="s">
        <v>4839</v>
      </c>
      <c r="D691" t="s">
        <v>4840</v>
      </c>
      <c r="E691">
        <v>210</v>
      </c>
      <c r="F691">
        <v>205.55</v>
      </c>
      <c r="G691">
        <v>194.52</v>
      </c>
      <c r="H691">
        <v>188.64</v>
      </c>
    </row>
    <row r="692" spans="1:8" x14ac:dyDescent="0.25">
      <c r="A692" t="s">
        <v>365</v>
      </c>
      <c r="B692">
        <v>14</v>
      </c>
      <c r="C692" t="s">
        <v>5843</v>
      </c>
      <c r="D692" t="s">
        <v>5844</v>
      </c>
      <c r="E692">
        <v>66.47</v>
      </c>
      <c r="F692">
        <v>120.35</v>
      </c>
      <c r="G692">
        <v>157.88</v>
      </c>
      <c r="H692">
        <v>161.58000000000001</v>
      </c>
    </row>
    <row r="693" spans="1:8" x14ac:dyDescent="0.25">
      <c r="A693" t="s">
        <v>365</v>
      </c>
      <c r="B693">
        <v>15</v>
      </c>
      <c r="C693" t="s">
        <v>5520</v>
      </c>
      <c r="D693" t="s">
        <v>5521</v>
      </c>
      <c r="E693">
        <v>61.35</v>
      </c>
      <c r="F693">
        <v>61.83</v>
      </c>
      <c r="G693">
        <v>70.88</v>
      </c>
      <c r="H693">
        <v>159.81</v>
      </c>
    </row>
    <row r="694" spans="1:8" x14ac:dyDescent="0.25">
      <c r="A694" t="s">
        <v>365</v>
      </c>
      <c r="B694">
        <v>16</v>
      </c>
      <c r="C694" t="s">
        <v>6113</v>
      </c>
      <c r="D694" t="s">
        <v>6114</v>
      </c>
      <c r="E694">
        <v>64.739999999999995</v>
      </c>
      <c r="F694">
        <v>38.200000000000003</v>
      </c>
      <c r="G694">
        <v>96.89</v>
      </c>
      <c r="H694">
        <v>155.46</v>
      </c>
    </row>
    <row r="695" spans="1:8" x14ac:dyDescent="0.25">
      <c r="A695" t="s">
        <v>365</v>
      </c>
      <c r="B695">
        <v>17</v>
      </c>
      <c r="C695" t="s">
        <v>4933</v>
      </c>
      <c r="D695" t="s">
        <v>4934</v>
      </c>
      <c r="E695">
        <v>192.84</v>
      </c>
      <c r="F695">
        <v>245.96</v>
      </c>
      <c r="G695">
        <v>157.84</v>
      </c>
      <c r="H695">
        <v>153.71</v>
      </c>
    </row>
    <row r="696" spans="1:8" x14ac:dyDescent="0.25">
      <c r="A696" t="s">
        <v>365</v>
      </c>
      <c r="B696">
        <v>18</v>
      </c>
      <c r="C696" t="s">
        <v>5009</v>
      </c>
      <c r="D696" t="s">
        <v>5010</v>
      </c>
      <c r="E696">
        <v>153.58000000000001</v>
      </c>
      <c r="F696">
        <v>146.13999999999999</v>
      </c>
      <c r="G696">
        <v>150.72999999999999</v>
      </c>
      <c r="H696">
        <v>152.19</v>
      </c>
    </row>
    <row r="697" spans="1:8" x14ac:dyDescent="0.25">
      <c r="A697" t="s">
        <v>365</v>
      </c>
      <c r="B697">
        <v>19</v>
      </c>
      <c r="C697" t="s">
        <v>5897</v>
      </c>
      <c r="D697" t="s">
        <v>5898</v>
      </c>
      <c r="E697">
        <v>37.94</v>
      </c>
      <c r="F697">
        <v>144.94999999999999</v>
      </c>
      <c r="G697">
        <v>195.13</v>
      </c>
      <c r="H697">
        <v>145.93</v>
      </c>
    </row>
    <row r="698" spans="1:8" x14ac:dyDescent="0.25">
      <c r="A698" t="s">
        <v>365</v>
      </c>
      <c r="B698">
        <v>20</v>
      </c>
      <c r="C698" t="s">
        <v>6115</v>
      </c>
      <c r="D698" t="s">
        <v>6116</v>
      </c>
      <c r="E698">
        <v>97.44</v>
      </c>
      <c r="F698">
        <v>79.16</v>
      </c>
      <c r="G698">
        <v>117.38</v>
      </c>
      <c r="H698">
        <v>128.08000000000001</v>
      </c>
    </row>
    <row r="699" spans="1:8" x14ac:dyDescent="0.25">
      <c r="A699" t="s">
        <v>365</v>
      </c>
      <c r="B699">
        <v>21</v>
      </c>
      <c r="C699" t="s">
        <v>6117</v>
      </c>
      <c r="D699" t="s">
        <v>6118</v>
      </c>
      <c r="E699">
        <v>124.36</v>
      </c>
      <c r="F699">
        <v>111.55</v>
      </c>
      <c r="G699">
        <v>133.02000000000001</v>
      </c>
      <c r="H699">
        <v>119.14</v>
      </c>
    </row>
    <row r="700" spans="1:8" x14ac:dyDescent="0.25">
      <c r="A700" t="s">
        <v>365</v>
      </c>
      <c r="B700">
        <v>22</v>
      </c>
      <c r="C700" t="s">
        <v>5190</v>
      </c>
      <c r="D700" t="s">
        <v>5191</v>
      </c>
      <c r="E700">
        <v>115.68</v>
      </c>
      <c r="F700">
        <v>128.03</v>
      </c>
      <c r="G700">
        <v>110.34</v>
      </c>
      <c r="H700">
        <v>113.25</v>
      </c>
    </row>
    <row r="701" spans="1:8" x14ac:dyDescent="0.25">
      <c r="A701" t="s">
        <v>365</v>
      </c>
      <c r="B701">
        <v>23</v>
      </c>
      <c r="C701" t="s">
        <v>5212</v>
      </c>
      <c r="D701" t="s">
        <v>5213</v>
      </c>
      <c r="E701">
        <v>83.71</v>
      </c>
      <c r="F701">
        <v>110.48</v>
      </c>
      <c r="G701">
        <v>118.32</v>
      </c>
      <c r="H701">
        <v>109.99</v>
      </c>
    </row>
    <row r="702" spans="1:8" x14ac:dyDescent="0.25">
      <c r="A702" t="s">
        <v>365</v>
      </c>
      <c r="B702">
        <v>24</v>
      </c>
      <c r="C702" t="s">
        <v>5899</v>
      </c>
      <c r="D702" t="s">
        <v>5900</v>
      </c>
      <c r="E702">
        <v>97.93</v>
      </c>
      <c r="F702">
        <v>124.56</v>
      </c>
      <c r="G702">
        <v>125.55</v>
      </c>
      <c r="H702">
        <v>108.95</v>
      </c>
    </row>
    <row r="703" spans="1:8" x14ac:dyDescent="0.25">
      <c r="A703" t="s">
        <v>365</v>
      </c>
      <c r="B703">
        <v>25</v>
      </c>
      <c r="C703" t="s">
        <v>5498</v>
      </c>
      <c r="D703" t="s">
        <v>5499</v>
      </c>
      <c r="E703">
        <v>143.88</v>
      </c>
      <c r="F703">
        <v>133.19999999999999</v>
      </c>
      <c r="G703">
        <v>115.66</v>
      </c>
      <c r="H703">
        <v>104.47</v>
      </c>
    </row>
    <row r="704" spans="1:8" x14ac:dyDescent="0.25">
      <c r="A704" t="s">
        <v>371</v>
      </c>
      <c r="B704">
        <v>0</v>
      </c>
      <c r="C704" t="s">
        <v>4742</v>
      </c>
      <c r="D704" t="s">
        <v>4743</v>
      </c>
      <c r="E704">
        <v>4304.49</v>
      </c>
      <c r="F704">
        <v>4692.62</v>
      </c>
      <c r="G704">
        <v>4653.8500000000004</v>
      </c>
      <c r="H704">
        <v>3955.12</v>
      </c>
    </row>
    <row r="705" spans="1:8" x14ac:dyDescent="0.25">
      <c r="A705" t="s">
        <v>371</v>
      </c>
      <c r="B705">
        <v>0</v>
      </c>
      <c r="C705" t="s">
        <v>354</v>
      </c>
      <c r="D705" t="s">
        <v>4744</v>
      </c>
      <c r="E705">
        <v>3258.6</v>
      </c>
      <c r="F705">
        <v>3517.34</v>
      </c>
      <c r="G705">
        <v>3677.57</v>
      </c>
      <c r="H705">
        <v>3003.96</v>
      </c>
    </row>
    <row r="706" spans="1:8" x14ac:dyDescent="0.25">
      <c r="A706" t="s">
        <v>371</v>
      </c>
      <c r="B706">
        <v>1</v>
      </c>
      <c r="C706" t="s">
        <v>637</v>
      </c>
      <c r="D706" t="s">
        <v>4794</v>
      </c>
      <c r="E706">
        <v>2658.89</v>
      </c>
      <c r="F706">
        <v>2992.71</v>
      </c>
      <c r="G706">
        <v>2994.06</v>
      </c>
      <c r="H706">
        <v>2176.3200000000002</v>
      </c>
    </row>
    <row r="707" spans="1:8" x14ac:dyDescent="0.25">
      <c r="A707" t="s">
        <v>371</v>
      </c>
      <c r="B707">
        <v>2</v>
      </c>
      <c r="C707" t="s">
        <v>5524</v>
      </c>
      <c r="D707" t="s">
        <v>5525</v>
      </c>
      <c r="E707">
        <v>189.53</v>
      </c>
      <c r="F707">
        <v>152.25</v>
      </c>
      <c r="G707">
        <v>192.32</v>
      </c>
      <c r="H707">
        <v>317.95999999999998</v>
      </c>
    </row>
    <row r="708" spans="1:8" x14ac:dyDescent="0.25">
      <c r="A708" t="s">
        <v>371</v>
      </c>
      <c r="B708">
        <v>3</v>
      </c>
      <c r="C708" t="s">
        <v>5992</v>
      </c>
      <c r="D708" t="s">
        <v>5993</v>
      </c>
      <c r="E708">
        <v>82.24</v>
      </c>
      <c r="F708">
        <v>76.44</v>
      </c>
      <c r="G708">
        <v>92.27</v>
      </c>
      <c r="H708">
        <v>83.13</v>
      </c>
    </row>
    <row r="709" spans="1:8" x14ac:dyDescent="0.25">
      <c r="A709" t="s">
        <v>371</v>
      </c>
      <c r="B709">
        <v>4</v>
      </c>
      <c r="C709" t="s">
        <v>5922</v>
      </c>
      <c r="D709" t="s">
        <v>5923</v>
      </c>
      <c r="E709">
        <v>0</v>
      </c>
      <c r="F709">
        <v>10.76</v>
      </c>
      <c r="G709">
        <v>45.26</v>
      </c>
      <c r="H709">
        <v>78.03</v>
      </c>
    </row>
    <row r="710" spans="1:8" x14ac:dyDescent="0.25">
      <c r="A710" t="s">
        <v>371</v>
      </c>
      <c r="B710">
        <v>5</v>
      </c>
      <c r="C710" t="s">
        <v>4855</v>
      </c>
      <c r="D710" t="s">
        <v>4856</v>
      </c>
      <c r="E710">
        <v>48.15</v>
      </c>
      <c r="F710">
        <v>36.94</v>
      </c>
      <c r="G710">
        <v>36.54</v>
      </c>
      <c r="H710">
        <v>62.66</v>
      </c>
    </row>
    <row r="711" spans="1:8" x14ac:dyDescent="0.25">
      <c r="A711" t="s">
        <v>371</v>
      </c>
      <c r="B711">
        <v>6</v>
      </c>
      <c r="C711" t="s">
        <v>5920</v>
      </c>
      <c r="D711" t="s">
        <v>5921</v>
      </c>
      <c r="E711">
        <v>23.61</v>
      </c>
      <c r="F711">
        <v>28.24</v>
      </c>
      <c r="G711">
        <v>16.989999999999998</v>
      </c>
      <c r="H711">
        <v>33.61</v>
      </c>
    </row>
    <row r="712" spans="1:8" x14ac:dyDescent="0.25">
      <c r="A712" t="s">
        <v>371</v>
      </c>
      <c r="B712">
        <v>7</v>
      </c>
      <c r="C712" t="s">
        <v>5616</v>
      </c>
      <c r="D712" t="s">
        <v>5617</v>
      </c>
      <c r="E712">
        <v>32.94</v>
      </c>
      <c r="F712">
        <v>39.64</v>
      </c>
      <c r="G712">
        <v>39.33</v>
      </c>
      <c r="H712">
        <v>25.92</v>
      </c>
    </row>
    <row r="713" spans="1:8" x14ac:dyDescent="0.25">
      <c r="A713" t="s">
        <v>371</v>
      </c>
      <c r="B713">
        <v>8</v>
      </c>
      <c r="C713" t="s">
        <v>5996</v>
      </c>
      <c r="D713" t="s">
        <v>5997</v>
      </c>
      <c r="E713">
        <v>4.8899999999999997</v>
      </c>
      <c r="F713">
        <v>0</v>
      </c>
      <c r="G713">
        <v>10.48</v>
      </c>
      <c r="H713">
        <v>23.52</v>
      </c>
    </row>
    <row r="714" spans="1:8" x14ac:dyDescent="0.25">
      <c r="A714" t="s">
        <v>371</v>
      </c>
      <c r="B714">
        <v>9</v>
      </c>
      <c r="C714" t="s">
        <v>5427</v>
      </c>
      <c r="D714" t="s">
        <v>5428</v>
      </c>
      <c r="E714">
        <v>36.83</v>
      </c>
      <c r="F714">
        <v>39.36</v>
      </c>
      <c r="G714">
        <v>36.51</v>
      </c>
      <c r="H714">
        <v>22.31</v>
      </c>
    </row>
    <row r="715" spans="1:8" x14ac:dyDescent="0.25">
      <c r="A715" t="s">
        <v>371</v>
      </c>
      <c r="B715">
        <v>10</v>
      </c>
      <c r="C715" t="s">
        <v>5198</v>
      </c>
      <c r="D715" t="s">
        <v>5199</v>
      </c>
      <c r="E715">
        <v>45.27</v>
      </c>
      <c r="F715">
        <v>26.06</v>
      </c>
      <c r="G715">
        <v>36.770000000000003</v>
      </c>
      <c r="H715">
        <v>21.98</v>
      </c>
    </row>
    <row r="716" spans="1:8" x14ac:dyDescent="0.25">
      <c r="A716" t="s">
        <v>371</v>
      </c>
      <c r="B716">
        <v>11</v>
      </c>
      <c r="C716" t="s">
        <v>4753</v>
      </c>
      <c r="D716" t="s">
        <v>4746</v>
      </c>
      <c r="E716">
        <v>18.760000000000002</v>
      </c>
      <c r="F716">
        <v>17.03</v>
      </c>
      <c r="G716">
        <v>26.09</v>
      </c>
      <c r="H716">
        <v>20.82</v>
      </c>
    </row>
    <row r="717" spans="1:8" x14ac:dyDescent="0.25">
      <c r="A717" t="s">
        <v>371</v>
      </c>
      <c r="B717">
        <v>12</v>
      </c>
      <c r="C717" t="s">
        <v>5461</v>
      </c>
      <c r="D717" t="s">
        <v>5462</v>
      </c>
      <c r="E717">
        <v>4.67</v>
      </c>
      <c r="F717">
        <v>10.47</v>
      </c>
      <c r="G717">
        <v>22.53</v>
      </c>
      <c r="H717">
        <v>13.59</v>
      </c>
    </row>
    <row r="718" spans="1:8" x14ac:dyDescent="0.25">
      <c r="A718" t="s">
        <v>371</v>
      </c>
      <c r="B718">
        <v>13</v>
      </c>
      <c r="C718" t="s">
        <v>6119</v>
      </c>
      <c r="D718" t="s">
        <v>6120</v>
      </c>
      <c r="E718">
        <v>8.42</v>
      </c>
      <c r="F718">
        <v>11.43</v>
      </c>
      <c r="G718">
        <v>11.13</v>
      </c>
      <c r="H718">
        <v>12</v>
      </c>
    </row>
    <row r="719" spans="1:8" x14ac:dyDescent="0.25">
      <c r="A719" t="s">
        <v>371</v>
      </c>
      <c r="B719">
        <v>14</v>
      </c>
      <c r="C719" t="s">
        <v>4963</v>
      </c>
      <c r="D719" t="s">
        <v>4964</v>
      </c>
      <c r="E719">
        <v>33.29</v>
      </c>
      <c r="F719">
        <v>4.7</v>
      </c>
      <c r="G719">
        <v>7.22</v>
      </c>
      <c r="H719">
        <v>11.79</v>
      </c>
    </row>
    <row r="720" spans="1:8" x14ac:dyDescent="0.25">
      <c r="A720" t="s">
        <v>371</v>
      </c>
      <c r="B720">
        <v>15</v>
      </c>
      <c r="C720" t="s">
        <v>643</v>
      </c>
      <c r="D720" t="s">
        <v>4769</v>
      </c>
      <c r="E720">
        <v>34.65</v>
      </c>
      <c r="F720">
        <v>23.99</v>
      </c>
      <c r="G720">
        <v>42.11</v>
      </c>
      <c r="H720">
        <v>11.01</v>
      </c>
    </row>
    <row r="721" spans="1:8" x14ac:dyDescent="0.25">
      <c r="A721" t="s">
        <v>371</v>
      </c>
      <c r="B721">
        <v>16</v>
      </c>
      <c r="C721" t="s">
        <v>6121</v>
      </c>
      <c r="D721" t="s">
        <v>6122</v>
      </c>
      <c r="E721">
        <v>1.76</v>
      </c>
      <c r="F721">
        <v>4.1500000000000004</v>
      </c>
      <c r="G721">
        <v>6.3</v>
      </c>
      <c r="H721">
        <v>10.56</v>
      </c>
    </row>
    <row r="722" spans="1:8" x14ac:dyDescent="0.25">
      <c r="A722" t="s">
        <v>371</v>
      </c>
      <c r="B722">
        <v>17</v>
      </c>
      <c r="C722" t="s">
        <v>6123</v>
      </c>
      <c r="D722" t="s">
        <v>6124</v>
      </c>
      <c r="E722">
        <v>8.82</v>
      </c>
      <c r="F722">
        <v>2.58</v>
      </c>
      <c r="G722">
        <v>12.59</v>
      </c>
      <c r="H722">
        <v>10.32</v>
      </c>
    </row>
    <row r="723" spans="1:8" x14ac:dyDescent="0.25">
      <c r="A723" t="s">
        <v>371</v>
      </c>
      <c r="B723">
        <v>18</v>
      </c>
      <c r="C723" t="s">
        <v>6022</v>
      </c>
      <c r="D723" t="s">
        <v>6023</v>
      </c>
      <c r="E723">
        <v>6.95</v>
      </c>
      <c r="F723">
        <v>14.68</v>
      </c>
      <c r="G723">
        <v>7.13</v>
      </c>
      <c r="H723">
        <v>9.34</v>
      </c>
    </row>
    <row r="724" spans="1:8" x14ac:dyDescent="0.25">
      <c r="A724" t="s">
        <v>371</v>
      </c>
      <c r="B724">
        <v>19</v>
      </c>
      <c r="C724" t="s">
        <v>5233</v>
      </c>
      <c r="D724" t="s">
        <v>5234</v>
      </c>
      <c r="E724">
        <v>1.55</v>
      </c>
      <c r="F724">
        <v>2.72</v>
      </c>
      <c r="G724">
        <v>4.8</v>
      </c>
      <c r="H724">
        <v>9.33</v>
      </c>
    </row>
    <row r="725" spans="1:8" x14ac:dyDescent="0.25">
      <c r="A725" t="s">
        <v>371</v>
      </c>
      <c r="B725">
        <v>20</v>
      </c>
      <c r="C725" t="s">
        <v>6125</v>
      </c>
      <c r="D725" t="s">
        <v>6126</v>
      </c>
      <c r="E725">
        <v>0</v>
      </c>
      <c r="F725">
        <v>2.5299999999999998</v>
      </c>
      <c r="G725">
        <v>10.19</v>
      </c>
      <c r="H725">
        <v>9.2100000000000009</v>
      </c>
    </row>
    <row r="726" spans="1:8" x14ac:dyDescent="0.25">
      <c r="A726" t="s">
        <v>371</v>
      </c>
      <c r="B726">
        <v>21</v>
      </c>
      <c r="C726" t="s">
        <v>5235</v>
      </c>
      <c r="D726" t="s">
        <v>5236</v>
      </c>
      <c r="E726">
        <v>3.97</v>
      </c>
      <c r="F726">
        <v>8.5500000000000007</v>
      </c>
      <c r="G726">
        <v>8.18</v>
      </c>
      <c r="H726">
        <v>8.93</v>
      </c>
    </row>
    <row r="727" spans="1:8" x14ac:dyDescent="0.25">
      <c r="A727" t="s">
        <v>371</v>
      </c>
      <c r="B727">
        <v>22</v>
      </c>
      <c r="C727" t="s">
        <v>5435</v>
      </c>
      <c r="D727" t="s">
        <v>5436</v>
      </c>
      <c r="E727">
        <v>2.96</v>
      </c>
      <c r="F727">
        <v>4.5</v>
      </c>
      <c r="G727">
        <v>8.41</v>
      </c>
      <c r="H727">
        <v>8.74</v>
      </c>
    </row>
    <row r="728" spans="1:8" x14ac:dyDescent="0.25">
      <c r="A728" t="s">
        <v>371</v>
      </c>
      <c r="B728">
        <v>23</v>
      </c>
      <c r="C728" t="s">
        <v>6127</v>
      </c>
      <c r="D728" t="s">
        <v>6128</v>
      </c>
      <c r="E728">
        <v>0</v>
      </c>
      <c r="F728">
        <v>0</v>
      </c>
      <c r="G728">
        <v>0</v>
      </c>
      <c r="H728">
        <v>8.23</v>
      </c>
    </row>
    <row r="729" spans="1:8" x14ac:dyDescent="0.25">
      <c r="A729" t="s">
        <v>371</v>
      </c>
      <c r="B729">
        <v>24</v>
      </c>
      <c r="C729" t="s">
        <v>5603</v>
      </c>
      <c r="D729" t="s">
        <v>5604</v>
      </c>
      <c r="E729">
        <v>8.23</v>
      </c>
      <c r="F729">
        <v>5.0999999999999996</v>
      </c>
      <c r="G729">
        <v>6.64</v>
      </c>
      <c r="H729">
        <v>7.57</v>
      </c>
    </row>
    <row r="730" spans="1:8" x14ac:dyDescent="0.25">
      <c r="A730" t="s">
        <v>371</v>
      </c>
      <c r="B730">
        <v>25</v>
      </c>
      <c r="C730" t="s">
        <v>4843</v>
      </c>
      <c r="D730" t="s">
        <v>4844</v>
      </c>
      <c r="E730">
        <v>2.2200000000000002</v>
      </c>
      <c r="F730">
        <v>2.5</v>
      </c>
      <c r="G730">
        <v>3.74</v>
      </c>
      <c r="H730">
        <v>7.08</v>
      </c>
    </row>
    <row r="731" spans="1:8" x14ac:dyDescent="0.25">
      <c r="A731" t="s">
        <v>393</v>
      </c>
      <c r="B731">
        <v>0</v>
      </c>
      <c r="C731" t="s">
        <v>4742</v>
      </c>
      <c r="D731" t="s">
        <v>4743</v>
      </c>
      <c r="E731">
        <v>47479.9</v>
      </c>
      <c r="F731">
        <v>53252.62</v>
      </c>
      <c r="G731">
        <v>59523.71</v>
      </c>
      <c r="H731">
        <v>61163.56</v>
      </c>
    </row>
    <row r="732" spans="1:8" x14ac:dyDescent="0.25">
      <c r="A732" t="s">
        <v>393</v>
      </c>
      <c r="B732">
        <v>0</v>
      </c>
      <c r="C732" t="s">
        <v>354</v>
      </c>
      <c r="D732" t="s">
        <v>4744</v>
      </c>
      <c r="E732">
        <v>12112.25</v>
      </c>
      <c r="F732">
        <v>14650.98</v>
      </c>
      <c r="G732">
        <v>18504.5</v>
      </c>
      <c r="H732">
        <v>21653.040000000001</v>
      </c>
    </row>
    <row r="733" spans="1:8" x14ac:dyDescent="0.25">
      <c r="A733" t="s">
        <v>393</v>
      </c>
      <c r="B733">
        <v>1</v>
      </c>
      <c r="C733" t="s">
        <v>4941</v>
      </c>
      <c r="D733" t="s">
        <v>4942</v>
      </c>
      <c r="E733">
        <v>1030.42</v>
      </c>
      <c r="F733">
        <v>47.16</v>
      </c>
      <c r="G733">
        <v>2473.81</v>
      </c>
      <c r="H733">
        <v>6460.98</v>
      </c>
    </row>
    <row r="734" spans="1:8" x14ac:dyDescent="0.25">
      <c r="A734" t="s">
        <v>393</v>
      </c>
      <c r="B734">
        <v>2</v>
      </c>
      <c r="C734" t="s">
        <v>4865</v>
      </c>
      <c r="D734" t="s">
        <v>4866</v>
      </c>
      <c r="E734">
        <v>412.18</v>
      </c>
      <c r="F734">
        <v>2480.64</v>
      </c>
      <c r="G734">
        <v>2092.19</v>
      </c>
      <c r="H734">
        <v>1964.98</v>
      </c>
    </row>
    <row r="735" spans="1:8" x14ac:dyDescent="0.25">
      <c r="A735" t="s">
        <v>393</v>
      </c>
      <c r="B735">
        <v>3</v>
      </c>
      <c r="C735" t="s">
        <v>4847</v>
      </c>
      <c r="D735" t="s">
        <v>4848</v>
      </c>
      <c r="E735">
        <v>1652.96</v>
      </c>
      <c r="F735">
        <v>864.87</v>
      </c>
      <c r="G735">
        <v>1175.97</v>
      </c>
      <c r="H735">
        <v>1671.79</v>
      </c>
    </row>
    <row r="736" spans="1:8" x14ac:dyDescent="0.25">
      <c r="A736" t="s">
        <v>393</v>
      </c>
      <c r="B736">
        <v>4</v>
      </c>
      <c r="C736" t="s">
        <v>4933</v>
      </c>
      <c r="D736" t="s">
        <v>4934</v>
      </c>
      <c r="E736">
        <v>1220.04</v>
      </c>
      <c r="F736">
        <v>1278.54</v>
      </c>
      <c r="G736">
        <v>1376.66</v>
      </c>
      <c r="H736">
        <v>1638.63</v>
      </c>
    </row>
    <row r="737" spans="1:8" x14ac:dyDescent="0.25">
      <c r="A737" t="s">
        <v>393</v>
      </c>
      <c r="B737">
        <v>5</v>
      </c>
      <c r="C737" t="s">
        <v>4977</v>
      </c>
      <c r="D737" t="s">
        <v>4978</v>
      </c>
      <c r="E737">
        <v>1730.86</v>
      </c>
      <c r="F737">
        <v>1953.92</v>
      </c>
      <c r="G737">
        <v>2160.7399999999998</v>
      </c>
      <c r="H737">
        <v>1158.57</v>
      </c>
    </row>
    <row r="738" spans="1:8" x14ac:dyDescent="0.25">
      <c r="A738" t="s">
        <v>393</v>
      </c>
      <c r="B738">
        <v>6</v>
      </c>
      <c r="C738" t="s">
        <v>6004</v>
      </c>
      <c r="D738" t="s">
        <v>6005</v>
      </c>
      <c r="E738">
        <v>9.25</v>
      </c>
      <c r="F738">
        <v>4.67</v>
      </c>
      <c r="G738">
        <v>291.32</v>
      </c>
      <c r="H738">
        <v>785.03</v>
      </c>
    </row>
    <row r="739" spans="1:8" x14ac:dyDescent="0.25">
      <c r="A739" t="s">
        <v>393</v>
      </c>
      <c r="B739">
        <v>7</v>
      </c>
      <c r="C739" t="s">
        <v>5895</v>
      </c>
      <c r="D739" t="s">
        <v>5896</v>
      </c>
      <c r="E739">
        <v>84.73</v>
      </c>
      <c r="F739">
        <v>102.91</v>
      </c>
      <c r="G739">
        <v>94.36</v>
      </c>
      <c r="H739">
        <v>703.55</v>
      </c>
    </row>
    <row r="740" spans="1:8" x14ac:dyDescent="0.25">
      <c r="A740" t="s">
        <v>393</v>
      </c>
      <c r="B740">
        <v>8</v>
      </c>
      <c r="C740" t="s">
        <v>5910</v>
      </c>
      <c r="D740" t="s">
        <v>5911</v>
      </c>
      <c r="E740">
        <v>802.06</v>
      </c>
      <c r="F740">
        <v>845.03</v>
      </c>
      <c r="G740">
        <v>889.97</v>
      </c>
      <c r="H740">
        <v>635.5</v>
      </c>
    </row>
    <row r="741" spans="1:8" x14ac:dyDescent="0.25">
      <c r="A741" t="s">
        <v>393</v>
      </c>
      <c r="B741">
        <v>9</v>
      </c>
      <c r="C741" t="s">
        <v>6129</v>
      </c>
      <c r="D741" t="s">
        <v>6130</v>
      </c>
      <c r="E741">
        <v>13.94</v>
      </c>
      <c r="F741">
        <v>515.04</v>
      </c>
      <c r="G741">
        <v>898.14</v>
      </c>
      <c r="H741">
        <v>586.84</v>
      </c>
    </row>
    <row r="742" spans="1:8" x14ac:dyDescent="0.25">
      <c r="A742" t="s">
        <v>393</v>
      </c>
      <c r="B742">
        <v>10</v>
      </c>
      <c r="C742" t="s">
        <v>5899</v>
      </c>
      <c r="D742" t="s">
        <v>5900</v>
      </c>
      <c r="E742">
        <v>581.1</v>
      </c>
      <c r="F742">
        <v>833.86</v>
      </c>
      <c r="G742">
        <v>920.14</v>
      </c>
      <c r="H742">
        <v>571.12</v>
      </c>
    </row>
    <row r="743" spans="1:8" x14ac:dyDescent="0.25">
      <c r="A743" t="s">
        <v>393</v>
      </c>
      <c r="B743">
        <v>11</v>
      </c>
      <c r="C743" t="s">
        <v>6099</v>
      </c>
      <c r="D743" t="s">
        <v>6100</v>
      </c>
      <c r="E743">
        <v>668.12</v>
      </c>
      <c r="F743">
        <v>685.46</v>
      </c>
      <c r="G743">
        <v>745.97</v>
      </c>
      <c r="H743">
        <v>480.32</v>
      </c>
    </row>
    <row r="744" spans="1:8" x14ac:dyDescent="0.25">
      <c r="A744" t="s">
        <v>393</v>
      </c>
      <c r="B744">
        <v>12</v>
      </c>
      <c r="C744" t="s">
        <v>5023</v>
      </c>
      <c r="D744" t="s">
        <v>5024</v>
      </c>
      <c r="E744">
        <v>558.20000000000005</v>
      </c>
      <c r="F744">
        <v>617.08000000000004</v>
      </c>
      <c r="G744">
        <v>674.04</v>
      </c>
      <c r="H744">
        <v>457.16</v>
      </c>
    </row>
    <row r="745" spans="1:8" x14ac:dyDescent="0.25">
      <c r="A745" t="s">
        <v>393</v>
      </c>
      <c r="B745">
        <v>13</v>
      </c>
      <c r="C745" t="s">
        <v>6131</v>
      </c>
      <c r="D745" t="s">
        <v>6132</v>
      </c>
      <c r="E745">
        <v>205.74</v>
      </c>
      <c r="F745">
        <v>256.2</v>
      </c>
      <c r="G745">
        <v>420.69</v>
      </c>
      <c r="H745">
        <v>457.15</v>
      </c>
    </row>
    <row r="746" spans="1:8" x14ac:dyDescent="0.25">
      <c r="A746" t="s">
        <v>393</v>
      </c>
      <c r="B746">
        <v>14</v>
      </c>
      <c r="C746" t="s">
        <v>5140</v>
      </c>
      <c r="D746" t="s">
        <v>5141</v>
      </c>
      <c r="E746">
        <v>125.51</v>
      </c>
      <c r="F746">
        <v>165.59</v>
      </c>
      <c r="G746">
        <v>244.8</v>
      </c>
      <c r="H746">
        <v>442.19</v>
      </c>
    </row>
    <row r="747" spans="1:8" x14ac:dyDescent="0.25">
      <c r="A747" t="s">
        <v>393</v>
      </c>
      <c r="B747">
        <v>15</v>
      </c>
      <c r="C747" t="s">
        <v>6133</v>
      </c>
      <c r="D747" t="s">
        <v>5900</v>
      </c>
      <c r="E747">
        <v>468.5</v>
      </c>
      <c r="F747">
        <v>532.29999999999995</v>
      </c>
      <c r="G747">
        <v>559.28</v>
      </c>
      <c r="H747">
        <v>380.82</v>
      </c>
    </row>
    <row r="748" spans="1:8" x14ac:dyDescent="0.25">
      <c r="A748" t="s">
        <v>393</v>
      </c>
      <c r="B748">
        <v>16</v>
      </c>
      <c r="C748" t="s">
        <v>4867</v>
      </c>
      <c r="D748" t="s">
        <v>4868</v>
      </c>
      <c r="E748">
        <v>257.58999999999997</v>
      </c>
      <c r="F748">
        <v>283.82</v>
      </c>
      <c r="G748">
        <v>273.7</v>
      </c>
      <c r="H748">
        <v>375.66</v>
      </c>
    </row>
    <row r="749" spans="1:8" x14ac:dyDescent="0.25">
      <c r="A749" t="s">
        <v>393</v>
      </c>
      <c r="B749">
        <v>17</v>
      </c>
      <c r="C749" t="s">
        <v>4770</v>
      </c>
      <c r="D749" t="s">
        <v>4771</v>
      </c>
      <c r="E749">
        <v>52.5</v>
      </c>
      <c r="F749">
        <v>64.03</v>
      </c>
      <c r="G749">
        <v>130.69</v>
      </c>
      <c r="H749">
        <v>352.31</v>
      </c>
    </row>
    <row r="750" spans="1:8" x14ac:dyDescent="0.25">
      <c r="A750" t="s">
        <v>393</v>
      </c>
      <c r="B750">
        <v>18</v>
      </c>
      <c r="C750" t="s">
        <v>6134</v>
      </c>
      <c r="D750" t="s">
        <v>6135</v>
      </c>
      <c r="E750">
        <v>132.33000000000001</v>
      </c>
      <c r="F750">
        <v>224.42</v>
      </c>
      <c r="G750">
        <v>459.07</v>
      </c>
      <c r="H750">
        <v>344.23</v>
      </c>
    </row>
    <row r="751" spans="1:8" x14ac:dyDescent="0.25">
      <c r="A751" t="s">
        <v>393</v>
      </c>
      <c r="B751">
        <v>19</v>
      </c>
      <c r="C751" t="s">
        <v>5447</v>
      </c>
      <c r="D751" t="s">
        <v>5448</v>
      </c>
      <c r="E751">
        <v>477.36</v>
      </c>
      <c r="F751">
        <v>513.28</v>
      </c>
      <c r="G751">
        <v>392.53</v>
      </c>
      <c r="H751">
        <v>334.98</v>
      </c>
    </row>
    <row r="752" spans="1:8" x14ac:dyDescent="0.25">
      <c r="A752" t="s">
        <v>393</v>
      </c>
      <c r="B752">
        <v>20</v>
      </c>
      <c r="C752" t="s">
        <v>5843</v>
      </c>
      <c r="D752" t="s">
        <v>5844</v>
      </c>
      <c r="E752">
        <v>377.3</v>
      </c>
      <c r="F752">
        <v>405.49</v>
      </c>
      <c r="G752">
        <v>344.06</v>
      </c>
      <c r="H752">
        <v>320.05</v>
      </c>
    </row>
    <row r="753" spans="1:8" x14ac:dyDescent="0.25">
      <c r="A753" t="s">
        <v>393</v>
      </c>
      <c r="B753">
        <v>21</v>
      </c>
      <c r="C753" t="s">
        <v>6136</v>
      </c>
      <c r="D753" t="s">
        <v>6137</v>
      </c>
      <c r="E753">
        <v>317.37</v>
      </c>
      <c r="F753">
        <v>313.75</v>
      </c>
      <c r="G753">
        <v>321.83999999999997</v>
      </c>
      <c r="H753">
        <v>318.76</v>
      </c>
    </row>
    <row r="754" spans="1:8" x14ac:dyDescent="0.25">
      <c r="A754" t="s">
        <v>393</v>
      </c>
      <c r="B754">
        <v>22</v>
      </c>
      <c r="C754" t="s">
        <v>6138</v>
      </c>
      <c r="D754" t="s">
        <v>6139</v>
      </c>
      <c r="E754">
        <v>486.57</v>
      </c>
      <c r="F754">
        <v>446.58</v>
      </c>
      <c r="G754">
        <v>413.59</v>
      </c>
      <c r="H754">
        <v>309.82</v>
      </c>
    </row>
    <row r="755" spans="1:8" x14ac:dyDescent="0.25">
      <c r="A755" t="s">
        <v>393</v>
      </c>
      <c r="B755">
        <v>23</v>
      </c>
      <c r="C755" t="s">
        <v>5466</v>
      </c>
      <c r="D755" t="s">
        <v>5467</v>
      </c>
      <c r="E755">
        <v>160.13999999999999</v>
      </c>
      <c r="F755">
        <v>245.56</v>
      </c>
      <c r="G755">
        <v>420.08</v>
      </c>
      <c r="H755">
        <v>307.10000000000002</v>
      </c>
    </row>
    <row r="756" spans="1:8" x14ac:dyDescent="0.25">
      <c r="A756" t="s">
        <v>393</v>
      </c>
      <c r="B756">
        <v>24</v>
      </c>
      <c r="C756" t="s">
        <v>6074</v>
      </c>
      <c r="D756" t="s">
        <v>6075</v>
      </c>
      <c r="E756">
        <v>114.56</v>
      </c>
      <c r="F756">
        <v>185.12</v>
      </c>
      <c r="G756">
        <v>184.21</v>
      </c>
      <c r="H756">
        <v>300.98</v>
      </c>
    </row>
    <row r="757" spans="1:8" x14ac:dyDescent="0.25">
      <c r="A757" t="s">
        <v>393</v>
      </c>
      <c r="B757">
        <v>25</v>
      </c>
      <c r="C757" t="s">
        <v>6140</v>
      </c>
      <c r="D757" t="s">
        <v>6141</v>
      </c>
      <c r="E757">
        <v>172.92</v>
      </c>
      <c r="F757">
        <v>785.68</v>
      </c>
      <c r="G757">
        <v>546.64</v>
      </c>
      <c r="H757">
        <v>294.52999999999997</v>
      </c>
    </row>
    <row r="758" spans="1:8" x14ac:dyDescent="0.25">
      <c r="A758" t="s">
        <v>396</v>
      </c>
      <c r="B758">
        <v>0</v>
      </c>
      <c r="C758" t="s">
        <v>4742</v>
      </c>
      <c r="D758" t="s">
        <v>4743</v>
      </c>
      <c r="E758">
        <v>2733.42</v>
      </c>
      <c r="F758">
        <v>3360.36</v>
      </c>
      <c r="G758">
        <v>3421.56</v>
      </c>
      <c r="H758">
        <v>2857.27</v>
      </c>
    </row>
    <row r="759" spans="1:8" x14ac:dyDescent="0.25">
      <c r="A759" t="s">
        <v>396</v>
      </c>
      <c r="B759">
        <v>0</v>
      </c>
      <c r="C759" t="s">
        <v>354</v>
      </c>
      <c r="D759" t="s">
        <v>4744</v>
      </c>
      <c r="E759">
        <v>1017.79</v>
      </c>
      <c r="F759">
        <v>1204.52</v>
      </c>
      <c r="G759">
        <v>1365.47</v>
      </c>
      <c r="H759">
        <v>1296.31</v>
      </c>
    </row>
    <row r="760" spans="1:8" x14ac:dyDescent="0.25">
      <c r="A760" t="s">
        <v>396</v>
      </c>
      <c r="B760">
        <v>1</v>
      </c>
      <c r="C760" t="s">
        <v>5524</v>
      </c>
      <c r="D760" t="s">
        <v>5525</v>
      </c>
      <c r="E760">
        <v>201.81</v>
      </c>
      <c r="F760">
        <v>192.59</v>
      </c>
      <c r="G760">
        <v>260.43</v>
      </c>
      <c r="H760">
        <v>261.27</v>
      </c>
    </row>
    <row r="761" spans="1:8" x14ac:dyDescent="0.25">
      <c r="A761" t="s">
        <v>396</v>
      </c>
      <c r="B761">
        <v>2</v>
      </c>
      <c r="C761" t="s">
        <v>5457</v>
      </c>
      <c r="D761" t="s">
        <v>5458</v>
      </c>
      <c r="E761">
        <v>108.9</v>
      </c>
      <c r="F761">
        <v>122.86</v>
      </c>
      <c r="G761">
        <v>132.6</v>
      </c>
      <c r="H761">
        <v>133.80000000000001</v>
      </c>
    </row>
    <row r="762" spans="1:8" x14ac:dyDescent="0.25">
      <c r="A762" t="s">
        <v>396</v>
      </c>
      <c r="B762">
        <v>3</v>
      </c>
      <c r="C762" t="s">
        <v>5887</v>
      </c>
      <c r="D762" t="s">
        <v>5888</v>
      </c>
      <c r="E762">
        <v>8.98</v>
      </c>
      <c r="F762">
        <v>49.16</v>
      </c>
      <c r="G762">
        <v>10</v>
      </c>
      <c r="H762">
        <v>88.17</v>
      </c>
    </row>
    <row r="763" spans="1:8" x14ac:dyDescent="0.25">
      <c r="A763" t="s">
        <v>396</v>
      </c>
      <c r="B763">
        <v>4</v>
      </c>
      <c r="C763" t="s">
        <v>5589</v>
      </c>
      <c r="D763" t="s">
        <v>5590</v>
      </c>
      <c r="E763">
        <v>78.2</v>
      </c>
      <c r="F763">
        <v>55.71</v>
      </c>
      <c r="G763">
        <v>119.62</v>
      </c>
      <c r="H763">
        <v>86.34</v>
      </c>
    </row>
    <row r="764" spans="1:8" x14ac:dyDescent="0.25">
      <c r="A764" t="s">
        <v>396</v>
      </c>
      <c r="B764">
        <v>5</v>
      </c>
      <c r="C764" t="s">
        <v>5992</v>
      </c>
      <c r="D764" t="s">
        <v>5993</v>
      </c>
      <c r="E764">
        <v>70.540000000000006</v>
      </c>
      <c r="F764">
        <v>53.05</v>
      </c>
      <c r="G764">
        <v>64.11</v>
      </c>
      <c r="H764">
        <v>62.46</v>
      </c>
    </row>
    <row r="765" spans="1:8" x14ac:dyDescent="0.25">
      <c r="A765" t="s">
        <v>396</v>
      </c>
      <c r="B765">
        <v>6</v>
      </c>
      <c r="C765" t="s">
        <v>6142</v>
      </c>
      <c r="D765" t="s">
        <v>6143</v>
      </c>
      <c r="E765">
        <v>67.97</v>
      </c>
      <c r="F765">
        <v>75.400000000000006</v>
      </c>
      <c r="G765">
        <v>62.98</v>
      </c>
      <c r="H765">
        <v>58.43</v>
      </c>
    </row>
    <row r="766" spans="1:8" x14ac:dyDescent="0.25">
      <c r="A766" t="s">
        <v>396</v>
      </c>
      <c r="B766">
        <v>7</v>
      </c>
      <c r="C766" t="s">
        <v>6123</v>
      </c>
      <c r="D766" t="s">
        <v>6124</v>
      </c>
      <c r="E766">
        <v>28.63</v>
      </c>
      <c r="F766">
        <v>68.62</v>
      </c>
      <c r="G766">
        <v>115.48</v>
      </c>
      <c r="H766">
        <v>58.12</v>
      </c>
    </row>
    <row r="767" spans="1:8" x14ac:dyDescent="0.25">
      <c r="A767" t="s">
        <v>396</v>
      </c>
      <c r="B767">
        <v>8</v>
      </c>
      <c r="C767" t="s">
        <v>4839</v>
      </c>
      <c r="D767" t="s">
        <v>4840</v>
      </c>
      <c r="E767">
        <v>29.4</v>
      </c>
      <c r="F767">
        <v>73.67</v>
      </c>
      <c r="G767">
        <v>127.92</v>
      </c>
      <c r="H767">
        <v>50.37</v>
      </c>
    </row>
    <row r="768" spans="1:8" x14ac:dyDescent="0.25">
      <c r="A768" t="s">
        <v>396</v>
      </c>
      <c r="B768">
        <v>9</v>
      </c>
      <c r="C768" t="s">
        <v>6144</v>
      </c>
      <c r="D768" t="s">
        <v>6145</v>
      </c>
      <c r="E768">
        <v>7.34</v>
      </c>
      <c r="F768">
        <v>20.55</v>
      </c>
      <c r="G768">
        <v>27.2</v>
      </c>
      <c r="H768">
        <v>39.44</v>
      </c>
    </row>
    <row r="769" spans="1:8" x14ac:dyDescent="0.25">
      <c r="A769" t="s">
        <v>396</v>
      </c>
      <c r="B769">
        <v>10</v>
      </c>
      <c r="C769" t="s">
        <v>4841</v>
      </c>
      <c r="D769" t="s">
        <v>4842</v>
      </c>
      <c r="E769">
        <v>21.06</v>
      </c>
      <c r="F769">
        <v>29.2</v>
      </c>
      <c r="G769">
        <v>34.32</v>
      </c>
      <c r="H769">
        <v>36.39</v>
      </c>
    </row>
    <row r="770" spans="1:8" x14ac:dyDescent="0.25">
      <c r="A770" t="s">
        <v>396</v>
      </c>
      <c r="B770">
        <v>11</v>
      </c>
      <c r="C770" t="s">
        <v>6146</v>
      </c>
      <c r="D770" t="s">
        <v>6147</v>
      </c>
      <c r="E770">
        <v>40.880000000000003</v>
      </c>
      <c r="F770">
        <v>42.51</v>
      </c>
      <c r="G770">
        <v>15.87</v>
      </c>
      <c r="H770">
        <v>35.11</v>
      </c>
    </row>
    <row r="771" spans="1:8" x14ac:dyDescent="0.25">
      <c r="A771" t="s">
        <v>396</v>
      </c>
      <c r="B771">
        <v>12</v>
      </c>
      <c r="C771" t="s">
        <v>5476</v>
      </c>
      <c r="D771" t="s">
        <v>5477</v>
      </c>
      <c r="E771">
        <v>5.98</v>
      </c>
      <c r="F771">
        <v>9.9600000000000009</v>
      </c>
      <c r="G771">
        <v>19.39</v>
      </c>
      <c r="H771">
        <v>34.97</v>
      </c>
    </row>
    <row r="772" spans="1:8" x14ac:dyDescent="0.25">
      <c r="A772" t="s">
        <v>396</v>
      </c>
      <c r="B772">
        <v>13</v>
      </c>
      <c r="C772" t="s">
        <v>643</v>
      </c>
      <c r="D772" t="s">
        <v>4769</v>
      </c>
      <c r="E772">
        <v>22.82</v>
      </c>
      <c r="F772">
        <v>32.659999999999997</v>
      </c>
      <c r="G772">
        <v>46.2</v>
      </c>
      <c r="H772">
        <v>31.3</v>
      </c>
    </row>
    <row r="773" spans="1:8" x14ac:dyDescent="0.25">
      <c r="A773" t="s">
        <v>396</v>
      </c>
      <c r="B773">
        <v>14</v>
      </c>
      <c r="C773" t="s">
        <v>5220</v>
      </c>
      <c r="D773" t="s">
        <v>5221</v>
      </c>
      <c r="E773">
        <v>15.3</v>
      </c>
      <c r="F773">
        <v>9.34</v>
      </c>
      <c r="G773">
        <v>19.2</v>
      </c>
      <c r="H773">
        <v>31.09</v>
      </c>
    </row>
    <row r="774" spans="1:8" x14ac:dyDescent="0.25">
      <c r="A774" t="s">
        <v>396</v>
      </c>
      <c r="B774">
        <v>15</v>
      </c>
      <c r="C774" t="s">
        <v>5170</v>
      </c>
      <c r="D774" t="s">
        <v>5171</v>
      </c>
      <c r="E774">
        <v>27.93</v>
      </c>
      <c r="F774">
        <v>33.92</v>
      </c>
      <c r="G774">
        <v>24.32</v>
      </c>
      <c r="H774">
        <v>30.71</v>
      </c>
    </row>
    <row r="775" spans="1:8" x14ac:dyDescent="0.25">
      <c r="A775" t="s">
        <v>396</v>
      </c>
      <c r="B775">
        <v>16</v>
      </c>
      <c r="C775" t="s">
        <v>5616</v>
      </c>
      <c r="D775" t="s">
        <v>5617</v>
      </c>
      <c r="E775">
        <v>69.75</v>
      </c>
      <c r="F775">
        <v>55.26</v>
      </c>
      <c r="G775">
        <v>40.36</v>
      </c>
      <c r="H775">
        <v>29.01</v>
      </c>
    </row>
    <row r="776" spans="1:8" x14ac:dyDescent="0.25">
      <c r="A776" t="s">
        <v>396</v>
      </c>
      <c r="B776">
        <v>17</v>
      </c>
      <c r="C776" t="s">
        <v>5883</v>
      </c>
      <c r="D776" t="s">
        <v>5884</v>
      </c>
      <c r="E776">
        <v>30.17</v>
      </c>
      <c r="F776">
        <v>39.35</v>
      </c>
      <c r="G776">
        <v>44.69</v>
      </c>
      <c r="H776">
        <v>28.62</v>
      </c>
    </row>
    <row r="777" spans="1:8" x14ac:dyDescent="0.25">
      <c r="A777" t="s">
        <v>396</v>
      </c>
      <c r="B777">
        <v>18</v>
      </c>
      <c r="C777" t="s">
        <v>5603</v>
      </c>
      <c r="D777" t="s">
        <v>5604</v>
      </c>
      <c r="E777">
        <v>27.86</v>
      </c>
      <c r="F777">
        <v>26.51</v>
      </c>
      <c r="G777">
        <v>25.71</v>
      </c>
      <c r="H777">
        <v>27.71</v>
      </c>
    </row>
    <row r="778" spans="1:8" x14ac:dyDescent="0.25">
      <c r="A778" t="s">
        <v>396</v>
      </c>
      <c r="B778">
        <v>19</v>
      </c>
      <c r="C778" t="s">
        <v>5922</v>
      </c>
      <c r="D778" t="s">
        <v>5923</v>
      </c>
      <c r="E778">
        <v>0</v>
      </c>
      <c r="F778">
        <v>3.89</v>
      </c>
      <c r="G778">
        <v>18.04</v>
      </c>
      <c r="H778">
        <v>27.29</v>
      </c>
    </row>
    <row r="779" spans="1:8" x14ac:dyDescent="0.25">
      <c r="A779" t="s">
        <v>396</v>
      </c>
      <c r="B779">
        <v>20</v>
      </c>
      <c r="C779" t="s">
        <v>6088</v>
      </c>
      <c r="D779" t="s">
        <v>6089</v>
      </c>
      <c r="E779">
        <v>25.13</v>
      </c>
      <c r="F779">
        <v>25.16</v>
      </c>
      <c r="G779">
        <v>33.619999999999997</v>
      </c>
      <c r="H779">
        <v>26.25</v>
      </c>
    </row>
    <row r="780" spans="1:8" x14ac:dyDescent="0.25">
      <c r="A780" t="s">
        <v>396</v>
      </c>
      <c r="B780">
        <v>21</v>
      </c>
      <c r="C780" t="s">
        <v>4782</v>
      </c>
      <c r="D780" t="s">
        <v>4783</v>
      </c>
      <c r="E780">
        <v>34.47</v>
      </c>
      <c r="F780">
        <v>54.02</v>
      </c>
      <c r="G780">
        <v>32.29</v>
      </c>
      <c r="H780">
        <v>26.15</v>
      </c>
    </row>
    <row r="781" spans="1:8" x14ac:dyDescent="0.25">
      <c r="A781" t="s">
        <v>396</v>
      </c>
      <c r="B781">
        <v>22</v>
      </c>
      <c r="C781" t="s">
        <v>6148</v>
      </c>
      <c r="D781" t="s">
        <v>6149</v>
      </c>
      <c r="E781">
        <v>0</v>
      </c>
      <c r="F781">
        <v>0</v>
      </c>
      <c r="G781">
        <v>0</v>
      </c>
      <c r="H781">
        <v>25.86</v>
      </c>
    </row>
    <row r="782" spans="1:8" x14ac:dyDescent="0.25">
      <c r="A782" t="s">
        <v>396</v>
      </c>
      <c r="B782">
        <v>23</v>
      </c>
      <c r="C782" t="s">
        <v>5196</v>
      </c>
      <c r="D782" t="s">
        <v>5197</v>
      </c>
      <c r="E782">
        <v>26.56</v>
      </c>
      <c r="F782">
        <v>40.43</v>
      </c>
      <c r="G782">
        <v>39.83</v>
      </c>
      <c r="H782">
        <v>24.06</v>
      </c>
    </row>
    <row r="783" spans="1:8" x14ac:dyDescent="0.25">
      <c r="A783" t="s">
        <v>396</v>
      </c>
      <c r="B783">
        <v>24</v>
      </c>
      <c r="C783" t="s">
        <v>5472</v>
      </c>
      <c r="D783" t="s">
        <v>5473</v>
      </c>
      <c r="E783">
        <v>31.59</v>
      </c>
      <c r="F783">
        <v>35.770000000000003</v>
      </c>
      <c r="G783">
        <v>19.2</v>
      </c>
      <c r="H783">
        <v>23.17</v>
      </c>
    </row>
    <row r="784" spans="1:8" x14ac:dyDescent="0.25">
      <c r="A784" t="s">
        <v>396</v>
      </c>
      <c r="B784">
        <v>25</v>
      </c>
      <c r="C784" t="s">
        <v>5184</v>
      </c>
      <c r="D784" t="s">
        <v>5185</v>
      </c>
      <c r="E784">
        <v>36.53</v>
      </c>
      <c r="F784">
        <v>54.95</v>
      </c>
      <c r="G784">
        <v>32.07</v>
      </c>
      <c r="H784">
        <v>20.22</v>
      </c>
    </row>
    <row r="785" spans="1:8" x14ac:dyDescent="0.25">
      <c r="A785" t="s">
        <v>374</v>
      </c>
      <c r="B785">
        <v>0</v>
      </c>
      <c r="C785" t="s">
        <v>4742</v>
      </c>
      <c r="D785" t="s">
        <v>4743</v>
      </c>
      <c r="E785">
        <v>3753.7</v>
      </c>
      <c r="F785">
        <v>4444.3999999999996</v>
      </c>
      <c r="G785">
        <v>4267.08</v>
      </c>
      <c r="H785">
        <v>3733.45</v>
      </c>
    </row>
    <row r="786" spans="1:8" x14ac:dyDescent="0.25">
      <c r="A786" t="s">
        <v>374</v>
      </c>
      <c r="B786">
        <v>0</v>
      </c>
      <c r="C786" t="s">
        <v>354</v>
      </c>
      <c r="D786" t="s">
        <v>4744</v>
      </c>
      <c r="E786">
        <v>1163.57</v>
      </c>
      <c r="F786">
        <v>1444.79</v>
      </c>
      <c r="G786">
        <v>1589.02</v>
      </c>
      <c r="H786">
        <v>1490</v>
      </c>
    </row>
    <row r="787" spans="1:8" x14ac:dyDescent="0.25">
      <c r="A787" t="s">
        <v>374</v>
      </c>
      <c r="B787">
        <v>1</v>
      </c>
      <c r="C787" t="s">
        <v>5312</v>
      </c>
      <c r="D787" t="s">
        <v>5313</v>
      </c>
      <c r="E787">
        <v>159.9</v>
      </c>
      <c r="F787">
        <v>165.99</v>
      </c>
      <c r="G787">
        <v>153.85</v>
      </c>
      <c r="H787">
        <v>191.61</v>
      </c>
    </row>
    <row r="788" spans="1:8" x14ac:dyDescent="0.25">
      <c r="A788" t="s">
        <v>374</v>
      </c>
      <c r="B788">
        <v>2</v>
      </c>
      <c r="C788" t="s">
        <v>6022</v>
      </c>
      <c r="D788" t="s">
        <v>6023</v>
      </c>
      <c r="E788">
        <v>76.23</v>
      </c>
      <c r="F788">
        <v>100.41</v>
      </c>
      <c r="G788">
        <v>104.39</v>
      </c>
      <c r="H788">
        <v>132.63999999999999</v>
      </c>
    </row>
    <row r="789" spans="1:8" x14ac:dyDescent="0.25">
      <c r="A789" t="s">
        <v>374</v>
      </c>
      <c r="B789">
        <v>3</v>
      </c>
      <c r="C789" t="s">
        <v>5936</v>
      </c>
      <c r="D789" t="s">
        <v>5937</v>
      </c>
      <c r="E789">
        <v>101.07</v>
      </c>
      <c r="F789">
        <v>109.15</v>
      </c>
      <c r="G789">
        <v>74.03</v>
      </c>
      <c r="H789">
        <v>114.15</v>
      </c>
    </row>
    <row r="790" spans="1:8" x14ac:dyDescent="0.25">
      <c r="A790" t="s">
        <v>374</v>
      </c>
      <c r="B790">
        <v>4</v>
      </c>
      <c r="C790" t="s">
        <v>6006</v>
      </c>
      <c r="D790" t="s">
        <v>6007</v>
      </c>
      <c r="E790">
        <v>123.26</v>
      </c>
      <c r="F790">
        <v>90.93</v>
      </c>
      <c r="G790">
        <v>112.69</v>
      </c>
      <c r="H790">
        <v>95.02</v>
      </c>
    </row>
    <row r="791" spans="1:8" x14ac:dyDescent="0.25">
      <c r="A791" t="s">
        <v>374</v>
      </c>
      <c r="B791">
        <v>5</v>
      </c>
      <c r="C791" t="s">
        <v>5605</v>
      </c>
      <c r="D791" t="s">
        <v>5606</v>
      </c>
      <c r="E791">
        <v>40.82</v>
      </c>
      <c r="F791">
        <v>109.43</v>
      </c>
      <c r="G791">
        <v>150.01</v>
      </c>
      <c r="H791">
        <v>89.13</v>
      </c>
    </row>
    <row r="792" spans="1:8" x14ac:dyDescent="0.25">
      <c r="A792" t="s">
        <v>374</v>
      </c>
      <c r="B792">
        <v>6</v>
      </c>
      <c r="C792" t="s">
        <v>4847</v>
      </c>
      <c r="D792" t="s">
        <v>4848</v>
      </c>
      <c r="E792">
        <v>76.52</v>
      </c>
      <c r="F792">
        <v>69.34</v>
      </c>
      <c r="G792">
        <v>82.53</v>
      </c>
      <c r="H792">
        <v>79.22</v>
      </c>
    </row>
    <row r="793" spans="1:8" x14ac:dyDescent="0.25">
      <c r="A793" t="s">
        <v>374</v>
      </c>
      <c r="B793">
        <v>7</v>
      </c>
      <c r="C793" t="s">
        <v>5998</v>
      </c>
      <c r="D793" t="s">
        <v>5999</v>
      </c>
      <c r="E793">
        <v>29.64</v>
      </c>
      <c r="F793">
        <v>49.78</v>
      </c>
      <c r="G793">
        <v>43.01</v>
      </c>
      <c r="H793">
        <v>75.319999999999993</v>
      </c>
    </row>
    <row r="794" spans="1:8" x14ac:dyDescent="0.25">
      <c r="A794" t="s">
        <v>374</v>
      </c>
      <c r="B794">
        <v>8</v>
      </c>
      <c r="C794" t="s">
        <v>6150</v>
      </c>
      <c r="D794" t="s">
        <v>6151</v>
      </c>
      <c r="E794">
        <v>21.47</v>
      </c>
      <c r="F794">
        <v>79.48</v>
      </c>
      <c r="G794">
        <v>159.71</v>
      </c>
      <c r="H794">
        <v>71.180000000000007</v>
      </c>
    </row>
    <row r="795" spans="1:8" x14ac:dyDescent="0.25">
      <c r="A795" t="s">
        <v>374</v>
      </c>
      <c r="B795">
        <v>9</v>
      </c>
      <c r="C795" t="s">
        <v>5922</v>
      </c>
      <c r="D795" t="s">
        <v>5923</v>
      </c>
      <c r="E795">
        <v>0</v>
      </c>
      <c r="F795">
        <v>10.3</v>
      </c>
      <c r="G795">
        <v>41.02</v>
      </c>
      <c r="H795">
        <v>70.739999999999995</v>
      </c>
    </row>
    <row r="796" spans="1:8" x14ac:dyDescent="0.25">
      <c r="A796" t="s">
        <v>374</v>
      </c>
      <c r="B796">
        <v>10</v>
      </c>
      <c r="C796" t="s">
        <v>5618</v>
      </c>
      <c r="D796" t="s">
        <v>4783</v>
      </c>
      <c r="E796">
        <v>83.49</v>
      </c>
      <c r="F796">
        <v>107.09</v>
      </c>
      <c r="G796">
        <v>97.87</v>
      </c>
      <c r="H796">
        <v>62.03</v>
      </c>
    </row>
    <row r="797" spans="1:8" x14ac:dyDescent="0.25">
      <c r="A797" t="s">
        <v>374</v>
      </c>
      <c r="B797">
        <v>11</v>
      </c>
      <c r="C797" t="s">
        <v>5158</v>
      </c>
      <c r="D797" t="s">
        <v>5159</v>
      </c>
      <c r="E797">
        <v>50.19</v>
      </c>
      <c r="F797">
        <v>73.62</v>
      </c>
      <c r="G797">
        <v>77.849999999999994</v>
      </c>
      <c r="H797">
        <v>53.97</v>
      </c>
    </row>
    <row r="798" spans="1:8" x14ac:dyDescent="0.25">
      <c r="A798" t="s">
        <v>374</v>
      </c>
      <c r="B798">
        <v>12</v>
      </c>
      <c r="C798" t="s">
        <v>6152</v>
      </c>
      <c r="D798" t="s">
        <v>6153</v>
      </c>
      <c r="E798">
        <v>34.340000000000003</v>
      </c>
      <c r="F798">
        <v>44.24</v>
      </c>
      <c r="G798">
        <v>38.93</v>
      </c>
      <c r="H798">
        <v>44.02</v>
      </c>
    </row>
    <row r="799" spans="1:8" x14ac:dyDescent="0.25">
      <c r="A799" t="s">
        <v>374</v>
      </c>
      <c r="B799">
        <v>13</v>
      </c>
      <c r="C799" t="s">
        <v>4985</v>
      </c>
      <c r="D799" t="s">
        <v>4986</v>
      </c>
      <c r="E799">
        <v>59.97</v>
      </c>
      <c r="F799">
        <v>53.07</v>
      </c>
      <c r="G799">
        <v>65.73</v>
      </c>
      <c r="H799">
        <v>43.08</v>
      </c>
    </row>
    <row r="800" spans="1:8" x14ac:dyDescent="0.25">
      <c r="A800" t="s">
        <v>374</v>
      </c>
      <c r="B800">
        <v>14</v>
      </c>
      <c r="C800" t="s">
        <v>6154</v>
      </c>
      <c r="D800" t="s">
        <v>4760</v>
      </c>
      <c r="E800">
        <v>32.659999999999997</v>
      </c>
      <c r="F800">
        <v>34.99</v>
      </c>
      <c r="G800">
        <v>37.5</v>
      </c>
      <c r="H800">
        <v>41.25</v>
      </c>
    </row>
    <row r="801" spans="1:8" x14ac:dyDescent="0.25">
      <c r="A801" t="s">
        <v>374</v>
      </c>
      <c r="B801">
        <v>15</v>
      </c>
      <c r="C801" t="s">
        <v>5370</v>
      </c>
      <c r="D801" t="s">
        <v>5371</v>
      </c>
      <c r="E801">
        <v>30.27</v>
      </c>
      <c r="F801">
        <v>39.57</v>
      </c>
      <c r="G801">
        <v>44.7</v>
      </c>
      <c r="H801">
        <v>36.54</v>
      </c>
    </row>
    <row r="802" spans="1:8" x14ac:dyDescent="0.25">
      <c r="A802" t="s">
        <v>374</v>
      </c>
      <c r="B802">
        <v>16</v>
      </c>
      <c r="C802" t="s">
        <v>6155</v>
      </c>
      <c r="D802" t="s">
        <v>6156</v>
      </c>
      <c r="E802">
        <v>32.71</v>
      </c>
      <c r="F802">
        <v>40.71</v>
      </c>
      <c r="G802">
        <v>40.619999999999997</v>
      </c>
      <c r="H802">
        <v>35.450000000000003</v>
      </c>
    </row>
    <row r="803" spans="1:8" x14ac:dyDescent="0.25">
      <c r="A803" t="s">
        <v>374</v>
      </c>
      <c r="B803">
        <v>17</v>
      </c>
      <c r="C803" t="s">
        <v>6024</v>
      </c>
      <c r="D803" t="s">
        <v>6025</v>
      </c>
      <c r="E803">
        <v>16.63</v>
      </c>
      <c r="F803">
        <v>16.71</v>
      </c>
      <c r="G803">
        <v>17.38</v>
      </c>
      <c r="H803">
        <v>34.17</v>
      </c>
    </row>
    <row r="804" spans="1:8" x14ac:dyDescent="0.25">
      <c r="A804" t="s">
        <v>374</v>
      </c>
      <c r="B804">
        <v>18</v>
      </c>
      <c r="C804" t="s">
        <v>6052</v>
      </c>
      <c r="D804" t="s">
        <v>6053</v>
      </c>
      <c r="E804">
        <v>34.4</v>
      </c>
      <c r="F804">
        <v>64.08</v>
      </c>
      <c r="G804">
        <v>48</v>
      </c>
      <c r="H804">
        <v>33.229999999999997</v>
      </c>
    </row>
    <row r="805" spans="1:8" x14ac:dyDescent="0.25">
      <c r="A805" t="s">
        <v>374</v>
      </c>
      <c r="B805">
        <v>19</v>
      </c>
      <c r="C805" t="s">
        <v>4843</v>
      </c>
      <c r="D805" t="s">
        <v>4844</v>
      </c>
      <c r="E805">
        <v>19.829999999999998</v>
      </c>
      <c r="F805">
        <v>19.760000000000002</v>
      </c>
      <c r="G805">
        <v>36.51</v>
      </c>
      <c r="H805">
        <v>33.01</v>
      </c>
    </row>
    <row r="806" spans="1:8" x14ac:dyDescent="0.25">
      <c r="A806" t="s">
        <v>374</v>
      </c>
      <c r="B806">
        <v>20</v>
      </c>
      <c r="C806" t="s">
        <v>5206</v>
      </c>
      <c r="D806" t="s">
        <v>5207</v>
      </c>
      <c r="E806">
        <v>32.57</v>
      </c>
      <c r="F806">
        <v>47.41</v>
      </c>
      <c r="G806">
        <v>37.39</v>
      </c>
      <c r="H806">
        <v>29.22</v>
      </c>
    </row>
    <row r="807" spans="1:8" x14ac:dyDescent="0.25">
      <c r="A807" t="s">
        <v>374</v>
      </c>
      <c r="B807">
        <v>21</v>
      </c>
      <c r="C807" t="s">
        <v>4867</v>
      </c>
      <c r="D807" t="s">
        <v>4868</v>
      </c>
      <c r="E807">
        <v>23.74</v>
      </c>
      <c r="F807">
        <v>28.96</v>
      </c>
      <c r="G807">
        <v>34.86</v>
      </c>
      <c r="H807">
        <v>27.74</v>
      </c>
    </row>
    <row r="808" spans="1:8" x14ac:dyDescent="0.25">
      <c r="A808" t="s">
        <v>374</v>
      </c>
      <c r="B808">
        <v>22</v>
      </c>
      <c r="C808" t="s">
        <v>4943</v>
      </c>
      <c r="D808" t="s">
        <v>4944</v>
      </c>
      <c r="E808">
        <v>24.5</v>
      </c>
      <c r="F808">
        <v>17.899999999999999</v>
      </c>
      <c r="G808">
        <v>18.62</v>
      </c>
      <c r="H808">
        <v>27.66</v>
      </c>
    </row>
    <row r="809" spans="1:8" x14ac:dyDescent="0.25">
      <c r="A809" t="s">
        <v>374</v>
      </c>
      <c r="B809">
        <v>23</v>
      </c>
      <c r="C809" t="s">
        <v>6157</v>
      </c>
      <c r="D809" t="s">
        <v>6158</v>
      </c>
      <c r="E809">
        <v>28.72</v>
      </c>
      <c r="F809">
        <v>28.94</v>
      </c>
      <c r="G809">
        <v>27.69</v>
      </c>
      <c r="H809">
        <v>24.15</v>
      </c>
    </row>
    <row r="810" spans="1:8" x14ac:dyDescent="0.25">
      <c r="A810" t="s">
        <v>374</v>
      </c>
      <c r="B810">
        <v>24</v>
      </c>
      <c r="C810" t="s">
        <v>6159</v>
      </c>
      <c r="D810" t="s">
        <v>6160</v>
      </c>
      <c r="E810">
        <v>16.71</v>
      </c>
      <c r="F810">
        <v>19.41</v>
      </c>
      <c r="G810">
        <v>23.78</v>
      </c>
      <c r="H810">
        <v>22.91</v>
      </c>
    </row>
    <row r="811" spans="1:8" x14ac:dyDescent="0.25">
      <c r="A811" t="s">
        <v>374</v>
      </c>
      <c r="B811">
        <v>25</v>
      </c>
      <c r="C811" t="s">
        <v>5603</v>
      </c>
      <c r="D811" t="s">
        <v>5604</v>
      </c>
      <c r="E811">
        <v>13.92</v>
      </c>
      <c r="F811">
        <v>23.52</v>
      </c>
      <c r="G811">
        <v>20.350000000000001</v>
      </c>
      <c r="H811">
        <v>22.53</v>
      </c>
    </row>
    <row r="812" spans="1:8" x14ac:dyDescent="0.25">
      <c r="A812" t="s">
        <v>380</v>
      </c>
      <c r="B812">
        <v>0</v>
      </c>
      <c r="C812" t="s">
        <v>4742</v>
      </c>
      <c r="D812" t="s">
        <v>4743</v>
      </c>
      <c r="E812">
        <v>11349.72</v>
      </c>
      <c r="F812">
        <v>12489.26</v>
      </c>
      <c r="G812">
        <v>10522.74</v>
      </c>
      <c r="H812">
        <v>6937.1</v>
      </c>
    </row>
    <row r="813" spans="1:8" x14ac:dyDescent="0.25">
      <c r="A813" t="s">
        <v>380</v>
      </c>
      <c r="B813">
        <v>0</v>
      </c>
      <c r="C813" t="s">
        <v>354</v>
      </c>
      <c r="D813" t="s">
        <v>4744</v>
      </c>
      <c r="E813">
        <v>4637.46</v>
      </c>
      <c r="F813">
        <v>5544.92</v>
      </c>
      <c r="G813">
        <v>5081.1499999999996</v>
      </c>
      <c r="H813">
        <v>3499.28</v>
      </c>
    </row>
    <row r="814" spans="1:8" x14ac:dyDescent="0.25">
      <c r="A814" t="s">
        <v>380</v>
      </c>
      <c r="B814">
        <v>1</v>
      </c>
      <c r="C814" t="s">
        <v>4977</v>
      </c>
      <c r="D814" t="s">
        <v>4978</v>
      </c>
      <c r="E814">
        <v>1787.26</v>
      </c>
      <c r="F814">
        <v>2256</v>
      </c>
      <c r="G814">
        <v>2296.6999999999998</v>
      </c>
      <c r="H814">
        <v>1621.09</v>
      </c>
    </row>
    <row r="815" spans="1:8" x14ac:dyDescent="0.25">
      <c r="A815" t="s">
        <v>380</v>
      </c>
      <c r="B815">
        <v>2</v>
      </c>
      <c r="C815" t="s">
        <v>643</v>
      </c>
      <c r="D815" t="s">
        <v>4769</v>
      </c>
      <c r="E815">
        <v>1274.8699999999999</v>
      </c>
      <c r="F815">
        <v>1325.96</v>
      </c>
      <c r="G815">
        <v>763.69</v>
      </c>
      <c r="H815">
        <v>289.97000000000003</v>
      </c>
    </row>
    <row r="816" spans="1:8" x14ac:dyDescent="0.25">
      <c r="A816" t="s">
        <v>380</v>
      </c>
      <c r="B816">
        <v>3</v>
      </c>
      <c r="C816" t="s">
        <v>6161</v>
      </c>
      <c r="D816" t="s">
        <v>6162</v>
      </c>
      <c r="E816">
        <v>130.57</v>
      </c>
      <c r="F816">
        <v>145.08000000000001</v>
      </c>
      <c r="G816">
        <v>166.2</v>
      </c>
      <c r="H816">
        <v>193.61</v>
      </c>
    </row>
    <row r="817" spans="1:8" x14ac:dyDescent="0.25">
      <c r="A817" t="s">
        <v>380</v>
      </c>
      <c r="B817">
        <v>4</v>
      </c>
      <c r="C817" t="s">
        <v>6031</v>
      </c>
      <c r="D817" t="s">
        <v>6029</v>
      </c>
      <c r="E817">
        <v>220.35</v>
      </c>
      <c r="F817">
        <v>226.67</v>
      </c>
      <c r="G817">
        <v>243.88</v>
      </c>
      <c r="H817">
        <v>158.79</v>
      </c>
    </row>
    <row r="818" spans="1:8" x14ac:dyDescent="0.25">
      <c r="A818" t="s">
        <v>380</v>
      </c>
      <c r="B818">
        <v>5</v>
      </c>
      <c r="C818" t="s">
        <v>4843</v>
      </c>
      <c r="D818" t="s">
        <v>4844</v>
      </c>
      <c r="E818">
        <v>74.45</v>
      </c>
      <c r="F818">
        <v>101.91</v>
      </c>
      <c r="G818">
        <v>58.69</v>
      </c>
      <c r="H818">
        <v>147.75</v>
      </c>
    </row>
    <row r="819" spans="1:8" x14ac:dyDescent="0.25">
      <c r="A819" t="s">
        <v>380</v>
      </c>
      <c r="B819">
        <v>6</v>
      </c>
      <c r="C819" t="s">
        <v>5451</v>
      </c>
      <c r="D819" t="s">
        <v>5452</v>
      </c>
      <c r="E819">
        <v>123.8</v>
      </c>
      <c r="F819">
        <v>188.17</v>
      </c>
      <c r="G819">
        <v>229.35</v>
      </c>
      <c r="H819">
        <v>106.87</v>
      </c>
    </row>
    <row r="820" spans="1:8" x14ac:dyDescent="0.25">
      <c r="A820" t="s">
        <v>380</v>
      </c>
      <c r="B820">
        <v>7</v>
      </c>
      <c r="C820" t="s">
        <v>4837</v>
      </c>
      <c r="D820" t="s">
        <v>4838</v>
      </c>
      <c r="E820">
        <v>19.37</v>
      </c>
      <c r="F820">
        <v>72.58</v>
      </c>
      <c r="G820">
        <v>56.52</v>
      </c>
      <c r="H820">
        <v>84.86</v>
      </c>
    </row>
    <row r="821" spans="1:8" x14ac:dyDescent="0.25">
      <c r="A821" t="s">
        <v>380</v>
      </c>
      <c r="B821">
        <v>8</v>
      </c>
      <c r="C821" t="s">
        <v>6080</v>
      </c>
      <c r="D821" t="s">
        <v>6081</v>
      </c>
      <c r="E821">
        <v>220.93</v>
      </c>
      <c r="F821">
        <v>326.32</v>
      </c>
      <c r="G821">
        <v>221</v>
      </c>
      <c r="H821">
        <v>76.45</v>
      </c>
    </row>
    <row r="822" spans="1:8" x14ac:dyDescent="0.25">
      <c r="A822" t="s">
        <v>380</v>
      </c>
      <c r="B822">
        <v>9</v>
      </c>
      <c r="C822" t="s">
        <v>4849</v>
      </c>
      <c r="D822" t="s">
        <v>4850</v>
      </c>
      <c r="E822">
        <v>143.25</v>
      </c>
      <c r="F822">
        <v>151.13</v>
      </c>
      <c r="G822">
        <v>216.83</v>
      </c>
      <c r="H822">
        <v>75.09</v>
      </c>
    </row>
    <row r="823" spans="1:8" x14ac:dyDescent="0.25">
      <c r="A823" t="s">
        <v>380</v>
      </c>
      <c r="B823">
        <v>10</v>
      </c>
      <c r="C823" t="s">
        <v>5553</v>
      </c>
      <c r="D823" t="s">
        <v>5554</v>
      </c>
      <c r="E823">
        <v>39.33</v>
      </c>
      <c r="F823">
        <v>36.479999999999997</v>
      </c>
      <c r="G823">
        <v>38.25</v>
      </c>
      <c r="H823">
        <v>65.63</v>
      </c>
    </row>
    <row r="824" spans="1:8" x14ac:dyDescent="0.25">
      <c r="A824" t="s">
        <v>380</v>
      </c>
      <c r="B824">
        <v>11</v>
      </c>
      <c r="C824" t="s">
        <v>4959</v>
      </c>
      <c r="D824" t="s">
        <v>4960</v>
      </c>
      <c r="E824">
        <v>35.659999999999997</v>
      </c>
      <c r="F824">
        <v>34.950000000000003</v>
      </c>
      <c r="G824">
        <v>51.56</v>
      </c>
      <c r="H824">
        <v>62.51</v>
      </c>
    </row>
    <row r="825" spans="1:8" x14ac:dyDescent="0.25">
      <c r="A825" t="s">
        <v>380</v>
      </c>
      <c r="B825">
        <v>12</v>
      </c>
      <c r="C825" t="s">
        <v>4889</v>
      </c>
      <c r="D825" t="s">
        <v>4890</v>
      </c>
      <c r="E825">
        <v>45.64</v>
      </c>
      <c r="F825">
        <v>56.86</v>
      </c>
      <c r="G825">
        <v>54.45</v>
      </c>
      <c r="H825">
        <v>57.37</v>
      </c>
    </row>
    <row r="826" spans="1:8" x14ac:dyDescent="0.25">
      <c r="A826" t="s">
        <v>380</v>
      </c>
      <c r="B826">
        <v>13</v>
      </c>
      <c r="C826" t="s">
        <v>4925</v>
      </c>
      <c r="D826" t="s">
        <v>4926</v>
      </c>
      <c r="E826">
        <v>68.69</v>
      </c>
      <c r="F826">
        <v>71.64</v>
      </c>
      <c r="G826">
        <v>44.8</v>
      </c>
      <c r="H826">
        <v>54.69</v>
      </c>
    </row>
    <row r="827" spans="1:8" x14ac:dyDescent="0.25">
      <c r="A827" t="s">
        <v>380</v>
      </c>
      <c r="B827">
        <v>14</v>
      </c>
      <c r="C827" t="s">
        <v>5922</v>
      </c>
      <c r="D827" t="s">
        <v>5923</v>
      </c>
      <c r="E827">
        <v>0</v>
      </c>
      <c r="F827">
        <v>9.0399999999999991</v>
      </c>
      <c r="G827">
        <v>38.93</v>
      </c>
      <c r="H827">
        <v>50.18</v>
      </c>
    </row>
    <row r="828" spans="1:8" x14ac:dyDescent="0.25">
      <c r="A828" t="s">
        <v>380</v>
      </c>
      <c r="B828">
        <v>15</v>
      </c>
      <c r="C828" t="s">
        <v>6163</v>
      </c>
      <c r="D828" t="s">
        <v>6164</v>
      </c>
      <c r="E828">
        <v>56.1</v>
      </c>
      <c r="F828">
        <v>68.42</v>
      </c>
      <c r="G828">
        <v>85.06</v>
      </c>
      <c r="H828">
        <v>49.65</v>
      </c>
    </row>
    <row r="829" spans="1:8" x14ac:dyDescent="0.25">
      <c r="A829" t="s">
        <v>380</v>
      </c>
      <c r="B829">
        <v>16</v>
      </c>
      <c r="C829" t="s">
        <v>6028</v>
      </c>
      <c r="D829" t="s">
        <v>6029</v>
      </c>
      <c r="E829">
        <v>95.72</v>
      </c>
      <c r="F829">
        <v>101.84</v>
      </c>
      <c r="G829">
        <v>115.77</v>
      </c>
      <c r="H829">
        <v>49.22</v>
      </c>
    </row>
    <row r="830" spans="1:8" x14ac:dyDescent="0.25">
      <c r="A830" t="s">
        <v>380</v>
      </c>
      <c r="B830">
        <v>17</v>
      </c>
      <c r="C830" t="s">
        <v>5266</v>
      </c>
      <c r="D830" t="s">
        <v>5267</v>
      </c>
      <c r="E830">
        <v>36.43</v>
      </c>
      <c r="F830">
        <v>60.48</v>
      </c>
      <c r="G830">
        <v>63.05</v>
      </c>
      <c r="H830">
        <v>45.01</v>
      </c>
    </row>
    <row r="831" spans="1:8" x14ac:dyDescent="0.25">
      <c r="A831" t="s">
        <v>380</v>
      </c>
      <c r="B831">
        <v>18</v>
      </c>
      <c r="C831" t="s">
        <v>5212</v>
      </c>
      <c r="D831" t="s">
        <v>5213</v>
      </c>
      <c r="E831">
        <v>58.53</v>
      </c>
      <c r="F831">
        <v>60.13</v>
      </c>
      <c r="G831">
        <v>51.67</v>
      </c>
      <c r="H831">
        <v>43.28</v>
      </c>
    </row>
    <row r="832" spans="1:8" x14ac:dyDescent="0.25">
      <c r="A832" t="s">
        <v>380</v>
      </c>
      <c r="B832">
        <v>19</v>
      </c>
      <c r="C832" t="s">
        <v>5899</v>
      </c>
      <c r="D832" t="s">
        <v>5900</v>
      </c>
      <c r="E832">
        <v>21.37</v>
      </c>
      <c r="F832">
        <v>44.63</v>
      </c>
      <c r="G832">
        <v>64.92</v>
      </c>
      <c r="H832">
        <v>42.68</v>
      </c>
    </row>
    <row r="833" spans="1:8" x14ac:dyDescent="0.25">
      <c r="A833" t="s">
        <v>380</v>
      </c>
      <c r="B833">
        <v>20</v>
      </c>
      <c r="C833" t="s">
        <v>6165</v>
      </c>
      <c r="D833" t="s">
        <v>6166</v>
      </c>
      <c r="E833">
        <v>28.75</v>
      </c>
      <c r="F833">
        <v>28.79</v>
      </c>
      <c r="G833">
        <v>31.53</v>
      </c>
      <c r="H833">
        <v>42.26</v>
      </c>
    </row>
    <row r="834" spans="1:8" x14ac:dyDescent="0.25">
      <c r="A834" t="s">
        <v>380</v>
      </c>
      <c r="B834">
        <v>21</v>
      </c>
      <c r="C834" t="s">
        <v>5958</v>
      </c>
      <c r="D834" t="s">
        <v>5959</v>
      </c>
      <c r="E834">
        <v>0.88</v>
      </c>
      <c r="F834">
        <v>0.46</v>
      </c>
      <c r="G834">
        <v>0.72</v>
      </c>
      <c r="H834">
        <v>40.01</v>
      </c>
    </row>
    <row r="835" spans="1:8" x14ac:dyDescent="0.25">
      <c r="A835" t="s">
        <v>380</v>
      </c>
      <c r="B835">
        <v>22</v>
      </c>
      <c r="C835" t="s">
        <v>5891</v>
      </c>
      <c r="D835" t="s">
        <v>5892</v>
      </c>
      <c r="E835">
        <v>35.270000000000003</v>
      </c>
      <c r="F835">
        <v>48.07</v>
      </c>
      <c r="G835">
        <v>66.44</v>
      </c>
      <c r="H835">
        <v>37</v>
      </c>
    </row>
    <row r="836" spans="1:8" x14ac:dyDescent="0.25">
      <c r="A836" t="s">
        <v>380</v>
      </c>
      <c r="B836">
        <v>23</v>
      </c>
      <c r="C836" t="s">
        <v>6076</v>
      </c>
      <c r="D836" t="s">
        <v>6077</v>
      </c>
      <c r="E836">
        <v>53.46</v>
      </c>
      <c r="F836">
        <v>64.459999999999994</v>
      </c>
      <c r="G836">
        <v>45.05</v>
      </c>
      <c r="H836">
        <v>36.39</v>
      </c>
    </row>
    <row r="837" spans="1:8" x14ac:dyDescent="0.25">
      <c r="A837" t="s">
        <v>380</v>
      </c>
      <c r="B837">
        <v>24</v>
      </c>
      <c r="C837" t="s">
        <v>5514</v>
      </c>
      <c r="D837" t="s">
        <v>5515</v>
      </c>
      <c r="E837">
        <v>37.07</v>
      </c>
      <c r="F837">
        <v>36.61</v>
      </c>
      <c r="G837">
        <v>43.25</v>
      </c>
      <c r="H837">
        <v>34.54</v>
      </c>
    </row>
    <row r="838" spans="1:8" x14ac:dyDescent="0.25">
      <c r="A838" t="s">
        <v>380</v>
      </c>
      <c r="B838">
        <v>25</v>
      </c>
      <c r="C838" t="s">
        <v>4951</v>
      </c>
      <c r="D838" t="s">
        <v>4952</v>
      </c>
      <c r="E838">
        <v>29.71</v>
      </c>
      <c r="F838">
        <v>28.23</v>
      </c>
      <c r="G838">
        <v>32.83</v>
      </c>
      <c r="H838">
        <v>34.380000000000003</v>
      </c>
    </row>
    <row r="839" spans="1:8" x14ac:dyDescent="0.25">
      <c r="A839" t="s">
        <v>383</v>
      </c>
      <c r="B839">
        <v>0</v>
      </c>
      <c r="C839" t="s">
        <v>4742</v>
      </c>
      <c r="D839" t="s">
        <v>4743</v>
      </c>
      <c r="E839">
        <v>112615.38</v>
      </c>
      <c r="F839">
        <v>127826.23</v>
      </c>
      <c r="G839">
        <v>126225.42</v>
      </c>
      <c r="H839">
        <v>114914.47</v>
      </c>
    </row>
    <row r="840" spans="1:8" x14ac:dyDescent="0.25">
      <c r="A840" t="s">
        <v>383</v>
      </c>
      <c r="B840">
        <v>0</v>
      </c>
      <c r="C840" t="s">
        <v>354</v>
      </c>
      <c r="D840" t="s">
        <v>4744</v>
      </c>
      <c r="E840">
        <v>39860.85</v>
      </c>
      <c r="F840">
        <v>47743.33</v>
      </c>
      <c r="G840">
        <v>49876.31</v>
      </c>
      <c r="H840">
        <v>44413.88</v>
      </c>
    </row>
    <row r="841" spans="1:8" x14ac:dyDescent="0.25">
      <c r="A841" t="s">
        <v>383</v>
      </c>
      <c r="B841">
        <v>1</v>
      </c>
      <c r="C841" t="s">
        <v>4847</v>
      </c>
      <c r="D841" t="s">
        <v>4848</v>
      </c>
      <c r="E841">
        <v>7767.55</v>
      </c>
      <c r="F841">
        <v>9432.83</v>
      </c>
      <c r="G841">
        <v>10909.95</v>
      </c>
      <c r="H841">
        <v>13248.54</v>
      </c>
    </row>
    <row r="842" spans="1:8" x14ac:dyDescent="0.25">
      <c r="A842" t="s">
        <v>383</v>
      </c>
      <c r="B842">
        <v>2</v>
      </c>
      <c r="C842" t="s">
        <v>640</v>
      </c>
      <c r="D842" t="s">
        <v>4900</v>
      </c>
      <c r="E842">
        <v>6599.01</v>
      </c>
      <c r="F842">
        <v>9519.23</v>
      </c>
      <c r="G842">
        <v>9799.98</v>
      </c>
      <c r="H842">
        <v>4417.01</v>
      </c>
    </row>
    <row r="843" spans="1:8" x14ac:dyDescent="0.25">
      <c r="A843" t="s">
        <v>383</v>
      </c>
      <c r="B843">
        <v>3</v>
      </c>
      <c r="C843" t="s">
        <v>637</v>
      </c>
      <c r="D843" t="s">
        <v>4794</v>
      </c>
      <c r="E843">
        <v>6863.72</v>
      </c>
      <c r="F843">
        <v>7803.37</v>
      </c>
      <c r="G843">
        <v>6901.56</v>
      </c>
      <c r="H843">
        <v>4019.46</v>
      </c>
    </row>
    <row r="844" spans="1:8" x14ac:dyDescent="0.25">
      <c r="A844" t="s">
        <v>383</v>
      </c>
      <c r="B844">
        <v>4</v>
      </c>
      <c r="C844" t="s">
        <v>643</v>
      </c>
      <c r="D844" t="s">
        <v>4769</v>
      </c>
      <c r="E844">
        <v>2702.39</v>
      </c>
      <c r="F844">
        <v>4084.25</v>
      </c>
      <c r="G844">
        <v>3598.38</v>
      </c>
      <c r="H844">
        <v>2558.0700000000002</v>
      </c>
    </row>
    <row r="845" spans="1:8" x14ac:dyDescent="0.25">
      <c r="A845" t="s">
        <v>383</v>
      </c>
      <c r="B845">
        <v>5</v>
      </c>
      <c r="C845" t="s">
        <v>4745</v>
      </c>
      <c r="D845" t="s">
        <v>4746</v>
      </c>
      <c r="E845">
        <v>3895.26</v>
      </c>
      <c r="F845">
        <v>2043.77</v>
      </c>
      <c r="G845">
        <v>2123.5700000000002</v>
      </c>
      <c r="H845">
        <v>2273.1</v>
      </c>
    </row>
    <row r="846" spans="1:8" x14ac:dyDescent="0.25">
      <c r="A846" t="s">
        <v>383</v>
      </c>
      <c r="B846">
        <v>6</v>
      </c>
      <c r="C846" t="s">
        <v>5303</v>
      </c>
      <c r="D846" t="s">
        <v>5304</v>
      </c>
      <c r="E846">
        <v>1156.3399999999999</v>
      </c>
      <c r="F846">
        <v>904.87</v>
      </c>
      <c r="G846">
        <v>1554.92</v>
      </c>
      <c r="H846">
        <v>2105.9899999999998</v>
      </c>
    </row>
    <row r="847" spans="1:8" x14ac:dyDescent="0.25">
      <c r="A847" t="s">
        <v>383</v>
      </c>
      <c r="B847">
        <v>7</v>
      </c>
      <c r="C847" t="s">
        <v>5522</v>
      </c>
      <c r="D847" t="s">
        <v>5523</v>
      </c>
      <c r="E847">
        <v>217.76</v>
      </c>
      <c r="F847">
        <v>257.83999999999997</v>
      </c>
      <c r="G847">
        <v>608.19000000000005</v>
      </c>
      <c r="H847">
        <v>1829.36</v>
      </c>
    </row>
    <row r="848" spans="1:8" x14ac:dyDescent="0.25">
      <c r="A848" t="s">
        <v>383</v>
      </c>
      <c r="B848">
        <v>8</v>
      </c>
      <c r="C848" t="s">
        <v>4753</v>
      </c>
      <c r="D848" t="s">
        <v>4746</v>
      </c>
      <c r="E848">
        <v>1821.2</v>
      </c>
      <c r="F848">
        <v>1103.24</v>
      </c>
      <c r="G848">
        <v>1262.6500000000001</v>
      </c>
      <c r="H848">
        <v>1419.83</v>
      </c>
    </row>
    <row r="849" spans="1:8" x14ac:dyDescent="0.25">
      <c r="A849" t="s">
        <v>383</v>
      </c>
      <c r="B849">
        <v>9</v>
      </c>
      <c r="C849" t="s">
        <v>4765</v>
      </c>
      <c r="D849" t="s">
        <v>4766</v>
      </c>
      <c r="E849">
        <v>1.62</v>
      </c>
      <c r="F849">
        <v>0</v>
      </c>
      <c r="G849">
        <v>0.25</v>
      </c>
      <c r="H849">
        <v>1234.0999999999999</v>
      </c>
    </row>
    <row r="850" spans="1:8" x14ac:dyDescent="0.25">
      <c r="A850" t="s">
        <v>383</v>
      </c>
      <c r="B850">
        <v>10</v>
      </c>
      <c r="C850" t="s">
        <v>4941</v>
      </c>
      <c r="D850" t="s">
        <v>4942</v>
      </c>
      <c r="E850">
        <v>333.53</v>
      </c>
      <c r="F850">
        <v>3776.07</v>
      </c>
      <c r="G850">
        <v>3168.9</v>
      </c>
      <c r="H850">
        <v>1035.32</v>
      </c>
    </row>
    <row r="851" spans="1:8" x14ac:dyDescent="0.25">
      <c r="A851" t="s">
        <v>383</v>
      </c>
      <c r="B851">
        <v>11</v>
      </c>
      <c r="C851" t="s">
        <v>5954</v>
      </c>
      <c r="D851" t="s">
        <v>5955</v>
      </c>
      <c r="E851">
        <v>647.05999999999995</v>
      </c>
      <c r="F851">
        <v>724.93</v>
      </c>
      <c r="G851">
        <v>765.57</v>
      </c>
      <c r="H851">
        <v>871.56</v>
      </c>
    </row>
    <row r="852" spans="1:8" x14ac:dyDescent="0.25">
      <c r="A852" t="s">
        <v>383</v>
      </c>
      <c r="B852">
        <v>12</v>
      </c>
      <c r="C852" t="s">
        <v>4937</v>
      </c>
      <c r="D852" t="s">
        <v>4938</v>
      </c>
      <c r="E852">
        <v>251.6</v>
      </c>
      <c r="F852">
        <v>208.8</v>
      </c>
      <c r="G852">
        <v>1131.47</v>
      </c>
      <c r="H852">
        <v>818.21</v>
      </c>
    </row>
    <row r="853" spans="1:8" x14ac:dyDescent="0.25">
      <c r="A853" t="s">
        <v>383</v>
      </c>
      <c r="B853">
        <v>13</v>
      </c>
      <c r="C853" t="s">
        <v>4925</v>
      </c>
      <c r="D853" t="s">
        <v>4926</v>
      </c>
      <c r="E853">
        <v>646.24</v>
      </c>
      <c r="F853">
        <v>657.87</v>
      </c>
      <c r="G853">
        <v>250.54</v>
      </c>
      <c r="H853">
        <v>796.12</v>
      </c>
    </row>
    <row r="854" spans="1:8" x14ac:dyDescent="0.25">
      <c r="A854" t="s">
        <v>383</v>
      </c>
      <c r="B854">
        <v>14</v>
      </c>
      <c r="C854" t="s">
        <v>5543</v>
      </c>
      <c r="D854" t="s">
        <v>5544</v>
      </c>
      <c r="E854">
        <v>665.28</v>
      </c>
      <c r="F854">
        <v>799.69</v>
      </c>
      <c r="G854">
        <v>821.91</v>
      </c>
      <c r="H854">
        <v>763.13</v>
      </c>
    </row>
    <row r="855" spans="1:8" x14ac:dyDescent="0.25">
      <c r="A855" t="s">
        <v>383</v>
      </c>
      <c r="B855">
        <v>15</v>
      </c>
      <c r="C855" t="s">
        <v>5140</v>
      </c>
      <c r="D855" t="s">
        <v>5141</v>
      </c>
      <c r="E855">
        <v>687.16</v>
      </c>
      <c r="F855">
        <v>372.21</v>
      </c>
      <c r="G855">
        <v>544.95000000000005</v>
      </c>
      <c r="H855">
        <v>709.81</v>
      </c>
    </row>
    <row r="856" spans="1:8" x14ac:dyDescent="0.25">
      <c r="A856" t="s">
        <v>383</v>
      </c>
      <c r="B856">
        <v>16</v>
      </c>
      <c r="C856" t="s">
        <v>5928</v>
      </c>
      <c r="D856" t="s">
        <v>5929</v>
      </c>
      <c r="E856">
        <v>455.03</v>
      </c>
      <c r="F856">
        <v>508.57</v>
      </c>
      <c r="G856">
        <v>619.45000000000005</v>
      </c>
      <c r="H856">
        <v>704.81</v>
      </c>
    </row>
    <row r="857" spans="1:8" x14ac:dyDescent="0.25">
      <c r="A857" t="s">
        <v>383</v>
      </c>
      <c r="B857">
        <v>17</v>
      </c>
      <c r="C857" t="s">
        <v>5079</v>
      </c>
      <c r="D857" t="s">
        <v>5080</v>
      </c>
      <c r="E857">
        <v>566.84</v>
      </c>
      <c r="F857">
        <v>628.41</v>
      </c>
      <c r="G857">
        <v>680.7</v>
      </c>
      <c r="H857">
        <v>687.56</v>
      </c>
    </row>
    <row r="858" spans="1:8" x14ac:dyDescent="0.25">
      <c r="A858" t="s">
        <v>383</v>
      </c>
      <c r="B858">
        <v>18</v>
      </c>
      <c r="C858" t="s">
        <v>6167</v>
      </c>
      <c r="D858" t="s">
        <v>6168</v>
      </c>
      <c r="E858">
        <v>658.14</v>
      </c>
      <c r="F858">
        <v>458.69</v>
      </c>
      <c r="G858">
        <v>519.08000000000004</v>
      </c>
      <c r="H858">
        <v>635.03</v>
      </c>
    </row>
    <row r="859" spans="1:8" x14ac:dyDescent="0.25">
      <c r="A859" t="s">
        <v>383</v>
      </c>
      <c r="B859">
        <v>19</v>
      </c>
      <c r="C859" t="s">
        <v>5912</v>
      </c>
      <c r="D859" t="s">
        <v>5913</v>
      </c>
      <c r="E859">
        <v>498.35</v>
      </c>
      <c r="F859">
        <v>565.63</v>
      </c>
      <c r="G859">
        <v>712.78</v>
      </c>
      <c r="H859">
        <v>627.66999999999996</v>
      </c>
    </row>
    <row r="860" spans="1:8" x14ac:dyDescent="0.25">
      <c r="A860" t="s">
        <v>383</v>
      </c>
      <c r="B860">
        <v>20</v>
      </c>
      <c r="C860" t="s">
        <v>6169</v>
      </c>
      <c r="D860" t="s">
        <v>6170</v>
      </c>
      <c r="E860">
        <v>555.13</v>
      </c>
      <c r="F860">
        <v>608.69000000000005</v>
      </c>
      <c r="G860">
        <v>519.9</v>
      </c>
      <c r="H860">
        <v>625.22</v>
      </c>
    </row>
    <row r="861" spans="1:8" x14ac:dyDescent="0.25">
      <c r="A861" t="s">
        <v>383</v>
      </c>
      <c r="B861">
        <v>21</v>
      </c>
      <c r="C861" t="s">
        <v>4849</v>
      </c>
      <c r="D861" t="s">
        <v>4850</v>
      </c>
      <c r="E861">
        <v>687.6</v>
      </c>
      <c r="F861">
        <v>716.07</v>
      </c>
      <c r="G861">
        <v>674.12</v>
      </c>
      <c r="H861">
        <v>619.09</v>
      </c>
    </row>
    <row r="862" spans="1:8" x14ac:dyDescent="0.25">
      <c r="A862" t="s">
        <v>383</v>
      </c>
      <c r="B862">
        <v>22</v>
      </c>
      <c r="C862" t="s">
        <v>5017</v>
      </c>
      <c r="D862" t="s">
        <v>5018</v>
      </c>
      <c r="E862">
        <v>570.1</v>
      </c>
      <c r="F862">
        <v>597.91</v>
      </c>
      <c r="G862">
        <v>505.54</v>
      </c>
      <c r="H862">
        <v>617.59</v>
      </c>
    </row>
    <row r="863" spans="1:8" x14ac:dyDescent="0.25">
      <c r="A863" t="s">
        <v>383</v>
      </c>
      <c r="B863">
        <v>23</v>
      </c>
      <c r="C863" t="s">
        <v>5200</v>
      </c>
      <c r="D863" t="s">
        <v>5201</v>
      </c>
      <c r="E863">
        <v>577.71</v>
      </c>
      <c r="F863">
        <v>910.56</v>
      </c>
      <c r="G863">
        <v>1039.01</v>
      </c>
      <c r="H863">
        <v>608.77</v>
      </c>
    </row>
    <row r="864" spans="1:8" x14ac:dyDescent="0.25">
      <c r="A864" t="s">
        <v>383</v>
      </c>
      <c r="B864">
        <v>24</v>
      </c>
      <c r="C864" t="s">
        <v>5494</v>
      </c>
      <c r="D864" t="s">
        <v>5495</v>
      </c>
      <c r="E864">
        <v>557.29</v>
      </c>
      <c r="F864">
        <v>604.83000000000004</v>
      </c>
      <c r="G864">
        <v>620.24</v>
      </c>
      <c r="H864">
        <v>596.26</v>
      </c>
    </row>
    <row r="865" spans="1:8" x14ac:dyDescent="0.25">
      <c r="A865" t="s">
        <v>383</v>
      </c>
      <c r="B865">
        <v>25</v>
      </c>
      <c r="C865" t="s">
        <v>4933</v>
      </c>
      <c r="D865" t="s">
        <v>4934</v>
      </c>
      <c r="E865">
        <v>478.95</v>
      </c>
      <c r="F865">
        <v>455</v>
      </c>
      <c r="G865">
        <v>542.69000000000005</v>
      </c>
      <c r="H865">
        <v>592.26</v>
      </c>
    </row>
    <row r="866" spans="1:8" x14ac:dyDescent="0.25">
      <c r="A866" t="s">
        <v>387</v>
      </c>
      <c r="B866">
        <v>0</v>
      </c>
      <c r="C866" t="s">
        <v>4742</v>
      </c>
      <c r="D866" t="s">
        <v>4743</v>
      </c>
      <c r="E866">
        <v>2277.1</v>
      </c>
      <c r="F866">
        <v>2559.13</v>
      </c>
      <c r="G866">
        <v>4450.1099999999997</v>
      </c>
      <c r="H866">
        <v>4586.1099999999997</v>
      </c>
    </row>
    <row r="867" spans="1:8" x14ac:dyDescent="0.25">
      <c r="A867" t="s">
        <v>387</v>
      </c>
      <c r="B867">
        <v>0</v>
      </c>
      <c r="C867" t="s">
        <v>354</v>
      </c>
      <c r="D867" t="s">
        <v>4744</v>
      </c>
      <c r="E867">
        <v>1135.5</v>
      </c>
      <c r="F867">
        <v>1219.93</v>
      </c>
      <c r="G867">
        <v>2578.5100000000002</v>
      </c>
      <c r="H867">
        <v>2995.62</v>
      </c>
    </row>
    <row r="868" spans="1:8" x14ac:dyDescent="0.25">
      <c r="A868" t="s">
        <v>387</v>
      </c>
      <c r="B868">
        <v>1</v>
      </c>
      <c r="C868" t="s">
        <v>4925</v>
      </c>
      <c r="D868" t="s">
        <v>4926</v>
      </c>
      <c r="E868">
        <v>356.53</v>
      </c>
      <c r="F868">
        <v>331.6</v>
      </c>
      <c r="G868">
        <v>988.57</v>
      </c>
      <c r="H868">
        <v>952.51</v>
      </c>
    </row>
    <row r="869" spans="1:8" x14ac:dyDescent="0.25">
      <c r="A869" t="s">
        <v>387</v>
      </c>
      <c r="B869">
        <v>2</v>
      </c>
      <c r="C869" t="s">
        <v>4849</v>
      </c>
      <c r="D869" t="s">
        <v>4850</v>
      </c>
      <c r="E869">
        <v>0.39</v>
      </c>
      <c r="F869">
        <v>1.41</v>
      </c>
      <c r="G869">
        <v>315.07</v>
      </c>
      <c r="H869">
        <v>411.16</v>
      </c>
    </row>
    <row r="870" spans="1:8" x14ac:dyDescent="0.25">
      <c r="A870" t="s">
        <v>387</v>
      </c>
      <c r="B870">
        <v>3</v>
      </c>
      <c r="C870" t="s">
        <v>5308</v>
      </c>
      <c r="D870" t="s">
        <v>5309</v>
      </c>
      <c r="E870">
        <v>76.150000000000006</v>
      </c>
      <c r="F870">
        <v>132.65</v>
      </c>
      <c r="G870">
        <v>139.68</v>
      </c>
      <c r="H870">
        <v>275.72000000000003</v>
      </c>
    </row>
    <row r="871" spans="1:8" x14ac:dyDescent="0.25">
      <c r="A871" t="s">
        <v>387</v>
      </c>
      <c r="B871">
        <v>4</v>
      </c>
      <c r="C871" t="s">
        <v>5555</v>
      </c>
      <c r="D871" t="s">
        <v>5556</v>
      </c>
      <c r="E871">
        <v>107.88</v>
      </c>
      <c r="F871">
        <v>103.77</v>
      </c>
      <c r="G871">
        <v>113.3</v>
      </c>
      <c r="H871">
        <v>131.59</v>
      </c>
    </row>
    <row r="872" spans="1:8" x14ac:dyDescent="0.25">
      <c r="A872" t="s">
        <v>387</v>
      </c>
      <c r="B872">
        <v>5</v>
      </c>
      <c r="C872" t="s">
        <v>4837</v>
      </c>
      <c r="D872" t="s">
        <v>4838</v>
      </c>
      <c r="E872">
        <v>7.41</v>
      </c>
      <c r="F872">
        <v>5.61</v>
      </c>
      <c r="G872">
        <v>26.13</v>
      </c>
      <c r="H872">
        <v>114.53</v>
      </c>
    </row>
    <row r="873" spans="1:8" x14ac:dyDescent="0.25">
      <c r="A873" t="s">
        <v>387</v>
      </c>
      <c r="B873">
        <v>6</v>
      </c>
      <c r="C873" t="s">
        <v>5514</v>
      </c>
      <c r="D873" t="s">
        <v>5515</v>
      </c>
      <c r="E873">
        <v>28.43</v>
      </c>
      <c r="F873">
        <v>15.61</v>
      </c>
      <c r="G873">
        <v>22.5</v>
      </c>
      <c r="H873">
        <v>110.52</v>
      </c>
    </row>
    <row r="874" spans="1:8" x14ac:dyDescent="0.25">
      <c r="A874" t="s">
        <v>387</v>
      </c>
      <c r="B874">
        <v>7</v>
      </c>
      <c r="C874" t="s">
        <v>5545</v>
      </c>
      <c r="D874" t="s">
        <v>5546</v>
      </c>
      <c r="E874">
        <v>2.2599999999999998</v>
      </c>
      <c r="F874">
        <v>54.13</v>
      </c>
      <c r="G874">
        <v>128.11000000000001</v>
      </c>
      <c r="H874">
        <v>100.75</v>
      </c>
    </row>
    <row r="875" spans="1:8" x14ac:dyDescent="0.25">
      <c r="A875" t="s">
        <v>387</v>
      </c>
      <c r="B875">
        <v>8</v>
      </c>
      <c r="C875" t="s">
        <v>4867</v>
      </c>
      <c r="D875" t="s">
        <v>4868</v>
      </c>
      <c r="E875">
        <v>59.92</v>
      </c>
      <c r="F875">
        <v>74.19</v>
      </c>
      <c r="G875">
        <v>79.59</v>
      </c>
      <c r="H875">
        <v>97.77</v>
      </c>
    </row>
    <row r="876" spans="1:8" x14ac:dyDescent="0.25">
      <c r="A876" t="s">
        <v>387</v>
      </c>
      <c r="B876">
        <v>9</v>
      </c>
      <c r="C876" t="s">
        <v>4865</v>
      </c>
      <c r="D876" t="s">
        <v>4866</v>
      </c>
      <c r="E876">
        <v>16.309999999999999</v>
      </c>
      <c r="F876">
        <v>11.63</v>
      </c>
      <c r="G876">
        <v>62.89</v>
      </c>
      <c r="H876">
        <v>84.4</v>
      </c>
    </row>
    <row r="877" spans="1:8" x14ac:dyDescent="0.25">
      <c r="A877" t="s">
        <v>387</v>
      </c>
      <c r="B877">
        <v>10</v>
      </c>
      <c r="C877" t="s">
        <v>4861</v>
      </c>
      <c r="D877" t="s">
        <v>4862</v>
      </c>
      <c r="E877">
        <v>2.08</v>
      </c>
      <c r="F877">
        <v>41.22</v>
      </c>
      <c r="G877">
        <v>94.45</v>
      </c>
      <c r="H877">
        <v>76.040000000000006</v>
      </c>
    </row>
    <row r="878" spans="1:8" x14ac:dyDescent="0.25">
      <c r="A878" t="s">
        <v>387</v>
      </c>
      <c r="B878">
        <v>11</v>
      </c>
      <c r="C878" t="s">
        <v>5553</v>
      </c>
      <c r="D878" t="s">
        <v>5554</v>
      </c>
      <c r="E878">
        <v>17.03</v>
      </c>
      <c r="F878">
        <v>49.17</v>
      </c>
      <c r="G878">
        <v>37.15</v>
      </c>
      <c r="H878">
        <v>61.2</v>
      </c>
    </row>
    <row r="879" spans="1:8" x14ac:dyDescent="0.25">
      <c r="A879" t="s">
        <v>387</v>
      </c>
      <c r="B879">
        <v>12</v>
      </c>
      <c r="C879" t="s">
        <v>5158</v>
      </c>
      <c r="D879" t="s">
        <v>5159</v>
      </c>
      <c r="E879">
        <v>66.62</v>
      </c>
      <c r="F879">
        <v>127.82</v>
      </c>
      <c r="G879">
        <v>161.75</v>
      </c>
      <c r="H879">
        <v>61.09</v>
      </c>
    </row>
    <row r="880" spans="1:8" x14ac:dyDescent="0.25">
      <c r="A880" t="s">
        <v>387</v>
      </c>
      <c r="B880">
        <v>13</v>
      </c>
      <c r="C880" t="s">
        <v>4843</v>
      </c>
      <c r="D880" t="s">
        <v>4844</v>
      </c>
      <c r="E880">
        <v>26.78</v>
      </c>
      <c r="F880">
        <v>25.67</v>
      </c>
      <c r="G880">
        <v>57.61</v>
      </c>
      <c r="H880">
        <v>57.1</v>
      </c>
    </row>
    <row r="881" spans="1:8" x14ac:dyDescent="0.25">
      <c r="A881" t="s">
        <v>387</v>
      </c>
      <c r="B881">
        <v>14</v>
      </c>
      <c r="C881" t="s">
        <v>5140</v>
      </c>
      <c r="D881" t="s">
        <v>5141</v>
      </c>
      <c r="E881">
        <v>10.95</v>
      </c>
      <c r="F881">
        <v>17.11</v>
      </c>
      <c r="G881">
        <v>3.7</v>
      </c>
      <c r="H881">
        <v>50.11</v>
      </c>
    </row>
    <row r="882" spans="1:8" x14ac:dyDescent="0.25">
      <c r="A882" t="s">
        <v>387</v>
      </c>
      <c r="B882">
        <v>15</v>
      </c>
      <c r="C882" t="s">
        <v>5212</v>
      </c>
      <c r="D882" t="s">
        <v>5213</v>
      </c>
      <c r="E882">
        <v>33.14</v>
      </c>
      <c r="F882">
        <v>33.659999999999997</v>
      </c>
      <c r="G882">
        <v>42.6</v>
      </c>
      <c r="H882">
        <v>47.92</v>
      </c>
    </row>
    <row r="883" spans="1:8" x14ac:dyDescent="0.25">
      <c r="A883" t="s">
        <v>387</v>
      </c>
      <c r="B883">
        <v>16</v>
      </c>
      <c r="C883" t="s">
        <v>5447</v>
      </c>
      <c r="D883" t="s">
        <v>5448</v>
      </c>
      <c r="E883">
        <v>24</v>
      </c>
      <c r="F883">
        <v>20.53</v>
      </c>
      <c r="G883">
        <v>24.21</v>
      </c>
      <c r="H883">
        <v>47.78</v>
      </c>
    </row>
    <row r="884" spans="1:8" x14ac:dyDescent="0.25">
      <c r="A884" t="s">
        <v>387</v>
      </c>
      <c r="B884">
        <v>17</v>
      </c>
      <c r="C884" t="s">
        <v>5539</v>
      </c>
      <c r="D884" t="s">
        <v>5540</v>
      </c>
      <c r="E884">
        <v>210.59</v>
      </c>
      <c r="F884">
        <v>34.21</v>
      </c>
      <c r="G884">
        <v>31.11</v>
      </c>
      <c r="H884">
        <v>40.1</v>
      </c>
    </row>
    <row r="885" spans="1:8" x14ac:dyDescent="0.25">
      <c r="A885" t="s">
        <v>387</v>
      </c>
      <c r="B885">
        <v>18</v>
      </c>
      <c r="C885" t="s">
        <v>6171</v>
      </c>
      <c r="D885" t="s">
        <v>6172</v>
      </c>
      <c r="E885">
        <v>2.08</v>
      </c>
      <c r="F885">
        <v>0</v>
      </c>
      <c r="G885">
        <v>54.72</v>
      </c>
      <c r="H885">
        <v>38.28</v>
      </c>
    </row>
    <row r="886" spans="1:8" x14ac:dyDescent="0.25">
      <c r="A886" t="s">
        <v>387</v>
      </c>
      <c r="B886">
        <v>19</v>
      </c>
      <c r="C886" t="s">
        <v>5342</v>
      </c>
      <c r="D886" t="s">
        <v>5343</v>
      </c>
      <c r="E886">
        <v>45.04</v>
      </c>
      <c r="F886">
        <v>54.49</v>
      </c>
      <c r="G886">
        <v>57.21</v>
      </c>
      <c r="H886">
        <v>37.479999999999997</v>
      </c>
    </row>
    <row r="887" spans="1:8" x14ac:dyDescent="0.25">
      <c r="A887" t="s">
        <v>387</v>
      </c>
      <c r="B887">
        <v>20</v>
      </c>
      <c r="C887" t="s">
        <v>6173</v>
      </c>
      <c r="D887" t="s">
        <v>6174</v>
      </c>
      <c r="E887">
        <v>2.88</v>
      </c>
      <c r="F887">
        <v>18.22</v>
      </c>
      <c r="G887">
        <v>11.86</v>
      </c>
      <c r="H887">
        <v>36.79</v>
      </c>
    </row>
    <row r="888" spans="1:8" x14ac:dyDescent="0.25">
      <c r="A888" t="s">
        <v>387</v>
      </c>
      <c r="B888">
        <v>21</v>
      </c>
      <c r="C888" t="s">
        <v>5875</v>
      </c>
      <c r="D888" t="s">
        <v>5876</v>
      </c>
      <c r="E888">
        <v>34.5</v>
      </c>
      <c r="F888">
        <v>34.409999999999997</v>
      </c>
      <c r="G888">
        <v>31.07</v>
      </c>
      <c r="H888">
        <v>35.51</v>
      </c>
    </row>
    <row r="889" spans="1:8" x14ac:dyDescent="0.25">
      <c r="A889" t="s">
        <v>387</v>
      </c>
      <c r="B889">
        <v>22</v>
      </c>
      <c r="C889" t="s">
        <v>4879</v>
      </c>
      <c r="D889" t="s">
        <v>4880</v>
      </c>
      <c r="E889">
        <v>2.6</v>
      </c>
      <c r="F889">
        <v>18.66</v>
      </c>
      <c r="G889">
        <v>44.3</v>
      </c>
      <c r="H889">
        <v>34.74</v>
      </c>
    </row>
    <row r="890" spans="1:8" x14ac:dyDescent="0.25">
      <c r="A890" t="s">
        <v>387</v>
      </c>
      <c r="B890">
        <v>23</v>
      </c>
      <c r="C890" t="s">
        <v>5266</v>
      </c>
      <c r="D890" t="s">
        <v>5267</v>
      </c>
      <c r="E890">
        <v>0.83</v>
      </c>
      <c r="F890">
        <v>7.59</v>
      </c>
      <c r="G890">
        <v>21.4</v>
      </c>
      <c r="H890">
        <v>32.35</v>
      </c>
    </row>
    <row r="891" spans="1:8" x14ac:dyDescent="0.25">
      <c r="A891" t="s">
        <v>387</v>
      </c>
      <c r="B891">
        <v>24</v>
      </c>
      <c r="C891" t="s">
        <v>4845</v>
      </c>
      <c r="D891" t="s">
        <v>4846</v>
      </c>
      <c r="E891">
        <v>0.96</v>
      </c>
      <c r="F891">
        <v>3.31</v>
      </c>
      <c r="G891">
        <v>5.87</v>
      </c>
      <c r="H891">
        <v>30.34</v>
      </c>
    </row>
    <row r="892" spans="1:8" x14ac:dyDescent="0.25">
      <c r="A892" t="s">
        <v>387</v>
      </c>
      <c r="B892">
        <v>25</v>
      </c>
      <c r="C892" t="s">
        <v>6105</v>
      </c>
      <c r="D892" t="s">
        <v>6106</v>
      </c>
      <c r="E892">
        <v>0.16</v>
      </c>
      <c r="F892">
        <v>3.26</v>
      </c>
      <c r="G892">
        <v>23.65</v>
      </c>
      <c r="H892">
        <v>29.85</v>
      </c>
    </row>
    <row r="893" spans="1:8" x14ac:dyDescent="0.25">
      <c r="A893" t="s">
        <v>377</v>
      </c>
      <c r="B893">
        <v>0</v>
      </c>
      <c r="C893" t="s">
        <v>4742</v>
      </c>
      <c r="D893" t="s">
        <v>4743</v>
      </c>
      <c r="E893">
        <v>12274.11</v>
      </c>
      <c r="F893">
        <v>11783.35</v>
      </c>
      <c r="G893">
        <v>10961.88</v>
      </c>
      <c r="H893">
        <v>12917.43</v>
      </c>
    </row>
    <row r="894" spans="1:8" x14ac:dyDescent="0.25">
      <c r="A894" t="s">
        <v>377</v>
      </c>
      <c r="B894">
        <v>0</v>
      </c>
      <c r="C894" t="s">
        <v>354</v>
      </c>
      <c r="D894" t="s">
        <v>4744</v>
      </c>
      <c r="E894">
        <v>4657.28</v>
      </c>
      <c r="F894">
        <v>4338.29</v>
      </c>
      <c r="G894">
        <v>3844.38</v>
      </c>
      <c r="H894">
        <v>6565.16</v>
      </c>
    </row>
    <row r="895" spans="1:8" x14ac:dyDescent="0.25">
      <c r="A895" t="s">
        <v>377</v>
      </c>
      <c r="B895">
        <v>1</v>
      </c>
      <c r="C895" t="s">
        <v>4837</v>
      </c>
      <c r="D895" t="s">
        <v>4838</v>
      </c>
      <c r="E895">
        <v>278.52999999999997</v>
      </c>
      <c r="F895">
        <v>331.56</v>
      </c>
      <c r="G895">
        <v>285.48</v>
      </c>
      <c r="H895">
        <v>1163.73</v>
      </c>
    </row>
    <row r="896" spans="1:8" x14ac:dyDescent="0.25">
      <c r="A896" t="s">
        <v>377</v>
      </c>
      <c r="B896">
        <v>2</v>
      </c>
      <c r="C896" t="s">
        <v>4937</v>
      </c>
      <c r="D896" t="s">
        <v>4938</v>
      </c>
      <c r="E896">
        <v>582.01</v>
      </c>
      <c r="F896">
        <v>253.79</v>
      </c>
      <c r="G896">
        <v>205.15</v>
      </c>
      <c r="H896">
        <v>981.28</v>
      </c>
    </row>
    <row r="897" spans="1:8" x14ac:dyDescent="0.25">
      <c r="A897" t="s">
        <v>377</v>
      </c>
      <c r="B897">
        <v>3</v>
      </c>
      <c r="C897" t="s">
        <v>4839</v>
      </c>
      <c r="D897" t="s">
        <v>4840</v>
      </c>
      <c r="E897">
        <v>769.72</v>
      </c>
      <c r="F897">
        <v>1035.0999999999999</v>
      </c>
      <c r="G897">
        <v>667.31</v>
      </c>
      <c r="H897">
        <v>575.91</v>
      </c>
    </row>
    <row r="898" spans="1:8" x14ac:dyDescent="0.25">
      <c r="A898" t="s">
        <v>377</v>
      </c>
      <c r="B898">
        <v>4</v>
      </c>
      <c r="C898" t="s">
        <v>6175</v>
      </c>
      <c r="D898" t="s">
        <v>6176</v>
      </c>
      <c r="E898">
        <v>100.64</v>
      </c>
      <c r="F898">
        <v>174.88</v>
      </c>
      <c r="G898">
        <v>294.47000000000003</v>
      </c>
      <c r="H898">
        <v>299.89</v>
      </c>
    </row>
    <row r="899" spans="1:8" x14ac:dyDescent="0.25">
      <c r="A899" t="s">
        <v>377</v>
      </c>
      <c r="B899">
        <v>5</v>
      </c>
      <c r="C899" t="s">
        <v>5539</v>
      </c>
      <c r="D899" t="s">
        <v>5540</v>
      </c>
      <c r="E899">
        <v>77.650000000000006</v>
      </c>
      <c r="F899">
        <v>45.87</v>
      </c>
      <c r="G899">
        <v>50.23</v>
      </c>
      <c r="H899">
        <v>279.83</v>
      </c>
    </row>
    <row r="900" spans="1:8" x14ac:dyDescent="0.25">
      <c r="A900" t="s">
        <v>377</v>
      </c>
      <c r="B900">
        <v>6</v>
      </c>
      <c r="C900" t="s">
        <v>4869</v>
      </c>
      <c r="D900" t="s">
        <v>4870</v>
      </c>
      <c r="E900">
        <v>32</v>
      </c>
      <c r="F900">
        <v>23.25</v>
      </c>
      <c r="G900">
        <v>84.32</v>
      </c>
      <c r="H900">
        <v>276.48</v>
      </c>
    </row>
    <row r="901" spans="1:8" x14ac:dyDescent="0.25">
      <c r="A901" t="s">
        <v>377</v>
      </c>
      <c r="B901">
        <v>7</v>
      </c>
      <c r="C901" t="s">
        <v>4933</v>
      </c>
      <c r="D901" t="s">
        <v>4934</v>
      </c>
      <c r="E901">
        <v>179.08</v>
      </c>
      <c r="F901">
        <v>164.14</v>
      </c>
      <c r="G901">
        <v>155.16999999999999</v>
      </c>
      <c r="H901">
        <v>274.11</v>
      </c>
    </row>
    <row r="902" spans="1:8" x14ac:dyDescent="0.25">
      <c r="A902" t="s">
        <v>377</v>
      </c>
      <c r="B902">
        <v>8</v>
      </c>
      <c r="C902" t="s">
        <v>5041</v>
      </c>
      <c r="D902" t="s">
        <v>4964</v>
      </c>
      <c r="E902">
        <v>672.69</v>
      </c>
      <c r="F902">
        <v>368.89</v>
      </c>
      <c r="G902">
        <v>228.35</v>
      </c>
      <c r="H902">
        <v>249.92</v>
      </c>
    </row>
    <row r="903" spans="1:8" x14ac:dyDescent="0.25">
      <c r="A903" t="s">
        <v>377</v>
      </c>
      <c r="B903">
        <v>9</v>
      </c>
      <c r="C903" t="s">
        <v>6177</v>
      </c>
      <c r="D903" t="s">
        <v>6178</v>
      </c>
      <c r="E903">
        <v>18.82</v>
      </c>
      <c r="F903">
        <v>82.6</v>
      </c>
      <c r="G903">
        <v>62.18</v>
      </c>
      <c r="H903">
        <v>248.55</v>
      </c>
    </row>
    <row r="904" spans="1:8" x14ac:dyDescent="0.25">
      <c r="A904" t="s">
        <v>377</v>
      </c>
      <c r="B904">
        <v>10</v>
      </c>
      <c r="C904" t="s">
        <v>5514</v>
      </c>
      <c r="D904" t="s">
        <v>5515</v>
      </c>
      <c r="E904">
        <v>168.28</v>
      </c>
      <c r="F904">
        <v>130.07</v>
      </c>
      <c r="G904">
        <v>54.69</v>
      </c>
      <c r="H904">
        <v>206.74</v>
      </c>
    </row>
    <row r="905" spans="1:8" x14ac:dyDescent="0.25">
      <c r="A905" t="s">
        <v>377</v>
      </c>
      <c r="B905">
        <v>11</v>
      </c>
      <c r="C905" t="s">
        <v>5558</v>
      </c>
      <c r="D905" t="s">
        <v>5559</v>
      </c>
      <c r="E905">
        <v>500.29</v>
      </c>
      <c r="F905">
        <v>605.29</v>
      </c>
      <c r="G905">
        <v>448.26</v>
      </c>
      <c r="H905">
        <v>202.19</v>
      </c>
    </row>
    <row r="906" spans="1:8" x14ac:dyDescent="0.25">
      <c r="A906" t="s">
        <v>377</v>
      </c>
      <c r="B906">
        <v>12</v>
      </c>
      <c r="C906" t="s">
        <v>5212</v>
      </c>
      <c r="D906" t="s">
        <v>5213</v>
      </c>
      <c r="E906">
        <v>106.18</v>
      </c>
      <c r="F906">
        <v>140.04</v>
      </c>
      <c r="G906">
        <v>245.29</v>
      </c>
      <c r="H906">
        <v>201.22</v>
      </c>
    </row>
    <row r="907" spans="1:8" x14ac:dyDescent="0.25">
      <c r="A907" t="s">
        <v>377</v>
      </c>
      <c r="B907">
        <v>13</v>
      </c>
      <c r="C907" t="s">
        <v>4857</v>
      </c>
      <c r="D907" t="s">
        <v>4858</v>
      </c>
      <c r="E907">
        <v>38.5</v>
      </c>
      <c r="F907">
        <v>74.02</v>
      </c>
      <c r="G907">
        <v>152.94999999999999</v>
      </c>
      <c r="H907">
        <v>160.88</v>
      </c>
    </row>
    <row r="908" spans="1:8" x14ac:dyDescent="0.25">
      <c r="A908" t="s">
        <v>377</v>
      </c>
      <c r="B908">
        <v>14</v>
      </c>
      <c r="C908" t="s">
        <v>6084</v>
      </c>
      <c r="D908" t="s">
        <v>6085</v>
      </c>
      <c r="E908">
        <v>6.97</v>
      </c>
      <c r="F908">
        <v>64.28</v>
      </c>
      <c r="G908">
        <v>133.85</v>
      </c>
      <c r="H908">
        <v>158.1</v>
      </c>
    </row>
    <row r="909" spans="1:8" x14ac:dyDescent="0.25">
      <c r="A909" t="s">
        <v>377</v>
      </c>
      <c r="B909">
        <v>15</v>
      </c>
      <c r="C909" t="s">
        <v>5895</v>
      </c>
      <c r="D909" t="s">
        <v>5896</v>
      </c>
      <c r="E909">
        <v>19.97</v>
      </c>
      <c r="F909">
        <v>17.63</v>
      </c>
      <c r="G909">
        <v>22.31</v>
      </c>
      <c r="H909">
        <v>150.93</v>
      </c>
    </row>
    <row r="910" spans="1:8" x14ac:dyDescent="0.25">
      <c r="A910" t="s">
        <v>377</v>
      </c>
      <c r="B910">
        <v>16</v>
      </c>
      <c r="C910" t="s">
        <v>4925</v>
      </c>
      <c r="D910" t="s">
        <v>4926</v>
      </c>
      <c r="E910">
        <v>601.66</v>
      </c>
      <c r="F910">
        <v>293.99</v>
      </c>
      <c r="G910">
        <v>59.23</v>
      </c>
      <c r="H910">
        <v>142.29</v>
      </c>
    </row>
    <row r="911" spans="1:8" x14ac:dyDescent="0.25">
      <c r="A911" t="s">
        <v>377</v>
      </c>
      <c r="B911">
        <v>17</v>
      </c>
      <c r="C911" t="s">
        <v>6099</v>
      </c>
      <c r="D911" t="s">
        <v>6100</v>
      </c>
      <c r="E911">
        <v>144.83000000000001</v>
      </c>
      <c r="F911">
        <v>192.01</v>
      </c>
      <c r="G911">
        <v>200.69</v>
      </c>
      <c r="H911">
        <v>139.91999999999999</v>
      </c>
    </row>
    <row r="912" spans="1:8" x14ac:dyDescent="0.25">
      <c r="A912" t="s">
        <v>377</v>
      </c>
      <c r="B912">
        <v>18</v>
      </c>
      <c r="C912" t="s">
        <v>5064</v>
      </c>
      <c r="D912" t="s">
        <v>5065</v>
      </c>
      <c r="E912">
        <v>67.7</v>
      </c>
      <c r="F912">
        <v>85.53</v>
      </c>
      <c r="G912">
        <v>109.23</v>
      </c>
      <c r="H912">
        <v>133.08000000000001</v>
      </c>
    </row>
    <row r="913" spans="1:8" x14ac:dyDescent="0.25">
      <c r="A913" t="s">
        <v>377</v>
      </c>
      <c r="B913">
        <v>19</v>
      </c>
      <c r="C913" t="s">
        <v>4843</v>
      </c>
      <c r="D913" t="s">
        <v>4844</v>
      </c>
      <c r="E913">
        <v>74.569999999999993</v>
      </c>
      <c r="F913">
        <v>55.33</v>
      </c>
      <c r="G913">
        <v>81.569999999999993</v>
      </c>
      <c r="H913">
        <v>123.04</v>
      </c>
    </row>
    <row r="914" spans="1:8" x14ac:dyDescent="0.25">
      <c r="A914" t="s">
        <v>377</v>
      </c>
      <c r="B914">
        <v>20</v>
      </c>
      <c r="C914" t="s">
        <v>6179</v>
      </c>
      <c r="D914" t="s">
        <v>6180</v>
      </c>
      <c r="E914">
        <v>65.260000000000005</v>
      </c>
      <c r="F914">
        <v>26.6</v>
      </c>
      <c r="G914">
        <v>89.79</v>
      </c>
      <c r="H914">
        <v>117.6</v>
      </c>
    </row>
    <row r="915" spans="1:8" x14ac:dyDescent="0.25">
      <c r="A915" t="s">
        <v>377</v>
      </c>
      <c r="B915">
        <v>21</v>
      </c>
      <c r="C915" t="s">
        <v>4867</v>
      </c>
      <c r="D915" t="s">
        <v>4868</v>
      </c>
      <c r="E915">
        <v>38.99</v>
      </c>
      <c r="F915">
        <v>54.69</v>
      </c>
      <c r="G915">
        <v>56.14</v>
      </c>
      <c r="H915">
        <v>113.17</v>
      </c>
    </row>
    <row r="916" spans="1:8" x14ac:dyDescent="0.25">
      <c r="A916" t="s">
        <v>377</v>
      </c>
      <c r="B916">
        <v>22</v>
      </c>
      <c r="C916" t="s">
        <v>6181</v>
      </c>
      <c r="D916" t="s">
        <v>6182</v>
      </c>
      <c r="E916">
        <v>75.16</v>
      </c>
      <c r="F916">
        <v>74.22</v>
      </c>
      <c r="G916">
        <v>56.98</v>
      </c>
      <c r="H916">
        <v>105.23</v>
      </c>
    </row>
    <row r="917" spans="1:8" x14ac:dyDescent="0.25">
      <c r="A917" t="s">
        <v>377</v>
      </c>
      <c r="B917">
        <v>23</v>
      </c>
      <c r="C917" t="s">
        <v>6161</v>
      </c>
      <c r="D917" t="s">
        <v>6162</v>
      </c>
      <c r="E917">
        <v>0.28000000000000003</v>
      </c>
      <c r="F917">
        <v>0.46</v>
      </c>
      <c r="G917">
        <v>35.92</v>
      </c>
      <c r="H917">
        <v>96.82</v>
      </c>
    </row>
    <row r="918" spans="1:8" x14ac:dyDescent="0.25">
      <c r="A918" t="s">
        <v>377</v>
      </c>
      <c r="B918">
        <v>24</v>
      </c>
      <c r="C918" t="s">
        <v>5520</v>
      </c>
      <c r="D918" t="s">
        <v>5521</v>
      </c>
      <c r="E918">
        <v>24.5</v>
      </c>
      <c r="F918">
        <v>31.64</v>
      </c>
      <c r="G918">
        <v>44.2</v>
      </c>
      <c r="H918">
        <v>84.31</v>
      </c>
    </row>
    <row r="919" spans="1:8" x14ac:dyDescent="0.25">
      <c r="A919" t="s">
        <v>377</v>
      </c>
      <c r="B919">
        <v>25</v>
      </c>
      <c r="C919" t="s">
        <v>5356</v>
      </c>
      <c r="D919" t="s">
        <v>5357</v>
      </c>
      <c r="E919">
        <v>13.02</v>
      </c>
      <c r="F919">
        <v>12.41</v>
      </c>
      <c r="G919">
        <v>20.64</v>
      </c>
      <c r="H919">
        <v>79.94</v>
      </c>
    </row>
    <row r="920" spans="1:8" x14ac:dyDescent="0.25">
      <c r="A920" t="s">
        <v>390</v>
      </c>
      <c r="B920">
        <v>0</v>
      </c>
      <c r="C920" t="s">
        <v>4742</v>
      </c>
      <c r="D920" t="s">
        <v>4743</v>
      </c>
      <c r="E920">
        <v>126569.99</v>
      </c>
      <c r="F920">
        <v>137033.9</v>
      </c>
      <c r="G920">
        <v>132766.82</v>
      </c>
      <c r="H920">
        <v>153832.63</v>
      </c>
    </row>
    <row r="921" spans="1:8" x14ac:dyDescent="0.25">
      <c r="A921" t="s">
        <v>390</v>
      </c>
      <c r="B921">
        <v>0</v>
      </c>
      <c r="C921" t="s">
        <v>354</v>
      </c>
      <c r="D921" t="s">
        <v>4744</v>
      </c>
      <c r="E921">
        <v>42278.27</v>
      </c>
      <c r="F921">
        <v>44760.77</v>
      </c>
      <c r="G921">
        <v>44231.96</v>
      </c>
      <c r="H921">
        <v>80672.7</v>
      </c>
    </row>
    <row r="922" spans="1:8" x14ac:dyDescent="0.25">
      <c r="A922" t="s">
        <v>390</v>
      </c>
      <c r="B922">
        <v>1</v>
      </c>
      <c r="C922" t="s">
        <v>5142</v>
      </c>
      <c r="D922" t="s">
        <v>5143</v>
      </c>
      <c r="E922">
        <v>570.05999999999995</v>
      </c>
      <c r="F922">
        <v>615.9</v>
      </c>
      <c r="G922">
        <v>590.14</v>
      </c>
      <c r="H922">
        <v>21921.24</v>
      </c>
    </row>
    <row r="923" spans="1:8" x14ac:dyDescent="0.25">
      <c r="A923" t="s">
        <v>390</v>
      </c>
      <c r="B923">
        <v>2</v>
      </c>
      <c r="C923" t="s">
        <v>4797</v>
      </c>
      <c r="D923" t="s">
        <v>4798</v>
      </c>
      <c r="E923">
        <v>2026.81</v>
      </c>
      <c r="F923">
        <v>1471.33</v>
      </c>
      <c r="G923">
        <v>3511.61</v>
      </c>
      <c r="H923">
        <v>21317.98</v>
      </c>
    </row>
    <row r="924" spans="1:8" x14ac:dyDescent="0.25">
      <c r="A924" t="s">
        <v>390</v>
      </c>
      <c r="B924">
        <v>3</v>
      </c>
      <c r="C924" t="s">
        <v>4921</v>
      </c>
      <c r="D924" t="s">
        <v>4922</v>
      </c>
      <c r="E924">
        <v>20214.330000000002</v>
      </c>
      <c r="F924">
        <v>22280.99</v>
      </c>
      <c r="G924">
        <v>18206.29</v>
      </c>
      <c r="H924">
        <v>11162.41</v>
      </c>
    </row>
    <row r="925" spans="1:8" x14ac:dyDescent="0.25">
      <c r="A925" t="s">
        <v>390</v>
      </c>
      <c r="B925">
        <v>4</v>
      </c>
      <c r="C925" t="s">
        <v>5712</v>
      </c>
      <c r="D925" t="s">
        <v>5713</v>
      </c>
      <c r="E925">
        <v>43.29</v>
      </c>
      <c r="F925">
        <v>55.39</v>
      </c>
      <c r="G925">
        <v>42.1</v>
      </c>
      <c r="H925">
        <v>4022.4</v>
      </c>
    </row>
    <row r="926" spans="1:8" x14ac:dyDescent="0.25">
      <c r="A926" t="s">
        <v>390</v>
      </c>
      <c r="B926">
        <v>5</v>
      </c>
      <c r="C926" t="s">
        <v>5109</v>
      </c>
      <c r="D926" t="s">
        <v>5110</v>
      </c>
      <c r="E926">
        <v>3712.96</v>
      </c>
      <c r="F926">
        <v>3449.47</v>
      </c>
      <c r="G926">
        <v>3388.52</v>
      </c>
      <c r="H926">
        <v>2913.78</v>
      </c>
    </row>
    <row r="927" spans="1:8" x14ac:dyDescent="0.25">
      <c r="A927" t="s">
        <v>390</v>
      </c>
      <c r="B927">
        <v>6</v>
      </c>
      <c r="C927" t="s">
        <v>5044</v>
      </c>
      <c r="D927" t="s">
        <v>5045</v>
      </c>
      <c r="E927">
        <v>5370.03</v>
      </c>
      <c r="F927">
        <v>5730.82</v>
      </c>
      <c r="G927">
        <v>5852.89</v>
      </c>
      <c r="H927">
        <v>2291.63</v>
      </c>
    </row>
    <row r="928" spans="1:8" x14ac:dyDescent="0.25">
      <c r="A928" t="s">
        <v>390</v>
      </c>
      <c r="B928">
        <v>7</v>
      </c>
      <c r="C928" t="s">
        <v>5534</v>
      </c>
      <c r="D928" t="s">
        <v>5531</v>
      </c>
      <c r="E928">
        <v>503.88</v>
      </c>
      <c r="F928">
        <v>468.89</v>
      </c>
      <c r="G928">
        <v>292.20999999999998</v>
      </c>
      <c r="H928">
        <v>1517.33</v>
      </c>
    </row>
    <row r="929" spans="1:8" x14ac:dyDescent="0.25">
      <c r="A929" t="s">
        <v>390</v>
      </c>
      <c r="B929">
        <v>8</v>
      </c>
      <c r="C929" t="s">
        <v>4847</v>
      </c>
      <c r="D929" t="s">
        <v>4848</v>
      </c>
      <c r="E929">
        <v>1090.44</v>
      </c>
      <c r="F929">
        <v>1191.77</v>
      </c>
      <c r="G929">
        <v>1347.15</v>
      </c>
      <c r="H929">
        <v>1445.27</v>
      </c>
    </row>
    <row r="930" spans="1:8" x14ac:dyDescent="0.25">
      <c r="A930" t="s">
        <v>390</v>
      </c>
      <c r="B930">
        <v>9</v>
      </c>
      <c r="C930" t="s">
        <v>5574</v>
      </c>
      <c r="D930" t="s">
        <v>5575</v>
      </c>
      <c r="E930">
        <v>806.56</v>
      </c>
      <c r="F930">
        <v>721.52</v>
      </c>
      <c r="G930">
        <v>416.42</v>
      </c>
      <c r="H930">
        <v>1387.09</v>
      </c>
    </row>
    <row r="931" spans="1:8" x14ac:dyDescent="0.25">
      <c r="A931" t="s">
        <v>390</v>
      </c>
      <c r="B931">
        <v>10</v>
      </c>
      <c r="C931" t="s">
        <v>4937</v>
      </c>
      <c r="D931" t="s">
        <v>4938</v>
      </c>
      <c r="E931">
        <v>364.28</v>
      </c>
      <c r="F931">
        <v>934</v>
      </c>
      <c r="G931">
        <v>1393.35</v>
      </c>
      <c r="H931">
        <v>1323.88</v>
      </c>
    </row>
    <row r="932" spans="1:8" x14ac:dyDescent="0.25">
      <c r="A932" t="s">
        <v>390</v>
      </c>
      <c r="B932">
        <v>11</v>
      </c>
      <c r="C932" t="s">
        <v>5895</v>
      </c>
      <c r="D932" t="s">
        <v>5896</v>
      </c>
      <c r="E932">
        <v>133.09</v>
      </c>
      <c r="F932">
        <v>158.71</v>
      </c>
      <c r="G932">
        <v>177.97</v>
      </c>
      <c r="H932">
        <v>1245.53</v>
      </c>
    </row>
    <row r="933" spans="1:8" x14ac:dyDescent="0.25">
      <c r="A933" t="s">
        <v>390</v>
      </c>
      <c r="B933">
        <v>12</v>
      </c>
      <c r="C933" t="s">
        <v>4933</v>
      </c>
      <c r="D933" t="s">
        <v>4934</v>
      </c>
      <c r="E933">
        <v>300.99</v>
      </c>
      <c r="F933">
        <v>806.02</v>
      </c>
      <c r="G933">
        <v>1178.3</v>
      </c>
      <c r="H933">
        <v>1128.02</v>
      </c>
    </row>
    <row r="934" spans="1:8" x14ac:dyDescent="0.25">
      <c r="A934" t="s">
        <v>390</v>
      </c>
      <c r="B934">
        <v>13</v>
      </c>
      <c r="C934" t="s">
        <v>5117</v>
      </c>
      <c r="D934" t="s">
        <v>5118</v>
      </c>
      <c r="E934">
        <v>696.15</v>
      </c>
      <c r="F934">
        <v>724.53</v>
      </c>
      <c r="G934">
        <v>825.33</v>
      </c>
      <c r="H934">
        <v>908.16</v>
      </c>
    </row>
    <row r="935" spans="1:8" x14ac:dyDescent="0.25">
      <c r="A935" t="s">
        <v>390</v>
      </c>
      <c r="B935">
        <v>14</v>
      </c>
      <c r="C935" t="s">
        <v>4843</v>
      </c>
      <c r="D935" t="s">
        <v>4844</v>
      </c>
      <c r="E935">
        <v>490.78</v>
      </c>
      <c r="F935">
        <v>639</v>
      </c>
      <c r="G935">
        <v>911.56</v>
      </c>
      <c r="H935">
        <v>845.33</v>
      </c>
    </row>
    <row r="936" spans="1:8" x14ac:dyDescent="0.25">
      <c r="A936" t="s">
        <v>390</v>
      </c>
      <c r="B936">
        <v>15</v>
      </c>
      <c r="C936" t="s">
        <v>4941</v>
      </c>
      <c r="D936" t="s">
        <v>4942</v>
      </c>
      <c r="E936">
        <v>425.13</v>
      </c>
      <c r="F936">
        <v>458.37</v>
      </c>
      <c r="G936">
        <v>757.11</v>
      </c>
      <c r="H936">
        <v>815.11</v>
      </c>
    </row>
    <row r="937" spans="1:8" x14ac:dyDescent="0.25">
      <c r="A937" t="s">
        <v>390</v>
      </c>
      <c r="B937">
        <v>16</v>
      </c>
      <c r="C937" t="s">
        <v>5146</v>
      </c>
      <c r="D937" t="s">
        <v>5147</v>
      </c>
      <c r="E937">
        <v>152.84</v>
      </c>
      <c r="F937">
        <v>124.59</v>
      </c>
      <c r="G937">
        <v>141.28</v>
      </c>
      <c r="H937">
        <v>750.42</v>
      </c>
    </row>
    <row r="938" spans="1:8" x14ac:dyDescent="0.25">
      <c r="A938" t="s">
        <v>390</v>
      </c>
      <c r="B938">
        <v>17</v>
      </c>
      <c r="C938" t="s">
        <v>5064</v>
      </c>
      <c r="D938" t="s">
        <v>5065</v>
      </c>
      <c r="E938">
        <v>335.74</v>
      </c>
      <c r="F938">
        <v>303.42</v>
      </c>
      <c r="G938">
        <v>223.32</v>
      </c>
      <c r="H938">
        <v>745.4</v>
      </c>
    </row>
    <row r="939" spans="1:8" x14ac:dyDescent="0.25">
      <c r="A939" t="s">
        <v>390</v>
      </c>
      <c r="B939">
        <v>18</v>
      </c>
      <c r="C939" t="s">
        <v>5928</v>
      </c>
      <c r="D939" t="s">
        <v>5929</v>
      </c>
      <c r="E939">
        <v>873.49</v>
      </c>
      <c r="F939">
        <v>947.2</v>
      </c>
      <c r="G939">
        <v>931.48</v>
      </c>
      <c r="H939">
        <v>725.23</v>
      </c>
    </row>
    <row r="940" spans="1:8" x14ac:dyDescent="0.25">
      <c r="A940" t="s">
        <v>390</v>
      </c>
      <c r="B940">
        <v>19</v>
      </c>
      <c r="C940" t="s">
        <v>6183</v>
      </c>
      <c r="D940" t="s">
        <v>6184</v>
      </c>
      <c r="E940">
        <v>791.97</v>
      </c>
      <c r="F940">
        <v>664.55</v>
      </c>
      <c r="G940">
        <v>794.64</v>
      </c>
      <c r="H940">
        <v>720.94</v>
      </c>
    </row>
    <row r="941" spans="1:8" x14ac:dyDescent="0.25">
      <c r="A941" t="s">
        <v>390</v>
      </c>
      <c r="B941">
        <v>20</v>
      </c>
      <c r="C941" t="s">
        <v>5041</v>
      </c>
      <c r="D941" t="s">
        <v>4964</v>
      </c>
      <c r="E941">
        <v>699.27</v>
      </c>
      <c r="F941">
        <v>102.41</v>
      </c>
      <c r="G941">
        <v>517.27</v>
      </c>
      <c r="H941">
        <v>657.7</v>
      </c>
    </row>
    <row r="942" spans="1:8" x14ac:dyDescent="0.25">
      <c r="A942" t="s">
        <v>390</v>
      </c>
      <c r="B942">
        <v>21</v>
      </c>
      <c r="C942" t="s">
        <v>5413</v>
      </c>
      <c r="D942" t="s">
        <v>5414</v>
      </c>
      <c r="E942">
        <v>466.89</v>
      </c>
      <c r="F942">
        <v>674.6</v>
      </c>
      <c r="G942">
        <v>744.38</v>
      </c>
      <c r="H942">
        <v>614.96</v>
      </c>
    </row>
    <row r="943" spans="1:8" x14ac:dyDescent="0.25">
      <c r="A943" t="s">
        <v>390</v>
      </c>
      <c r="B943">
        <v>22</v>
      </c>
      <c r="C943" t="s">
        <v>5899</v>
      </c>
      <c r="D943" t="s">
        <v>5900</v>
      </c>
      <c r="E943">
        <v>740.65</v>
      </c>
      <c r="F943">
        <v>786.94</v>
      </c>
      <c r="G943">
        <v>754.87</v>
      </c>
      <c r="H943">
        <v>584.79999999999995</v>
      </c>
    </row>
    <row r="944" spans="1:8" x14ac:dyDescent="0.25">
      <c r="A944" t="s">
        <v>390</v>
      </c>
      <c r="B944">
        <v>23</v>
      </c>
      <c r="C944" t="s">
        <v>5958</v>
      </c>
      <c r="D944" t="s">
        <v>5959</v>
      </c>
      <c r="E944">
        <v>11.47</v>
      </c>
      <c r="F944">
        <v>14.63</v>
      </c>
      <c r="G944">
        <v>11.76</v>
      </c>
      <c r="H944">
        <v>547.37</v>
      </c>
    </row>
    <row r="945" spans="1:8" x14ac:dyDescent="0.25">
      <c r="A945" t="s">
        <v>390</v>
      </c>
      <c r="B945">
        <v>24</v>
      </c>
      <c r="C945" t="s">
        <v>4855</v>
      </c>
      <c r="D945" t="s">
        <v>4856</v>
      </c>
      <c r="E945">
        <v>1341.2</v>
      </c>
      <c r="F945">
        <v>1243.56</v>
      </c>
      <c r="G945">
        <v>868.07</v>
      </c>
      <c r="H945">
        <v>543.74</v>
      </c>
    </row>
    <row r="946" spans="1:8" x14ac:dyDescent="0.25">
      <c r="A946" t="s">
        <v>390</v>
      </c>
      <c r="B946">
        <v>25</v>
      </c>
      <c r="C946" t="s">
        <v>6185</v>
      </c>
      <c r="D946" t="s">
        <v>6186</v>
      </c>
      <c r="E946">
        <v>115.98</v>
      </c>
      <c r="F946">
        <v>192.18</v>
      </c>
      <c r="G946">
        <v>353.94</v>
      </c>
      <c r="H946">
        <v>536.98</v>
      </c>
    </row>
    <row r="947" spans="1:8" x14ac:dyDescent="0.25">
      <c r="A947" t="s">
        <v>399</v>
      </c>
      <c r="B947">
        <v>0</v>
      </c>
      <c r="C947" t="s">
        <v>4742</v>
      </c>
      <c r="D947" t="s">
        <v>4743</v>
      </c>
      <c r="E947">
        <v>67482.47</v>
      </c>
      <c r="F947">
        <v>70075.08</v>
      </c>
      <c r="G947">
        <v>68971.97</v>
      </c>
      <c r="H947">
        <v>65515.9</v>
      </c>
    </row>
    <row r="948" spans="1:8" x14ac:dyDescent="0.25">
      <c r="A948" t="s">
        <v>399</v>
      </c>
      <c r="B948">
        <v>0</v>
      </c>
      <c r="C948" t="s">
        <v>354</v>
      </c>
      <c r="D948" t="s">
        <v>4744</v>
      </c>
      <c r="E948">
        <v>17374.900000000001</v>
      </c>
      <c r="F948">
        <v>18472.7</v>
      </c>
      <c r="G948">
        <v>19068.52</v>
      </c>
      <c r="H948">
        <v>20295.52</v>
      </c>
    </row>
    <row r="949" spans="1:8" x14ac:dyDescent="0.25">
      <c r="A949" t="s">
        <v>399</v>
      </c>
      <c r="B949">
        <v>1</v>
      </c>
      <c r="C949" t="s">
        <v>4847</v>
      </c>
      <c r="D949" t="s">
        <v>4848</v>
      </c>
      <c r="E949">
        <v>3413.68</v>
      </c>
      <c r="F949">
        <v>3629.6</v>
      </c>
      <c r="G949">
        <v>5114.2</v>
      </c>
      <c r="H949">
        <v>5286.17</v>
      </c>
    </row>
    <row r="950" spans="1:8" x14ac:dyDescent="0.25">
      <c r="A950" t="s">
        <v>399</v>
      </c>
      <c r="B950">
        <v>2</v>
      </c>
      <c r="C950" t="s">
        <v>5142</v>
      </c>
      <c r="D950" t="s">
        <v>5143</v>
      </c>
      <c r="E950">
        <v>1.1399999999999999</v>
      </c>
      <c r="F950">
        <v>0.8</v>
      </c>
      <c r="G950">
        <v>1.75</v>
      </c>
      <c r="H950">
        <v>1436.21</v>
      </c>
    </row>
    <row r="951" spans="1:8" x14ac:dyDescent="0.25">
      <c r="A951" t="s">
        <v>399</v>
      </c>
      <c r="B951">
        <v>3</v>
      </c>
      <c r="C951" t="s">
        <v>6187</v>
      </c>
      <c r="D951" t="s">
        <v>6188</v>
      </c>
      <c r="E951">
        <v>939.27</v>
      </c>
      <c r="F951">
        <v>1239.73</v>
      </c>
      <c r="G951">
        <v>1170.82</v>
      </c>
      <c r="H951">
        <v>1057.29</v>
      </c>
    </row>
    <row r="952" spans="1:8" x14ac:dyDescent="0.25">
      <c r="A952" t="s">
        <v>399</v>
      </c>
      <c r="B952">
        <v>4</v>
      </c>
      <c r="C952" t="s">
        <v>5023</v>
      </c>
      <c r="D952" t="s">
        <v>5024</v>
      </c>
      <c r="E952">
        <v>953.12</v>
      </c>
      <c r="F952">
        <v>1079.26</v>
      </c>
      <c r="G952">
        <v>1098.5</v>
      </c>
      <c r="H952">
        <v>983.96</v>
      </c>
    </row>
    <row r="953" spans="1:8" x14ac:dyDescent="0.25">
      <c r="A953" t="s">
        <v>399</v>
      </c>
      <c r="B953">
        <v>5</v>
      </c>
      <c r="C953" t="s">
        <v>4933</v>
      </c>
      <c r="D953" t="s">
        <v>4934</v>
      </c>
      <c r="E953">
        <v>354.85</v>
      </c>
      <c r="F953">
        <v>381.91</v>
      </c>
      <c r="G953">
        <v>368.82</v>
      </c>
      <c r="H953">
        <v>836.32</v>
      </c>
    </row>
    <row r="954" spans="1:8" x14ac:dyDescent="0.25">
      <c r="A954" t="s">
        <v>399</v>
      </c>
      <c r="B954">
        <v>6</v>
      </c>
      <c r="C954" t="s">
        <v>4776</v>
      </c>
      <c r="D954" t="s">
        <v>4777</v>
      </c>
      <c r="E954">
        <v>1031.19</v>
      </c>
      <c r="F954">
        <v>1008.34</v>
      </c>
      <c r="G954">
        <v>948.1</v>
      </c>
      <c r="H954">
        <v>809.98</v>
      </c>
    </row>
    <row r="955" spans="1:8" x14ac:dyDescent="0.25">
      <c r="A955" t="s">
        <v>399</v>
      </c>
      <c r="B955">
        <v>7</v>
      </c>
      <c r="C955" t="s">
        <v>5210</v>
      </c>
      <c r="D955" t="s">
        <v>5211</v>
      </c>
      <c r="E955">
        <v>888.18</v>
      </c>
      <c r="F955">
        <v>979.94</v>
      </c>
      <c r="G955">
        <v>926.66</v>
      </c>
      <c r="H955">
        <v>778.58</v>
      </c>
    </row>
    <row r="956" spans="1:8" x14ac:dyDescent="0.25">
      <c r="A956" t="s">
        <v>399</v>
      </c>
      <c r="B956">
        <v>8</v>
      </c>
      <c r="C956" t="s">
        <v>4759</v>
      </c>
      <c r="D956" t="s">
        <v>4760</v>
      </c>
      <c r="E956">
        <v>210.79</v>
      </c>
      <c r="F956">
        <v>667.22</v>
      </c>
      <c r="G956">
        <v>872.58</v>
      </c>
      <c r="H956">
        <v>738.41</v>
      </c>
    </row>
    <row r="957" spans="1:8" x14ac:dyDescent="0.25">
      <c r="A957" t="s">
        <v>399</v>
      </c>
      <c r="B957">
        <v>9</v>
      </c>
      <c r="C957" t="s">
        <v>637</v>
      </c>
      <c r="D957" t="s">
        <v>4794</v>
      </c>
      <c r="E957">
        <v>893.03</v>
      </c>
      <c r="F957">
        <v>865.79</v>
      </c>
      <c r="G957">
        <v>632.48</v>
      </c>
      <c r="H957">
        <v>728.65</v>
      </c>
    </row>
    <row r="958" spans="1:8" x14ac:dyDescent="0.25">
      <c r="A958" t="s">
        <v>399</v>
      </c>
      <c r="B958">
        <v>10</v>
      </c>
      <c r="C958" t="s">
        <v>5312</v>
      </c>
      <c r="D958" t="s">
        <v>5313</v>
      </c>
      <c r="E958">
        <v>1020.74</v>
      </c>
      <c r="F958">
        <v>1006.76</v>
      </c>
      <c r="G958">
        <v>784.33</v>
      </c>
      <c r="H958">
        <v>715.39</v>
      </c>
    </row>
    <row r="959" spans="1:8" x14ac:dyDescent="0.25">
      <c r="A959" t="s">
        <v>399</v>
      </c>
      <c r="B959">
        <v>11</v>
      </c>
      <c r="C959" t="s">
        <v>6111</v>
      </c>
      <c r="D959" t="s">
        <v>6112</v>
      </c>
      <c r="E959">
        <v>811.63</v>
      </c>
      <c r="F959">
        <v>1194.48</v>
      </c>
      <c r="G959">
        <v>719.4</v>
      </c>
      <c r="H959">
        <v>641.63</v>
      </c>
    </row>
    <row r="960" spans="1:8" x14ac:dyDescent="0.25">
      <c r="A960" t="s">
        <v>399</v>
      </c>
      <c r="B960">
        <v>12</v>
      </c>
      <c r="C960" t="s">
        <v>5196</v>
      </c>
      <c r="D960" t="s">
        <v>5197</v>
      </c>
      <c r="E960">
        <v>525.95000000000005</v>
      </c>
      <c r="F960">
        <v>618.70000000000005</v>
      </c>
      <c r="G960">
        <v>593.38</v>
      </c>
      <c r="H960">
        <v>574.99</v>
      </c>
    </row>
    <row r="961" spans="1:8" x14ac:dyDescent="0.25">
      <c r="A961" t="s">
        <v>399</v>
      </c>
      <c r="B961">
        <v>13</v>
      </c>
      <c r="C961" t="s">
        <v>4857</v>
      </c>
      <c r="D961" t="s">
        <v>4858</v>
      </c>
      <c r="E961">
        <v>540.44000000000005</v>
      </c>
      <c r="F961">
        <v>501.26</v>
      </c>
      <c r="G961">
        <v>634.04999999999995</v>
      </c>
      <c r="H961">
        <v>569.72</v>
      </c>
    </row>
    <row r="962" spans="1:8" x14ac:dyDescent="0.25">
      <c r="A962" t="s">
        <v>399</v>
      </c>
      <c r="B962">
        <v>14</v>
      </c>
      <c r="C962" t="s">
        <v>4849</v>
      </c>
      <c r="D962" t="s">
        <v>4850</v>
      </c>
      <c r="E962">
        <v>766.51</v>
      </c>
      <c r="F962">
        <v>838.36</v>
      </c>
      <c r="G962">
        <v>551.29</v>
      </c>
      <c r="H962">
        <v>534.24</v>
      </c>
    </row>
    <row r="963" spans="1:8" x14ac:dyDescent="0.25">
      <c r="A963" t="s">
        <v>399</v>
      </c>
      <c r="B963">
        <v>15</v>
      </c>
      <c r="C963" t="s">
        <v>4977</v>
      </c>
      <c r="D963" t="s">
        <v>4978</v>
      </c>
      <c r="E963">
        <v>1588.74</v>
      </c>
      <c r="F963">
        <v>1244.93</v>
      </c>
      <c r="G963">
        <v>1136.44</v>
      </c>
      <c r="H963">
        <v>486.09</v>
      </c>
    </row>
    <row r="964" spans="1:8" x14ac:dyDescent="0.25">
      <c r="A964" t="s">
        <v>399</v>
      </c>
      <c r="B964">
        <v>16</v>
      </c>
      <c r="C964" t="s">
        <v>5849</v>
      </c>
      <c r="D964" t="s">
        <v>5850</v>
      </c>
      <c r="E964">
        <v>546.53</v>
      </c>
      <c r="F964">
        <v>562.82000000000005</v>
      </c>
      <c r="G964">
        <v>506.26</v>
      </c>
      <c r="H964">
        <v>473.82</v>
      </c>
    </row>
    <row r="965" spans="1:8" x14ac:dyDescent="0.25">
      <c r="A965" t="s">
        <v>399</v>
      </c>
      <c r="B965">
        <v>17</v>
      </c>
      <c r="C965" t="s">
        <v>4797</v>
      </c>
      <c r="D965" t="s">
        <v>4798</v>
      </c>
      <c r="E965">
        <v>74.599999999999994</v>
      </c>
      <c r="F965">
        <v>0.01</v>
      </c>
      <c r="G965">
        <v>0.09</v>
      </c>
      <c r="H965">
        <v>470.86</v>
      </c>
    </row>
    <row r="966" spans="1:8" x14ac:dyDescent="0.25">
      <c r="A966" t="s">
        <v>399</v>
      </c>
      <c r="B966">
        <v>18</v>
      </c>
      <c r="C966" t="s">
        <v>5212</v>
      </c>
      <c r="D966" t="s">
        <v>5213</v>
      </c>
      <c r="E966">
        <v>149.13</v>
      </c>
      <c r="F966">
        <v>263.49</v>
      </c>
      <c r="G966">
        <v>297.24</v>
      </c>
      <c r="H966">
        <v>446.28</v>
      </c>
    </row>
    <row r="967" spans="1:8" x14ac:dyDescent="0.25">
      <c r="A967" t="s">
        <v>399</v>
      </c>
      <c r="B967">
        <v>19</v>
      </c>
      <c r="C967" t="s">
        <v>5895</v>
      </c>
      <c r="D967" t="s">
        <v>5896</v>
      </c>
      <c r="E967">
        <v>111.29</v>
      </c>
      <c r="F967">
        <v>118.35</v>
      </c>
      <c r="G967">
        <v>150.96</v>
      </c>
      <c r="H967">
        <v>443.36</v>
      </c>
    </row>
    <row r="968" spans="1:8" x14ac:dyDescent="0.25">
      <c r="A968" t="s">
        <v>399</v>
      </c>
      <c r="B968">
        <v>20</v>
      </c>
      <c r="C968" t="s">
        <v>5893</v>
      </c>
      <c r="D968" t="s">
        <v>5894</v>
      </c>
      <c r="E968">
        <v>412.36</v>
      </c>
      <c r="F968">
        <v>196.86</v>
      </c>
      <c r="G968">
        <v>472.84</v>
      </c>
      <c r="H968">
        <v>416.75</v>
      </c>
    </row>
    <row r="969" spans="1:8" x14ac:dyDescent="0.25">
      <c r="A969" t="s">
        <v>399</v>
      </c>
      <c r="B969">
        <v>21</v>
      </c>
      <c r="C969" t="s">
        <v>6189</v>
      </c>
      <c r="D969" t="s">
        <v>6190</v>
      </c>
      <c r="E969">
        <v>530.94000000000005</v>
      </c>
      <c r="F969">
        <v>612.70000000000005</v>
      </c>
      <c r="G969">
        <v>573.57000000000005</v>
      </c>
      <c r="H969">
        <v>414.01</v>
      </c>
    </row>
    <row r="970" spans="1:8" x14ac:dyDescent="0.25">
      <c r="A970" t="s">
        <v>399</v>
      </c>
      <c r="B970">
        <v>22</v>
      </c>
      <c r="C970" t="s">
        <v>5581</v>
      </c>
      <c r="D970" t="s">
        <v>5582</v>
      </c>
      <c r="E970">
        <v>341</v>
      </c>
      <c r="F970">
        <v>405.82</v>
      </c>
      <c r="G970">
        <v>385.63</v>
      </c>
      <c r="H970">
        <v>388.81</v>
      </c>
    </row>
    <row r="971" spans="1:8" x14ac:dyDescent="0.25">
      <c r="A971" t="s">
        <v>399</v>
      </c>
      <c r="B971">
        <v>23</v>
      </c>
      <c r="C971" t="s">
        <v>4843</v>
      </c>
      <c r="D971" t="s">
        <v>4844</v>
      </c>
      <c r="E971">
        <v>160.69999999999999</v>
      </c>
      <c r="F971">
        <v>208.41</v>
      </c>
      <c r="G971">
        <v>354.24</v>
      </c>
      <c r="H971">
        <v>374.3</v>
      </c>
    </row>
    <row r="972" spans="1:8" x14ac:dyDescent="0.25">
      <c r="A972" t="s">
        <v>399</v>
      </c>
      <c r="B972">
        <v>24</v>
      </c>
      <c r="C972" t="s">
        <v>5354</v>
      </c>
      <c r="D972" t="s">
        <v>5355</v>
      </c>
      <c r="E972">
        <v>325.13</v>
      </c>
      <c r="F972">
        <v>392.67</v>
      </c>
      <c r="G972">
        <v>404.06</v>
      </c>
      <c r="H972">
        <v>358.63</v>
      </c>
    </row>
    <row r="973" spans="1:8" x14ac:dyDescent="0.25">
      <c r="A973" t="s">
        <v>399</v>
      </c>
      <c r="B973">
        <v>25</v>
      </c>
      <c r="C973" t="s">
        <v>6138</v>
      </c>
      <c r="D973" t="s">
        <v>6139</v>
      </c>
      <c r="E973">
        <v>783.94</v>
      </c>
      <c r="F973">
        <v>454.5</v>
      </c>
      <c r="G973">
        <v>370.84</v>
      </c>
      <c r="H973">
        <v>331.07</v>
      </c>
    </row>
    <row r="974" spans="1:8" x14ac:dyDescent="0.25">
      <c r="A974" t="s">
        <v>402</v>
      </c>
      <c r="B974">
        <v>0</v>
      </c>
      <c r="C974" t="s">
        <v>4742</v>
      </c>
      <c r="D974" t="s">
        <v>4743</v>
      </c>
      <c r="E974">
        <v>9694.99</v>
      </c>
      <c r="F974">
        <v>11234.83</v>
      </c>
      <c r="G974">
        <v>11834.5</v>
      </c>
      <c r="H974">
        <v>10822.95</v>
      </c>
    </row>
    <row r="975" spans="1:8" x14ac:dyDescent="0.25">
      <c r="A975" t="s">
        <v>402</v>
      </c>
      <c r="B975">
        <v>0</v>
      </c>
      <c r="C975" t="s">
        <v>354</v>
      </c>
      <c r="D975" t="s">
        <v>4744</v>
      </c>
      <c r="E975">
        <v>4004.28</v>
      </c>
      <c r="F975">
        <v>5286.37</v>
      </c>
      <c r="G975">
        <v>5907.15</v>
      </c>
      <c r="H975">
        <v>5829.76</v>
      </c>
    </row>
    <row r="976" spans="1:8" x14ac:dyDescent="0.25">
      <c r="A976" t="s">
        <v>402</v>
      </c>
      <c r="B976">
        <v>1</v>
      </c>
      <c r="C976" t="s">
        <v>637</v>
      </c>
      <c r="D976" t="s">
        <v>4794</v>
      </c>
      <c r="E976">
        <v>2005.2</v>
      </c>
      <c r="F976">
        <v>3095.79</v>
      </c>
      <c r="G976">
        <v>3589.38</v>
      </c>
      <c r="H976">
        <v>3137.04</v>
      </c>
    </row>
    <row r="977" spans="1:8" x14ac:dyDescent="0.25">
      <c r="A977" t="s">
        <v>402</v>
      </c>
      <c r="B977">
        <v>2</v>
      </c>
      <c r="C977" t="s">
        <v>5851</v>
      </c>
      <c r="D977" t="s">
        <v>5852</v>
      </c>
      <c r="E977">
        <v>140.44</v>
      </c>
      <c r="F977">
        <v>239.09</v>
      </c>
      <c r="G977">
        <v>337.62</v>
      </c>
      <c r="H977">
        <v>384.8</v>
      </c>
    </row>
    <row r="978" spans="1:8" x14ac:dyDescent="0.25">
      <c r="A978" t="s">
        <v>402</v>
      </c>
      <c r="B978">
        <v>3</v>
      </c>
      <c r="C978" t="s">
        <v>4933</v>
      </c>
      <c r="D978" t="s">
        <v>4934</v>
      </c>
      <c r="E978">
        <v>165.4</v>
      </c>
      <c r="F978">
        <v>183.24</v>
      </c>
      <c r="G978">
        <v>161.63999999999999</v>
      </c>
      <c r="H978">
        <v>294.42</v>
      </c>
    </row>
    <row r="979" spans="1:8" x14ac:dyDescent="0.25">
      <c r="A979" t="s">
        <v>402</v>
      </c>
      <c r="B979">
        <v>4</v>
      </c>
      <c r="C979" t="s">
        <v>6191</v>
      </c>
      <c r="D979" t="s">
        <v>6192</v>
      </c>
      <c r="E979">
        <v>121.59</v>
      </c>
      <c r="F979">
        <v>130.05000000000001</v>
      </c>
      <c r="G979">
        <v>171.12</v>
      </c>
      <c r="H979">
        <v>180.85</v>
      </c>
    </row>
    <row r="980" spans="1:8" x14ac:dyDescent="0.25">
      <c r="A980" t="s">
        <v>402</v>
      </c>
      <c r="B980">
        <v>5</v>
      </c>
      <c r="C980" t="s">
        <v>5041</v>
      </c>
      <c r="D980" t="s">
        <v>4964</v>
      </c>
      <c r="E980">
        <v>0</v>
      </c>
      <c r="F980">
        <v>0</v>
      </c>
      <c r="G980">
        <v>0</v>
      </c>
      <c r="H980">
        <v>152.05000000000001</v>
      </c>
    </row>
    <row r="981" spans="1:8" x14ac:dyDescent="0.25">
      <c r="A981" t="s">
        <v>402</v>
      </c>
      <c r="B981">
        <v>6</v>
      </c>
      <c r="C981" t="s">
        <v>5566</v>
      </c>
      <c r="D981" t="s">
        <v>5567</v>
      </c>
      <c r="E981">
        <v>126.27</v>
      </c>
      <c r="F981">
        <v>154.58000000000001</v>
      </c>
      <c r="G981">
        <v>133.86000000000001</v>
      </c>
      <c r="H981">
        <v>150.75</v>
      </c>
    </row>
    <row r="982" spans="1:8" x14ac:dyDescent="0.25">
      <c r="A982" t="s">
        <v>402</v>
      </c>
      <c r="B982">
        <v>7</v>
      </c>
      <c r="C982" t="s">
        <v>5539</v>
      </c>
      <c r="D982" t="s">
        <v>5540</v>
      </c>
      <c r="E982">
        <v>272.77999999999997</v>
      </c>
      <c r="F982">
        <v>214.85</v>
      </c>
      <c r="G982">
        <v>176.26</v>
      </c>
      <c r="H982">
        <v>141.72999999999999</v>
      </c>
    </row>
    <row r="983" spans="1:8" x14ac:dyDescent="0.25">
      <c r="A983" t="s">
        <v>402</v>
      </c>
      <c r="B983">
        <v>8</v>
      </c>
      <c r="C983" t="s">
        <v>5595</v>
      </c>
      <c r="D983" t="s">
        <v>5596</v>
      </c>
      <c r="E983">
        <v>263.89999999999998</v>
      </c>
      <c r="F983">
        <v>326.74</v>
      </c>
      <c r="G983">
        <v>294.24</v>
      </c>
      <c r="H983">
        <v>133.56</v>
      </c>
    </row>
    <row r="984" spans="1:8" x14ac:dyDescent="0.25">
      <c r="A984" t="s">
        <v>402</v>
      </c>
      <c r="B984">
        <v>9</v>
      </c>
      <c r="C984" t="s">
        <v>5522</v>
      </c>
      <c r="D984" t="s">
        <v>5523</v>
      </c>
      <c r="E984">
        <v>5.26</v>
      </c>
      <c r="F984">
        <v>28.53</v>
      </c>
      <c r="G984">
        <v>29.22</v>
      </c>
      <c r="H984">
        <v>121.36</v>
      </c>
    </row>
    <row r="985" spans="1:8" x14ac:dyDescent="0.25">
      <c r="A985" t="s">
        <v>402</v>
      </c>
      <c r="B985">
        <v>10</v>
      </c>
      <c r="C985" t="s">
        <v>6032</v>
      </c>
      <c r="D985" t="s">
        <v>6033</v>
      </c>
      <c r="E985">
        <v>92.78</v>
      </c>
      <c r="F985">
        <v>56.06</v>
      </c>
      <c r="G985">
        <v>74.33</v>
      </c>
      <c r="H985">
        <v>106.85</v>
      </c>
    </row>
    <row r="986" spans="1:8" x14ac:dyDescent="0.25">
      <c r="A986" t="s">
        <v>402</v>
      </c>
      <c r="B986">
        <v>11</v>
      </c>
      <c r="C986" t="s">
        <v>4975</v>
      </c>
      <c r="D986" t="s">
        <v>4976</v>
      </c>
      <c r="E986">
        <v>134.66</v>
      </c>
      <c r="F986">
        <v>138.52000000000001</v>
      </c>
      <c r="G986">
        <v>168.62</v>
      </c>
      <c r="H986">
        <v>89.63</v>
      </c>
    </row>
    <row r="987" spans="1:8" x14ac:dyDescent="0.25">
      <c r="A987" t="s">
        <v>402</v>
      </c>
      <c r="B987">
        <v>12</v>
      </c>
      <c r="C987" t="s">
        <v>5605</v>
      </c>
      <c r="D987" t="s">
        <v>5606</v>
      </c>
      <c r="E987">
        <v>79.260000000000005</v>
      </c>
      <c r="F987">
        <v>59.83</v>
      </c>
      <c r="G987">
        <v>63.1</v>
      </c>
      <c r="H987">
        <v>83.21</v>
      </c>
    </row>
    <row r="988" spans="1:8" x14ac:dyDescent="0.25">
      <c r="A988" t="s">
        <v>402</v>
      </c>
      <c r="B988">
        <v>13</v>
      </c>
      <c r="C988" t="s">
        <v>5142</v>
      </c>
      <c r="D988" t="s">
        <v>5143</v>
      </c>
      <c r="E988">
        <v>27.87</v>
      </c>
      <c r="F988">
        <v>20.66</v>
      </c>
      <c r="G988">
        <v>27.37</v>
      </c>
      <c r="H988">
        <v>82.37</v>
      </c>
    </row>
    <row r="989" spans="1:8" x14ac:dyDescent="0.25">
      <c r="A989" t="s">
        <v>402</v>
      </c>
      <c r="B989">
        <v>14</v>
      </c>
      <c r="C989" t="s">
        <v>6006</v>
      </c>
      <c r="D989" t="s">
        <v>6007</v>
      </c>
      <c r="E989">
        <v>31</v>
      </c>
      <c r="F989">
        <v>42.23</v>
      </c>
      <c r="G989">
        <v>44.67</v>
      </c>
      <c r="H989">
        <v>78.650000000000006</v>
      </c>
    </row>
    <row r="990" spans="1:8" x14ac:dyDescent="0.25">
      <c r="A990" t="s">
        <v>402</v>
      </c>
      <c r="B990">
        <v>15</v>
      </c>
      <c r="C990" t="s">
        <v>6193</v>
      </c>
      <c r="D990" t="s">
        <v>6194</v>
      </c>
      <c r="E990">
        <v>51.69</v>
      </c>
      <c r="F990">
        <v>49.04</v>
      </c>
      <c r="G990">
        <v>71.63</v>
      </c>
      <c r="H990">
        <v>78.5</v>
      </c>
    </row>
    <row r="991" spans="1:8" x14ac:dyDescent="0.25">
      <c r="A991" t="s">
        <v>402</v>
      </c>
      <c r="B991">
        <v>16</v>
      </c>
      <c r="C991" t="s">
        <v>6195</v>
      </c>
      <c r="D991" t="s">
        <v>6196</v>
      </c>
      <c r="E991">
        <v>62.19</v>
      </c>
      <c r="F991">
        <v>62.04</v>
      </c>
      <c r="G991">
        <v>64.27</v>
      </c>
      <c r="H991">
        <v>69.97</v>
      </c>
    </row>
    <row r="992" spans="1:8" x14ac:dyDescent="0.25">
      <c r="A992" t="s">
        <v>402</v>
      </c>
      <c r="B992">
        <v>17</v>
      </c>
      <c r="C992" t="s">
        <v>4843</v>
      </c>
      <c r="D992" t="s">
        <v>4844</v>
      </c>
      <c r="E992">
        <v>30.81</v>
      </c>
      <c r="F992">
        <v>80.97</v>
      </c>
      <c r="G992">
        <v>75.39</v>
      </c>
      <c r="H992">
        <v>65.48</v>
      </c>
    </row>
    <row r="993" spans="1:8" x14ac:dyDescent="0.25">
      <c r="A993" t="s">
        <v>402</v>
      </c>
      <c r="B993">
        <v>18</v>
      </c>
      <c r="C993" t="s">
        <v>6197</v>
      </c>
      <c r="D993" t="s">
        <v>6198</v>
      </c>
      <c r="E993">
        <v>12.3</v>
      </c>
      <c r="F993">
        <v>32.82</v>
      </c>
      <c r="G993">
        <v>26.11</v>
      </c>
      <c r="H993">
        <v>64.349999999999994</v>
      </c>
    </row>
    <row r="994" spans="1:8" x14ac:dyDescent="0.25">
      <c r="A994" t="s">
        <v>402</v>
      </c>
      <c r="B994">
        <v>19</v>
      </c>
      <c r="C994" t="s">
        <v>4977</v>
      </c>
      <c r="D994" t="s">
        <v>4978</v>
      </c>
      <c r="E994">
        <v>71.760000000000005</v>
      </c>
      <c r="F994">
        <v>73.64</v>
      </c>
      <c r="G994">
        <v>84.67</v>
      </c>
      <c r="H994">
        <v>64.260000000000005</v>
      </c>
    </row>
    <row r="995" spans="1:8" x14ac:dyDescent="0.25">
      <c r="A995" t="s">
        <v>402</v>
      </c>
      <c r="B995">
        <v>20</v>
      </c>
      <c r="C995" t="s">
        <v>4857</v>
      </c>
      <c r="D995" t="s">
        <v>4858</v>
      </c>
      <c r="E995">
        <v>72.599999999999994</v>
      </c>
      <c r="F995">
        <v>72.75</v>
      </c>
      <c r="G995">
        <v>72.89</v>
      </c>
      <c r="H995">
        <v>62.74</v>
      </c>
    </row>
    <row r="996" spans="1:8" x14ac:dyDescent="0.25">
      <c r="A996" t="s">
        <v>402</v>
      </c>
      <c r="B996">
        <v>21</v>
      </c>
      <c r="C996" t="s">
        <v>4925</v>
      </c>
      <c r="D996" t="s">
        <v>4926</v>
      </c>
      <c r="E996">
        <v>70.599999999999994</v>
      </c>
      <c r="F996">
        <v>61.79</v>
      </c>
      <c r="G996">
        <v>47.31</v>
      </c>
      <c r="H996">
        <v>58.38</v>
      </c>
    </row>
    <row r="997" spans="1:8" x14ac:dyDescent="0.25">
      <c r="A997" t="s">
        <v>402</v>
      </c>
      <c r="B997">
        <v>22</v>
      </c>
      <c r="C997" t="s">
        <v>4754</v>
      </c>
      <c r="D997" t="s">
        <v>4755</v>
      </c>
      <c r="E997">
        <v>47.95</v>
      </c>
      <c r="F997">
        <v>45.12</v>
      </c>
      <c r="G997">
        <v>58.52</v>
      </c>
      <c r="H997">
        <v>58.02</v>
      </c>
    </row>
    <row r="998" spans="1:8" x14ac:dyDescent="0.25">
      <c r="A998" t="s">
        <v>402</v>
      </c>
      <c r="B998">
        <v>23</v>
      </c>
      <c r="C998" t="s">
        <v>5516</v>
      </c>
      <c r="D998" t="s">
        <v>5517</v>
      </c>
      <c r="E998">
        <v>51.42</v>
      </c>
      <c r="F998">
        <v>52.81</v>
      </c>
      <c r="G998">
        <v>46.63</v>
      </c>
      <c r="H998">
        <v>57.74</v>
      </c>
    </row>
    <row r="999" spans="1:8" x14ac:dyDescent="0.25">
      <c r="A999" t="s">
        <v>402</v>
      </c>
      <c r="B999">
        <v>24</v>
      </c>
      <c r="C999" t="s">
        <v>5895</v>
      </c>
      <c r="D999" t="s">
        <v>5896</v>
      </c>
      <c r="E999">
        <v>33.03</v>
      </c>
      <c r="F999">
        <v>29.87</v>
      </c>
      <c r="G999">
        <v>36.840000000000003</v>
      </c>
      <c r="H999">
        <v>57.09</v>
      </c>
    </row>
    <row r="1000" spans="1:8" x14ac:dyDescent="0.25">
      <c r="A1000" t="s">
        <v>402</v>
      </c>
      <c r="B1000">
        <v>25</v>
      </c>
      <c r="C1000" t="s">
        <v>4985</v>
      </c>
      <c r="D1000" t="s">
        <v>4986</v>
      </c>
      <c r="E1000">
        <v>33.520000000000003</v>
      </c>
      <c r="F1000">
        <v>35.35</v>
      </c>
      <c r="G1000">
        <v>51.44</v>
      </c>
      <c r="H1000">
        <v>55.95</v>
      </c>
    </row>
    <row r="1001" spans="1:8" x14ac:dyDescent="0.25">
      <c r="A1001" t="s">
        <v>405</v>
      </c>
      <c r="B1001">
        <v>0</v>
      </c>
      <c r="C1001" t="s">
        <v>4742</v>
      </c>
      <c r="D1001" t="s">
        <v>4743</v>
      </c>
      <c r="E1001">
        <v>18299.87</v>
      </c>
      <c r="F1001">
        <v>20021.080000000002</v>
      </c>
      <c r="G1001">
        <v>18666.490000000002</v>
      </c>
      <c r="H1001">
        <v>17366.759999999998</v>
      </c>
    </row>
    <row r="1002" spans="1:8" x14ac:dyDescent="0.25">
      <c r="A1002" t="s">
        <v>405</v>
      </c>
      <c r="B1002">
        <v>0</v>
      </c>
      <c r="C1002" t="s">
        <v>354</v>
      </c>
      <c r="D1002" t="s">
        <v>4744</v>
      </c>
      <c r="E1002">
        <v>7831.08</v>
      </c>
      <c r="F1002">
        <v>7546.71</v>
      </c>
      <c r="G1002">
        <v>7943.89</v>
      </c>
      <c r="H1002">
        <v>7793.37</v>
      </c>
    </row>
    <row r="1003" spans="1:8" x14ac:dyDescent="0.25">
      <c r="A1003" t="s">
        <v>405</v>
      </c>
      <c r="B1003">
        <v>1</v>
      </c>
      <c r="C1003" t="s">
        <v>4851</v>
      </c>
      <c r="D1003" t="s">
        <v>4852</v>
      </c>
      <c r="E1003">
        <v>775.96</v>
      </c>
      <c r="F1003">
        <v>1017.72</v>
      </c>
      <c r="G1003">
        <v>725.16</v>
      </c>
      <c r="H1003">
        <v>1287.74</v>
      </c>
    </row>
    <row r="1004" spans="1:8" x14ac:dyDescent="0.25">
      <c r="A1004" t="s">
        <v>405</v>
      </c>
      <c r="B1004">
        <v>2</v>
      </c>
      <c r="C1004" t="s">
        <v>4745</v>
      </c>
      <c r="D1004" t="s">
        <v>4746</v>
      </c>
      <c r="E1004">
        <v>1039.75</v>
      </c>
      <c r="F1004">
        <v>1112.58</v>
      </c>
      <c r="G1004">
        <v>1542.23</v>
      </c>
      <c r="H1004">
        <v>1075.21</v>
      </c>
    </row>
    <row r="1005" spans="1:8" x14ac:dyDescent="0.25">
      <c r="A1005" t="s">
        <v>405</v>
      </c>
      <c r="B1005">
        <v>3</v>
      </c>
      <c r="C1005" t="s">
        <v>4837</v>
      </c>
      <c r="D1005" t="s">
        <v>4838</v>
      </c>
      <c r="E1005">
        <v>2495.35</v>
      </c>
      <c r="F1005">
        <v>1251.27</v>
      </c>
      <c r="G1005">
        <v>944.43</v>
      </c>
      <c r="H1005">
        <v>799.67</v>
      </c>
    </row>
    <row r="1006" spans="1:8" x14ac:dyDescent="0.25">
      <c r="A1006" t="s">
        <v>405</v>
      </c>
      <c r="B1006">
        <v>4</v>
      </c>
      <c r="C1006" t="s">
        <v>4875</v>
      </c>
      <c r="D1006" t="s">
        <v>4876</v>
      </c>
      <c r="E1006">
        <v>787.93</v>
      </c>
      <c r="F1006">
        <v>920.14</v>
      </c>
      <c r="G1006">
        <v>1673.38</v>
      </c>
      <c r="H1006">
        <v>795.16</v>
      </c>
    </row>
    <row r="1007" spans="1:8" x14ac:dyDescent="0.25">
      <c r="A1007" t="s">
        <v>405</v>
      </c>
      <c r="B1007">
        <v>5</v>
      </c>
      <c r="C1007" t="s">
        <v>4753</v>
      </c>
      <c r="D1007" t="s">
        <v>4746</v>
      </c>
      <c r="E1007">
        <v>380.68</v>
      </c>
      <c r="F1007">
        <v>188.71</v>
      </c>
      <c r="G1007">
        <v>408.51</v>
      </c>
      <c r="H1007">
        <v>741.98</v>
      </c>
    </row>
    <row r="1008" spans="1:8" x14ac:dyDescent="0.25">
      <c r="A1008" t="s">
        <v>405</v>
      </c>
      <c r="B1008">
        <v>6</v>
      </c>
      <c r="C1008" t="s">
        <v>5603</v>
      </c>
      <c r="D1008" t="s">
        <v>5604</v>
      </c>
      <c r="E1008">
        <v>471.77</v>
      </c>
      <c r="F1008">
        <v>741.25</v>
      </c>
      <c r="G1008">
        <v>745.57</v>
      </c>
      <c r="H1008">
        <v>523.89</v>
      </c>
    </row>
    <row r="1009" spans="1:8" x14ac:dyDescent="0.25">
      <c r="A1009" t="s">
        <v>405</v>
      </c>
      <c r="B1009">
        <v>7</v>
      </c>
      <c r="C1009" t="s">
        <v>4865</v>
      </c>
      <c r="D1009" t="s">
        <v>4866</v>
      </c>
      <c r="E1009">
        <v>426.63</v>
      </c>
      <c r="F1009">
        <v>718.44</v>
      </c>
      <c r="G1009">
        <v>107.84</v>
      </c>
      <c r="H1009">
        <v>360.14</v>
      </c>
    </row>
    <row r="1010" spans="1:8" x14ac:dyDescent="0.25">
      <c r="A1010" t="s">
        <v>405</v>
      </c>
      <c r="B1010">
        <v>8</v>
      </c>
      <c r="C1010" t="s">
        <v>5308</v>
      </c>
      <c r="D1010" t="s">
        <v>5309</v>
      </c>
      <c r="E1010">
        <v>88.25</v>
      </c>
      <c r="F1010">
        <v>164.94</v>
      </c>
      <c r="G1010">
        <v>85.6</v>
      </c>
      <c r="H1010">
        <v>206.73</v>
      </c>
    </row>
    <row r="1011" spans="1:8" x14ac:dyDescent="0.25">
      <c r="A1011" t="s">
        <v>405</v>
      </c>
      <c r="B1011">
        <v>9</v>
      </c>
      <c r="C1011" t="s">
        <v>5660</v>
      </c>
      <c r="D1011" t="s">
        <v>5248</v>
      </c>
      <c r="E1011">
        <v>111.31</v>
      </c>
      <c r="F1011">
        <v>140.78</v>
      </c>
      <c r="G1011">
        <v>117.94</v>
      </c>
      <c r="H1011">
        <v>152.38999999999999</v>
      </c>
    </row>
    <row r="1012" spans="1:8" x14ac:dyDescent="0.25">
      <c r="A1012" t="s">
        <v>405</v>
      </c>
      <c r="B1012">
        <v>10</v>
      </c>
      <c r="C1012" t="s">
        <v>5920</v>
      </c>
      <c r="D1012" t="s">
        <v>5921</v>
      </c>
      <c r="E1012">
        <v>136.61000000000001</v>
      </c>
      <c r="F1012">
        <v>150.76</v>
      </c>
      <c r="G1012">
        <v>89.81</v>
      </c>
      <c r="H1012">
        <v>144.19999999999999</v>
      </c>
    </row>
    <row r="1013" spans="1:8" x14ac:dyDescent="0.25">
      <c r="A1013" t="s">
        <v>405</v>
      </c>
      <c r="B1013">
        <v>11</v>
      </c>
      <c r="C1013" t="s">
        <v>5041</v>
      </c>
      <c r="D1013" t="s">
        <v>4964</v>
      </c>
      <c r="E1013">
        <v>50</v>
      </c>
      <c r="F1013">
        <v>32.6</v>
      </c>
      <c r="G1013">
        <v>0</v>
      </c>
      <c r="H1013">
        <v>138.80000000000001</v>
      </c>
    </row>
    <row r="1014" spans="1:8" x14ac:dyDescent="0.25">
      <c r="A1014" t="s">
        <v>405</v>
      </c>
      <c r="B1014">
        <v>12</v>
      </c>
      <c r="C1014" t="s">
        <v>5342</v>
      </c>
      <c r="D1014" t="s">
        <v>5343</v>
      </c>
      <c r="E1014">
        <v>147.78</v>
      </c>
      <c r="F1014">
        <v>128.24</v>
      </c>
      <c r="G1014">
        <v>107.09</v>
      </c>
      <c r="H1014">
        <v>129.55000000000001</v>
      </c>
    </row>
    <row r="1015" spans="1:8" x14ac:dyDescent="0.25">
      <c r="A1015" t="s">
        <v>405</v>
      </c>
      <c r="B1015">
        <v>13</v>
      </c>
      <c r="C1015" t="s">
        <v>4843</v>
      </c>
      <c r="D1015" t="s">
        <v>4844</v>
      </c>
      <c r="E1015">
        <v>70.97</v>
      </c>
      <c r="F1015">
        <v>78.25</v>
      </c>
      <c r="G1015">
        <v>106.85</v>
      </c>
      <c r="H1015">
        <v>127.35</v>
      </c>
    </row>
    <row r="1016" spans="1:8" x14ac:dyDescent="0.25">
      <c r="A1016" t="s">
        <v>405</v>
      </c>
      <c r="B1016">
        <v>14</v>
      </c>
      <c r="C1016" t="s">
        <v>6199</v>
      </c>
      <c r="D1016" t="s">
        <v>6200</v>
      </c>
      <c r="E1016">
        <v>46.41</v>
      </c>
      <c r="F1016">
        <v>44.64</v>
      </c>
      <c r="G1016">
        <v>139.59</v>
      </c>
      <c r="H1016">
        <v>125.82</v>
      </c>
    </row>
    <row r="1017" spans="1:8" x14ac:dyDescent="0.25">
      <c r="A1017" t="s">
        <v>405</v>
      </c>
      <c r="B1017">
        <v>15</v>
      </c>
      <c r="C1017" t="s">
        <v>5380</v>
      </c>
      <c r="D1017" t="s">
        <v>5381</v>
      </c>
      <c r="E1017">
        <v>47.73</v>
      </c>
      <c r="F1017">
        <v>13.83</v>
      </c>
      <c r="G1017">
        <v>83.39</v>
      </c>
      <c r="H1017">
        <v>125.72</v>
      </c>
    </row>
    <row r="1018" spans="1:8" x14ac:dyDescent="0.25">
      <c r="A1018" t="s">
        <v>405</v>
      </c>
      <c r="B1018">
        <v>16</v>
      </c>
      <c r="C1018" t="s">
        <v>5887</v>
      </c>
      <c r="D1018" t="s">
        <v>5888</v>
      </c>
      <c r="E1018">
        <v>2.71</v>
      </c>
      <c r="F1018">
        <v>3.09</v>
      </c>
      <c r="G1018">
        <v>72.349999999999994</v>
      </c>
      <c r="H1018">
        <v>122.31</v>
      </c>
    </row>
    <row r="1019" spans="1:8" x14ac:dyDescent="0.25">
      <c r="A1019" t="s">
        <v>405</v>
      </c>
      <c r="B1019">
        <v>17</v>
      </c>
      <c r="C1019" t="s">
        <v>5661</v>
      </c>
      <c r="D1019" t="s">
        <v>5248</v>
      </c>
      <c r="E1019">
        <v>74.02</v>
      </c>
      <c r="F1019">
        <v>94.05</v>
      </c>
      <c r="G1019">
        <v>96.9</v>
      </c>
      <c r="H1019">
        <v>112.84</v>
      </c>
    </row>
    <row r="1020" spans="1:8" x14ac:dyDescent="0.25">
      <c r="A1020" t="s">
        <v>405</v>
      </c>
      <c r="B1020">
        <v>18</v>
      </c>
      <c r="C1020" t="s">
        <v>6201</v>
      </c>
      <c r="D1020" t="s">
        <v>6202</v>
      </c>
      <c r="E1020">
        <v>232.46</v>
      </c>
      <c r="F1020">
        <v>197.15</v>
      </c>
      <c r="G1020">
        <v>116.24</v>
      </c>
      <c r="H1020">
        <v>108.72</v>
      </c>
    </row>
    <row r="1021" spans="1:8" x14ac:dyDescent="0.25">
      <c r="A1021" t="s">
        <v>405</v>
      </c>
      <c r="B1021">
        <v>19</v>
      </c>
      <c r="C1021" t="s">
        <v>637</v>
      </c>
      <c r="D1021" t="s">
        <v>4794</v>
      </c>
      <c r="E1021">
        <v>6.62</v>
      </c>
      <c r="F1021">
        <v>78.87</v>
      </c>
      <c r="G1021">
        <v>200.62</v>
      </c>
      <c r="H1021">
        <v>107.88</v>
      </c>
    </row>
    <row r="1022" spans="1:8" x14ac:dyDescent="0.25">
      <c r="A1022" t="s">
        <v>405</v>
      </c>
      <c r="B1022">
        <v>20</v>
      </c>
      <c r="C1022" t="s">
        <v>6028</v>
      </c>
      <c r="D1022" t="s">
        <v>6029</v>
      </c>
      <c r="E1022">
        <v>49.71</v>
      </c>
      <c r="F1022">
        <v>54.08</v>
      </c>
      <c r="G1022">
        <v>86.66</v>
      </c>
      <c r="H1022">
        <v>105.83</v>
      </c>
    </row>
    <row r="1023" spans="1:8" x14ac:dyDescent="0.25">
      <c r="A1023" t="s">
        <v>405</v>
      </c>
      <c r="B1023">
        <v>21</v>
      </c>
      <c r="C1023" t="s">
        <v>5634</v>
      </c>
      <c r="D1023" t="s">
        <v>5635</v>
      </c>
      <c r="E1023">
        <v>95.74</v>
      </c>
      <c r="F1023">
        <v>106.77</v>
      </c>
      <c r="G1023">
        <v>115.14</v>
      </c>
      <c r="H1023">
        <v>103.93</v>
      </c>
    </row>
    <row r="1024" spans="1:8" x14ac:dyDescent="0.25">
      <c r="A1024" t="s">
        <v>405</v>
      </c>
      <c r="B1024">
        <v>22</v>
      </c>
      <c r="C1024" t="s">
        <v>5140</v>
      </c>
      <c r="D1024" t="s">
        <v>5141</v>
      </c>
      <c r="E1024">
        <v>66.930000000000007</v>
      </c>
      <c r="F1024">
        <v>30.98</v>
      </c>
      <c r="G1024">
        <v>83.53</v>
      </c>
      <c r="H1024">
        <v>100.96</v>
      </c>
    </row>
    <row r="1025" spans="1:8" x14ac:dyDescent="0.25">
      <c r="A1025" t="s">
        <v>405</v>
      </c>
      <c r="B1025">
        <v>23</v>
      </c>
      <c r="C1025" t="s">
        <v>5148</v>
      </c>
      <c r="D1025" t="s">
        <v>5149</v>
      </c>
      <c r="E1025">
        <v>73.03</v>
      </c>
      <c r="F1025">
        <v>103.22</v>
      </c>
      <c r="G1025">
        <v>83.2</v>
      </c>
      <c r="H1025">
        <v>100.56</v>
      </c>
    </row>
    <row r="1026" spans="1:8" x14ac:dyDescent="0.25">
      <c r="A1026" t="s">
        <v>405</v>
      </c>
      <c r="B1026">
        <v>24</v>
      </c>
      <c r="C1026" t="s">
        <v>5614</v>
      </c>
      <c r="D1026" t="s">
        <v>5615</v>
      </c>
      <c r="E1026">
        <v>24.55</v>
      </c>
      <c r="F1026">
        <v>71.489999999999995</v>
      </c>
      <c r="G1026">
        <v>105.02</v>
      </c>
      <c r="H1026">
        <v>98.84</v>
      </c>
    </row>
    <row r="1027" spans="1:8" x14ac:dyDescent="0.25">
      <c r="A1027" t="s">
        <v>405</v>
      </c>
      <c r="B1027">
        <v>25</v>
      </c>
      <c r="C1027" t="s">
        <v>4925</v>
      </c>
      <c r="D1027" t="s">
        <v>4926</v>
      </c>
      <c r="E1027">
        <v>128.16999999999999</v>
      </c>
      <c r="F1027">
        <v>102.89</v>
      </c>
      <c r="G1027">
        <v>106.84</v>
      </c>
      <c r="H1027">
        <v>97.13</v>
      </c>
    </row>
    <row r="1028" spans="1:8" x14ac:dyDescent="0.25">
      <c r="A1028" t="s">
        <v>408</v>
      </c>
      <c r="B1028">
        <v>0</v>
      </c>
      <c r="C1028" t="s">
        <v>4742</v>
      </c>
      <c r="D1028" t="s">
        <v>4743</v>
      </c>
      <c r="E1028">
        <v>83210.66</v>
      </c>
      <c r="F1028">
        <v>88471.039999999994</v>
      </c>
      <c r="G1028">
        <v>89937.48</v>
      </c>
      <c r="H1028">
        <v>84793.33</v>
      </c>
    </row>
    <row r="1029" spans="1:8" x14ac:dyDescent="0.25">
      <c r="A1029" t="s">
        <v>408</v>
      </c>
      <c r="B1029">
        <v>0</v>
      </c>
      <c r="C1029" t="s">
        <v>354</v>
      </c>
      <c r="D1029" t="s">
        <v>4744</v>
      </c>
      <c r="E1029">
        <v>34980.089999999997</v>
      </c>
      <c r="F1029">
        <v>37739.480000000003</v>
      </c>
      <c r="G1029">
        <v>40475.040000000001</v>
      </c>
      <c r="H1029">
        <v>38574.61</v>
      </c>
    </row>
    <row r="1030" spans="1:8" x14ac:dyDescent="0.25">
      <c r="A1030" t="s">
        <v>408</v>
      </c>
      <c r="B1030">
        <v>1</v>
      </c>
      <c r="C1030" t="s">
        <v>4847</v>
      </c>
      <c r="D1030" t="s">
        <v>4848</v>
      </c>
      <c r="E1030">
        <v>9099.42</v>
      </c>
      <c r="F1030">
        <v>10482.64</v>
      </c>
      <c r="G1030">
        <v>14136.75</v>
      </c>
      <c r="H1030">
        <v>12488.58</v>
      </c>
    </row>
    <row r="1031" spans="1:8" x14ac:dyDescent="0.25">
      <c r="A1031" t="s">
        <v>408</v>
      </c>
      <c r="B1031">
        <v>2</v>
      </c>
      <c r="C1031" t="s">
        <v>5260</v>
      </c>
      <c r="D1031" t="s">
        <v>5261</v>
      </c>
      <c r="E1031">
        <v>842.31</v>
      </c>
      <c r="F1031">
        <v>2196.17</v>
      </c>
      <c r="G1031">
        <v>4526.7</v>
      </c>
      <c r="H1031">
        <v>4621.13</v>
      </c>
    </row>
    <row r="1032" spans="1:8" x14ac:dyDescent="0.25">
      <c r="A1032" t="s">
        <v>408</v>
      </c>
      <c r="B1032">
        <v>3</v>
      </c>
      <c r="C1032" t="s">
        <v>4937</v>
      </c>
      <c r="D1032" t="s">
        <v>4938</v>
      </c>
      <c r="E1032">
        <v>4095.66</v>
      </c>
      <c r="F1032">
        <v>2940.83</v>
      </c>
      <c r="G1032">
        <v>1720.09</v>
      </c>
      <c r="H1032">
        <v>2645.11</v>
      </c>
    </row>
    <row r="1033" spans="1:8" x14ac:dyDescent="0.25">
      <c r="A1033" t="s">
        <v>408</v>
      </c>
      <c r="B1033">
        <v>4</v>
      </c>
      <c r="C1033" t="s">
        <v>4941</v>
      </c>
      <c r="D1033" t="s">
        <v>4942</v>
      </c>
      <c r="E1033">
        <v>591.94000000000005</v>
      </c>
      <c r="F1033">
        <v>815.69</v>
      </c>
      <c r="G1033">
        <v>1923.62</v>
      </c>
      <c r="H1033">
        <v>2597.96</v>
      </c>
    </row>
    <row r="1034" spans="1:8" x14ac:dyDescent="0.25">
      <c r="A1034" t="s">
        <v>408</v>
      </c>
      <c r="B1034">
        <v>5</v>
      </c>
      <c r="C1034" t="s">
        <v>4745</v>
      </c>
      <c r="D1034" t="s">
        <v>4746</v>
      </c>
      <c r="E1034">
        <v>1807.72</v>
      </c>
      <c r="F1034">
        <v>2084.1</v>
      </c>
      <c r="G1034">
        <v>2584.85</v>
      </c>
      <c r="H1034">
        <v>2582.61</v>
      </c>
    </row>
    <row r="1035" spans="1:8" x14ac:dyDescent="0.25">
      <c r="A1035" t="s">
        <v>408</v>
      </c>
      <c r="B1035">
        <v>6</v>
      </c>
      <c r="C1035" t="s">
        <v>4933</v>
      </c>
      <c r="D1035" t="s">
        <v>4934</v>
      </c>
      <c r="E1035">
        <v>2270.86</v>
      </c>
      <c r="F1035">
        <v>1500.53</v>
      </c>
      <c r="G1035">
        <v>1132.6300000000001</v>
      </c>
      <c r="H1035">
        <v>1756.78</v>
      </c>
    </row>
    <row r="1036" spans="1:8" x14ac:dyDescent="0.25">
      <c r="A1036" t="s">
        <v>408</v>
      </c>
      <c r="B1036">
        <v>7</v>
      </c>
      <c r="C1036" t="s">
        <v>637</v>
      </c>
      <c r="D1036" t="s">
        <v>4794</v>
      </c>
      <c r="E1036">
        <v>9190.19</v>
      </c>
      <c r="F1036">
        <v>10084.879999999999</v>
      </c>
      <c r="G1036">
        <v>5570.99</v>
      </c>
      <c r="H1036">
        <v>1609.24</v>
      </c>
    </row>
    <row r="1037" spans="1:8" x14ac:dyDescent="0.25">
      <c r="A1037" t="s">
        <v>408</v>
      </c>
      <c r="B1037">
        <v>8</v>
      </c>
      <c r="C1037" t="s">
        <v>4843</v>
      </c>
      <c r="D1037" t="s">
        <v>4844</v>
      </c>
      <c r="E1037">
        <v>1076.51</v>
      </c>
      <c r="F1037">
        <v>954.25</v>
      </c>
      <c r="G1037">
        <v>829.49</v>
      </c>
      <c r="H1037">
        <v>1471.31</v>
      </c>
    </row>
    <row r="1038" spans="1:8" x14ac:dyDescent="0.25">
      <c r="A1038" t="s">
        <v>408</v>
      </c>
      <c r="B1038">
        <v>9</v>
      </c>
      <c r="C1038" t="s">
        <v>5522</v>
      </c>
      <c r="D1038" t="s">
        <v>5523</v>
      </c>
      <c r="E1038">
        <v>59.33</v>
      </c>
      <c r="F1038">
        <v>154.58000000000001</v>
      </c>
      <c r="G1038">
        <v>446.42</v>
      </c>
      <c r="H1038">
        <v>1006.98</v>
      </c>
    </row>
    <row r="1039" spans="1:8" x14ac:dyDescent="0.25">
      <c r="A1039" t="s">
        <v>408</v>
      </c>
      <c r="B1039">
        <v>10</v>
      </c>
      <c r="C1039" t="s">
        <v>5303</v>
      </c>
      <c r="D1039" t="s">
        <v>5304</v>
      </c>
      <c r="E1039">
        <v>199.57</v>
      </c>
      <c r="F1039">
        <v>482.52</v>
      </c>
      <c r="G1039">
        <v>751.7</v>
      </c>
      <c r="H1039">
        <v>754.15</v>
      </c>
    </row>
    <row r="1040" spans="1:8" x14ac:dyDescent="0.25">
      <c r="A1040" t="s">
        <v>408</v>
      </c>
      <c r="B1040">
        <v>11</v>
      </c>
      <c r="C1040" t="s">
        <v>4753</v>
      </c>
      <c r="D1040" t="s">
        <v>4746</v>
      </c>
      <c r="E1040">
        <v>824.57</v>
      </c>
      <c r="F1040">
        <v>217.96</v>
      </c>
      <c r="G1040">
        <v>482.33</v>
      </c>
      <c r="H1040">
        <v>675.48</v>
      </c>
    </row>
    <row r="1041" spans="1:8" x14ac:dyDescent="0.25">
      <c r="A1041" t="s">
        <v>408</v>
      </c>
      <c r="B1041">
        <v>12</v>
      </c>
      <c r="C1041" t="s">
        <v>5660</v>
      </c>
      <c r="D1041" t="s">
        <v>5248</v>
      </c>
      <c r="E1041">
        <v>581.9</v>
      </c>
      <c r="F1041">
        <v>651.13</v>
      </c>
      <c r="G1041">
        <v>716.78</v>
      </c>
      <c r="H1041">
        <v>591.5</v>
      </c>
    </row>
    <row r="1042" spans="1:8" x14ac:dyDescent="0.25">
      <c r="A1042" t="s">
        <v>408</v>
      </c>
      <c r="B1042">
        <v>13</v>
      </c>
      <c r="C1042" t="s">
        <v>5605</v>
      </c>
      <c r="D1042" t="s">
        <v>5606</v>
      </c>
      <c r="E1042">
        <v>145.72999999999999</v>
      </c>
      <c r="F1042">
        <v>697.77</v>
      </c>
      <c r="G1042">
        <v>833.43</v>
      </c>
      <c r="H1042">
        <v>575.01</v>
      </c>
    </row>
    <row r="1043" spans="1:8" x14ac:dyDescent="0.25">
      <c r="A1043" t="s">
        <v>408</v>
      </c>
      <c r="B1043">
        <v>14</v>
      </c>
      <c r="C1043" t="s">
        <v>6008</v>
      </c>
      <c r="D1043" t="s">
        <v>6009</v>
      </c>
      <c r="E1043">
        <v>669.16</v>
      </c>
      <c r="F1043">
        <v>719.75</v>
      </c>
      <c r="G1043">
        <v>693.16</v>
      </c>
      <c r="H1043">
        <v>551.64</v>
      </c>
    </row>
    <row r="1044" spans="1:8" x14ac:dyDescent="0.25">
      <c r="A1044" t="s">
        <v>408</v>
      </c>
      <c r="B1044">
        <v>15</v>
      </c>
      <c r="C1044" t="s">
        <v>4849</v>
      </c>
      <c r="D1044" t="s">
        <v>4850</v>
      </c>
      <c r="E1044">
        <v>349.62</v>
      </c>
      <c r="F1044">
        <v>401.7</v>
      </c>
      <c r="G1044">
        <v>484.38</v>
      </c>
      <c r="H1044">
        <v>523.37</v>
      </c>
    </row>
    <row r="1045" spans="1:8" x14ac:dyDescent="0.25">
      <c r="A1045" t="s">
        <v>408</v>
      </c>
      <c r="B1045">
        <v>16</v>
      </c>
      <c r="C1045" t="s">
        <v>5912</v>
      </c>
      <c r="D1045" t="s">
        <v>5913</v>
      </c>
      <c r="E1045">
        <v>88.89</v>
      </c>
      <c r="F1045">
        <v>348.77</v>
      </c>
      <c r="G1045">
        <v>547.86</v>
      </c>
      <c r="H1045">
        <v>481.7</v>
      </c>
    </row>
    <row r="1046" spans="1:8" x14ac:dyDescent="0.25">
      <c r="A1046" t="s">
        <v>408</v>
      </c>
      <c r="B1046">
        <v>17</v>
      </c>
      <c r="C1046" t="s">
        <v>4995</v>
      </c>
      <c r="D1046" t="s">
        <v>4996</v>
      </c>
      <c r="E1046">
        <v>585.14</v>
      </c>
      <c r="F1046">
        <v>594.67999999999995</v>
      </c>
      <c r="G1046">
        <v>535.28</v>
      </c>
      <c r="H1046">
        <v>457.72</v>
      </c>
    </row>
    <row r="1047" spans="1:8" x14ac:dyDescent="0.25">
      <c r="A1047" t="s">
        <v>408</v>
      </c>
      <c r="B1047">
        <v>18</v>
      </c>
      <c r="C1047" t="s">
        <v>5212</v>
      </c>
      <c r="D1047" t="s">
        <v>5213</v>
      </c>
      <c r="E1047">
        <v>534.30999999999995</v>
      </c>
      <c r="F1047">
        <v>412.46</v>
      </c>
      <c r="G1047">
        <v>421.04</v>
      </c>
      <c r="H1047">
        <v>454.21</v>
      </c>
    </row>
    <row r="1048" spans="1:8" x14ac:dyDescent="0.25">
      <c r="A1048" t="s">
        <v>408</v>
      </c>
      <c r="B1048">
        <v>19</v>
      </c>
      <c r="C1048" t="s">
        <v>4947</v>
      </c>
      <c r="D1048" t="s">
        <v>4948</v>
      </c>
      <c r="E1048">
        <v>276.27999999999997</v>
      </c>
      <c r="F1048">
        <v>306.89999999999998</v>
      </c>
      <c r="G1048">
        <v>230.54</v>
      </c>
      <c r="H1048">
        <v>411.69</v>
      </c>
    </row>
    <row r="1049" spans="1:8" x14ac:dyDescent="0.25">
      <c r="A1049" t="s">
        <v>408</v>
      </c>
      <c r="B1049">
        <v>20</v>
      </c>
      <c r="C1049" t="s">
        <v>5982</v>
      </c>
      <c r="D1049" t="s">
        <v>5983</v>
      </c>
      <c r="E1049">
        <v>296.05</v>
      </c>
      <c r="F1049">
        <v>338.47</v>
      </c>
      <c r="G1049">
        <v>373.6</v>
      </c>
      <c r="H1049">
        <v>411.61</v>
      </c>
    </row>
    <row r="1050" spans="1:8" x14ac:dyDescent="0.25">
      <c r="A1050" t="s">
        <v>408</v>
      </c>
      <c r="B1050">
        <v>21</v>
      </c>
      <c r="C1050" t="s">
        <v>5032</v>
      </c>
      <c r="D1050" t="s">
        <v>5033</v>
      </c>
      <c r="E1050">
        <v>275.99</v>
      </c>
      <c r="F1050">
        <v>329.46</v>
      </c>
      <c r="G1050">
        <v>376.34</v>
      </c>
      <c r="H1050">
        <v>391.92</v>
      </c>
    </row>
    <row r="1051" spans="1:8" x14ac:dyDescent="0.25">
      <c r="A1051" t="s">
        <v>408</v>
      </c>
      <c r="B1051">
        <v>22</v>
      </c>
      <c r="C1051" t="s">
        <v>5443</v>
      </c>
      <c r="D1051" t="s">
        <v>5444</v>
      </c>
      <c r="E1051">
        <v>414.21</v>
      </c>
      <c r="F1051">
        <v>305.5</v>
      </c>
      <c r="G1051">
        <v>372.66</v>
      </c>
      <c r="H1051">
        <v>390.15</v>
      </c>
    </row>
    <row r="1052" spans="1:8" x14ac:dyDescent="0.25">
      <c r="A1052" t="s">
        <v>408</v>
      </c>
      <c r="B1052">
        <v>23</v>
      </c>
      <c r="C1052" t="s">
        <v>4867</v>
      </c>
      <c r="D1052" t="s">
        <v>4868</v>
      </c>
      <c r="E1052">
        <v>331.56</v>
      </c>
      <c r="F1052">
        <v>363.44</v>
      </c>
      <c r="G1052">
        <v>398.76</v>
      </c>
      <c r="H1052">
        <v>389.94</v>
      </c>
    </row>
    <row r="1053" spans="1:8" x14ac:dyDescent="0.25">
      <c r="A1053" t="s">
        <v>408</v>
      </c>
      <c r="B1053">
        <v>24</v>
      </c>
      <c r="C1053" t="s">
        <v>6074</v>
      </c>
      <c r="D1053" t="s">
        <v>6075</v>
      </c>
      <c r="E1053">
        <v>323.32</v>
      </c>
      <c r="F1053">
        <v>322.47000000000003</v>
      </c>
      <c r="G1053">
        <v>353.33</v>
      </c>
      <c r="H1053">
        <v>367.66</v>
      </c>
    </row>
    <row r="1054" spans="1:8" x14ac:dyDescent="0.25">
      <c r="A1054" t="s">
        <v>408</v>
      </c>
      <c r="B1054">
        <v>25</v>
      </c>
      <c r="C1054" t="s">
        <v>5839</v>
      </c>
      <c r="D1054" t="s">
        <v>5840</v>
      </c>
      <c r="E1054">
        <v>49.84</v>
      </c>
      <c r="F1054">
        <v>32.81</v>
      </c>
      <c r="G1054">
        <v>32.31</v>
      </c>
      <c r="H1054">
        <v>367.14</v>
      </c>
    </row>
    <row r="1055" spans="1:8" x14ac:dyDescent="0.25">
      <c r="A1055" t="s">
        <v>5627</v>
      </c>
      <c r="B1055">
        <v>0</v>
      </c>
      <c r="C1055" t="s">
        <v>4742</v>
      </c>
      <c r="D1055" t="s">
        <v>4743</v>
      </c>
      <c r="E1055">
        <v>18549.91</v>
      </c>
      <c r="F1055">
        <v>27003.26</v>
      </c>
      <c r="G1055">
        <v>24250.639999999999</v>
      </c>
      <c r="H1055">
        <v>21224.65</v>
      </c>
    </row>
    <row r="1056" spans="1:8" x14ac:dyDescent="0.25">
      <c r="A1056" t="s">
        <v>5627</v>
      </c>
      <c r="B1056">
        <v>0</v>
      </c>
      <c r="C1056" t="s">
        <v>354</v>
      </c>
      <c r="D1056" t="s">
        <v>4744</v>
      </c>
      <c r="E1056">
        <v>13063.16</v>
      </c>
      <c r="F1056">
        <v>20184.52</v>
      </c>
      <c r="G1056">
        <v>19084.87</v>
      </c>
      <c r="H1056">
        <v>16615.64</v>
      </c>
    </row>
    <row r="1057" spans="1:8" x14ac:dyDescent="0.25">
      <c r="A1057" t="s">
        <v>5627</v>
      </c>
      <c r="B1057">
        <v>1</v>
      </c>
      <c r="C1057" t="s">
        <v>5936</v>
      </c>
      <c r="D1057" t="s">
        <v>5937</v>
      </c>
      <c r="E1057">
        <v>919.6</v>
      </c>
      <c r="F1057">
        <v>2575.64</v>
      </c>
      <c r="G1057">
        <v>2385.83</v>
      </c>
      <c r="H1057">
        <v>3202.62</v>
      </c>
    </row>
    <row r="1058" spans="1:8" x14ac:dyDescent="0.25">
      <c r="A1058" t="s">
        <v>5627</v>
      </c>
      <c r="B1058">
        <v>2</v>
      </c>
      <c r="C1058" t="s">
        <v>6203</v>
      </c>
      <c r="D1058" t="s">
        <v>6204</v>
      </c>
      <c r="E1058">
        <v>2859.52</v>
      </c>
      <c r="F1058">
        <v>3212.49</v>
      </c>
      <c r="G1058">
        <v>2822.64</v>
      </c>
      <c r="H1058">
        <v>3157.88</v>
      </c>
    </row>
    <row r="1059" spans="1:8" x14ac:dyDescent="0.25">
      <c r="A1059" t="s">
        <v>5627</v>
      </c>
      <c r="B1059">
        <v>3</v>
      </c>
      <c r="C1059" t="s">
        <v>5628</v>
      </c>
      <c r="D1059" t="s">
        <v>5629</v>
      </c>
      <c r="E1059">
        <v>1985.37</v>
      </c>
      <c r="F1059">
        <v>3169.64</v>
      </c>
      <c r="G1059">
        <v>3491.13</v>
      </c>
      <c r="H1059">
        <v>2858.05</v>
      </c>
    </row>
    <row r="1060" spans="1:8" x14ac:dyDescent="0.25">
      <c r="A1060" t="s">
        <v>5627</v>
      </c>
      <c r="B1060">
        <v>4</v>
      </c>
      <c r="C1060" t="s">
        <v>643</v>
      </c>
      <c r="D1060" t="s">
        <v>4769</v>
      </c>
      <c r="E1060">
        <v>1383.59</v>
      </c>
      <c r="F1060">
        <v>1882.13</v>
      </c>
      <c r="G1060">
        <v>1709.13</v>
      </c>
      <c r="H1060">
        <v>1280.95</v>
      </c>
    </row>
    <row r="1061" spans="1:8" x14ac:dyDescent="0.25">
      <c r="A1061" t="s">
        <v>5627</v>
      </c>
      <c r="B1061">
        <v>5</v>
      </c>
      <c r="C1061" t="s">
        <v>640</v>
      </c>
      <c r="D1061" t="s">
        <v>4900</v>
      </c>
      <c r="E1061">
        <v>1531.99</v>
      </c>
      <c r="F1061">
        <v>1737.59</v>
      </c>
      <c r="G1061">
        <v>1571.46</v>
      </c>
      <c r="H1061">
        <v>848.12</v>
      </c>
    </row>
    <row r="1062" spans="1:8" x14ac:dyDescent="0.25">
      <c r="A1062" t="s">
        <v>5627</v>
      </c>
      <c r="B1062">
        <v>6</v>
      </c>
      <c r="C1062" t="s">
        <v>5312</v>
      </c>
      <c r="D1062" t="s">
        <v>5313</v>
      </c>
      <c r="E1062">
        <v>909.16</v>
      </c>
      <c r="F1062">
        <v>865.72</v>
      </c>
      <c r="G1062">
        <v>741.64</v>
      </c>
      <c r="H1062">
        <v>833.33</v>
      </c>
    </row>
    <row r="1063" spans="1:8" x14ac:dyDescent="0.25">
      <c r="A1063" t="s">
        <v>5627</v>
      </c>
      <c r="B1063">
        <v>7</v>
      </c>
      <c r="C1063" t="s">
        <v>4745</v>
      </c>
      <c r="D1063" t="s">
        <v>4746</v>
      </c>
      <c r="E1063">
        <v>490.79</v>
      </c>
      <c r="F1063">
        <v>737.93</v>
      </c>
      <c r="G1063">
        <v>819.74</v>
      </c>
      <c r="H1063">
        <v>677.92</v>
      </c>
    </row>
    <row r="1064" spans="1:8" x14ac:dyDescent="0.25">
      <c r="A1064" t="s">
        <v>5627</v>
      </c>
      <c r="B1064">
        <v>8</v>
      </c>
      <c r="C1064" t="s">
        <v>5393</v>
      </c>
      <c r="D1064" t="s">
        <v>5394</v>
      </c>
      <c r="E1064">
        <v>393.55</v>
      </c>
      <c r="F1064">
        <v>366.89</v>
      </c>
      <c r="G1064">
        <v>1192.56</v>
      </c>
      <c r="H1064">
        <v>661.75</v>
      </c>
    </row>
    <row r="1065" spans="1:8" x14ac:dyDescent="0.25">
      <c r="A1065" t="s">
        <v>5627</v>
      </c>
      <c r="B1065">
        <v>9</v>
      </c>
      <c r="C1065" t="s">
        <v>4847</v>
      </c>
      <c r="D1065" t="s">
        <v>4848</v>
      </c>
      <c r="E1065">
        <v>431.56</v>
      </c>
      <c r="F1065">
        <v>920.06</v>
      </c>
      <c r="G1065">
        <v>594.82000000000005</v>
      </c>
      <c r="H1065">
        <v>568.42999999999995</v>
      </c>
    </row>
    <row r="1066" spans="1:8" x14ac:dyDescent="0.25">
      <c r="A1066" t="s">
        <v>5627</v>
      </c>
      <c r="B1066">
        <v>10</v>
      </c>
      <c r="C1066" t="s">
        <v>5308</v>
      </c>
      <c r="D1066" t="s">
        <v>5309</v>
      </c>
      <c r="E1066">
        <v>713.83</v>
      </c>
      <c r="F1066">
        <v>1735.07</v>
      </c>
      <c r="G1066">
        <v>1269.0899999999999</v>
      </c>
      <c r="H1066">
        <v>564.67999999999995</v>
      </c>
    </row>
    <row r="1067" spans="1:8" x14ac:dyDescent="0.25">
      <c r="A1067" t="s">
        <v>5627</v>
      </c>
      <c r="B1067">
        <v>11</v>
      </c>
      <c r="C1067" t="s">
        <v>5632</v>
      </c>
      <c r="D1067" t="s">
        <v>5633</v>
      </c>
      <c r="E1067">
        <v>98.52</v>
      </c>
      <c r="F1067">
        <v>1297.1400000000001</v>
      </c>
      <c r="G1067">
        <v>830.91</v>
      </c>
      <c r="H1067">
        <v>455.67</v>
      </c>
    </row>
    <row r="1068" spans="1:8" x14ac:dyDescent="0.25">
      <c r="A1068" t="s">
        <v>5627</v>
      </c>
      <c r="B1068">
        <v>12</v>
      </c>
      <c r="C1068" t="s">
        <v>5270</v>
      </c>
      <c r="D1068" t="s">
        <v>5271</v>
      </c>
      <c r="E1068">
        <v>312.05</v>
      </c>
      <c r="F1068">
        <v>441.05</v>
      </c>
      <c r="G1068">
        <v>556.84</v>
      </c>
      <c r="H1068">
        <v>349.68</v>
      </c>
    </row>
    <row r="1069" spans="1:8" x14ac:dyDescent="0.25">
      <c r="A1069" t="s">
        <v>5627</v>
      </c>
      <c r="B1069">
        <v>13</v>
      </c>
      <c r="C1069" t="s">
        <v>4849</v>
      </c>
      <c r="D1069" t="s">
        <v>4850</v>
      </c>
      <c r="E1069">
        <v>192.68</v>
      </c>
      <c r="F1069">
        <v>246.13</v>
      </c>
      <c r="G1069">
        <v>207.26</v>
      </c>
      <c r="H1069">
        <v>206.43</v>
      </c>
    </row>
    <row r="1070" spans="1:8" x14ac:dyDescent="0.25">
      <c r="A1070" t="s">
        <v>5627</v>
      </c>
      <c r="B1070">
        <v>14</v>
      </c>
      <c r="C1070" t="s">
        <v>5413</v>
      </c>
      <c r="D1070" t="s">
        <v>5414</v>
      </c>
      <c r="E1070">
        <v>13.91</v>
      </c>
      <c r="F1070">
        <v>34.22</v>
      </c>
      <c r="G1070">
        <v>57.49</v>
      </c>
      <c r="H1070">
        <v>108.29</v>
      </c>
    </row>
    <row r="1071" spans="1:8" x14ac:dyDescent="0.25">
      <c r="A1071" t="s">
        <v>5627</v>
      </c>
      <c r="B1071">
        <v>15</v>
      </c>
      <c r="C1071" t="s">
        <v>4941</v>
      </c>
      <c r="D1071" t="s">
        <v>4942</v>
      </c>
      <c r="E1071">
        <v>15.41</v>
      </c>
      <c r="F1071">
        <v>48.81</v>
      </c>
      <c r="G1071">
        <v>55.8</v>
      </c>
      <c r="H1071">
        <v>107.56</v>
      </c>
    </row>
    <row r="1072" spans="1:8" x14ac:dyDescent="0.25">
      <c r="A1072" t="s">
        <v>5627</v>
      </c>
      <c r="B1072">
        <v>16</v>
      </c>
      <c r="C1072" t="s">
        <v>5415</v>
      </c>
      <c r="D1072" t="s">
        <v>5416</v>
      </c>
      <c r="E1072">
        <v>88.63</v>
      </c>
      <c r="F1072">
        <v>89.76</v>
      </c>
      <c r="G1072">
        <v>126.2</v>
      </c>
      <c r="H1072">
        <v>106.74</v>
      </c>
    </row>
    <row r="1073" spans="1:8" x14ac:dyDescent="0.25">
      <c r="A1073" t="s">
        <v>5627</v>
      </c>
      <c r="B1073">
        <v>17</v>
      </c>
      <c r="C1073" t="s">
        <v>5616</v>
      </c>
      <c r="D1073" t="s">
        <v>5617</v>
      </c>
      <c r="E1073">
        <v>102</v>
      </c>
      <c r="F1073">
        <v>103.18</v>
      </c>
      <c r="G1073">
        <v>75.88</v>
      </c>
      <c r="H1073">
        <v>88</v>
      </c>
    </row>
    <row r="1074" spans="1:8" x14ac:dyDescent="0.25">
      <c r="A1074" t="s">
        <v>5627</v>
      </c>
      <c r="B1074">
        <v>18</v>
      </c>
      <c r="C1074" t="s">
        <v>6205</v>
      </c>
      <c r="D1074" t="s">
        <v>6206</v>
      </c>
      <c r="E1074">
        <v>243.82</v>
      </c>
      <c r="F1074">
        <v>280.89</v>
      </c>
      <c r="G1074">
        <v>137.58000000000001</v>
      </c>
      <c r="H1074">
        <v>77.5</v>
      </c>
    </row>
    <row r="1075" spans="1:8" x14ac:dyDescent="0.25">
      <c r="A1075" t="s">
        <v>5627</v>
      </c>
      <c r="B1075">
        <v>19</v>
      </c>
      <c r="C1075" t="s">
        <v>5480</v>
      </c>
      <c r="D1075" t="s">
        <v>5481</v>
      </c>
      <c r="E1075">
        <v>34.24</v>
      </c>
      <c r="F1075">
        <v>33.72</v>
      </c>
      <c r="G1075">
        <v>52.35</v>
      </c>
      <c r="H1075">
        <v>75.12</v>
      </c>
    </row>
    <row r="1076" spans="1:8" x14ac:dyDescent="0.25">
      <c r="A1076" t="s">
        <v>5627</v>
      </c>
      <c r="B1076">
        <v>20</v>
      </c>
      <c r="C1076" t="s">
        <v>5262</v>
      </c>
      <c r="D1076" t="s">
        <v>4746</v>
      </c>
      <c r="E1076">
        <v>130.69999999999999</v>
      </c>
      <c r="F1076">
        <v>108.69</v>
      </c>
      <c r="G1076">
        <v>125.77</v>
      </c>
      <c r="H1076">
        <v>71.55</v>
      </c>
    </row>
    <row r="1077" spans="1:8" x14ac:dyDescent="0.25">
      <c r="A1077" t="s">
        <v>5627</v>
      </c>
      <c r="B1077">
        <v>21</v>
      </c>
      <c r="C1077" t="s">
        <v>5364</v>
      </c>
      <c r="D1077" t="s">
        <v>5365</v>
      </c>
      <c r="E1077">
        <v>8</v>
      </c>
      <c r="F1077">
        <v>59</v>
      </c>
      <c r="G1077">
        <v>31.36</v>
      </c>
      <c r="H1077">
        <v>70.87</v>
      </c>
    </row>
    <row r="1078" spans="1:8" x14ac:dyDescent="0.25">
      <c r="A1078" t="s">
        <v>5627</v>
      </c>
      <c r="B1078">
        <v>22</v>
      </c>
      <c r="C1078" t="s">
        <v>4753</v>
      </c>
      <c r="D1078" t="s">
        <v>4746</v>
      </c>
      <c r="E1078">
        <v>61.14</v>
      </c>
      <c r="F1078">
        <v>88.26</v>
      </c>
      <c r="G1078">
        <v>76.2</v>
      </c>
      <c r="H1078">
        <v>70</v>
      </c>
    </row>
    <row r="1079" spans="1:8" x14ac:dyDescent="0.25">
      <c r="A1079" t="s">
        <v>5627</v>
      </c>
      <c r="B1079">
        <v>23</v>
      </c>
      <c r="C1079" t="s">
        <v>5370</v>
      </c>
      <c r="D1079" t="s">
        <v>5371</v>
      </c>
      <c r="E1079">
        <v>62.17</v>
      </c>
      <c r="F1079">
        <v>36.369999999999997</v>
      </c>
      <c r="G1079">
        <v>36.39</v>
      </c>
      <c r="H1079">
        <v>58.8</v>
      </c>
    </row>
    <row r="1080" spans="1:8" x14ac:dyDescent="0.25">
      <c r="A1080" t="s">
        <v>5627</v>
      </c>
      <c r="B1080">
        <v>24</v>
      </c>
      <c r="C1080" t="s">
        <v>4863</v>
      </c>
      <c r="D1080" t="s">
        <v>4864</v>
      </c>
      <c r="E1080">
        <v>41.96</v>
      </c>
      <c r="F1080">
        <v>56.02</v>
      </c>
      <c r="G1080">
        <v>64.88</v>
      </c>
      <c r="H1080">
        <v>58.55</v>
      </c>
    </row>
    <row r="1081" spans="1:8" x14ac:dyDescent="0.25">
      <c r="A1081" t="s">
        <v>5627</v>
      </c>
      <c r="B1081">
        <v>25</v>
      </c>
      <c r="C1081" t="s">
        <v>5660</v>
      </c>
      <c r="D1081" t="s">
        <v>5248</v>
      </c>
      <c r="E1081">
        <v>38.99</v>
      </c>
      <c r="F1081">
        <v>58.12</v>
      </c>
      <c r="G1081">
        <v>51.9</v>
      </c>
      <c r="H1081">
        <v>57.15</v>
      </c>
    </row>
    <row r="1082" spans="1:8" x14ac:dyDescent="0.25">
      <c r="A1082" t="s">
        <v>411</v>
      </c>
      <c r="B1082">
        <v>0</v>
      </c>
      <c r="C1082" t="s">
        <v>4742</v>
      </c>
      <c r="D1082" t="s">
        <v>4743</v>
      </c>
      <c r="E1082">
        <v>9351.25</v>
      </c>
      <c r="F1082">
        <v>10522.2</v>
      </c>
      <c r="G1082">
        <v>11581.85</v>
      </c>
      <c r="H1082">
        <v>8799.4</v>
      </c>
    </row>
    <row r="1083" spans="1:8" x14ac:dyDescent="0.25">
      <c r="A1083" t="s">
        <v>411</v>
      </c>
      <c r="B1083">
        <v>0</v>
      </c>
      <c r="C1083" t="s">
        <v>354</v>
      </c>
      <c r="D1083" t="s">
        <v>4744</v>
      </c>
      <c r="E1083">
        <v>7194.13</v>
      </c>
      <c r="F1083">
        <v>8230.7000000000007</v>
      </c>
      <c r="G1083">
        <v>9392.01</v>
      </c>
      <c r="H1083">
        <v>6802.26</v>
      </c>
    </row>
    <row r="1084" spans="1:8" x14ac:dyDescent="0.25">
      <c r="A1084" t="s">
        <v>411</v>
      </c>
      <c r="B1084">
        <v>1</v>
      </c>
      <c r="C1084" t="s">
        <v>4745</v>
      </c>
      <c r="D1084" t="s">
        <v>4746</v>
      </c>
      <c r="E1084">
        <v>4280.0600000000004</v>
      </c>
      <c r="F1084">
        <v>5325.04</v>
      </c>
      <c r="G1084">
        <v>5829.87</v>
      </c>
      <c r="H1084">
        <v>3578.94</v>
      </c>
    </row>
    <row r="1085" spans="1:8" x14ac:dyDescent="0.25">
      <c r="A1085" t="s">
        <v>411</v>
      </c>
      <c r="B1085">
        <v>2</v>
      </c>
      <c r="C1085" t="s">
        <v>640</v>
      </c>
      <c r="D1085" t="s">
        <v>4900</v>
      </c>
      <c r="E1085">
        <v>1028.26</v>
      </c>
      <c r="F1085">
        <v>1126.7</v>
      </c>
      <c r="G1085">
        <v>1007.52</v>
      </c>
      <c r="H1085">
        <v>819.74</v>
      </c>
    </row>
    <row r="1086" spans="1:8" x14ac:dyDescent="0.25">
      <c r="A1086" t="s">
        <v>411</v>
      </c>
      <c r="B1086">
        <v>3</v>
      </c>
      <c r="C1086" t="s">
        <v>4753</v>
      </c>
      <c r="D1086" t="s">
        <v>4746</v>
      </c>
      <c r="E1086">
        <v>540.52</v>
      </c>
      <c r="F1086">
        <v>386.79</v>
      </c>
      <c r="G1086">
        <v>475.34</v>
      </c>
      <c r="H1086">
        <v>430.11</v>
      </c>
    </row>
    <row r="1087" spans="1:8" x14ac:dyDescent="0.25">
      <c r="A1087" t="s">
        <v>411</v>
      </c>
      <c r="B1087">
        <v>4</v>
      </c>
      <c r="C1087" t="s">
        <v>4871</v>
      </c>
      <c r="D1087" t="s">
        <v>4872</v>
      </c>
      <c r="E1087">
        <v>186.2</v>
      </c>
      <c r="F1087">
        <v>187.29</v>
      </c>
      <c r="G1087">
        <v>272.62</v>
      </c>
      <c r="H1087">
        <v>312.77</v>
      </c>
    </row>
    <row r="1088" spans="1:8" x14ac:dyDescent="0.25">
      <c r="A1088" t="s">
        <v>411</v>
      </c>
      <c r="B1088">
        <v>5</v>
      </c>
      <c r="C1088" t="s">
        <v>4849</v>
      </c>
      <c r="D1088" t="s">
        <v>4850</v>
      </c>
      <c r="E1088">
        <v>67.13</v>
      </c>
      <c r="F1088">
        <v>81.47</v>
      </c>
      <c r="G1088">
        <v>162.35</v>
      </c>
      <c r="H1088">
        <v>311.37</v>
      </c>
    </row>
    <row r="1089" spans="1:8" x14ac:dyDescent="0.25">
      <c r="A1089" t="s">
        <v>411</v>
      </c>
      <c r="B1089">
        <v>6</v>
      </c>
      <c r="C1089" t="s">
        <v>5262</v>
      </c>
      <c r="D1089" t="s">
        <v>4746</v>
      </c>
      <c r="E1089">
        <v>457.53</v>
      </c>
      <c r="F1089">
        <v>464.66</v>
      </c>
      <c r="G1089">
        <v>422.48</v>
      </c>
      <c r="H1089">
        <v>215.45</v>
      </c>
    </row>
    <row r="1090" spans="1:8" x14ac:dyDescent="0.25">
      <c r="A1090" t="s">
        <v>411</v>
      </c>
      <c r="B1090">
        <v>7</v>
      </c>
      <c r="C1090" t="s">
        <v>4917</v>
      </c>
      <c r="D1090" t="s">
        <v>4918</v>
      </c>
      <c r="E1090">
        <v>3.58</v>
      </c>
      <c r="F1090">
        <v>5.32</v>
      </c>
      <c r="G1090">
        <v>136.35</v>
      </c>
      <c r="H1090">
        <v>171.73</v>
      </c>
    </row>
    <row r="1091" spans="1:8" x14ac:dyDescent="0.25">
      <c r="A1091" t="s">
        <v>411</v>
      </c>
      <c r="B1091">
        <v>8</v>
      </c>
      <c r="C1091" t="s">
        <v>643</v>
      </c>
      <c r="D1091" t="s">
        <v>4769</v>
      </c>
      <c r="E1091">
        <v>3.96</v>
      </c>
      <c r="F1091">
        <v>0.28999999999999998</v>
      </c>
      <c r="G1091">
        <v>181.31</v>
      </c>
      <c r="H1091">
        <v>122.11</v>
      </c>
    </row>
    <row r="1092" spans="1:8" x14ac:dyDescent="0.25">
      <c r="A1092" t="s">
        <v>411</v>
      </c>
      <c r="B1092">
        <v>9</v>
      </c>
      <c r="C1092" t="s">
        <v>5307</v>
      </c>
      <c r="D1092" t="s">
        <v>5201</v>
      </c>
      <c r="E1092">
        <v>115.61</v>
      </c>
      <c r="F1092">
        <v>101.05</v>
      </c>
      <c r="G1092">
        <v>283.05</v>
      </c>
      <c r="H1092">
        <v>113.97</v>
      </c>
    </row>
    <row r="1093" spans="1:8" x14ac:dyDescent="0.25">
      <c r="A1093" t="s">
        <v>411</v>
      </c>
      <c r="B1093">
        <v>10</v>
      </c>
      <c r="C1093" t="s">
        <v>5895</v>
      </c>
      <c r="D1093" t="s">
        <v>5896</v>
      </c>
      <c r="E1093">
        <v>10.92</v>
      </c>
      <c r="F1093">
        <v>11.38</v>
      </c>
      <c r="G1093">
        <v>12.43</v>
      </c>
      <c r="H1093">
        <v>106.17</v>
      </c>
    </row>
    <row r="1094" spans="1:8" x14ac:dyDescent="0.25">
      <c r="A1094" t="s">
        <v>411</v>
      </c>
      <c r="B1094">
        <v>11</v>
      </c>
      <c r="C1094" t="s">
        <v>6080</v>
      </c>
      <c r="D1094" t="s">
        <v>6081</v>
      </c>
      <c r="E1094">
        <v>0</v>
      </c>
      <c r="F1094">
        <v>0</v>
      </c>
      <c r="G1094">
        <v>40.39</v>
      </c>
      <c r="H1094">
        <v>79.8</v>
      </c>
    </row>
    <row r="1095" spans="1:8" x14ac:dyDescent="0.25">
      <c r="A1095" t="s">
        <v>411</v>
      </c>
      <c r="B1095">
        <v>12</v>
      </c>
      <c r="C1095" t="s">
        <v>5041</v>
      </c>
      <c r="D1095" t="s">
        <v>4964</v>
      </c>
      <c r="E1095">
        <v>0</v>
      </c>
      <c r="F1095">
        <v>20.3</v>
      </c>
      <c r="G1095">
        <v>0</v>
      </c>
      <c r="H1095">
        <v>56</v>
      </c>
    </row>
    <row r="1096" spans="1:8" x14ac:dyDescent="0.25">
      <c r="A1096" t="s">
        <v>411</v>
      </c>
      <c r="B1096">
        <v>13</v>
      </c>
      <c r="C1096" t="s">
        <v>5728</v>
      </c>
      <c r="D1096" t="s">
        <v>5729</v>
      </c>
      <c r="E1096">
        <v>35.49</v>
      </c>
      <c r="F1096">
        <v>41.37</v>
      </c>
      <c r="G1096">
        <v>63.13</v>
      </c>
      <c r="H1096">
        <v>48.18</v>
      </c>
    </row>
    <row r="1097" spans="1:8" x14ac:dyDescent="0.25">
      <c r="A1097" t="s">
        <v>411</v>
      </c>
      <c r="B1097">
        <v>14</v>
      </c>
      <c r="C1097" t="s">
        <v>6207</v>
      </c>
      <c r="D1097" t="s">
        <v>6208</v>
      </c>
      <c r="E1097">
        <v>64.16</v>
      </c>
      <c r="F1097">
        <v>71.150000000000006</v>
      </c>
      <c r="G1097">
        <v>57.16</v>
      </c>
      <c r="H1097">
        <v>47.39</v>
      </c>
    </row>
    <row r="1098" spans="1:8" x14ac:dyDescent="0.25">
      <c r="A1098" t="s">
        <v>411</v>
      </c>
      <c r="B1098">
        <v>15</v>
      </c>
      <c r="C1098" t="s">
        <v>5634</v>
      </c>
      <c r="D1098" t="s">
        <v>5635</v>
      </c>
      <c r="E1098">
        <v>19.78</v>
      </c>
      <c r="F1098">
        <v>29.8</v>
      </c>
      <c r="G1098">
        <v>43.2</v>
      </c>
      <c r="H1098">
        <v>47.2</v>
      </c>
    </row>
    <row r="1099" spans="1:8" x14ac:dyDescent="0.25">
      <c r="A1099" t="s">
        <v>411</v>
      </c>
      <c r="B1099">
        <v>16</v>
      </c>
      <c r="C1099" t="s">
        <v>5658</v>
      </c>
      <c r="D1099" t="s">
        <v>5659</v>
      </c>
      <c r="E1099">
        <v>15.15</v>
      </c>
      <c r="F1099">
        <v>27.55</v>
      </c>
      <c r="G1099">
        <v>66.709999999999994</v>
      </c>
      <c r="H1099">
        <v>46.34</v>
      </c>
    </row>
    <row r="1100" spans="1:8" x14ac:dyDescent="0.25">
      <c r="A1100" t="s">
        <v>411</v>
      </c>
      <c r="B1100">
        <v>17</v>
      </c>
      <c r="C1100" t="s">
        <v>5109</v>
      </c>
      <c r="D1100" t="s">
        <v>5110</v>
      </c>
      <c r="E1100">
        <v>33.6</v>
      </c>
      <c r="F1100">
        <v>33.770000000000003</v>
      </c>
      <c r="G1100">
        <v>41.95</v>
      </c>
      <c r="H1100">
        <v>43.51</v>
      </c>
    </row>
    <row r="1101" spans="1:8" x14ac:dyDescent="0.25">
      <c r="A1101" t="s">
        <v>411</v>
      </c>
      <c r="B1101">
        <v>18</v>
      </c>
      <c r="C1101" t="s">
        <v>4985</v>
      </c>
      <c r="D1101" t="s">
        <v>4986</v>
      </c>
      <c r="E1101">
        <v>71.13</v>
      </c>
      <c r="F1101">
        <v>75.650000000000006</v>
      </c>
      <c r="G1101">
        <v>64.37</v>
      </c>
      <c r="H1101">
        <v>43.1</v>
      </c>
    </row>
    <row r="1102" spans="1:8" x14ac:dyDescent="0.25">
      <c r="A1102" t="s">
        <v>411</v>
      </c>
      <c r="B1102">
        <v>19</v>
      </c>
      <c r="C1102" t="s">
        <v>6209</v>
      </c>
      <c r="D1102" t="s">
        <v>6210</v>
      </c>
      <c r="E1102">
        <v>64.69</v>
      </c>
      <c r="F1102">
        <v>46.4</v>
      </c>
      <c r="G1102">
        <v>39.22</v>
      </c>
      <c r="H1102">
        <v>39.32</v>
      </c>
    </row>
    <row r="1103" spans="1:8" x14ac:dyDescent="0.25">
      <c r="A1103" t="s">
        <v>411</v>
      </c>
      <c r="B1103">
        <v>20</v>
      </c>
      <c r="C1103" t="s">
        <v>4797</v>
      </c>
      <c r="D1103" t="s">
        <v>4798</v>
      </c>
      <c r="E1103">
        <v>8.4600000000000009</v>
      </c>
      <c r="F1103">
        <v>13.59</v>
      </c>
      <c r="G1103">
        <v>16.97</v>
      </c>
      <c r="H1103">
        <v>36.29</v>
      </c>
    </row>
    <row r="1104" spans="1:8" x14ac:dyDescent="0.25">
      <c r="A1104" t="s">
        <v>411</v>
      </c>
      <c r="B1104">
        <v>21</v>
      </c>
      <c r="C1104" t="s">
        <v>6211</v>
      </c>
      <c r="D1104" t="s">
        <v>6212</v>
      </c>
      <c r="E1104">
        <v>64.53</v>
      </c>
      <c r="F1104">
        <v>62.5</v>
      </c>
      <c r="G1104">
        <v>57.42</v>
      </c>
      <c r="H1104">
        <v>27.82</v>
      </c>
    </row>
    <row r="1105" spans="1:8" x14ac:dyDescent="0.25">
      <c r="A1105" t="s">
        <v>411</v>
      </c>
      <c r="B1105">
        <v>22</v>
      </c>
      <c r="C1105" t="s">
        <v>5506</v>
      </c>
      <c r="D1105" t="s">
        <v>5507</v>
      </c>
      <c r="E1105">
        <v>18.989999999999998</v>
      </c>
      <c r="F1105">
        <v>22.18</v>
      </c>
      <c r="G1105">
        <v>48.83</v>
      </c>
      <c r="H1105">
        <v>27.65</v>
      </c>
    </row>
    <row r="1106" spans="1:8" x14ac:dyDescent="0.25">
      <c r="A1106" t="s">
        <v>411</v>
      </c>
      <c r="B1106">
        <v>23</v>
      </c>
      <c r="C1106" t="s">
        <v>6213</v>
      </c>
      <c r="D1106" t="s">
        <v>6214</v>
      </c>
      <c r="E1106">
        <v>1.56</v>
      </c>
      <c r="F1106">
        <v>1.6</v>
      </c>
      <c r="G1106">
        <v>0.43</v>
      </c>
      <c r="H1106">
        <v>27.16</v>
      </c>
    </row>
    <row r="1107" spans="1:8" x14ac:dyDescent="0.25">
      <c r="A1107" t="s">
        <v>411</v>
      </c>
      <c r="B1107">
        <v>24</v>
      </c>
      <c r="C1107" t="s">
        <v>6215</v>
      </c>
      <c r="D1107" t="s">
        <v>6216</v>
      </c>
      <c r="E1107">
        <v>68.05</v>
      </c>
      <c r="F1107">
        <v>65.489999999999995</v>
      </c>
      <c r="G1107">
        <v>48.41</v>
      </c>
      <c r="H1107">
        <v>25.24</v>
      </c>
    </row>
    <row r="1108" spans="1:8" x14ac:dyDescent="0.25">
      <c r="A1108" t="s">
        <v>411</v>
      </c>
      <c r="B1108">
        <v>25</v>
      </c>
      <c r="C1108" t="s">
        <v>5314</v>
      </c>
      <c r="D1108" t="s">
        <v>5315</v>
      </c>
      <c r="E1108">
        <v>34.770000000000003</v>
      </c>
      <c r="F1108">
        <v>29.33</v>
      </c>
      <c r="G1108">
        <v>20.51</v>
      </c>
      <c r="H1108">
        <v>24.88</v>
      </c>
    </row>
    <row r="1109" spans="1:8" x14ac:dyDescent="0.25">
      <c r="A1109" t="s">
        <v>414</v>
      </c>
      <c r="B1109">
        <v>0</v>
      </c>
      <c r="C1109" t="s">
        <v>4742</v>
      </c>
      <c r="D1109" t="s">
        <v>4743</v>
      </c>
      <c r="E1109">
        <v>37450.06</v>
      </c>
      <c r="F1109">
        <v>40123.449999999997</v>
      </c>
      <c r="G1109">
        <v>42301.3</v>
      </c>
      <c r="H1109">
        <v>40098.629999999997</v>
      </c>
    </row>
    <row r="1110" spans="1:8" x14ac:dyDescent="0.25">
      <c r="A1110" t="s">
        <v>414</v>
      </c>
      <c r="B1110">
        <v>0</v>
      </c>
      <c r="C1110" t="s">
        <v>354</v>
      </c>
      <c r="D1110" t="s">
        <v>4744</v>
      </c>
      <c r="E1110">
        <v>9334.5</v>
      </c>
      <c r="F1110">
        <v>9951.7900000000009</v>
      </c>
      <c r="G1110">
        <v>12162.5</v>
      </c>
      <c r="H1110">
        <v>12564.6</v>
      </c>
    </row>
    <row r="1111" spans="1:8" x14ac:dyDescent="0.25">
      <c r="A1111" t="s">
        <v>414</v>
      </c>
      <c r="B1111">
        <v>1</v>
      </c>
      <c r="C1111" t="s">
        <v>6217</v>
      </c>
      <c r="D1111" t="s">
        <v>6218</v>
      </c>
      <c r="E1111">
        <v>807.49</v>
      </c>
      <c r="F1111">
        <v>1126.22</v>
      </c>
      <c r="G1111">
        <v>958.35</v>
      </c>
      <c r="H1111">
        <v>934.7</v>
      </c>
    </row>
    <row r="1112" spans="1:8" x14ac:dyDescent="0.25">
      <c r="A1112" t="s">
        <v>414</v>
      </c>
      <c r="B1112">
        <v>2</v>
      </c>
      <c r="C1112" t="s">
        <v>5405</v>
      </c>
      <c r="D1112" t="s">
        <v>5406</v>
      </c>
      <c r="E1112">
        <v>586.09</v>
      </c>
      <c r="F1112">
        <v>585.21</v>
      </c>
      <c r="G1112">
        <v>588.86</v>
      </c>
      <c r="H1112">
        <v>888.58</v>
      </c>
    </row>
    <row r="1113" spans="1:8" x14ac:dyDescent="0.25">
      <c r="A1113" t="s">
        <v>414</v>
      </c>
      <c r="B1113">
        <v>3</v>
      </c>
      <c r="C1113" t="s">
        <v>4759</v>
      </c>
      <c r="D1113" t="s">
        <v>4760</v>
      </c>
      <c r="E1113">
        <v>777.64</v>
      </c>
      <c r="F1113">
        <v>672.84</v>
      </c>
      <c r="G1113">
        <v>650.79999999999995</v>
      </c>
      <c r="H1113">
        <v>876.06</v>
      </c>
    </row>
    <row r="1114" spans="1:8" x14ac:dyDescent="0.25">
      <c r="A1114" t="s">
        <v>414</v>
      </c>
      <c r="B1114">
        <v>4</v>
      </c>
      <c r="C1114" t="s">
        <v>5023</v>
      </c>
      <c r="D1114" t="s">
        <v>5024</v>
      </c>
      <c r="E1114">
        <v>608.07000000000005</v>
      </c>
      <c r="F1114">
        <v>642.61</v>
      </c>
      <c r="G1114">
        <v>812.43</v>
      </c>
      <c r="H1114">
        <v>825.23</v>
      </c>
    </row>
    <row r="1115" spans="1:8" x14ac:dyDescent="0.25">
      <c r="A1115" t="s">
        <v>414</v>
      </c>
      <c r="B1115">
        <v>5</v>
      </c>
      <c r="C1115" t="s">
        <v>4776</v>
      </c>
      <c r="D1115" t="s">
        <v>4777</v>
      </c>
      <c r="E1115">
        <v>435.64</v>
      </c>
      <c r="F1115">
        <v>471.87</v>
      </c>
      <c r="G1115">
        <v>685.3</v>
      </c>
      <c r="H1115">
        <v>767.68</v>
      </c>
    </row>
    <row r="1116" spans="1:8" x14ac:dyDescent="0.25">
      <c r="A1116" t="s">
        <v>414</v>
      </c>
      <c r="B1116">
        <v>6</v>
      </c>
      <c r="C1116" t="s">
        <v>5506</v>
      </c>
      <c r="D1116" t="s">
        <v>5507</v>
      </c>
      <c r="E1116">
        <v>20.05</v>
      </c>
      <c r="F1116">
        <v>18.75</v>
      </c>
      <c r="G1116">
        <v>321.64999999999998</v>
      </c>
      <c r="H1116">
        <v>706.62</v>
      </c>
    </row>
    <row r="1117" spans="1:8" x14ac:dyDescent="0.25">
      <c r="A1117" t="s">
        <v>414</v>
      </c>
      <c r="B1117">
        <v>7</v>
      </c>
      <c r="C1117" t="s">
        <v>5196</v>
      </c>
      <c r="D1117" t="s">
        <v>5197</v>
      </c>
      <c r="E1117">
        <v>850.96</v>
      </c>
      <c r="F1117">
        <v>746.52</v>
      </c>
      <c r="G1117">
        <v>639.33000000000004</v>
      </c>
      <c r="H1117">
        <v>609.71</v>
      </c>
    </row>
    <row r="1118" spans="1:8" x14ac:dyDescent="0.25">
      <c r="A1118" t="s">
        <v>414</v>
      </c>
      <c r="B1118">
        <v>8</v>
      </c>
      <c r="C1118" t="s">
        <v>4857</v>
      </c>
      <c r="D1118" t="s">
        <v>4858</v>
      </c>
      <c r="E1118">
        <v>397.31</v>
      </c>
      <c r="F1118">
        <v>435.32</v>
      </c>
      <c r="G1118">
        <v>485.08</v>
      </c>
      <c r="H1118">
        <v>554.74</v>
      </c>
    </row>
    <row r="1119" spans="1:8" x14ac:dyDescent="0.25">
      <c r="A1119" t="s">
        <v>414</v>
      </c>
      <c r="B1119">
        <v>9</v>
      </c>
      <c r="C1119" t="s">
        <v>5140</v>
      </c>
      <c r="D1119" t="s">
        <v>5141</v>
      </c>
      <c r="E1119">
        <v>44.02</v>
      </c>
      <c r="F1119">
        <v>51.95</v>
      </c>
      <c r="G1119">
        <v>270.79000000000002</v>
      </c>
      <c r="H1119">
        <v>526</v>
      </c>
    </row>
    <row r="1120" spans="1:8" x14ac:dyDescent="0.25">
      <c r="A1120" t="s">
        <v>414</v>
      </c>
      <c r="B1120">
        <v>10</v>
      </c>
      <c r="C1120" t="s">
        <v>5660</v>
      </c>
      <c r="D1120" t="s">
        <v>5248</v>
      </c>
      <c r="E1120">
        <v>590.13</v>
      </c>
      <c r="F1120">
        <v>521.16</v>
      </c>
      <c r="G1120">
        <v>615.83000000000004</v>
      </c>
      <c r="H1120">
        <v>513.37</v>
      </c>
    </row>
    <row r="1121" spans="1:8" x14ac:dyDescent="0.25">
      <c r="A1121" t="s">
        <v>414</v>
      </c>
      <c r="B1121">
        <v>11</v>
      </c>
      <c r="C1121" t="s">
        <v>4782</v>
      </c>
      <c r="D1121" t="s">
        <v>4783</v>
      </c>
      <c r="E1121">
        <v>587.35</v>
      </c>
      <c r="F1121">
        <v>549.27</v>
      </c>
      <c r="G1121">
        <v>495.41</v>
      </c>
      <c r="H1121">
        <v>510.47</v>
      </c>
    </row>
    <row r="1122" spans="1:8" x14ac:dyDescent="0.25">
      <c r="A1122" t="s">
        <v>414</v>
      </c>
      <c r="B1122">
        <v>12</v>
      </c>
      <c r="C1122" t="s">
        <v>5354</v>
      </c>
      <c r="D1122" t="s">
        <v>5355</v>
      </c>
      <c r="E1122">
        <v>227.01</v>
      </c>
      <c r="F1122">
        <v>321.10000000000002</v>
      </c>
      <c r="G1122">
        <v>409.88</v>
      </c>
      <c r="H1122">
        <v>498.81</v>
      </c>
    </row>
    <row r="1123" spans="1:8" x14ac:dyDescent="0.25">
      <c r="A1123" t="s">
        <v>414</v>
      </c>
      <c r="B1123">
        <v>13</v>
      </c>
      <c r="C1123" t="s">
        <v>6117</v>
      </c>
      <c r="D1123" t="s">
        <v>6118</v>
      </c>
      <c r="E1123">
        <v>106.11</v>
      </c>
      <c r="F1123">
        <v>191.95</v>
      </c>
      <c r="G1123">
        <v>478.71</v>
      </c>
      <c r="H1123">
        <v>480.14</v>
      </c>
    </row>
    <row r="1124" spans="1:8" x14ac:dyDescent="0.25">
      <c r="A1124" t="s">
        <v>414</v>
      </c>
      <c r="B1124">
        <v>14</v>
      </c>
      <c r="C1124" t="s">
        <v>5115</v>
      </c>
      <c r="D1124" t="s">
        <v>5116</v>
      </c>
      <c r="E1124">
        <v>397.14</v>
      </c>
      <c r="F1124">
        <v>421.53</v>
      </c>
      <c r="G1124">
        <v>510.03</v>
      </c>
      <c r="H1124">
        <v>429.32</v>
      </c>
    </row>
    <row r="1125" spans="1:8" x14ac:dyDescent="0.25">
      <c r="A1125" t="s">
        <v>414</v>
      </c>
      <c r="B1125">
        <v>15</v>
      </c>
      <c r="C1125" t="s">
        <v>5849</v>
      </c>
      <c r="D1125" t="s">
        <v>5850</v>
      </c>
      <c r="E1125">
        <v>302.85000000000002</v>
      </c>
      <c r="F1125">
        <v>373.68</v>
      </c>
      <c r="G1125">
        <v>536.73</v>
      </c>
      <c r="H1125">
        <v>404.24</v>
      </c>
    </row>
    <row r="1126" spans="1:8" x14ac:dyDescent="0.25">
      <c r="A1126" t="s">
        <v>414</v>
      </c>
      <c r="B1126">
        <v>16</v>
      </c>
      <c r="C1126" t="s">
        <v>5661</v>
      </c>
      <c r="D1126" t="s">
        <v>5248</v>
      </c>
      <c r="E1126">
        <v>399.56</v>
      </c>
      <c r="F1126">
        <v>419.96</v>
      </c>
      <c r="G1126">
        <v>470.18</v>
      </c>
      <c r="H1126">
        <v>380.87</v>
      </c>
    </row>
    <row r="1127" spans="1:8" x14ac:dyDescent="0.25">
      <c r="A1127" t="s">
        <v>414</v>
      </c>
      <c r="B1127">
        <v>17</v>
      </c>
      <c r="C1127" t="s">
        <v>4893</v>
      </c>
      <c r="D1127" t="s">
        <v>4894</v>
      </c>
      <c r="E1127">
        <v>194.02</v>
      </c>
      <c r="F1127">
        <v>192.03</v>
      </c>
      <c r="G1127">
        <v>400.48</v>
      </c>
      <c r="H1127">
        <v>374.82</v>
      </c>
    </row>
    <row r="1128" spans="1:8" x14ac:dyDescent="0.25">
      <c r="A1128" t="s">
        <v>414</v>
      </c>
      <c r="B1128">
        <v>18</v>
      </c>
      <c r="C1128" t="s">
        <v>4847</v>
      </c>
      <c r="D1128" t="s">
        <v>4848</v>
      </c>
      <c r="E1128">
        <v>128.91</v>
      </c>
      <c r="F1128">
        <v>127.37</v>
      </c>
      <c r="G1128">
        <v>286.74</v>
      </c>
      <c r="H1128">
        <v>298.13</v>
      </c>
    </row>
    <row r="1129" spans="1:8" x14ac:dyDescent="0.25">
      <c r="A1129" t="s">
        <v>414</v>
      </c>
      <c r="B1129">
        <v>19</v>
      </c>
      <c r="C1129" t="s">
        <v>5362</v>
      </c>
      <c r="D1129" t="s">
        <v>5363</v>
      </c>
      <c r="E1129">
        <v>191.63</v>
      </c>
      <c r="F1129">
        <v>177.73</v>
      </c>
      <c r="G1129">
        <v>309.92</v>
      </c>
      <c r="H1129">
        <v>296.77999999999997</v>
      </c>
    </row>
    <row r="1130" spans="1:8" x14ac:dyDescent="0.25">
      <c r="A1130" t="s">
        <v>414</v>
      </c>
      <c r="B1130">
        <v>20</v>
      </c>
      <c r="C1130" t="s">
        <v>5264</v>
      </c>
      <c r="D1130" t="s">
        <v>5265</v>
      </c>
      <c r="E1130">
        <v>277.58</v>
      </c>
      <c r="F1130">
        <v>203.42</v>
      </c>
      <c r="G1130">
        <v>318.10000000000002</v>
      </c>
      <c r="H1130">
        <v>289.66000000000003</v>
      </c>
    </row>
    <row r="1131" spans="1:8" x14ac:dyDescent="0.25">
      <c r="A1131" t="s">
        <v>414</v>
      </c>
      <c r="B1131">
        <v>21</v>
      </c>
      <c r="C1131" t="s">
        <v>4975</v>
      </c>
      <c r="D1131" t="s">
        <v>4976</v>
      </c>
      <c r="E1131">
        <v>320.08999999999997</v>
      </c>
      <c r="F1131">
        <v>444.23</v>
      </c>
      <c r="G1131">
        <v>562.74</v>
      </c>
      <c r="H1131">
        <v>286.13</v>
      </c>
    </row>
    <row r="1132" spans="1:8" x14ac:dyDescent="0.25">
      <c r="A1132" t="s">
        <v>414</v>
      </c>
      <c r="B1132">
        <v>22</v>
      </c>
      <c r="C1132" t="s">
        <v>4879</v>
      </c>
      <c r="D1132" t="s">
        <v>4880</v>
      </c>
      <c r="E1132">
        <v>265.25</v>
      </c>
      <c r="F1132">
        <v>335.27</v>
      </c>
      <c r="G1132">
        <v>273.2</v>
      </c>
      <c r="H1132">
        <v>282.38</v>
      </c>
    </row>
    <row r="1133" spans="1:8" x14ac:dyDescent="0.25">
      <c r="A1133" t="s">
        <v>414</v>
      </c>
      <c r="B1133">
        <v>23</v>
      </c>
      <c r="C1133" t="s">
        <v>5833</v>
      </c>
      <c r="D1133" t="s">
        <v>5834</v>
      </c>
      <c r="E1133">
        <v>202.48</v>
      </c>
      <c r="F1133">
        <v>216.02</v>
      </c>
      <c r="G1133">
        <v>304.24</v>
      </c>
      <c r="H1133">
        <v>278.7</v>
      </c>
    </row>
    <row r="1134" spans="1:8" x14ac:dyDescent="0.25">
      <c r="A1134" t="s">
        <v>414</v>
      </c>
      <c r="B1134">
        <v>24</v>
      </c>
      <c r="C1134" t="s">
        <v>5811</v>
      </c>
      <c r="D1134" t="s">
        <v>5812</v>
      </c>
      <c r="E1134">
        <v>308.89999999999998</v>
      </c>
      <c r="F1134">
        <v>397.46</v>
      </c>
      <c r="G1134">
        <v>445.31</v>
      </c>
      <c r="H1134">
        <v>277.98</v>
      </c>
    </row>
    <row r="1135" spans="1:8" x14ac:dyDescent="0.25">
      <c r="A1135" t="s">
        <v>414</v>
      </c>
      <c r="B1135">
        <v>25</v>
      </c>
      <c r="C1135" t="s">
        <v>4861</v>
      </c>
      <c r="D1135" t="s">
        <v>4862</v>
      </c>
      <c r="E1135">
        <v>308.20999999999998</v>
      </c>
      <c r="F1135">
        <v>308.3</v>
      </c>
      <c r="G1135">
        <v>332.39</v>
      </c>
      <c r="H1135">
        <v>273.5</v>
      </c>
    </row>
    <row r="1136" spans="1:8" x14ac:dyDescent="0.25">
      <c r="A1136" t="s">
        <v>417</v>
      </c>
      <c r="B1136">
        <v>0</v>
      </c>
      <c r="C1136" t="s">
        <v>4742</v>
      </c>
      <c r="D1136" t="s">
        <v>4743</v>
      </c>
      <c r="E1136">
        <v>1098.53</v>
      </c>
      <c r="F1136">
        <v>1112.5999999999999</v>
      </c>
      <c r="G1136">
        <v>1148.33</v>
      </c>
      <c r="H1136">
        <v>1262.6500000000001</v>
      </c>
    </row>
    <row r="1137" spans="1:8" x14ac:dyDescent="0.25">
      <c r="A1137" t="s">
        <v>417</v>
      </c>
      <c r="B1137">
        <v>0</v>
      </c>
      <c r="C1137" t="s">
        <v>354</v>
      </c>
      <c r="D1137" t="s">
        <v>4744</v>
      </c>
      <c r="E1137">
        <v>365.64</v>
      </c>
      <c r="F1137">
        <v>377.76</v>
      </c>
      <c r="G1137">
        <v>435.53</v>
      </c>
      <c r="H1137">
        <v>581.69000000000005</v>
      </c>
    </row>
    <row r="1138" spans="1:8" x14ac:dyDescent="0.25">
      <c r="A1138" t="s">
        <v>417</v>
      </c>
      <c r="B1138">
        <v>1</v>
      </c>
      <c r="C1138" t="s">
        <v>6219</v>
      </c>
      <c r="D1138" t="s">
        <v>6220</v>
      </c>
      <c r="E1138">
        <v>140.13</v>
      </c>
      <c r="F1138">
        <v>137.31</v>
      </c>
      <c r="G1138">
        <v>168.34</v>
      </c>
      <c r="H1138">
        <v>171.46</v>
      </c>
    </row>
    <row r="1139" spans="1:8" x14ac:dyDescent="0.25">
      <c r="A1139" t="s">
        <v>417</v>
      </c>
      <c r="B1139">
        <v>2</v>
      </c>
      <c r="C1139" t="s">
        <v>5887</v>
      </c>
      <c r="D1139" t="s">
        <v>5888</v>
      </c>
      <c r="E1139">
        <v>0.13</v>
      </c>
      <c r="F1139">
        <v>1.78</v>
      </c>
      <c r="G1139">
        <v>3.04</v>
      </c>
      <c r="H1139">
        <v>48.35</v>
      </c>
    </row>
    <row r="1140" spans="1:8" x14ac:dyDescent="0.25">
      <c r="A1140" t="s">
        <v>417</v>
      </c>
      <c r="B1140">
        <v>3</v>
      </c>
      <c r="C1140" t="s">
        <v>4933</v>
      </c>
      <c r="D1140" t="s">
        <v>4934</v>
      </c>
      <c r="E1140">
        <v>22.74</v>
      </c>
      <c r="F1140">
        <v>22.96</v>
      </c>
      <c r="G1140">
        <v>30.23</v>
      </c>
      <c r="H1140">
        <v>42.5</v>
      </c>
    </row>
    <row r="1141" spans="1:8" x14ac:dyDescent="0.25">
      <c r="A1141" t="s">
        <v>417</v>
      </c>
      <c r="B1141">
        <v>4</v>
      </c>
      <c r="C1141" t="s">
        <v>5922</v>
      </c>
      <c r="D1141" t="s">
        <v>5923</v>
      </c>
      <c r="E1141">
        <v>0</v>
      </c>
      <c r="F1141">
        <v>4.7</v>
      </c>
      <c r="G1141">
        <v>22.12</v>
      </c>
      <c r="H1141">
        <v>35.979999999999997</v>
      </c>
    </row>
    <row r="1142" spans="1:8" x14ac:dyDescent="0.25">
      <c r="A1142" t="s">
        <v>417</v>
      </c>
      <c r="B1142">
        <v>5</v>
      </c>
      <c r="C1142" t="s">
        <v>5603</v>
      </c>
      <c r="D1142" t="s">
        <v>5604</v>
      </c>
      <c r="E1142">
        <v>29.75</v>
      </c>
      <c r="F1142">
        <v>20.54</v>
      </c>
      <c r="G1142">
        <v>14.86</v>
      </c>
      <c r="H1142">
        <v>27.28</v>
      </c>
    </row>
    <row r="1143" spans="1:8" x14ac:dyDescent="0.25">
      <c r="A1143" t="s">
        <v>417</v>
      </c>
      <c r="B1143">
        <v>6</v>
      </c>
      <c r="C1143" t="s">
        <v>6020</v>
      </c>
      <c r="D1143" t="s">
        <v>6021</v>
      </c>
      <c r="E1143">
        <v>15.64</v>
      </c>
      <c r="F1143">
        <v>17.739999999999998</v>
      </c>
      <c r="G1143">
        <v>25.37</v>
      </c>
      <c r="H1143">
        <v>26.59</v>
      </c>
    </row>
    <row r="1144" spans="1:8" x14ac:dyDescent="0.25">
      <c r="A1144" t="s">
        <v>417</v>
      </c>
      <c r="B1144">
        <v>7</v>
      </c>
      <c r="C1144" t="s">
        <v>5346</v>
      </c>
      <c r="D1144" t="s">
        <v>5347</v>
      </c>
      <c r="E1144">
        <v>0.18</v>
      </c>
      <c r="F1144">
        <v>0.33</v>
      </c>
      <c r="G1144">
        <v>1.48</v>
      </c>
      <c r="H1144">
        <v>21.53</v>
      </c>
    </row>
    <row r="1145" spans="1:8" x14ac:dyDescent="0.25">
      <c r="A1145" t="s">
        <v>417</v>
      </c>
      <c r="B1145">
        <v>8</v>
      </c>
      <c r="C1145" t="s">
        <v>6148</v>
      </c>
      <c r="D1145" t="s">
        <v>6149</v>
      </c>
      <c r="E1145">
        <v>0</v>
      </c>
      <c r="F1145">
        <v>0</v>
      </c>
      <c r="G1145">
        <v>0</v>
      </c>
      <c r="H1145">
        <v>20.23</v>
      </c>
    </row>
    <row r="1146" spans="1:8" x14ac:dyDescent="0.25">
      <c r="A1146" t="s">
        <v>417</v>
      </c>
      <c r="B1146">
        <v>9</v>
      </c>
      <c r="C1146" t="s">
        <v>6221</v>
      </c>
      <c r="D1146" t="s">
        <v>6222</v>
      </c>
      <c r="E1146">
        <v>0.45</v>
      </c>
      <c r="F1146">
        <v>0.54</v>
      </c>
      <c r="G1146">
        <v>14.51</v>
      </c>
      <c r="H1146">
        <v>17.82</v>
      </c>
    </row>
    <row r="1147" spans="1:8" x14ac:dyDescent="0.25">
      <c r="A1147" t="s">
        <v>417</v>
      </c>
      <c r="B1147">
        <v>10</v>
      </c>
      <c r="C1147" t="s">
        <v>5893</v>
      </c>
      <c r="D1147" t="s">
        <v>5894</v>
      </c>
      <c r="E1147">
        <v>22.29</v>
      </c>
      <c r="F1147">
        <v>20.87</v>
      </c>
      <c r="G1147">
        <v>14.34</v>
      </c>
      <c r="H1147">
        <v>16.920000000000002</v>
      </c>
    </row>
    <row r="1148" spans="1:8" x14ac:dyDescent="0.25">
      <c r="A1148" t="s">
        <v>417</v>
      </c>
      <c r="B1148">
        <v>11</v>
      </c>
      <c r="C1148" t="s">
        <v>6223</v>
      </c>
      <c r="D1148" t="s">
        <v>6224</v>
      </c>
      <c r="E1148">
        <v>0.01</v>
      </c>
      <c r="F1148">
        <v>0.02</v>
      </c>
      <c r="G1148">
        <v>0</v>
      </c>
      <c r="H1148">
        <v>15.21</v>
      </c>
    </row>
    <row r="1149" spans="1:8" x14ac:dyDescent="0.25">
      <c r="A1149" t="s">
        <v>417</v>
      </c>
      <c r="B1149">
        <v>12</v>
      </c>
      <c r="C1149" t="s">
        <v>6038</v>
      </c>
      <c r="D1149" t="s">
        <v>6039</v>
      </c>
      <c r="E1149">
        <v>2.37</v>
      </c>
      <c r="F1149">
        <v>4.0999999999999996</v>
      </c>
      <c r="G1149">
        <v>6.22</v>
      </c>
      <c r="H1149">
        <v>13.1</v>
      </c>
    </row>
    <row r="1150" spans="1:8" x14ac:dyDescent="0.25">
      <c r="A1150" t="s">
        <v>417</v>
      </c>
      <c r="B1150">
        <v>13</v>
      </c>
      <c r="C1150" t="s">
        <v>6030</v>
      </c>
      <c r="D1150" t="s">
        <v>5846</v>
      </c>
      <c r="E1150">
        <v>15.24</v>
      </c>
      <c r="F1150">
        <v>18.559999999999999</v>
      </c>
      <c r="G1150">
        <v>10.55</v>
      </c>
      <c r="H1150">
        <v>11.41</v>
      </c>
    </row>
    <row r="1151" spans="1:8" x14ac:dyDescent="0.25">
      <c r="A1151" t="s">
        <v>417</v>
      </c>
      <c r="B1151">
        <v>14</v>
      </c>
      <c r="C1151" t="s">
        <v>4905</v>
      </c>
      <c r="D1151" t="s">
        <v>4906</v>
      </c>
      <c r="E1151">
        <v>9.0500000000000007</v>
      </c>
      <c r="F1151">
        <v>7.79</v>
      </c>
      <c r="G1151">
        <v>6.72</v>
      </c>
      <c r="H1151">
        <v>10.71</v>
      </c>
    </row>
    <row r="1152" spans="1:8" x14ac:dyDescent="0.25">
      <c r="A1152" t="s">
        <v>417</v>
      </c>
      <c r="B1152">
        <v>15</v>
      </c>
      <c r="C1152" t="s">
        <v>5618</v>
      </c>
      <c r="D1152" t="s">
        <v>4783</v>
      </c>
      <c r="E1152">
        <v>18.48</v>
      </c>
      <c r="F1152">
        <v>21.19</v>
      </c>
      <c r="G1152">
        <v>20.91</v>
      </c>
      <c r="H1152">
        <v>10.25</v>
      </c>
    </row>
    <row r="1153" spans="1:8" x14ac:dyDescent="0.25">
      <c r="A1153" t="s">
        <v>417</v>
      </c>
      <c r="B1153">
        <v>16</v>
      </c>
      <c r="C1153" t="s">
        <v>5255</v>
      </c>
      <c r="D1153" t="s">
        <v>5256</v>
      </c>
      <c r="E1153">
        <v>18.59</v>
      </c>
      <c r="F1153">
        <v>9.5</v>
      </c>
      <c r="G1153">
        <v>12.1</v>
      </c>
      <c r="H1153">
        <v>10.25</v>
      </c>
    </row>
    <row r="1154" spans="1:8" x14ac:dyDescent="0.25">
      <c r="A1154" t="s">
        <v>417</v>
      </c>
      <c r="B1154">
        <v>17</v>
      </c>
      <c r="C1154" t="s">
        <v>5738</v>
      </c>
      <c r="D1154" t="s">
        <v>5739</v>
      </c>
      <c r="E1154">
        <v>6.98</v>
      </c>
      <c r="F1154">
        <v>7.52</v>
      </c>
      <c r="G1154">
        <v>8.0399999999999991</v>
      </c>
      <c r="H1154">
        <v>9.83</v>
      </c>
    </row>
    <row r="1155" spans="1:8" x14ac:dyDescent="0.25">
      <c r="A1155" t="s">
        <v>417</v>
      </c>
      <c r="B1155">
        <v>18</v>
      </c>
      <c r="C1155" t="s">
        <v>5192</v>
      </c>
      <c r="D1155" t="s">
        <v>5193</v>
      </c>
      <c r="E1155">
        <v>9.6</v>
      </c>
      <c r="F1155">
        <v>11.98</v>
      </c>
      <c r="G1155">
        <v>6.9</v>
      </c>
      <c r="H1155">
        <v>9.81</v>
      </c>
    </row>
    <row r="1156" spans="1:8" x14ac:dyDescent="0.25">
      <c r="A1156" t="s">
        <v>417</v>
      </c>
      <c r="B1156">
        <v>19</v>
      </c>
      <c r="C1156" t="s">
        <v>5282</v>
      </c>
      <c r="D1156" t="s">
        <v>5283</v>
      </c>
      <c r="E1156">
        <v>10.94</v>
      </c>
      <c r="F1156">
        <v>23.99</v>
      </c>
      <c r="G1156">
        <v>6.67</v>
      </c>
      <c r="H1156">
        <v>9.77</v>
      </c>
    </row>
    <row r="1157" spans="1:8" x14ac:dyDescent="0.25">
      <c r="A1157" t="s">
        <v>417</v>
      </c>
      <c r="B1157">
        <v>20</v>
      </c>
      <c r="C1157" t="s">
        <v>5178</v>
      </c>
      <c r="D1157" t="s">
        <v>5179</v>
      </c>
      <c r="E1157">
        <v>0.63</v>
      </c>
      <c r="F1157">
        <v>0.22</v>
      </c>
      <c r="G1157">
        <v>3.3</v>
      </c>
      <c r="H1157">
        <v>9.4499999999999993</v>
      </c>
    </row>
    <row r="1158" spans="1:8" x14ac:dyDescent="0.25">
      <c r="A1158" t="s">
        <v>417</v>
      </c>
      <c r="B1158">
        <v>21</v>
      </c>
      <c r="C1158" t="s">
        <v>6022</v>
      </c>
      <c r="D1158" t="s">
        <v>6023</v>
      </c>
      <c r="E1158">
        <v>10.16</v>
      </c>
      <c r="F1158">
        <v>13.06</v>
      </c>
      <c r="G1158">
        <v>14.19</v>
      </c>
      <c r="H1158">
        <v>9.34</v>
      </c>
    </row>
    <row r="1159" spans="1:8" x14ac:dyDescent="0.25">
      <c r="A1159" t="s">
        <v>417</v>
      </c>
      <c r="B1159">
        <v>22</v>
      </c>
      <c r="C1159" t="s">
        <v>5613</v>
      </c>
      <c r="D1159" t="s">
        <v>5256</v>
      </c>
      <c r="E1159">
        <v>11.54</v>
      </c>
      <c r="F1159">
        <v>6.69</v>
      </c>
      <c r="G1159">
        <v>8.7799999999999994</v>
      </c>
      <c r="H1159">
        <v>9.02</v>
      </c>
    </row>
    <row r="1160" spans="1:8" x14ac:dyDescent="0.25">
      <c r="A1160" t="s">
        <v>417</v>
      </c>
      <c r="B1160">
        <v>23</v>
      </c>
      <c r="C1160" t="s">
        <v>5184</v>
      </c>
      <c r="D1160" t="s">
        <v>5185</v>
      </c>
      <c r="E1160">
        <v>6.52</v>
      </c>
      <c r="F1160">
        <v>6.64</v>
      </c>
      <c r="G1160">
        <v>7.48</v>
      </c>
      <c r="H1160">
        <v>8.59</v>
      </c>
    </row>
    <row r="1161" spans="1:8" x14ac:dyDescent="0.25">
      <c r="A1161" t="s">
        <v>417</v>
      </c>
      <c r="B1161">
        <v>24</v>
      </c>
      <c r="C1161" t="s">
        <v>5140</v>
      </c>
      <c r="D1161" t="s">
        <v>5141</v>
      </c>
      <c r="E1161">
        <v>10.26</v>
      </c>
      <c r="F1161">
        <v>12.3</v>
      </c>
      <c r="G1161">
        <v>19.63</v>
      </c>
      <c r="H1161">
        <v>8.41</v>
      </c>
    </row>
    <row r="1162" spans="1:8" x14ac:dyDescent="0.25">
      <c r="A1162" t="s">
        <v>417</v>
      </c>
      <c r="B1162">
        <v>25</v>
      </c>
      <c r="C1162" t="s">
        <v>6225</v>
      </c>
      <c r="D1162" t="s">
        <v>5691</v>
      </c>
      <c r="E1162">
        <v>3.96</v>
      </c>
      <c r="F1162">
        <v>7.44</v>
      </c>
      <c r="G1162">
        <v>9.77</v>
      </c>
      <c r="H1162">
        <v>7.9</v>
      </c>
    </row>
    <row r="1163" spans="1:8" x14ac:dyDescent="0.25">
      <c r="A1163" t="s">
        <v>420</v>
      </c>
      <c r="B1163">
        <v>0</v>
      </c>
      <c r="C1163" t="s">
        <v>4742</v>
      </c>
      <c r="D1163" t="s">
        <v>4743</v>
      </c>
      <c r="E1163">
        <v>78749.33</v>
      </c>
      <c r="F1163">
        <v>85992.66</v>
      </c>
      <c r="G1163">
        <v>87187.19</v>
      </c>
      <c r="H1163">
        <v>83703.92</v>
      </c>
    </row>
    <row r="1164" spans="1:8" x14ac:dyDescent="0.25">
      <c r="A1164" t="s">
        <v>420</v>
      </c>
      <c r="B1164">
        <v>0</v>
      </c>
      <c r="C1164" t="s">
        <v>354</v>
      </c>
      <c r="D1164" t="s">
        <v>4744</v>
      </c>
      <c r="E1164">
        <v>38344.46</v>
      </c>
      <c r="F1164">
        <v>43168.14</v>
      </c>
      <c r="G1164">
        <v>45665.99</v>
      </c>
      <c r="H1164">
        <v>46138.27</v>
      </c>
    </row>
    <row r="1165" spans="1:8" x14ac:dyDescent="0.25">
      <c r="A1165" t="s">
        <v>420</v>
      </c>
      <c r="B1165">
        <v>1</v>
      </c>
      <c r="C1165" t="s">
        <v>4847</v>
      </c>
      <c r="D1165" t="s">
        <v>4848</v>
      </c>
      <c r="E1165">
        <v>9181.2999999999993</v>
      </c>
      <c r="F1165">
        <v>9072.5499999999993</v>
      </c>
      <c r="G1165">
        <v>9189.09</v>
      </c>
      <c r="H1165">
        <v>9161.42</v>
      </c>
    </row>
    <row r="1166" spans="1:8" x14ac:dyDescent="0.25">
      <c r="A1166" t="s">
        <v>420</v>
      </c>
      <c r="B1166">
        <v>2</v>
      </c>
      <c r="C1166" t="s">
        <v>4933</v>
      </c>
      <c r="D1166" t="s">
        <v>4934</v>
      </c>
      <c r="E1166">
        <v>5920.93</v>
      </c>
      <c r="F1166">
        <v>5577.16</v>
      </c>
      <c r="G1166">
        <v>7148.27</v>
      </c>
      <c r="H1166">
        <v>7239.51</v>
      </c>
    </row>
    <row r="1167" spans="1:8" x14ac:dyDescent="0.25">
      <c r="A1167" t="s">
        <v>420</v>
      </c>
      <c r="B1167">
        <v>3</v>
      </c>
      <c r="C1167" t="s">
        <v>4745</v>
      </c>
      <c r="D1167" t="s">
        <v>4746</v>
      </c>
      <c r="E1167">
        <v>4970.04</v>
      </c>
      <c r="F1167">
        <v>6787.87</v>
      </c>
      <c r="G1167">
        <v>7663.54</v>
      </c>
      <c r="H1167">
        <v>6560.23</v>
      </c>
    </row>
    <row r="1168" spans="1:8" x14ac:dyDescent="0.25">
      <c r="A1168" t="s">
        <v>420</v>
      </c>
      <c r="B1168">
        <v>4</v>
      </c>
      <c r="C1168" t="s">
        <v>4941</v>
      </c>
      <c r="D1168" t="s">
        <v>4942</v>
      </c>
      <c r="E1168">
        <v>574</v>
      </c>
      <c r="F1168">
        <v>1002.46</v>
      </c>
      <c r="G1168">
        <v>2808.17</v>
      </c>
      <c r="H1168">
        <v>4462.54</v>
      </c>
    </row>
    <row r="1169" spans="1:8" x14ac:dyDescent="0.25">
      <c r="A1169" t="s">
        <v>420</v>
      </c>
      <c r="B1169">
        <v>5</v>
      </c>
      <c r="C1169" t="s">
        <v>4937</v>
      </c>
      <c r="D1169" t="s">
        <v>4938</v>
      </c>
      <c r="E1169">
        <v>4970.04</v>
      </c>
      <c r="F1169">
        <v>6854.47</v>
      </c>
      <c r="G1169">
        <v>4371.0200000000004</v>
      </c>
      <c r="H1169">
        <v>3611.72</v>
      </c>
    </row>
    <row r="1170" spans="1:8" x14ac:dyDescent="0.25">
      <c r="A1170" t="s">
        <v>420</v>
      </c>
      <c r="B1170">
        <v>6</v>
      </c>
      <c r="C1170" t="s">
        <v>4843</v>
      </c>
      <c r="D1170" t="s">
        <v>4844</v>
      </c>
      <c r="E1170">
        <v>1867.17</v>
      </c>
      <c r="F1170">
        <v>2047.61</v>
      </c>
      <c r="G1170">
        <v>2497.16</v>
      </c>
      <c r="H1170">
        <v>2130.12</v>
      </c>
    </row>
    <row r="1171" spans="1:8" x14ac:dyDescent="0.25">
      <c r="A1171" t="s">
        <v>420</v>
      </c>
      <c r="B1171">
        <v>7</v>
      </c>
      <c r="C1171" t="s">
        <v>4865</v>
      </c>
      <c r="D1171" t="s">
        <v>4866</v>
      </c>
      <c r="E1171">
        <v>390.38</v>
      </c>
      <c r="F1171">
        <v>540.26</v>
      </c>
      <c r="G1171">
        <v>628.32000000000005</v>
      </c>
      <c r="H1171">
        <v>1346.01</v>
      </c>
    </row>
    <row r="1172" spans="1:8" x14ac:dyDescent="0.25">
      <c r="A1172" t="s">
        <v>420</v>
      </c>
      <c r="B1172">
        <v>8</v>
      </c>
      <c r="C1172" t="s">
        <v>4925</v>
      </c>
      <c r="D1172" t="s">
        <v>4926</v>
      </c>
      <c r="E1172">
        <v>505.62</v>
      </c>
      <c r="F1172">
        <v>500.52</v>
      </c>
      <c r="G1172">
        <v>255.27</v>
      </c>
      <c r="H1172">
        <v>1223.81</v>
      </c>
    </row>
    <row r="1173" spans="1:8" x14ac:dyDescent="0.25">
      <c r="A1173" t="s">
        <v>420</v>
      </c>
      <c r="B1173">
        <v>9</v>
      </c>
      <c r="C1173" t="s">
        <v>4753</v>
      </c>
      <c r="D1173" t="s">
        <v>4746</v>
      </c>
      <c r="E1173">
        <v>2422.67</v>
      </c>
      <c r="F1173">
        <v>2111.09</v>
      </c>
      <c r="G1173">
        <v>2006.15</v>
      </c>
      <c r="H1173">
        <v>1162.46</v>
      </c>
    </row>
    <row r="1174" spans="1:8" x14ac:dyDescent="0.25">
      <c r="A1174" t="s">
        <v>420</v>
      </c>
      <c r="B1174">
        <v>10</v>
      </c>
      <c r="C1174" t="s">
        <v>5370</v>
      </c>
      <c r="D1174" t="s">
        <v>5371</v>
      </c>
      <c r="E1174">
        <v>270.51</v>
      </c>
      <c r="F1174">
        <v>821.5</v>
      </c>
      <c r="G1174">
        <v>1410.54</v>
      </c>
      <c r="H1174">
        <v>1027.22</v>
      </c>
    </row>
    <row r="1175" spans="1:8" x14ac:dyDescent="0.25">
      <c r="A1175" t="s">
        <v>420</v>
      </c>
      <c r="B1175">
        <v>11</v>
      </c>
      <c r="C1175" t="s">
        <v>4849</v>
      </c>
      <c r="D1175" t="s">
        <v>4850</v>
      </c>
      <c r="E1175">
        <v>213.28</v>
      </c>
      <c r="F1175">
        <v>485.8</v>
      </c>
      <c r="G1175">
        <v>617.70000000000005</v>
      </c>
      <c r="H1175">
        <v>846.21</v>
      </c>
    </row>
    <row r="1176" spans="1:8" x14ac:dyDescent="0.25">
      <c r="A1176" t="s">
        <v>420</v>
      </c>
      <c r="B1176">
        <v>12</v>
      </c>
      <c r="C1176" t="s">
        <v>5196</v>
      </c>
      <c r="D1176" t="s">
        <v>5197</v>
      </c>
      <c r="E1176">
        <v>1102.75</v>
      </c>
      <c r="F1176">
        <v>1028.77</v>
      </c>
      <c r="G1176">
        <v>989.09</v>
      </c>
      <c r="H1176">
        <v>713.45</v>
      </c>
    </row>
    <row r="1177" spans="1:8" x14ac:dyDescent="0.25">
      <c r="A1177" t="s">
        <v>420</v>
      </c>
      <c r="B1177">
        <v>13</v>
      </c>
      <c r="C1177" t="s">
        <v>4857</v>
      </c>
      <c r="D1177" t="s">
        <v>4858</v>
      </c>
      <c r="E1177">
        <v>377.96</v>
      </c>
      <c r="F1177">
        <v>542.96</v>
      </c>
      <c r="G1177">
        <v>684.62</v>
      </c>
      <c r="H1177">
        <v>668.28</v>
      </c>
    </row>
    <row r="1178" spans="1:8" x14ac:dyDescent="0.25">
      <c r="A1178" t="s">
        <v>420</v>
      </c>
      <c r="B1178">
        <v>14</v>
      </c>
      <c r="C1178" t="s">
        <v>5839</v>
      </c>
      <c r="D1178" t="s">
        <v>5840</v>
      </c>
      <c r="E1178">
        <v>44.79</v>
      </c>
      <c r="F1178">
        <v>52.65</v>
      </c>
      <c r="G1178">
        <v>52.77</v>
      </c>
      <c r="H1178">
        <v>621.41999999999996</v>
      </c>
    </row>
    <row r="1179" spans="1:8" x14ac:dyDescent="0.25">
      <c r="A1179" t="s">
        <v>420</v>
      </c>
      <c r="B1179">
        <v>15</v>
      </c>
      <c r="C1179" t="s">
        <v>5023</v>
      </c>
      <c r="D1179" t="s">
        <v>5024</v>
      </c>
      <c r="E1179">
        <v>749.24</v>
      </c>
      <c r="F1179">
        <v>814.46</v>
      </c>
      <c r="G1179">
        <v>788.37</v>
      </c>
      <c r="H1179">
        <v>605.71</v>
      </c>
    </row>
    <row r="1180" spans="1:8" x14ac:dyDescent="0.25">
      <c r="A1180" t="s">
        <v>420</v>
      </c>
      <c r="B1180">
        <v>16</v>
      </c>
      <c r="C1180" t="s">
        <v>4837</v>
      </c>
      <c r="D1180" t="s">
        <v>4838</v>
      </c>
      <c r="E1180">
        <v>306.05</v>
      </c>
      <c r="F1180">
        <v>425.36</v>
      </c>
      <c r="G1180">
        <v>299.25</v>
      </c>
      <c r="H1180">
        <v>569.04999999999995</v>
      </c>
    </row>
    <row r="1181" spans="1:8" x14ac:dyDescent="0.25">
      <c r="A1181" t="s">
        <v>420</v>
      </c>
      <c r="B1181">
        <v>17</v>
      </c>
      <c r="C1181" t="s">
        <v>4776</v>
      </c>
      <c r="D1181" t="s">
        <v>4777</v>
      </c>
      <c r="E1181">
        <v>516.30999999999995</v>
      </c>
      <c r="F1181">
        <v>486.58</v>
      </c>
      <c r="G1181">
        <v>547.11</v>
      </c>
      <c r="H1181">
        <v>531.38</v>
      </c>
    </row>
    <row r="1182" spans="1:8" x14ac:dyDescent="0.25">
      <c r="A1182" t="s">
        <v>420</v>
      </c>
      <c r="B1182">
        <v>18</v>
      </c>
      <c r="C1182" t="s">
        <v>5897</v>
      </c>
      <c r="D1182" t="s">
        <v>5898</v>
      </c>
      <c r="E1182">
        <v>759.04</v>
      </c>
      <c r="F1182">
        <v>774.45</v>
      </c>
      <c r="G1182">
        <v>761.62</v>
      </c>
      <c r="H1182">
        <v>527</v>
      </c>
    </row>
    <row r="1183" spans="1:8" x14ac:dyDescent="0.25">
      <c r="A1183" t="s">
        <v>420</v>
      </c>
      <c r="B1183">
        <v>19</v>
      </c>
      <c r="C1183" t="s">
        <v>5210</v>
      </c>
      <c r="D1183" t="s">
        <v>5211</v>
      </c>
      <c r="E1183">
        <v>917.48</v>
      </c>
      <c r="F1183">
        <v>755.59</v>
      </c>
      <c r="G1183">
        <v>663.7</v>
      </c>
      <c r="H1183">
        <v>523.39</v>
      </c>
    </row>
    <row r="1184" spans="1:8" x14ac:dyDescent="0.25">
      <c r="A1184" t="s">
        <v>420</v>
      </c>
      <c r="B1184">
        <v>20</v>
      </c>
      <c r="C1184" t="s">
        <v>5206</v>
      </c>
      <c r="D1184" t="s">
        <v>5207</v>
      </c>
      <c r="E1184">
        <v>548.23</v>
      </c>
      <c r="F1184">
        <v>432.78</v>
      </c>
      <c r="G1184">
        <v>525.76</v>
      </c>
      <c r="H1184">
        <v>514.4</v>
      </c>
    </row>
    <row r="1185" spans="1:8" x14ac:dyDescent="0.25">
      <c r="A1185" t="s">
        <v>420</v>
      </c>
      <c r="B1185">
        <v>21</v>
      </c>
      <c r="C1185" t="s">
        <v>5413</v>
      </c>
      <c r="D1185" t="s">
        <v>5414</v>
      </c>
      <c r="E1185">
        <v>224.85</v>
      </c>
      <c r="F1185">
        <v>315.11</v>
      </c>
      <c r="G1185">
        <v>320.81</v>
      </c>
      <c r="H1185">
        <v>447.49</v>
      </c>
    </row>
    <row r="1186" spans="1:8" x14ac:dyDescent="0.25">
      <c r="A1186" t="s">
        <v>420</v>
      </c>
      <c r="B1186">
        <v>22</v>
      </c>
      <c r="C1186" t="s">
        <v>6226</v>
      </c>
      <c r="D1186" t="s">
        <v>6227</v>
      </c>
      <c r="E1186">
        <v>287.73</v>
      </c>
      <c r="F1186">
        <v>343.75</v>
      </c>
      <c r="G1186">
        <v>315.89</v>
      </c>
      <c r="H1186">
        <v>421.05</v>
      </c>
    </row>
    <row r="1187" spans="1:8" x14ac:dyDescent="0.25">
      <c r="A1187" t="s">
        <v>420</v>
      </c>
      <c r="B1187">
        <v>23</v>
      </c>
      <c r="C1187" t="s">
        <v>6031</v>
      </c>
      <c r="D1187" t="s">
        <v>6029</v>
      </c>
      <c r="E1187">
        <v>291.22000000000003</v>
      </c>
      <c r="F1187">
        <v>311.75</v>
      </c>
      <c r="G1187">
        <v>367.72</v>
      </c>
      <c r="H1187">
        <v>409.23</v>
      </c>
    </row>
    <row r="1188" spans="1:8" x14ac:dyDescent="0.25">
      <c r="A1188" t="s">
        <v>420</v>
      </c>
      <c r="B1188">
        <v>24</v>
      </c>
      <c r="C1188" t="s">
        <v>4861</v>
      </c>
      <c r="D1188" t="s">
        <v>4862</v>
      </c>
      <c r="E1188">
        <v>459.21</v>
      </c>
      <c r="F1188">
        <v>536.65</v>
      </c>
      <c r="G1188">
        <v>419.79</v>
      </c>
      <c r="H1188">
        <v>408.1</v>
      </c>
    </row>
    <row r="1189" spans="1:8" x14ac:dyDescent="0.25">
      <c r="A1189" t="s">
        <v>420</v>
      </c>
      <c r="B1189">
        <v>25</v>
      </c>
      <c r="C1189" t="s">
        <v>5307</v>
      </c>
      <c r="D1189" t="s">
        <v>5201</v>
      </c>
      <c r="E1189">
        <v>473.65</v>
      </c>
      <c r="F1189">
        <v>545.98</v>
      </c>
      <c r="G1189">
        <v>334.26</v>
      </c>
      <c r="H1189">
        <v>407.07</v>
      </c>
    </row>
    <row r="1190" spans="1:8" x14ac:dyDescent="0.25">
      <c r="A1190" t="s">
        <v>423</v>
      </c>
      <c r="B1190">
        <v>0</v>
      </c>
      <c r="C1190" t="s">
        <v>4742</v>
      </c>
      <c r="D1190" t="s">
        <v>4743</v>
      </c>
      <c r="E1190">
        <v>262583.83</v>
      </c>
      <c r="F1190">
        <v>303753.73</v>
      </c>
      <c r="G1190">
        <v>294899.96999999997</v>
      </c>
      <c r="H1190">
        <v>247953.88</v>
      </c>
    </row>
    <row r="1191" spans="1:8" x14ac:dyDescent="0.25">
      <c r="A1191" t="s">
        <v>423</v>
      </c>
      <c r="B1191">
        <v>0</v>
      </c>
      <c r="C1191" t="s">
        <v>354</v>
      </c>
      <c r="D1191" t="s">
        <v>4744</v>
      </c>
      <c r="E1191">
        <v>118799.62</v>
      </c>
      <c r="F1191">
        <v>147482.6</v>
      </c>
      <c r="G1191">
        <v>139868.06</v>
      </c>
      <c r="H1191">
        <v>109113.01</v>
      </c>
    </row>
    <row r="1192" spans="1:8" x14ac:dyDescent="0.25">
      <c r="A1192" t="s">
        <v>423</v>
      </c>
      <c r="B1192">
        <v>1</v>
      </c>
      <c r="C1192" t="s">
        <v>637</v>
      </c>
      <c r="D1192" t="s">
        <v>4794</v>
      </c>
      <c r="E1192">
        <v>34516.559999999998</v>
      </c>
      <c r="F1192">
        <v>38357.550000000003</v>
      </c>
      <c r="G1192">
        <v>25607.62</v>
      </c>
      <c r="H1192">
        <v>16203.51</v>
      </c>
    </row>
    <row r="1193" spans="1:8" x14ac:dyDescent="0.25">
      <c r="A1193" t="s">
        <v>423</v>
      </c>
      <c r="B1193">
        <v>2</v>
      </c>
      <c r="C1193" t="s">
        <v>4865</v>
      </c>
      <c r="D1193" t="s">
        <v>4866</v>
      </c>
      <c r="E1193">
        <v>13775.09</v>
      </c>
      <c r="F1193">
        <v>18669.05</v>
      </c>
      <c r="G1193">
        <v>18840.689999999999</v>
      </c>
      <c r="H1193">
        <v>13813.86</v>
      </c>
    </row>
    <row r="1194" spans="1:8" x14ac:dyDescent="0.25">
      <c r="A1194" t="s">
        <v>423</v>
      </c>
      <c r="B1194">
        <v>3</v>
      </c>
      <c r="C1194" t="s">
        <v>4843</v>
      </c>
      <c r="D1194" t="s">
        <v>4844</v>
      </c>
      <c r="E1194">
        <v>18994.52</v>
      </c>
      <c r="F1194">
        <v>17076.98</v>
      </c>
      <c r="G1194">
        <v>9474.69</v>
      </c>
      <c r="H1194">
        <v>8941.68</v>
      </c>
    </row>
    <row r="1195" spans="1:8" x14ac:dyDescent="0.25">
      <c r="A1195" t="s">
        <v>423</v>
      </c>
      <c r="B1195">
        <v>4</v>
      </c>
      <c r="C1195" t="s">
        <v>4937</v>
      </c>
      <c r="D1195" t="s">
        <v>4938</v>
      </c>
      <c r="E1195">
        <v>9505.43</v>
      </c>
      <c r="F1195">
        <v>8963.23</v>
      </c>
      <c r="G1195">
        <v>13529.66</v>
      </c>
      <c r="H1195">
        <v>8744.4500000000007</v>
      </c>
    </row>
    <row r="1196" spans="1:8" x14ac:dyDescent="0.25">
      <c r="A1196" t="s">
        <v>423</v>
      </c>
      <c r="B1196">
        <v>5</v>
      </c>
      <c r="C1196" t="s">
        <v>4745</v>
      </c>
      <c r="D1196" t="s">
        <v>4746</v>
      </c>
      <c r="E1196">
        <v>4607.28</v>
      </c>
      <c r="F1196">
        <v>12060.13</v>
      </c>
      <c r="G1196">
        <v>13909.98</v>
      </c>
      <c r="H1196">
        <v>8322.2099999999991</v>
      </c>
    </row>
    <row r="1197" spans="1:8" x14ac:dyDescent="0.25">
      <c r="A1197" t="s">
        <v>423</v>
      </c>
      <c r="B1197">
        <v>6</v>
      </c>
      <c r="C1197" t="s">
        <v>4837</v>
      </c>
      <c r="D1197" t="s">
        <v>4838</v>
      </c>
      <c r="E1197">
        <v>3960.91</v>
      </c>
      <c r="F1197">
        <v>5551.48</v>
      </c>
      <c r="G1197">
        <v>7316.44</v>
      </c>
      <c r="H1197">
        <v>7217.41</v>
      </c>
    </row>
    <row r="1198" spans="1:8" x14ac:dyDescent="0.25">
      <c r="A1198" t="s">
        <v>423</v>
      </c>
      <c r="B1198">
        <v>7</v>
      </c>
      <c r="C1198" t="s">
        <v>4753</v>
      </c>
      <c r="D1198" t="s">
        <v>4746</v>
      </c>
      <c r="E1198">
        <v>618.29</v>
      </c>
      <c r="F1198">
        <v>5045.43</v>
      </c>
      <c r="G1198">
        <v>6781.31</v>
      </c>
      <c r="H1198">
        <v>6878.61</v>
      </c>
    </row>
    <row r="1199" spans="1:8" x14ac:dyDescent="0.25">
      <c r="A1199" t="s">
        <v>423</v>
      </c>
      <c r="B1199">
        <v>8</v>
      </c>
      <c r="C1199" t="s">
        <v>643</v>
      </c>
      <c r="D1199" t="s">
        <v>4769</v>
      </c>
      <c r="E1199">
        <v>6110.88</v>
      </c>
      <c r="F1199">
        <v>8598.41</v>
      </c>
      <c r="G1199">
        <v>7733.72</v>
      </c>
      <c r="H1199">
        <v>5119.84</v>
      </c>
    </row>
    <row r="1200" spans="1:8" x14ac:dyDescent="0.25">
      <c r="A1200" t="s">
        <v>423</v>
      </c>
      <c r="B1200">
        <v>9</v>
      </c>
      <c r="C1200" t="s">
        <v>5849</v>
      </c>
      <c r="D1200" t="s">
        <v>5850</v>
      </c>
      <c r="E1200">
        <v>3869.57</v>
      </c>
      <c r="F1200">
        <v>4876.8100000000004</v>
      </c>
      <c r="G1200">
        <v>5116.1000000000004</v>
      </c>
      <c r="H1200">
        <v>4139.22</v>
      </c>
    </row>
    <row r="1201" spans="1:8" x14ac:dyDescent="0.25">
      <c r="A1201" t="s">
        <v>423</v>
      </c>
      <c r="B1201">
        <v>10</v>
      </c>
      <c r="C1201" t="s">
        <v>4765</v>
      </c>
      <c r="D1201" t="s">
        <v>4766</v>
      </c>
      <c r="E1201">
        <v>0.05</v>
      </c>
      <c r="F1201">
        <v>1261.3699999999999</v>
      </c>
      <c r="G1201">
        <v>3192.52</v>
      </c>
      <c r="H1201">
        <v>3374.36</v>
      </c>
    </row>
    <row r="1202" spans="1:8" x14ac:dyDescent="0.25">
      <c r="A1202" t="s">
        <v>423</v>
      </c>
      <c r="B1202">
        <v>11</v>
      </c>
      <c r="C1202" t="s">
        <v>5912</v>
      </c>
      <c r="D1202" t="s">
        <v>5913</v>
      </c>
      <c r="E1202">
        <v>2809.68</v>
      </c>
      <c r="F1202">
        <v>2824.76</v>
      </c>
      <c r="G1202">
        <v>3066.14</v>
      </c>
      <c r="H1202">
        <v>3010.77</v>
      </c>
    </row>
    <row r="1203" spans="1:8" x14ac:dyDescent="0.25">
      <c r="A1203" t="s">
        <v>423</v>
      </c>
      <c r="B1203">
        <v>12</v>
      </c>
      <c r="C1203" t="s">
        <v>4857</v>
      </c>
      <c r="D1203" t="s">
        <v>4858</v>
      </c>
      <c r="E1203">
        <v>1841.75</v>
      </c>
      <c r="F1203">
        <v>2250.6</v>
      </c>
      <c r="G1203">
        <v>2654.8</v>
      </c>
      <c r="H1203">
        <v>2576.39</v>
      </c>
    </row>
    <row r="1204" spans="1:8" x14ac:dyDescent="0.25">
      <c r="A1204" t="s">
        <v>423</v>
      </c>
      <c r="B1204">
        <v>13</v>
      </c>
      <c r="C1204" t="s">
        <v>4925</v>
      </c>
      <c r="D1204" t="s">
        <v>4926</v>
      </c>
      <c r="E1204">
        <v>2188.71</v>
      </c>
      <c r="F1204">
        <v>2800.95</v>
      </c>
      <c r="G1204">
        <v>2826.44</v>
      </c>
      <c r="H1204">
        <v>2521.16</v>
      </c>
    </row>
    <row r="1205" spans="1:8" x14ac:dyDescent="0.25">
      <c r="A1205" t="s">
        <v>423</v>
      </c>
      <c r="B1205">
        <v>14</v>
      </c>
      <c r="C1205" t="s">
        <v>5539</v>
      </c>
      <c r="D1205" t="s">
        <v>5540</v>
      </c>
      <c r="E1205">
        <v>435.93</v>
      </c>
      <c r="F1205">
        <v>974.11</v>
      </c>
      <c r="G1205">
        <v>1694.33</v>
      </c>
      <c r="H1205">
        <v>2215.5100000000002</v>
      </c>
    </row>
    <row r="1206" spans="1:8" x14ac:dyDescent="0.25">
      <c r="A1206" t="s">
        <v>423</v>
      </c>
      <c r="B1206">
        <v>15</v>
      </c>
      <c r="C1206" t="s">
        <v>5182</v>
      </c>
      <c r="D1206" t="s">
        <v>5183</v>
      </c>
      <c r="E1206">
        <v>1707.59</v>
      </c>
      <c r="F1206">
        <v>1392.91</v>
      </c>
      <c r="G1206">
        <v>1519.56</v>
      </c>
      <c r="H1206">
        <v>1947.47</v>
      </c>
    </row>
    <row r="1207" spans="1:8" x14ac:dyDescent="0.25">
      <c r="A1207" t="s">
        <v>423</v>
      </c>
      <c r="B1207">
        <v>16</v>
      </c>
      <c r="C1207" t="s">
        <v>5605</v>
      </c>
      <c r="D1207" t="s">
        <v>5606</v>
      </c>
      <c r="E1207">
        <v>1914.82</v>
      </c>
      <c r="F1207">
        <v>3114.24</v>
      </c>
      <c r="G1207">
        <v>3094.17</v>
      </c>
      <c r="H1207">
        <v>1768.06</v>
      </c>
    </row>
    <row r="1208" spans="1:8" x14ac:dyDescent="0.25">
      <c r="A1208" t="s">
        <v>423</v>
      </c>
      <c r="B1208">
        <v>17</v>
      </c>
      <c r="C1208" t="s">
        <v>4975</v>
      </c>
      <c r="D1208" t="s">
        <v>4976</v>
      </c>
      <c r="E1208">
        <v>1253.3399999999999</v>
      </c>
      <c r="F1208">
        <v>1819.6</v>
      </c>
      <c r="G1208">
        <v>2178.2600000000002</v>
      </c>
      <c r="H1208">
        <v>1717.59</v>
      </c>
    </row>
    <row r="1209" spans="1:8" x14ac:dyDescent="0.25">
      <c r="A1209" t="s">
        <v>423</v>
      </c>
      <c r="B1209">
        <v>18</v>
      </c>
      <c r="C1209" t="s">
        <v>4861</v>
      </c>
      <c r="D1209" t="s">
        <v>4862</v>
      </c>
      <c r="E1209">
        <v>1719.17</v>
      </c>
      <c r="F1209">
        <v>2126.9899999999998</v>
      </c>
      <c r="G1209">
        <v>1929.99</v>
      </c>
      <c r="H1209">
        <v>1468.09</v>
      </c>
    </row>
    <row r="1210" spans="1:8" x14ac:dyDescent="0.25">
      <c r="A1210" t="s">
        <v>423</v>
      </c>
      <c r="B1210">
        <v>19</v>
      </c>
      <c r="C1210" t="s">
        <v>5362</v>
      </c>
      <c r="D1210" t="s">
        <v>5363</v>
      </c>
      <c r="E1210">
        <v>2007.83</v>
      </c>
      <c r="F1210">
        <v>2040.25</v>
      </c>
      <c r="G1210">
        <v>1964.42</v>
      </c>
      <c r="H1210">
        <v>1467.43</v>
      </c>
    </row>
    <row r="1211" spans="1:8" x14ac:dyDescent="0.25">
      <c r="A1211" t="s">
        <v>423</v>
      </c>
      <c r="B1211">
        <v>20</v>
      </c>
      <c r="C1211" t="s">
        <v>4869</v>
      </c>
      <c r="D1211" t="s">
        <v>4870</v>
      </c>
      <c r="E1211">
        <v>1752.63</v>
      </c>
      <c r="F1211">
        <v>1737.71</v>
      </c>
      <c r="G1211">
        <v>1215.5</v>
      </c>
      <c r="H1211">
        <v>1410.29</v>
      </c>
    </row>
    <row r="1212" spans="1:8" x14ac:dyDescent="0.25">
      <c r="A1212" t="s">
        <v>423</v>
      </c>
      <c r="B1212">
        <v>21</v>
      </c>
      <c r="C1212" t="s">
        <v>5212</v>
      </c>
      <c r="D1212" t="s">
        <v>5213</v>
      </c>
      <c r="E1212">
        <v>1234.42</v>
      </c>
      <c r="F1212">
        <v>1230.8499999999999</v>
      </c>
      <c r="G1212">
        <v>1303.26</v>
      </c>
      <c r="H1212">
        <v>1339.91</v>
      </c>
    </row>
    <row r="1213" spans="1:8" x14ac:dyDescent="0.25">
      <c r="A1213" t="s">
        <v>423</v>
      </c>
      <c r="B1213">
        <v>22</v>
      </c>
      <c r="C1213" t="s">
        <v>4933</v>
      </c>
      <c r="D1213" t="s">
        <v>4934</v>
      </c>
      <c r="E1213">
        <v>851.66</v>
      </c>
      <c r="F1213">
        <v>1404.5</v>
      </c>
      <c r="G1213">
        <v>1706.67</v>
      </c>
      <c r="H1213">
        <v>1265.4100000000001</v>
      </c>
    </row>
    <row r="1214" spans="1:8" x14ac:dyDescent="0.25">
      <c r="A1214" t="s">
        <v>423</v>
      </c>
      <c r="B1214">
        <v>23</v>
      </c>
      <c r="C1214" t="s">
        <v>4985</v>
      </c>
      <c r="D1214" t="s">
        <v>4986</v>
      </c>
      <c r="E1214">
        <v>1205.17</v>
      </c>
      <c r="F1214">
        <v>1240.8800000000001</v>
      </c>
      <c r="G1214">
        <v>1258.18</v>
      </c>
      <c r="H1214">
        <v>1241.95</v>
      </c>
    </row>
    <row r="1215" spans="1:8" x14ac:dyDescent="0.25">
      <c r="A1215" t="s">
        <v>423</v>
      </c>
      <c r="B1215">
        <v>24</v>
      </c>
      <c r="C1215" t="s">
        <v>5895</v>
      </c>
      <c r="D1215" t="s">
        <v>5896</v>
      </c>
      <c r="E1215">
        <v>615.64</v>
      </c>
      <c r="F1215">
        <v>639.41999999999996</v>
      </c>
      <c r="G1215">
        <v>708.45</v>
      </c>
      <c r="H1215">
        <v>1210.19</v>
      </c>
    </row>
    <row r="1216" spans="1:8" x14ac:dyDescent="0.25">
      <c r="A1216" t="s">
        <v>423</v>
      </c>
      <c r="B1216">
        <v>25</v>
      </c>
      <c r="C1216" t="s">
        <v>6074</v>
      </c>
      <c r="D1216" t="s">
        <v>6075</v>
      </c>
      <c r="E1216">
        <v>1302.7</v>
      </c>
      <c r="F1216">
        <v>1424.36</v>
      </c>
      <c r="G1216">
        <v>1245.1400000000001</v>
      </c>
      <c r="H1216">
        <v>1197.6300000000001</v>
      </c>
    </row>
    <row r="1217" spans="1:8" x14ac:dyDescent="0.25">
      <c r="A1217" t="s">
        <v>426</v>
      </c>
      <c r="B1217">
        <v>0</v>
      </c>
      <c r="C1217" t="s">
        <v>4742</v>
      </c>
      <c r="D1217" t="s">
        <v>4743</v>
      </c>
      <c r="E1217">
        <v>13895.89</v>
      </c>
      <c r="F1217">
        <v>15137.2</v>
      </c>
      <c r="G1217">
        <v>15258.33</v>
      </c>
      <c r="H1217">
        <v>15550.47</v>
      </c>
    </row>
    <row r="1218" spans="1:8" x14ac:dyDescent="0.25">
      <c r="A1218" t="s">
        <v>426</v>
      </c>
      <c r="B1218">
        <v>0</v>
      </c>
      <c r="C1218" t="s">
        <v>354</v>
      </c>
      <c r="D1218" t="s">
        <v>4744</v>
      </c>
      <c r="E1218">
        <v>7228.03</v>
      </c>
      <c r="F1218">
        <v>8034.06</v>
      </c>
      <c r="G1218">
        <v>7861.11</v>
      </c>
      <c r="H1218">
        <v>8282.57</v>
      </c>
    </row>
    <row r="1219" spans="1:8" x14ac:dyDescent="0.25">
      <c r="A1219" t="s">
        <v>426</v>
      </c>
      <c r="B1219">
        <v>1</v>
      </c>
      <c r="C1219" t="s">
        <v>4797</v>
      </c>
      <c r="D1219" t="s">
        <v>4798</v>
      </c>
      <c r="E1219">
        <v>4308.7</v>
      </c>
      <c r="F1219">
        <v>4237.49</v>
      </c>
      <c r="G1219">
        <v>3613.52</v>
      </c>
      <c r="H1219">
        <v>2997.73</v>
      </c>
    </row>
    <row r="1220" spans="1:8" x14ac:dyDescent="0.25">
      <c r="A1220" t="s">
        <v>426</v>
      </c>
      <c r="B1220">
        <v>2</v>
      </c>
      <c r="C1220" t="s">
        <v>5574</v>
      </c>
      <c r="D1220" t="s">
        <v>5575</v>
      </c>
      <c r="E1220">
        <v>400.74</v>
      </c>
      <c r="F1220">
        <v>462.99</v>
      </c>
      <c r="G1220">
        <v>736.9</v>
      </c>
      <c r="H1220">
        <v>700.52</v>
      </c>
    </row>
    <row r="1221" spans="1:8" x14ac:dyDescent="0.25">
      <c r="A1221" t="s">
        <v>426</v>
      </c>
      <c r="B1221">
        <v>3</v>
      </c>
      <c r="C1221" t="s">
        <v>5307</v>
      </c>
      <c r="D1221" t="s">
        <v>5201</v>
      </c>
      <c r="E1221">
        <v>8.68</v>
      </c>
      <c r="F1221">
        <v>110.62</v>
      </c>
      <c r="G1221">
        <v>644.37</v>
      </c>
      <c r="H1221">
        <v>562.69000000000005</v>
      </c>
    </row>
    <row r="1222" spans="1:8" x14ac:dyDescent="0.25">
      <c r="A1222" t="s">
        <v>426</v>
      </c>
      <c r="B1222">
        <v>4</v>
      </c>
      <c r="C1222" t="s">
        <v>4843</v>
      </c>
      <c r="D1222" t="s">
        <v>4844</v>
      </c>
      <c r="E1222">
        <v>122.05</v>
      </c>
      <c r="F1222">
        <v>154.97</v>
      </c>
      <c r="G1222">
        <v>246.64</v>
      </c>
      <c r="H1222">
        <v>436.2</v>
      </c>
    </row>
    <row r="1223" spans="1:8" x14ac:dyDescent="0.25">
      <c r="A1223" t="s">
        <v>426</v>
      </c>
      <c r="B1223">
        <v>5</v>
      </c>
      <c r="C1223" t="s">
        <v>4925</v>
      </c>
      <c r="D1223" t="s">
        <v>4926</v>
      </c>
      <c r="E1223">
        <v>8.8800000000000008</v>
      </c>
      <c r="F1223">
        <v>9.6300000000000008</v>
      </c>
      <c r="G1223">
        <v>7.68</v>
      </c>
      <c r="H1223">
        <v>368.9</v>
      </c>
    </row>
    <row r="1224" spans="1:8" x14ac:dyDescent="0.25">
      <c r="A1224" t="s">
        <v>426</v>
      </c>
      <c r="B1224">
        <v>6</v>
      </c>
      <c r="C1224" t="s">
        <v>5539</v>
      </c>
      <c r="D1224" t="s">
        <v>5540</v>
      </c>
      <c r="E1224">
        <v>2.16</v>
      </c>
      <c r="F1224">
        <v>3.43</v>
      </c>
      <c r="G1224">
        <v>2.14</v>
      </c>
      <c r="H1224">
        <v>285.94</v>
      </c>
    </row>
    <row r="1225" spans="1:8" x14ac:dyDescent="0.25">
      <c r="A1225" t="s">
        <v>426</v>
      </c>
      <c r="B1225">
        <v>7</v>
      </c>
      <c r="C1225" t="s">
        <v>5706</v>
      </c>
      <c r="D1225" t="s">
        <v>5707</v>
      </c>
      <c r="E1225">
        <v>246.6</v>
      </c>
      <c r="F1225">
        <v>291.62</v>
      </c>
      <c r="G1225">
        <v>298.83</v>
      </c>
      <c r="H1225">
        <v>263.93</v>
      </c>
    </row>
    <row r="1226" spans="1:8" x14ac:dyDescent="0.25">
      <c r="A1226" t="s">
        <v>426</v>
      </c>
      <c r="B1226">
        <v>8</v>
      </c>
      <c r="C1226" t="s">
        <v>5605</v>
      </c>
      <c r="D1226" t="s">
        <v>5606</v>
      </c>
      <c r="E1226">
        <v>231.65</v>
      </c>
      <c r="F1226">
        <v>515.76</v>
      </c>
      <c r="G1226">
        <v>640.9</v>
      </c>
      <c r="H1226">
        <v>257.87</v>
      </c>
    </row>
    <row r="1227" spans="1:8" x14ac:dyDescent="0.25">
      <c r="A1227" t="s">
        <v>426</v>
      </c>
      <c r="B1227">
        <v>9</v>
      </c>
      <c r="C1227" t="s">
        <v>4837</v>
      </c>
      <c r="D1227" t="s">
        <v>4838</v>
      </c>
      <c r="E1227">
        <v>4.4800000000000004</v>
      </c>
      <c r="F1227">
        <v>10.45</v>
      </c>
      <c r="G1227">
        <v>2.25</v>
      </c>
      <c r="H1227">
        <v>249.63</v>
      </c>
    </row>
    <row r="1228" spans="1:8" x14ac:dyDescent="0.25">
      <c r="A1228" t="s">
        <v>426</v>
      </c>
      <c r="B1228">
        <v>10</v>
      </c>
      <c r="C1228" t="s">
        <v>6228</v>
      </c>
      <c r="D1228" t="s">
        <v>6229</v>
      </c>
      <c r="E1228">
        <v>98.01</v>
      </c>
      <c r="F1228">
        <v>100.55</v>
      </c>
      <c r="G1228">
        <v>153.31</v>
      </c>
      <c r="H1228">
        <v>238.25</v>
      </c>
    </row>
    <row r="1229" spans="1:8" x14ac:dyDescent="0.25">
      <c r="A1229" t="s">
        <v>426</v>
      </c>
      <c r="B1229">
        <v>11</v>
      </c>
      <c r="C1229" t="s">
        <v>5648</v>
      </c>
      <c r="D1229" t="s">
        <v>5649</v>
      </c>
      <c r="E1229">
        <v>34.67</v>
      </c>
      <c r="F1229">
        <v>32.950000000000003</v>
      </c>
      <c r="G1229">
        <v>43.69</v>
      </c>
      <c r="H1229">
        <v>238.17</v>
      </c>
    </row>
    <row r="1230" spans="1:8" x14ac:dyDescent="0.25">
      <c r="A1230" t="s">
        <v>426</v>
      </c>
      <c r="B1230">
        <v>12</v>
      </c>
      <c r="C1230" t="s">
        <v>4849</v>
      </c>
      <c r="D1230" t="s">
        <v>4850</v>
      </c>
      <c r="E1230">
        <v>73.97</v>
      </c>
      <c r="F1230">
        <v>119.87</v>
      </c>
      <c r="G1230">
        <v>150.12</v>
      </c>
      <c r="H1230">
        <v>188.94</v>
      </c>
    </row>
    <row r="1231" spans="1:8" x14ac:dyDescent="0.25">
      <c r="A1231" t="s">
        <v>426</v>
      </c>
      <c r="B1231">
        <v>13</v>
      </c>
      <c r="C1231" t="s">
        <v>5041</v>
      </c>
      <c r="D1231" t="s">
        <v>4964</v>
      </c>
      <c r="E1231">
        <v>572.55999999999995</v>
      </c>
      <c r="F1231">
        <v>1087.8499999999999</v>
      </c>
      <c r="G1231">
        <v>276.31</v>
      </c>
      <c r="H1231">
        <v>180.75</v>
      </c>
    </row>
    <row r="1232" spans="1:8" x14ac:dyDescent="0.25">
      <c r="A1232" t="s">
        <v>426</v>
      </c>
      <c r="B1232">
        <v>14</v>
      </c>
      <c r="C1232" t="s">
        <v>5708</v>
      </c>
      <c r="D1232" t="s">
        <v>5709</v>
      </c>
      <c r="E1232">
        <v>153.47</v>
      </c>
      <c r="F1232">
        <v>205.35</v>
      </c>
      <c r="G1232">
        <v>148.13999999999999</v>
      </c>
      <c r="H1232">
        <v>167.21</v>
      </c>
    </row>
    <row r="1233" spans="1:8" x14ac:dyDescent="0.25">
      <c r="A1233" t="s">
        <v>426</v>
      </c>
      <c r="B1233">
        <v>15</v>
      </c>
      <c r="C1233" t="s">
        <v>5158</v>
      </c>
      <c r="D1233" t="s">
        <v>5159</v>
      </c>
      <c r="E1233">
        <v>133.11000000000001</v>
      </c>
      <c r="F1233">
        <v>94.06</v>
      </c>
      <c r="G1233">
        <v>196.29</v>
      </c>
      <c r="H1233">
        <v>165.86</v>
      </c>
    </row>
    <row r="1234" spans="1:8" x14ac:dyDescent="0.25">
      <c r="A1234" t="s">
        <v>426</v>
      </c>
      <c r="B1234">
        <v>16</v>
      </c>
      <c r="C1234" t="s">
        <v>6024</v>
      </c>
      <c r="D1234" t="s">
        <v>6025</v>
      </c>
      <c r="E1234">
        <v>43.23</v>
      </c>
      <c r="F1234">
        <v>61.34</v>
      </c>
      <c r="G1234">
        <v>103.21</v>
      </c>
      <c r="H1234">
        <v>147.62</v>
      </c>
    </row>
    <row r="1235" spans="1:8" x14ac:dyDescent="0.25">
      <c r="A1235" t="s">
        <v>426</v>
      </c>
      <c r="B1235">
        <v>17</v>
      </c>
      <c r="C1235" t="s">
        <v>5382</v>
      </c>
      <c r="D1235" t="s">
        <v>5383</v>
      </c>
      <c r="E1235">
        <v>0.09</v>
      </c>
      <c r="F1235">
        <v>0.65</v>
      </c>
      <c r="G1235">
        <v>1.74</v>
      </c>
      <c r="H1235">
        <v>115.49</v>
      </c>
    </row>
    <row r="1236" spans="1:8" x14ac:dyDescent="0.25">
      <c r="A1236" t="s">
        <v>426</v>
      </c>
      <c r="B1236">
        <v>18</v>
      </c>
      <c r="C1236" t="s">
        <v>4869</v>
      </c>
      <c r="D1236" t="s">
        <v>4870</v>
      </c>
      <c r="E1236">
        <v>7.64</v>
      </c>
      <c r="F1236">
        <v>3.24</v>
      </c>
      <c r="G1236">
        <v>13.29</v>
      </c>
      <c r="H1236">
        <v>109.96</v>
      </c>
    </row>
    <row r="1237" spans="1:8" x14ac:dyDescent="0.25">
      <c r="A1237" t="s">
        <v>426</v>
      </c>
      <c r="B1237">
        <v>19</v>
      </c>
      <c r="C1237" t="s">
        <v>5920</v>
      </c>
      <c r="D1237" t="s">
        <v>5921</v>
      </c>
      <c r="E1237">
        <v>68.72</v>
      </c>
      <c r="F1237">
        <v>93.63</v>
      </c>
      <c r="G1237">
        <v>51.59</v>
      </c>
      <c r="H1237">
        <v>109.24</v>
      </c>
    </row>
    <row r="1238" spans="1:8" x14ac:dyDescent="0.25">
      <c r="A1238" t="s">
        <v>426</v>
      </c>
      <c r="B1238">
        <v>20</v>
      </c>
      <c r="C1238" t="s">
        <v>5914</v>
      </c>
      <c r="D1238" t="s">
        <v>5915</v>
      </c>
      <c r="E1238">
        <v>81.2</v>
      </c>
      <c r="F1238">
        <v>63.54</v>
      </c>
      <c r="G1238">
        <v>89.77</v>
      </c>
      <c r="H1238">
        <v>108</v>
      </c>
    </row>
    <row r="1239" spans="1:8" x14ac:dyDescent="0.25">
      <c r="A1239" t="s">
        <v>426</v>
      </c>
      <c r="B1239">
        <v>21</v>
      </c>
      <c r="C1239" t="s">
        <v>6230</v>
      </c>
      <c r="D1239" t="s">
        <v>6231</v>
      </c>
      <c r="E1239">
        <v>177.57</v>
      </c>
      <c r="F1239">
        <v>201.14</v>
      </c>
      <c r="G1239">
        <v>157.77000000000001</v>
      </c>
      <c r="H1239">
        <v>88.79</v>
      </c>
    </row>
    <row r="1240" spans="1:8" x14ac:dyDescent="0.25">
      <c r="A1240" t="s">
        <v>426</v>
      </c>
      <c r="B1240">
        <v>22</v>
      </c>
      <c r="C1240" t="s">
        <v>5356</v>
      </c>
      <c r="D1240" t="s">
        <v>5357</v>
      </c>
      <c r="E1240">
        <v>27.29</v>
      </c>
      <c r="F1240">
        <v>26.7</v>
      </c>
      <c r="G1240">
        <v>34.51</v>
      </c>
      <c r="H1240">
        <v>84.42</v>
      </c>
    </row>
    <row r="1241" spans="1:8" x14ac:dyDescent="0.25">
      <c r="A1241" t="s">
        <v>426</v>
      </c>
      <c r="B1241">
        <v>23</v>
      </c>
      <c r="C1241" t="s">
        <v>4871</v>
      </c>
      <c r="D1241" t="s">
        <v>4872</v>
      </c>
      <c r="E1241">
        <v>100.21</v>
      </c>
      <c r="F1241">
        <v>86.92</v>
      </c>
      <c r="G1241">
        <v>82.3</v>
      </c>
      <c r="H1241">
        <v>75.290000000000006</v>
      </c>
    </row>
    <row r="1242" spans="1:8" x14ac:dyDescent="0.25">
      <c r="A1242" t="s">
        <v>426</v>
      </c>
      <c r="B1242">
        <v>24</v>
      </c>
      <c r="C1242" t="s">
        <v>5712</v>
      </c>
      <c r="D1242" t="s">
        <v>5713</v>
      </c>
      <c r="E1242">
        <v>268.75</v>
      </c>
      <c r="F1242">
        <v>0.08</v>
      </c>
      <c r="G1242">
        <v>96.57</v>
      </c>
      <c r="H1242">
        <v>72.989999999999995</v>
      </c>
    </row>
    <row r="1243" spans="1:8" x14ac:dyDescent="0.25">
      <c r="A1243" t="s">
        <v>426</v>
      </c>
      <c r="B1243">
        <v>25</v>
      </c>
      <c r="C1243" t="s">
        <v>5994</v>
      </c>
      <c r="D1243" t="s">
        <v>5995</v>
      </c>
      <c r="E1243">
        <v>53.59</v>
      </c>
      <c r="F1243">
        <v>59.25</v>
      </c>
      <c r="G1243">
        <v>69.23</v>
      </c>
      <c r="H1243">
        <v>68.17</v>
      </c>
    </row>
    <row r="1244" spans="1:8" x14ac:dyDescent="0.25">
      <c r="A1244" t="s">
        <v>432</v>
      </c>
      <c r="B1244">
        <v>0</v>
      </c>
      <c r="C1244" t="s">
        <v>4742</v>
      </c>
      <c r="D1244" t="s">
        <v>4743</v>
      </c>
      <c r="E1244">
        <v>29063.08</v>
      </c>
      <c r="F1244">
        <v>29373.759999999998</v>
      </c>
      <c r="G1244">
        <v>30021.79</v>
      </c>
      <c r="H1244">
        <v>28951.59</v>
      </c>
    </row>
    <row r="1245" spans="1:8" x14ac:dyDescent="0.25">
      <c r="A1245" t="s">
        <v>432</v>
      </c>
      <c r="B1245">
        <v>0</v>
      </c>
      <c r="C1245" t="s">
        <v>354</v>
      </c>
      <c r="D1245" t="s">
        <v>4744</v>
      </c>
      <c r="E1245">
        <v>6547.03</v>
      </c>
      <c r="F1245">
        <v>7207.34</v>
      </c>
      <c r="G1245">
        <v>8392.33</v>
      </c>
      <c r="H1245">
        <v>9332.9</v>
      </c>
    </row>
    <row r="1246" spans="1:8" x14ac:dyDescent="0.25">
      <c r="A1246" t="s">
        <v>432</v>
      </c>
      <c r="B1246">
        <v>1</v>
      </c>
      <c r="C1246" t="s">
        <v>5498</v>
      </c>
      <c r="D1246" t="s">
        <v>5499</v>
      </c>
      <c r="E1246">
        <v>2174.46</v>
      </c>
      <c r="F1246">
        <v>1992.27</v>
      </c>
      <c r="G1246">
        <v>2194.48</v>
      </c>
      <c r="H1246">
        <v>2392.7800000000002</v>
      </c>
    </row>
    <row r="1247" spans="1:8" x14ac:dyDescent="0.25">
      <c r="A1247" t="s">
        <v>432</v>
      </c>
      <c r="B1247">
        <v>2</v>
      </c>
      <c r="C1247" t="s">
        <v>4975</v>
      </c>
      <c r="D1247" t="s">
        <v>4976</v>
      </c>
      <c r="E1247">
        <v>274</v>
      </c>
      <c r="F1247">
        <v>156.84</v>
      </c>
      <c r="G1247">
        <v>1146.23</v>
      </c>
      <c r="H1247">
        <v>1010.39</v>
      </c>
    </row>
    <row r="1248" spans="1:8" x14ac:dyDescent="0.25">
      <c r="A1248" t="s">
        <v>432</v>
      </c>
      <c r="B1248">
        <v>3</v>
      </c>
      <c r="C1248" t="s">
        <v>4865</v>
      </c>
      <c r="D1248" t="s">
        <v>4866</v>
      </c>
      <c r="E1248">
        <v>369.99</v>
      </c>
      <c r="F1248">
        <v>757.88</v>
      </c>
      <c r="G1248">
        <v>384.51</v>
      </c>
      <c r="H1248">
        <v>943.8</v>
      </c>
    </row>
    <row r="1249" spans="1:8" x14ac:dyDescent="0.25">
      <c r="A1249" t="s">
        <v>432</v>
      </c>
      <c r="B1249">
        <v>4</v>
      </c>
      <c r="C1249" t="s">
        <v>4985</v>
      </c>
      <c r="D1249" t="s">
        <v>4986</v>
      </c>
      <c r="E1249">
        <v>594.95000000000005</v>
      </c>
      <c r="F1249">
        <v>557.88</v>
      </c>
      <c r="G1249">
        <v>725.13</v>
      </c>
      <c r="H1249">
        <v>587.01</v>
      </c>
    </row>
    <row r="1250" spans="1:8" x14ac:dyDescent="0.25">
      <c r="A1250" t="s">
        <v>432</v>
      </c>
      <c r="B1250">
        <v>5</v>
      </c>
      <c r="C1250" t="s">
        <v>4933</v>
      </c>
      <c r="D1250" t="s">
        <v>4934</v>
      </c>
      <c r="E1250">
        <v>210.39</v>
      </c>
      <c r="F1250">
        <v>214.24</v>
      </c>
      <c r="G1250">
        <v>202.63</v>
      </c>
      <c r="H1250">
        <v>414.12</v>
      </c>
    </row>
    <row r="1251" spans="1:8" x14ac:dyDescent="0.25">
      <c r="A1251" t="s">
        <v>432</v>
      </c>
      <c r="B1251">
        <v>6</v>
      </c>
      <c r="C1251" t="s">
        <v>5895</v>
      </c>
      <c r="D1251" t="s">
        <v>5896</v>
      </c>
      <c r="E1251">
        <v>132.38</v>
      </c>
      <c r="F1251">
        <v>177.28</v>
      </c>
      <c r="G1251">
        <v>224.85</v>
      </c>
      <c r="H1251">
        <v>371.43</v>
      </c>
    </row>
    <row r="1252" spans="1:8" x14ac:dyDescent="0.25">
      <c r="A1252" t="s">
        <v>432</v>
      </c>
      <c r="B1252">
        <v>7</v>
      </c>
      <c r="C1252" t="s">
        <v>5732</v>
      </c>
      <c r="D1252" t="s">
        <v>5733</v>
      </c>
      <c r="E1252">
        <v>25.28</v>
      </c>
      <c r="F1252">
        <v>223.19</v>
      </c>
      <c r="G1252">
        <v>311.04000000000002</v>
      </c>
      <c r="H1252">
        <v>302.85000000000002</v>
      </c>
    </row>
    <row r="1253" spans="1:8" x14ac:dyDescent="0.25">
      <c r="A1253" t="s">
        <v>432</v>
      </c>
      <c r="B1253">
        <v>8</v>
      </c>
      <c r="C1253" t="s">
        <v>5140</v>
      </c>
      <c r="D1253" t="s">
        <v>5141</v>
      </c>
      <c r="E1253">
        <v>114.36</v>
      </c>
      <c r="F1253">
        <v>52.95</v>
      </c>
      <c r="G1253">
        <v>168.03</v>
      </c>
      <c r="H1253">
        <v>275.61</v>
      </c>
    </row>
    <row r="1254" spans="1:8" x14ac:dyDescent="0.25">
      <c r="A1254" t="s">
        <v>432</v>
      </c>
      <c r="B1254">
        <v>9</v>
      </c>
      <c r="C1254" t="s">
        <v>4843</v>
      </c>
      <c r="D1254" t="s">
        <v>4844</v>
      </c>
      <c r="E1254">
        <v>661.03</v>
      </c>
      <c r="F1254">
        <v>705.32</v>
      </c>
      <c r="G1254">
        <v>238.97</v>
      </c>
      <c r="H1254">
        <v>212.53</v>
      </c>
    </row>
    <row r="1255" spans="1:8" x14ac:dyDescent="0.25">
      <c r="A1255" t="s">
        <v>432</v>
      </c>
      <c r="B1255">
        <v>10</v>
      </c>
      <c r="C1255" t="s">
        <v>5971</v>
      </c>
      <c r="D1255" t="s">
        <v>5972</v>
      </c>
      <c r="E1255">
        <v>85.65</v>
      </c>
      <c r="F1255">
        <v>145.07</v>
      </c>
      <c r="G1255">
        <v>163.22</v>
      </c>
      <c r="H1255">
        <v>210.61</v>
      </c>
    </row>
    <row r="1256" spans="1:8" x14ac:dyDescent="0.25">
      <c r="A1256" t="s">
        <v>432</v>
      </c>
      <c r="B1256">
        <v>11</v>
      </c>
      <c r="C1256" t="s">
        <v>6232</v>
      </c>
      <c r="D1256" t="s">
        <v>6233</v>
      </c>
      <c r="E1256">
        <v>13.29</v>
      </c>
      <c r="F1256">
        <v>54.02</v>
      </c>
      <c r="G1256">
        <v>140.33000000000001</v>
      </c>
      <c r="H1256">
        <v>207.22</v>
      </c>
    </row>
    <row r="1257" spans="1:8" x14ac:dyDescent="0.25">
      <c r="A1257" t="s">
        <v>432</v>
      </c>
      <c r="B1257">
        <v>12</v>
      </c>
      <c r="C1257" t="s">
        <v>6234</v>
      </c>
      <c r="D1257" t="s">
        <v>6235</v>
      </c>
      <c r="E1257">
        <v>293.07</v>
      </c>
      <c r="F1257">
        <v>149.88999999999999</v>
      </c>
      <c r="G1257">
        <v>133.61000000000001</v>
      </c>
      <c r="H1257">
        <v>193.25</v>
      </c>
    </row>
    <row r="1258" spans="1:8" x14ac:dyDescent="0.25">
      <c r="A1258" t="s">
        <v>432</v>
      </c>
      <c r="B1258">
        <v>13</v>
      </c>
      <c r="C1258" t="s">
        <v>5206</v>
      </c>
      <c r="D1258" t="s">
        <v>5207</v>
      </c>
      <c r="E1258">
        <v>226.81</v>
      </c>
      <c r="F1258">
        <v>304.89999999999998</v>
      </c>
      <c r="G1258">
        <v>196.71</v>
      </c>
      <c r="H1258">
        <v>189.14</v>
      </c>
    </row>
    <row r="1259" spans="1:8" x14ac:dyDescent="0.25">
      <c r="A1259" t="s">
        <v>432</v>
      </c>
      <c r="B1259">
        <v>14</v>
      </c>
      <c r="C1259" t="s">
        <v>5958</v>
      </c>
      <c r="D1259" t="s">
        <v>5959</v>
      </c>
      <c r="E1259">
        <v>56.57</v>
      </c>
      <c r="F1259">
        <v>99.65</v>
      </c>
      <c r="G1259">
        <v>127.85</v>
      </c>
      <c r="H1259">
        <v>185.95</v>
      </c>
    </row>
    <row r="1260" spans="1:8" x14ac:dyDescent="0.25">
      <c r="A1260" t="s">
        <v>432</v>
      </c>
      <c r="B1260">
        <v>15</v>
      </c>
      <c r="C1260" t="s">
        <v>6236</v>
      </c>
      <c r="D1260" t="s">
        <v>6237</v>
      </c>
      <c r="E1260">
        <v>73.209999999999994</v>
      </c>
      <c r="F1260">
        <v>100.25</v>
      </c>
      <c r="G1260">
        <v>238.12</v>
      </c>
      <c r="H1260">
        <v>183.66</v>
      </c>
    </row>
    <row r="1261" spans="1:8" x14ac:dyDescent="0.25">
      <c r="A1261" t="s">
        <v>432</v>
      </c>
      <c r="B1261">
        <v>16</v>
      </c>
      <c r="C1261" t="s">
        <v>4867</v>
      </c>
      <c r="D1261" t="s">
        <v>4868</v>
      </c>
      <c r="E1261">
        <v>87.93</v>
      </c>
      <c r="F1261">
        <v>128.82</v>
      </c>
      <c r="G1261">
        <v>165.6</v>
      </c>
      <c r="H1261">
        <v>175.05</v>
      </c>
    </row>
    <row r="1262" spans="1:8" x14ac:dyDescent="0.25">
      <c r="A1262" t="s">
        <v>432</v>
      </c>
      <c r="B1262">
        <v>17</v>
      </c>
      <c r="C1262" t="s">
        <v>5835</v>
      </c>
      <c r="D1262" t="s">
        <v>5836</v>
      </c>
      <c r="E1262">
        <v>235.06</v>
      </c>
      <c r="F1262">
        <v>240.58</v>
      </c>
      <c r="G1262">
        <v>212.87</v>
      </c>
      <c r="H1262">
        <v>174.91</v>
      </c>
    </row>
    <row r="1263" spans="1:8" x14ac:dyDescent="0.25">
      <c r="A1263" t="s">
        <v>432</v>
      </c>
      <c r="B1263">
        <v>18</v>
      </c>
      <c r="C1263" t="s">
        <v>6238</v>
      </c>
      <c r="D1263" t="s">
        <v>6239</v>
      </c>
      <c r="E1263">
        <v>70.650000000000006</v>
      </c>
      <c r="F1263">
        <v>78.53</v>
      </c>
      <c r="G1263">
        <v>126.45</v>
      </c>
      <c r="H1263">
        <v>174.51</v>
      </c>
    </row>
    <row r="1264" spans="1:8" x14ac:dyDescent="0.25">
      <c r="A1264" t="s">
        <v>432</v>
      </c>
      <c r="B1264">
        <v>19</v>
      </c>
      <c r="C1264" t="s">
        <v>5605</v>
      </c>
      <c r="D1264" t="s">
        <v>5606</v>
      </c>
      <c r="E1264">
        <v>34.18</v>
      </c>
      <c r="F1264">
        <v>180.17</v>
      </c>
      <c r="G1264">
        <v>234.65</v>
      </c>
      <c r="H1264">
        <v>171.95</v>
      </c>
    </row>
    <row r="1265" spans="1:8" x14ac:dyDescent="0.25">
      <c r="A1265" t="s">
        <v>432</v>
      </c>
      <c r="B1265">
        <v>20</v>
      </c>
      <c r="C1265" t="s">
        <v>6010</v>
      </c>
      <c r="D1265" t="s">
        <v>6011</v>
      </c>
      <c r="E1265">
        <v>130.03</v>
      </c>
      <c r="F1265">
        <v>245.84</v>
      </c>
      <c r="G1265">
        <v>313.36</v>
      </c>
      <c r="H1265">
        <v>166.7</v>
      </c>
    </row>
    <row r="1266" spans="1:8" x14ac:dyDescent="0.25">
      <c r="A1266" t="s">
        <v>432</v>
      </c>
      <c r="B1266">
        <v>21</v>
      </c>
      <c r="C1266" t="s">
        <v>6191</v>
      </c>
      <c r="D1266" t="s">
        <v>6192</v>
      </c>
      <c r="E1266">
        <v>138.66</v>
      </c>
      <c r="F1266">
        <v>137.96</v>
      </c>
      <c r="G1266">
        <v>175.58</v>
      </c>
      <c r="H1266">
        <v>160.80000000000001</v>
      </c>
    </row>
    <row r="1267" spans="1:8" x14ac:dyDescent="0.25">
      <c r="A1267" t="s">
        <v>432</v>
      </c>
      <c r="B1267">
        <v>22</v>
      </c>
      <c r="C1267" t="s">
        <v>6240</v>
      </c>
      <c r="D1267" t="s">
        <v>6241</v>
      </c>
      <c r="E1267">
        <v>145.71</v>
      </c>
      <c r="F1267">
        <v>151.32</v>
      </c>
      <c r="G1267">
        <v>120.72</v>
      </c>
      <c r="H1267">
        <v>160.41</v>
      </c>
    </row>
    <row r="1268" spans="1:8" x14ac:dyDescent="0.25">
      <c r="A1268" t="s">
        <v>432</v>
      </c>
      <c r="B1268">
        <v>23</v>
      </c>
      <c r="C1268" t="s">
        <v>5032</v>
      </c>
      <c r="D1268" t="s">
        <v>5033</v>
      </c>
      <c r="E1268">
        <v>118.05</v>
      </c>
      <c r="F1268">
        <v>67.260000000000005</v>
      </c>
      <c r="G1268">
        <v>137.52000000000001</v>
      </c>
      <c r="H1268">
        <v>158.36000000000001</v>
      </c>
    </row>
    <row r="1269" spans="1:8" x14ac:dyDescent="0.25">
      <c r="A1269" t="s">
        <v>432</v>
      </c>
      <c r="B1269">
        <v>24</v>
      </c>
      <c r="C1269" t="s">
        <v>6242</v>
      </c>
      <c r="D1269" t="s">
        <v>6243</v>
      </c>
      <c r="E1269">
        <v>116.15</v>
      </c>
      <c r="F1269">
        <v>104.84</v>
      </c>
      <c r="G1269">
        <v>147.57</v>
      </c>
      <c r="H1269">
        <v>157.47</v>
      </c>
    </row>
    <row r="1270" spans="1:8" x14ac:dyDescent="0.25">
      <c r="A1270" t="s">
        <v>432</v>
      </c>
      <c r="B1270">
        <v>25</v>
      </c>
      <c r="C1270" t="s">
        <v>5899</v>
      </c>
      <c r="D1270" t="s">
        <v>5900</v>
      </c>
      <c r="E1270">
        <v>165.19</v>
      </c>
      <c r="F1270">
        <v>180.38</v>
      </c>
      <c r="G1270">
        <v>162.29</v>
      </c>
      <c r="H1270">
        <v>152.35</v>
      </c>
    </row>
    <row r="1271" spans="1:8" x14ac:dyDescent="0.25">
      <c r="A1271" t="s">
        <v>5723</v>
      </c>
      <c r="B1271">
        <v>0</v>
      </c>
      <c r="C1271" t="s">
        <v>4742</v>
      </c>
      <c r="D1271" t="s">
        <v>4743</v>
      </c>
      <c r="E1271">
        <v>1206</v>
      </c>
      <c r="F1271">
        <v>1463.78</v>
      </c>
      <c r="G1271">
        <v>937.75</v>
      </c>
      <c r="H1271">
        <v>626.19000000000005</v>
      </c>
    </row>
    <row r="1272" spans="1:8" x14ac:dyDescent="0.25">
      <c r="A1272" t="s">
        <v>5723</v>
      </c>
      <c r="B1272">
        <v>0</v>
      </c>
      <c r="C1272" t="s">
        <v>354</v>
      </c>
      <c r="D1272" t="s">
        <v>4744</v>
      </c>
      <c r="E1272">
        <v>1131.93</v>
      </c>
      <c r="F1272">
        <v>1417.88</v>
      </c>
      <c r="G1272">
        <v>900.55</v>
      </c>
      <c r="H1272">
        <v>618.84</v>
      </c>
    </row>
    <row r="1273" spans="1:8" x14ac:dyDescent="0.25">
      <c r="A1273" t="s">
        <v>5723</v>
      </c>
      <c r="B1273">
        <v>1</v>
      </c>
      <c r="C1273" t="s">
        <v>640</v>
      </c>
      <c r="D1273" t="s">
        <v>4900</v>
      </c>
      <c r="E1273">
        <v>572.27</v>
      </c>
      <c r="F1273">
        <v>488.73</v>
      </c>
      <c r="G1273">
        <v>384.62</v>
      </c>
      <c r="H1273">
        <v>401.62</v>
      </c>
    </row>
    <row r="1274" spans="1:8" x14ac:dyDescent="0.25">
      <c r="A1274" t="s">
        <v>5723</v>
      </c>
      <c r="B1274">
        <v>2</v>
      </c>
      <c r="C1274" t="s">
        <v>5142</v>
      </c>
      <c r="D1274" t="s">
        <v>5143</v>
      </c>
      <c r="E1274">
        <v>0</v>
      </c>
      <c r="F1274">
        <v>0</v>
      </c>
      <c r="G1274">
        <v>0</v>
      </c>
      <c r="H1274">
        <v>106.1</v>
      </c>
    </row>
    <row r="1275" spans="1:8" x14ac:dyDescent="0.25">
      <c r="A1275" t="s">
        <v>5723</v>
      </c>
      <c r="B1275">
        <v>3</v>
      </c>
      <c r="C1275" t="s">
        <v>643</v>
      </c>
      <c r="D1275" t="s">
        <v>4769</v>
      </c>
      <c r="E1275">
        <v>269.62</v>
      </c>
      <c r="F1275">
        <v>571.21</v>
      </c>
      <c r="G1275">
        <v>404</v>
      </c>
      <c r="H1275">
        <v>66.900000000000006</v>
      </c>
    </row>
    <row r="1276" spans="1:8" x14ac:dyDescent="0.25">
      <c r="A1276" t="s">
        <v>5723</v>
      </c>
      <c r="B1276">
        <v>4</v>
      </c>
      <c r="C1276" t="s">
        <v>6244</v>
      </c>
      <c r="D1276" t="s">
        <v>6245</v>
      </c>
      <c r="E1276">
        <v>9.49</v>
      </c>
      <c r="F1276">
        <v>5.31</v>
      </c>
      <c r="G1276">
        <v>2.31</v>
      </c>
      <c r="H1276">
        <v>15.06</v>
      </c>
    </row>
    <row r="1277" spans="1:8" x14ac:dyDescent="0.25">
      <c r="A1277" t="s">
        <v>5723</v>
      </c>
      <c r="B1277">
        <v>5</v>
      </c>
      <c r="C1277" t="s">
        <v>637</v>
      </c>
      <c r="D1277" t="s">
        <v>4794</v>
      </c>
      <c r="E1277">
        <v>256.83999999999997</v>
      </c>
      <c r="F1277">
        <v>322.23</v>
      </c>
      <c r="G1277">
        <v>83.41</v>
      </c>
      <c r="H1277">
        <v>7.17</v>
      </c>
    </row>
    <row r="1278" spans="1:8" x14ac:dyDescent="0.25">
      <c r="A1278" t="s">
        <v>5723</v>
      </c>
      <c r="B1278">
        <v>6</v>
      </c>
      <c r="C1278" t="s">
        <v>6246</v>
      </c>
      <c r="D1278" t="s">
        <v>6247</v>
      </c>
      <c r="E1278">
        <v>0.72</v>
      </c>
      <c r="F1278">
        <v>1.1499999999999999</v>
      </c>
      <c r="G1278">
        <v>0.91</v>
      </c>
      <c r="H1278">
        <v>5.38</v>
      </c>
    </row>
    <row r="1279" spans="1:8" x14ac:dyDescent="0.25">
      <c r="A1279" t="s">
        <v>5723</v>
      </c>
      <c r="B1279">
        <v>7</v>
      </c>
      <c r="C1279" t="s">
        <v>5109</v>
      </c>
      <c r="D1279" t="s">
        <v>5110</v>
      </c>
      <c r="E1279">
        <v>5.44</v>
      </c>
      <c r="F1279">
        <v>9.4600000000000009</v>
      </c>
      <c r="G1279">
        <v>8.52</v>
      </c>
      <c r="H1279">
        <v>3.61</v>
      </c>
    </row>
    <row r="1280" spans="1:8" x14ac:dyDescent="0.25">
      <c r="A1280" t="s">
        <v>5723</v>
      </c>
      <c r="B1280">
        <v>8</v>
      </c>
      <c r="C1280" t="s">
        <v>5721</v>
      </c>
      <c r="D1280" t="s">
        <v>5722</v>
      </c>
      <c r="E1280">
        <v>7.65</v>
      </c>
      <c r="F1280">
        <v>8.32</v>
      </c>
      <c r="G1280">
        <v>5.91</v>
      </c>
      <c r="H1280">
        <v>3.07</v>
      </c>
    </row>
    <row r="1281" spans="1:8" x14ac:dyDescent="0.25">
      <c r="A1281" t="s">
        <v>5723</v>
      </c>
      <c r="B1281">
        <v>9</v>
      </c>
      <c r="C1281" t="s">
        <v>5257</v>
      </c>
      <c r="D1281" t="s">
        <v>5258</v>
      </c>
      <c r="E1281">
        <v>1.0900000000000001</v>
      </c>
      <c r="F1281">
        <v>1.62</v>
      </c>
      <c r="G1281">
        <v>1.1399999999999999</v>
      </c>
      <c r="H1281">
        <v>0.87</v>
      </c>
    </row>
    <row r="1282" spans="1:8" x14ac:dyDescent="0.25">
      <c r="A1282" t="s">
        <v>5723</v>
      </c>
      <c r="B1282">
        <v>10</v>
      </c>
      <c r="C1282" t="s">
        <v>6248</v>
      </c>
      <c r="D1282" t="s">
        <v>6249</v>
      </c>
      <c r="E1282">
        <v>0</v>
      </c>
      <c r="F1282">
        <v>0</v>
      </c>
      <c r="G1282">
        <v>0</v>
      </c>
      <c r="H1282">
        <v>0.81</v>
      </c>
    </row>
    <row r="1283" spans="1:8" x14ac:dyDescent="0.25">
      <c r="A1283" t="s">
        <v>5723</v>
      </c>
      <c r="B1283">
        <v>11</v>
      </c>
      <c r="C1283" t="s">
        <v>5117</v>
      </c>
      <c r="D1283" t="s">
        <v>5118</v>
      </c>
      <c r="E1283">
        <v>3.24</v>
      </c>
      <c r="F1283">
        <v>1.66</v>
      </c>
      <c r="G1283">
        <v>1.1399999999999999</v>
      </c>
      <c r="H1283">
        <v>0.8</v>
      </c>
    </row>
    <row r="1284" spans="1:8" x14ac:dyDescent="0.25">
      <c r="A1284" t="s">
        <v>5723</v>
      </c>
      <c r="B1284">
        <v>12</v>
      </c>
      <c r="C1284" t="s">
        <v>5961</v>
      </c>
      <c r="D1284" t="s">
        <v>5962</v>
      </c>
      <c r="E1284">
        <v>0.6</v>
      </c>
      <c r="F1284">
        <v>0.94</v>
      </c>
      <c r="G1284">
        <v>0.93</v>
      </c>
      <c r="H1284">
        <v>0.79</v>
      </c>
    </row>
    <row r="1285" spans="1:8" x14ac:dyDescent="0.25">
      <c r="A1285" t="s">
        <v>5723</v>
      </c>
      <c r="B1285">
        <v>13</v>
      </c>
      <c r="C1285" t="s">
        <v>5835</v>
      </c>
      <c r="D1285" t="s">
        <v>5836</v>
      </c>
      <c r="E1285">
        <v>0.34</v>
      </c>
      <c r="F1285">
        <v>1.24</v>
      </c>
      <c r="G1285">
        <v>1.35</v>
      </c>
      <c r="H1285">
        <v>0.76</v>
      </c>
    </row>
    <row r="1286" spans="1:8" x14ac:dyDescent="0.25">
      <c r="A1286" t="s">
        <v>5723</v>
      </c>
      <c r="B1286">
        <v>14</v>
      </c>
      <c r="C1286" t="s">
        <v>5129</v>
      </c>
      <c r="D1286" t="s">
        <v>5118</v>
      </c>
      <c r="E1286">
        <v>0.11</v>
      </c>
      <c r="F1286">
        <v>0.76</v>
      </c>
      <c r="G1286">
        <v>1.1599999999999999</v>
      </c>
      <c r="H1286">
        <v>0.67</v>
      </c>
    </row>
    <row r="1287" spans="1:8" x14ac:dyDescent="0.25">
      <c r="A1287" t="s">
        <v>5723</v>
      </c>
      <c r="B1287">
        <v>15</v>
      </c>
      <c r="C1287" t="s">
        <v>5928</v>
      </c>
      <c r="D1287" t="s">
        <v>5929</v>
      </c>
      <c r="E1287">
        <v>1.19</v>
      </c>
      <c r="F1287">
        <v>1.38</v>
      </c>
      <c r="G1287">
        <v>1.22</v>
      </c>
      <c r="H1287">
        <v>0.64</v>
      </c>
    </row>
    <row r="1288" spans="1:8" x14ac:dyDescent="0.25">
      <c r="A1288" t="s">
        <v>5723</v>
      </c>
      <c r="B1288">
        <v>16</v>
      </c>
      <c r="C1288" t="s">
        <v>5660</v>
      </c>
      <c r="D1288" t="s">
        <v>5248</v>
      </c>
      <c r="E1288">
        <v>1.18</v>
      </c>
      <c r="F1288">
        <v>1.01</v>
      </c>
      <c r="G1288">
        <v>0.94</v>
      </c>
      <c r="H1288">
        <v>0.64</v>
      </c>
    </row>
    <row r="1289" spans="1:8" x14ac:dyDescent="0.25">
      <c r="A1289" t="s">
        <v>5723</v>
      </c>
      <c r="B1289">
        <v>17</v>
      </c>
      <c r="C1289" t="s">
        <v>5952</v>
      </c>
      <c r="D1289" t="s">
        <v>5953</v>
      </c>
      <c r="E1289">
        <v>0.69</v>
      </c>
      <c r="F1289">
        <v>0.35</v>
      </c>
      <c r="G1289">
        <v>0.61</v>
      </c>
      <c r="H1289">
        <v>0.6</v>
      </c>
    </row>
    <row r="1290" spans="1:8" x14ac:dyDescent="0.25">
      <c r="A1290" t="s">
        <v>5723</v>
      </c>
      <c r="B1290">
        <v>18</v>
      </c>
      <c r="C1290" t="s">
        <v>4907</v>
      </c>
      <c r="D1290" t="s">
        <v>4908</v>
      </c>
      <c r="E1290">
        <v>0.41</v>
      </c>
      <c r="F1290">
        <v>0.82</v>
      </c>
      <c r="G1290">
        <v>0.56000000000000005</v>
      </c>
      <c r="H1290">
        <v>0.53</v>
      </c>
    </row>
    <row r="1291" spans="1:8" x14ac:dyDescent="0.25">
      <c r="A1291" t="s">
        <v>5723</v>
      </c>
      <c r="B1291">
        <v>19</v>
      </c>
      <c r="C1291" t="s">
        <v>5368</v>
      </c>
      <c r="D1291" t="s">
        <v>5369</v>
      </c>
      <c r="E1291">
        <v>0</v>
      </c>
      <c r="F1291">
        <v>0.04</v>
      </c>
      <c r="G1291">
        <v>0.63</v>
      </c>
      <c r="H1291">
        <v>0.5</v>
      </c>
    </row>
    <row r="1292" spans="1:8" x14ac:dyDescent="0.25">
      <c r="A1292" t="s">
        <v>5723</v>
      </c>
      <c r="B1292">
        <v>20</v>
      </c>
      <c r="C1292" t="s">
        <v>5732</v>
      </c>
      <c r="D1292" t="s">
        <v>5733</v>
      </c>
      <c r="E1292">
        <v>0.88</v>
      </c>
      <c r="F1292">
        <v>1.06</v>
      </c>
      <c r="G1292">
        <v>0.76</v>
      </c>
      <c r="H1292">
        <v>0.49</v>
      </c>
    </row>
    <row r="1293" spans="1:8" x14ac:dyDescent="0.25">
      <c r="A1293" t="s">
        <v>5723</v>
      </c>
      <c r="B1293">
        <v>21</v>
      </c>
      <c r="C1293" t="s">
        <v>5830</v>
      </c>
      <c r="D1293" t="s">
        <v>5831</v>
      </c>
      <c r="E1293">
        <v>0.02</v>
      </c>
      <c r="F1293">
        <v>0</v>
      </c>
      <c r="G1293">
        <v>0.02</v>
      </c>
      <c r="H1293">
        <v>0.45</v>
      </c>
    </row>
    <row r="1294" spans="1:8" x14ac:dyDescent="0.25">
      <c r="A1294" t="s">
        <v>5723</v>
      </c>
      <c r="B1294">
        <v>22</v>
      </c>
      <c r="C1294" t="s">
        <v>5314</v>
      </c>
      <c r="D1294" t="s">
        <v>5315</v>
      </c>
      <c r="E1294">
        <v>0.16</v>
      </c>
      <c r="F1294">
        <v>0.59</v>
      </c>
      <c r="G1294">
        <v>0.43</v>
      </c>
      <c r="H1294">
        <v>0.41</v>
      </c>
    </row>
    <row r="1295" spans="1:8" x14ac:dyDescent="0.25">
      <c r="A1295" t="s">
        <v>5723</v>
      </c>
      <c r="B1295">
        <v>23</v>
      </c>
      <c r="C1295" t="s">
        <v>6250</v>
      </c>
      <c r="D1295" t="s">
        <v>6251</v>
      </c>
      <c r="E1295">
        <v>0</v>
      </c>
      <c r="F1295">
        <v>0</v>
      </c>
      <c r="G1295">
        <v>0</v>
      </c>
      <c r="H1295">
        <v>0.35</v>
      </c>
    </row>
    <row r="1296" spans="1:8" x14ac:dyDescent="0.25">
      <c r="A1296" t="s">
        <v>5723</v>
      </c>
      <c r="B1296">
        <v>24</v>
      </c>
      <c r="C1296" t="s">
        <v>6252</v>
      </c>
      <c r="D1296" t="s">
        <v>6253</v>
      </c>
      <c r="E1296">
        <v>0</v>
      </c>
      <c r="F1296">
        <v>0</v>
      </c>
      <c r="G1296">
        <v>0</v>
      </c>
      <c r="H1296">
        <v>0.3</v>
      </c>
    </row>
    <row r="1297" spans="1:8" x14ac:dyDescent="0.25">
      <c r="A1297" t="s">
        <v>5723</v>
      </c>
      <c r="B1297">
        <v>25</v>
      </c>
      <c r="C1297" t="s">
        <v>6254</v>
      </c>
      <c r="D1297" t="s">
        <v>6255</v>
      </c>
      <c r="E1297">
        <v>0</v>
      </c>
      <c r="F1297">
        <v>0</v>
      </c>
      <c r="G1297">
        <v>0</v>
      </c>
      <c r="H1297">
        <v>0.3</v>
      </c>
    </row>
    <row r="1298" spans="1:8" x14ac:dyDescent="0.25">
      <c r="A1298" t="s">
        <v>429</v>
      </c>
      <c r="B1298">
        <v>0</v>
      </c>
      <c r="C1298" t="s">
        <v>4742</v>
      </c>
      <c r="D1298" t="s">
        <v>4743</v>
      </c>
      <c r="E1298">
        <v>3590.05</v>
      </c>
      <c r="F1298">
        <v>3444.01</v>
      </c>
      <c r="G1298">
        <v>3922.11</v>
      </c>
      <c r="H1298">
        <v>2642.39</v>
      </c>
    </row>
    <row r="1299" spans="1:8" x14ac:dyDescent="0.25">
      <c r="A1299" t="s">
        <v>429</v>
      </c>
      <c r="B1299">
        <v>0</v>
      </c>
      <c r="C1299" t="s">
        <v>354</v>
      </c>
      <c r="D1299" t="s">
        <v>4744</v>
      </c>
      <c r="E1299">
        <v>1999.57</v>
      </c>
      <c r="F1299">
        <v>1990.38</v>
      </c>
      <c r="G1299">
        <v>2451.1999999999998</v>
      </c>
      <c r="H1299">
        <v>1464.32</v>
      </c>
    </row>
    <row r="1300" spans="1:8" x14ac:dyDescent="0.25">
      <c r="A1300" t="s">
        <v>429</v>
      </c>
      <c r="B1300">
        <v>1</v>
      </c>
      <c r="C1300" t="s">
        <v>6076</v>
      </c>
      <c r="D1300" t="s">
        <v>6077</v>
      </c>
      <c r="E1300">
        <v>532.85</v>
      </c>
      <c r="F1300">
        <v>512</v>
      </c>
      <c r="G1300">
        <v>441.1</v>
      </c>
      <c r="H1300">
        <v>421.33</v>
      </c>
    </row>
    <row r="1301" spans="1:8" x14ac:dyDescent="0.25">
      <c r="A1301" t="s">
        <v>429</v>
      </c>
      <c r="B1301">
        <v>2</v>
      </c>
      <c r="C1301" t="s">
        <v>5744</v>
      </c>
      <c r="D1301" t="s">
        <v>5745</v>
      </c>
      <c r="E1301">
        <v>183.16</v>
      </c>
      <c r="F1301">
        <v>172.15</v>
      </c>
      <c r="G1301">
        <v>196.22</v>
      </c>
      <c r="H1301">
        <v>233.18</v>
      </c>
    </row>
    <row r="1302" spans="1:8" x14ac:dyDescent="0.25">
      <c r="A1302" t="s">
        <v>429</v>
      </c>
      <c r="B1302">
        <v>3</v>
      </c>
      <c r="C1302" t="s">
        <v>643</v>
      </c>
      <c r="D1302" t="s">
        <v>4769</v>
      </c>
      <c r="E1302">
        <v>136.68</v>
      </c>
      <c r="F1302">
        <v>174.75</v>
      </c>
      <c r="G1302">
        <v>156.25</v>
      </c>
      <c r="H1302">
        <v>98.83</v>
      </c>
    </row>
    <row r="1303" spans="1:8" x14ac:dyDescent="0.25">
      <c r="A1303" t="s">
        <v>429</v>
      </c>
      <c r="B1303">
        <v>4</v>
      </c>
      <c r="C1303" t="s">
        <v>4837</v>
      </c>
      <c r="D1303" t="s">
        <v>4838</v>
      </c>
      <c r="E1303">
        <v>334.61</v>
      </c>
      <c r="F1303">
        <v>323.89999999999998</v>
      </c>
      <c r="G1303">
        <v>781.44</v>
      </c>
      <c r="H1303">
        <v>96.45</v>
      </c>
    </row>
    <row r="1304" spans="1:8" x14ac:dyDescent="0.25">
      <c r="A1304" t="s">
        <v>429</v>
      </c>
      <c r="B1304">
        <v>5</v>
      </c>
      <c r="C1304" t="s">
        <v>640</v>
      </c>
      <c r="D1304" t="s">
        <v>4900</v>
      </c>
      <c r="E1304">
        <v>115.14</v>
      </c>
      <c r="F1304">
        <v>125.78</v>
      </c>
      <c r="G1304">
        <v>123.12</v>
      </c>
      <c r="H1304">
        <v>83.73</v>
      </c>
    </row>
    <row r="1305" spans="1:8" x14ac:dyDescent="0.25">
      <c r="A1305" t="s">
        <v>429</v>
      </c>
      <c r="B1305">
        <v>6</v>
      </c>
      <c r="C1305" t="s">
        <v>5922</v>
      </c>
      <c r="D1305" t="s">
        <v>5923</v>
      </c>
      <c r="E1305">
        <v>0</v>
      </c>
      <c r="F1305">
        <v>9.34</v>
      </c>
      <c r="G1305">
        <v>49.4</v>
      </c>
      <c r="H1305">
        <v>56.16</v>
      </c>
    </row>
    <row r="1306" spans="1:8" x14ac:dyDescent="0.25">
      <c r="A1306" t="s">
        <v>429</v>
      </c>
      <c r="B1306">
        <v>7</v>
      </c>
      <c r="C1306" t="s">
        <v>4839</v>
      </c>
      <c r="D1306" t="s">
        <v>4840</v>
      </c>
      <c r="E1306">
        <v>209.69</v>
      </c>
      <c r="F1306">
        <v>154.38999999999999</v>
      </c>
      <c r="G1306">
        <v>210.85</v>
      </c>
      <c r="H1306">
        <v>44.87</v>
      </c>
    </row>
    <row r="1307" spans="1:8" x14ac:dyDescent="0.25">
      <c r="A1307" t="s">
        <v>429</v>
      </c>
      <c r="B1307">
        <v>8</v>
      </c>
      <c r="C1307" t="s">
        <v>5504</v>
      </c>
      <c r="D1307" t="s">
        <v>5505</v>
      </c>
      <c r="E1307">
        <v>18.2</v>
      </c>
      <c r="F1307">
        <v>20.399999999999999</v>
      </c>
      <c r="G1307">
        <v>15.36</v>
      </c>
      <c r="H1307">
        <v>44.47</v>
      </c>
    </row>
    <row r="1308" spans="1:8" x14ac:dyDescent="0.25">
      <c r="A1308" t="s">
        <v>429</v>
      </c>
      <c r="B1308">
        <v>9</v>
      </c>
      <c r="C1308" t="s">
        <v>5186</v>
      </c>
      <c r="D1308" t="s">
        <v>5187</v>
      </c>
      <c r="E1308">
        <v>31.43</v>
      </c>
      <c r="F1308">
        <v>34</v>
      </c>
      <c r="G1308">
        <v>31.34</v>
      </c>
      <c r="H1308">
        <v>36.39</v>
      </c>
    </row>
    <row r="1309" spans="1:8" x14ac:dyDescent="0.25">
      <c r="A1309" t="s">
        <v>429</v>
      </c>
      <c r="B1309">
        <v>10</v>
      </c>
      <c r="C1309" t="s">
        <v>5616</v>
      </c>
      <c r="D1309" t="s">
        <v>5617</v>
      </c>
      <c r="E1309">
        <v>51.69</v>
      </c>
      <c r="F1309">
        <v>65.83</v>
      </c>
      <c r="G1309">
        <v>46.83</v>
      </c>
      <c r="H1309">
        <v>35.659999999999997</v>
      </c>
    </row>
    <row r="1310" spans="1:8" x14ac:dyDescent="0.25">
      <c r="A1310" t="s">
        <v>429</v>
      </c>
      <c r="B1310">
        <v>11</v>
      </c>
      <c r="C1310" t="s">
        <v>5648</v>
      </c>
      <c r="D1310" t="s">
        <v>5649</v>
      </c>
      <c r="E1310">
        <v>22.13</v>
      </c>
      <c r="F1310">
        <v>25.02</v>
      </c>
      <c r="G1310">
        <v>26.82</v>
      </c>
      <c r="H1310">
        <v>34.369999999999997</v>
      </c>
    </row>
    <row r="1311" spans="1:8" x14ac:dyDescent="0.25">
      <c r="A1311" t="s">
        <v>429</v>
      </c>
      <c r="B1311">
        <v>12</v>
      </c>
      <c r="C1311" t="s">
        <v>4855</v>
      </c>
      <c r="D1311" t="s">
        <v>4856</v>
      </c>
      <c r="E1311">
        <v>53.92</v>
      </c>
      <c r="F1311">
        <v>43.7</v>
      </c>
      <c r="G1311">
        <v>44.77</v>
      </c>
      <c r="H1311">
        <v>30.59</v>
      </c>
    </row>
    <row r="1312" spans="1:8" x14ac:dyDescent="0.25">
      <c r="A1312" t="s">
        <v>429</v>
      </c>
      <c r="B1312">
        <v>13</v>
      </c>
      <c r="C1312" t="s">
        <v>6256</v>
      </c>
      <c r="D1312" t="s">
        <v>6257</v>
      </c>
      <c r="E1312">
        <v>23.25</v>
      </c>
      <c r="F1312">
        <v>27.62</v>
      </c>
      <c r="G1312">
        <v>33.71</v>
      </c>
      <c r="H1312">
        <v>26.32</v>
      </c>
    </row>
    <row r="1313" spans="1:8" x14ac:dyDescent="0.25">
      <c r="A1313" t="s">
        <v>429</v>
      </c>
      <c r="B1313">
        <v>14</v>
      </c>
      <c r="C1313" t="s">
        <v>6258</v>
      </c>
      <c r="D1313" t="s">
        <v>6259</v>
      </c>
      <c r="E1313">
        <v>39.81</v>
      </c>
      <c r="F1313">
        <v>48.48</v>
      </c>
      <c r="G1313">
        <v>55.12</v>
      </c>
      <c r="H1313">
        <v>22.4</v>
      </c>
    </row>
    <row r="1314" spans="1:8" x14ac:dyDescent="0.25">
      <c r="A1314" t="s">
        <v>429</v>
      </c>
      <c r="B1314">
        <v>15</v>
      </c>
      <c r="C1314" t="s">
        <v>6260</v>
      </c>
      <c r="D1314" t="s">
        <v>6261</v>
      </c>
      <c r="E1314">
        <v>33.729999999999997</v>
      </c>
      <c r="F1314">
        <v>33.020000000000003</v>
      </c>
      <c r="G1314">
        <v>23.3</v>
      </c>
      <c r="H1314">
        <v>21.88</v>
      </c>
    </row>
    <row r="1315" spans="1:8" x14ac:dyDescent="0.25">
      <c r="A1315" t="s">
        <v>429</v>
      </c>
      <c r="B1315">
        <v>16</v>
      </c>
      <c r="C1315" t="s">
        <v>5998</v>
      </c>
      <c r="D1315" t="s">
        <v>5999</v>
      </c>
      <c r="E1315">
        <v>24.68</v>
      </c>
      <c r="F1315">
        <v>26.42</v>
      </c>
      <c r="G1315">
        <v>20.73</v>
      </c>
      <c r="H1315">
        <v>21.32</v>
      </c>
    </row>
    <row r="1316" spans="1:8" x14ac:dyDescent="0.25">
      <c r="A1316" t="s">
        <v>429</v>
      </c>
      <c r="B1316">
        <v>17</v>
      </c>
      <c r="C1316" t="s">
        <v>4977</v>
      </c>
      <c r="D1316" t="s">
        <v>4978</v>
      </c>
      <c r="E1316">
        <v>46.28</v>
      </c>
      <c r="F1316">
        <v>33.22</v>
      </c>
      <c r="G1316">
        <v>28.79</v>
      </c>
      <c r="H1316">
        <v>21.16</v>
      </c>
    </row>
    <row r="1317" spans="1:8" x14ac:dyDescent="0.25">
      <c r="A1317" t="s">
        <v>429</v>
      </c>
      <c r="B1317">
        <v>18</v>
      </c>
      <c r="C1317" t="s">
        <v>6262</v>
      </c>
      <c r="D1317" t="s">
        <v>6263</v>
      </c>
      <c r="E1317">
        <v>47.87</v>
      </c>
      <c r="F1317">
        <v>43.13</v>
      </c>
      <c r="G1317">
        <v>56.14</v>
      </c>
      <c r="H1317">
        <v>20.98</v>
      </c>
    </row>
    <row r="1318" spans="1:8" x14ac:dyDescent="0.25">
      <c r="A1318" t="s">
        <v>429</v>
      </c>
      <c r="B1318">
        <v>19</v>
      </c>
      <c r="C1318" t="s">
        <v>6121</v>
      </c>
      <c r="D1318" t="s">
        <v>6122</v>
      </c>
      <c r="E1318">
        <v>0.68</v>
      </c>
      <c r="F1318">
        <v>5.82</v>
      </c>
      <c r="G1318">
        <v>1.98</v>
      </c>
      <c r="H1318">
        <v>19.11</v>
      </c>
    </row>
    <row r="1319" spans="1:8" x14ac:dyDescent="0.25">
      <c r="A1319" t="s">
        <v>429</v>
      </c>
      <c r="B1319">
        <v>20</v>
      </c>
      <c r="C1319" t="s">
        <v>4861</v>
      </c>
      <c r="D1319" t="s">
        <v>4862</v>
      </c>
      <c r="E1319">
        <v>33.19</v>
      </c>
      <c r="F1319">
        <v>34.19</v>
      </c>
      <c r="G1319">
        <v>33.200000000000003</v>
      </c>
      <c r="H1319">
        <v>18.63</v>
      </c>
    </row>
    <row r="1320" spans="1:8" x14ac:dyDescent="0.25">
      <c r="A1320" t="s">
        <v>429</v>
      </c>
      <c r="B1320">
        <v>21</v>
      </c>
      <c r="C1320" t="s">
        <v>6264</v>
      </c>
      <c r="D1320" t="s">
        <v>6100</v>
      </c>
      <c r="E1320">
        <v>25.42</v>
      </c>
      <c r="F1320">
        <v>32.159999999999997</v>
      </c>
      <c r="G1320">
        <v>35.01</v>
      </c>
      <c r="H1320">
        <v>16.64</v>
      </c>
    </row>
    <row r="1321" spans="1:8" x14ac:dyDescent="0.25">
      <c r="A1321" t="s">
        <v>429</v>
      </c>
      <c r="B1321">
        <v>22</v>
      </c>
      <c r="C1321" t="s">
        <v>5895</v>
      </c>
      <c r="D1321" t="s">
        <v>5896</v>
      </c>
      <c r="E1321">
        <v>2.0499999999999998</v>
      </c>
      <c r="F1321">
        <v>2.06</v>
      </c>
      <c r="G1321">
        <v>2.37</v>
      </c>
      <c r="H1321">
        <v>15.83</v>
      </c>
    </row>
    <row r="1322" spans="1:8" x14ac:dyDescent="0.25">
      <c r="A1322" t="s">
        <v>429</v>
      </c>
      <c r="B1322">
        <v>23</v>
      </c>
      <c r="C1322" t="s">
        <v>5660</v>
      </c>
      <c r="D1322" t="s">
        <v>5248</v>
      </c>
      <c r="E1322">
        <v>24.36</v>
      </c>
      <c r="F1322">
        <v>26.16</v>
      </c>
      <c r="G1322">
        <v>21.87</v>
      </c>
      <c r="H1322">
        <v>15.09</v>
      </c>
    </row>
    <row r="1323" spans="1:8" x14ac:dyDescent="0.25">
      <c r="A1323" t="s">
        <v>429</v>
      </c>
      <c r="B1323">
        <v>24</v>
      </c>
      <c r="C1323" t="s">
        <v>5109</v>
      </c>
      <c r="D1323" t="s">
        <v>5110</v>
      </c>
      <c r="E1323">
        <v>6.09</v>
      </c>
      <c r="F1323">
        <v>10.55</v>
      </c>
      <c r="G1323">
        <v>15.23</v>
      </c>
      <c r="H1323">
        <v>15.09</v>
      </c>
    </row>
    <row r="1324" spans="1:8" x14ac:dyDescent="0.25">
      <c r="A1324" t="s">
        <v>429</v>
      </c>
      <c r="B1324">
        <v>25</v>
      </c>
      <c r="C1324" t="s">
        <v>4875</v>
      </c>
      <c r="D1324" t="s">
        <v>4876</v>
      </c>
      <c r="E1324">
        <v>2.67</v>
      </c>
      <c r="F1324">
        <v>6.27</v>
      </c>
      <c r="G1324">
        <v>0.26</v>
      </c>
      <c r="H1324">
        <v>13.83</v>
      </c>
    </row>
    <row r="1325" spans="1:8" x14ac:dyDescent="0.25">
      <c r="A1325" t="s">
        <v>435</v>
      </c>
      <c r="B1325">
        <v>0</v>
      </c>
      <c r="C1325" t="s">
        <v>4742</v>
      </c>
      <c r="D1325" t="s">
        <v>4743</v>
      </c>
      <c r="E1325">
        <v>49818.52</v>
      </c>
      <c r="F1325">
        <v>54700.79</v>
      </c>
      <c r="G1325">
        <v>52839.17</v>
      </c>
      <c r="H1325">
        <v>48912.28</v>
      </c>
    </row>
    <row r="1326" spans="1:8" x14ac:dyDescent="0.25">
      <c r="A1326" t="s">
        <v>435</v>
      </c>
      <c r="B1326">
        <v>0</v>
      </c>
      <c r="C1326" t="s">
        <v>354</v>
      </c>
      <c r="D1326" t="s">
        <v>4744</v>
      </c>
      <c r="E1326">
        <v>20072.57</v>
      </c>
      <c r="F1326">
        <v>22730.07</v>
      </c>
      <c r="G1326">
        <v>21956.61</v>
      </c>
      <c r="H1326">
        <v>21619.54</v>
      </c>
    </row>
    <row r="1327" spans="1:8" x14ac:dyDescent="0.25">
      <c r="A1327" t="s">
        <v>435</v>
      </c>
      <c r="B1327">
        <v>1</v>
      </c>
      <c r="C1327" t="s">
        <v>4745</v>
      </c>
      <c r="D1327" t="s">
        <v>4746</v>
      </c>
      <c r="E1327">
        <v>3289.92</v>
      </c>
      <c r="F1327">
        <v>3639.16</v>
      </c>
      <c r="G1327">
        <v>3855.85</v>
      </c>
      <c r="H1327">
        <v>4159.2299999999996</v>
      </c>
    </row>
    <row r="1328" spans="1:8" x14ac:dyDescent="0.25">
      <c r="A1328" t="s">
        <v>435</v>
      </c>
      <c r="B1328">
        <v>2</v>
      </c>
      <c r="C1328" t="s">
        <v>637</v>
      </c>
      <c r="D1328" t="s">
        <v>4794</v>
      </c>
      <c r="E1328">
        <v>3793.83</v>
      </c>
      <c r="F1328">
        <v>5007.8900000000003</v>
      </c>
      <c r="G1328">
        <v>5401.48</v>
      </c>
      <c r="H1328">
        <v>3543.49</v>
      </c>
    </row>
    <row r="1329" spans="1:8" x14ac:dyDescent="0.25">
      <c r="A1329" t="s">
        <v>435</v>
      </c>
      <c r="B1329">
        <v>3</v>
      </c>
      <c r="C1329" t="s">
        <v>4855</v>
      </c>
      <c r="D1329" t="s">
        <v>4856</v>
      </c>
      <c r="E1329">
        <v>2376.5700000000002</v>
      </c>
      <c r="F1329">
        <v>2311.25</v>
      </c>
      <c r="G1329">
        <v>2590.79</v>
      </c>
      <c r="H1329">
        <v>2113.73</v>
      </c>
    </row>
    <row r="1330" spans="1:8" x14ac:dyDescent="0.25">
      <c r="A1330" t="s">
        <v>435</v>
      </c>
      <c r="B1330">
        <v>4</v>
      </c>
      <c r="C1330" t="s">
        <v>5083</v>
      </c>
      <c r="D1330" t="s">
        <v>5084</v>
      </c>
      <c r="E1330">
        <v>1825.81</v>
      </c>
      <c r="F1330">
        <v>2486.71</v>
      </c>
      <c r="G1330">
        <v>1392.58</v>
      </c>
      <c r="H1330">
        <v>1959.47</v>
      </c>
    </row>
    <row r="1331" spans="1:8" x14ac:dyDescent="0.25">
      <c r="A1331" t="s">
        <v>435</v>
      </c>
      <c r="B1331">
        <v>5</v>
      </c>
      <c r="C1331" t="s">
        <v>4985</v>
      </c>
      <c r="D1331" t="s">
        <v>4986</v>
      </c>
      <c r="E1331">
        <v>628.79999999999995</v>
      </c>
      <c r="F1331">
        <v>974.8</v>
      </c>
      <c r="G1331">
        <v>1441</v>
      </c>
      <c r="H1331">
        <v>1454.82</v>
      </c>
    </row>
    <row r="1332" spans="1:8" x14ac:dyDescent="0.25">
      <c r="A1332" t="s">
        <v>435</v>
      </c>
      <c r="B1332">
        <v>6</v>
      </c>
      <c r="C1332" t="s">
        <v>5539</v>
      </c>
      <c r="D1332" t="s">
        <v>5540</v>
      </c>
      <c r="E1332">
        <v>679.11</v>
      </c>
      <c r="F1332">
        <v>1063.3800000000001</v>
      </c>
      <c r="G1332">
        <v>879.74</v>
      </c>
      <c r="H1332">
        <v>1241.06</v>
      </c>
    </row>
    <row r="1333" spans="1:8" x14ac:dyDescent="0.25">
      <c r="A1333" t="s">
        <v>435</v>
      </c>
      <c r="B1333">
        <v>7</v>
      </c>
      <c r="C1333" t="s">
        <v>4843</v>
      </c>
      <c r="D1333" t="s">
        <v>4844</v>
      </c>
      <c r="E1333">
        <v>1904.06</v>
      </c>
      <c r="F1333">
        <v>1454.47</v>
      </c>
      <c r="G1333">
        <v>732.21</v>
      </c>
      <c r="H1333">
        <v>760.5</v>
      </c>
    </row>
    <row r="1334" spans="1:8" x14ac:dyDescent="0.25">
      <c r="A1334" t="s">
        <v>435</v>
      </c>
      <c r="B1334">
        <v>8</v>
      </c>
      <c r="C1334" t="s">
        <v>4823</v>
      </c>
      <c r="D1334" t="s">
        <v>4824</v>
      </c>
      <c r="E1334">
        <v>346.25</v>
      </c>
      <c r="F1334">
        <v>397.43</v>
      </c>
      <c r="G1334">
        <v>512.45000000000005</v>
      </c>
      <c r="H1334">
        <v>644.61</v>
      </c>
    </row>
    <row r="1335" spans="1:8" x14ac:dyDescent="0.25">
      <c r="A1335" t="s">
        <v>435</v>
      </c>
      <c r="B1335">
        <v>9</v>
      </c>
      <c r="C1335" t="s">
        <v>5922</v>
      </c>
      <c r="D1335" t="s">
        <v>5923</v>
      </c>
      <c r="E1335">
        <v>0</v>
      </c>
      <c r="F1335">
        <v>105.57</v>
      </c>
      <c r="G1335">
        <v>439.4</v>
      </c>
      <c r="H1335">
        <v>563.82000000000005</v>
      </c>
    </row>
    <row r="1336" spans="1:8" x14ac:dyDescent="0.25">
      <c r="A1336" t="s">
        <v>435</v>
      </c>
      <c r="B1336">
        <v>10</v>
      </c>
      <c r="C1336" t="s">
        <v>5895</v>
      </c>
      <c r="D1336" t="s">
        <v>5896</v>
      </c>
      <c r="E1336">
        <v>82.97</v>
      </c>
      <c r="F1336">
        <v>129.01</v>
      </c>
      <c r="G1336">
        <v>144.25</v>
      </c>
      <c r="H1336">
        <v>561.02</v>
      </c>
    </row>
    <row r="1337" spans="1:8" x14ac:dyDescent="0.25">
      <c r="A1337" t="s">
        <v>435</v>
      </c>
      <c r="B1337">
        <v>11</v>
      </c>
      <c r="C1337" t="s">
        <v>4975</v>
      </c>
      <c r="D1337" t="s">
        <v>4976</v>
      </c>
      <c r="E1337">
        <v>923.93</v>
      </c>
      <c r="F1337">
        <v>895.8</v>
      </c>
      <c r="G1337">
        <v>872.55</v>
      </c>
      <c r="H1337">
        <v>505.35</v>
      </c>
    </row>
    <row r="1338" spans="1:8" x14ac:dyDescent="0.25">
      <c r="A1338" t="s">
        <v>435</v>
      </c>
      <c r="B1338">
        <v>12</v>
      </c>
      <c r="C1338" t="s">
        <v>6217</v>
      </c>
      <c r="D1338" t="s">
        <v>6218</v>
      </c>
      <c r="E1338">
        <v>315.17</v>
      </c>
      <c r="F1338">
        <v>331.94</v>
      </c>
      <c r="G1338">
        <v>467.12</v>
      </c>
      <c r="H1338">
        <v>485.82</v>
      </c>
    </row>
    <row r="1339" spans="1:8" x14ac:dyDescent="0.25">
      <c r="A1339" t="s">
        <v>435</v>
      </c>
      <c r="B1339">
        <v>13</v>
      </c>
      <c r="C1339" t="s">
        <v>4867</v>
      </c>
      <c r="D1339" t="s">
        <v>4868</v>
      </c>
      <c r="E1339">
        <v>111.62</v>
      </c>
      <c r="F1339">
        <v>133.88999999999999</v>
      </c>
      <c r="G1339">
        <v>167.45</v>
      </c>
      <c r="H1339">
        <v>401.84</v>
      </c>
    </row>
    <row r="1340" spans="1:8" x14ac:dyDescent="0.25">
      <c r="A1340" t="s">
        <v>435</v>
      </c>
      <c r="B1340">
        <v>14</v>
      </c>
      <c r="C1340" t="s">
        <v>5158</v>
      </c>
      <c r="D1340" t="s">
        <v>5159</v>
      </c>
      <c r="E1340">
        <v>359.53</v>
      </c>
      <c r="F1340">
        <v>315.64</v>
      </c>
      <c r="G1340">
        <v>389.51</v>
      </c>
      <c r="H1340">
        <v>375.63</v>
      </c>
    </row>
    <row r="1341" spans="1:8" x14ac:dyDescent="0.25">
      <c r="A1341" t="s">
        <v>435</v>
      </c>
      <c r="B1341">
        <v>15</v>
      </c>
      <c r="C1341" t="s">
        <v>4837</v>
      </c>
      <c r="D1341" t="s">
        <v>4838</v>
      </c>
      <c r="E1341">
        <v>12.83</v>
      </c>
      <c r="F1341">
        <v>19.670000000000002</v>
      </c>
      <c r="G1341">
        <v>19.760000000000002</v>
      </c>
      <c r="H1341">
        <v>306.99</v>
      </c>
    </row>
    <row r="1342" spans="1:8" x14ac:dyDescent="0.25">
      <c r="A1342" t="s">
        <v>435</v>
      </c>
      <c r="B1342">
        <v>16</v>
      </c>
      <c r="C1342" t="s">
        <v>6238</v>
      </c>
      <c r="D1342" t="s">
        <v>6239</v>
      </c>
      <c r="E1342">
        <v>205.08</v>
      </c>
      <c r="F1342">
        <v>326.06</v>
      </c>
      <c r="G1342">
        <v>267.17</v>
      </c>
      <c r="H1342">
        <v>300.58</v>
      </c>
    </row>
    <row r="1343" spans="1:8" x14ac:dyDescent="0.25">
      <c r="A1343" t="s">
        <v>435</v>
      </c>
      <c r="B1343">
        <v>17</v>
      </c>
      <c r="C1343" t="s">
        <v>5115</v>
      </c>
      <c r="D1343" t="s">
        <v>5116</v>
      </c>
      <c r="E1343">
        <v>332.05</v>
      </c>
      <c r="F1343">
        <v>313.24</v>
      </c>
      <c r="G1343">
        <v>302.92</v>
      </c>
      <c r="H1343">
        <v>288.41000000000003</v>
      </c>
    </row>
    <row r="1344" spans="1:8" x14ac:dyDescent="0.25">
      <c r="A1344" t="s">
        <v>435</v>
      </c>
      <c r="B1344">
        <v>18</v>
      </c>
      <c r="C1344" t="s">
        <v>5212</v>
      </c>
      <c r="D1344" t="s">
        <v>5213</v>
      </c>
      <c r="E1344">
        <v>154.96</v>
      </c>
      <c r="F1344">
        <v>196.92</v>
      </c>
      <c r="G1344">
        <v>193.13</v>
      </c>
      <c r="H1344">
        <v>276.92</v>
      </c>
    </row>
    <row r="1345" spans="1:8" x14ac:dyDescent="0.25">
      <c r="A1345" t="s">
        <v>435</v>
      </c>
      <c r="B1345">
        <v>19</v>
      </c>
      <c r="C1345" t="s">
        <v>5835</v>
      </c>
      <c r="D1345" t="s">
        <v>5836</v>
      </c>
      <c r="E1345">
        <v>188.22</v>
      </c>
      <c r="F1345">
        <v>255.54</v>
      </c>
      <c r="G1345">
        <v>253.49</v>
      </c>
      <c r="H1345">
        <v>252.77</v>
      </c>
    </row>
    <row r="1346" spans="1:8" x14ac:dyDescent="0.25">
      <c r="A1346" t="s">
        <v>435</v>
      </c>
      <c r="B1346">
        <v>20</v>
      </c>
      <c r="C1346" t="s">
        <v>5342</v>
      </c>
      <c r="D1346" t="s">
        <v>5343</v>
      </c>
      <c r="E1346">
        <v>243.85</v>
      </c>
      <c r="F1346">
        <v>254.61</v>
      </c>
      <c r="G1346">
        <v>250.76</v>
      </c>
      <c r="H1346">
        <v>252.24</v>
      </c>
    </row>
    <row r="1347" spans="1:8" x14ac:dyDescent="0.25">
      <c r="A1347" t="s">
        <v>435</v>
      </c>
      <c r="B1347">
        <v>21</v>
      </c>
      <c r="C1347" t="s">
        <v>643</v>
      </c>
      <c r="D1347" t="s">
        <v>4769</v>
      </c>
      <c r="E1347">
        <v>513.57000000000005</v>
      </c>
      <c r="F1347">
        <v>977.9</v>
      </c>
      <c r="G1347">
        <v>497.18</v>
      </c>
      <c r="H1347">
        <v>251.99</v>
      </c>
    </row>
    <row r="1348" spans="1:8" x14ac:dyDescent="0.25">
      <c r="A1348" t="s">
        <v>435</v>
      </c>
      <c r="B1348">
        <v>22</v>
      </c>
      <c r="C1348" t="s">
        <v>5924</v>
      </c>
      <c r="D1348" t="s">
        <v>5925</v>
      </c>
      <c r="E1348">
        <v>931.91</v>
      </c>
      <c r="F1348">
        <v>463.67</v>
      </c>
      <c r="G1348">
        <v>178.21</v>
      </c>
      <c r="H1348">
        <v>250.31</v>
      </c>
    </row>
    <row r="1349" spans="1:8" x14ac:dyDescent="0.25">
      <c r="A1349" t="s">
        <v>435</v>
      </c>
      <c r="B1349">
        <v>23</v>
      </c>
      <c r="C1349" t="s">
        <v>4753</v>
      </c>
      <c r="D1349" t="s">
        <v>4746</v>
      </c>
      <c r="E1349">
        <v>625.98</v>
      </c>
      <c r="F1349">
        <v>250.22</v>
      </c>
      <c r="G1349">
        <v>287.74</v>
      </c>
      <c r="H1349">
        <v>230.51</v>
      </c>
    </row>
    <row r="1350" spans="1:8" x14ac:dyDescent="0.25">
      <c r="A1350" t="s">
        <v>435</v>
      </c>
      <c r="B1350">
        <v>24</v>
      </c>
      <c r="C1350" t="s">
        <v>5841</v>
      </c>
      <c r="D1350" t="s">
        <v>5842</v>
      </c>
      <c r="E1350">
        <v>124.53</v>
      </c>
      <c r="F1350">
        <v>221.47</v>
      </c>
      <c r="G1350">
        <v>254.06</v>
      </c>
      <c r="H1350">
        <v>230.5</v>
      </c>
    </row>
    <row r="1351" spans="1:8" x14ac:dyDescent="0.25">
      <c r="A1351" t="s">
        <v>435</v>
      </c>
      <c r="B1351">
        <v>25</v>
      </c>
      <c r="C1351" t="s">
        <v>4865</v>
      </c>
      <c r="D1351" t="s">
        <v>4866</v>
      </c>
      <c r="E1351">
        <v>102.02</v>
      </c>
      <c r="F1351">
        <v>203.84</v>
      </c>
      <c r="G1351">
        <v>165.81</v>
      </c>
      <c r="H1351">
        <v>207.92</v>
      </c>
    </row>
    <row r="1352" spans="1:8" x14ac:dyDescent="0.25">
      <c r="A1352" t="s">
        <v>441</v>
      </c>
      <c r="B1352">
        <v>0</v>
      </c>
      <c r="C1352" t="s">
        <v>4742</v>
      </c>
      <c r="D1352" t="s">
        <v>4743</v>
      </c>
      <c r="E1352">
        <v>27680.23</v>
      </c>
      <c r="F1352">
        <v>30887.29</v>
      </c>
      <c r="G1352">
        <v>28440.18</v>
      </c>
      <c r="H1352">
        <v>26846.21</v>
      </c>
    </row>
    <row r="1353" spans="1:8" x14ac:dyDescent="0.25">
      <c r="A1353" t="s">
        <v>441</v>
      </c>
      <c r="B1353">
        <v>0</v>
      </c>
      <c r="C1353" t="s">
        <v>354</v>
      </c>
      <c r="D1353" t="s">
        <v>4744</v>
      </c>
      <c r="E1353">
        <v>7281.59</v>
      </c>
      <c r="F1353">
        <v>8135.1</v>
      </c>
      <c r="G1353">
        <v>6702.47</v>
      </c>
      <c r="H1353">
        <v>6960.47</v>
      </c>
    </row>
    <row r="1354" spans="1:8" x14ac:dyDescent="0.25">
      <c r="A1354" t="s">
        <v>441</v>
      </c>
      <c r="B1354">
        <v>1</v>
      </c>
      <c r="C1354" t="s">
        <v>5260</v>
      </c>
      <c r="D1354" t="s">
        <v>5261</v>
      </c>
      <c r="E1354">
        <v>2996.08</v>
      </c>
      <c r="F1354">
        <v>2845.41</v>
      </c>
      <c r="G1354">
        <v>2159.36</v>
      </c>
      <c r="H1354">
        <v>2234.38</v>
      </c>
    </row>
    <row r="1355" spans="1:8" x14ac:dyDescent="0.25">
      <c r="A1355" t="s">
        <v>441</v>
      </c>
      <c r="B1355">
        <v>2</v>
      </c>
      <c r="C1355" t="s">
        <v>5405</v>
      </c>
      <c r="D1355" t="s">
        <v>5406</v>
      </c>
      <c r="E1355">
        <v>478.59</v>
      </c>
      <c r="F1355">
        <v>698.4</v>
      </c>
      <c r="G1355">
        <v>282</v>
      </c>
      <c r="H1355">
        <v>443.39</v>
      </c>
    </row>
    <row r="1356" spans="1:8" x14ac:dyDescent="0.25">
      <c r="A1356" t="s">
        <v>441</v>
      </c>
      <c r="B1356">
        <v>3</v>
      </c>
      <c r="C1356" t="s">
        <v>4995</v>
      </c>
      <c r="D1356" t="s">
        <v>4996</v>
      </c>
      <c r="E1356">
        <v>182.26</v>
      </c>
      <c r="F1356">
        <v>277.32</v>
      </c>
      <c r="G1356">
        <v>383.38</v>
      </c>
      <c r="H1356">
        <v>320.48</v>
      </c>
    </row>
    <row r="1357" spans="1:8" x14ac:dyDescent="0.25">
      <c r="A1357" t="s">
        <v>441</v>
      </c>
      <c r="B1357">
        <v>4</v>
      </c>
      <c r="C1357" t="s">
        <v>5899</v>
      </c>
      <c r="D1357" t="s">
        <v>5900</v>
      </c>
      <c r="E1357">
        <v>389.08</v>
      </c>
      <c r="F1357">
        <v>376.62</v>
      </c>
      <c r="G1357">
        <v>312.73</v>
      </c>
      <c r="H1357">
        <v>232.15</v>
      </c>
    </row>
    <row r="1358" spans="1:8" x14ac:dyDescent="0.25">
      <c r="A1358" t="s">
        <v>441</v>
      </c>
      <c r="B1358">
        <v>5</v>
      </c>
      <c r="C1358" t="s">
        <v>4857</v>
      </c>
      <c r="D1358" t="s">
        <v>4858</v>
      </c>
      <c r="E1358">
        <v>151.65</v>
      </c>
      <c r="F1358">
        <v>200.34</v>
      </c>
      <c r="G1358">
        <v>208.5</v>
      </c>
      <c r="H1358">
        <v>222</v>
      </c>
    </row>
    <row r="1359" spans="1:8" x14ac:dyDescent="0.25">
      <c r="A1359" t="s">
        <v>441</v>
      </c>
      <c r="B1359">
        <v>6</v>
      </c>
      <c r="C1359" t="s">
        <v>5212</v>
      </c>
      <c r="D1359" t="s">
        <v>5213</v>
      </c>
      <c r="E1359">
        <v>214.17</v>
      </c>
      <c r="F1359">
        <v>265.63</v>
      </c>
      <c r="G1359">
        <v>219.68</v>
      </c>
      <c r="H1359">
        <v>219.12</v>
      </c>
    </row>
    <row r="1360" spans="1:8" x14ac:dyDescent="0.25">
      <c r="A1360" t="s">
        <v>441</v>
      </c>
      <c r="B1360">
        <v>7</v>
      </c>
      <c r="C1360" t="s">
        <v>4929</v>
      </c>
      <c r="D1360" t="s">
        <v>4930</v>
      </c>
      <c r="E1360">
        <v>2.35</v>
      </c>
      <c r="F1360">
        <v>112.91</v>
      </c>
      <c r="G1360">
        <v>162.01</v>
      </c>
      <c r="H1360">
        <v>215.82</v>
      </c>
    </row>
    <row r="1361" spans="1:8" x14ac:dyDescent="0.25">
      <c r="A1361" t="s">
        <v>441</v>
      </c>
      <c r="B1361">
        <v>8</v>
      </c>
      <c r="C1361" t="s">
        <v>4754</v>
      </c>
      <c r="D1361" t="s">
        <v>4755</v>
      </c>
      <c r="E1361">
        <v>274.06</v>
      </c>
      <c r="F1361">
        <v>278.22000000000003</v>
      </c>
      <c r="G1361">
        <v>214.51</v>
      </c>
      <c r="H1361">
        <v>211.9</v>
      </c>
    </row>
    <row r="1362" spans="1:8" x14ac:dyDescent="0.25">
      <c r="A1362" t="s">
        <v>441</v>
      </c>
      <c r="B1362">
        <v>9</v>
      </c>
      <c r="C1362" t="s">
        <v>4847</v>
      </c>
      <c r="D1362" t="s">
        <v>4848</v>
      </c>
      <c r="E1362">
        <v>393.53</v>
      </c>
      <c r="F1362">
        <v>630.61</v>
      </c>
      <c r="G1362">
        <v>160.69999999999999</v>
      </c>
      <c r="H1362">
        <v>209.75</v>
      </c>
    </row>
    <row r="1363" spans="1:8" x14ac:dyDescent="0.25">
      <c r="A1363" t="s">
        <v>441</v>
      </c>
      <c r="B1363">
        <v>10</v>
      </c>
      <c r="C1363" t="s">
        <v>5539</v>
      </c>
      <c r="D1363" t="s">
        <v>5540</v>
      </c>
      <c r="E1363">
        <v>194.16</v>
      </c>
      <c r="F1363">
        <v>179.88</v>
      </c>
      <c r="G1363">
        <v>187.87</v>
      </c>
      <c r="H1363">
        <v>209.17</v>
      </c>
    </row>
    <row r="1364" spans="1:8" x14ac:dyDescent="0.25">
      <c r="A1364" t="s">
        <v>441</v>
      </c>
      <c r="B1364">
        <v>11</v>
      </c>
      <c r="C1364" t="s">
        <v>5210</v>
      </c>
      <c r="D1364" t="s">
        <v>5211</v>
      </c>
      <c r="E1364">
        <v>267.44</v>
      </c>
      <c r="F1364">
        <v>272.51</v>
      </c>
      <c r="G1364">
        <v>252.49</v>
      </c>
      <c r="H1364">
        <v>209</v>
      </c>
    </row>
    <row r="1365" spans="1:8" x14ac:dyDescent="0.25">
      <c r="A1365" t="s">
        <v>441</v>
      </c>
      <c r="B1365">
        <v>12</v>
      </c>
      <c r="C1365" t="s">
        <v>5922</v>
      </c>
      <c r="D1365" t="s">
        <v>5923</v>
      </c>
      <c r="E1365">
        <v>0</v>
      </c>
      <c r="F1365">
        <v>31.79</v>
      </c>
      <c r="G1365">
        <v>140.19999999999999</v>
      </c>
      <c r="H1365">
        <v>206.26</v>
      </c>
    </row>
    <row r="1366" spans="1:8" x14ac:dyDescent="0.25">
      <c r="A1366" t="s">
        <v>441</v>
      </c>
      <c r="B1366">
        <v>13</v>
      </c>
      <c r="C1366" t="s">
        <v>6265</v>
      </c>
      <c r="D1366" t="s">
        <v>6266</v>
      </c>
      <c r="E1366">
        <v>139.88</v>
      </c>
      <c r="F1366">
        <v>133.58000000000001</v>
      </c>
      <c r="G1366">
        <v>153.11000000000001</v>
      </c>
      <c r="H1366">
        <v>198.11</v>
      </c>
    </row>
    <row r="1367" spans="1:8" x14ac:dyDescent="0.25">
      <c r="A1367" t="s">
        <v>441</v>
      </c>
      <c r="B1367">
        <v>14</v>
      </c>
      <c r="C1367" t="s">
        <v>5568</v>
      </c>
      <c r="D1367" t="s">
        <v>5569</v>
      </c>
      <c r="E1367">
        <v>205.52</v>
      </c>
      <c r="F1367">
        <v>214.56</v>
      </c>
      <c r="G1367">
        <v>188.44</v>
      </c>
      <c r="H1367">
        <v>177.18</v>
      </c>
    </row>
    <row r="1368" spans="1:8" x14ac:dyDescent="0.25">
      <c r="A1368" t="s">
        <v>441</v>
      </c>
      <c r="B1368">
        <v>15</v>
      </c>
      <c r="C1368" t="s">
        <v>4843</v>
      </c>
      <c r="D1368" t="s">
        <v>4844</v>
      </c>
      <c r="E1368">
        <v>79.760000000000005</v>
      </c>
      <c r="F1368">
        <v>147.05000000000001</v>
      </c>
      <c r="G1368">
        <v>156.30000000000001</v>
      </c>
      <c r="H1368">
        <v>170.45</v>
      </c>
    </row>
    <row r="1369" spans="1:8" x14ac:dyDescent="0.25">
      <c r="A1369" t="s">
        <v>441</v>
      </c>
      <c r="B1369">
        <v>16</v>
      </c>
      <c r="C1369" t="s">
        <v>4867</v>
      </c>
      <c r="D1369" t="s">
        <v>4868</v>
      </c>
      <c r="E1369">
        <v>138.77000000000001</v>
      </c>
      <c r="F1369">
        <v>164.18</v>
      </c>
      <c r="G1369">
        <v>159.56</v>
      </c>
      <c r="H1369">
        <v>163.77000000000001</v>
      </c>
    </row>
    <row r="1370" spans="1:8" x14ac:dyDescent="0.25">
      <c r="A1370" t="s">
        <v>441</v>
      </c>
      <c r="B1370">
        <v>17</v>
      </c>
      <c r="C1370" t="s">
        <v>4985</v>
      </c>
      <c r="D1370" t="s">
        <v>4986</v>
      </c>
      <c r="E1370">
        <v>185.54</v>
      </c>
      <c r="F1370">
        <v>197.51</v>
      </c>
      <c r="G1370">
        <v>181.74</v>
      </c>
      <c r="H1370">
        <v>160.28</v>
      </c>
    </row>
    <row r="1371" spans="1:8" x14ac:dyDescent="0.25">
      <c r="A1371" t="s">
        <v>441</v>
      </c>
      <c r="B1371">
        <v>18</v>
      </c>
      <c r="C1371" t="s">
        <v>4849</v>
      </c>
      <c r="D1371" t="s">
        <v>4850</v>
      </c>
      <c r="E1371">
        <v>87.5</v>
      </c>
      <c r="F1371">
        <v>147.62</v>
      </c>
      <c r="G1371">
        <v>170.81</v>
      </c>
      <c r="H1371">
        <v>157.46</v>
      </c>
    </row>
    <row r="1372" spans="1:8" x14ac:dyDescent="0.25">
      <c r="A1372" t="s">
        <v>441</v>
      </c>
      <c r="B1372">
        <v>19</v>
      </c>
      <c r="C1372" t="s">
        <v>5605</v>
      </c>
      <c r="D1372" t="s">
        <v>5606</v>
      </c>
      <c r="E1372">
        <v>192.7</v>
      </c>
      <c r="F1372">
        <v>179.32</v>
      </c>
      <c r="G1372">
        <v>189.96</v>
      </c>
      <c r="H1372">
        <v>145.81</v>
      </c>
    </row>
    <row r="1373" spans="1:8" x14ac:dyDescent="0.25">
      <c r="A1373" t="s">
        <v>441</v>
      </c>
      <c r="B1373">
        <v>20</v>
      </c>
      <c r="C1373" t="s">
        <v>6133</v>
      </c>
      <c r="D1373" t="s">
        <v>5900</v>
      </c>
      <c r="E1373">
        <v>272.68</v>
      </c>
      <c r="F1373">
        <v>276.38</v>
      </c>
      <c r="G1373">
        <v>235.62</v>
      </c>
      <c r="H1373">
        <v>144.32</v>
      </c>
    </row>
    <row r="1374" spans="1:8" x14ac:dyDescent="0.25">
      <c r="A1374" t="s">
        <v>441</v>
      </c>
      <c r="B1374">
        <v>21</v>
      </c>
      <c r="C1374" t="s">
        <v>4861</v>
      </c>
      <c r="D1374" t="s">
        <v>4862</v>
      </c>
      <c r="E1374">
        <v>112.85</v>
      </c>
      <c r="F1374">
        <v>129.41999999999999</v>
      </c>
      <c r="G1374">
        <v>137.88999999999999</v>
      </c>
      <c r="H1374">
        <v>144.19</v>
      </c>
    </row>
    <row r="1375" spans="1:8" x14ac:dyDescent="0.25">
      <c r="A1375" t="s">
        <v>441</v>
      </c>
      <c r="B1375">
        <v>22</v>
      </c>
      <c r="C1375" t="s">
        <v>5895</v>
      </c>
      <c r="D1375" t="s">
        <v>5896</v>
      </c>
      <c r="E1375">
        <v>68.3</v>
      </c>
      <c r="F1375">
        <v>73.98</v>
      </c>
      <c r="G1375">
        <v>74.09</v>
      </c>
      <c r="H1375">
        <v>143.91999999999999</v>
      </c>
    </row>
    <row r="1376" spans="1:8" x14ac:dyDescent="0.25">
      <c r="A1376" t="s">
        <v>441</v>
      </c>
      <c r="B1376">
        <v>23</v>
      </c>
      <c r="C1376" t="s">
        <v>5182</v>
      </c>
      <c r="D1376" t="s">
        <v>5183</v>
      </c>
      <c r="E1376">
        <v>115.22</v>
      </c>
      <c r="F1376">
        <v>144.37</v>
      </c>
      <c r="G1376">
        <v>168.14</v>
      </c>
      <c r="H1376">
        <v>143.05000000000001</v>
      </c>
    </row>
    <row r="1377" spans="1:8" x14ac:dyDescent="0.25">
      <c r="A1377" t="s">
        <v>441</v>
      </c>
      <c r="B1377">
        <v>24</v>
      </c>
      <c r="C1377" t="s">
        <v>5356</v>
      </c>
      <c r="D1377" t="s">
        <v>5357</v>
      </c>
      <c r="E1377">
        <v>82.77</v>
      </c>
      <c r="F1377">
        <v>117.7</v>
      </c>
      <c r="G1377">
        <v>83.81</v>
      </c>
      <c r="H1377">
        <v>141.49</v>
      </c>
    </row>
    <row r="1378" spans="1:8" x14ac:dyDescent="0.25">
      <c r="A1378" t="s">
        <v>441</v>
      </c>
      <c r="B1378">
        <v>25</v>
      </c>
      <c r="C1378" t="s">
        <v>4925</v>
      </c>
      <c r="D1378" t="s">
        <v>4926</v>
      </c>
      <c r="E1378">
        <v>56.73</v>
      </c>
      <c r="F1378">
        <v>39.799999999999997</v>
      </c>
      <c r="G1378">
        <v>119.58</v>
      </c>
      <c r="H1378">
        <v>137.03</v>
      </c>
    </row>
    <row r="1379" spans="1:8" x14ac:dyDescent="0.25">
      <c r="A1379" t="s">
        <v>438</v>
      </c>
      <c r="B1379">
        <v>0</v>
      </c>
      <c r="C1379" t="s">
        <v>4742</v>
      </c>
      <c r="D1379" t="s">
        <v>4743</v>
      </c>
      <c r="E1379">
        <v>3396.1</v>
      </c>
      <c r="F1379">
        <v>3408.31</v>
      </c>
      <c r="G1379">
        <v>3512.73</v>
      </c>
      <c r="H1379">
        <v>2912.28</v>
      </c>
    </row>
    <row r="1380" spans="1:8" x14ac:dyDescent="0.25">
      <c r="A1380" t="s">
        <v>438</v>
      </c>
      <c r="B1380">
        <v>0</v>
      </c>
      <c r="C1380" t="s">
        <v>354</v>
      </c>
      <c r="D1380" t="s">
        <v>4744</v>
      </c>
      <c r="E1380">
        <v>1662.67</v>
      </c>
      <c r="F1380">
        <v>1559.79</v>
      </c>
      <c r="G1380">
        <v>1502.18</v>
      </c>
      <c r="H1380">
        <v>1419.34</v>
      </c>
    </row>
    <row r="1381" spans="1:8" x14ac:dyDescent="0.25">
      <c r="A1381" t="s">
        <v>438</v>
      </c>
      <c r="B1381">
        <v>1</v>
      </c>
      <c r="C1381" t="s">
        <v>5851</v>
      </c>
      <c r="D1381" t="s">
        <v>5852</v>
      </c>
      <c r="E1381">
        <v>251.01</v>
      </c>
      <c r="F1381">
        <v>167.42</v>
      </c>
      <c r="G1381">
        <v>209.2</v>
      </c>
      <c r="H1381">
        <v>194.79</v>
      </c>
    </row>
    <row r="1382" spans="1:8" x14ac:dyDescent="0.25">
      <c r="A1382" t="s">
        <v>438</v>
      </c>
      <c r="B1382">
        <v>2</v>
      </c>
      <c r="C1382" t="s">
        <v>4977</v>
      </c>
      <c r="D1382" t="s">
        <v>4978</v>
      </c>
      <c r="E1382">
        <v>168.83</v>
      </c>
      <c r="F1382">
        <v>193.05</v>
      </c>
      <c r="G1382">
        <v>154.76</v>
      </c>
      <c r="H1382">
        <v>156.75</v>
      </c>
    </row>
    <row r="1383" spans="1:8" x14ac:dyDescent="0.25">
      <c r="A1383" t="s">
        <v>438</v>
      </c>
      <c r="B1383">
        <v>3</v>
      </c>
      <c r="C1383" t="s">
        <v>5021</v>
      </c>
      <c r="D1383" t="s">
        <v>5022</v>
      </c>
      <c r="E1383">
        <v>92.81</v>
      </c>
      <c r="F1383">
        <v>101.03</v>
      </c>
      <c r="G1383">
        <v>79.52</v>
      </c>
      <c r="H1383">
        <v>69.77</v>
      </c>
    </row>
    <row r="1384" spans="1:8" x14ac:dyDescent="0.25">
      <c r="A1384" t="s">
        <v>438</v>
      </c>
      <c r="B1384">
        <v>4</v>
      </c>
      <c r="C1384" t="s">
        <v>5196</v>
      </c>
      <c r="D1384" t="s">
        <v>5197</v>
      </c>
      <c r="E1384">
        <v>0.13</v>
      </c>
      <c r="F1384">
        <v>25.81</v>
      </c>
      <c r="G1384">
        <v>46.54</v>
      </c>
      <c r="H1384">
        <v>68.959999999999994</v>
      </c>
    </row>
    <row r="1385" spans="1:8" x14ac:dyDescent="0.25">
      <c r="A1385" t="s">
        <v>438</v>
      </c>
      <c r="B1385">
        <v>5</v>
      </c>
      <c r="C1385" t="s">
        <v>6084</v>
      </c>
      <c r="D1385" t="s">
        <v>6085</v>
      </c>
      <c r="E1385">
        <v>1.1599999999999999</v>
      </c>
      <c r="F1385">
        <v>0.79</v>
      </c>
      <c r="G1385">
        <v>2.39</v>
      </c>
      <c r="H1385">
        <v>68.430000000000007</v>
      </c>
    </row>
    <row r="1386" spans="1:8" x14ac:dyDescent="0.25">
      <c r="A1386" t="s">
        <v>438</v>
      </c>
      <c r="B1386">
        <v>6</v>
      </c>
      <c r="C1386" t="s">
        <v>5210</v>
      </c>
      <c r="D1386" t="s">
        <v>5211</v>
      </c>
      <c r="E1386">
        <v>128.12</v>
      </c>
      <c r="F1386">
        <v>35.01</v>
      </c>
      <c r="G1386">
        <v>85.05</v>
      </c>
      <c r="H1386">
        <v>64.05</v>
      </c>
    </row>
    <row r="1387" spans="1:8" x14ac:dyDescent="0.25">
      <c r="A1387" t="s">
        <v>438</v>
      </c>
      <c r="B1387">
        <v>7</v>
      </c>
      <c r="C1387" t="s">
        <v>5023</v>
      </c>
      <c r="D1387" t="s">
        <v>5024</v>
      </c>
      <c r="E1387">
        <v>135.99</v>
      </c>
      <c r="F1387">
        <v>107.1</v>
      </c>
      <c r="G1387">
        <v>126.5</v>
      </c>
      <c r="H1387">
        <v>58.9</v>
      </c>
    </row>
    <row r="1388" spans="1:8" x14ac:dyDescent="0.25">
      <c r="A1388" t="s">
        <v>438</v>
      </c>
      <c r="B1388">
        <v>8</v>
      </c>
      <c r="C1388" t="s">
        <v>6267</v>
      </c>
      <c r="D1388" t="s">
        <v>6268</v>
      </c>
      <c r="E1388">
        <v>158.08000000000001</v>
      </c>
      <c r="F1388">
        <v>148.32</v>
      </c>
      <c r="G1388">
        <v>61.21</v>
      </c>
      <c r="H1388">
        <v>56.72</v>
      </c>
    </row>
    <row r="1389" spans="1:8" x14ac:dyDescent="0.25">
      <c r="A1389" t="s">
        <v>438</v>
      </c>
      <c r="B1389">
        <v>9</v>
      </c>
      <c r="C1389" t="s">
        <v>6269</v>
      </c>
      <c r="D1389" t="s">
        <v>6270</v>
      </c>
      <c r="E1389">
        <v>15.03</v>
      </c>
      <c r="F1389">
        <v>34.479999999999997</v>
      </c>
      <c r="G1389">
        <v>52.06</v>
      </c>
      <c r="H1389">
        <v>55.85</v>
      </c>
    </row>
    <row r="1390" spans="1:8" x14ac:dyDescent="0.25">
      <c r="A1390" t="s">
        <v>438</v>
      </c>
      <c r="B1390">
        <v>10</v>
      </c>
      <c r="C1390" t="s">
        <v>5857</v>
      </c>
      <c r="D1390" t="s">
        <v>5858</v>
      </c>
      <c r="E1390">
        <v>101.72</v>
      </c>
      <c r="F1390">
        <v>109.52</v>
      </c>
      <c r="G1390">
        <v>108.29</v>
      </c>
      <c r="H1390">
        <v>55.3</v>
      </c>
    </row>
    <row r="1391" spans="1:8" x14ac:dyDescent="0.25">
      <c r="A1391" t="s">
        <v>438</v>
      </c>
      <c r="B1391">
        <v>11</v>
      </c>
      <c r="C1391" t="s">
        <v>6060</v>
      </c>
      <c r="D1391" t="s">
        <v>6061</v>
      </c>
      <c r="E1391">
        <v>44.6</v>
      </c>
      <c r="F1391">
        <v>85.67</v>
      </c>
      <c r="G1391">
        <v>65.849999999999994</v>
      </c>
      <c r="H1391">
        <v>54.51</v>
      </c>
    </row>
    <row r="1392" spans="1:8" x14ac:dyDescent="0.25">
      <c r="A1392" t="s">
        <v>438</v>
      </c>
      <c r="B1392">
        <v>12</v>
      </c>
      <c r="C1392" t="s">
        <v>6271</v>
      </c>
      <c r="D1392" t="s">
        <v>6272</v>
      </c>
      <c r="E1392">
        <v>41.95</v>
      </c>
      <c r="F1392">
        <v>60.48</v>
      </c>
      <c r="G1392">
        <v>53.17</v>
      </c>
      <c r="H1392">
        <v>52.03</v>
      </c>
    </row>
    <row r="1393" spans="1:8" x14ac:dyDescent="0.25">
      <c r="A1393" t="s">
        <v>438</v>
      </c>
      <c r="B1393">
        <v>13</v>
      </c>
      <c r="C1393" t="s">
        <v>5700</v>
      </c>
      <c r="D1393" t="s">
        <v>5701</v>
      </c>
      <c r="E1393">
        <v>40.76</v>
      </c>
      <c r="F1393">
        <v>53.44</v>
      </c>
      <c r="G1393">
        <v>54.56</v>
      </c>
      <c r="H1393">
        <v>47.43</v>
      </c>
    </row>
    <row r="1394" spans="1:8" x14ac:dyDescent="0.25">
      <c r="A1394" t="s">
        <v>438</v>
      </c>
      <c r="B1394">
        <v>14</v>
      </c>
      <c r="C1394" t="s">
        <v>6273</v>
      </c>
      <c r="D1394" t="s">
        <v>6274</v>
      </c>
      <c r="E1394">
        <v>32.74</v>
      </c>
      <c r="F1394">
        <v>59.37</v>
      </c>
      <c r="G1394">
        <v>51.08</v>
      </c>
      <c r="H1394">
        <v>45.67</v>
      </c>
    </row>
    <row r="1395" spans="1:8" x14ac:dyDescent="0.25">
      <c r="A1395" t="s">
        <v>438</v>
      </c>
      <c r="B1395">
        <v>15</v>
      </c>
      <c r="C1395" t="s">
        <v>6275</v>
      </c>
      <c r="D1395" t="s">
        <v>6276</v>
      </c>
      <c r="E1395">
        <v>14.73</v>
      </c>
      <c r="F1395">
        <v>24.04</v>
      </c>
      <c r="G1395">
        <v>50.38</v>
      </c>
      <c r="H1395">
        <v>43.57</v>
      </c>
    </row>
    <row r="1396" spans="1:8" x14ac:dyDescent="0.25">
      <c r="A1396" t="s">
        <v>438</v>
      </c>
      <c r="B1396">
        <v>16</v>
      </c>
      <c r="C1396" t="s">
        <v>6277</v>
      </c>
      <c r="D1396" t="s">
        <v>6278</v>
      </c>
      <c r="E1396">
        <v>56.71</v>
      </c>
      <c r="F1396">
        <v>80.69</v>
      </c>
      <c r="G1396">
        <v>49.72</v>
      </c>
      <c r="H1396">
        <v>43.51</v>
      </c>
    </row>
    <row r="1397" spans="1:8" x14ac:dyDescent="0.25">
      <c r="A1397" t="s">
        <v>438</v>
      </c>
      <c r="B1397">
        <v>17</v>
      </c>
      <c r="C1397" t="s">
        <v>5672</v>
      </c>
      <c r="D1397" t="s">
        <v>5673</v>
      </c>
      <c r="E1397">
        <v>58.27</v>
      </c>
      <c r="F1397">
        <v>79.12</v>
      </c>
      <c r="G1397">
        <v>67.709999999999994</v>
      </c>
      <c r="H1397">
        <v>42.25</v>
      </c>
    </row>
    <row r="1398" spans="1:8" x14ac:dyDescent="0.25">
      <c r="A1398" t="s">
        <v>438</v>
      </c>
      <c r="B1398">
        <v>18</v>
      </c>
      <c r="C1398" t="s">
        <v>6279</v>
      </c>
      <c r="D1398" t="s">
        <v>6280</v>
      </c>
      <c r="E1398">
        <v>17.829999999999998</v>
      </c>
      <c r="F1398">
        <v>31.61</v>
      </c>
      <c r="G1398">
        <v>48.55</v>
      </c>
      <c r="H1398">
        <v>40.83</v>
      </c>
    </row>
    <row r="1399" spans="1:8" x14ac:dyDescent="0.25">
      <c r="A1399" t="s">
        <v>438</v>
      </c>
      <c r="B1399">
        <v>19</v>
      </c>
      <c r="C1399" t="s">
        <v>5439</v>
      </c>
      <c r="D1399" t="s">
        <v>5440</v>
      </c>
      <c r="E1399">
        <v>0.03</v>
      </c>
      <c r="F1399">
        <v>0.02</v>
      </c>
      <c r="G1399">
        <v>0.04</v>
      </c>
      <c r="H1399">
        <v>39.72</v>
      </c>
    </row>
    <row r="1400" spans="1:8" x14ac:dyDescent="0.25">
      <c r="A1400" t="s">
        <v>438</v>
      </c>
      <c r="B1400">
        <v>20</v>
      </c>
      <c r="C1400" t="s">
        <v>5506</v>
      </c>
      <c r="D1400" t="s">
        <v>5507</v>
      </c>
      <c r="E1400">
        <v>0</v>
      </c>
      <c r="F1400">
        <v>20.93</v>
      </c>
      <c r="G1400">
        <v>0</v>
      </c>
      <c r="H1400">
        <v>37.6</v>
      </c>
    </row>
    <row r="1401" spans="1:8" x14ac:dyDescent="0.25">
      <c r="A1401" t="s">
        <v>438</v>
      </c>
      <c r="B1401">
        <v>21</v>
      </c>
      <c r="C1401" t="s">
        <v>5912</v>
      </c>
      <c r="D1401" t="s">
        <v>5913</v>
      </c>
      <c r="E1401">
        <v>0</v>
      </c>
      <c r="F1401">
        <v>0</v>
      </c>
      <c r="G1401">
        <v>11.44</v>
      </c>
      <c r="H1401">
        <v>25.28</v>
      </c>
    </row>
    <row r="1402" spans="1:8" x14ac:dyDescent="0.25">
      <c r="A1402" t="s">
        <v>438</v>
      </c>
      <c r="B1402">
        <v>22</v>
      </c>
      <c r="C1402" t="s">
        <v>5266</v>
      </c>
      <c r="D1402" t="s">
        <v>5267</v>
      </c>
      <c r="E1402">
        <v>44.56</v>
      </c>
      <c r="F1402">
        <v>22.5</v>
      </c>
      <c r="G1402">
        <v>31.41</v>
      </c>
      <c r="H1402">
        <v>24.81</v>
      </c>
    </row>
    <row r="1403" spans="1:8" x14ac:dyDescent="0.25">
      <c r="A1403" t="s">
        <v>438</v>
      </c>
      <c r="B1403">
        <v>23</v>
      </c>
      <c r="C1403" t="s">
        <v>6134</v>
      </c>
      <c r="D1403" t="s">
        <v>6135</v>
      </c>
      <c r="E1403">
        <v>175.72</v>
      </c>
      <c r="F1403">
        <v>53.12</v>
      </c>
      <c r="G1403">
        <v>52.1</v>
      </c>
      <c r="H1403">
        <v>24.58</v>
      </c>
    </row>
    <row r="1404" spans="1:8" x14ac:dyDescent="0.25">
      <c r="A1404" t="s">
        <v>438</v>
      </c>
      <c r="B1404">
        <v>24</v>
      </c>
      <c r="C1404" t="s">
        <v>4997</v>
      </c>
      <c r="D1404" t="s">
        <v>4998</v>
      </c>
      <c r="E1404">
        <v>45.51</v>
      </c>
      <c r="F1404">
        <v>23.96</v>
      </c>
      <c r="G1404">
        <v>21.58</v>
      </c>
      <c r="H1404">
        <v>24.18</v>
      </c>
    </row>
    <row r="1405" spans="1:8" x14ac:dyDescent="0.25">
      <c r="A1405" t="s">
        <v>438</v>
      </c>
      <c r="B1405">
        <v>25</v>
      </c>
      <c r="C1405" t="s">
        <v>5871</v>
      </c>
      <c r="D1405" t="s">
        <v>5872</v>
      </c>
      <c r="E1405">
        <v>36.39</v>
      </c>
      <c r="F1405">
        <v>42.33</v>
      </c>
      <c r="G1405">
        <v>19.09</v>
      </c>
      <c r="H1405">
        <v>23.84</v>
      </c>
    </row>
    <row r="1406" spans="1:8" x14ac:dyDescent="0.25">
      <c r="A1406" t="s">
        <v>444</v>
      </c>
      <c r="B1406">
        <v>0</v>
      </c>
      <c r="C1406" t="s">
        <v>4742</v>
      </c>
      <c r="D1406" t="s">
        <v>4743</v>
      </c>
      <c r="E1406">
        <v>858.23</v>
      </c>
      <c r="F1406">
        <v>1083.98</v>
      </c>
      <c r="G1406">
        <v>1474.82</v>
      </c>
      <c r="H1406">
        <v>1092.17</v>
      </c>
    </row>
    <row r="1407" spans="1:8" x14ac:dyDescent="0.25">
      <c r="A1407" t="s">
        <v>444</v>
      </c>
      <c r="B1407">
        <v>0</v>
      </c>
      <c r="C1407" t="s">
        <v>354</v>
      </c>
      <c r="D1407" t="s">
        <v>4744</v>
      </c>
      <c r="E1407">
        <v>473.27</v>
      </c>
      <c r="F1407">
        <v>563.41999999999996</v>
      </c>
      <c r="G1407">
        <v>903.82</v>
      </c>
      <c r="H1407">
        <v>684.51</v>
      </c>
    </row>
    <row r="1408" spans="1:8" x14ac:dyDescent="0.25">
      <c r="A1408" t="s">
        <v>444</v>
      </c>
      <c r="B1408">
        <v>1</v>
      </c>
      <c r="C1408" t="s">
        <v>637</v>
      </c>
      <c r="D1408" t="s">
        <v>4794</v>
      </c>
      <c r="E1408">
        <v>379.28</v>
      </c>
      <c r="F1408">
        <v>412.66</v>
      </c>
      <c r="G1408">
        <v>717.95</v>
      </c>
      <c r="H1408">
        <v>428.66</v>
      </c>
    </row>
    <row r="1409" spans="1:8" x14ac:dyDescent="0.25">
      <c r="A1409" t="s">
        <v>444</v>
      </c>
      <c r="B1409">
        <v>2</v>
      </c>
      <c r="C1409" t="s">
        <v>5461</v>
      </c>
      <c r="D1409" t="s">
        <v>5462</v>
      </c>
      <c r="E1409">
        <v>6.24</v>
      </c>
      <c r="F1409">
        <v>29.85</v>
      </c>
      <c r="G1409">
        <v>27.27</v>
      </c>
      <c r="H1409">
        <v>43.78</v>
      </c>
    </row>
    <row r="1410" spans="1:8" x14ac:dyDescent="0.25">
      <c r="A1410" t="s">
        <v>444</v>
      </c>
      <c r="B1410">
        <v>3</v>
      </c>
      <c r="C1410" t="s">
        <v>5887</v>
      </c>
      <c r="D1410" t="s">
        <v>5888</v>
      </c>
      <c r="E1410">
        <v>8.39</v>
      </c>
      <c r="F1410">
        <v>11.68</v>
      </c>
      <c r="G1410">
        <v>7.13</v>
      </c>
      <c r="H1410">
        <v>37.65</v>
      </c>
    </row>
    <row r="1411" spans="1:8" x14ac:dyDescent="0.25">
      <c r="A1411" t="s">
        <v>444</v>
      </c>
      <c r="B1411">
        <v>4</v>
      </c>
      <c r="C1411" t="s">
        <v>6074</v>
      </c>
      <c r="D1411" t="s">
        <v>6075</v>
      </c>
      <c r="E1411">
        <v>9.07</v>
      </c>
      <c r="F1411">
        <v>12.57</v>
      </c>
      <c r="G1411">
        <v>12.73</v>
      </c>
      <c r="H1411">
        <v>25.38</v>
      </c>
    </row>
    <row r="1412" spans="1:8" x14ac:dyDescent="0.25">
      <c r="A1412" t="s">
        <v>444</v>
      </c>
      <c r="B1412">
        <v>5</v>
      </c>
      <c r="C1412" t="s">
        <v>6281</v>
      </c>
      <c r="D1412" t="s">
        <v>6282</v>
      </c>
      <c r="E1412">
        <v>2.99</v>
      </c>
      <c r="F1412">
        <v>9.8000000000000007</v>
      </c>
      <c r="G1412">
        <v>38.11</v>
      </c>
      <c r="H1412">
        <v>15.37</v>
      </c>
    </row>
    <row r="1413" spans="1:8" x14ac:dyDescent="0.25">
      <c r="A1413" t="s">
        <v>444</v>
      </c>
      <c r="B1413">
        <v>6</v>
      </c>
      <c r="C1413" t="s">
        <v>6131</v>
      </c>
      <c r="D1413" t="s">
        <v>6132</v>
      </c>
      <c r="E1413">
        <v>0</v>
      </c>
      <c r="F1413">
        <v>3.97</v>
      </c>
      <c r="G1413">
        <v>0</v>
      </c>
      <c r="H1413">
        <v>11.97</v>
      </c>
    </row>
    <row r="1414" spans="1:8" x14ac:dyDescent="0.25">
      <c r="A1414" t="s">
        <v>444</v>
      </c>
      <c r="B1414">
        <v>7</v>
      </c>
      <c r="C1414" t="s">
        <v>6142</v>
      </c>
      <c r="D1414" t="s">
        <v>6143</v>
      </c>
      <c r="E1414">
        <v>21.8</v>
      </c>
      <c r="F1414">
        <v>15.69</v>
      </c>
      <c r="G1414">
        <v>14.15</v>
      </c>
      <c r="H1414">
        <v>11.94</v>
      </c>
    </row>
    <row r="1415" spans="1:8" x14ac:dyDescent="0.25">
      <c r="A1415" t="s">
        <v>444</v>
      </c>
      <c r="B1415">
        <v>8</v>
      </c>
      <c r="C1415" t="s">
        <v>643</v>
      </c>
      <c r="D1415" t="s">
        <v>4769</v>
      </c>
      <c r="E1415">
        <v>6.89</v>
      </c>
      <c r="F1415">
        <v>16.77</v>
      </c>
      <c r="G1415">
        <v>25.18</v>
      </c>
      <c r="H1415">
        <v>11.22</v>
      </c>
    </row>
    <row r="1416" spans="1:8" x14ac:dyDescent="0.25">
      <c r="A1416" t="s">
        <v>444</v>
      </c>
      <c r="B1416">
        <v>9</v>
      </c>
      <c r="C1416" t="s">
        <v>5813</v>
      </c>
      <c r="D1416" t="s">
        <v>5814</v>
      </c>
      <c r="E1416">
        <v>5.3</v>
      </c>
      <c r="F1416">
        <v>10.57</v>
      </c>
      <c r="G1416">
        <v>11.12</v>
      </c>
      <c r="H1416">
        <v>8.61</v>
      </c>
    </row>
    <row r="1417" spans="1:8" x14ac:dyDescent="0.25">
      <c r="A1417" t="s">
        <v>444</v>
      </c>
      <c r="B1417">
        <v>10</v>
      </c>
      <c r="C1417" t="s">
        <v>6283</v>
      </c>
      <c r="D1417" t="s">
        <v>6284</v>
      </c>
      <c r="E1417">
        <v>1.84</v>
      </c>
      <c r="F1417">
        <v>3.6</v>
      </c>
      <c r="G1417">
        <v>4.0999999999999996</v>
      </c>
      <c r="H1417">
        <v>7.06</v>
      </c>
    </row>
    <row r="1418" spans="1:8" x14ac:dyDescent="0.25">
      <c r="A1418" t="s">
        <v>444</v>
      </c>
      <c r="B1418">
        <v>11</v>
      </c>
      <c r="C1418" t="s">
        <v>4905</v>
      </c>
      <c r="D1418" t="s">
        <v>4906</v>
      </c>
      <c r="E1418">
        <v>0.85</v>
      </c>
      <c r="F1418">
        <v>0.3</v>
      </c>
      <c r="G1418">
        <v>0.79</v>
      </c>
      <c r="H1418">
        <v>7.04</v>
      </c>
    </row>
    <row r="1419" spans="1:8" x14ac:dyDescent="0.25">
      <c r="A1419" t="s">
        <v>444</v>
      </c>
      <c r="B1419">
        <v>12</v>
      </c>
      <c r="C1419" t="s">
        <v>6285</v>
      </c>
      <c r="D1419" t="s">
        <v>6286</v>
      </c>
      <c r="E1419">
        <v>0</v>
      </c>
      <c r="F1419">
        <v>0</v>
      </c>
      <c r="G1419">
        <v>2.76</v>
      </c>
      <c r="H1419">
        <v>6.96</v>
      </c>
    </row>
    <row r="1420" spans="1:8" x14ac:dyDescent="0.25">
      <c r="A1420" t="s">
        <v>444</v>
      </c>
      <c r="B1420">
        <v>13</v>
      </c>
      <c r="C1420" t="s">
        <v>6287</v>
      </c>
      <c r="D1420" t="s">
        <v>6288</v>
      </c>
      <c r="E1420">
        <v>0.04</v>
      </c>
      <c r="F1420">
        <v>0.05</v>
      </c>
      <c r="G1420">
        <v>4.46</v>
      </c>
      <c r="H1420">
        <v>6.88</v>
      </c>
    </row>
    <row r="1421" spans="1:8" x14ac:dyDescent="0.25">
      <c r="A1421" t="s">
        <v>444</v>
      </c>
      <c r="B1421">
        <v>14</v>
      </c>
      <c r="C1421" t="s">
        <v>5405</v>
      </c>
      <c r="D1421" t="s">
        <v>5406</v>
      </c>
      <c r="E1421">
        <v>5.94</v>
      </c>
      <c r="F1421">
        <v>5.96</v>
      </c>
      <c r="G1421">
        <v>5.08</v>
      </c>
      <c r="H1421">
        <v>6.69</v>
      </c>
    </row>
    <row r="1422" spans="1:8" x14ac:dyDescent="0.25">
      <c r="A1422" t="s">
        <v>444</v>
      </c>
      <c r="B1422">
        <v>15</v>
      </c>
      <c r="C1422" t="s">
        <v>6289</v>
      </c>
      <c r="D1422" t="s">
        <v>6290</v>
      </c>
      <c r="E1422">
        <v>5.04</v>
      </c>
      <c r="F1422">
        <v>6.77</v>
      </c>
      <c r="G1422">
        <v>3.21</v>
      </c>
      <c r="H1422">
        <v>5.98</v>
      </c>
    </row>
    <row r="1423" spans="1:8" x14ac:dyDescent="0.25">
      <c r="A1423" t="s">
        <v>444</v>
      </c>
      <c r="B1423">
        <v>16</v>
      </c>
      <c r="C1423" t="s">
        <v>4849</v>
      </c>
      <c r="D1423" t="s">
        <v>4850</v>
      </c>
      <c r="E1423">
        <v>0.37</v>
      </c>
      <c r="F1423">
        <v>0.41</v>
      </c>
      <c r="G1423">
        <v>0.63</v>
      </c>
      <c r="H1423">
        <v>5.66</v>
      </c>
    </row>
    <row r="1424" spans="1:8" x14ac:dyDescent="0.25">
      <c r="A1424" t="s">
        <v>444</v>
      </c>
      <c r="B1424">
        <v>17</v>
      </c>
      <c r="C1424" t="s">
        <v>4909</v>
      </c>
      <c r="D1424" t="s">
        <v>4910</v>
      </c>
      <c r="E1424">
        <v>0</v>
      </c>
      <c r="F1424">
        <v>0</v>
      </c>
      <c r="G1424">
        <v>0.04</v>
      </c>
      <c r="H1424">
        <v>5.55</v>
      </c>
    </row>
    <row r="1425" spans="1:8" x14ac:dyDescent="0.25">
      <c r="A1425" t="s">
        <v>444</v>
      </c>
      <c r="B1425">
        <v>18</v>
      </c>
      <c r="C1425" t="s">
        <v>5212</v>
      </c>
      <c r="D1425" t="s">
        <v>5213</v>
      </c>
      <c r="E1425">
        <v>1.88</v>
      </c>
      <c r="F1425">
        <v>1.63</v>
      </c>
      <c r="G1425">
        <v>3.78</v>
      </c>
      <c r="H1425">
        <v>5.36</v>
      </c>
    </row>
    <row r="1426" spans="1:8" x14ac:dyDescent="0.25">
      <c r="A1426" t="s">
        <v>444</v>
      </c>
      <c r="B1426">
        <v>19</v>
      </c>
      <c r="C1426" t="s">
        <v>5982</v>
      </c>
      <c r="D1426" t="s">
        <v>5983</v>
      </c>
      <c r="E1426">
        <v>3.04</v>
      </c>
      <c r="F1426">
        <v>3.98</v>
      </c>
      <c r="G1426">
        <v>5.17</v>
      </c>
      <c r="H1426">
        <v>5.19</v>
      </c>
    </row>
    <row r="1427" spans="1:8" x14ac:dyDescent="0.25">
      <c r="A1427" t="s">
        <v>444</v>
      </c>
      <c r="B1427">
        <v>20</v>
      </c>
      <c r="C1427" t="s">
        <v>6291</v>
      </c>
      <c r="D1427" t="s">
        <v>6292</v>
      </c>
      <c r="E1427">
        <v>3.22</v>
      </c>
      <c r="F1427">
        <v>3.63</v>
      </c>
      <c r="G1427">
        <v>2.91</v>
      </c>
      <c r="H1427">
        <v>4.72</v>
      </c>
    </row>
    <row r="1428" spans="1:8" x14ac:dyDescent="0.25">
      <c r="A1428" t="s">
        <v>444</v>
      </c>
      <c r="B1428">
        <v>21</v>
      </c>
      <c r="C1428" t="s">
        <v>5920</v>
      </c>
      <c r="D1428" t="s">
        <v>5921</v>
      </c>
      <c r="E1428">
        <v>3.06</v>
      </c>
      <c r="F1428">
        <v>2.66</v>
      </c>
      <c r="G1428">
        <v>2.5</v>
      </c>
      <c r="H1428">
        <v>4.71</v>
      </c>
    </row>
    <row r="1429" spans="1:8" x14ac:dyDescent="0.25">
      <c r="A1429" t="s">
        <v>444</v>
      </c>
      <c r="B1429">
        <v>22</v>
      </c>
      <c r="C1429" t="s">
        <v>5109</v>
      </c>
      <c r="D1429" t="s">
        <v>5110</v>
      </c>
      <c r="E1429">
        <v>0.54</v>
      </c>
      <c r="F1429">
        <v>0.71</v>
      </c>
      <c r="G1429">
        <v>4.47</v>
      </c>
      <c r="H1429">
        <v>4.68</v>
      </c>
    </row>
    <row r="1430" spans="1:8" x14ac:dyDescent="0.25">
      <c r="A1430" t="s">
        <v>444</v>
      </c>
      <c r="B1430">
        <v>23</v>
      </c>
      <c r="C1430" t="s">
        <v>6191</v>
      </c>
      <c r="D1430" t="s">
        <v>6192</v>
      </c>
      <c r="E1430">
        <v>4.43</v>
      </c>
      <c r="F1430">
        <v>4.0599999999999996</v>
      </c>
      <c r="G1430">
        <v>3.94</v>
      </c>
      <c r="H1430">
        <v>4.53</v>
      </c>
    </row>
    <row r="1431" spans="1:8" x14ac:dyDescent="0.25">
      <c r="A1431" t="s">
        <v>444</v>
      </c>
      <c r="B1431">
        <v>24</v>
      </c>
      <c r="C1431" t="s">
        <v>6293</v>
      </c>
      <c r="D1431" t="s">
        <v>6294</v>
      </c>
      <c r="E1431">
        <v>3.02</v>
      </c>
      <c r="F1431">
        <v>5.31</v>
      </c>
      <c r="G1431">
        <v>6.17</v>
      </c>
      <c r="H1431">
        <v>4.5199999999999996</v>
      </c>
    </row>
    <row r="1432" spans="1:8" x14ac:dyDescent="0.25">
      <c r="A1432" t="s">
        <v>444</v>
      </c>
      <c r="B1432">
        <v>25</v>
      </c>
      <c r="C1432" t="s">
        <v>6295</v>
      </c>
      <c r="D1432" t="s">
        <v>6296</v>
      </c>
      <c r="E1432">
        <v>0.03</v>
      </c>
      <c r="F1432">
        <v>0.79</v>
      </c>
      <c r="G1432">
        <v>0.18</v>
      </c>
      <c r="H1432">
        <v>4.43</v>
      </c>
    </row>
    <row r="1433" spans="1:8" x14ac:dyDescent="0.25">
      <c r="A1433" t="s">
        <v>5832</v>
      </c>
      <c r="B1433">
        <v>0</v>
      </c>
      <c r="C1433" t="s">
        <v>4742</v>
      </c>
      <c r="D1433" t="s">
        <v>4743</v>
      </c>
      <c r="E1433">
        <v>20746.650000000001</v>
      </c>
      <c r="F1433">
        <v>19439.66</v>
      </c>
      <c r="G1433">
        <v>19138.22</v>
      </c>
      <c r="H1433">
        <v>17743.41</v>
      </c>
    </row>
    <row r="1434" spans="1:8" x14ac:dyDescent="0.25">
      <c r="A1434" t="s">
        <v>5832</v>
      </c>
      <c r="B1434">
        <v>0</v>
      </c>
      <c r="C1434" t="s">
        <v>354</v>
      </c>
      <c r="D1434" t="s">
        <v>4744</v>
      </c>
      <c r="E1434">
        <v>320.19</v>
      </c>
      <c r="F1434">
        <v>212.35</v>
      </c>
      <c r="G1434">
        <v>181.16</v>
      </c>
      <c r="H1434">
        <v>227.91</v>
      </c>
    </row>
    <row r="1435" spans="1:8" x14ac:dyDescent="0.25">
      <c r="A1435" t="s">
        <v>5832</v>
      </c>
      <c r="B1435">
        <v>1</v>
      </c>
      <c r="C1435" t="s">
        <v>4979</v>
      </c>
      <c r="D1435" t="s">
        <v>4980</v>
      </c>
      <c r="E1435">
        <v>3.12</v>
      </c>
      <c r="F1435">
        <v>0.62</v>
      </c>
      <c r="G1435">
        <v>0</v>
      </c>
      <c r="H1435">
        <v>65.81</v>
      </c>
    </row>
    <row r="1436" spans="1:8" x14ac:dyDescent="0.25">
      <c r="A1436" t="s">
        <v>5832</v>
      </c>
      <c r="B1436">
        <v>2</v>
      </c>
      <c r="C1436" t="s">
        <v>6010</v>
      </c>
      <c r="D1436" t="s">
        <v>6011</v>
      </c>
      <c r="E1436">
        <v>50.92</v>
      </c>
      <c r="F1436">
        <v>57.13</v>
      </c>
      <c r="G1436">
        <v>36.299999999999997</v>
      </c>
      <c r="H1436">
        <v>32.78</v>
      </c>
    </row>
    <row r="1437" spans="1:8" x14ac:dyDescent="0.25">
      <c r="A1437" t="s">
        <v>5832</v>
      </c>
      <c r="B1437">
        <v>3</v>
      </c>
      <c r="C1437" t="s">
        <v>6297</v>
      </c>
      <c r="D1437" t="s">
        <v>6298</v>
      </c>
      <c r="E1437">
        <v>0</v>
      </c>
      <c r="F1437">
        <v>0</v>
      </c>
      <c r="G1437">
        <v>0</v>
      </c>
      <c r="H1437">
        <v>20.89</v>
      </c>
    </row>
    <row r="1438" spans="1:8" x14ac:dyDescent="0.25">
      <c r="A1438" t="s">
        <v>5832</v>
      </c>
      <c r="B1438">
        <v>4</v>
      </c>
      <c r="C1438" t="s">
        <v>6060</v>
      </c>
      <c r="D1438" t="s">
        <v>6061</v>
      </c>
      <c r="E1438">
        <v>2.1800000000000002</v>
      </c>
      <c r="F1438">
        <v>0</v>
      </c>
      <c r="G1438">
        <v>0</v>
      </c>
      <c r="H1438">
        <v>17.3</v>
      </c>
    </row>
    <row r="1439" spans="1:8" x14ac:dyDescent="0.25">
      <c r="A1439" t="s">
        <v>5832</v>
      </c>
      <c r="B1439">
        <v>5</v>
      </c>
      <c r="C1439" t="s">
        <v>6299</v>
      </c>
      <c r="D1439" t="s">
        <v>6300</v>
      </c>
      <c r="E1439">
        <v>153.37</v>
      </c>
      <c r="F1439">
        <v>103.45</v>
      </c>
      <c r="G1439">
        <v>92.45</v>
      </c>
      <c r="H1439">
        <v>16.079999999999998</v>
      </c>
    </row>
    <row r="1440" spans="1:8" x14ac:dyDescent="0.25">
      <c r="A1440" t="s">
        <v>5832</v>
      </c>
      <c r="B1440">
        <v>6</v>
      </c>
      <c r="C1440" t="s">
        <v>4937</v>
      </c>
      <c r="D1440" t="s">
        <v>4938</v>
      </c>
      <c r="E1440">
        <v>0</v>
      </c>
      <c r="F1440">
        <v>0.44</v>
      </c>
      <c r="G1440">
        <v>0</v>
      </c>
      <c r="H1440">
        <v>14.08</v>
      </c>
    </row>
    <row r="1441" spans="1:8" x14ac:dyDescent="0.25">
      <c r="A1441" t="s">
        <v>5832</v>
      </c>
      <c r="B1441">
        <v>7</v>
      </c>
      <c r="C1441" t="s">
        <v>6301</v>
      </c>
      <c r="D1441" t="s">
        <v>6302</v>
      </c>
      <c r="E1441">
        <v>21.72</v>
      </c>
      <c r="F1441">
        <v>19.57</v>
      </c>
      <c r="G1441">
        <v>20.260000000000002</v>
      </c>
      <c r="H1441">
        <v>14</v>
      </c>
    </row>
    <row r="1442" spans="1:8" x14ac:dyDescent="0.25">
      <c r="A1442" t="s">
        <v>5832</v>
      </c>
      <c r="B1442">
        <v>8</v>
      </c>
      <c r="C1442" t="s">
        <v>6303</v>
      </c>
      <c r="D1442" t="s">
        <v>6304</v>
      </c>
      <c r="E1442">
        <v>28.19</v>
      </c>
      <c r="F1442">
        <v>16.16</v>
      </c>
      <c r="G1442">
        <v>11.46</v>
      </c>
      <c r="H1442">
        <v>7.2</v>
      </c>
    </row>
    <row r="1443" spans="1:8" x14ac:dyDescent="0.25">
      <c r="A1443" t="s">
        <v>5832</v>
      </c>
      <c r="B1443">
        <v>9</v>
      </c>
      <c r="C1443" t="s">
        <v>5514</v>
      </c>
      <c r="D1443" t="s">
        <v>5515</v>
      </c>
      <c r="E1443">
        <v>5.0599999999999996</v>
      </c>
      <c r="F1443">
        <v>4.13</v>
      </c>
      <c r="G1443">
        <v>0.38</v>
      </c>
      <c r="H1443">
        <v>6.04</v>
      </c>
    </row>
    <row r="1444" spans="1:8" x14ac:dyDescent="0.25">
      <c r="A1444" t="s">
        <v>5832</v>
      </c>
      <c r="B1444">
        <v>10</v>
      </c>
      <c r="C1444" t="s">
        <v>5861</v>
      </c>
      <c r="D1444" t="s">
        <v>5862</v>
      </c>
      <c r="E1444">
        <v>6.68</v>
      </c>
      <c r="F1444">
        <v>0</v>
      </c>
      <c r="G1444">
        <v>10.97</v>
      </c>
      <c r="H1444">
        <v>5.94</v>
      </c>
    </row>
    <row r="1445" spans="1:8" x14ac:dyDescent="0.25">
      <c r="A1445" t="s">
        <v>5832</v>
      </c>
      <c r="B1445">
        <v>11</v>
      </c>
      <c r="C1445" t="s">
        <v>5409</v>
      </c>
      <c r="D1445" t="s">
        <v>5410</v>
      </c>
      <c r="E1445">
        <v>10.18</v>
      </c>
      <c r="F1445">
        <v>0</v>
      </c>
      <c r="G1445">
        <v>0</v>
      </c>
      <c r="H1445">
        <v>2.74</v>
      </c>
    </row>
    <row r="1446" spans="1:8" x14ac:dyDescent="0.25">
      <c r="A1446" t="s">
        <v>5832</v>
      </c>
      <c r="B1446">
        <v>12</v>
      </c>
      <c r="C1446" t="s">
        <v>6305</v>
      </c>
      <c r="D1446" t="s">
        <v>6306</v>
      </c>
      <c r="E1446">
        <v>0</v>
      </c>
      <c r="F1446">
        <v>0</v>
      </c>
      <c r="G1446">
        <v>1.21</v>
      </c>
      <c r="H1446">
        <v>2.44</v>
      </c>
    </row>
    <row r="1447" spans="1:8" x14ac:dyDescent="0.25">
      <c r="A1447" t="s">
        <v>5832</v>
      </c>
      <c r="B1447">
        <v>13</v>
      </c>
      <c r="C1447" t="s">
        <v>6307</v>
      </c>
      <c r="D1447" t="s">
        <v>6308</v>
      </c>
      <c r="E1447">
        <v>0</v>
      </c>
      <c r="F1447">
        <v>0</v>
      </c>
      <c r="G1447">
        <v>0</v>
      </c>
      <c r="H1447">
        <v>2.31</v>
      </c>
    </row>
    <row r="1448" spans="1:8" x14ac:dyDescent="0.25">
      <c r="A1448" t="s">
        <v>5832</v>
      </c>
      <c r="B1448">
        <v>14</v>
      </c>
      <c r="C1448" t="s">
        <v>5257</v>
      </c>
      <c r="D1448" t="s">
        <v>5258</v>
      </c>
      <c r="E1448">
        <v>1.1200000000000001</v>
      </c>
      <c r="F1448">
        <v>0.96</v>
      </c>
      <c r="G1448">
        <v>1.07</v>
      </c>
      <c r="H1448">
        <v>2.31</v>
      </c>
    </row>
    <row r="1449" spans="1:8" x14ac:dyDescent="0.25">
      <c r="A1449" t="s">
        <v>5832</v>
      </c>
      <c r="B1449">
        <v>15</v>
      </c>
      <c r="C1449" t="s">
        <v>6309</v>
      </c>
      <c r="D1449" t="s">
        <v>6310</v>
      </c>
      <c r="E1449">
        <v>3.28</v>
      </c>
      <c r="F1449">
        <v>4.2</v>
      </c>
      <c r="G1449">
        <v>1.54</v>
      </c>
      <c r="H1449">
        <v>2.2599999999999998</v>
      </c>
    </row>
    <row r="1450" spans="1:8" x14ac:dyDescent="0.25">
      <c r="A1450" t="s">
        <v>5832</v>
      </c>
      <c r="B1450">
        <v>16</v>
      </c>
      <c r="C1450" t="s">
        <v>6311</v>
      </c>
      <c r="D1450" t="s">
        <v>6312</v>
      </c>
      <c r="E1450">
        <v>0</v>
      </c>
      <c r="F1450">
        <v>0</v>
      </c>
      <c r="G1450">
        <v>0</v>
      </c>
      <c r="H1450">
        <v>2.17</v>
      </c>
    </row>
    <row r="1451" spans="1:8" x14ac:dyDescent="0.25">
      <c r="A1451" t="s">
        <v>5832</v>
      </c>
      <c r="B1451">
        <v>17</v>
      </c>
      <c r="C1451" t="s">
        <v>6313</v>
      </c>
      <c r="D1451" t="s">
        <v>6314</v>
      </c>
      <c r="E1451">
        <v>0</v>
      </c>
      <c r="F1451">
        <v>0</v>
      </c>
      <c r="G1451">
        <v>0</v>
      </c>
      <c r="H1451">
        <v>2.04</v>
      </c>
    </row>
    <row r="1452" spans="1:8" x14ac:dyDescent="0.25">
      <c r="A1452" t="s">
        <v>5832</v>
      </c>
      <c r="B1452">
        <v>18</v>
      </c>
      <c r="C1452" t="s">
        <v>6315</v>
      </c>
      <c r="D1452" t="s">
        <v>6241</v>
      </c>
      <c r="E1452">
        <v>1.46</v>
      </c>
      <c r="F1452">
        <v>0.79</v>
      </c>
      <c r="G1452">
        <v>0.83</v>
      </c>
      <c r="H1452">
        <v>1.72</v>
      </c>
    </row>
    <row r="1453" spans="1:8" x14ac:dyDescent="0.25">
      <c r="A1453" t="s">
        <v>5832</v>
      </c>
      <c r="B1453">
        <v>19</v>
      </c>
      <c r="C1453" t="s">
        <v>6316</v>
      </c>
      <c r="D1453" t="s">
        <v>6317</v>
      </c>
      <c r="E1453">
        <v>0</v>
      </c>
      <c r="F1453">
        <v>0</v>
      </c>
      <c r="G1453">
        <v>0</v>
      </c>
      <c r="H1453">
        <v>1.6</v>
      </c>
    </row>
    <row r="1454" spans="1:8" x14ac:dyDescent="0.25">
      <c r="A1454" t="s">
        <v>5832</v>
      </c>
      <c r="B1454">
        <v>20</v>
      </c>
      <c r="C1454" t="s">
        <v>4757</v>
      </c>
      <c r="D1454" t="s">
        <v>4758</v>
      </c>
      <c r="E1454">
        <v>4.21</v>
      </c>
      <c r="F1454">
        <v>2.41</v>
      </c>
      <c r="G1454">
        <v>1.3</v>
      </c>
      <c r="H1454">
        <v>1.47</v>
      </c>
    </row>
    <row r="1455" spans="1:8" x14ac:dyDescent="0.25">
      <c r="A1455" t="s">
        <v>5832</v>
      </c>
      <c r="B1455">
        <v>21</v>
      </c>
      <c r="C1455" t="s">
        <v>5706</v>
      </c>
      <c r="D1455" t="s">
        <v>5707</v>
      </c>
      <c r="E1455">
        <v>27.08</v>
      </c>
      <c r="F1455">
        <v>0.95</v>
      </c>
      <c r="G1455">
        <v>0.65</v>
      </c>
      <c r="H1455">
        <v>1.45</v>
      </c>
    </row>
    <row r="1456" spans="1:8" x14ac:dyDescent="0.25">
      <c r="A1456" t="s">
        <v>5832</v>
      </c>
      <c r="B1456">
        <v>22</v>
      </c>
      <c r="C1456" t="s">
        <v>5015</v>
      </c>
      <c r="D1456" t="s">
        <v>5016</v>
      </c>
      <c r="E1456">
        <v>1.37</v>
      </c>
      <c r="F1456">
        <v>1.54</v>
      </c>
      <c r="G1456">
        <v>1.08</v>
      </c>
      <c r="H1456">
        <v>1.37</v>
      </c>
    </row>
    <row r="1457" spans="1:8" x14ac:dyDescent="0.25">
      <c r="A1457" t="s">
        <v>5832</v>
      </c>
      <c r="B1457">
        <v>23</v>
      </c>
      <c r="C1457" t="s">
        <v>6318</v>
      </c>
      <c r="D1457" t="s">
        <v>6319</v>
      </c>
      <c r="E1457">
        <v>0</v>
      </c>
      <c r="F1457">
        <v>0</v>
      </c>
      <c r="G1457">
        <v>0</v>
      </c>
      <c r="H1457">
        <v>1.34</v>
      </c>
    </row>
    <row r="1458" spans="1:8" x14ac:dyDescent="0.25">
      <c r="A1458" t="s">
        <v>5832</v>
      </c>
      <c r="B1458">
        <v>24</v>
      </c>
      <c r="C1458" t="s">
        <v>5017</v>
      </c>
      <c r="D1458" t="s">
        <v>5018</v>
      </c>
      <c r="E1458">
        <v>0</v>
      </c>
      <c r="F1458">
        <v>0</v>
      </c>
      <c r="G1458">
        <v>0</v>
      </c>
      <c r="H1458">
        <v>1.32</v>
      </c>
    </row>
    <row r="1459" spans="1:8" x14ac:dyDescent="0.25">
      <c r="A1459" t="s">
        <v>5832</v>
      </c>
      <c r="B1459">
        <v>25</v>
      </c>
      <c r="C1459" t="s">
        <v>5413</v>
      </c>
      <c r="D1459" t="s">
        <v>5414</v>
      </c>
      <c r="E1459">
        <v>0.26</v>
      </c>
      <c r="F1459">
        <v>0</v>
      </c>
      <c r="G1459">
        <v>1.65</v>
      </c>
      <c r="H1459">
        <v>1.24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7"/>
  <sheetViews>
    <sheetView workbookViewId="0"/>
  </sheetViews>
  <sheetFormatPr defaultRowHeight="15" x14ac:dyDescent="0.25"/>
  <cols>
    <col min="1" max="1" width="70" customWidth="1"/>
    <col min="2" max="2" width="18" customWidth="1"/>
  </cols>
  <sheetData>
    <row r="1" spans="1:2" x14ac:dyDescent="0.25">
      <c r="A1" s="4" t="s">
        <v>6320</v>
      </c>
    </row>
    <row r="3" spans="1:2" x14ac:dyDescent="0.25">
      <c r="A3" t="s">
        <v>6321</v>
      </c>
      <c r="B3" s="16">
        <f>IFERROR(INDEX(H2_capacity_raw!$C:$C, MATCH(About!$B$2, H2_capacity_raw!$A:$A, 0)), VLOOKUP("zero_test", Keys!$B:$C, 2, FALSE))</f>
        <v>0</v>
      </c>
    </row>
    <row r="5" spans="1:2" x14ac:dyDescent="0.25">
      <c r="A5" t="s">
        <v>6322</v>
      </c>
      <c r="B5" s="17">
        <f>B3*VLOOKUP("days_per_year", Keys!$B:$C, 2, FALSE)*VLOOKUP("mmcf_to_cf", Keys!$B:$C, 2, FALSE)*VLOOKUP("h2_btu_per_cf", Keys!$B:$C, 2, FALSE)</f>
        <v>0</v>
      </c>
    </row>
    <row r="6" spans="1:2" x14ac:dyDescent="0.25">
      <c r="A6" t="s">
        <v>6323</v>
      </c>
      <c r="B6" s="17">
        <v>0</v>
      </c>
    </row>
    <row r="7" spans="1:2" x14ac:dyDescent="0.25">
      <c r="A7" t="s">
        <v>6324</v>
      </c>
      <c r="B7" s="17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D62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6325</v>
      </c>
    </row>
    <row r="4" spans="1:30" x14ac:dyDescent="0.25">
      <c r="A4">
        <v>3</v>
      </c>
      <c r="B4" t="s">
        <v>6326</v>
      </c>
    </row>
    <row r="5" spans="1:30" x14ac:dyDescent="0.25">
      <c r="A5">
        <v>4</v>
      </c>
      <c r="B5" t="s">
        <v>6327</v>
      </c>
      <c r="C5" t="s">
        <v>6328</v>
      </c>
      <c r="D5">
        <v>13.194468000000001</v>
      </c>
      <c r="E5">
        <v>13.084114</v>
      </c>
      <c r="F5">
        <v>13.080612</v>
      </c>
      <c r="G5">
        <v>13.077909</v>
      </c>
      <c r="H5">
        <v>13.000674999999999</v>
      </c>
      <c r="I5">
        <v>13.073435</v>
      </c>
      <c r="J5">
        <v>13.038179</v>
      </c>
      <c r="K5">
        <v>12.991171</v>
      </c>
      <c r="L5">
        <v>12.784794</v>
      </c>
      <c r="M5">
        <v>12.682426</v>
      </c>
      <c r="N5">
        <v>12.552747999999999</v>
      </c>
      <c r="O5">
        <v>12.544936999999999</v>
      </c>
      <c r="P5">
        <v>12.569018</v>
      </c>
      <c r="Q5">
        <v>12.522281</v>
      </c>
      <c r="R5">
        <v>12.559659999999999</v>
      </c>
      <c r="S5">
        <v>12.727887000000001</v>
      </c>
      <c r="T5">
        <v>12.881121</v>
      </c>
      <c r="U5">
        <v>12.942562000000001</v>
      </c>
      <c r="V5">
        <v>13.037005000000001</v>
      </c>
      <c r="W5">
        <v>13.084381</v>
      </c>
      <c r="X5">
        <v>13.067904</v>
      </c>
      <c r="Y5">
        <v>13.023425</v>
      </c>
      <c r="Z5">
        <v>12.959633</v>
      </c>
      <c r="AA5">
        <v>12.871567000000001</v>
      </c>
      <c r="AB5">
        <v>12.74888</v>
      </c>
      <c r="AC5">
        <v>12.578597</v>
      </c>
      <c r="AD5">
        <v>-0.191021</v>
      </c>
    </row>
    <row r="6" spans="1:30" x14ac:dyDescent="0.25">
      <c r="A6">
        <v>5</v>
      </c>
    </row>
    <row r="7" spans="1:30" x14ac:dyDescent="0.25">
      <c r="A7">
        <v>6</v>
      </c>
      <c r="B7" t="s">
        <v>6329</v>
      </c>
      <c r="C7" t="s">
        <v>6328</v>
      </c>
      <c r="D7">
        <v>11.243257</v>
      </c>
      <c r="E7">
        <v>11.106493</v>
      </c>
      <c r="F7">
        <v>10.996743</v>
      </c>
      <c r="G7">
        <v>10.977039</v>
      </c>
      <c r="H7">
        <v>10.959008000000001</v>
      </c>
      <c r="I7">
        <v>11.022358000000001</v>
      </c>
      <c r="J7">
        <v>10.984716000000001</v>
      </c>
      <c r="K7">
        <v>10.996343</v>
      </c>
      <c r="L7">
        <v>10.874698</v>
      </c>
      <c r="M7">
        <v>10.846057999999999</v>
      </c>
      <c r="N7">
        <v>10.801242</v>
      </c>
      <c r="O7">
        <v>10.768520000000001</v>
      </c>
      <c r="P7">
        <v>10.822540999999999</v>
      </c>
      <c r="Q7">
        <v>10.834913</v>
      </c>
      <c r="R7">
        <v>10.830012</v>
      </c>
      <c r="S7">
        <v>10.916919</v>
      </c>
      <c r="T7">
        <v>10.975130999999999</v>
      </c>
      <c r="U7">
        <v>10.981040999999999</v>
      </c>
      <c r="V7">
        <v>11.066628</v>
      </c>
      <c r="W7">
        <v>11.090096000000001</v>
      </c>
      <c r="X7">
        <v>11.093203000000001</v>
      </c>
      <c r="Y7">
        <v>11.062566</v>
      </c>
      <c r="Z7">
        <v>11.034684</v>
      </c>
      <c r="AA7">
        <v>10.992990000000001</v>
      </c>
      <c r="AB7">
        <v>10.903354999999999</v>
      </c>
      <c r="AC7">
        <v>10.770034000000001</v>
      </c>
      <c r="AD7">
        <v>-0.17185600000000001</v>
      </c>
    </row>
    <row r="8" spans="1:30" x14ac:dyDescent="0.25">
      <c r="A8">
        <v>7</v>
      </c>
      <c r="B8" t="s">
        <v>771</v>
      </c>
      <c r="C8" t="s">
        <v>6328</v>
      </c>
      <c r="D8">
        <v>0.226545</v>
      </c>
      <c r="E8">
        <v>0.20586299999999999</v>
      </c>
      <c r="F8">
        <v>0.24188699999999999</v>
      </c>
      <c r="G8">
        <v>0.244503</v>
      </c>
      <c r="H8">
        <v>0.249192</v>
      </c>
      <c r="I8">
        <v>0.30041699999999999</v>
      </c>
      <c r="J8">
        <v>0.37928600000000001</v>
      </c>
      <c r="K8">
        <v>0.40063399999999999</v>
      </c>
      <c r="L8">
        <v>0.40658499999999997</v>
      </c>
      <c r="M8">
        <v>0.40498099999999998</v>
      </c>
      <c r="N8">
        <v>0.41273500000000002</v>
      </c>
      <c r="O8">
        <v>0.42466100000000001</v>
      </c>
      <c r="P8">
        <v>0.44176100000000001</v>
      </c>
      <c r="Q8">
        <v>0.46331499999999998</v>
      </c>
      <c r="R8">
        <v>0.47964400000000001</v>
      </c>
      <c r="S8">
        <v>0.49597200000000002</v>
      </c>
      <c r="T8">
        <v>0.51468400000000003</v>
      </c>
      <c r="U8">
        <v>0.51622299999999999</v>
      </c>
      <c r="V8">
        <v>0.51890400000000003</v>
      </c>
      <c r="W8">
        <v>0.52007099999999995</v>
      </c>
      <c r="X8">
        <v>0.51818200000000003</v>
      </c>
      <c r="Y8">
        <v>0.52551899999999996</v>
      </c>
      <c r="Z8">
        <v>0.53927700000000001</v>
      </c>
      <c r="AA8">
        <v>0.56404100000000001</v>
      </c>
      <c r="AB8">
        <v>0.58150500000000005</v>
      </c>
      <c r="AC8">
        <v>0.59560000000000002</v>
      </c>
      <c r="AD8">
        <v>3.942221</v>
      </c>
    </row>
    <row r="9" spans="1:30" x14ac:dyDescent="0.25">
      <c r="A9">
        <v>8</v>
      </c>
      <c r="B9" t="s">
        <v>6330</v>
      </c>
      <c r="C9" t="s">
        <v>6328</v>
      </c>
      <c r="D9">
        <v>6.8999999999999997E-4</v>
      </c>
      <c r="E9">
        <v>4.6900000000000002E-4</v>
      </c>
      <c r="F9">
        <v>4.6500000000000003E-4</v>
      </c>
      <c r="G9">
        <v>4.2000000000000002E-4</v>
      </c>
      <c r="H9">
        <v>3.8699999999999997E-4</v>
      </c>
      <c r="I9">
        <v>3.5500000000000001E-4</v>
      </c>
      <c r="J9">
        <v>3.3100000000000002E-4</v>
      </c>
      <c r="K9">
        <v>3.1300000000000002E-4</v>
      </c>
      <c r="L9">
        <v>6.6699999999999995E-4</v>
      </c>
      <c r="M9">
        <v>1.044E-3</v>
      </c>
      <c r="N9">
        <v>1.248E-3</v>
      </c>
      <c r="O9">
        <v>1.3990000000000001E-3</v>
      </c>
      <c r="P9">
        <v>1.513E-3</v>
      </c>
      <c r="Q9">
        <v>1.676E-3</v>
      </c>
      <c r="R9">
        <v>1.7650000000000001E-3</v>
      </c>
      <c r="S9">
        <v>1.9070000000000001E-3</v>
      </c>
      <c r="T9">
        <v>2.0830000000000002E-3</v>
      </c>
      <c r="U9">
        <v>2.1519999999999998E-3</v>
      </c>
      <c r="V9">
        <v>2.2699999999999999E-3</v>
      </c>
      <c r="W9">
        <v>2.6259999999999999E-3</v>
      </c>
      <c r="X9">
        <v>2.7060000000000001E-3</v>
      </c>
      <c r="Y9">
        <v>2.7659999999999998E-3</v>
      </c>
      <c r="Z9">
        <v>2.892E-3</v>
      </c>
      <c r="AA9">
        <v>3.107E-3</v>
      </c>
      <c r="AB9">
        <v>3.179E-3</v>
      </c>
      <c r="AC9">
        <v>3.3029999999999999E-3</v>
      </c>
      <c r="AD9">
        <v>6.4661939999999998</v>
      </c>
    </row>
    <row r="10" spans="1:30" x14ac:dyDescent="0.25">
      <c r="A10">
        <v>9</v>
      </c>
      <c r="B10" t="s">
        <v>6331</v>
      </c>
      <c r="C10" t="s">
        <v>6328</v>
      </c>
      <c r="D10">
        <v>0.225856</v>
      </c>
      <c r="E10">
        <v>0.20539399999999999</v>
      </c>
      <c r="F10">
        <v>0.241422</v>
      </c>
      <c r="G10">
        <v>0.24408199999999999</v>
      </c>
      <c r="H10">
        <v>0.248806</v>
      </c>
      <c r="I10">
        <v>0.300062</v>
      </c>
      <c r="J10">
        <v>0.37895400000000001</v>
      </c>
      <c r="K10">
        <v>0.40032099999999998</v>
      </c>
      <c r="L10">
        <v>0.405918</v>
      </c>
      <c r="M10">
        <v>0.40393699999999999</v>
      </c>
      <c r="N10">
        <v>0.41148699999999999</v>
      </c>
      <c r="O10">
        <v>0.423263</v>
      </c>
      <c r="P10">
        <v>0.44024799999999997</v>
      </c>
      <c r="Q10">
        <v>0.46163999999999999</v>
      </c>
      <c r="R10">
        <v>0.477879</v>
      </c>
      <c r="S10">
        <v>0.49406600000000001</v>
      </c>
      <c r="T10">
        <v>0.51260099999999997</v>
      </c>
      <c r="U10">
        <v>0.51407099999999994</v>
      </c>
      <c r="V10">
        <v>0.51663400000000004</v>
      </c>
      <c r="W10">
        <v>0.51744500000000004</v>
      </c>
      <c r="X10">
        <v>0.51547600000000005</v>
      </c>
      <c r="Y10">
        <v>0.52275300000000002</v>
      </c>
      <c r="Z10">
        <v>0.53638399999999997</v>
      </c>
      <c r="AA10">
        <v>0.56093300000000001</v>
      </c>
      <c r="AB10">
        <v>0.57832600000000001</v>
      </c>
      <c r="AC10">
        <v>0.59229699999999996</v>
      </c>
      <c r="AD10">
        <v>3.9317739999999999</v>
      </c>
    </row>
    <row r="11" spans="1:30" x14ac:dyDescent="0.25">
      <c r="A11">
        <v>10</v>
      </c>
      <c r="B11" t="s">
        <v>762</v>
      </c>
      <c r="C11" t="s">
        <v>6328</v>
      </c>
      <c r="D11">
        <v>1.3754519999999999</v>
      </c>
      <c r="E11">
        <v>1.295115</v>
      </c>
      <c r="F11">
        <v>1.2502789999999999</v>
      </c>
      <c r="G11">
        <v>1.207025</v>
      </c>
      <c r="H11">
        <v>1.1611990000000001</v>
      </c>
      <c r="I11">
        <v>1.166361</v>
      </c>
      <c r="J11">
        <v>1.120746</v>
      </c>
      <c r="K11">
        <v>1.1618189999999999</v>
      </c>
      <c r="L11">
        <v>1.14975</v>
      </c>
      <c r="M11">
        <v>1.1513500000000001</v>
      </c>
      <c r="N11">
        <v>1.1887509999999999</v>
      </c>
      <c r="O11">
        <v>1.2156990000000001</v>
      </c>
      <c r="P11">
        <v>1.302106</v>
      </c>
      <c r="Q11">
        <v>1.3805750000000001</v>
      </c>
      <c r="R11">
        <v>1.437681</v>
      </c>
      <c r="S11">
        <v>1.4746999999999999</v>
      </c>
      <c r="T11">
        <v>1.517822</v>
      </c>
      <c r="U11">
        <v>1.5693319999999999</v>
      </c>
      <c r="V11">
        <v>1.648995</v>
      </c>
      <c r="W11">
        <v>1.685268</v>
      </c>
      <c r="X11">
        <v>1.704947</v>
      </c>
      <c r="Y11">
        <v>1.7124159999999999</v>
      </c>
      <c r="Z11">
        <v>1.720513</v>
      </c>
      <c r="AA11">
        <v>1.7167159999999999</v>
      </c>
      <c r="AB11">
        <v>1.7098899999999999</v>
      </c>
      <c r="AC11">
        <v>1.690482</v>
      </c>
      <c r="AD11">
        <v>0.82833599999999996</v>
      </c>
    </row>
    <row r="12" spans="1:30" x14ac:dyDescent="0.25">
      <c r="A12">
        <v>11</v>
      </c>
      <c r="B12" t="s">
        <v>6330</v>
      </c>
      <c r="C12" t="s">
        <v>6328</v>
      </c>
      <c r="D12">
        <v>1.4612999999999999E-2</v>
      </c>
      <c r="E12">
        <v>1.4359E-2</v>
      </c>
      <c r="F12">
        <v>1.3596E-2</v>
      </c>
      <c r="G12">
        <v>1.2543E-2</v>
      </c>
      <c r="H12">
        <v>1.1435000000000001E-2</v>
      </c>
      <c r="I12">
        <v>1.0342E-2</v>
      </c>
      <c r="J12">
        <v>7.5729999999999999E-3</v>
      </c>
      <c r="K12">
        <v>6.1999999999999998E-3</v>
      </c>
      <c r="L12">
        <v>5.2259999999999997E-3</v>
      </c>
      <c r="M12">
        <v>4.4809999999999997E-3</v>
      </c>
      <c r="N12">
        <v>3.8999999999999998E-3</v>
      </c>
      <c r="O12">
        <v>3.4269999999999999E-3</v>
      </c>
      <c r="P12">
        <v>4.2290000000000001E-3</v>
      </c>
      <c r="Q12">
        <v>4.542E-3</v>
      </c>
      <c r="R12">
        <v>4.7239999999999999E-3</v>
      </c>
      <c r="S12">
        <v>4.8549999999999999E-3</v>
      </c>
      <c r="T12">
        <v>4.9540000000000001E-3</v>
      </c>
      <c r="U12">
        <v>5.5950000000000001E-3</v>
      </c>
      <c r="V12">
        <v>5.6449999999999998E-3</v>
      </c>
      <c r="W12">
        <v>5.7109999999999999E-3</v>
      </c>
      <c r="X12">
        <v>5.7860000000000003E-3</v>
      </c>
      <c r="Y12">
        <v>5.9020000000000001E-3</v>
      </c>
      <c r="Z12">
        <v>5.8380000000000003E-3</v>
      </c>
      <c r="AA12">
        <v>6.032E-3</v>
      </c>
      <c r="AB12">
        <v>6.4130000000000003E-3</v>
      </c>
      <c r="AC12">
        <v>6.7039999999999999E-3</v>
      </c>
      <c r="AD12">
        <v>-3.0685950000000002</v>
      </c>
    </row>
    <row r="13" spans="1:30" x14ac:dyDescent="0.25">
      <c r="A13">
        <v>12</v>
      </c>
      <c r="B13" t="s">
        <v>6331</v>
      </c>
      <c r="C13" t="s">
        <v>6328</v>
      </c>
      <c r="D13">
        <v>1.3608389999999999</v>
      </c>
      <c r="E13">
        <v>1.280756</v>
      </c>
      <c r="F13">
        <v>1.236683</v>
      </c>
      <c r="G13">
        <v>1.1944809999999999</v>
      </c>
      <c r="H13">
        <v>1.149764</v>
      </c>
      <c r="I13">
        <v>1.1560189999999999</v>
      </c>
      <c r="J13">
        <v>1.1131720000000001</v>
      </c>
      <c r="K13">
        <v>1.155619</v>
      </c>
      <c r="L13">
        <v>1.1445240000000001</v>
      </c>
      <c r="M13">
        <v>1.1468689999999999</v>
      </c>
      <c r="N13">
        <v>1.1848510000000001</v>
      </c>
      <c r="O13">
        <v>1.212272</v>
      </c>
      <c r="P13">
        <v>1.2978769999999999</v>
      </c>
      <c r="Q13">
        <v>1.3760319999999999</v>
      </c>
      <c r="R13">
        <v>1.432957</v>
      </c>
      <c r="S13">
        <v>1.4698450000000001</v>
      </c>
      <c r="T13">
        <v>1.5128680000000001</v>
      </c>
      <c r="U13">
        <v>1.5637380000000001</v>
      </c>
      <c r="V13">
        <v>1.6433500000000001</v>
      </c>
      <c r="W13">
        <v>1.6795580000000001</v>
      </c>
      <c r="X13">
        <v>1.6991609999999999</v>
      </c>
      <c r="Y13">
        <v>1.7065129999999999</v>
      </c>
      <c r="Z13">
        <v>1.7146760000000001</v>
      </c>
      <c r="AA13">
        <v>1.7106840000000001</v>
      </c>
      <c r="AB13">
        <v>1.7034769999999999</v>
      </c>
      <c r="AC13">
        <v>1.683778</v>
      </c>
      <c r="AD13">
        <v>0.85538999999999998</v>
      </c>
    </row>
    <row r="14" spans="1:30" x14ac:dyDescent="0.25">
      <c r="A14">
        <v>13</v>
      </c>
      <c r="B14" t="s">
        <v>768</v>
      </c>
      <c r="C14" t="s">
        <v>6328</v>
      </c>
      <c r="D14">
        <v>0.520872</v>
      </c>
      <c r="E14">
        <v>0.50490500000000005</v>
      </c>
      <c r="F14">
        <v>0.50719599999999998</v>
      </c>
      <c r="G14">
        <v>0.48417300000000002</v>
      </c>
      <c r="H14">
        <v>0.461503</v>
      </c>
      <c r="I14">
        <v>0.46442</v>
      </c>
      <c r="J14">
        <v>0.48890699999999998</v>
      </c>
      <c r="K14">
        <v>0.50312900000000005</v>
      </c>
      <c r="L14">
        <v>0.52254800000000001</v>
      </c>
      <c r="M14">
        <v>0.55142199999999997</v>
      </c>
      <c r="N14">
        <v>0.55505099999999996</v>
      </c>
      <c r="O14">
        <v>0.55542899999999995</v>
      </c>
      <c r="P14">
        <v>0.57094599999999995</v>
      </c>
      <c r="Q14">
        <v>0.56624799999999997</v>
      </c>
      <c r="R14">
        <v>0.58792900000000003</v>
      </c>
      <c r="S14">
        <v>0.59087299999999998</v>
      </c>
      <c r="T14">
        <v>0.59586099999999997</v>
      </c>
      <c r="U14">
        <v>0.58599900000000005</v>
      </c>
      <c r="V14">
        <v>0.57433299999999998</v>
      </c>
      <c r="W14">
        <v>0.56430100000000005</v>
      </c>
      <c r="X14">
        <v>0.55249099999999995</v>
      </c>
      <c r="Y14">
        <v>0.54767699999999997</v>
      </c>
      <c r="Z14">
        <v>0.54431300000000005</v>
      </c>
      <c r="AA14">
        <v>0.54217000000000004</v>
      </c>
      <c r="AB14">
        <v>0.53603999999999996</v>
      </c>
      <c r="AC14">
        <v>0.52722899999999995</v>
      </c>
      <c r="AD14">
        <v>4.8534000000000001E-2</v>
      </c>
    </row>
    <row r="15" spans="1:30" x14ac:dyDescent="0.25">
      <c r="A15">
        <v>14</v>
      </c>
      <c r="B15" t="s">
        <v>6330</v>
      </c>
      <c r="C15" t="s">
        <v>6328</v>
      </c>
      <c r="D15">
        <v>2.2100000000000002E-3</v>
      </c>
      <c r="E15">
        <v>4.5149999999999999E-3</v>
      </c>
      <c r="F15">
        <v>5.3150000000000003E-3</v>
      </c>
      <c r="G15">
        <v>5.6020000000000002E-3</v>
      </c>
      <c r="H15">
        <v>5.7010000000000003E-3</v>
      </c>
      <c r="I15">
        <v>5.8040000000000001E-3</v>
      </c>
      <c r="J15">
        <v>5.9199999999999999E-3</v>
      </c>
      <c r="K15">
        <v>5.6350000000000003E-3</v>
      </c>
      <c r="L15">
        <v>5.45E-3</v>
      </c>
      <c r="M15">
        <v>3.9150000000000001E-3</v>
      </c>
      <c r="N15">
        <v>3.4099999999999998E-3</v>
      </c>
      <c r="O15">
        <v>6.9100000000000003E-3</v>
      </c>
      <c r="P15">
        <v>7.6369999999999997E-3</v>
      </c>
      <c r="Q15">
        <v>7.9170000000000004E-3</v>
      </c>
      <c r="R15">
        <v>9.0109999999999999E-3</v>
      </c>
      <c r="S15">
        <v>9.1970000000000003E-3</v>
      </c>
      <c r="T15">
        <v>1.1764E-2</v>
      </c>
      <c r="U15">
        <v>1.1462E-2</v>
      </c>
      <c r="V15">
        <v>1.0853E-2</v>
      </c>
      <c r="W15">
        <v>1.0569E-2</v>
      </c>
      <c r="X15">
        <v>1.0461E-2</v>
      </c>
      <c r="Y15">
        <v>1.0547000000000001E-2</v>
      </c>
      <c r="Z15">
        <v>1.0434000000000001E-2</v>
      </c>
      <c r="AA15">
        <v>1.133E-2</v>
      </c>
      <c r="AB15">
        <v>1.227E-2</v>
      </c>
      <c r="AC15">
        <v>1.2725999999999999E-2</v>
      </c>
      <c r="AD15">
        <v>7.2526929999999998</v>
      </c>
    </row>
    <row r="16" spans="1:30" x14ac:dyDescent="0.25">
      <c r="A16">
        <v>15</v>
      </c>
      <c r="B16" t="s">
        <v>6331</v>
      </c>
      <c r="C16" t="s">
        <v>6328</v>
      </c>
      <c r="D16">
        <v>0.51866199999999996</v>
      </c>
      <c r="E16">
        <v>0.50039</v>
      </c>
      <c r="F16">
        <v>0.50188100000000002</v>
      </c>
      <c r="G16">
        <v>0.47857100000000002</v>
      </c>
      <c r="H16">
        <v>0.45580199999999998</v>
      </c>
      <c r="I16">
        <v>0.45861600000000002</v>
      </c>
      <c r="J16">
        <v>0.482987</v>
      </c>
      <c r="K16">
        <v>0.49749399999999999</v>
      </c>
      <c r="L16">
        <v>0.51709799999999995</v>
      </c>
      <c r="M16">
        <v>0.54750699999999997</v>
      </c>
      <c r="N16">
        <v>0.55164199999999997</v>
      </c>
      <c r="O16">
        <v>0.54851799999999995</v>
      </c>
      <c r="P16">
        <v>0.56330899999999995</v>
      </c>
      <c r="Q16">
        <v>0.55833200000000005</v>
      </c>
      <c r="R16">
        <v>0.57891800000000004</v>
      </c>
      <c r="S16">
        <v>0.58167599999999997</v>
      </c>
      <c r="T16">
        <v>0.58409699999999998</v>
      </c>
      <c r="U16">
        <v>0.57453699999999996</v>
      </c>
      <c r="V16">
        <v>0.56347899999999995</v>
      </c>
      <c r="W16">
        <v>0.553732</v>
      </c>
      <c r="X16">
        <v>0.54202899999999998</v>
      </c>
      <c r="Y16">
        <v>0.53713100000000003</v>
      </c>
      <c r="Z16">
        <v>0.53387899999999999</v>
      </c>
      <c r="AA16">
        <v>0.53083999999999998</v>
      </c>
      <c r="AB16">
        <v>0.52376900000000004</v>
      </c>
      <c r="AC16">
        <v>0.51450300000000004</v>
      </c>
      <c r="AD16">
        <v>-3.2194E-2</v>
      </c>
    </row>
    <row r="17" spans="1:30" x14ac:dyDescent="0.25">
      <c r="A17">
        <v>16</v>
      </c>
      <c r="B17" t="s">
        <v>773</v>
      </c>
      <c r="C17" t="s">
        <v>6328</v>
      </c>
      <c r="D17">
        <v>6.6897840000000004</v>
      </c>
      <c r="E17">
        <v>6.798826</v>
      </c>
      <c r="F17">
        <v>6.8167</v>
      </c>
      <c r="G17">
        <v>6.9035460000000004</v>
      </c>
      <c r="H17">
        <v>6.9898049999999996</v>
      </c>
      <c r="I17">
        <v>6.9508349999999997</v>
      </c>
      <c r="J17">
        <v>6.8382230000000002</v>
      </c>
      <c r="K17">
        <v>6.813733</v>
      </c>
      <c r="L17">
        <v>6.7108660000000002</v>
      </c>
      <c r="M17">
        <v>6.6260250000000003</v>
      </c>
      <c r="N17">
        <v>6.5323500000000001</v>
      </c>
      <c r="O17">
        <v>6.40571</v>
      </c>
      <c r="P17">
        <v>6.2940430000000003</v>
      </c>
      <c r="Q17">
        <v>6.1619659999999996</v>
      </c>
      <c r="R17">
        <v>6.02989</v>
      </c>
      <c r="S17">
        <v>6.0205120000000001</v>
      </c>
      <c r="T17">
        <v>6.0042410000000004</v>
      </c>
      <c r="U17">
        <v>5.9938589999999996</v>
      </c>
      <c r="V17">
        <v>6.0292120000000002</v>
      </c>
      <c r="W17">
        <v>6.0414960000000004</v>
      </c>
      <c r="X17">
        <v>6.0530710000000001</v>
      </c>
      <c r="Y17">
        <v>6.0259109999999998</v>
      </c>
      <c r="Z17">
        <v>6.0036620000000003</v>
      </c>
      <c r="AA17">
        <v>5.9727680000000003</v>
      </c>
      <c r="AB17">
        <v>5.9012900000000004</v>
      </c>
      <c r="AC17">
        <v>5.8126639999999998</v>
      </c>
      <c r="AD17">
        <v>-0.56059300000000001</v>
      </c>
    </row>
    <row r="18" spans="1:30" x14ac:dyDescent="0.25">
      <c r="A18">
        <v>17</v>
      </c>
      <c r="B18" t="s">
        <v>6330</v>
      </c>
      <c r="C18" t="s">
        <v>6328</v>
      </c>
      <c r="D18">
        <v>1.4635469999999999</v>
      </c>
      <c r="E18">
        <v>1.4268700000000001</v>
      </c>
      <c r="F18">
        <v>1.3910370000000001</v>
      </c>
      <c r="G18">
        <v>1.367262</v>
      </c>
      <c r="H18">
        <v>1.3528359999999999</v>
      </c>
      <c r="I18">
        <v>1.315428</v>
      </c>
      <c r="J18">
        <v>1.276634</v>
      </c>
      <c r="K18">
        <v>1.2476499999999999</v>
      </c>
      <c r="L18">
        <v>1.2049719999999999</v>
      </c>
      <c r="M18">
        <v>1.1791860000000001</v>
      </c>
      <c r="N18">
        <v>1.1508830000000001</v>
      </c>
      <c r="O18">
        <v>1.119748</v>
      </c>
      <c r="P18">
        <v>1.0966750000000001</v>
      </c>
      <c r="Q18">
        <v>1.074233</v>
      </c>
      <c r="R18">
        <v>1.0471429999999999</v>
      </c>
      <c r="S18">
        <v>1.0529869999999999</v>
      </c>
      <c r="T18">
        <v>1.0607789999999999</v>
      </c>
      <c r="U18">
        <v>1.090273</v>
      </c>
      <c r="V18">
        <v>1.105966</v>
      </c>
      <c r="W18">
        <v>1.1319170000000001</v>
      </c>
      <c r="X18">
        <v>1.108336</v>
      </c>
      <c r="Y18">
        <v>1.072254</v>
      </c>
      <c r="Z18">
        <v>1.0583979999999999</v>
      </c>
      <c r="AA18">
        <v>1.037768</v>
      </c>
      <c r="AB18">
        <v>1.002858</v>
      </c>
      <c r="AC18">
        <v>0.97736500000000004</v>
      </c>
      <c r="AD18">
        <v>-1.6020620000000001</v>
      </c>
    </row>
    <row r="19" spans="1:30" x14ac:dyDescent="0.25">
      <c r="A19">
        <v>18</v>
      </c>
      <c r="B19" t="s">
        <v>6331</v>
      </c>
      <c r="C19" t="s">
        <v>6328</v>
      </c>
      <c r="D19">
        <v>5.2262360000000001</v>
      </c>
      <c r="E19">
        <v>5.371956</v>
      </c>
      <c r="F19">
        <v>5.4256630000000001</v>
      </c>
      <c r="G19">
        <v>5.5362840000000002</v>
      </c>
      <c r="H19">
        <v>5.6369689999999997</v>
      </c>
      <c r="I19">
        <v>5.6354069999999998</v>
      </c>
      <c r="J19">
        <v>5.5615880000000004</v>
      </c>
      <c r="K19">
        <v>5.5660829999999999</v>
      </c>
      <c r="L19">
        <v>5.5058939999999996</v>
      </c>
      <c r="M19">
        <v>5.4468389999999998</v>
      </c>
      <c r="N19">
        <v>5.3814659999999996</v>
      </c>
      <c r="O19">
        <v>5.2859619999999996</v>
      </c>
      <c r="P19">
        <v>5.1973690000000001</v>
      </c>
      <c r="Q19">
        <v>5.0877340000000002</v>
      </c>
      <c r="R19">
        <v>4.9827459999999997</v>
      </c>
      <c r="S19">
        <v>4.9675250000000002</v>
      </c>
      <c r="T19">
        <v>4.9434610000000001</v>
      </c>
      <c r="U19">
        <v>4.9035859999999998</v>
      </c>
      <c r="V19">
        <v>4.9232449999999996</v>
      </c>
      <c r="W19">
        <v>4.9095789999999999</v>
      </c>
      <c r="X19">
        <v>4.9447349999999997</v>
      </c>
      <c r="Y19">
        <v>4.9536579999999999</v>
      </c>
      <c r="Z19">
        <v>4.9452639999999999</v>
      </c>
      <c r="AA19">
        <v>4.9349999999999996</v>
      </c>
      <c r="AB19">
        <v>4.8984329999999998</v>
      </c>
      <c r="AC19">
        <v>4.835299</v>
      </c>
      <c r="AD19">
        <v>-0.31051099999999998</v>
      </c>
    </row>
    <row r="20" spans="1:30" x14ac:dyDescent="0.25">
      <c r="A20">
        <v>19</v>
      </c>
      <c r="B20" t="s">
        <v>767</v>
      </c>
      <c r="C20" t="s">
        <v>6328</v>
      </c>
      <c r="D20">
        <v>0.97914000000000001</v>
      </c>
      <c r="E20">
        <v>0.96131299999999997</v>
      </c>
      <c r="F20">
        <v>0.95090399999999997</v>
      </c>
      <c r="G20">
        <v>0.92781800000000003</v>
      </c>
      <c r="H20">
        <v>0.90351899999999996</v>
      </c>
      <c r="I20">
        <v>0.93484400000000001</v>
      </c>
      <c r="J20">
        <v>0.96100200000000002</v>
      </c>
      <c r="K20">
        <v>0.94981099999999996</v>
      </c>
      <c r="L20">
        <v>0.93465200000000004</v>
      </c>
      <c r="M20">
        <v>0.95266099999999998</v>
      </c>
      <c r="N20">
        <v>0.932894</v>
      </c>
      <c r="O20">
        <v>0.94631600000000005</v>
      </c>
      <c r="P20">
        <v>0.97959399999999996</v>
      </c>
      <c r="Q20">
        <v>1.0125630000000001</v>
      </c>
      <c r="R20">
        <v>1.0479430000000001</v>
      </c>
      <c r="S20">
        <v>1.0916650000000001</v>
      </c>
      <c r="T20">
        <v>1.109928</v>
      </c>
      <c r="U20">
        <v>1.115721</v>
      </c>
      <c r="V20">
        <v>1.1272869999999999</v>
      </c>
      <c r="W20">
        <v>1.1305000000000001</v>
      </c>
      <c r="X20">
        <v>1.134136</v>
      </c>
      <c r="Y20">
        <v>1.124898</v>
      </c>
      <c r="Z20">
        <v>1.112941</v>
      </c>
      <c r="AA20">
        <v>1.0981920000000001</v>
      </c>
      <c r="AB20">
        <v>1.0864050000000001</v>
      </c>
      <c r="AC20">
        <v>1.0790379999999999</v>
      </c>
      <c r="AD20">
        <v>0.38935799999999998</v>
      </c>
    </row>
    <row r="21" spans="1:30" x14ac:dyDescent="0.25">
      <c r="A21">
        <v>20</v>
      </c>
      <c r="B21" t="s">
        <v>6330</v>
      </c>
      <c r="C21" t="s">
        <v>6328</v>
      </c>
      <c r="D21">
        <v>0.22714000000000001</v>
      </c>
      <c r="E21">
        <v>0.22026899999999999</v>
      </c>
      <c r="F21">
        <v>0.22053</v>
      </c>
      <c r="G21">
        <v>0.21740799999999999</v>
      </c>
      <c r="H21">
        <v>0.21443699999999999</v>
      </c>
      <c r="I21">
        <v>0.22142700000000001</v>
      </c>
      <c r="J21">
        <v>0.22020500000000001</v>
      </c>
      <c r="K21">
        <v>0.21657299999999999</v>
      </c>
      <c r="L21">
        <v>0.21268799999999999</v>
      </c>
      <c r="M21">
        <v>0.208703</v>
      </c>
      <c r="N21">
        <v>0.20463700000000001</v>
      </c>
      <c r="O21">
        <v>0.21451700000000001</v>
      </c>
      <c r="P21">
        <v>0.229737</v>
      </c>
      <c r="Q21">
        <v>0.246006</v>
      </c>
      <c r="R21">
        <v>0.252722</v>
      </c>
      <c r="S21">
        <v>0.26225999999999999</v>
      </c>
      <c r="T21">
        <v>0.26558700000000002</v>
      </c>
      <c r="U21">
        <v>0.263129</v>
      </c>
      <c r="V21">
        <v>0.25968400000000003</v>
      </c>
      <c r="W21">
        <v>0.25353700000000001</v>
      </c>
      <c r="X21">
        <v>0.24726100000000001</v>
      </c>
      <c r="Y21">
        <v>0.240069</v>
      </c>
      <c r="Z21">
        <v>0.234233</v>
      </c>
      <c r="AA21">
        <v>0.22803000000000001</v>
      </c>
      <c r="AB21">
        <v>0.22478200000000001</v>
      </c>
      <c r="AC21">
        <v>0.22228500000000001</v>
      </c>
      <c r="AD21">
        <v>-8.6388999999999994E-2</v>
      </c>
    </row>
    <row r="22" spans="1:30" x14ac:dyDescent="0.25">
      <c r="A22">
        <v>21</v>
      </c>
      <c r="B22" t="s">
        <v>6331</v>
      </c>
      <c r="C22" t="s">
        <v>6328</v>
      </c>
      <c r="D22">
        <v>0.752</v>
      </c>
      <c r="E22">
        <v>0.74104400000000004</v>
      </c>
      <c r="F22">
        <v>0.73037399999999997</v>
      </c>
      <c r="G22">
        <v>0.71040999999999999</v>
      </c>
      <c r="H22">
        <v>0.68908199999999997</v>
      </c>
      <c r="I22">
        <v>0.71341699999999997</v>
      </c>
      <c r="J22">
        <v>0.74079700000000004</v>
      </c>
      <c r="K22">
        <v>0.73323899999999997</v>
      </c>
      <c r="L22">
        <v>0.72196400000000005</v>
      </c>
      <c r="M22">
        <v>0.74395800000000001</v>
      </c>
      <c r="N22">
        <v>0.72825700000000004</v>
      </c>
      <c r="O22">
        <v>0.73180000000000001</v>
      </c>
      <c r="P22">
        <v>0.74985599999999997</v>
      </c>
      <c r="Q22">
        <v>0.76655700000000004</v>
      </c>
      <c r="R22">
        <v>0.79522099999999996</v>
      </c>
      <c r="S22">
        <v>0.82940599999999998</v>
      </c>
      <c r="T22">
        <v>0.84434100000000001</v>
      </c>
      <c r="U22">
        <v>0.85259200000000002</v>
      </c>
      <c r="V22">
        <v>0.86760300000000001</v>
      </c>
      <c r="W22">
        <v>0.87696300000000005</v>
      </c>
      <c r="X22">
        <v>0.88687499999999997</v>
      </c>
      <c r="Y22">
        <v>0.88482899999999998</v>
      </c>
      <c r="Z22">
        <v>0.87870800000000004</v>
      </c>
      <c r="AA22">
        <v>0.87016199999999999</v>
      </c>
      <c r="AB22">
        <v>0.861622</v>
      </c>
      <c r="AC22">
        <v>0.85675299999999999</v>
      </c>
      <c r="AD22">
        <v>0.52301699999999995</v>
      </c>
    </row>
    <row r="23" spans="1:30" x14ac:dyDescent="0.25">
      <c r="A23">
        <v>22</v>
      </c>
      <c r="B23" t="s">
        <v>772</v>
      </c>
      <c r="C23" t="s">
        <v>6328</v>
      </c>
      <c r="D23">
        <v>1.234213</v>
      </c>
      <c r="E23">
        <v>1.1925330000000001</v>
      </c>
      <c r="F23">
        <v>1.1010690000000001</v>
      </c>
      <c r="G23">
        <v>1.100379</v>
      </c>
      <c r="H23">
        <v>1.100411</v>
      </c>
      <c r="I23">
        <v>1.121378</v>
      </c>
      <c r="J23">
        <v>1.120749</v>
      </c>
      <c r="K23">
        <v>1.0988770000000001</v>
      </c>
      <c r="L23">
        <v>1.088659</v>
      </c>
      <c r="M23">
        <v>1.104009</v>
      </c>
      <c r="N23">
        <v>1.1292770000000001</v>
      </c>
      <c r="O23">
        <v>1.1754009999999999</v>
      </c>
      <c r="P23">
        <v>1.1931799999999999</v>
      </c>
      <c r="Q23">
        <v>1.213287</v>
      </c>
      <c r="R23">
        <v>1.213541</v>
      </c>
      <c r="S23">
        <v>1.213012</v>
      </c>
      <c r="T23">
        <v>1.205298</v>
      </c>
      <c r="U23">
        <v>1.175203</v>
      </c>
      <c r="V23">
        <v>1.145529</v>
      </c>
      <c r="W23">
        <v>1.128193</v>
      </c>
      <c r="X23">
        <v>1.1120000000000001</v>
      </c>
      <c r="Y23">
        <v>1.1094729999999999</v>
      </c>
      <c r="Z23">
        <v>1.09884</v>
      </c>
      <c r="AA23">
        <v>1.085348</v>
      </c>
      <c r="AB23">
        <v>1.0757129999999999</v>
      </c>
      <c r="AC23">
        <v>1.053631</v>
      </c>
      <c r="AD23">
        <v>-0.630768</v>
      </c>
    </row>
    <row r="24" spans="1:30" x14ac:dyDescent="0.25">
      <c r="A24">
        <v>23</v>
      </c>
      <c r="B24" t="s">
        <v>6330</v>
      </c>
      <c r="C24" t="s">
        <v>6328</v>
      </c>
      <c r="D24">
        <v>0.16211</v>
      </c>
      <c r="E24">
        <v>0.15470999999999999</v>
      </c>
      <c r="F24">
        <v>0.140765</v>
      </c>
      <c r="G24">
        <v>0.14253199999999999</v>
      </c>
      <c r="H24">
        <v>0.14557600000000001</v>
      </c>
      <c r="I24">
        <v>0.15390699999999999</v>
      </c>
      <c r="J24">
        <v>0.15625900000000001</v>
      </c>
      <c r="K24">
        <v>0.15479799999999999</v>
      </c>
      <c r="L24">
        <v>0.15374099999999999</v>
      </c>
      <c r="M24">
        <v>0.15815000000000001</v>
      </c>
      <c r="N24">
        <v>0.168716</v>
      </c>
      <c r="O24">
        <v>0.17170299999999999</v>
      </c>
      <c r="P24">
        <v>0.17227300000000001</v>
      </c>
      <c r="Q24">
        <v>0.170518</v>
      </c>
      <c r="R24">
        <v>0.166854</v>
      </c>
      <c r="S24">
        <v>0.16206699999999999</v>
      </c>
      <c r="T24">
        <v>0.15768299999999999</v>
      </c>
      <c r="U24">
        <v>0.150113</v>
      </c>
      <c r="V24">
        <v>0.14238400000000001</v>
      </c>
      <c r="W24">
        <v>0.13595099999999999</v>
      </c>
      <c r="X24">
        <v>0.12807199999999999</v>
      </c>
      <c r="Y24">
        <v>0.121542</v>
      </c>
      <c r="Z24">
        <v>0.115132</v>
      </c>
      <c r="AA24">
        <v>0.108449</v>
      </c>
      <c r="AB24">
        <v>0.10470400000000001</v>
      </c>
      <c r="AC24">
        <v>0.10009899999999999</v>
      </c>
      <c r="AD24">
        <v>-1.9099809999999999</v>
      </c>
    </row>
    <row r="25" spans="1:30" x14ac:dyDescent="0.25">
      <c r="A25">
        <v>24</v>
      </c>
      <c r="B25" t="s">
        <v>6331</v>
      </c>
      <c r="C25" t="s">
        <v>6328</v>
      </c>
      <c r="D25">
        <v>1.072103</v>
      </c>
      <c r="E25">
        <v>1.0378229999999999</v>
      </c>
      <c r="F25">
        <v>0.96030400000000005</v>
      </c>
      <c r="G25">
        <v>0.957847</v>
      </c>
      <c r="H25">
        <v>0.95483499999999999</v>
      </c>
      <c r="I25">
        <v>0.967472</v>
      </c>
      <c r="J25">
        <v>0.96448999999999996</v>
      </c>
      <c r="K25">
        <v>0.94407799999999997</v>
      </c>
      <c r="L25">
        <v>0.93491800000000003</v>
      </c>
      <c r="M25">
        <v>0.94585900000000001</v>
      </c>
      <c r="N25">
        <v>0.96055999999999997</v>
      </c>
      <c r="O25">
        <v>1.003698</v>
      </c>
      <c r="P25">
        <v>1.020907</v>
      </c>
      <c r="Q25">
        <v>1.0427679999999999</v>
      </c>
      <c r="R25">
        <v>1.0466869999999999</v>
      </c>
      <c r="S25">
        <v>1.0509440000000001</v>
      </c>
      <c r="T25">
        <v>1.047615</v>
      </c>
      <c r="U25">
        <v>1.025091</v>
      </c>
      <c r="V25">
        <v>1.003145</v>
      </c>
      <c r="W25">
        <v>0.99224199999999996</v>
      </c>
      <c r="X25">
        <v>0.98392800000000002</v>
      </c>
      <c r="Y25">
        <v>0.987931</v>
      </c>
      <c r="Z25">
        <v>0.98370800000000003</v>
      </c>
      <c r="AA25">
        <v>0.97689999999999999</v>
      </c>
      <c r="AB25">
        <v>0.97100799999999998</v>
      </c>
      <c r="AC25">
        <v>0.95353200000000005</v>
      </c>
      <c r="AD25">
        <v>-0.46772200000000003</v>
      </c>
    </row>
    <row r="26" spans="1:30" x14ac:dyDescent="0.25">
      <c r="A26">
        <v>25</v>
      </c>
      <c r="B26" t="s">
        <v>770</v>
      </c>
      <c r="C26" t="s">
        <v>6328</v>
      </c>
      <c r="D26">
        <v>0.217251</v>
      </c>
      <c r="E26">
        <v>0.14793799999999999</v>
      </c>
      <c r="F26">
        <v>0.12870899999999999</v>
      </c>
      <c r="G26">
        <v>0.109597</v>
      </c>
      <c r="H26">
        <v>9.3378000000000003E-2</v>
      </c>
      <c r="I26">
        <v>8.4102999999999997E-2</v>
      </c>
      <c r="J26">
        <v>7.5802999999999995E-2</v>
      </c>
      <c r="K26">
        <v>6.8339999999999998E-2</v>
      </c>
      <c r="L26">
        <v>6.1636999999999997E-2</v>
      </c>
      <c r="M26">
        <v>5.5607999999999998E-2</v>
      </c>
      <c r="N26">
        <v>5.0183999999999999E-2</v>
      </c>
      <c r="O26">
        <v>4.5303999999999997E-2</v>
      </c>
      <c r="P26">
        <v>4.0911999999999997E-2</v>
      </c>
      <c r="Q26">
        <v>3.6958999999999999E-2</v>
      </c>
      <c r="R26">
        <v>3.3384999999999998E-2</v>
      </c>
      <c r="S26">
        <v>3.0185E-2</v>
      </c>
      <c r="T26">
        <v>2.7296000000000001E-2</v>
      </c>
      <c r="U26">
        <v>2.4702999999999999E-2</v>
      </c>
      <c r="V26">
        <v>2.2369E-2</v>
      </c>
      <c r="W26">
        <v>2.0268000000000001E-2</v>
      </c>
      <c r="X26">
        <v>1.8374999999999999E-2</v>
      </c>
      <c r="Y26">
        <v>1.6671999999999999E-2</v>
      </c>
      <c r="Z26">
        <v>1.5136999999999999E-2</v>
      </c>
      <c r="AA26">
        <v>1.3756000000000001E-2</v>
      </c>
      <c r="AB26">
        <v>1.2512000000000001E-2</v>
      </c>
      <c r="AC26">
        <v>1.1391E-2</v>
      </c>
      <c r="AD26">
        <v>-11.124090000000001</v>
      </c>
    </row>
    <row r="27" spans="1:30" x14ac:dyDescent="0.25">
      <c r="A27">
        <v>26</v>
      </c>
      <c r="B27" t="s">
        <v>6330</v>
      </c>
      <c r="C27" t="s">
        <v>6328</v>
      </c>
      <c r="D27">
        <v>2.4701000000000001E-2</v>
      </c>
      <c r="E27">
        <v>1.6833000000000001E-2</v>
      </c>
      <c r="F27">
        <v>1.4649000000000001E-2</v>
      </c>
      <c r="G27">
        <v>1.2477E-2</v>
      </c>
      <c r="H27">
        <v>1.0633E-2</v>
      </c>
      <c r="I27">
        <v>9.5779999999999997E-3</v>
      </c>
      <c r="J27">
        <v>8.6339999999999993E-3</v>
      </c>
      <c r="K27">
        <v>7.7840000000000001E-3</v>
      </c>
      <c r="L27">
        <v>7.0210000000000003E-3</v>
      </c>
      <c r="M27">
        <v>6.3350000000000004E-3</v>
      </c>
      <c r="N27">
        <v>5.718E-3</v>
      </c>
      <c r="O27">
        <v>5.1619999999999999E-3</v>
      </c>
      <c r="P27">
        <v>4.6620000000000003E-3</v>
      </c>
      <c r="Q27">
        <v>4.2119999999999996E-3</v>
      </c>
      <c r="R27">
        <v>3.8040000000000001E-3</v>
      </c>
      <c r="S27">
        <v>3.4399999999999999E-3</v>
      </c>
      <c r="T27">
        <v>3.1110000000000001E-3</v>
      </c>
      <c r="U27">
        <v>2.8149999999999998E-3</v>
      </c>
      <c r="V27">
        <v>2.5500000000000002E-3</v>
      </c>
      <c r="W27">
        <v>2.31E-3</v>
      </c>
      <c r="X27">
        <v>2.0950000000000001E-3</v>
      </c>
      <c r="Y27">
        <v>1.9009999999999999E-3</v>
      </c>
      <c r="Z27">
        <v>1.7260000000000001E-3</v>
      </c>
      <c r="AA27">
        <v>1.5690000000000001E-3</v>
      </c>
      <c r="AB27">
        <v>1.4270000000000001E-3</v>
      </c>
      <c r="AC27">
        <v>1.2999999999999999E-3</v>
      </c>
      <c r="AD27">
        <v>-11.111966000000001</v>
      </c>
    </row>
    <row r="28" spans="1:30" x14ac:dyDescent="0.25">
      <c r="A28">
        <v>27</v>
      </c>
      <c r="B28" t="s">
        <v>6331</v>
      </c>
      <c r="C28" t="s">
        <v>6328</v>
      </c>
      <c r="D28">
        <v>0.19255</v>
      </c>
      <c r="E28">
        <v>0.131106</v>
      </c>
      <c r="F28">
        <v>0.11405899999999999</v>
      </c>
      <c r="G28">
        <v>9.7119999999999998E-2</v>
      </c>
      <c r="H28">
        <v>8.2746E-2</v>
      </c>
      <c r="I28">
        <v>7.4524999999999994E-2</v>
      </c>
      <c r="J28">
        <v>6.7168000000000005E-2</v>
      </c>
      <c r="K28">
        <v>6.0555999999999999E-2</v>
      </c>
      <c r="L28">
        <v>5.4615999999999998E-2</v>
      </c>
      <c r="M28">
        <v>4.9272999999999997E-2</v>
      </c>
      <c r="N28">
        <v>4.4467E-2</v>
      </c>
      <c r="O28">
        <v>4.0141999999999997E-2</v>
      </c>
      <c r="P28">
        <v>3.6249999999999998E-2</v>
      </c>
      <c r="Q28">
        <v>3.2747999999999999E-2</v>
      </c>
      <c r="R28">
        <v>2.9581E-2</v>
      </c>
      <c r="S28">
        <v>2.6745000000000001E-2</v>
      </c>
      <c r="T28">
        <v>2.4185000000000002E-2</v>
      </c>
      <c r="U28">
        <v>2.1888000000000001E-2</v>
      </c>
      <c r="V28">
        <v>1.9819E-2</v>
      </c>
      <c r="W28">
        <v>1.7957000000000001E-2</v>
      </c>
      <c r="X28">
        <v>1.6281E-2</v>
      </c>
      <c r="Y28">
        <v>1.4770999999999999E-2</v>
      </c>
      <c r="Z28">
        <v>1.3410999999999999E-2</v>
      </c>
      <c r="AA28">
        <v>1.2187E-2</v>
      </c>
      <c r="AB28">
        <v>1.1084999999999999E-2</v>
      </c>
      <c r="AC28">
        <v>1.0090999999999999E-2</v>
      </c>
      <c r="AD28">
        <v>-11.125648</v>
      </c>
    </row>
    <row r="29" spans="1:30" x14ac:dyDescent="0.25">
      <c r="A29">
        <v>28</v>
      </c>
    </row>
    <row r="30" spans="1:30" x14ac:dyDescent="0.25">
      <c r="A30">
        <v>29</v>
      </c>
      <c r="B30" t="s">
        <v>6332</v>
      </c>
      <c r="C30" t="s">
        <v>6328</v>
      </c>
      <c r="D30">
        <v>1.951211</v>
      </c>
      <c r="E30">
        <v>1.9776210000000001</v>
      </c>
      <c r="F30">
        <v>2.083869</v>
      </c>
      <c r="G30">
        <v>2.10087</v>
      </c>
      <c r="H30">
        <v>2.0416669999999999</v>
      </c>
      <c r="I30">
        <v>2.0510769999999998</v>
      </c>
      <c r="J30">
        <v>2.0534629999999998</v>
      </c>
      <c r="K30">
        <v>1.994829</v>
      </c>
      <c r="L30">
        <v>1.910096</v>
      </c>
      <c r="M30">
        <v>1.8363689999999999</v>
      </c>
      <c r="N30">
        <v>1.7515050000000001</v>
      </c>
      <c r="O30">
        <v>1.7764169999999999</v>
      </c>
      <c r="P30">
        <v>1.7464770000000001</v>
      </c>
      <c r="Q30">
        <v>1.687368</v>
      </c>
      <c r="R30">
        <v>1.7296480000000001</v>
      </c>
      <c r="S30">
        <v>1.8109679999999999</v>
      </c>
      <c r="T30">
        <v>1.9059900000000001</v>
      </c>
      <c r="U30">
        <v>1.9615210000000001</v>
      </c>
      <c r="V30">
        <v>1.970377</v>
      </c>
      <c r="W30">
        <v>1.9942850000000001</v>
      </c>
      <c r="X30">
        <v>1.9746999999999999</v>
      </c>
      <c r="Y30">
        <v>1.9608589999999999</v>
      </c>
      <c r="Z30">
        <v>1.924949</v>
      </c>
      <c r="AA30">
        <v>1.878576</v>
      </c>
      <c r="AB30">
        <v>1.845526</v>
      </c>
      <c r="AC30">
        <v>1.8085640000000001</v>
      </c>
      <c r="AD30">
        <v>-0.30320799999999998</v>
      </c>
    </row>
    <row r="31" spans="1:30" x14ac:dyDescent="0.25">
      <c r="A31">
        <v>30</v>
      </c>
      <c r="B31" t="s">
        <v>6333</v>
      </c>
      <c r="C31" t="s">
        <v>6328</v>
      </c>
      <c r="D31">
        <v>1.917211</v>
      </c>
      <c r="E31">
        <v>1.9448730000000001</v>
      </c>
      <c r="F31">
        <v>2.0594950000000001</v>
      </c>
      <c r="G31">
        <v>2.0787779999999998</v>
      </c>
      <c r="H31">
        <v>2.0214639999999999</v>
      </c>
      <c r="I31">
        <v>2.0324659999999999</v>
      </c>
      <c r="J31">
        <v>2.0362110000000002</v>
      </c>
      <c r="K31">
        <v>1.97875</v>
      </c>
      <c r="L31">
        <v>1.895041</v>
      </c>
      <c r="M31">
        <v>1.8222149999999999</v>
      </c>
      <c r="N31">
        <v>1.7381500000000001</v>
      </c>
      <c r="O31">
        <v>1.7637750000000001</v>
      </c>
      <c r="P31">
        <v>1.7344759999999999</v>
      </c>
      <c r="Q31">
        <v>1.6759459999999999</v>
      </c>
      <c r="R31">
        <v>1.7187509999999999</v>
      </c>
      <c r="S31">
        <v>1.8005500000000001</v>
      </c>
      <c r="T31">
        <v>1.89601</v>
      </c>
      <c r="U31">
        <v>1.951945</v>
      </c>
      <c r="V31">
        <v>1.9611719999999999</v>
      </c>
      <c r="W31">
        <v>1.9854240000000001</v>
      </c>
      <c r="X31">
        <v>1.9661580000000001</v>
      </c>
      <c r="Y31">
        <v>1.9526129999999999</v>
      </c>
      <c r="Z31">
        <v>1.9169849999999999</v>
      </c>
      <c r="AA31">
        <v>1.8708750000000001</v>
      </c>
      <c r="AB31">
        <v>1.8380700000000001</v>
      </c>
      <c r="AC31">
        <v>1.8013380000000001</v>
      </c>
      <c r="AD31">
        <v>-0.249058</v>
      </c>
    </row>
    <row r="32" spans="1:30" x14ac:dyDescent="0.25">
      <c r="A32">
        <v>33</v>
      </c>
      <c r="B32" t="s">
        <v>306</v>
      </c>
      <c r="C32" t="s">
        <v>6328</v>
      </c>
      <c r="D32">
        <v>3.4000000000000002E-2</v>
      </c>
      <c r="E32">
        <v>3.2747999999999999E-2</v>
      </c>
      <c r="F32">
        <v>2.4374E-2</v>
      </c>
      <c r="G32">
        <v>2.2093000000000002E-2</v>
      </c>
      <c r="H32">
        <v>2.0202000000000001E-2</v>
      </c>
      <c r="I32">
        <v>1.8610999999999999E-2</v>
      </c>
      <c r="J32">
        <v>1.7252E-2</v>
      </c>
      <c r="K32">
        <v>1.6077999999999999E-2</v>
      </c>
      <c r="L32">
        <v>1.5055000000000001E-2</v>
      </c>
      <c r="M32">
        <v>1.4154E-2</v>
      </c>
      <c r="N32">
        <v>1.3355000000000001E-2</v>
      </c>
      <c r="O32">
        <v>1.2642E-2</v>
      </c>
      <c r="P32">
        <v>1.2001E-2</v>
      </c>
      <c r="Q32">
        <v>1.1422E-2</v>
      </c>
      <c r="R32">
        <v>1.0897E-2</v>
      </c>
      <c r="S32">
        <v>1.0418E-2</v>
      </c>
      <c r="T32">
        <v>9.9799999999999993E-3</v>
      </c>
      <c r="U32">
        <v>9.5770000000000004E-3</v>
      </c>
      <c r="V32">
        <v>9.2049999999999996E-3</v>
      </c>
      <c r="W32">
        <v>8.8610000000000008E-3</v>
      </c>
      <c r="X32">
        <v>8.5430000000000002E-3</v>
      </c>
      <c r="Y32">
        <v>8.2459999999999999E-3</v>
      </c>
      <c r="Z32">
        <v>7.9640000000000006E-3</v>
      </c>
      <c r="AA32">
        <v>7.7019999999999996E-3</v>
      </c>
      <c r="AB32">
        <v>7.456E-3</v>
      </c>
      <c r="AC32">
        <v>7.2259999999999998E-3</v>
      </c>
      <c r="AD32">
        <v>-6.0066629999999996</v>
      </c>
    </row>
    <row r="33" spans="1:30" x14ac:dyDescent="0.25">
      <c r="A33">
        <v>36</v>
      </c>
      <c r="B33" t="s">
        <v>6334</v>
      </c>
      <c r="C33" t="s">
        <v>6328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30" x14ac:dyDescent="0.25">
      <c r="A34">
        <v>39</v>
      </c>
    </row>
    <row r="35" spans="1:30" x14ac:dyDescent="0.25">
      <c r="A35">
        <v>48</v>
      </c>
    </row>
    <row r="36" spans="1:30" x14ac:dyDescent="0.25">
      <c r="A36">
        <v>57</v>
      </c>
    </row>
    <row r="37" spans="1:30" x14ac:dyDescent="0.25">
      <c r="A37">
        <v>144</v>
      </c>
    </row>
    <row r="38" spans="1:30" x14ac:dyDescent="0.25">
      <c r="A38">
        <v>145</v>
      </c>
      <c r="B38" t="s">
        <v>6335</v>
      </c>
    </row>
    <row r="39" spans="1:30" x14ac:dyDescent="0.25">
      <c r="A39">
        <v>146</v>
      </c>
    </row>
    <row r="40" spans="1:30" x14ac:dyDescent="0.25">
      <c r="A40">
        <v>147</v>
      </c>
      <c r="B40" t="s">
        <v>6336</v>
      </c>
      <c r="C40" t="s">
        <v>6337</v>
      </c>
      <c r="D40">
        <v>60.686363</v>
      </c>
      <c r="E40">
        <v>45.803085000000003</v>
      </c>
      <c r="F40">
        <v>55.288176999999997</v>
      </c>
      <c r="G40">
        <v>59.702385</v>
      </c>
      <c r="H40">
        <v>62.668686000000001</v>
      </c>
      <c r="I40">
        <v>62.611862000000002</v>
      </c>
      <c r="J40">
        <v>66.384406999999996</v>
      </c>
      <c r="K40">
        <v>67.268767999999994</v>
      </c>
      <c r="L40">
        <v>69.116164999999995</v>
      </c>
      <c r="M40">
        <v>70.737472999999994</v>
      </c>
      <c r="N40">
        <v>72.011002000000005</v>
      </c>
      <c r="O40">
        <v>73.389090999999993</v>
      </c>
      <c r="P40">
        <v>75.325226000000001</v>
      </c>
      <c r="Q40">
        <v>76.849532999999994</v>
      </c>
      <c r="R40">
        <v>77.875388999999998</v>
      </c>
      <c r="S40">
        <v>78.337204</v>
      </c>
      <c r="T40">
        <v>79.264190999999997</v>
      </c>
      <c r="U40">
        <v>80.585273999999998</v>
      </c>
      <c r="V40">
        <v>81.721191000000005</v>
      </c>
      <c r="W40">
        <v>82.847153000000006</v>
      </c>
      <c r="X40">
        <v>84.730689999999996</v>
      </c>
      <c r="Y40">
        <v>86.259201000000004</v>
      </c>
      <c r="Z40">
        <v>87.422759999999997</v>
      </c>
      <c r="AA40">
        <v>88.809714999999997</v>
      </c>
      <c r="AB40">
        <v>90.199295000000006</v>
      </c>
      <c r="AC40">
        <v>91.126495000000006</v>
      </c>
      <c r="AD40">
        <v>1.6394120000000001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6329</v>
      </c>
    </row>
    <row r="43" spans="1:30" x14ac:dyDescent="0.25">
      <c r="A43">
        <v>150</v>
      </c>
      <c r="B43" t="s">
        <v>771</v>
      </c>
      <c r="C43" t="s">
        <v>6337</v>
      </c>
      <c r="D43">
        <v>57.656185000000001</v>
      </c>
      <c r="E43">
        <v>56.604258999999999</v>
      </c>
      <c r="F43">
        <v>62.650351999999998</v>
      </c>
      <c r="G43">
        <v>67.205214999999995</v>
      </c>
      <c r="H43">
        <v>71.131989000000004</v>
      </c>
      <c r="I43">
        <v>72.536963999999998</v>
      </c>
      <c r="J43">
        <v>75.206451000000001</v>
      </c>
      <c r="K43">
        <v>75.411736000000005</v>
      </c>
      <c r="L43">
        <v>77.259995000000004</v>
      </c>
      <c r="M43">
        <v>77.742683</v>
      </c>
      <c r="N43">
        <v>79.074295000000006</v>
      </c>
      <c r="O43">
        <v>80.468208000000004</v>
      </c>
      <c r="P43">
        <v>82.175139999999999</v>
      </c>
      <c r="Q43">
        <v>83.787436999999997</v>
      </c>
      <c r="R43">
        <v>84.459434999999999</v>
      </c>
      <c r="S43">
        <v>84.688407999999995</v>
      </c>
      <c r="T43">
        <v>85.379265000000004</v>
      </c>
      <c r="U43">
        <v>86.595551</v>
      </c>
      <c r="V43">
        <v>88.154876999999999</v>
      </c>
      <c r="W43">
        <v>89.046966999999995</v>
      </c>
      <c r="X43">
        <v>90.782309999999995</v>
      </c>
      <c r="Y43">
        <v>91.912529000000006</v>
      </c>
      <c r="Z43">
        <v>92.628180999999998</v>
      </c>
      <c r="AA43">
        <v>94.164237999999997</v>
      </c>
      <c r="AB43">
        <v>96.058188999999999</v>
      </c>
      <c r="AC43">
        <v>96.485671999999994</v>
      </c>
      <c r="AD43">
        <v>2.0809440000000001</v>
      </c>
    </row>
    <row r="44" spans="1:30" x14ac:dyDescent="0.25">
      <c r="A44">
        <v>151</v>
      </c>
      <c r="B44" t="s">
        <v>762</v>
      </c>
      <c r="C44" t="s">
        <v>6337</v>
      </c>
      <c r="D44">
        <v>72.238303999999999</v>
      </c>
      <c r="E44">
        <v>51.845486000000001</v>
      </c>
      <c r="F44">
        <v>61.588154000000003</v>
      </c>
      <c r="G44">
        <v>66.116348000000002</v>
      </c>
      <c r="H44">
        <v>69.055228999999997</v>
      </c>
      <c r="I44">
        <v>68.611671000000001</v>
      </c>
      <c r="J44">
        <v>72.553595999999999</v>
      </c>
      <c r="K44">
        <v>73.465194999999994</v>
      </c>
      <c r="L44">
        <v>75.314048999999997</v>
      </c>
      <c r="M44">
        <v>77.102356</v>
      </c>
      <c r="N44">
        <v>78.327820000000003</v>
      </c>
      <c r="O44">
        <v>79.631668000000005</v>
      </c>
      <c r="P44">
        <v>81.577110000000005</v>
      </c>
      <c r="Q44">
        <v>83.037032999999994</v>
      </c>
      <c r="R44">
        <v>84.121300000000005</v>
      </c>
      <c r="S44">
        <v>84.610855000000001</v>
      </c>
      <c r="T44">
        <v>85.496505999999997</v>
      </c>
      <c r="U44">
        <v>86.824782999999996</v>
      </c>
      <c r="V44">
        <v>87.929526999999993</v>
      </c>
      <c r="W44">
        <v>89.123337000000006</v>
      </c>
      <c r="X44">
        <v>91.008994999999999</v>
      </c>
      <c r="Y44">
        <v>92.666206000000003</v>
      </c>
      <c r="Z44">
        <v>93.829414</v>
      </c>
      <c r="AA44">
        <v>95.264076000000003</v>
      </c>
      <c r="AB44">
        <v>96.472328000000005</v>
      </c>
      <c r="AC44">
        <v>97.544646999999998</v>
      </c>
      <c r="AD44">
        <v>1.208604</v>
      </c>
    </row>
    <row r="45" spans="1:30" x14ac:dyDescent="0.25">
      <c r="A45">
        <v>152</v>
      </c>
      <c r="B45" t="s">
        <v>768</v>
      </c>
      <c r="C45" t="s">
        <v>6337</v>
      </c>
      <c r="D45">
        <v>62.488723999999998</v>
      </c>
      <c r="E45">
        <v>49.881332</v>
      </c>
      <c r="F45">
        <v>56.291904000000002</v>
      </c>
      <c r="G45">
        <v>61.141182000000001</v>
      </c>
      <c r="H45">
        <v>65.094634999999997</v>
      </c>
      <c r="I45">
        <v>66.343368999999996</v>
      </c>
      <c r="J45">
        <v>69.441940000000002</v>
      </c>
      <c r="K45">
        <v>69.654799999999994</v>
      </c>
      <c r="L45">
        <v>71.652061000000003</v>
      </c>
      <c r="M45">
        <v>72.233597000000003</v>
      </c>
      <c r="N45">
        <v>73.560776000000004</v>
      </c>
      <c r="O45">
        <v>74.804382000000004</v>
      </c>
      <c r="P45">
        <v>76.461067</v>
      </c>
      <c r="Q45">
        <v>78.070412000000005</v>
      </c>
      <c r="R45">
        <v>78.789856</v>
      </c>
      <c r="S45">
        <v>79.066032000000007</v>
      </c>
      <c r="T45">
        <v>79.797905</v>
      </c>
      <c r="U45">
        <v>81.039482000000007</v>
      </c>
      <c r="V45">
        <v>82.408180000000002</v>
      </c>
      <c r="W45">
        <v>83.348770000000002</v>
      </c>
      <c r="X45">
        <v>85.118690000000001</v>
      </c>
      <c r="Y45">
        <v>86.337158000000002</v>
      </c>
      <c r="Z45">
        <v>87.055389000000005</v>
      </c>
      <c r="AA45">
        <v>88.727988999999994</v>
      </c>
      <c r="AB45">
        <v>90.673614999999998</v>
      </c>
      <c r="AC45">
        <v>91.075699</v>
      </c>
      <c r="AD45">
        <v>1.5182290000000001</v>
      </c>
    </row>
    <row r="46" spans="1:30" x14ac:dyDescent="0.25">
      <c r="A46">
        <v>153</v>
      </c>
      <c r="B46" t="s">
        <v>773</v>
      </c>
      <c r="C46" t="s">
        <v>6337</v>
      </c>
      <c r="D46">
        <v>54.871929000000002</v>
      </c>
      <c r="E46">
        <v>41.558514000000002</v>
      </c>
      <c r="F46">
        <v>51.761378999999998</v>
      </c>
      <c r="G46">
        <v>56.208359000000002</v>
      </c>
      <c r="H46">
        <v>59.110957999999997</v>
      </c>
      <c r="I46">
        <v>58.811847999999998</v>
      </c>
      <c r="J46">
        <v>62.556632999999998</v>
      </c>
      <c r="K46">
        <v>63.652493</v>
      </c>
      <c r="L46">
        <v>65.407218999999998</v>
      </c>
      <c r="M46">
        <v>67.431670999999994</v>
      </c>
      <c r="N46">
        <v>68.596496999999999</v>
      </c>
      <c r="O46">
        <v>70.001472000000007</v>
      </c>
      <c r="P46">
        <v>72.109306000000004</v>
      </c>
      <c r="Q46">
        <v>73.587776000000005</v>
      </c>
      <c r="R46">
        <v>74.614654999999999</v>
      </c>
      <c r="S46">
        <v>74.985504000000006</v>
      </c>
      <c r="T46">
        <v>75.801627999999994</v>
      </c>
      <c r="U46">
        <v>77.083541999999994</v>
      </c>
      <c r="V46">
        <v>78.020065000000002</v>
      </c>
      <c r="W46">
        <v>79.096610999999996</v>
      </c>
      <c r="X46">
        <v>81.090964999999997</v>
      </c>
      <c r="Y46">
        <v>82.799285999999995</v>
      </c>
      <c r="Z46">
        <v>83.890381000000005</v>
      </c>
      <c r="AA46">
        <v>85.330444</v>
      </c>
      <c r="AB46">
        <v>86.489906000000005</v>
      </c>
      <c r="AC46">
        <v>87.592681999999996</v>
      </c>
      <c r="AD46">
        <v>1.8883909999999999</v>
      </c>
    </row>
    <row r="47" spans="1:30" x14ac:dyDescent="0.25">
      <c r="A47">
        <v>154</v>
      </c>
      <c r="B47" t="s">
        <v>767</v>
      </c>
      <c r="C47" t="s">
        <v>6337</v>
      </c>
      <c r="D47">
        <v>61.149760999999998</v>
      </c>
      <c r="E47">
        <v>47.679606999999997</v>
      </c>
      <c r="F47">
        <v>54.093189000000002</v>
      </c>
      <c r="G47">
        <v>59.224060000000001</v>
      </c>
      <c r="H47">
        <v>63.162640000000003</v>
      </c>
      <c r="I47">
        <v>64.149597</v>
      </c>
      <c r="J47">
        <v>67.339500000000001</v>
      </c>
      <c r="K47">
        <v>67.608542999999997</v>
      </c>
      <c r="L47">
        <v>69.596085000000002</v>
      </c>
      <c r="M47">
        <v>70.261748999999995</v>
      </c>
      <c r="N47">
        <v>71.579764999999995</v>
      </c>
      <c r="O47">
        <v>72.806945999999996</v>
      </c>
      <c r="P47">
        <v>74.310799000000003</v>
      </c>
      <c r="Q47">
        <v>75.854172000000005</v>
      </c>
      <c r="R47">
        <v>76.558777000000006</v>
      </c>
      <c r="S47">
        <v>76.841346999999999</v>
      </c>
      <c r="T47">
        <v>77.583091999999994</v>
      </c>
      <c r="U47">
        <v>78.828033000000005</v>
      </c>
      <c r="V47">
        <v>80.206467000000004</v>
      </c>
      <c r="W47">
        <v>81.167274000000006</v>
      </c>
      <c r="X47">
        <v>82.936820999999995</v>
      </c>
      <c r="Y47">
        <v>84.156784000000002</v>
      </c>
      <c r="Z47">
        <v>84.909317000000001</v>
      </c>
      <c r="AA47">
        <v>86.597426999999996</v>
      </c>
      <c r="AB47">
        <v>88.557830999999993</v>
      </c>
      <c r="AC47">
        <v>88.982551999999998</v>
      </c>
      <c r="AD47">
        <v>1.511771</v>
      </c>
    </row>
    <row r="48" spans="1:30" x14ac:dyDescent="0.25">
      <c r="A48">
        <v>155</v>
      </c>
      <c r="B48" t="s">
        <v>772</v>
      </c>
      <c r="C48" t="s">
        <v>6337</v>
      </c>
      <c r="D48">
        <v>61.149760999999998</v>
      </c>
      <c r="E48">
        <v>47.679606999999997</v>
      </c>
      <c r="F48">
        <v>54.093192999999999</v>
      </c>
      <c r="G48">
        <v>59.224060000000001</v>
      </c>
      <c r="H48">
        <v>63.162640000000003</v>
      </c>
      <c r="I48">
        <v>64.149597</v>
      </c>
      <c r="J48">
        <v>67.339500000000001</v>
      </c>
      <c r="K48">
        <v>67.608536000000001</v>
      </c>
      <c r="L48">
        <v>69.596076999999994</v>
      </c>
      <c r="M48">
        <v>70.261748999999995</v>
      </c>
      <c r="N48">
        <v>71.579764999999995</v>
      </c>
      <c r="O48">
        <v>72.806945999999996</v>
      </c>
      <c r="P48">
        <v>74.310799000000003</v>
      </c>
      <c r="Q48">
        <v>75.854163999999997</v>
      </c>
      <c r="R48">
        <v>76.558777000000006</v>
      </c>
      <c r="S48">
        <v>76.841339000000005</v>
      </c>
      <c r="T48">
        <v>77.583091999999994</v>
      </c>
      <c r="U48">
        <v>78.828033000000005</v>
      </c>
      <c r="V48">
        <v>80.206467000000004</v>
      </c>
      <c r="W48">
        <v>81.167274000000006</v>
      </c>
      <c r="X48">
        <v>82.936820999999995</v>
      </c>
      <c r="Y48">
        <v>84.156784000000002</v>
      </c>
      <c r="Z48">
        <v>84.909317000000001</v>
      </c>
      <c r="AA48">
        <v>86.597426999999996</v>
      </c>
      <c r="AB48">
        <v>88.557830999999993</v>
      </c>
      <c r="AC48">
        <v>88.982551999999998</v>
      </c>
      <c r="AD48">
        <v>1.511771</v>
      </c>
    </row>
    <row r="49" spans="1:30" x14ac:dyDescent="0.25">
      <c r="A49">
        <v>156</v>
      </c>
      <c r="B49" t="s">
        <v>770</v>
      </c>
      <c r="C49" t="s">
        <v>6337</v>
      </c>
      <c r="D49">
        <v>70.143523999999999</v>
      </c>
      <c r="E49">
        <v>50.799796999999998</v>
      </c>
      <c r="F49">
        <v>60.032837000000001</v>
      </c>
      <c r="G49">
        <v>64.815453000000005</v>
      </c>
      <c r="H49">
        <v>67.884925999999993</v>
      </c>
      <c r="I49">
        <v>66.745911000000007</v>
      </c>
      <c r="J49">
        <v>71.591025999999999</v>
      </c>
      <c r="K49">
        <v>71.969741999999997</v>
      </c>
      <c r="L49">
        <v>73.634567000000004</v>
      </c>
      <c r="M49">
        <v>74.900634999999994</v>
      </c>
      <c r="N49">
        <v>76.253394999999998</v>
      </c>
      <c r="O49">
        <v>77.414314000000005</v>
      </c>
      <c r="P49">
        <v>78.813468999999998</v>
      </c>
      <c r="Q49">
        <v>80.222733000000005</v>
      </c>
      <c r="R49">
        <v>81.495773</v>
      </c>
      <c r="S49">
        <v>82.265243999999996</v>
      </c>
      <c r="T49">
        <v>83.258567999999997</v>
      </c>
      <c r="U49">
        <v>84.668685999999994</v>
      </c>
      <c r="V49">
        <v>86.141884000000005</v>
      </c>
      <c r="W49">
        <v>87.725791999999998</v>
      </c>
      <c r="X49">
        <v>89.191153999999997</v>
      </c>
      <c r="Y49">
        <v>90.788307000000003</v>
      </c>
      <c r="Z49">
        <v>91.883728000000005</v>
      </c>
      <c r="AA49">
        <v>93.425888</v>
      </c>
      <c r="AB49">
        <v>94.875716999999995</v>
      </c>
      <c r="AC49">
        <v>95.791411999999994</v>
      </c>
      <c r="AD49">
        <v>1.2543200000000001</v>
      </c>
    </row>
    <row r="50" spans="1:30" x14ac:dyDescent="0.25">
      <c r="A50">
        <v>157</v>
      </c>
    </row>
    <row r="51" spans="1:30" x14ac:dyDescent="0.25">
      <c r="A51">
        <v>158</v>
      </c>
      <c r="B51" t="s">
        <v>6332</v>
      </c>
    </row>
    <row r="52" spans="1:30" x14ac:dyDescent="0.25">
      <c r="A52">
        <v>159</v>
      </c>
      <c r="B52" t="s">
        <v>6333</v>
      </c>
      <c r="C52" t="s">
        <v>6337</v>
      </c>
      <c r="D52">
        <v>72.238303999999999</v>
      </c>
      <c r="E52">
        <v>51.845486000000001</v>
      </c>
      <c r="F52">
        <v>61.588154000000003</v>
      </c>
      <c r="G52">
        <v>66.116348000000002</v>
      </c>
      <c r="H52">
        <v>69.055228999999997</v>
      </c>
      <c r="I52">
        <v>68.611671000000001</v>
      </c>
      <c r="J52">
        <v>72.553595999999999</v>
      </c>
      <c r="K52">
        <v>73.465194999999994</v>
      </c>
      <c r="L52">
        <v>75.314048999999997</v>
      </c>
      <c r="M52">
        <v>77.102356</v>
      </c>
      <c r="N52">
        <v>78.327820000000003</v>
      </c>
      <c r="O52">
        <v>79.631668000000005</v>
      </c>
      <c r="P52">
        <v>81.577110000000005</v>
      </c>
      <c r="Q52">
        <v>83.037032999999994</v>
      </c>
      <c r="R52">
        <v>84.121300000000005</v>
      </c>
      <c r="S52">
        <v>84.610855000000001</v>
      </c>
      <c r="T52">
        <v>85.496505999999997</v>
      </c>
      <c r="U52">
        <v>86.824782999999996</v>
      </c>
      <c r="V52">
        <v>87.929526999999993</v>
      </c>
      <c r="W52">
        <v>89.123337000000006</v>
      </c>
      <c r="X52">
        <v>91.008994999999999</v>
      </c>
      <c r="Y52">
        <v>92.666206000000003</v>
      </c>
      <c r="Z52">
        <v>93.829414</v>
      </c>
      <c r="AA52">
        <v>95.264076000000003</v>
      </c>
      <c r="AB52">
        <v>96.472328000000005</v>
      </c>
      <c r="AC52">
        <v>97.544646999999998</v>
      </c>
      <c r="AD52">
        <v>1.208604</v>
      </c>
    </row>
    <row r="53" spans="1:30" x14ac:dyDescent="0.25">
      <c r="A53">
        <v>160</v>
      </c>
      <c r="B53" t="s">
        <v>306</v>
      </c>
      <c r="C53" t="s">
        <v>6337</v>
      </c>
      <c r="D53">
        <v>70.143523999999999</v>
      </c>
      <c r="E53">
        <v>50.799796999999998</v>
      </c>
      <c r="F53">
        <v>60.032837000000001</v>
      </c>
      <c r="G53">
        <v>64.815453000000005</v>
      </c>
      <c r="H53">
        <v>67.884925999999993</v>
      </c>
      <c r="I53">
        <v>66.745911000000007</v>
      </c>
      <c r="J53">
        <v>71.591025999999999</v>
      </c>
      <c r="K53">
        <v>71.969741999999997</v>
      </c>
      <c r="L53">
        <v>73.634567000000004</v>
      </c>
      <c r="M53">
        <v>74.900634999999994</v>
      </c>
      <c r="N53">
        <v>76.253394999999998</v>
      </c>
      <c r="O53">
        <v>77.414314000000005</v>
      </c>
      <c r="P53">
        <v>78.813468999999998</v>
      </c>
      <c r="Q53">
        <v>80.222733000000005</v>
      </c>
      <c r="R53">
        <v>81.495773</v>
      </c>
      <c r="S53">
        <v>82.265243999999996</v>
      </c>
      <c r="T53">
        <v>83.258567999999997</v>
      </c>
      <c r="U53">
        <v>84.668685999999994</v>
      </c>
      <c r="V53">
        <v>86.141884000000005</v>
      </c>
      <c r="W53">
        <v>87.725791999999998</v>
      </c>
      <c r="X53">
        <v>89.191153999999997</v>
      </c>
      <c r="Y53">
        <v>90.788307000000003</v>
      </c>
      <c r="Z53">
        <v>91.883728000000005</v>
      </c>
      <c r="AA53">
        <v>93.425888</v>
      </c>
      <c r="AB53">
        <v>94.875716999999995</v>
      </c>
      <c r="AC53">
        <v>95.791411999999994</v>
      </c>
      <c r="AD53">
        <v>1.2543200000000001</v>
      </c>
    </row>
    <row r="54" spans="1:30" x14ac:dyDescent="0.25">
      <c r="A54">
        <v>161</v>
      </c>
      <c r="B54" t="s">
        <v>6334</v>
      </c>
      <c r="C54" t="s">
        <v>6337</v>
      </c>
      <c r="D54">
        <v>58.825736999999997</v>
      </c>
      <c r="E54">
        <v>51.992789999999999</v>
      </c>
      <c r="F54">
        <v>61.393604000000003</v>
      </c>
      <c r="G54">
        <v>65.604857999999993</v>
      </c>
      <c r="H54">
        <v>68.392769000000001</v>
      </c>
      <c r="I54">
        <v>68.191490000000002</v>
      </c>
      <c r="J54">
        <v>71.749442999999999</v>
      </c>
      <c r="K54">
        <v>72.342811999999995</v>
      </c>
      <c r="L54">
        <v>73.782211000000004</v>
      </c>
      <c r="M54">
        <v>75.728774999999999</v>
      </c>
      <c r="N54">
        <v>76.888908000000001</v>
      </c>
      <c r="O54">
        <v>78.321090999999996</v>
      </c>
      <c r="P54">
        <v>80.455765</v>
      </c>
      <c r="Q54">
        <v>81.914535999999998</v>
      </c>
      <c r="R54">
        <v>82.883751000000004</v>
      </c>
      <c r="S54">
        <v>82.978081000000003</v>
      </c>
      <c r="T54">
        <v>83.789146000000002</v>
      </c>
      <c r="U54">
        <v>84.990004999999996</v>
      </c>
      <c r="V54">
        <v>86.552597000000006</v>
      </c>
      <c r="W54">
        <v>87.435492999999994</v>
      </c>
      <c r="X54">
        <v>89.072310999999999</v>
      </c>
      <c r="Y54">
        <v>90.777907999999996</v>
      </c>
      <c r="Z54">
        <v>91.951194999999998</v>
      </c>
      <c r="AA54">
        <v>93.205169999999995</v>
      </c>
      <c r="AB54">
        <v>94.202895999999996</v>
      </c>
      <c r="AC54">
        <v>95.389945999999995</v>
      </c>
      <c r="AD54">
        <v>1.9523900000000001</v>
      </c>
    </row>
    <row r="55" spans="1:30" x14ac:dyDescent="0.25">
      <c r="A55">
        <v>162</v>
      </c>
    </row>
    <row r="57" spans="1:30" x14ac:dyDescent="0.25">
      <c r="A57" s="3" t="s">
        <v>6338</v>
      </c>
    </row>
    <row r="58" spans="1:30" x14ac:dyDescent="0.25">
      <c r="A58" s="3" t="s">
        <v>6339</v>
      </c>
      <c r="B58" t="s">
        <v>6340</v>
      </c>
    </row>
    <row r="59" spans="1:30" x14ac:dyDescent="0.25">
      <c r="A59" s="3" t="s">
        <v>6341</v>
      </c>
      <c r="B59" t="s">
        <v>6342</v>
      </c>
    </row>
    <row r="60" spans="1:30" x14ac:dyDescent="0.25">
      <c r="A60" s="3" t="s">
        <v>6343</v>
      </c>
      <c r="B60" t="s">
        <v>6344</v>
      </c>
    </row>
    <row r="61" spans="1:30" x14ac:dyDescent="0.25">
      <c r="A61" s="3" t="s">
        <v>448</v>
      </c>
      <c r="B61" t="s">
        <v>6345</v>
      </c>
    </row>
    <row r="62" spans="1:30" x14ac:dyDescent="0.25">
      <c r="A62" s="3" t="s">
        <v>6346</v>
      </c>
      <c r="B62" t="s">
        <v>6347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D65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6348</v>
      </c>
    </row>
    <row r="4" spans="1:30" x14ac:dyDescent="0.25">
      <c r="A4">
        <v>3</v>
      </c>
      <c r="B4" t="s">
        <v>6327</v>
      </c>
      <c r="C4" t="s">
        <v>6349</v>
      </c>
      <c r="D4">
        <v>38.791870000000003</v>
      </c>
      <c r="E4">
        <v>38.542693999999997</v>
      </c>
      <c r="F4">
        <v>37.976481999999997</v>
      </c>
      <c r="G4">
        <v>38.726337000000001</v>
      </c>
      <c r="H4">
        <v>39.099181999999999</v>
      </c>
      <c r="I4">
        <v>40.192534999999999</v>
      </c>
      <c r="J4">
        <v>41.302520999999999</v>
      </c>
      <c r="K4">
        <v>42.346969999999999</v>
      </c>
      <c r="L4">
        <v>43.160091000000001</v>
      </c>
      <c r="M4">
        <v>44.191600999999999</v>
      </c>
      <c r="N4">
        <v>44.671546999999997</v>
      </c>
      <c r="O4">
        <v>45.017932999999999</v>
      </c>
      <c r="P4">
        <v>45.322243</v>
      </c>
      <c r="Q4">
        <v>45.644782999999997</v>
      </c>
      <c r="R4">
        <v>45.963267999999999</v>
      </c>
      <c r="S4">
        <v>46.542538</v>
      </c>
      <c r="T4">
        <v>47.228606999999997</v>
      </c>
      <c r="U4">
        <v>47.890694000000003</v>
      </c>
      <c r="V4">
        <v>48.463290999999998</v>
      </c>
      <c r="W4">
        <v>48.996257999999997</v>
      </c>
      <c r="X4">
        <v>49.526386000000002</v>
      </c>
      <c r="Y4">
        <v>50.212406000000001</v>
      </c>
      <c r="Z4">
        <v>50.630862999999998</v>
      </c>
      <c r="AA4">
        <v>50.930374</v>
      </c>
      <c r="AB4">
        <v>51.040123000000001</v>
      </c>
      <c r="AC4">
        <v>51.150382999999998</v>
      </c>
      <c r="AD4">
        <v>1.112379</v>
      </c>
    </row>
    <row r="5" spans="1:30" x14ac:dyDescent="0.25">
      <c r="A5">
        <v>4</v>
      </c>
    </row>
    <row r="6" spans="1:30" x14ac:dyDescent="0.25">
      <c r="A6">
        <v>5</v>
      </c>
      <c r="B6" t="s">
        <v>6329</v>
      </c>
      <c r="C6" t="s">
        <v>6349</v>
      </c>
      <c r="D6">
        <v>37.996895000000002</v>
      </c>
      <c r="E6">
        <v>37.732165999999999</v>
      </c>
      <c r="F6">
        <v>37.217391999999997</v>
      </c>
      <c r="G6">
        <v>37.963650000000001</v>
      </c>
      <c r="H6">
        <v>38.359969999999997</v>
      </c>
      <c r="I6">
        <v>39.451732999999997</v>
      </c>
      <c r="J6">
        <v>40.573872000000001</v>
      </c>
      <c r="K6">
        <v>41.624679999999998</v>
      </c>
      <c r="L6">
        <v>42.395575999999998</v>
      </c>
      <c r="M6">
        <v>43.369948999999998</v>
      </c>
      <c r="N6">
        <v>43.827530000000003</v>
      </c>
      <c r="O6">
        <v>44.136459000000002</v>
      </c>
      <c r="P6">
        <v>44.436664999999998</v>
      </c>
      <c r="Q6">
        <v>44.747498</v>
      </c>
      <c r="R6">
        <v>45.071734999999997</v>
      </c>
      <c r="S6">
        <v>45.643104999999998</v>
      </c>
      <c r="T6">
        <v>46.335804000000003</v>
      </c>
      <c r="U6">
        <v>46.974995</v>
      </c>
      <c r="V6">
        <v>47.569125999999997</v>
      </c>
      <c r="W6">
        <v>48.133834999999998</v>
      </c>
      <c r="X6">
        <v>48.691757000000003</v>
      </c>
      <c r="Y6">
        <v>49.413001999999999</v>
      </c>
      <c r="Z6">
        <v>49.862614000000001</v>
      </c>
      <c r="AA6">
        <v>50.204459999999997</v>
      </c>
      <c r="AB6">
        <v>50.358336999999999</v>
      </c>
      <c r="AC6">
        <v>50.496208000000003</v>
      </c>
      <c r="AD6">
        <v>1.1440699999999999</v>
      </c>
    </row>
    <row r="7" spans="1:30" x14ac:dyDescent="0.25">
      <c r="A7">
        <v>6</v>
      </c>
      <c r="B7" t="s">
        <v>771</v>
      </c>
      <c r="C7" t="s">
        <v>6349</v>
      </c>
      <c r="D7">
        <v>13.341601000000001</v>
      </c>
      <c r="E7">
        <v>13.383039</v>
      </c>
      <c r="F7">
        <v>13.361103999999999</v>
      </c>
      <c r="G7">
        <v>14.033875</v>
      </c>
      <c r="H7">
        <v>14.724309999999999</v>
      </c>
      <c r="I7">
        <v>15.599601</v>
      </c>
      <c r="J7">
        <v>16.366436</v>
      </c>
      <c r="K7">
        <v>17.253461999999999</v>
      </c>
      <c r="L7">
        <v>17.990424999999998</v>
      </c>
      <c r="M7">
        <v>18.662136</v>
      </c>
      <c r="N7">
        <v>19.197455999999999</v>
      </c>
      <c r="O7">
        <v>19.758752999999999</v>
      </c>
      <c r="P7">
        <v>20.194754</v>
      </c>
      <c r="Q7">
        <v>20.546391</v>
      </c>
      <c r="R7">
        <v>20.867006</v>
      </c>
      <c r="S7">
        <v>21.219031999999999</v>
      </c>
      <c r="T7">
        <v>21.511713</v>
      </c>
      <c r="U7">
        <v>21.904942999999999</v>
      </c>
      <c r="V7">
        <v>22.255496999999998</v>
      </c>
      <c r="W7">
        <v>22.396788000000001</v>
      </c>
      <c r="X7">
        <v>22.682867000000002</v>
      </c>
      <c r="Y7">
        <v>23.257290000000001</v>
      </c>
      <c r="Z7">
        <v>23.615534</v>
      </c>
      <c r="AA7">
        <v>23.908259999999999</v>
      </c>
      <c r="AB7">
        <v>23.979407999999999</v>
      </c>
      <c r="AC7">
        <v>24.047176</v>
      </c>
      <c r="AD7">
        <v>2.3845070000000002</v>
      </c>
    </row>
    <row r="8" spans="1:30" x14ac:dyDescent="0.25">
      <c r="A8">
        <v>7</v>
      </c>
      <c r="B8" t="s">
        <v>6330</v>
      </c>
      <c r="C8" t="s">
        <v>6349</v>
      </c>
      <c r="D8">
        <v>1.4853999999999999E-2</v>
      </c>
      <c r="E8">
        <v>1.2903E-2</v>
      </c>
      <c r="F8">
        <v>1.1568E-2</v>
      </c>
      <c r="G8">
        <v>1.1275E-2</v>
      </c>
      <c r="H8">
        <v>1.1037E-2</v>
      </c>
      <c r="I8">
        <v>1.0595E-2</v>
      </c>
      <c r="J8">
        <v>9.7470000000000005E-3</v>
      </c>
      <c r="K8">
        <v>9.1889999999999993E-3</v>
      </c>
      <c r="L8">
        <v>1.2645999999999999E-2</v>
      </c>
      <c r="M8">
        <v>1.6431000000000001E-2</v>
      </c>
      <c r="N8">
        <v>1.8762000000000001E-2</v>
      </c>
      <c r="O8">
        <v>2.0539000000000002E-2</v>
      </c>
      <c r="P8">
        <v>2.1548000000000001E-2</v>
      </c>
      <c r="Q8">
        <v>2.3039E-2</v>
      </c>
      <c r="R8">
        <v>2.3817999999999999E-2</v>
      </c>
      <c r="S8">
        <v>3.3308999999999998E-2</v>
      </c>
      <c r="T8">
        <v>4.8859E-2</v>
      </c>
      <c r="U8">
        <v>6.1199000000000003E-2</v>
      </c>
      <c r="V8">
        <v>6.9721000000000005E-2</v>
      </c>
      <c r="W8">
        <v>7.8030000000000002E-2</v>
      </c>
      <c r="X8">
        <v>8.2806000000000005E-2</v>
      </c>
      <c r="Y8">
        <v>8.7037000000000003E-2</v>
      </c>
      <c r="Z8">
        <v>9.0361999999999998E-2</v>
      </c>
      <c r="AA8">
        <v>9.1863E-2</v>
      </c>
      <c r="AB8">
        <v>9.8655000000000007E-2</v>
      </c>
      <c r="AC8">
        <v>0.10349</v>
      </c>
      <c r="AD8">
        <v>8.0742770000000004</v>
      </c>
    </row>
    <row r="9" spans="1:30" x14ac:dyDescent="0.25">
      <c r="A9">
        <v>8</v>
      </c>
      <c r="B9" t="s">
        <v>6331</v>
      </c>
      <c r="C9" t="s">
        <v>6349</v>
      </c>
      <c r="D9">
        <v>13.326748</v>
      </c>
      <c r="E9">
        <v>13.370136</v>
      </c>
      <c r="F9">
        <v>13.349534999999999</v>
      </c>
      <c r="G9">
        <v>14.022601</v>
      </c>
      <c r="H9">
        <v>14.713274</v>
      </c>
      <c r="I9">
        <v>15.589005</v>
      </c>
      <c r="J9">
        <v>16.356687999999998</v>
      </c>
      <c r="K9">
        <v>17.244271999999999</v>
      </c>
      <c r="L9">
        <v>17.977777</v>
      </c>
      <c r="M9">
        <v>18.645706000000001</v>
      </c>
      <c r="N9">
        <v>19.178695999999999</v>
      </c>
      <c r="O9">
        <v>19.738212999999998</v>
      </c>
      <c r="P9">
        <v>20.173203999999998</v>
      </c>
      <c r="Q9">
        <v>20.523347999999999</v>
      </c>
      <c r="R9">
        <v>20.843188999999999</v>
      </c>
      <c r="S9">
        <v>21.18572</v>
      </c>
      <c r="T9">
        <v>21.462854</v>
      </c>
      <c r="U9">
        <v>21.843741999999999</v>
      </c>
      <c r="V9">
        <v>22.185776000000001</v>
      </c>
      <c r="W9">
        <v>22.318757999999999</v>
      </c>
      <c r="X9">
        <v>22.600061</v>
      </c>
      <c r="Y9">
        <v>23.170254</v>
      </c>
      <c r="Z9">
        <v>23.525172999999999</v>
      </c>
      <c r="AA9">
        <v>23.816395</v>
      </c>
      <c r="AB9">
        <v>23.880749000000002</v>
      </c>
      <c r="AC9">
        <v>23.943687000000001</v>
      </c>
      <c r="AD9">
        <v>2.371407</v>
      </c>
    </row>
    <row r="10" spans="1:30" x14ac:dyDescent="0.25">
      <c r="A10">
        <v>9</v>
      </c>
      <c r="B10" t="s">
        <v>762</v>
      </c>
      <c r="C10" t="s">
        <v>6349</v>
      </c>
      <c r="D10">
        <v>7.9466340000000004</v>
      </c>
      <c r="E10">
        <v>7.8553940000000004</v>
      </c>
      <c r="F10">
        <v>7.8825950000000002</v>
      </c>
      <c r="G10">
        <v>8.0333799999999993</v>
      </c>
      <c r="H10">
        <v>7.8263829999999999</v>
      </c>
      <c r="I10">
        <v>8.1470629999999993</v>
      </c>
      <c r="J10">
        <v>8.4680959999999992</v>
      </c>
      <c r="K10">
        <v>8.6056050000000006</v>
      </c>
      <c r="L10">
        <v>8.6894659999999995</v>
      </c>
      <c r="M10">
        <v>8.7979780000000005</v>
      </c>
      <c r="N10">
        <v>8.5504949999999997</v>
      </c>
      <c r="O10">
        <v>8.1586300000000005</v>
      </c>
      <c r="P10">
        <v>7.8625920000000002</v>
      </c>
      <c r="Q10">
        <v>7.7385719999999996</v>
      </c>
      <c r="R10">
        <v>7.5587080000000002</v>
      </c>
      <c r="S10">
        <v>7.3192050000000002</v>
      </c>
      <c r="T10">
        <v>7.156199</v>
      </c>
      <c r="U10">
        <v>7.0352030000000001</v>
      </c>
      <c r="V10">
        <v>6.9580770000000003</v>
      </c>
      <c r="W10">
        <v>7.0925919999999998</v>
      </c>
      <c r="X10">
        <v>7.2126609999999998</v>
      </c>
      <c r="Y10">
        <v>7.2899260000000004</v>
      </c>
      <c r="Z10">
        <v>7.3918780000000002</v>
      </c>
      <c r="AA10">
        <v>7.4009939999999999</v>
      </c>
      <c r="AB10">
        <v>7.4425819999999998</v>
      </c>
      <c r="AC10">
        <v>7.3954040000000001</v>
      </c>
      <c r="AD10">
        <v>-0.28714600000000001</v>
      </c>
    </row>
    <row r="11" spans="1:30" x14ac:dyDescent="0.25">
      <c r="A11">
        <v>10</v>
      </c>
      <c r="B11" t="s">
        <v>6330</v>
      </c>
      <c r="C11" t="s">
        <v>6349</v>
      </c>
      <c r="D11">
        <v>0.101567</v>
      </c>
      <c r="E11">
        <v>0.127499</v>
      </c>
      <c r="F11">
        <v>0.138211</v>
      </c>
      <c r="G11">
        <v>0.14518200000000001</v>
      </c>
      <c r="H11">
        <v>0.14241300000000001</v>
      </c>
      <c r="I11">
        <v>0.171601</v>
      </c>
      <c r="J11">
        <v>0.20341699999999999</v>
      </c>
      <c r="K11">
        <v>0.21434900000000001</v>
      </c>
      <c r="L11">
        <v>0.233654</v>
      </c>
      <c r="M11">
        <v>0.24799499999999999</v>
      </c>
      <c r="N11">
        <v>0.242205</v>
      </c>
      <c r="O11">
        <v>0.227546</v>
      </c>
      <c r="P11">
        <v>0.21010799999999999</v>
      </c>
      <c r="Q11">
        <v>0.19728299999999999</v>
      </c>
      <c r="R11">
        <v>0.18848500000000001</v>
      </c>
      <c r="S11">
        <v>0.18035300000000001</v>
      </c>
      <c r="T11">
        <v>0.17582400000000001</v>
      </c>
      <c r="U11">
        <v>0.171568</v>
      </c>
      <c r="V11">
        <v>0.16942099999999999</v>
      </c>
      <c r="W11">
        <v>0.17045099999999999</v>
      </c>
      <c r="X11">
        <v>0.175428</v>
      </c>
      <c r="Y11">
        <v>0.177817</v>
      </c>
      <c r="Z11">
        <v>0.18007899999999999</v>
      </c>
      <c r="AA11">
        <v>0.18210100000000001</v>
      </c>
      <c r="AB11">
        <v>0.18417</v>
      </c>
      <c r="AC11">
        <v>0.18524099999999999</v>
      </c>
      <c r="AD11">
        <v>2.4328859999999999</v>
      </c>
    </row>
    <row r="12" spans="1:30" x14ac:dyDescent="0.25">
      <c r="A12">
        <v>11</v>
      </c>
      <c r="B12" t="s">
        <v>6331</v>
      </c>
      <c r="C12" t="s">
        <v>6349</v>
      </c>
      <c r="D12">
        <v>7.8450670000000002</v>
      </c>
      <c r="E12">
        <v>7.7278950000000002</v>
      </c>
      <c r="F12">
        <v>7.7443840000000002</v>
      </c>
      <c r="G12">
        <v>7.8881959999999998</v>
      </c>
      <c r="H12">
        <v>7.6839700000000004</v>
      </c>
      <c r="I12">
        <v>7.9754610000000001</v>
      </c>
      <c r="J12">
        <v>8.2646789999999992</v>
      </c>
      <c r="K12">
        <v>8.391254</v>
      </c>
      <c r="L12">
        <v>8.4558119999999999</v>
      </c>
      <c r="M12">
        <v>8.549982</v>
      </c>
      <c r="N12">
        <v>8.3082890000000003</v>
      </c>
      <c r="O12">
        <v>7.9310840000000002</v>
      </c>
      <c r="P12">
        <v>7.6524830000000001</v>
      </c>
      <c r="Q12">
        <v>7.5412879999999998</v>
      </c>
      <c r="R12">
        <v>7.3702230000000002</v>
      </c>
      <c r="S12">
        <v>7.1388509999999998</v>
      </c>
      <c r="T12">
        <v>6.9803740000000003</v>
      </c>
      <c r="U12">
        <v>6.8636359999999996</v>
      </c>
      <c r="V12">
        <v>6.7886550000000003</v>
      </c>
      <c r="W12">
        <v>6.9221399999999997</v>
      </c>
      <c r="X12">
        <v>7.0372320000000004</v>
      </c>
      <c r="Y12">
        <v>7.1121090000000002</v>
      </c>
      <c r="Z12">
        <v>7.2117990000000001</v>
      </c>
      <c r="AA12">
        <v>7.2188920000000003</v>
      </c>
      <c r="AB12">
        <v>7.2584109999999997</v>
      </c>
      <c r="AC12">
        <v>7.2101629999999997</v>
      </c>
      <c r="AD12">
        <v>-0.33700400000000003</v>
      </c>
    </row>
    <row r="13" spans="1:30" x14ac:dyDescent="0.25">
      <c r="A13">
        <v>12</v>
      </c>
      <c r="B13" t="s">
        <v>768</v>
      </c>
      <c r="C13" t="s">
        <v>6349</v>
      </c>
      <c r="D13">
        <v>2.8487559999999998</v>
      </c>
      <c r="E13">
        <v>2.5828890000000002</v>
      </c>
      <c r="F13">
        <v>2.3482090000000002</v>
      </c>
      <c r="G13">
        <v>2.2019069999999998</v>
      </c>
      <c r="H13">
        <v>2.0647340000000001</v>
      </c>
      <c r="I13">
        <v>2.0078369999999999</v>
      </c>
      <c r="J13">
        <v>2.1977359999999999</v>
      </c>
      <c r="K13">
        <v>2.3943189999999999</v>
      </c>
      <c r="L13">
        <v>2.5510100000000002</v>
      </c>
      <c r="M13">
        <v>2.7981600000000002</v>
      </c>
      <c r="N13">
        <v>3.0143219999999999</v>
      </c>
      <c r="O13">
        <v>3.2021289999999998</v>
      </c>
      <c r="P13">
        <v>3.372897</v>
      </c>
      <c r="Q13">
        <v>3.4835820000000002</v>
      </c>
      <c r="R13">
        <v>3.7629030000000001</v>
      </c>
      <c r="S13">
        <v>4.0168900000000001</v>
      </c>
      <c r="T13">
        <v>4.2049950000000003</v>
      </c>
      <c r="U13">
        <v>4.2937139999999996</v>
      </c>
      <c r="V13">
        <v>4.3810770000000003</v>
      </c>
      <c r="W13">
        <v>4.4409320000000001</v>
      </c>
      <c r="X13">
        <v>4.440626</v>
      </c>
      <c r="Y13">
        <v>4.438148</v>
      </c>
      <c r="Z13">
        <v>4.4171500000000004</v>
      </c>
      <c r="AA13">
        <v>4.4125589999999999</v>
      </c>
      <c r="AB13">
        <v>4.376322</v>
      </c>
      <c r="AC13">
        <v>4.315404</v>
      </c>
      <c r="AD13">
        <v>1.675109</v>
      </c>
    </row>
    <row r="14" spans="1:30" x14ac:dyDescent="0.25">
      <c r="A14">
        <v>13</v>
      </c>
      <c r="B14" t="s">
        <v>6330</v>
      </c>
      <c r="C14" t="s">
        <v>6349</v>
      </c>
      <c r="D14">
        <v>1.0924E-2</v>
      </c>
      <c r="E14">
        <v>3.1987000000000002E-2</v>
      </c>
      <c r="F14">
        <v>4.1491E-2</v>
      </c>
      <c r="G14">
        <v>4.7645E-2</v>
      </c>
      <c r="H14">
        <v>5.0313999999999998E-2</v>
      </c>
      <c r="I14">
        <v>5.3355E-2</v>
      </c>
      <c r="J14">
        <v>5.4185999999999998E-2</v>
      </c>
      <c r="K14">
        <v>5.1282000000000001E-2</v>
      </c>
      <c r="L14">
        <v>4.9015000000000003E-2</v>
      </c>
      <c r="M14">
        <v>3.9238000000000002E-2</v>
      </c>
      <c r="N14">
        <v>3.4074E-2</v>
      </c>
      <c r="O14">
        <v>5.0993999999999998E-2</v>
      </c>
      <c r="P14">
        <v>5.7814999999999998E-2</v>
      </c>
      <c r="Q14">
        <v>6.0678000000000003E-2</v>
      </c>
      <c r="R14">
        <v>7.4882000000000004E-2</v>
      </c>
      <c r="S14">
        <v>7.9158999999999993E-2</v>
      </c>
      <c r="T14">
        <v>8.4314E-2</v>
      </c>
      <c r="U14">
        <v>0.106043</v>
      </c>
      <c r="V14">
        <v>0.117509</v>
      </c>
      <c r="W14">
        <v>0.122658</v>
      </c>
      <c r="X14">
        <v>0.12786400000000001</v>
      </c>
      <c r="Y14">
        <v>0.13466</v>
      </c>
      <c r="Z14">
        <v>0.13853799999999999</v>
      </c>
      <c r="AA14">
        <v>0.15864</v>
      </c>
      <c r="AB14">
        <v>0.170989</v>
      </c>
      <c r="AC14">
        <v>0.18090600000000001</v>
      </c>
      <c r="AD14">
        <v>11.882648</v>
      </c>
    </row>
    <row r="15" spans="1:30" x14ac:dyDescent="0.25">
      <c r="A15">
        <v>14</v>
      </c>
      <c r="B15" t="s">
        <v>6331</v>
      </c>
      <c r="C15" t="s">
        <v>6349</v>
      </c>
      <c r="D15">
        <v>2.8378320000000001</v>
      </c>
      <c r="E15">
        <v>2.5509010000000001</v>
      </c>
      <c r="F15">
        <v>2.306718</v>
      </c>
      <c r="G15">
        <v>2.1542620000000001</v>
      </c>
      <c r="H15">
        <v>2.0144199999999999</v>
      </c>
      <c r="I15">
        <v>1.9544809999999999</v>
      </c>
      <c r="J15">
        <v>2.1435499999999998</v>
      </c>
      <c r="K15">
        <v>2.3430360000000001</v>
      </c>
      <c r="L15">
        <v>2.501995</v>
      </c>
      <c r="M15">
        <v>2.7589220000000001</v>
      </c>
      <c r="N15">
        <v>2.980248</v>
      </c>
      <c r="O15">
        <v>3.151135</v>
      </c>
      <c r="P15">
        <v>3.3150819999999999</v>
      </c>
      <c r="Q15">
        <v>3.4229039999999999</v>
      </c>
      <c r="R15">
        <v>3.688021</v>
      </c>
      <c r="S15">
        <v>3.9377309999999999</v>
      </c>
      <c r="T15">
        <v>4.1206810000000003</v>
      </c>
      <c r="U15">
        <v>4.1876709999999999</v>
      </c>
      <c r="V15">
        <v>4.2635670000000001</v>
      </c>
      <c r="W15">
        <v>4.3182739999999997</v>
      </c>
      <c r="X15">
        <v>4.3127620000000002</v>
      </c>
      <c r="Y15">
        <v>4.3034869999999996</v>
      </c>
      <c r="Z15">
        <v>4.2786119999999999</v>
      </c>
      <c r="AA15">
        <v>4.2539179999999996</v>
      </c>
      <c r="AB15">
        <v>4.2053330000000004</v>
      </c>
      <c r="AC15">
        <v>4.1344969999999996</v>
      </c>
      <c r="AD15">
        <v>1.516688</v>
      </c>
    </row>
    <row r="16" spans="1:30" x14ac:dyDescent="0.25">
      <c r="A16">
        <v>15</v>
      </c>
      <c r="B16" t="s">
        <v>773</v>
      </c>
      <c r="C16" t="s">
        <v>6349</v>
      </c>
      <c r="D16">
        <v>8.9671070000000004</v>
      </c>
      <c r="E16">
        <v>9.0891500000000001</v>
      </c>
      <c r="F16">
        <v>9.1831770000000006</v>
      </c>
      <c r="G16">
        <v>9.4692430000000005</v>
      </c>
      <c r="H16">
        <v>9.7315009999999997</v>
      </c>
      <c r="I16">
        <v>9.9497090000000004</v>
      </c>
      <c r="J16">
        <v>9.8960019999999993</v>
      </c>
      <c r="K16">
        <v>9.8646650000000005</v>
      </c>
      <c r="L16">
        <v>9.7695310000000006</v>
      </c>
      <c r="M16">
        <v>9.7633910000000004</v>
      </c>
      <c r="N16">
        <v>9.7090680000000003</v>
      </c>
      <c r="O16">
        <v>9.5652500000000007</v>
      </c>
      <c r="P16">
        <v>9.4354279999999999</v>
      </c>
      <c r="Q16">
        <v>9.3315420000000007</v>
      </c>
      <c r="R16">
        <v>9.1605629999999998</v>
      </c>
      <c r="S16">
        <v>9.2639700000000005</v>
      </c>
      <c r="T16">
        <v>9.4062959999999993</v>
      </c>
      <c r="U16">
        <v>9.5629749999999998</v>
      </c>
      <c r="V16">
        <v>9.7329150000000002</v>
      </c>
      <c r="W16">
        <v>9.9445119999999996</v>
      </c>
      <c r="X16">
        <v>10.069330000000001</v>
      </c>
      <c r="Y16">
        <v>10.150665</v>
      </c>
      <c r="Z16">
        <v>10.239973000000001</v>
      </c>
      <c r="AA16">
        <v>10.376709999999999</v>
      </c>
      <c r="AB16">
        <v>10.530671999999999</v>
      </c>
      <c r="AC16">
        <v>10.75619</v>
      </c>
      <c r="AD16">
        <v>0.73032699999999995</v>
      </c>
    </row>
    <row r="17" spans="1:30" x14ac:dyDescent="0.25">
      <c r="A17">
        <v>16</v>
      </c>
      <c r="B17" t="s">
        <v>6330</v>
      </c>
      <c r="C17" t="s">
        <v>6349</v>
      </c>
      <c r="D17">
        <v>1.9954670000000001</v>
      </c>
      <c r="E17">
        <v>1.9811049999999999</v>
      </c>
      <c r="F17">
        <v>1.9688209999999999</v>
      </c>
      <c r="G17">
        <v>2.0144929999999999</v>
      </c>
      <c r="H17">
        <v>2.0543749999999998</v>
      </c>
      <c r="I17">
        <v>2.109718</v>
      </c>
      <c r="J17">
        <v>2.0861779999999999</v>
      </c>
      <c r="K17">
        <v>2.0506039999999999</v>
      </c>
      <c r="L17">
        <v>1.991152</v>
      </c>
      <c r="M17">
        <v>1.9688030000000001</v>
      </c>
      <c r="N17">
        <v>1.9440850000000001</v>
      </c>
      <c r="O17">
        <v>1.9000349999999999</v>
      </c>
      <c r="P17">
        <v>1.858495</v>
      </c>
      <c r="Q17">
        <v>1.8338840000000001</v>
      </c>
      <c r="R17">
        <v>1.7871459999999999</v>
      </c>
      <c r="S17">
        <v>1.780216</v>
      </c>
      <c r="T17">
        <v>1.759612</v>
      </c>
      <c r="U17">
        <v>1.7823720000000001</v>
      </c>
      <c r="V17">
        <v>1.825785</v>
      </c>
      <c r="W17">
        <v>1.903038</v>
      </c>
      <c r="X17">
        <v>1.901276</v>
      </c>
      <c r="Y17">
        <v>1.8759459999999999</v>
      </c>
      <c r="Z17">
        <v>1.871138</v>
      </c>
      <c r="AA17">
        <v>1.8371630000000001</v>
      </c>
      <c r="AB17">
        <v>1.7971429999999999</v>
      </c>
      <c r="AC17">
        <v>1.761787</v>
      </c>
      <c r="AD17">
        <v>-0.49696000000000001</v>
      </c>
    </row>
    <row r="18" spans="1:30" x14ac:dyDescent="0.25">
      <c r="A18">
        <v>17</v>
      </c>
      <c r="B18" t="s">
        <v>6331</v>
      </c>
      <c r="C18" t="s">
        <v>6349</v>
      </c>
      <c r="D18">
        <v>6.9716399999999998</v>
      </c>
      <c r="E18">
        <v>7.1080459999999999</v>
      </c>
      <c r="F18">
        <v>7.2143560000000004</v>
      </c>
      <c r="G18">
        <v>7.4547499999999998</v>
      </c>
      <c r="H18">
        <v>7.6771250000000002</v>
      </c>
      <c r="I18">
        <v>7.8399900000000002</v>
      </c>
      <c r="J18">
        <v>7.8098229999999997</v>
      </c>
      <c r="K18">
        <v>7.8140619999999998</v>
      </c>
      <c r="L18">
        <v>7.7783810000000004</v>
      </c>
      <c r="M18">
        <v>7.7945869999999999</v>
      </c>
      <c r="N18">
        <v>7.7649819999999998</v>
      </c>
      <c r="O18">
        <v>7.6652149999999999</v>
      </c>
      <c r="P18">
        <v>7.5769310000000001</v>
      </c>
      <c r="Q18">
        <v>7.4976580000000004</v>
      </c>
      <c r="R18">
        <v>7.3734169999999999</v>
      </c>
      <c r="S18">
        <v>7.4837530000000001</v>
      </c>
      <c r="T18">
        <v>7.6466839999999996</v>
      </c>
      <c r="U18">
        <v>7.7806030000000002</v>
      </c>
      <c r="V18">
        <v>7.9071290000000003</v>
      </c>
      <c r="W18">
        <v>8.0414739999999991</v>
      </c>
      <c r="X18">
        <v>8.1680539999999997</v>
      </c>
      <c r="Y18">
        <v>8.274718</v>
      </c>
      <c r="Z18">
        <v>8.3688350000000007</v>
      </c>
      <c r="AA18">
        <v>8.5395459999999996</v>
      </c>
      <c r="AB18">
        <v>8.73353</v>
      </c>
      <c r="AC18">
        <v>8.9944030000000001</v>
      </c>
      <c r="AD18">
        <v>1.0242180000000001</v>
      </c>
    </row>
    <row r="19" spans="1:30" x14ac:dyDescent="0.25">
      <c r="A19">
        <v>18</v>
      </c>
      <c r="B19" t="s">
        <v>767</v>
      </c>
      <c r="C19" t="s">
        <v>6349</v>
      </c>
      <c r="D19">
        <v>3.7836409999999998</v>
      </c>
      <c r="E19">
        <v>3.7939609999999999</v>
      </c>
      <c r="F19">
        <v>3.4702950000000001</v>
      </c>
      <c r="G19">
        <v>3.2822830000000001</v>
      </c>
      <c r="H19">
        <v>3.0912169999999999</v>
      </c>
      <c r="I19">
        <v>2.8411770000000001</v>
      </c>
      <c r="J19">
        <v>2.7383839999999999</v>
      </c>
      <c r="K19">
        <v>2.6185849999999999</v>
      </c>
      <c r="L19">
        <v>2.520721</v>
      </c>
      <c r="M19">
        <v>2.4782130000000002</v>
      </c>
      <c r="N19">
        <v>2.4811879999999999</v>
      </c>
      <c r="O19">
        <v>2.556527</v>
      </c>
      <c r="P19">
        <v>2.6665990000000002</v>
      </c>
      <c r="Q19">
        <v>2.734836</v>
      </c>
      <c r="R19">
        <v>2.8084020000000001</v>
      </c>
      <c r="S19">
        <v>2.9076</v>
      </c>
      <c r="T19">
        <v>3.1433219999999999</v>
      </c>
      <c r="U19">
        <v>3.2803</v>
      </c>
      <c r="V19">
        <v>3.3589410000000002</v>
      </c>
      <c r="W19">
        <v>3.3904670000000001</v>
      </c>
      <c r="X19">
        <v>3.4328270000000001</v>
      </c>
      <c r="Y19">
        <v>3.4389090000000002</v>
      </c>
      <c r="Z19">
        <v>3.3767290000000001</v>
      </c>
      <c r="AA19">
        <v>3.3012220000000001</v>
      </c>
      <c r="AB19">
        <v>3.2416369999999999</v>
      </c>
      <c r="AC19">
        <v>3.212154</v>
      </c>
      <c r="AD19">
        <v>-0.65283999999999998</v>
      </c>
    </row>
    <row r="20" spans="1:30" x14ac:dyDescent="0.25">
      <c r="A20">
        <v>19</v>
      </c>
      <c r="B20" t="s">
        <v>6330</v>
      </c>
      <c r="C20" t="s">
        <v>6349</v>
      </c>
      <c r="D20">
        <v>1.6106510000000001</v>
      </c>
      <c r="E20">
        <v>1.622746</v>
      </c>
      <c r="F20">
        <v>1.490747</v>
      </c>
      <c r="G20">
        <v>1.414061</v>
      </c>
      <c r="H20">
        <v>1.333248</v>
      </c>
      <c r="I20">
        <v>1.2139549999999999</v>
      </c>
      <c r="J20">
        <v>1.1461650000000001</v>
      </c>
      <c r="K20">
        <v>1.0874440000000001</v>
      </c>
      <c r="L20">
        <v>1.040062</v>
      </c>
      <c r="M20">
        <v>1.0088440000000001</v>
      </c>
      <c r="N20">
        <v>0.98573599999999995</v>
      </c>
      <c r="O20">
        <v>0.98137799999999997</v>
      </c>
      <c r="P20">
        <v>0.99867600000000001</v>
      </c>
      <c r="Q20">
        <v>1.025134</v>
      </c>
      <c r="R20">
        <v>1.0645279999999999</v>
      </c>
      <c r="S20">
        <v>1.1541809999999999</v>
      </c>
      <c r="T20">
        <v>1.3299289999999999</v>
      </c>
      <c r="U20">
        <v>1.363666</v>
      </c>
      <c r="V20">
        <v>1.3221270000000001</v>
      </c>
      <c r="W20">
        <v>1.2994920000000001</v>
      </c>
      <c r="X20">
        <v>1.293501</v>
      </c>
      <c r="Y20">
        <v>1.2877860000000001</v>
      </c>
      <c r="Z20">
        <v>1.248621</v>
      </c>
      <c r="AA20">
        <v>1.2112769999999999</v>
      </c>
      <c r="AB20">
        <v>1.1724680000000001</v>
      </c>
      <c r="AC20">
        <v>1.134528</v>
      </c>
      <c r="AD20">
        <v>-1.3919079999999999</v>
      </c>
    </row>
    <row r="21" spans="1:30" x14ac:dyDescent="0.25">
      <c r="A21">
        <v>20</v>
      </c>
      <c r="B21" t="s">
        <v>6331</v>
      </c>
      <c r="C21" t="s">
        <v>6349</v>
      </c>
      <c r="D21">
        <v>2.17299</v>
      </c>
      <c r="E21">
        <v>2.1712150000000001</v>
      </c>
      <c r="F21">
        <v>1.9795480000000001</v>
      </c>
      <c r="G21">
        <v>1.8682209999999999</v>
      </c>
      <c r="H21">
        <v>1.757968</v>
      </c>
      <c r="I21">
        <v>1.6272230000000001</v>
      </c>
      <c r="J21">
        <v>1.5922190000000001</v>
      </c>
      <c r="K21">
        <v>1.5311399999999999</v>
      </c>
      <c r="L21">
        <v>1.4806589999999999</v>
      </c>
      <c r="M21">
        <v>1.469368</v>
      </c>
      <c r="N21">
        <v>1.495452</v>
      </c>
      <c r="O21">
        <v>1.5751489999999999</v>
      </c>
      <c r="P21">
        <v>1.667923</v>
      </c>
      <c r="Q21">
        <v>1.7097009999999999</v>
      </c>
      <c r="R21">
        <v>1.743873</v>
      </c>
      <c r="S21">
        <v>1.75342</v>
      </c>
      <c r="T21">
        <v>1.813393</v>
      </c>
      <c r="U21">
        <v>1.9166339999999999</v>
      </c>
      <c r="V21">
        <v>2.0368149999999998</v>
      </c>
      <c r="W21">
        <v>2.0909740000000001</v>
      </c>
      <c r="X21">
        <v>2.1393260000000001</v>
      </c>
      <c r="Y21">
        <v>2.1511230000000001</v>
      </c>
      <c r="Z21">
        <v>2.1281080000000001</v>
      </c>
      <c r="AA21">
        <v>2.089944</v>
      </c>
      <c r="AB21">
        <v>2.0691700000000002</v>
      </c>
      <c r="AC21">
        <v>2.077626</v>
      </c>
      <c r="AD21">
        <v>-0.17935200000000001</v>
      </c>
    </row>
    <row r="22" spans="1:30" x14ac:dyDescent="0.25">
      <c r="A22">
        <v>21</v>
      </c>
      <c r="B22" t="s">
        <v>772</v>
      </c>
      <c r="C22" t="s">
        <v>6349</v>
      </c>
      <c r="D22">
        <v>1.037482</v>
      </c>
      <c r="E22">
        <v>0.96111500000000005</v>
      </c>
      <c r="F22">
        <v>0.91244499999999995</v>
      </c>
      <c r="G22">
        <v>0.88680700000000001</v>
      </c>
      <c r="H22">
        <v>0.86972700000000003</v>
      </c>
      <c r="I22">
        <v>0.85914400000000002</v>
      </c>
      <c r="J22">
        <v>0.86270599999999997</v>
      </c>
      <c r="K22">
        <v>0.84617399999999998</v>
      </c>
      <c r="L22">
        <v>0.83498799999999995</v>
      </c>
      <c r="M22">
        <v>0.83133599999999996</v>
      </c>
      <c r="N22">
        <v>0.83744799999999997</v>
      </c>
      <c r="O22">
        <v>0.85872199999999999</v>
      </c>
      <c r="P22">
        <v>0.86895599999999995</v>
      </c>
      <c r="Q22">
        <v>0.87801399999999996</v>
      </c>
      <c r="R22">
        <v>0.88049299999999997</v>
      </c>
      <c r="S22">
        <v>0.883432</v>
      </c>
      <c r="T22">
        <v>0.88115399999999999</v>
      </c>
      <c r="U22">
        <v>0.86665000000000003</v>
      </c>
      <c r="V22">
        <v>0.852217</v>
      </c>
      <c r="W22">
        <v>0.83877100000000004</v>
      </c>
      <c r="X22">
        <v>0.82381599999999999</v>
      </c>
      <c r="Y22">
        <v>0.80859999999999999</v>
      </c>
      <c r="Z22">
        <v>0.79231799999999997</v>
      </c>
      <c r="AA22">
        <v>0.77612300000000001</v>
      </c>
      <c r="AB22">
        <v>0.75954699999999997</v>
      </c>
      <c r="AC22">
        <v>0.74207400000000001</v>
      </c>
      <c r="AD22">
        <v>-1.3314699999999999</v>
      </c>
    </row>
    <row r="23" spans="1:30" x14ac:dyDescent="0.25">
      <c r="A23">
        <v>22</v>
      </c>
      <c r="B23" t="s">
        <v>6330</v>
      </c>
      <c r="C23" t="s">
        <v>6349</v>
      </c>
      <c r="D23">
        <v>0.115233</v>
      </c>
      <c r="E23">
        <v>0.121198</v>
      </c>
      <c r="F23">
        <v>0.12182800000000001</v>
      </c>
      <c r="G23">
        <v>0.12284399999999999</v>
      </c>
      <c r="H23">
        <v>0.12404</v>
      </c>
      <c r="I23">
        <v>0.125551</v>
      </c>
      <c r="J23">
        <v>0.12917600000000001</v>
      </c>
      <c r="K23">
        <v>0.12812699999999999</v>
      </c>
      <c r="L23">
        <v>0.127412</v>
      </c>
      <c r="M23">
        <v>0.12807399999999999</v>
      </c>
      <c r="N23">
        <v>0.13206499999999999</v>
      </c>
      <c r="O23">
        <v>0.13340099999999999</v>
      </c>
      <c r="P23">
        <v>0.13328799999999999</v>
      </c>
      <c r="Q23">
        <v>0.13233600000000001</v>
      </c>
      <c r="R23">
        <v>0.130133</v>
      </c>
      <c r="S23">
        <v>0.12767500000000001</v>
      </c>
      <c r="T23">
        <v>0.12477100000000001</v>
      </c>
      <c r="U23">
        <v>0.120889</v>
      </c>
      <c r="V23">
        <v>0.117092</v>
      </c>
      <c r="W23">
        <v>0.11344799999999999</v>
      </c>
      <c r="X23">
        <v>0.108914</v>
      </c>
      <c r="Y23">
        <v>0.104479</v>
      </c>
      <c r="Z23">
        <v>9.9916000000000005E-2</v>
      </c>
      <c r="AA23">
        <v>9.5201999999999995E-2</v>
      </c>
      <c r="AB23">
        <v>9.1490000000000002E-2</v>
      </c>
      <c r="AC23">
        <v>8.8053999999999993E-2</v>
      </c>
      <c r="AD23">
        <v>-1.0702259999999999</v>
      </c>
    </row>
    <row r="24" spans="1:30" x14ac:dyDescent="0.25">
      <c r="A24">
        <v>23</v>
      </c>
      <c r="B24" t="s">
        <v>6331</v>
      </c>
      <c r="C24" t="s">
        <v>6349</v>
      </c>
      <c r="D24">
        <v>0.92224899999999999</v>
      </c>
      <c r="E24">
        <v>0.83991700000000002</v>
      </c>
      <c r="F24">
        <v>0.79061700000000001</v>
      </c>
      <c r="G24">
        <v>0.76396299999999995</v>
      </c>
      <c r="H24">
        <v>0.74568699999999999</v>
      </c>
      <c r="I24">
        <v>0.73359300000000005</v>
      </c>
      <c r="J24">
        <v>0.73353000000000002</v>
      </c>
      <c r="K24">
        <v>0.71804699999999999</v>
      </c>
      <c r="L24">
        <v>0.70757499999999995</v>
      </c>
      <c r="M24">
        <v>0.70326200000000005</v>
      </c>
      <c r="N24">
        <v>0.70538199999999995</v>
      </c>
      <c r="O24">
        <v>0.72531999999999996</v>
      </c>
      <c r="P24">
        <v>0.73566900000000002</v>
      </c>
      <c r="Q24">
        <v>0.74567799999999995</v>
      </c>
      <c r="R24">
        <v>0.75036000000000003</v>
      </c>
      <c r="S24">
        <v>0.75575700000000001</v>
      </c>
      <c r="T24">
        <v>0.75638300000000003</v>
      </c>
      <c r="U24">
        <v>0.74576100000000001</v>
      </c>
      <c r="V24">
        <v>0.73512500000000003</v>
      </c>
      <c r="W24">
        <v>0.72532300000000005</v>
      </c>
      <c r="X24">
        <v>0.71490200000000004</v>
      </c>
      <c r="Y24">
        <v>0.704121</v>
      </c>
      <c r="Z24">
        <v>0.69240199999999996</v>
      </c>
      <c r="AA24">
        <v>0.68092200000000003</v>
      </c>
      <c r="AB24">
        <v>0.66805599999999998</v>
      </c>
      <c r="AC24">
        <v>0.65401900000000002</v>
      </c>
      <c r="AD24">
        <v>-1.3653090000000001</v>
      </c>
    </row>
    <row r="25" spans="1:30" x14ac:dyDescent="0.25">
      <c r="A25">
        <v>24</v>
      </c>
      <c r="B25" t="s">
        <v>770</v>
      </c>
      <c r="C25" t="s">
        <v>6349</v>
      </c>
      <c r="D25">
        <v>7.1670999999999999E-2</v>
      </c>
      <c r="E25">
        <v>6.6616999999999996E-2</v>
      </c>
      <c r="F25">
        <v>5.9565E-2</v>
      </c>
      <c r="G25">
        <v>5.6154999999999997E-2</v>
      </c>
      <c r="H25">
        <v>5.2096000000000003E-2</v>
      </c>
      <c r="I25">
        <v>4.7199999999999999E-2</v>
      </c>
      <c r="J25">
        <v>4.4512000000000003E-2</v>
      </c>
      <c r="K25">
        <v>4.1871999999999999E-2</v>
      </c>
      <c r="L25">
        <v>3.9435999999999999E-2</v>
      </c>
      <c r="M25">
        <v>3.8732000000000003E-2</v>
      </c>
      <c r="N25">
        <v>3.7551000000000001E-2</v>
      </c>
      <c r="O25">
        <v>3.6450999999999997E-2</v>
      </c>
      <c r="P25">
        <v>3.5437999999999997E-2</v>
      </c>
      <c r="Q25">
        <v>3.4558999999999999E-2</v>
      </c>
      <c r="R25">
        <v>3.3654999999999997E-2</v>
      </c>
      <c r="S25">
        <v>3.2979000000000001E-2</v>
      </c>
      <c r="T25">
        <v>3.2127000000000003E-2</v>
      </c>
      <c r="U25">
        <v>3.1206000000000001E-2</v>
      </c>
      <c r="V25">
        <v>3.0401999999999998E-2</v>
      </c>
      <c r="W25">
        <v>2.9773000000000001E-2</v>
      </c>
      <c r="X25">
        <v>2.9635999999999999E-2</v>
      </c>
      <c r="Y25">
        <v>2.9464000000000001E-2</v>
      </c>
      <c r="Z25">
        <v>2.9031999999999999E-2</v>
      </c>
      <c r="AA25">
        <v>2.8591999999999999E-2</v>
      </c>
      <c r="AB25">
        <v>2.8164000000000002E-2</v>
      </c>
      <c r="AC25">
        <v>2.7806000000000001E-2</v>
      </c>
      <c r="AD25">
        <v>-3.716574</v>
      </c>
    </row>
    <row r="26" spans="1:30" x14ac:dyDescent="0.25">
      <c r="A26">
        <v>25</v>
      </c>
      <c r="B26" t="s">
        <v>6330</v>
      </c>
      <c r="C26" t="s">
        <v>6349</v>
      </c>
      <c r="D26">
        <v>8.0929999999999995E-3</v>
      </c>
      <c r="E26">
        <v>7.5040000000000003E-3</v>
      </c>
      <c r="F26">
        <v>6.7080000000000004E-3</v>
      </c>
      <c r="G26">
        <v>6.3249999999999999E-3</v>
      </c>
      <c r="H26">
        <v>5.8690000000000001E-3</v>
      </c>
      <c r="I26">
        <v>5.4050000000000001E-3</v>
      </c>
      <c r="J26">
        <v>5.1019999999999998E-3</v>
      </c>
      <c r="K26">
        <v>4.7990000000000003E-3</v>
      </c>
      <c r="L26">
        <v>4.5199999999999997E-3</v>
      </c>
      <c r="M26">
        <v>4.4400000000000004E-3</v>
      </c>
      <c r="N26">
        <v>4.3059999999999999E-3</v>
      </c>
      <c r="O26">
        <v>4.1799999999999997E-3</v>
      </c>
      <c r="P26">
        <v>4.065E-3</v>
      </c>
      <c r="Q26">
        <v>3.9649999999999998E-3</v>
      </c>
      <c r="R26">
        <v>3.859E-3</v>
      </c>
      <c r="S26">
        <v>3.7820000000000002E-3</v>
      </c>
      <c r="T26">
        <v>3.6840000000000002E-3</v>
      </c>
      <c r="U26">
        <v>3.5790000000000001E-3</v>
      </c>
      <c r="V26">
        <v>3.4870000000000001E-3</v>
      </c>
      <c r="W26">
        <v>3.4150000000000001E-3</v>
      </c>
      <c r="X26">
        <v>3.3999999999999998E-3</v>
      </c>
      <c r="Y26">
        <v>3.3800000000000002E-3</v>
      </c>
      <c r="Z26">
        <v>3.3310000000000002E-3</v>
      </c>
      <c r="AA26">
        <v>3.2810000000000001E-3</v>
      </c>
      <c r="AB26">
        <v>3.2320000000000001E-3</v>
      </c>
      <c r="AC26">
        <v>3.1909999999999998E-3</v>
      </c>
      <c r="AD26">
        <v>-3.6536949999999999</v>
      </c>
    </row>
    <row r="27" spans="1:30" x14ac:dyDescent="0.25">
      <c r="A27">
        <v>26</v>
      </c>
      <c r="B27" t="s">
        <v>6331</v>
      </c>
      <c r="C27" t="s">
        <v>6349</v>
      </c>
      <c r="D27">
        <v>6.3577999999999996E-2</v>
      </c>
      <c r="E27">
        <v>5.9112999999999999E-2</v>
      </c>
      <c r="F27">
        <v>5.2857000000000001E-2</v>
      </c>
      <c r="G27">
        <v>4.9829999999999999E-2</v>
      </c>
      <c r="H27">
        <v>4.6226000000000003E-2</v>
      </c>
      <c r="I27">
        <v>4.1793999999999998E-2</v>
      </c>
      <c r="J27">
        <v>3.9411000000000002E-2</v>
      </c>
      <c r="K27">
        <v>3.7074000000000003E-2</v>
      </c>
      <c r="L27">
        <v>3.4915000000000002E-2</v>
      </c>
      <c r="M27">
        <v>3.4291000000000002E-2</v>
      </c>
      <c r="N27">
        <v>3.3244999999999997E-2</v>
      </c>
      <c r="O27">
        <v>3.227E-2</v>
      </c>
      <c r="P27">
        <v>3.1372999999999998E-2</v>
      </c>
      <c r="Q27">
        <v>3.0595000000000001E-2</v>
      </c>
      <c r="R27">
        <v>2.9797000000000001E-2</v>
      </c>
      <c r="S27">
        <v>2.9197000000000001E-2</v>
      </c>
      <c r="T27">
        <v>2.8443E-2</v>
      </c>
      <c r="U27">
        <v>2.7628E-2</v>
      </c>
      <c r="V27">
        <v>2.6915000000000001E-2</v>
      </c>
      <c r="W27">
        <v>2.6357999999999999E-2</v>
      </c>
      <c r="X27">
        <v>2.6235999999999999E-2</v>
      </c>
      <c r="Y27">
        <v>2.6084E-2</v>
      </c>
      <c r="Z27">
        <v>2.5701000000000002E-2</v>
      </c>
      <c r="AA27">
        <v>2.5311E-2</v>
      </c>
      <c r="AB27">
        <v>2.4930999999999998E-2</v>
      </c>
      <c r="AC27">
        <v>2.4614E-2</v>
      </c>
      <c r="AD27">
        <v>-3.7246489999999999</v>
      </c>
    </row>
    <row r="28" spans="1:30" x14ac:dyDescent="0.25">
      <c r="A28">
        <v>27</v>
      </c>
    </row>
    <row r="29" spans="1:30" x14ac:dyDescent="0.25">
      <c r="A29">
        <v>28</v>
      </c>
      <c r="B29" t="s">
        <v>6332</v>
      </c>
      <c r="C29" t="s">
        <v>6349</v>
      </c>
      <c r="D29">
        <v>0.79497499999999999</v>
      </c>
      <c r="E29">
        <v>0.81052299999999999</v>
      </c>
      <c r="F29">
        <v>0.75909300000000002</v>
      </c>
      <c r="G29">
        <v>0.76268800000000003</v>
      </c>
      <c r="H29">
        <v>0.73921499999999996</v>
      </c>
      <c r="I29">
        <v>0.74080900000000005</v>
      </c>
      <c r="J29">
        <v>0.72864700000000004</v>
      </c>
      <c r="K29">
        <v>0.72228800000000004</v>
      </c>
      <c r="L29">
        <v>0.76451599999999997</v>
      </c>
      <c r="M29">
        <v>0.82165299999999997</v>
      </c>
      <c r="N29">
        <v>0.84401899999999996</v>
      </c>
      <c r="O29">
        <v>0.88146899999999995</v>
      </c>
      <c r="P29">
        <v>0.88558199999999998</v>
      </c>
      <c r="Q29">
        <v>0.89728399999999997</v>
      </c>
      <c r="R29">
        <v>0.89153400000000005</v>
      </c>
      <c r="S29">
        <v>0.89943200000000001</v>
      </c>
      <c r="T29">
        <v>0.89280499999999996</v>
      </c>
      <c r="U29">
        <v>0.91570099999999999</v>
      </c>
      <c r="V29">
        <v>0.89416600000000002</v>
      </c>
      <c r="W29">
        <v>0.86242799999999997</v>
      </c>
      <c r="X29">
        <v>0.83462400000000003</v>
      </c>
      <c r="Y29">
        <v>0.79940199999999995</v>
      </c>
      <c r="Z29">
        <v>0.76824999999999999</v>
      </c>
      <c r="AA29">
        <v>0.72591300000000003</v>
      </c>
      <c r="AB29">
        <v>0.68178799999999995</v>
      </c>
      <c r="AC29">
        <v>0.65417700000000001</v>
      </c>
      <c r="AD29">
        <v>-0.776698</v>
      </c>
    </row>
    <row r="30" spans="1:30" x14ac:dyDescent="0.25">
      <c r="A30">
        <v>29</v>
      </c>
      <c r="B30" t="s">
        <v>6333</v>
      </c>
      <c r="C30" t="s">
        <v>6349</v>
      </c>
      <c r="D30">
        <v>0.77911900000000001</v>
      </c>
      <c r="E30">
        <v>0.79597399999999996</v>
      </c>
      <c r="F30">
        <v>0.745865</v>
      </c>
      <c r="G30">
        <v>0.75044</v>
      </c>
      <c r="H30">
        <v>0.72787900000000005</v>
      </c>
      <c r="I30">
        <v>0.73014400000000002</v>
      </c>
      <c r="J30">
        <v>0.71865199999999996</v>
      </c>
      <c r="K30">
        <v>0.71290699999999996</v>
      </c>
      <c r="L30">
        <v>0.75568900000000006</v>
      </c>
      <c r="M30">
        <v>0.81319600000000003</v>
      </c>
      <c r="N30">
        <v>0.83593899999999999</v>
      </c>
      <c r="O30">
        <v>0.87373000000000001</v>
      </c>
      <c r="P30">
        <v>0.87815299999999996</v>
      </c>
      <c r="Q30">
        <v>0.89013200000000003</v>
      </c>
      <c r="R30">
        <v>0.88463999999999998</v>
      </c>
      <c r="S30">
        <v>0.89276299999999997</v>
      </c>
      <c r="T30">
        <v>0.88636099999999995</v>
      </c>
      <c r="U30">
        <v>0.90947999999999996</v>
      </c>
      <c r="V30">
        <v>0.88814800000000005</v>
      </c>
      <c r="W30">
        <v>0.85658699999999999</v>
      </c>
      <c r="X30">
        <v>0.82890200000000003</v>
      </c>
      <c r="Y30">
        <v>0.79379500000000003</v>
      </c>
      <c r="Z30">
        <v>0.76277799999999996</v>
      </c>
      <c r="AA30">
        <v>0.72057199999999999</v>
      </c>
      <c r="AB30">
        <v>0.67657</v>
      </c>
      <c r="AC30">
        <v>0.64907099999999995</v>
      </c>
      <c r="AD30">
        <v>-0.72782899999999995</v>
      </c>
    </row>
    <row r="31" spans="1:30" x14ac:dyDescent="0.25">
      <c r="A31">
        <v>32</v>
      </c>
      <c r="B31" t="s">
        <v>306</v>
      </c>
      <c r="C31" t="s">
        <v>6349</v>
      </c>
      <c r="D31">
        <v>1.5855000000000001E-2</v>
      </c>
      <c r="E31">
        <v>1.4548999999999999E-2</v>
      </c>
      <c r="F31">
        <v>1.3226999999999999E-2</v>
      </c>
      <c r="G31">
        <v>1.2248E-2</v>
      </c>
      <c r="H31">
        <v>1.1336000000000001E-2</v>
      </c>
      <c r="I31">
        <v>1.0664999999999999E-2</v>
      </c>
      <c r="J31">
        <v>9.9950000000000004E-3</v>
      </c>
      <c r="K31">
        <v>9.3819999999999997E-3</v>
      </c>
      <c r="L31">
        <v>8.8269999999999998E-3</v>
      </c>
      <c r="M31">
        <v>8.4569999999999992E-3</v>
      </c>
      <c r="N31">
        <v>8.0800000000000004E-3</v>
      </c>
      <c r="O31">
        <v>7.7390000000000002E-3</v>
      </c>
      <c r="P31">
        <v>7.4289999999999998E-3</v>
      </c>
      <c r="Q31">
        <v>7.1520000000000004E-3</v>
      </c>
      <c r="R31">
        <v>6.894E-3</v>
      </c>
      <c r="S31">
        <v>6.6689999999999996E-3</v>
      </c>
      <c r="T31">
        <v>6.4440000000000001E-3</v>
      </c>
      <c r="U31">
        <v>6.221E-3</v>
      </c>
      <c r="V31">
        <v>6.0179999999999999E-3</v>
      </c>
      <c r="W31">
        <v>5.8409999999999998E-3</v>
      </c>
      <c r="X31">
        <v>5.7219999999999997E-3</v>
      </c>
      <c r="Y31">
        <v>5.6080000000000001E-3</v>
      </c>
      <c r="Z31">
        <v>5.4710000000000002E-3</v>
      </c>
      <c r="AA31">
        <v>5.3410000000000003E-3</v>
      </c>
      <c r="AB31">
        <v>5.2170000000000003E-3</v>
      </c>
      <c r="AC31">
        <v>5.1060000000000003E-3</v>
      </c>
      <c r="AD31">
        <v>-4.4310200000000002</v>
      </c>
    </row>
    <row r="32" spans="1:30" x14ac:dyDescent="0.25">
      <c r="A32">
        <v>35</v>
      </c>
      <c r="B32" t="s">
        <v>6334</v>
      </c>
      <c r="C32" t="s">
        <v>6349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30" x14ac:dyDescent="0.25">
      <c r="A33">
        <v>38</v>
      </c>
    </row>
    <row r="34" spans="1:30" x14ac:dyDescent="0.25">
      <c r="A34">
        <v>47</v>
      </c>
    </row>
    <row r="35" spans="1:30" x14ac:dyDescent="0.25">
      <c r="A35">
        <v>56</v>
      </c>
    </row>
    <row r="36" spans="1:30" x14ac:dyDescent="0.25">
      <c r="A36">
        <v>143</v>
      </c>
    </row>
    <row r="37" spans="1:30" x14ac:dyDescent="0.25">
      <c r="A37">
        <v>144</v>
      </c>
      <c r="B37" t="s">
        <v>6350</v>
      </c>
    </row>
    <row r="38" spans="1:30" x14ac:dyDescent="0.25">
      <c r="A38">
        <v>145</v>
      </c>
      <c r="B38" t="s">
        <v>6351</v>
      </c>
    </row>
    <row r="39" spans="1:30" x14ac:dyDescent="0.25">
      <c r="A39">
        <v>146</v>
      </c>
      <c r="B39" t="s">
        <v>6352</v>
      </c>
      <c r="C39" t="s">
        <v>6353</v>
      </c>
      <c r="D39">
        <v>3.467273</v>
      </c>
      <c r="E39">
        <v>3.7231969999999999</v>
      </c>
      <c r="F39">
        <v>3.5804990000000001</v>
      </c>
      <c r="G39">
        <v>3.6962190000000001</v>
      </c>
      <c r="H39">
        <v>3.8122720000000001</v>
      </c>
      <c r="I39">
        <v>4.4103269999999997</v>
      </c>
      <c r="J39">
        <v>4.7644289999999998</v>
      </c>
      <c r="K39">
        <v>4.9507620000000001</v>
      </c>
      <c r="L39">
        <v>5.0083000000000002</v>
      </c>
      <c r="M39">
        <v>5.048673</v>
      </c>
      <c r="N39">
        <v>5.1743819999999996</v>
      </c>
      <c r="O39">
        <v>5.2727890000000004</v>
      </c>
      <c r="P39">
        <v>5.3384830000000001</v>
      </c>
      <c r="Q39">
        <v>5.475314</v>
      </c>
      <c r="R39">
        <v>5.644838</v>
      </c>
      <c r="S39">
        <v>5.7677880000000004</v>
      </c>
      <c r="T39">
        <v>5.7693000000000003</v>
      </c>
      <c r="U39">
        <v>5.5514099999999997</v>
      </c>
      <c r="V39">
        <v>5.2402629999999997</v>
      </c>
      <c r="W39">
        <v>4.9957079999999996</v>
      </c>
      <c r="X39">
        <v>4.8815999999999997</v>
      </c>
      <c r="Y39">
        <v>4.8591199999999999</v>
      </c>
      <c r="Z39">
        <v>4.8591540000000002</v>
      </c>
      <c r="AA39">
        <v>4.8541800000000004</v>
      </c>
      <c r="AB39">
        <v>4.8168930000000003</v>
      </c>
      <c r="AC39">
        <v>4.7649840000000001</v>
      </c>
      <c r="AD39">
        <v>1.2798240000000001</v>
      </c>
    </row>
    <row r="40" spans="1:30" x14ac:dyDescent="0.25">
      <c r="A40">
        <v>147</v>
      </c>
      <c r="B40" t="s">
        <v>6354</v>
      </c>
      <c r="C40" t="s">
        <v>6353</v>
      </c>
      <c r="D40">
        <v>2.704936</v>
      </c>
      <c r="E40">
        <v>2.9590209999999999</v>
      </c>
      <c r="F40">
        <v>2.9918300000000002</v>
      </c>
      <c r="G40">
        <v>3.0894819999999998</v>
      </c>
      <c r="H40">
        <v>3.1923439999999998</v>
      </c>
      <c r="I40">
        <v>3.6671399999999998</v>
      </c>
      <c r="J40">
        <v>3.9757250000000002</v>
      </c>
      <c r="K40">
        <v>4.0496179999999997</v>
      </c>
      <c r="L40">
        <v>4.0213380000000001</v>
      </c>
      <c r="M40">
        <v>4.0076330000000002</v>
      </c>
      <c r="N40">
        <v>4.0870699999999998</v>
      </c>
      <c r="O40">
        <v>4.1875099999999996</v>
      </c>
      <c r="P40">
        <v>4.2344330000000001</v>
      </c>
      <c r="Q40">
        <v>4.2884580000000003</v>
      </c>
      <c r="R40">
        <v>4.3520519999999996</v>
      </c>
      <c r="S40">
        <v>4.3945559999999997</v>
      </c>
      <c r="T40">
        <v>4.4014550000000003</v>
      </c>
      <c r="U40">
        <v>4.2198000000000002</v>
      </c>
      <c r="V40">
        <v>4.0180150000000001</v>
      </c>
      <c r="W40">
        <v>3.8233999999999999</v>
      </c>
      <c r="X40">
        <v>3.6963620000000001</v>
      </c>
      <c r="Y40">
        <v>3.7044579999999998</v>
      </c>
      <c r="Z40">
        <v>3.7234539999999998</v>
      </c>
      <c r="AA40">
        <v>3.7353860000000001</v>
      </c>
      <c r="AB40">
        <v>3.711576</v>
      </c>
      <c r="AC40">
        <v>3.6779259999999998</v>
      </c>
      <c r="AD40">
        <v>1.2366680000000001</v>
      </c>
    </row>
    <row r="41" spans="1:30" x14ac:dyDescent="0.25">
      <c r="A41">
        <v>148</v>
      </c>
    </row>
    <row r="42" spans="1:30" x14ac:dyDescent="0.25">
      <c r="A42">
        <v>149</v>
      </c>
      <c r="B42" t="s">
        <v>6355</v>
      </c>
    </row>
    <row r="43" spans="1:30" x14ac:dyDescent="0.25">
      <c r="A43">
        <v>150</v>
      </c>
      <c r="B43" t="s">
        <v>6354</v>
      </c>
      <c r="C43" t="s">
        <v>6356</v>
      </c>
      <c r="D43">
        <v>2.8023129999999998</v>
      </c>
      <c r="E43">
        <v>3.0655459999999999</v>
      </c>
      <c r="F43">
        <v>3.0995360000000001</v>
      </c>
      <c r="G43">
        <v>3.200704</v>
      </c>
      <c r="H43">
        <v>3.3072689999999998</v>
      </c>
      <c r="I43">
        <v>3.7991570000000001</v>
      </c>
      <c r="J43">
        <v>4.1188510000000003</v>
      </c>
      <c r="K43">
        <v>4.1954039999999999</v>
      </c>
      <c r="L43">
        <v>4.1661060000000001</v>
      </c>
      <c r="M43">
        <v>4.1519079999999997</v>
      </c>
      <c r="N43">
        <v>4.2342050000000002</v>
      </c>
      <c r="O43">
        <v>4.33826</v>
      </c>
      <c r="P43">
        <v>4.3868720000000003</v>
      </c>
      <c r="Q43">
        <v>4.4428429999999999</v>
      </c>
      <c r="R43">
        <v>4.5087260000000002</v>
      </c>
      <c r="S43">
        <v>4.5527600000000001</v>
      </c>
      <c r="T43">
        <v>4.5599080000000001</v>
      </c>
      <c r="U43">
        <v>4.3717139999999999</v>
      </c>
      <c r="V43">
        <v>4.1626640000000004</v>
      </c>
      <c r="W43">
        <v>3.9610430000000001</v>
      </c>
      <c r="X43">
        <v>3.8294320000000002</v>
      </c>
      <c r="Y43">
        <v>3.837818</v>
      </c>
      <c r="Z43">
        <v>3.8574980000000001</v>
      </c>
      <c r="AA43">
        <v>3.8698600000000001</v>
      </c>
      <c r="AB43">
        <v>3.8451930000000001</v>
      </c>
      <c r="AC43">
        <v>3.8103319999999998</v>
      </c>
      <c r="AD43">
        <v>1.2366680000000001</v>
      </c>
    </row>
    <row r="44" spans="1:30" x14ac:dyDescent="0.25">
      <c r="A44">
        <v>151</v>
      </c>
    </row>
    <row r="45" spans="1:30" x14ac:dyDescent="0.25">
      <c r="A45">
        <v>152</v>
      </c>
      <c r="B45" t="s">
        <v>6357</v>
      </c>
    </row>
    <row r="46" spans="1:30" x14ac:dyDescent="0.25">
      <c r="A46">
        <v>153</v>
      </c>
      <c r="B46" t="s">
        <v>771</v>
      </c>
      <c r="C46" t="s">
        <v>6356</v>
      </c>
      <c r="D46">
        <v>2.6712039999999999</v>
      </c>
      <c r="E46">
        <v>2.8577379999999999</v>
      </c>
      <c r="F46">
        <v>2.7231320000000001</v>
      </c>
      <c r="G46">
        <v>2.7139669999999998</v>
      </c>
      <c r="H46">
        <v>2.804986</v>
      </c>
      <c r="I46">
        <v>2.9955129999999999</v>
      </c>
      <c r="J46">
        <v>3.032073</v>
      </c>
      <c r="K46">
        <v>3.0158489999999998</v>
      </c>
      <c r="L46">
        <v>2.9432580000000002</v>
      </c>
      <c r="M46">
        <v>2.8954200000000001</v>
      </c>
      <c r="N46">
        <v>2.9035280000000001</v>
      </c>
      <c r="O46">
        <v>2.9888159999999999</v>
      </c>
      <c r="P46">
        <v>3.0673170000000001</v>
      </c>
      <c r="Q46">
        <v>3.1367579999999999</v>
      </c>
      <c r="R46">
        <v>3.2037599999999999</v>
      </c>
      <c r="S46">
        <v>3.2306750000000002</v>
      </c>
      <c r="T46">
        <v>3.1746059999999998</v>
      </c>
      <c r="U46">
        <v>3.0861939999999999</v>
      </c>
      <c r="V46">
        <v>2.9675470000000002</v>
      </c>
      <c r="W46">
        <v>2.823156</v>
      </c>
      <c r="X46">
        <v>2.7259009999999999</v>
      </c>
      <c r="Y46">
        <v>2.720977</v>
      </c>
      <c r="Z46">
        <v>2.7510759999999999</v>
      </c>
      <c r="AA46">
        <v>2.7732030000000001</v>
      </c>
      <c r="AB46">
        <v>2.7734700000000001</v>
      </c>
      <c r="AC46">
        <v>2.7527910000000002</v>
      </c>
      <c r="AD46">
        <v>0.12041499999999999</v>
      </c>
    </row>
    <row r="47" spans="1:30" x14ac:dyDescent="0.25">
      <c r="A47">
        <v>154</v>
      </c>
      <c r="B47" t="s">
        <v>762</v>
      </c>
      <c r="C47" t="s">
        <v>6356</v>
      </c>
      <c r="D47">
        <v>3.1840649999999999</v>
      </c>
      <c r="E47">
        <v>3.4540009999999999</v>
      </c>
      <c r="F47">
        <v>3.3063419999999999</v>
      </c>
      <c r="G47">
        <v>3.4273199999999999</v>
      </c>
      <c r="H47">
        <v>3.54609</v>
      </c>
      <c r="I47">
        <v>4.1573339999999996</v>
      </c>
      <c r="J47">
        <v>4.5203439999999997</v>
      </c>
      <c r="K47">
        <v>4.711138</v>
      </c>
      <c r="L47">
        <v>4.7704680000000002</v>
      </c>
      <c r="M47">
        <v>4.8130980000000001</v>
      </c>
      <c r="N47">
        <v>4.9417070000000001</v>
      </c>
      <c r="O47">
        <v>5.0396270000000003</v>
      </c>
      <c r="P47">
        <v>5.1026049999999996</v>
      </c>
      <c r="Q47">
        <v>5.237139</v>
      </c>
      <c r="R47">
        <v>5.4078679999999997</v>
      </c>
      <c r="S47">
        <v>5.5299889999999996</v>
      </c>
      <c r="T47">
        <v>5.5283470000000001</v>
      </c>
      <c r="U47">
        <v>5.3045650000000002</v>
      </c>
      <c r="V47">
        <v>4.9866260000000002</v>
      </c>
      <c r="W47">
        <v>4.7353420000000002</v>
      </c>
      <c r="X47">
        <v>4.6188609999999999</v>
      </c>
      <c r="Y47">
        <v>4.5963419999999999</v>
      </c>
      <c r="Z47">
        <v>4.5965930000000004</v>
      </c>
      <c r="AA47">
        <v>4.5919179999999997</v>
      </c>
      <c r="AB47">
        <v>4.5536469999999998</v>
      </c>
      <c r="AC47">
        <v>4.5005899999999999</v>
      </c>
      <c r="AD47">
        <v>1.393824</v>
      </c>
    </row>
    <row r="48" spans="1:30" x14ac:dyDescent="0.25">
      <c r="A48">
        <v>155</v>
      </c>
      <c r="B48" t="s">
        <v>768</v>
      </c>
      <c r="C48" t="s">
        <v>6356</v>
      </c>
      <c r="D48">
        <v>2.5956079999999999</v>
      </c>
      <c r="E48">
        <v>2.9404140000000001</v>
      </c>
      <c r="F48">
        <v>2.9693900000000002</v>
      </c>
      <c r="G48">
        <v>3.1160399999999999</v>
      </c>
      <c r="H48">
        <v>3.2365339999999998</v>
      </c>
      <c r="I48">
        <v>3.7475900000000002</v>
      </c>
      <c r="J48">
        <v>4.0494960000000004</v>
      </c>
      <c r="K48">
        <v>4.186992</v>
      </c>
      <c r="L48">
        <v>4.201619</v>
      </c>
      <c r="M48">
        <v>4.1912200000000004</v>
      </c>
      <c r="N48">
        <v>4.2710929999999996</v>
      </c>
      <c r="O48">
        <v>4.3531040000000001</v>
      </c>
      <c r="P48">
        <v>4.4061849999999998</v>
      </c>
      <c r="Q48">
        <v>4.4710299999999998</v>
      </c>
      <c r="R48">
        <v>4.4792389999999997</v>
      </c>
      <c r="S48">
        <v>4.4218109999999999</v>
      </c>
      <c r="T48">
        <v>4.3429760000000002</v>
      </c>
      <c r="U48">
        <v>4.143573</v>
      </c>
      <c r="V48">
        <v>3.8914689999999998</v>
      </c>
      <c r="W48">
        <v>3.6496420000000001</v>
      </c>
      <c r="X48">
        <v>3.5419700000000001</v>
      </c>
      <c r="Y48">
        <v>3.5670470000000001</v>
      </c>
      <c r="Z48">
        <v>3.597934</v>
      </c>
      <c r="AA48">
        <v>3.6088990000000001</v>
      </c>
      <c r="AB48">
        <v>3.5910820000000001</v>
      </c>
      <c r="AC48">
        <v>3.561334</v>
      </c>
      <c r="AD48">
        <v>1.273296</v>
      </c>
    </row>
    <row r="49" spans="1:30" x14ac:dyDescent="0.25">
      <c r="A49">
        <v>156</v>
      </c>
      <c r="B49" t="s">
        <v>773</v>
      </c>
      <c r="C49" t="s">
        <v>6356</v>
      </c>
      <c r="D49">
        <v>2.542907</v>
      </c>
      <c r="E49">
        <v>2.88713</v>
      </c>
      <c r="F49">
        <v>2.9310459999999998</v>
      </c>
      <c r="G49">
        <v>3.0585830000000001</v>
      </c>
      <c r="H49">
        <v>3.171316</v>
      </c>
      <c r="I49">
        <v>3.7281719999999998</v>
      </c>
      <c r="J49">
        <v>4.0792109999999999</v>
      </c>
      <c r="K49">
        <v>4.2561619999999998</v>
      </c>
      <c r="L49">
        <v>4.2938700000000001</v>
      </c>
      <c r="M49">
        <v>4.309151</v>
      </c>
      <c r="N49">
        <v>4.4220050000000004</v>
      </c>
      <c r="O49">
        <v>4.5364719999999998</v>
      </c>
      <c r="P49">
        <v>4.6160750000000004</v>
      </c>
      <c r="Q49">
        <v>4.7227969999999999</v>
      </c>
      <c r="R49">
        <v>4.8500189999999996</v>
      </c>
      <c r="S49">
        <v>4.9509939999999997</v>
      </c>
      <c r="T49">
        <v>4.9755599999999998</v>
      </c>
      <c r="U49">
        <v>4.818937</v>
      </c>
      <c r="V49">
        <v>4.5744480000000003</v>
      </c>
      <c r="W49">
        <v>4.3182640000000001</v>
      </c>
      <c r="X49">
        <v>4.1977270000000004</v>
      </c>
      <c r="Y49">
        <v>4.1959669999999996</v>
      </c>
      <c r="Z49">
        <v>4.2035159999999996</v>
      </c>
      <c r="AA49">
        <v>4.1973070000000003</v>
      </c>
      <c r="AB49">
        <v>4.1429010000000002</v>
      </c>
      <c r="AC49">
        <v>4.1004389999999997</v>
      </c>
      <c r="AD49">
        <v>1.929524</v>
      </c>
    </row>
    <row r="50" spans="1:30" x14ac:dyDescent="0.25">
      <c r="A50">
        <v>157</v>
      </c>
      <c r="B50" t="s">
        <v>767</v>
      </c>
      <c r="C50" t="s">
        <v>6356</v>
      </c>
      <c r="D50">
        <v>2.4085580000000002</v>
      </c>
      <c r="E50">
        <v>2.7634430000000001</v>
      </c>
      <c r="F50">
        <v>2.8527800000000001</v>
      </c>
      <c r="G50">
        <v>3.035962</v>
      </c>
      <c r="H50">
        <v>3.1657709999999999</v>
      </c>
      <c r="I50">
        <v>3.678007</v>
      </c>
      <c r="J50">
        <v>4.0084410000000004</v>
      </c>
      <c r="K50">
        <v>4.1763950000000003</v>
      </c>
      <c r="L50">
        <v>4.2161520000000001</v>
      </c>
      <c r="M50">
        <v>4.245584</v>
      </c>
      <c r="N50">
        <v>4.3304150000000003</v>
      </c>
      <c r="O50">
        <v>4.4085590000000003</v>
      </c>
      <c r="P50">
        <v>4.4550020000000004</v>
      </c>
      <c r="Q50">
        <v>4.5121779999999996</v>
      </c>
      <c r="R50">
        <v>4.543126</v>
      </c>
      <c r="S50">
        <v>4.4935510000000001</v>
      </c>
      <c r="T50">
        <v>4.3955169999999999</v>
      </c>
      <c r="U50">
        <v>4.1891480000000003</v>
      </c>
      <c r="V50">
        <v>3.9264000000000001</v>
      </c>
      <c r="W50">
        <v>3.6764570000000001</v>
      </c>
      <c r="X50">
        <v>3.5657350000000001</v>
      </c>
      <c r="Y50">
        <v>3.6006070000000001</v>
      </c>
      <c r="Z50">
        <v>3.641543</v>
      </c>
      <c r="AA50">
        <v>3.6776960000000001</v>
      </c>
      <c r="AB50">
        <v>3.6691210000000001</v>
      </c>
      <c r="AC50">
        <v>3.6310739999999999</v>
      </c>
      <c r="AD50">
        <v>1.655556</v>
      </c>
    </row>
    <row r="51" spans="1:30" x14ac:dyDescent="0.25">
      <c r="A51">
        <v>158</v>
      </c>
      <c r="B51" t="s">
        <v>772</v>
      </c>
      <c r="C51" t="s">
        <v>6356</v>
      </c>
      <c r="D51">
        <v>3.5601440000000002</v>
      </c>
      <c r="E51">
        <v>3.8569719999999998</v>
      </c>
      <c r="F51">
        <v>3.763817</v>
      </c>
      <c r="G51">
        <v>3.9578660000000001</v>
      </c>
      <c r="H51">
        <v>4.0637869999999996</v>
      </c>
      <c r="I51">
        <v>4.5396970000000003</v>
      </c>
      <c r="J51">
        <v>4.928096</v>
      </c>
      <c r="K51">
        <v>5.068784</v>
      </c>
      <c r="L51">
        <v>4.878787</v>
      </c>
      <c r="M51">
        <v>4.9306590000000003</v>
      </c>
      <c r="N51">
        <v>5.0218569999999998</v>
      </c>
      <c r="O51">
        <v>5.1258189999999999</v>
      </c>
      <c r="P51">
        <v>5.1980829999999996</v>
      </c>
      <c r="Q51">
        <v>5.2831630000000001</v>
      </c>
      <c r="R51">
        <v>5.3418869999999998</v>
      </c>
      <c r="S51">
        <v>5.4290260000000004</v>
      </c>
      <c r="T51">
        <v>5.4252399999999996</v>
      </c>
      <c r="U51">
        <v>5.2604240000000004</v>
      </c>
      <c r="V51">
        <v>5.001506</v>
      </c>
      <c r="W51">
        <v>4.7362039999999999</v>
      </c>
      <c r="X51">
        <v>4.6292010000000001</v>
      </c>
      <c r="Y51">
        <v>4.6552429999999996</v>
      </c>
      <c r="Z51">
        <v>4.678229</v>
      </c>
      <c r="AA51">
        <v>4.6874459999999996</v>
      </c>
      <c r="AB51">
        <v>4.6604970000000003</v>
      </c>
      <c r="AC51">
        <v>4.6289170000000004</v>
      </c>
      <c r="AD51">
        <v>1.0556209999999999</v>
      </c>
    </row>
    <row r="52" spans="1:30" x14ac:dyDescent="0.25">
      <c r="A52">
        <v>159</v>
      </c>
      <c r="B52" t="s">
        <v>770</v>
      </c>
      <c r="C52" t="s">
        <v>6356</v>
      </c>
      <c r="D52">
        <v>1.927862</v>
      </c>
      <c r="E52">
        <v>2.19868</v>
      </c>
      <c r="F52">
        <v>2.661575</v>
      </c>
      <c r="G52">
        <v>2.9300869999999999</v>
      </c>
      <c r="H52">
        <v>3.0637340000000002</v>
      </c>
      <c r="I52">
        <v>3.4584830000000002</v>
      </c>
      <c r="J52">
        <v>3.6818240000000002</v>
      </c>
      <c r="K52">
        <v>3.8292869999999999</v>
      </c>
      <c r="L52">
        <v>3.9015209999999998</v>
      </c>
      <c r="M52">
        <v>3.98088</v>
      </c>
      <c r="N52">
        <v>4.0317280000000002</v>
      </c>
      <c r="O52">
        <v>4.078856</v>
      </c>
      <c r="P52">
        <v>4.1293189999999997</v>
      </c>
      <c r="Q52">
        <v>4.1427509999999996</v>
      </c>
      <c r="R52">
        <v>4.1301240000000004</v>
      </c>
      <c r="S52">
        <v>4.1657669999999998</v>
      </c>
      <c r="T52">
        <v>4.171824</v>
      </c>
      <c r="U52">
        <v>4.0010979999999998</v>
      </c>
      <c r="V52">
        <v>3.7680829999999998</v>
      </c>
      <c r="W52">
        <v>3.5283790000000002</v>
      </c>
      <c r="X52">
        <v>3.4249200000000002</v>
      </c>
      <c r="Y52">
        <v>3.4869349999999999</v>
      </c>
      <c r="Z52">
        <v>3.5150929999999998</v>
      </c>
      <c r="AA52">
        <v>3.5178989999999999</v>
      </c>
      <c r="AB52">
        <v>3.493649</v>
      </c>
      <c r="AC52">
        <v>3.4375819999999999</v>
      </c>
      <c r="AD52">
        <v>2.3403939999999999</v>
      </c>
    </row>
    <row r="53" spans="1:30" x14ac:dyDescent="0.25">
      <c r="A53">
        <v>160</v>
      </c>
    </row>
    <row r="54" spans="1:30" x14ac:dyDescent="0.25">
      <c r="A54">
        <v>161</v>
      </c>
      <c r="B54" t="s">
        <v>6358</v>
      </c>
    </row>
    <row r="55" spans="1:30" x14ac:dyDescent="0.25">
      <c r="A55">
        <v>162</v>
      </c>
      <c r="B55" t="s">
        <v>6333</v>
      </c>
      <c r="C55" t="s">
        <v>6356</v>
      </c>
      <c r="D55">
        <v>3.211093</v>
      </c>
      <c r="E55">
        <v>3.4757310000000001</v>
      </c>
      <c r="F55">
        <v>3.3268870000000001</v>
      </c>
      <c r="G55">
        <v>3.4465680000000001</v>
      </c>
      <c r="H55">
        <v>3.5655420000000002</v>
      </c>
      <c r="I55">
        <v>4.1785740000000002</v>
      </c>
      <c r="J55">
        <v>4.5415340000000004</v>
      </c>
      <c r="K55">
        <v>4.737336</v>
      </c>
      <c r="L55">
        <v>4.8063820000000002</v>
      </c>
      <c r="M55">
        <v>4.8536349999999997</v>
      </c>
      <c r="N55">
        <v>4.9853990000000001</v>
      </c>
      <c r="O55">
        <v>5.0879890000000003</v>
      </c>
      <c r="P55">
        <v>5.1558039999999998</v>
      </c>
      <c r="Q55">
        <v>5.293024</v>
      </c>
      <c r="R55">
        <v>5.465592</v>
      </c>
      <c r="S55">
        <v>5.590433</v>
      </c>
      <c r="T55">
        <v>5.5894779999999997</v>
      </c>
      <c r="U55">
        <v>5.3677530000000004</v>
      </c>
      <c r="V55">
        <v>5.0437729999999998</v>
      </c>
      <c r="W55">
        <v>4.7875589999999999</v>
      </c>
      <c r="X55">
        <v>4.6653580000000003</v>
      </c>
      <c r="Y55">
        <v>4.638973</v>
      </c>
      <c r="Z55">
        <v>4.6378159999999999</v>
      </c>
      <c r="AA55">
        <v>4.6333869999999999</v>
      </c>
      <c r="AB55">
        <v>4.5949200000000001</v>
      </c>
      <c r="AC55">
        <v>4.5437630000000002</v>
      </c>
      <c r="AD55">
        <v>1.3982619999999999</v>
      </c>
    </row>
    <row r="56" spans="1:30" x14ac:dyDescent="0.25">
      <c r="A56">
        <v>163</v>
      </c>
      <c r="B56" t="s">
        <v>306</v>
      </c>
      <c r="C56" t="s">
        <v>6356</v>
      </c>
      <c r="D56">
        <v>3.5609500000000001</v>
      </c>
      <c r="E56">
        <v>3.8577710000000001</v>
      </c>
      <c r="F56">
        <v>3.764516</v>
      </c>
      <c r="G56">
        <v>3.9584410000000001</v>
      </c>
      <c r="H56">
        <v>4.0643120000000001</v>
      </c>
      <c r="I56">
        <v>4.5396960000000002</v>
      </c>
      <c r="J56">
        <v>4.928096</v>
      </c>
      <c r="K56">
        <v>5.068784</v>
      </c>
      <c r="L56">
        <v>4.878787</v>
      </c>
      <c r="M56">
        <v>4.9306590000000003</v>
      </c>
      <c r="N56">
        <v>5.0218569999999998</v>
      </c>
      <c r="O56">
        <v>5.1258189999999999</v>
      </c>
      <c r="P56">
        <v>5.1980820000000003</v>
      </c>
      <c r="Q56">
        <v>5.2831630000000001</v>
      </c>
      <c r="R56">
        <v>5.3418869999999998</v>
      </c>
      <c r="S56">
        <v>5.4290250000000002</v>
      </c>
      <c r="T56">
        <v>5.4252399999999996</v>
      </c>
      <c r="U56">
        <v>5.2604240000000004</v>
      </c>
      <c r="V56">
        <v>5.001506</v>
      </c>
      <c r="W56">
        <v>4.7362029999999997</v>
      </c>
      <c r="X56">
        <v>4.6292010000000001</v>
      </c>
      <c r="Y56">
        <v>4.6552420000000003</v>
      </c>
      <c r="Z56">
        <v>4.678229</v>
      </c>
      <c r="AA56">
        <v>4.6874459999999996</v>
      </c>
      <c r="AB56">
        <v>4.6604970000000003</v>
      </c>
      <c r="AC56">
        <v>4.6289170000000004</v>
      </c>
      <c r="AD56">
        <v>1.0547059999999999</v>
      </c>
    </row>
    <row r="57" spans="1:30" x14ac:dyDescent="0.25">
      <c r="A57">
        <v>164</v>
      </c>
      <c r="B57" t="s">
        <v>6334</v>
      </c>
      <c r="C57" t="s">
        <v>6356</v>
      </c>
      <c r="D57">
        <v>2.3485510000000001</v>
      </c>
      <c r="E57">
        <v>2.3485510000000001</v>
      </c>
      <c r="F57">
        <v>2.3485510000000001</v>
      </c>
      <c r="G57">
        <v>2.3485510000000001</v>
      </c>
      <c r="H57">
        <v>2.3485510000000001</v>
      </c>
      <c r="I57">
        <v>2.3485510000000001</v>
      </c>
      <c r="J57">
        <v>2.3485510000000001</v>
      </c>
      <c r="K57">
        <v>2.3485510000000001</v>
      </c>
      <c r="L57">
        <v>2.3485510000000001</v>
      </c>
      <c r="M57">
        <v>2.3485510000000001</v>
      </c>
      <c r="N57">
        <v>2.3485510000000001</v>
      </c>
      <c r="O57">
        <v>2.3485510000000001</v>
      </c>
      <c r="P57">
        <v>2.3485510000000001</v>
      </c>
      <c r="Q57">
        <v>2.3485510000000001</v>
      </c>
      <c r="R57">
        <v>2.3485510000000001</v>
      </c>
      <c r="S57">
        <v>2.3485510000000001</v>
      </c>
      <c r="T57">
        <v>2.3485510000000001</v>
      </c>
      <c r="U57">
        <v>2.3485510000000001</v>
      </c>
      <c r="V57">
        <v>2.3485510000000001</v>
      </c>
      <c r="W57">
        <v>2.3485510000000001</v>
      </c>
      <c r="X57">
        <v>2.3485510000000001</v>
      </c>
      <c r="Y57">
        <v>2.3485510000000001</v>
      </c>
      <c r="Z57">
        <v>2.3485510000000001</v>
      </c>
      <c r="AA57">
        <v>2.3485510000000001</v>
      </c>
      <c r="AB57">
        <v>2.3485510000000001</v>
      </c>
      <c r="AC57">
        <v>2.3485510000000001</v>
      </c>
      <c r="AD57">
        <v>0</v>
      </c>
    </row>
    <row r="58" spans="1:30" x14ac:dyDescent="0.25">
      <c r="A58">
        <v>165</v>
      </c>
    </row>
    <row r="60" spans="1:30" x14ac:dyDescent="0.25">
      <c r="A60" s="3" t="s">
        <v>6338</v>
      </c>
    </row>
    <row r="61" spans="1:30" x14ac:dyDescent="0.25">
      <c r="A61" s="3" t="s">
        <v>6339</v>
      </c>
      <c r="B61" t="s">
        <v>6340</v>
      </c>
    </row>
    <row r="62" spans="1:30" x14ac:dyDescent="0.25">
      <c r="A62" s="3" t="s">
        <v>6341</v>
      </c>
      <c r="B62" t="s">
        <v>6342</v>
      </c>
    </row>
    <row r="63" spans="1:30" x14ac:dyDescent="0.25">
      <c r="A63" s="3" t="s">
        <v>6343</v>
      </c>
      <c r="B63" t="s">
        <v>6344</v>
      </c>
    </row>
    <row r="64" spans="1:30" x14ac:dyDescent="0.25">
      <c r="A64" s="3" t="s">
        <v>448</v>
      </c>
      <c r="B64" t="s">
        <v>6359</v>
      </c>
    </row>
    <row r="65" spans="1:2" x14ac:dyDescent="0.25">
      <c r="A65" s="3" t="s">
        <v>6346</v>
      </c>
      <c r="B65" t="s">
        <v>6360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AD33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30" x14ac:dyDescent="0.25">
      <c r="A1" s="5" t="s">
        <v>664</v>
      </c>
      <c r="B1" s="5" t="s">
        <v>448</v>
      </c>
      <c r="C1" s="5" t="s">
        <v>4699</v>
      </c>
      <c r="D1" s="5">
        <v>2025</v>
      </c>
      <c r="E1" s="5">
        <v>2026</v>
      </c>
      <c r="F1" s="5">
        <v>2027</v>
      </c>
      <c r="G1" s="5">
        <v>2028</v>
      </c>
      <c r="H1" s="5">
        <v>2029</v>
      </c>
      <c r="I1" s="5">
        <v>2030</v>
      </c>
      <c r="J1" s="5">
        <v>2031</v>
      </c>
      <c r="K1" s="5">
        <v>2032</v>
      </c>
      <c r="L1" s="5">
        <v>2033</v>
      </c>
      <c r="M1" s="5">
        <v>2034</v>
      </c>
      <c r="N1" s="5">
        <v>2035</v>
      </c>
      <c r="O1" s="5">
        <v>2036</v>
      </c>
      <c r="P1" s="5">
        <v>2037</v>
      </c>
      <c r="Q1" s="5">
        <v>2038</v>
      </c>
      <c r="R1" s="5">
        <v>2039</v>
      </c>
      <c r="S1" s="5">
        <v>2040</v>
      </c>
      <c r="T1" s="5">
        <v>2041</v>
      </c>
      <c r="U1" s="5">
        <v>2042</v>
      </c>
      <c r="V1" s="5">
        <v>2043</v>
      </c>
      <c r="W1" s="5">
        <v>2044</v>
      </c>
      <c r="X1" s="5">
        <v>2045</v>
      </c>
      <c r="Y1" s="5">
        <v>2046</v>
      </c>
      <c r="Z1" s="5">
        <v>2047</v>
      </c>
      <c r="AA1" s="5">
        <v>2048</v>
      </c>
      <c r="AB1" s="5">
        <v>2049</v>
      </c>
      <c r="AC1" s="5">
        <v>2050</v>
      </c>
      <c r="AD1" s="5" t="s">
        <v>599</v>
      </c>
    </row>
    <row r="2" spans="1:30" x14ac:dyDescent="0.25">
      <c r="A2">
        <v>1</v>
      </c>
    </row>
    <row r="3" spans="1:30" x14ac:dyDescent="0.25">
      <c r="A3">
        <v>2</v>
      </c>
      <c r="B3" t="s">
        <v>6361</v>
      </c>
    </row>
    <row r="4" spans="1:30" x14ac:dyDescent="0.25">
      <c r="A4">
        <v>3</v>
      </c>
    </row>
    <row r="5" spans="1:30" x14ac:dyDescent="0.25">
      <c r="A5">
        <v>4</v>
      </c>
      <c r="B5" t="s">
        <v>777</v>
      </c>
      <c r="C5" t="s">
        <v>6362</v>
      </c>
      <c r="D5">
        <v>157.57910200000001</v>
      </c>
      <c r="E5">
        <v>157.58300800000001</v>
      </c>
      <c r="F5">
        <v>138.66055299999999</v>
      </c>
      <c r="G5">
        <v>136.30645799999999</v>
      </c>
      <c r="H5">
        <v>132.964539</v>
      </c>
      <c r="I5">
        <v>136.83306899999999</v>
      </c>
      <c r="J5">
        <v>134.58256499999999</v>
      </c>
      <c r="K5">
        <v>127.425827</v>
      </c>
      <c r="L5">
        <v>121.903694</v>
      </c>
      <c r="M5">
        <v>119.47065000000001</v>
      </c>
      <c r="N5">
        <v>119.302277</v>
      </c>
      <c r="O5">
        <v>117.091339</v>
      </c>
      <c r="P5">
        <v>121.62384</v>
      </c>
      <c r="Q5">
        <v>122.500664</v>
      </c>
      <c r="R5">
        <v>122.107513</v>
      </c>
      <c r="S5">
        <v>121.470016</v>
      </c>
      <c r="T5">
        <v>117.76133</v>
      </c>
      <c r="U5">
        <v>115.545349</v>
      </c>
      <c r="V5">
        <v>116.40477</v>
      </c>
      <c r="W5">
        <v>116.82292200000001</v>
      </c>
      <c r="X5">
        <v>115.771309</v>
      </c>
      <c r="Y5">
        <v>115.686829</v>
      </c>
      <c r="Z5">
        <v>115.29067999999999</v>
      </c>
      <c r="AA5">
        <v>114.484695</v>
      </c>
      <c r="AB5">
        <v>114.180313</v>
      </c>
      <c r="AC5">
        <v>111.00711099999999</v>
      </c>
      <c r="AD5">
        <v>-1.3915599999999999</v>
      </c>
    </row>
    <row r="6" spans="1:30" x14ac:dyDescent="0.25">
      <c r="A6">
        <v>5</v>
      </c>
      <c r="B6" t="s">
        <v>779</v>
      </c>
      <c r="C6" t="s">
        <v>6362</v>
      </c>
      <c r="D6">
        <v>108.959343</v>
      </c>
      <c r="E6">
        <v>108.373306</v>
      </c>
      <c r="F6">
        <v>92.416411999999994</v>
      </c>
      <c r="G6">
        <v>86.785522</v>
      </c>
      <c r="H6">
        <v>83.637527000000006</v>
      </c>
      <c r="I6">
        <v>85.053329000000005</v>
      </c>
      <c r="J6">
        <v>81.092033000000001</v>
      </c>
      <c r="K6">
        <v>79.881172000000007</v>
      </c>
      <c r="L6">
        <v>82.505889999999994</v>
      </c>
      <c r="M6">
        <v>73.966599000000002</v>
      </c>
      <c r="N6">
        <v>74.083939000000001</v>
      </c>
      <c r="O6">
        <v>74.388306</v>
      </c>
      <c r="P6">
        <v>68.122955000000005</v>
      </c>
      <c r="Q6">
        <v>69.078536999999997</v>
      </c>
      <c r="R6">
        <v>67.304657000000006</v>
      </c>
      <c r="S6">
        <v>63.892040000000001</v>
      </c>
      <c r="T6">
        <v>62.483607999999997</v>
      </c>
      <c r="U6">
        <v>68.501114000000001</v>
      </c>
      <c r="V6">
        <v>69.473312000000007</v>
      </c>
      <c r="W6">
        <v>68.968597000000003</v>
      </c>
      <c r="X6">
        <v>69.286406999999997</v>
      </c>
      <c r="Y6">
        <v>71.687331999999998</v>
      </c>
      <c r="Z6">
        <v>74.797104000000004</v>
      </c>
      <c r="AA6">
        <v>77.384170999999995</v>
      </c>
      <c r="AB6">
        <v>81.109665000000007</v>
      </c>
      <c r="AC6">
        <v>80.589607000000001</v>
      </c>
      <c r="AD6">
        <v>-1.1991719999999999</v>
      </c>
    </row>
    <row r="7" spans="1:30" x14ac:dyDescent="0.25">
      <c r="A7">
        <v>6</v>
      </c>
      <c r="B7" t="s">
        <v>778</v>
      </c>
      <c r="C7" t="s">
        <v>6362</v>
      </c>
      <c r="D7">
        <v>249.153244</v>
      </c>
      <c r="E7">
        <v>232.65983600000001</v>
      </c>
      <c r="F7">
        <v>253.69517500000001</v>
      </c>
      <c r="G7">
        <v>227.979477</v>
      </c>
      <c r="H7">
        <v>221.95056199999999</v>
      </c>
      <c r="I7">
        <v>220.37290999999999</v>
      </c>
      <c r="J7">
        <v>175.393967</v>
      </c>
      <c r="K7">
        <v>172.902084</v>
      </c>
      <c r="L7">
        <v>168.710724</v>
      </c>
      <c r="M7">
        <v>166.114563</v>
      </c>
      <c r="N7">
        <v>165.19792200000001</v>
      </c>
      <c r="O7">
        <v>160.38159200000001</v>
      </c>
      <c r="P7">
        <v>158.122818</v>
      </c>
      <c r="Q7">
        <v>155.855164</v>
      </c>
      <c r="R7">
        <v>154.40347299999999</v>
      </c>
      <c r="S7">
        <v>150.49392700000001</v>
      </c>
      <c r="T7">
        <v>148.25351000000001</v>
      </c>
      <c r="U7">
        <v>136.799271</v>
      </c>
      <c r="V7">
        <v>130.053268</v>
      </c>
      <c r="W7">
        <v>126.119156</v>
      </c>
      <c r="X7">
        <v>122.77928900000001</v>
      </c>
      <c r="Y7">
        <v>115.769058</v>
      </c>
      <c r="Z7">
        <v>113.12556499999999</v>
      </c>
      <c r="AA7">
        <v>109.52610799999999</v>
      </c>
      <c r="AB7">
        <v>99.664978000000005</v>
      </c>
      <c r="AC7">
        <v>90.206862999999998</v>
      </c>
      <c r="AD7">
        <v>-3.982383</v>
      </c>
    </row>
    <row r="8" spans="1:30" x14ac:dyDescent="0.25">
      <c r="A8">
        <v>7</v>
      </c>
    </row>
    <row r="9" spans="1:30" x14ac:dyDescent="0.25">
      <c r="A9">
        <v>8</v>
      </c>
      <c r="B9" t="s">
        <v>6363</v>
      </c>
      <c r="C9" t="s">
        <v>6362</v>
      </c>
      <c r="D9">
        <v>266.53845200000001</v>
      </c>
      <c r="E9">
        <v>265.95632899999998</v>
      </c>
      <c r="F9">
        <v>231.07695000000001</v>
      </c>
      <c r="G9">
        <v>223.09198000000001</v>
      </c>
      <c r="H9">
        <v>216.60205099999999</v>
      </c>
      <c r="I9">
        <v>221.886383</v>
      </c>
      <c r="J9">
        <v>215.67460600000001</v>
      </c>
      <c r="K9">
        <v>207.307007</v>
      </c>
      <c r="L9">
        <v>204.409592</v>
      </c>
      <c r="M9">
        <v>193.43725599999999</v>
      </c>
      <c r="N9">
        <v>193.38623000000001</v>
      </c>
      <c r="O9">
        <v>191.47962999999999</v>
      </c>
      <c r="P9">
        <v>189.74681100000001</v>
      </c>
      <c r="Q9">
        <v>191.579193</v>
      </c>
      <c r="R9">
        <v>189.41215500000001</v>
      </c>
      <c r="S9">
        <v>185.36206100000001</v>
      </c>
      <c r="T9">
        <v>180.244934</v>
      </c>
      <c r="U9">
        <v>184.04647800000001</v>
      </c>
      <c r="V9">
        <v>185.87808200000001</v>
      </c>
      <c r="W9">
        <v>185.791504</v>
      </c>
      <c r="X9">
        <v>185.05770899999999</v>
      </c>
      <c r="Y9">
        <v>187.37416099999999</v>
      </c>
      <c r="Z9">
        <v>190.087784</v>
      </c>
      <c r="AA9">
        <v>191.86888099999999</v>
      </c>
      <c r="AB9">
        <v>195.28997799999999</v>
      </c>
      <c r="AC9">
        <v>191.59671</v>
      </c>
      <c r="AD9">
        <v>-1.311823</v>
      </c>
    </row>
    <row r="10" spans="1:30" x14ac:dyDescent="0.25">
      <c r="A10">
        <v>9</v>
      </c>
      <c r="B10" t="s">
        <v>6364</v>
      </c>
      <c r="C10" t="s">
        <v>6362</v>
      </c>
      <c r="D10">
        <v>249.153244</v>
      </c>
      <c r="E10">
        <v>232.659851</v>
      </c>
      <c r="F10">
        <v>253.69517500000001</v>
      </c>
      <c r="G10">
        <v>227.97949199999999</v>
      </c>
      <c r="H10">
        <v>221.95056199999999</v>
      </c>
      <c r="I10">
        <v>220.37290999999999</v>
      </c>
      <c r="J10">
        <v>175.39395099999999</v>
      </c>
      <c r="K10">
        <v>172.902084</v>
      </c>
      <c r="L10">
        <v>168.71073899999999</v>
      </c>
      <c r="M10">
        <v>166.114563</v>
      </c>
      <c r="N10">
        <v>165.197937</v>
      </c>
      <c r="O10">
        <v>160.381607</v>
      </c>
      <c r="P10">
        <v>158.122818</v>
      </c>
      <c r="Q10">
        <v>155.855164</v>
      </c>
      <c r="R10">
        <v>154.40347299999999</v>
      </c>
      <c r="S10">
        <v>150.49392700000001</v>
      </c>
      <c r="T10">
        <v>148.25351000000001</v>
      </c>
      <c r="U10">
        <v>136.799271</v>
      </c>
      <c r="V10">
        <v>130.053268</v>
      </c>
      <c r="W10">
        <v>126.119164</v>
      </c>
      <c r="X10">
        <v>122.77928900000001</v>
      </c>
      <c r="Y10">
        <v>115.769051</v>
      </c>
      <c r="Z10">
        <v>113.12556499999999</v>
      </c>
      <c r="AA10">
        <v>109.52610799999999</v>
      </c>
      <c r="AB10">
        <v>99.664978000000005</v>
      </c>
      <c r="AC10">
        <v>90.206862999999998</v>
      </c>
      <c r="AD10">
        <v>-3.982383</v>
      </c>
    </row>
    <row r="11" spans="1:30" x14ac:dyDescent="0.25">
      <c r="A11">
        <v>10</v>
      </c>
    </row>
    <row r="12" spans="1:30" x14ac:dyDescent="0.25">
      <c r="A12">
        <v>11</v>
      </c>
      <c r="B12" t="s">
        <v>6365</v>
      </c>
      <c r="C12" t="s">
        <v>6362</v>
      </c>
      <c r="D12">
        <v>515.69171100000005</v>
      </c>
      <c r="E12">
        <v>498.61617999999999</v>
      </c>
      <c r="F12">
        <v>484.77212500000002</v>
      </c>
      <c r="G12">
        <v>451.07147200000003</v>
      </c>
      <c r="H12">
        <v>438.55261200000001</v>
      </c>
      <c r="I12">
        <v>442.259277</v>
      </c>
      <c r="J12">
        <v>391.06854199999998</v>
      </c>
      <c r="K12">
        <v>380.20910600000002</v>
      </c>
      <c r="L12">
        <v>373.12033100000002</v>
      </c>
      <c r="M12">
        <v>359.55181900000002</v>
      </c>
      <c r="N12">
        <v>358.58416699999998</v>
      </c>
      <c r="O12">
        <v>351.86123700000002</v>
      </c>
      <c r="P12">
        <v>347.86962899999997</v>
      </c>
      <c r="Q12">
        <v>347.43435699999998</v>
      </c>
      <c r="R12">
        <v>343.81561299999998</v>
      </c>
      <c r="S12">
        <v>335.85598800000002</v>
      </c>
      <c r="T12">
        <v>328.49844400000001</v>
      </c>
      <c r="U12">
        <v>320.84576399999997</v>
      </c>
      <c r="V12">
        <v>315.93133499999999</v>
      </c>
      <c r="W12">
        <v>311.91067500000003</v>
      </c>
      <c r="X12">
        <v>307.83700599999997</v>
      </c>
      <c r="Y12">
        <v>303.14321899999999</v>
      </c>
      <c r="Z12">
        <v>303.213348</v>
      </c>
      <c r="AA12">
        <v>301.39498900000001</v>
      </c>
      <c r="AB12">
        <v>294.95495599999998</v>
      </c>
      <c r="AC12">
        <v>281.80358899999999</v>
      </c>
      <c r="AD12">
        <v>-2.3882150000000002</v>
      </c>
    </row>
    <row r="13" spans="1:30" x14ac:dyDescent="0.25">
      <c r="A13">
        <v>12</v>
      </c>
    </row>
    <row r="14" spans="1:30" x14ac:dyDescent="0.25">
      <c r="A14">
        <v>13</v>
      </c>
    </row>
    <row r="15" spans="1:30" x14ac:dyDescent="0.25">
      <c r="A15">
        <v>14</v>
      </c>
      <c r="B15" t="s">
        <v>6366</v>
      </c>
    </row>
    <row r="16" spans="1:30" x14ac:dyDescent="0.25">
      <c r="A16">
        <v>15</v>
      </c>
      <c r="B16" t="s">
        <v>6367</v>
      </c>
    </row>
    <row r="17" spans="1:30" x14ac:dyDescent="0.25">
      <c r="A17">
        <v>16</v>
      </c>
    </row>
    <row r="18" spans="1:30" x14ac:dyDescent="0.25">
      <c r="A18">
        <v>17</v>
      </c>
      <c r="B18" t="s">
        <v>777</v>
      </c>
      <c r="C18" t="s">
        <v>6368</v>
      </c>
      <c r="D18">
        <v>106.5457</v>
      </c>
      <c r="E18">
        <v>107.746407</v>
      </c>
      <c r="F18">
        <v>111.45546</v>
      </c>
      <c r="G18">
        <v>113.049553</v>
      </c>
      <c r="H18">
        <v>114.353737</v>
      </c>
      <c r="I18">
        <v>114.77870900000001</v>
      </c>
      <c r="J18">
        <v>114.945351</v>
      </c>
      <c r="K18">
        <v>118.520668</v>
      </c>
      <c r="L18">
        <v>120.711945</v>
      </c>
      <c r="M18">
        <v>121.17495</v>
      </c>
      <c r="N18">
        <v>121.53048699999999</v>
      </c>
      <c r="O18">
        <v>120.771873</v>
      </c>
      <c r="P18">
        <v>118.72251900000001</v>
      </c>
      <c r="Q18">
        <v>118.02256800000001</v>
      </c>
      <c r="R18">
        <v>115.97801200000001</v>
      </c>
      <c r="S18">
        <v>116.07933800000001</v>
      </c>
      <c r="T18">
        <v>116.030434</v>
      </c>
      <c r="U18">
        <v>115.22127500000001</v>
      </c>
      <c r="V18">
        <v>114.458466</v>
      </c>
      <c r="W18">
        <v>113.780998</v>
      </c>
      <c r="X18">
        <v>113.778931</v>
      </c>
      <c r="Y18">
        <v>113.15097</v>
      </c>
      <c r="Z18">
        <v>113.188698</v>
      </c>
      <c r="AA18">
        <v>113.254684</v>
      </c>
      <c r="AB18">
        <v>112.73537399999999</v>
      </c>
      <c r="AC18">
        <v>113.66881600000001</v>
      </c>
      <c r="AD18">
        <v>0.25919599999999998</v>
      </c>
    </row>
    <row r="19" spans="1:30" x14ac:dyDescent="0.25">
      <c r="A19">
        <v>18</v>
      </c>
      <c r="B19" t="s">
        <v>779</v>
      </c>
      <c r="C19" t="s">
        <v>6368</v>
      </c>
      <c r="D19">
        <v>44.013306</v>
      </c>
      <c r="E19">
        <v>42.520622000000003</v>
      </c>
      <c r="F19">
        <v>38.885998000000001</v>
      </c>
      <c r="G19">
        <v>38.488602</v>
      </c>
      <c r="H19">
        <v>39.348011</v>
      </c>
      <c r="I19">
        <v>39.285117999999997</v>
      </c>
      <c r="J19">
        <v>38.663853000000003</v>
      </c>
      <c r="K19">
        <v>39.240924999999997</v>
      </c>
      <c r="L19">
        <v>39.853951000000002</v>
      </c>
      <c r="M19">
        <v>40.159168000000001</v>
      </c>
      <c r="N19">
        <v>39.996707999999998</v>
      </c>
      <c r="O19">
        <v>39.873851999999999</v>
      </c>
      <c r="P19">
        <v>41.986752000000003</v>
      </c>
      <c r="Q19">
        <v>42.160426999999999</v>
      </c>
      <c r="R19">
        <v>42.912781000000003</v>
      </c>
      <c r="S19">
        <v>43.895901000000002</v>
      </c>
      <c r="T19">
        <v>44.137363000000001</v>
      </c>
      <c r="U19">
        <v>44.569881000000002</v>
      </c>
      <c r="V19">
        <v>44.514397000000002</v>
      </c>
      <c r="W19">
        <v>44.455413999999998</v>
      </c>
      <c r="X19">
        <v>44.388702000000002</v>
      </c>
      <c r="Y19">
        <v>44.837100999999997</v>
      </c>
      <c r="Z19">
        <v>44.838557999999999</v>
      </c>
      <c r="AA19">
        <v>44.945534000000002</v>
      </c>
      <c r="AB19">
        <v>45.115917000000003</v>
      </c>
      <c r="AC19">
        <v>44.944580000000002</v>
      </c>
      <c r="AD19">
        <v>8.3788000000000001E-2</v>
      </c>
    </row>
    <row r="20" spans="1:30" x14ac:dyDescent="0.25">
      <c r="A20">
        <v>19</v>
      </c>
      <c r="B20" t="s">
        <v>778</v>
      </c>
      <c r="C20" t="s">
        <v>6368</v>
      </c>
      <c r="D20">
        <v>17.761078000000001</v>
      </c>
      <c r="E20">
        <v>16.904900000000001</v>
      </c>
      <c r="F20">
        <v>16.705878999999999</v>
      </c>
      <c r="G20">
        <v>16.265940000000001</v>
      </c>
      <c r="H20">
        <v>16.153199999999998</v>
      </c>
      <c r="I20">
        <v>16.118134999999999</v>
      </c>
      <c r="J20">
        <v>15.861616</v>
      </c>
      <c r="K20">
        <v>16.044518</v>
      </c>
      <c r="L20">
        <v>16.260428999999998</v>
      </c>
      <c r="M20">
        <v>16.374154999999998</v>
      </c>
      <c r="N20">
        <v>16.498383</v>
      </c>
      <c r="O20">
        <v>16.795673000000001</v>
      </c>
      <c r="P20">
        <v>16.981252999999999</v>
      </c>
      <c r="Q20">
        <v>17.162039</v>
      </c>
      <c r="R20">
        <v>17.376541</v>
      </c>
      <c r="S20">
        <v>17.635286000000001</v>
      </c>
      <c r="T20">
        <v>17.837547000000001</v>
      </c>
      <c r="U20">
        <v>18.303795000000001</v>
      </c>
      <c r="V20">
        <v>18.630527000000001</v>
      </c>
      <c r="W20">
        <v>18.908842</v>
      </c>
      <c r="X20">
        <v>19.152024999999998</v>
      </c>
      <c r="Y20">
        <v>19.534025</v>
      </c>
      <c r="Z20">
        <v>19.774139000000002</v>
      </c>
      <c r="AA20">
        <v>20.103159000000002</v>
      </c>
      <c r="AB20">
        <v>20.79467</v>
      </c>
      <c r="AC20">
        <v>21.311121</v>
      </c>
      <c r="AD20">
        <v>0.731541</v>
      </c>
    </row>
    <row r="21" spans="1:30" x14ac:dyDescent="0.25">
      <c r="A21">
        <v>20</v>
      </c>
    </row>
    <row r="22" spans="1:30" x14ac:dyDescent="0.25">
      <c r="A22">
        <v>21</v>
      </c>
      <c r="B22" t="s">
        <v>6363</v>
      </c>
      <c r="C22" t="s">
        <v>6368</v>
      </c>
      <c r="D22">
        <v>80.411026000000007</v>
      </c>
      <c r="E22">
        <v>80.782318000000004</v>
      </c>
      <c r="F22">
        <v>82.432190000000006</v>
      </c>
      <c r="G22">
        <v>84.044433999999995</v>
      </c>
      <c r="H22">
        <v>85.391434000000004</v>
      </c>
      <c r="I22">
        <v>85.840569000000002</v>
      </c>
      <c r="J22">
        <v>86.264083999999997</v>
      </c>
      <c r="K22">
        <v>87.971969999999999</v>
      </c>
      <c r="L22">
        <v>88.075218000000007</v>
      </c>
      <c r="M22">
        <v>90.196106</v>
      </c>
      <c r="N22">
        <v>90.295883000000003</v>
      </c>
      <c r="O22">
        <v>89.343643</v>
      </c>
      <c r="P22">
        <v>91.172820999999999</v>
      </c>
      <c r="Q22">
        <v>90.668625000000006</v>
      </c>
      <c r="R22">
        <v>90.015427000000003</v>
      </c>
      <c r="S22">
        <v>91.198577999999998</v>
      </c>
      <c r="T22">
        <v>91.108031999999994</v>
      </c>
      <c r="U22">
        <v>88.925208999999995</v>
      </c>
      <c r="V22">
        <v>88.316353000000007</v>
      </c>
      <c r="W22">
        <v>88.046295000000001</v>
      </c>
      <c r="X22">
        <v>87.798919999999995</v>
      </c>
      <c r="Y22">
        <v>87.014815999999996</v>
      </c>
      <c r="Z22">
        <v>86.293800000000005</v>
      </c>
      <c r="AA22">
        <v>85.704369</v>
      </c>
      <c r="AB22">
        <v>84.651024000000007</v>
      </c>
      <c r="AC22">
        <v>84.761962999999994</v>
      </c>
      <c r="AD22">
        <v>0.211005</v>
      </c>
    </row>
    <row r="23" spans="1:30" x14ac:dyDescent="0.25">
      <c r="A23">
        <v>22</v>
      </c>
      <c r="B23" t="s">
        <v>6364</v>
      </c>
      <c r="C23" t="s">
        <v>6368</v>
      </c>
      <c r="D23">
        <v>17.761078000000001</v>
      </c>
      <c r="E23">
        <v>16.904900000000001</v>
      </c>
      <c r="F23">
        <v>16.705878999999999</v>
      </c>
      <c r="G23">
        <v>16.265940000000001</v>
      </c>
      <c r="H23">
        <v>16.153199999999998</v>
      </c>
      <c r="I23">
        <v>16.118134999999999</v>
      </c>
      <c r="J23">
        <v>15.861616</v>
      </c>
      <c r="K23">
        <v>16.044518</v>
      </c>
      <c r="L23">
        <v>16.260428999999998</v>
      </c>
      <c r="M23">
        <v>16.374154999999998</v>
      </c>
      <c r="N23">
        <v>16.498383</v>
      </c>
      <c r="O23">
        <v>16.795673000000001</v>
      </c>
      <c r="P23">
        <v>16.981252999999999</v>
      </c>
      <c r="Q23">
        <v>17.162039</v>
      </c>
      <c r="R23">
        <v>17.376541</v>
      </c>
      <c r="S23">
        <v>17.635286000000001</v>
      </c>
      <c r="T23">
        <v>17.837547000000001</v>
      </c>
      <c r="U23">
        <v>18.303795000000001</v>
      </c>
      <c r="V23">
        <v>18.630527000000001</v>
      </c>
      <c r="W23">
        <v>18.908842</v>
      </c>
      <c r="X23">
        <v>19.152024999999998</v>
      </c>
      <c r="Y23">
        <v>19.534025</v>
      </c>
      <c r="Z23">
        <v>19.774139000000002</v>
      </c>
      <c r="AA23">
        <v>20.103159000000002</v>
      </c>
      <c r="AB23">
        <v>20.79467</v>
      </c>
      <c r="AC23">
        <v>21.311121</v>
      </c>
      <c r="AD23">
        <v>0.731541</v>
      </c>
    </row>
    <row r="24" spans="1:30" x14ac:dyDescent="0.25">
      <c r="A24">
        <v>23</v>
      </c>
    </row>
    <row r="25" spans="1:30" x14ac:dyDescent="0.25">
      <c r="A25">
        <v>24</v>
      </c>
      <c r="B25" t="s">
        <v>6369</v>
      </c>
      <c r="C25" t="s">
        <v>6368</v>
      </c>
      <c r="D25">
        <v>49.795890999999997</v>
      </c>
      <c r="E25">
        <v>50.747352999999997</v>
      </c>
      <c r="F25">
        <v>48.035727999999999</v>
      </c>
      <c r="G25">
        <v>49.787979</v>
      </c>
      <c r="H25">
        <v>50.350109000000003</v>
      </c>
      <c r="I25">
        <v>51.098655999999998</v>
      </c>
      <c r="J25">
        <v>54.688633000000003</v>
      </c>
      <c r="K25">
        <v>55.262580999999997</v>
      </c>
      <c r="L25">
        <v>55.603313</v>
      </c>
      <c r="M25">
        <v>56.090038</v>
      </c>
      <c r="N25">
        <v>56.297736999999998</v>
      </c>
      <c r="O25">
        <v>56.275607999999998</v>
      </c>
      <c r="P25">
        <v>57.449322000000002</v>
      </c>
      <c r="Q25">
        <v>57.694400999999999</v>
      </c>
      <c r="R25">
        <v>57.394168999999998</v>
      </c>
      <c r="S25">
        <v>58.235560999999997</v>
      </c>
      <c r="T25">
        <v>58.040581000000003</v>
      </c>
      <c r="U25">
        <v>58.814301</v>
      </c>
      <c r="V25">
        <v>59.63015</v>
      </c>
      <c r="W25">
        <v>60.090995999999997</v>
      </c>
      <c r="X25">
        <v>60.419449</v>
      </c>
      <c r="Y25">
        <v>61.244202000000001</v>
      </c>
      <c r="Z25">
        <v>61.476044000000002</v>
      </c>
      <c r="AA25">
        <v>61.865070000000003</v>
      </c>
      <c r="AB25">
        <v>63.074027999999998</v>
      </c>
      <c r="AC25">
        <v>64.450996000000004</v>
      </c>
      <c r="AD25">
        <v>1.0372330000000001</v>
      </c>
    </row>
    <row r="26" spans="1:30" x14ac:dyDescent="0.25">
      <c r="A26">
        <v>25</v>
      </c>
    </row>
    <row r="28" spans="1:30" x14ac:dyDescent="0.25">
      <c r="A28" s="3" t="s">
        <v>6338</v>
      </c>
    </row>
    <row r="29" spans="1:30" x14ac:dyDescent="0.25">
      <c r="A29" s="3" t="s">
        <v>6339</v>
      </c>
      <c r="B29" t="s">
        <v>6340</v>
      </c>
    </row>
    <row r="30" spans="1:30" x14ac:dyDescent="0.25">
      <c r="A30" s="3" t="s">
        <v>6341</v>
      </c>
      <c r="B30" t="s">
        <v>6342</v>
      </c>
    </row>
    <row r="31" spans="1:30" x14ac:dyDescent="0.25">
      <c r="A31" s="3" t="s">
        <v>6343</v>
      </c>
      <c r="B31" t="s">
        <v>6344</v>
      </c>
    </row>
    <row r="32" spans="1:30" x14ac:dyDescent="0.25">
      <c r="A32" s="3" t="s">
        <v>448</v>
      </c>
      <c r="B32" t="s">
        <v>6370</v>
      </c>
    </row>
    <row r="33" spans="1:2" x14ac:dyDescent="0.25">
      <c r="A33" s="3" t="s">
        <v>6346</v>
      </c>
      <c r="B33" t="s">
        <v>6371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C106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6381</v>
      </c>
    </row>
    <row r="8" spans="1:29" x14ac:dyDescent="0.25">
      <c r="B8" t="s">
        <v>6382</v>
      </c>
    </row>
    <row r="9" spans="1:29" x14ac:dyDescent="0.25">
      <c r="AC9" t="s">
        <v>6383</v>
      </c>
    </row>
    <row r="10" spans="1:29" x14ac:dyDescent="0.25">
      <c r="A10" s="5"/>
      <c r="B10" s="5" t="s">
        <v>6384</v>
      </c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6386</v>
      </c>
    </row>
    <row r="13" spans="1:29" x14ac:dyDescent="0.25">
      <c r="A13" t="s">
        <v>6387</v>
      </c>
      <c r="B13" t="s">
        <v>6388</v>
      </c>
      <c r="C13">
        <v>13.61618614196777</v>
      </c>
      <c r="D13">
        <v>13.503262519836429</v>
      </c>
      <c r="E13">
        <v>13.553995132446291</v>
      </c>
      <c r="F13">
        <v>13.583399772644039</v>
      </c>
      <c r="G13">
        <v>13.504898071289061</v>
      </c>
      <c r="H13">
        <v>13.61993408203125</v>
      </c>
      <c r="I13">
        <v>13.6205587387085</v>
      </c>
      <c r="J13">
        <v>13.555234909057621</v>
      </c>
      <c r="K13">
        <v>13.332005500793461</v>
      </c>
      <c r="L13">
        <v>13.214109420776371</v>
      </c>
      <c r="M13">
        <v>13.06719970703125</v>
      </c>
      <c r="N13">
        <v>13.00815391540527</v>
      </c>
      <c r="O13">
        <v>12.986770629882811</v>
      </c>
      <c r="P13">
        <v>12.89934158325195</v>
      </c>
      <c r="Q13">
        <v>12.887006759643549</v>
      </c>
      <c r="R13">
        <v>13.01991176605225</v>
      </c>
      <c r="S13">
        <v>13.146523475646971</v>
      </c>
      <c r="T13">
        <v>13.18584632873535</v>
      </c>
      <c r="U13">
        <v>13.26083278656006</v>
      </c>
      <c r="V13">
        <v>13.29104614257812</v>
      </c>
      <c r="W13">
        <v>13.259383201599119</v>
      </c>
      <c r="X13">
        <v>13.181393623352051</v>
      </c>
      <c r="Y13">
        <v>13.106277465820311</v>
      </c>
      <c r="Z13">
        <v>13.00814819335938</v>
      </c>
      <c r="AA13">
        <v>12.87008762359619</v>
      </c>
      <c r="AB13">
        <v>12.67739295959473</v>
      </c>
      <c r="AC13">
        <v>-2.853477761035172E-3</v>
      </c>
    </row>
    <row r="14" spans="1:29" x14ac:dyDescent="0.25">
      <c r="A14" t="s">
        <v>6389</v>
      </c>
      <c r="B14" t="s">
        <v>6390</v>
      </c>
      <c r="C14">
        <v>0.42171710729598999</v>
      </c>
      <c r="D14">
        <v>0.41914829611778259</v>
      </c>
      <c r="E14">
        <v>0.47338289022445679</v>
      </c>
      <c r="F14">
        <v>0.50549030303955078</v>
      </c>
      <c r="G14">
        <v>0.50422310829162598</v>
      </c>
      <c r="H14">
        <v>0.54649895429611206</v>
      </c>
      <c r="I14">
        <v>0.58237975835800171</v>
      </c>
      <c r="J14">
        <v>0.56406360864639282</v>
      </c>
      <c r="K14">
        <v>0.54721254110336304</v>
      </c>
      <c r="L14">
        <v>0.53168308734893799</v>
      </c>
      <c r="M14">
        <v>0.5144532322883606</v>
      </c>
      <c r="N14">
        <v>0.46321761608123779</v>
      </c>
      <c r="O14">
        <v>0.41775134205818182</v>
      </c>
      <c r="P14">
        <v>0.37706059217452997</v>
      </c>
      <c r="Q14">
        <v>0.3273463249206543</v>
      </c>
      <c r="R14">
        <v>0.29202565550804138</v>
      </c>
      <c r="S14">
        <v>0.265403151512146</v>
      </c>
      <c r="T14">
        <v>0.2432841360569</v>
      </c>
      <c r="U14">
        <v>0.22382751107215881</v>
      </c>
      <c r="V14">
        <v>0.20666489005088809</v>
      </c>
      <c r="W14">
        <v>0.1914813965559006</v>
      </c>
      <c r="X14">
        <v>0.1579689830541611</v>
      </c>
      <c r="Y14">
        <v>0.14664480090141299</v>
      </c>
      <c r="Z14">
        <v>0.13658054172992709</v>
      </c>
      <c r="AA14">
        <v>0.12120711803436281</v>
      </c>
      <c r="AB14">
        <v>9.8795019090175629E-2</v>
      </c>
      <c r="AC14">
        <v>-5.6398650717231491E-2</v>
      </c>
    </row>
    <row r="15" spans="1:29" x14ac:dyDescent="0.25">
      <c r="A15" t="s">
        <v>6391</v>
      </c>
      <c r="B15" t="s">
        <v>6392</v>
      </c>
      <c r="C15">
        <v>13.19446849822998</v>
      </c>
      <c r="D15">
        <v>13.084115028381349</v>
      </c>
      <c r="E15">
        <v>13.080612182617189</v>
      </c>
      <c r="F15">
        <v>13.07790946960449</v>
      </c>
      <c r="G15">
        <v>13.000675201416019</v>
      </c>
      <c r="H15">
        <v>13.07343578338623</v>
      </c>
      <c r="I15">
        <v>13.03817844390869</v>
      </c>
      <c r="J15">
        <v>12.991170883178709</v>
      </c>
      <c r="K15">
        <v>12.784792900085449</v>
      </c>
      <c r="L15">
        <v>12.682426452636721</v>
      </c>
      <c r="M15">
        <v>12.55274677276611</v>
      </c>
      <c r="N15">
        <v>12.54493618011475</v>
      </c>
      <c r="O15">
        <v>12.56901931762695</v>
      </c>
      <c r="P15">
        <v>12.522281646728519</v>
      </c>
      <c r="Q15">
        <v>12.55965995788574</v>
      </c>
      <c r="R15">
        <v>12.72788619995117</v>
      </c>
      <c r="S15">
        <v>12.881120681762701</v>
      </c>
      <c r="T15">
        <v>12.942562103271481</v>
      </c>
      <c r="U15">
        <v>13.03700542449951</v>
      </c>
      <c r="V15">
        <v>13.08438110351562</v>
      </c>
      <c r="W15">
        <v>13.06790256500244</v>
      </c>
      <c r="X15">
        <v>13.02342414855957</v>
      </c>
      <c r="Y15">
        <v>12.95963287353516</v>
      </c>
      <c r="Z15">
        <v>12.87156772613525</v>
      </c>
      <c r="AA15">
        <v>12.748880386352541</v>
      </c>
      <c r="AB15">
        <v>12.578598022460939</v>
      </c>
      <c r="AC15">
        <v>-1.910208764286603E-3</v>
      </c>
    </row>
    <row r="16" spans="1:29" x14ac:dyDescent="0.25">
      <c r="A16" t="s">
        <v>6393</v>
      </c>
      <c r="B16" t="s">
        <v>6394</v>
      </c>
      <c r="C16">
        <v>2.1399998664855961</v>
      </c>
      <c r="D16">
        <v>1.886999845504761</v>
      </c>
      <c r="E16">
        <v>2.3029410839080811</v>
      </c>
      <c r="F16">
        <v>2.443731546401978</v>
      </c>
      <c r="G16">
        <v>2.6674118041992192</v>
      </c>
      <c r="H16">
        <v>2.6451108455657959</v>
      </c>
      <c r="I16">
        <v>2.6235017776489258</v>
      </c>
      <c r="J16">
        <v>2.8934037685394292</v>
      </c>
      <c r="K16">
        <v>3.0684471130371089</v>
      </c>
      <c r="L16">
        <v>3.1125872135162349</v>
      </c>
      <c r="M16">
        <v>3.2941286563873291</v>
      </c>
      <c r="N16">
        <v>3.3004765510559082</v>
      </c>
      <c r="O16">
        <v>3.3318221569061279</v>
      </c>
      <c r="P16">
        <v>3.5107076168060298</v>
      </c>
      <c r="Q16">
        <v>3.4209871292114258</v>
      </c>
      <c r="R16">
        <v>3.4258649349212651</v>
      </c>
      <c r="S16">
        <v>3.3508584499359131</v>
      </c>
      <c r="T16">
        <v>3.365155935287476</v>
      </c>
      <c r="U16">
        <v>3.2925994396209721</v>
      </c>
      <c r="V16">
        <v>3.241457462310791</v>
      </c>
      <c r="W16">
        <v>3.2440907955169682</v>
      </c>
      <c r="X16">
        <v>3.198032140731812</v>
      </c>
      <c r="Y16">
        <v>3.33952808380127</v>
      </c>
      <c r="Z16">
        <v>3.403455495834351</v>
      </c>
      <c r="AA16">
        <v>3.5932214260101318</v>
      </c>
      <c r="AB16">
        <v>3.7065777778625488</v>
      </c>
      <c r="AC16">
        <v>2.2215295032546489E-2</v>
      </c>
    </row>
    <row r="17" spans="1:29" x14ac:dyDescent="0.25">
      <c r="A17" t="s">
        <v>6395</v>
      </c>
      <c r="B17" t="s">
        <v>6396</v>
      </c>
      <c r="C17">
        <v>6.0029997825622559</v>
      </c>
      <c r="D17">
        <v>5.6999998092651367</v>
      </c>
      <c r="E17">
        <v>6.2876772880554199</v>
      </c>
      <c r="F17">
        <v>6.345883846282959</v>
      </c>
      <c r="G17">
        <v>6.5590353012084961</v>
      </c>
      <c r="H17">
        <v>6.5935816764831543</v>
      </c>
      <c r="I17">
        <v>6.5354533195495614</v>
      </c>
      <c r="J17">
        <v>6.7057342529296884</v>
      </c>
      <c r="K17">
        <v>6.8082914352416992</v>
      </c>
      <c r="L17">
        <v>6.9581265449523926</v>
      </c>
      <c r="M17">
        <v>7.0516209602355957</v>
      </c>
      <c r="N17">
        <v>6.939359188079834</v>
      </c>
      <c r="O17">
        <v>6.9426722526550293</v>
      </c>
      <c r="P17">
        <v>7.1394600868225098</v>
      </c>
      <c r="Q17">
        <v>7.1108746528625488</v>
      </c>
      <c r="R17">
        <v>6.9852914810180664</v>
      </c>
      <c r="S17">
        <v>6.8218846321105957</v>
      </c>
      <c r="T17">
        <v>6.743232250213623</v>
      </c>
      <c r="U17">
        <v>6.682765007019043</v>
      </c>
      <c r="V17">
        <v>6.6415691375732422</v>
      </c>
      <c r="W17">
        <v>6.8701286315917969</v>
      </c>
      <c r="X17">
        <v>7.1283559799194336</v>
      </c>
      <c r="Y17">
        <v>7.2867074012756348</v>
      </c>
      <c r="Z17">
        <v>7.2424740791320801</v>
      </c>
      <c r="AA17">
        <v>7.2204627990722656</v>
      </c>
      <c r="AB17">
        <v>7.466285228729248</v>
      </c>
      <c r="AC17">
        <v>8.7637094233292689E-3</v>
      </c>
    </row>
    <row r="18" spans="1:29" x14ac:dyDescent="0.25">
      <c r="A18" t="s">
        <v>6397</v>
      </c>
      <c r="B18" t="s">
        <v>6398</v>
      </c>
      <c r="C18">
        <v>3.8629999160766602</v>
      </c>
      <c r="D18">
        <v>3.812999963760376</v>
      </c>
      <c r="E18">
        <v>3.9847359657287602</v>
      </c>
      <c r="F18">
        <v>3.902152538299561</v>
      </c>
      <c r="G18">
        <v>3.8916234970092769</v>
      </c>
      <c r="H18">
        <v>3.9484705924987789</v>
      </c>
      <c r="I18">
        <v>3.9119513034820561</v>
      </c>
      <c r="J18">
        <v>3.8123304843902588</v>
      </c>
      <c r="K18">
        <v>3.7398445606231689</v>
      </c>
      <c r="L18">
        <v>3.8455395698547359</v>
      </c>
      <c r="M18">
        <v>3.7574925422668461</v>
      </c>
      <c r="N18">
        <v>3.6388828754425049</v>
      </c>
      <c r="O18">
        <v>3.6108498573303218</v>
      </c>
      <c r="P18">
        <v>3.628752470016479</v>
      </c>
      <c r="Q18">
        <v>3.689887523651123</v>
      </c>
      <c r="R18">
        <v>3.5594265460968022</v>
      </c>
      <c r="S18">
        <v>3.4710261821746831</v>
      </c>
      <c r="T18">
        <v>3.378076314926147</v>
      </c>
      <c r="U18">
        <v>3.3901653289794922</v>
      </c>
      <c r="V18">
        <v>3.4001116752624512</v>
      </c>
      <c r="W18">
        <v>3.62603759765625</v>
      </c>
      <c r="X18">
        <v>3.9303240776062012</v>
      </c>
      <c r="Y18">
        <v>3.9471793174743648</v>
      </c>
      <c r="Z18">
        <v>3.839018821716309</v>
      </c>
      <c r="AA18">
        <v>3.6272413730621338</v>
      </c>
      <c r="AB18">
        <v>3.7597074508666992</v>
      </c>
      <c r="AC18">
        <v>-1.0835290861810341E-3</v>
      </c>
    </row>
    <row r="19" spans="1:29" x14ac:dyDescent="0.25">
      <c r="A19" t="s">
        <v>6399</v>
      </c>
      <c r="B19" t="s">
        <v>6400</v>
      </c>
      <c r="C19">
        <v>0.4960000216960907</v>
      </c>
      <c r="D19">
        <v>0.46800002455711359</v>
      </c>
      <c r="E19">
        <v>0.1054800003767014</v>
      </c>
      <c r="F19">
        <v>7.0079997181892395E-2</v>
      </c>
      <c r="G19">
        <v>5.9999998658895493E-2</v>
      </c>
      <c r="H19">
        <v>5.9999998658895493E-2</v>
      </c>
      <c r="I19">
        <v>5.9999998658895493E-2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6401</v>
      </c>
    </row>
    <row r="20" spans="1:29" x14ac:dyDescent="0.25">
      <c r="A20" t="s">
        <v>6402</v>
      </c>
      <c r="B20" t="s">
        <v>6403</v>
      </c>
      <c r="C20">
        <v>16.2521858215332</v>
      </c>
      <c r="D20">
        <v>15.85826301574707</v>
      </c>
      <c r="E20">
        <v>15.96241664886475</v>
      </c>
      <c r="F20">
        <v>16.097211837768551</v>
      </c>
      <c r="G20">
        <v>16.232309341430661</v>
      </c>
      <c r="H20">
        <v>16.325044631958011</v>
      </c>
      <c r="I20">
        <v>16.304059982299801</v>
      </c>
      <c r="J20">
        <v>16.448638916015621</v>
      </c>
      <c r="K20">
        <v>16.40045166015625</v>
      </c>
      <c r="L20">
        <v>16.32669639587402</v>
      </c>
      <c r="M20">
        <v>16.361328125</v>
      </c>
      <c r="N20">
        <v>16.30862998962402</v>
      </c>
      <c r="O20">
        <v>16.3185920715332</v>
      </c>
      <c r="P20">
        <v>16.410049438476559</v>
      </c>
      <c r="Q20">
        <v>16.3079948425293</v>
      </c>
      <c r="R20">
        <v>16.44577598571777</v>
      </c>
      <c r="S20">
        <v>16.497381210327148</v>
      </c>
      <c r="T20">
        <v>16.55100250244141</v>
      </c>
      <c r="U20">
        <v>16.553432464599609</v>
      </c>
      <c r="V20">
        <v>16.532503128051761</v>
      </c>
      <c r="W20">
        <v>16.503473281860352</v>
      </c>
      <c r="X20">
        <v>16.379425048828121</v>
      </c>
      <c r="Y20">
        <v>16.445804595947269</v>
      </c>
      <c r="Z20">
        <v>16.411603927612301</v>
      </c>
      <c r="AA20">
        <v>16.463308334350589</v>
      </c>
      <c r="AB20">
        <v>16.383970260620121</v>
      </c>
      <c r="AC20">
        <v>3.2309305866640159E-4</v>
      </c>
    </row>
    <row r="22" spans="1:29" x14ac:dyDescent="0.25">
      <c r="A22" t="s">
        <v>6404</v>
      </c>
      <c r="B22" t="s">
        <v>6405</v>
      </c>
      <c r="C22">
        <v>-5.0780000686645508</v>
      </c>
      <c r="D22">
        <v>-5.0430002212524414</v>
      </c>
      <c r="E22">
        <v>-6.1543025970458984</v>
      </c>
      <c r="F22">
        <v>-6.284423828125</v>
      </c>
      <c r="G22">
        <v>-6.6171836853027344</v>
      </c>
      <c r="H22">
        <v>-6.7466945648193359</v>
      </c>
      <c r="I22">
        <v>-7.2424540519714364</v>
      </c>
      <c r="J22">
        <v>-7.8400263786315918</v>
      </c>
      <c r="K22">
        <v>-8.2622270584106445</v>
      </c>
      <c r="L22">
        <v>-8.4756431579589844</v>
      </c>
      <c r="M22">
        <v>-8.7512121200561523</v>
      </c>
      <c r="N22">
        <v>-8.835444450378418</v>
      </c>
      <c r="O22">
        <v>-9.0473546981811523</v>
      </c>
      <c r="P22">
        <v>-9.2715187072753906</v>
      </c>
      <c r="Q22">
        <v>-9.3319225311279297</v>
      </c>
      <c r="R22">
        <v>-9.6797275543212891</v>
      </c>
      <c r="S22">
        <v>-9.9384794235229492</v>
      </c>
      <c r="T22">
        <v>-10.08556652069092</v>
      </c>
      <c r="U22">
        <v>-10.143679618835449</v>
      </c>
      <c r="V22">
        <v>-10.061129570007321</v>
      </c>
      <c r="W22">
        <v>-9.8806667327880859</v>
      </c>
      <c r="X22">
        <v>-9.6059598922729492</v>
      </c>
      <c r="Y22">
        <v>-9.6631231307983398</v>
      </c>
      <c r="Z22">
        <v>-9.6629886627197266</v>
      </c>
      <c r="AA22">
        <v>-9.7676486968994141</v>
      </c>
      <c r="AB22">
        <v>-9.6366357803344727</v>
      </c>
      <c r="AC22">
        <v>2.595735608891547E-2</v>
      </c>
    </row>
    <row r="23" spans="1:29" x14ac:dyDescent="0.25">
      <c r="A23" t="s">
        <v>6406</v>
      </c>
      <c r="B23" t="s">
        <v>6407</v>
      </c>
      <c r="C23">
        <v>0.76200002431869507</v>
      </c>
      <c r="D23">
        <v>0.72100001573562622</v>
      </c>
      <c r="E23">
        <v>0.74873089790344238</v>
      </c>
      <c r="F23">
        <v>0.74980705976486206</v>
      </c>
      <c r="G23">
        <v>0.74310064315795898</v>
      </c>
      <c r="H23">
        <v>0.75828814506530762</v>
      </c>
      <c r="I23">
        <v>0.76739597320556641</v>
      </c>
      <c r="J23">
        <v>0.76812529563903809</v>
      </c>
      <c r="K23">
        <v>0.77026182413101196</v>
      </c>
      <c r="L23">
        <v>0.76684188842773438</v>
      </c>
      <c r="M23">
        <v>0.76708316802978516</v>
      </c>
      <c r="N23">
        <v>0.76821327209472656</v>
      </c>
      <c r="O23">
        <v>0.77239423990249634</v>
      </c>
      <c r="P23">
        <v>0.77381223440170288</v>
      </c>
      <c r="Q23">
        <v>0.77643007040023804</v>
      </c>
      <c r="R23">
        <v>0.78148651123046875</v>
      </c>
      <c r="S23">
        <v>0.78290325403213501</v>
      </c>
      <c r="T23">
        <v>0.78539150953292847</v>
      </c>
      <c r="U23">
        <v>0.78718465566635132</v>
      </c>
      <c r="V23">
        <v>0.78584432601928711</v>
      </c>
      <c r="W23">
        <v>0.79806602001190186</v>
      </c>
      <c r="X23">
        <v>0.7880740761756897</v>
      </c>
      <c r="Y23">
        <v>0.78882128000259399</v>
      </c>
      <c r="Z23">
        <v>0.81878209114074707</v>
      </c>
      <c r="AA23">
        <v>0.81432038545608521</v>
      </c>
      <c r="AB23">
        <v>0.79044896364212036</v>
      </c>
      <c r="AC23">
        <v>1.467255561349079E-3</v>
      </c>
    </row>
    <row r="24" spans="1:29" x14ac:dyDescent="0.25">
      <c r="A24" t="s">
        <v>6408</v>
      </c>
      <c r="B24" t="s">
        <v>6409</v>
      </c>
      <c r="C24">
        <v>0.40599998831748962</v>
      </c>
      <c r="D24">
        <v>0.40999999642372131</v>
      </c>
      <c r="E24">
        <v>0.42513546347618097</v>
      </c>
      <c r="F24">
        <v>0.42376816272735601</v>
      </c>
      <c r="G24">
        <v>0.4224008321762085</v>
      </c>
      <c r="H24">
        <v>0.42103350162506098</v>
      </c>
      <c r="I24">
        <v>0.41966620087623602</v>
      </c>
      <c r="J24">
        <v>0.41829890012741089</v>
      </c>
      <c r="K24">
        <v>0.41693153977394098</v>
      </c>
      <c r="L24">
        <v>0.41556423902511602</v>
      </c>
      <c r="M24">
        <v>0.41419693827629089</v>
      </c>
      <c r="N24">
        <v>0.41282960772514338</v>
      </c>
      <c r="O24">
        <v>0.41146227717399603</v>
      </c>
      <c r="P24">
        <v>0.4100949764251709</v>
      </c>
      <c r="Q24">
        <v>0.40872764587402338</v>
      </c>
      <c r="R24">
        <v>0.40736034512519842</v>
      </c>
      <c r="S24">
        <v>0.4057241678237915</v>
      </c>
      <c r="T24">
        <v>0.40435683727264399</v>
      </c>
      <c r="U24">
        <v>0.40298953652381903</v>
      </c>
      <c r="V24">
        <v>0.40162220597267151</v>
      </c>
      <c r="W24">
        <v>0.40025487542152399</v>
      </c>
      <c r="X24">
        <v>0.39888757467269897</v>
      </c>
      <c r="Y24">
        <v>0.3929612934589386</v>
      </c>
      <c r="Z24">
        <v>0.39615294337272638</v>
      </c>
      <c r="AA24">
        <v>0.39478561282157898</v>
      </c>
      <c r="AB24">
        <v>0.39314833283424377</v>
      </c>
      <c r="AC24">
        <v>-1.285818743051226E-3</v>
      </c>
    </row>
    <row r="25" spans="1:29" x14ac:dyDescent="0.25">
      <c r="A25" t="s">
        <v>6410</v>
      </c>
      <c r="B25" t="s">
        <v>6411</v>
      </c>
      <c r="C25">
        <v>0.51499998569488525</v>
      </c>
      <c r="D25">
        <v>0.51499998569488525</v>
      </c>
      <c r="E25">
        <v>0.50037497282028198</v>
      </c>
      <c r="F25">
        <v>0.45868724584579468</v>
      </c>
      <c r="G25">
        <v>0.42365896701812739</v>
      </c>
      <c r="H25">
        <v>0.40149733424186712</v>
      </c>
      <c r="I25">
        <v>0.36835759878158569</v>
      </c>
      <c r="J25">
        <v>0.34271544218063349</v>
      </c>
      <c r="K25">
        <v>0.32137030363082891</v>
      </c>
      <c r="L25">
        <v>0.30198636651039118</v>
      </c>
      <c r="M25">
        <v>0.28581932187080378</v>
      </c>
      <c r="N25">
        <v>0.27650561928749079</v>
      </c>
      <c r="O25">
        <v>0.2743610143661499</v>
      </c>
      <c r="P25">
        <v>0.27031791210174561</v>
      </c>
      <c r="Q25">
        <v>0.26613590121269232</v>
      </c>
      <c r="R25">
        <v>0.26330268383026117</v>
      </c>
      <c r="S25">
        <v>0.25873821973800659</v>
      </c>
      <c r="T25">
        <v>0.25725218653678888</v>
      </c>
      <c r="U25">
        <v>0.25798442959785461</v>
      </c>
      <c r="V25">
        <v>0.25752153992652888</v>
      </c>
      <c r="W25">
        <v>0.25883319973945618</v>
      </c>
      <c r="X25">
        <v>0.2553715705871582</v>
      </c>
      <c r="Y25">
        <v>0.25627872347831732</v>
      </c>
      <c r="Z25">
        <v>0.25854998826980591</v>
      </c>
      <c r="AA25">
        <v>0.26473787426948547</v>
      </c>
      <c r="AB25">
        <v>0.27007165551185608</v>
      </c>
      <c r="AC25">
        <v>-2.548871746411363E-2</v>
      </c>
    </row>
    <row r="26" spans="1:29" x14ac:dyDescent="0.25">
      <c r="A26" t="s">
        <v>6412</v>
      </c>
      <c r="B26" t="s">
        <v>6413</v>
      </c>
      <c r="C26">
        <v>6.7610001564025879</v>
      </c>
      <c r="D26">
        <v>6.689000129699707</v>
      </c>
      <c r="E26">
        <v>7.8285436630249023</v>
      </c>
      <c r="F26">
        <v>7.9166865348815918</v>
      </c>
      <c r="G26">
        <v>8.2063436508178711</v>
      </c>
      <c r="H26">
        <v>8.3275136947631836</v>
      </c>
      <c r="I26">
        <v>8.7978734970092773</v>
      </c>
      <c r="J26">
        <v>9.3691654205322266</v>
      </c>
      <c r="K26">
        <v>9.7707901000976563</v>
      </c>
      <c r="L26">
        <v>9.9600362777709961</v>
      </c>
      <c r="M26">
        <v>10.21831130981445</v>
      </c>
      <c r="N26">
        <v>10.29299354553223</v>
      </c>
      <c r="O26">
        <v>10.505571365356451</v>
      </c>
      <c r="P26">
        <v>10.72574424743652</v>
      </c>
      <c r="Q26">
        <v>10.78321647644043</v>
      </c>
      <c r="R26">
        <v>11.131876945495611</v>
      </c>
      <c r="S26">
        <v>11.38584518432617</v>
      </c>
      <c r="T26">
        <v>11.532567024230961</v>
      </c>
      <c r="U26">
        <v>11.591837882995611</v>
      </c>
      <c r="V26">
        <v>11.50611782073975</v>
      </c>
      <c r="W26">
        <v>11.337821006774901</v>
      </c>
      <c r="X26">
        <v>11.0482931137085</v>
      </c>
      <c r="Y26">
        <v>11.1011848449707</v>
      </c>
      <c r="Z26">
        <v>11.13647365570068</v>
      </c>
      <c r="AA26">
        <v>11.24149227142334</v>
      </c>
      <c r="AB26">
        <v>11.090304374694821</v>
      </c>
      <c r="AC26">
        <v>1.9993257137224552E-2</v>
      </c>
    </row>
    <row r="27" spans="1:29" x14ac:dyDescent="0.25">
      <c r="A27" t="s">
        <v>6414</v>
      </c>
      <c r="B27" t="s">
        <v>6415</v>
      </c>
      <c r="C27">
        <v>0.99500000476837158</v>
      </c>
      <c r="D27">
        <v>0.97000002861022949</v>
      </c>
      <c r="E27">
        <v>0.8722568154335022</v>
      </c>
      <c r="F27">
        <v>0.90325134992599487</v>
      </c>
      <c r="G27">
        <v>0.90722143650054932</v>
      </c>
      <c r="H27">
        <v>0.90906035900115967</v>
      </c>
      <c r="I27">
        <v>0.88808155059814453</v>
      </c>
      <c r="J27">
        <v>0.8885962963104248</v>
      </c>
      <c r="K27">
        <v>0.87773984670639038</v>
      </c>
      <c r="L27">
        <v>0.88812386989593506</v>
      </c>
      <c r="M27">
        <v>0.87939774990081787</v>
      </c>
      <c r="N27">
        <v>0.88888239860534668</v>
      </c>
      <c r="O27">
        <v>0.88325005769729614</v>
      </c>
      <c r="P27">
        <v>0.87400871515274048</v>
      </c>
      <c r="Q27">
        <v>0.86544948816299438</v>
      </c>
      <c r="R27">
        <v>0.86000382900238037</v>
      </c>
      <c r="S27">
        <v>0.85025304555892944</v>
      </c>
      <c r="T27">
        <v>0.84628629684448242</v>
      </c>
      <c r="U27">
        <v>0.84876859188079834</v>
      </c>
      <c r="V27">
        <v>0.84789383411407471</v>
      </c>
      <c r="W27">
        <v>0.84363329410552979</v>
      </c>
      <c r="X27">
        <v>0.84043842554092407</v>
      </c>
      <c r="Y27">
        <v>0.85125833749771118</v>
      </c>
      <c r="Z27">
        <v>0.84079957008361816</v>
      </c>
      <c r="AA27">
        <v>0.83803039789199829</v>
      </c>
      <c r="AB27">
        <v>0.83742225170135498</v>
      </c>
      <c r="AC27">
        <v>-6.8728458726556863E-3</v>
      </c>
    </row>
    <row r="28" spans="1:29" x14ac:dyDescent="0.25">
      <c r="A28" t="s">
        <v>6416</v>
      </c>
      <c r="B28" t="s">
        <v>6417</v>
      </c>
      <c r="C28">
        <v>-2.400000020861626E-2</v>
      </c>
      <c r="D28">
        <v>1.099999994039536E-2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6418</v>
      </c>
      <c r="B29" t="s">
        <v>6419</v>
      </c>
      <c r="C29">
        <v>7.3878307342529297</v>
      </c>
      <c r="D29">
        <v>7.5447044372558594</v>
      </c>
      <c r="E29">
        <v>8.352783203125</v>
      </c>
      <c r="F29">
        <v>8.2731561660766602</v>
      </c>
      <c r="G29">
        <v>8.2951030731201172</v>
      </c>
      <c r="H29">
        <v>8.3388280868530273</v>
      </c>
      <c r="I29">
        <v>8.7453804016113281</v>
      </c>
      <c r="J29">
        <v>9.1327400207519531</v>
      </c>
      <c r="K29">
        <v>9.5002012252807617</v>
      </c>
      <c r="L29">
        <v>9.7617130279541016</v>
      </c>
      <c r="M29">
        <v>9.9610023498535156</v>
      </c>
      <c r="N29">
        <v>10.06917762756348</v>
      </c>
      <c r="O29">
        <v>10.23924446105957</v>
      </c>
      <c r="P29">
        <v>10.42036151885986</v>
      </c>
      <c r="Q29">
        <v>10.576907157897949</v>
      </c>
      <c r="R29">
        <v>10.83762359619141</v>
      </c>
      <c r="S29">
        <v>11.068386077880859</v>
      </c>
      <c r="T29">
        <v>11.19558525085449</v>
      </c>
      <c r="U29">
        <v>11.25242805480957</v>
      </c>
      <c r="V29">
        <v>11.205052375793461</v>
      </c>
      <c r="W29">
        <v>11.088119506835939</v>
      </c>
      <c r="X29">
        <v>10.990689277648929</v>
      </c>
      <c r="Y29">
        <v>11.012232780456539</v>
      </c>
      <c r="Z29">
        <v>11.08166027069092</v>
      </c>
      <c r="AA29">
        <v>11.1214714050293</v>
      </c>
      <c r="AB29">
        <v>11.096714973449711</v>
      </c>
      <c r="AC29">
        <v>1.64057184211297E-2</v>
      </c>
    </row>
    <row r="30" spans="1:29" x14ac:dyDescent="0.25">
      <c r="A30" t="s">
        <v>6420</v>
      </c>
      <c r="B30" t="s">
        <v>6421</v>
      </c>
      <c r="C30">
        <v>1.1550750732421879</v>
      </c>
      <c r="D30">
        <v>1.1693770885467529</v>
      </c>
      <c r="E30">
        <v>1.198114156723022</v>
      </c>
      <c r="F30">
        <v>1.2019393444061279</v>
      </c>
      <c r="G30">
        <v>1.1959831714630129</v>
      </c>
      <c r="H30">
        <v>1.157140374183655</v>
      </c>
      <c r="I30">
        <v>1.154624938964844</v>
      </c>
      <c r="J30">
        <v>1.1526801586151121</v>
      </c>
      <c r="K30">
        <v>1.150483131408691</v>
      </c>
      <c r="L30">
        <v>1.14922022819519</v>
      </c>
      <c r="M30">
        <v>1.1480439901351931</v>
      </c>
      <c r="N30">
        <v>1.1443711519241331</v>
      </c>
      <c r="O30">
        <v>1.1441159248352051</v>
      </c>
      <c r="P30">
        <v>1.141784191131592</v>
      </c>
      <c r="Q30">
        <v>1.1401164531707759</v>
      </c>
      <c r="R30">
        <v>1.141350984573364</v>
      </c>
      <c r="S30">
        <v>1.1404862403869629</v>
      </c>
      <c r="T30">
        <v>1.144463062286377</v>
      </c>
      <c r="U30">
        <v>1.1476773023605349</v>
      </c>
      <c r="V30">
        <v>1.146453857421875</v>
      </c>
      <c r="W30">
        <v>1.1457351446151729</v>
      </c>
      <c r="X30">
        <v>1.1452581882476811</v>
      </c>
      <c r="Y30">
        <v>1.144788265228271</v>
      </c>
      <c r="Z30">
        <v>1.1465785503387449</v>
      </c>
      <c r="AA30">
        <v>1.157097697257996</v>
      </c>
      <c r="AB30">
        <v>1.157349109649658</v>
      </c>
      <c r="AC30">
        <v>7.8675067012090594E-5</v>
      </c>
    </row>
    <row r="31" spans="1:29" x14ac:dyDescent="0.25">
      <c r="A31" t="s">
        <v>6422</v>
      </c>
      <c r="B31" t="s">
        <v>6423</v>
      </c>
      <c r="C31">
        <v>0.90377748012542725</v>
      </c>
      <c r="D31">
        <v>0.90229898691177368</v>
      </c>
      <c r="E31">
        <v>0.9139704704284668</v>
      </c>
      <c r="F31">
        <v>0.90899711847305298</v>
      </c>
      <c r="G31">
        <v>0.90200674533843994</v>
      </c>
      <c r="H31">
        <v>0.89448744058609009</v>
      </c>
      <c r="I31">
        <v>0.88721060752868652</v>
      </c>
      <c r="J31">
        <v>0.88201576471328735</v>
      </c>
      <c r="K31">
        <v>0.87607800960540771</v>
      </c>
      <c r="L31">
        <v>0.87437587976455688</v>
      </c>
      <c r="M31">
        <v>0.87193232774734497</v>
      </c>
      <c r="N31">
        <v>0.86660748720169067</v>
      </c>
      <c r="O31">
        <v>0.86141300201416016</v>
      </c>
      <c r="P31">
        <v>0.85756134986877441</v>
      </c>
      <c r="Q31">
        <v>0.85386896133422852</v>
      </c>
      <c r="R31">
        <v>0.85180854797363281</v>
      </c>
      <c r="S31">
        <v>0.84979641437530518</v>
      </c>
      <c r="T31">
        <v>0.84617763757705688</v>
      </c>
      <c r="U31">
        <v>0.84500521421432495</v>
      </c>
      <c r="V31">
        <v>0.84295427799224854</v>
      </c>
      <c r="W31">
        <v>0.84170424938201904</v>
      </c>
      <c r="X31">
        <v>0.83968544006347656</v>
      </c>
      <c r="Y31">
        <v>0.83847218751907349</v>
      </c>
      <c r="Z31">
        <v>0.83525782823562622</v>
      </c>
      <c r="AA31">
        <v>0.83192574977874756</v>
      </c>
      <c r="AB31">
        <v>0.83038586378097534</v>
      </c>
      <c r="AC31">
        <v>-3.3819758291510071E-3</v>
      </c>
    </row>
    <row r="32" spans="1:29" x14ac:dyDescent="0.25">
      <c r="A32" t="s">
        <v>6424</v>
      </c>
      <c r="B32" t="s">
        <v>6425</v>
      </c>
      <c r="C32">
        <v>1.0394564867019651</v>
      </c>
      <c r="D32">
        <v>1.0423820018768311</v>
      </c>
      <c r="E32">
        <v>1.0351976156234739</v>
      </c>
      <c r="F32">
        <v>1.0396755933761599</v>
      </c>
      <c r="G32">
        <v>1.035987019538879</v>
      </c>
      <c r="H32">
        <v>1.037988543510437</v>
      </c>
      <c r="I32">
        <v>1.034305095672607</v>
      </c>
      <c r="J32">
        <v>1.0327891111373899</v>
      </c>
      <c r="K32">
        <v>1.0306158065795901</v>
      </c>
      <c r="L32">
        <v>1.03277587890625</v>
      </c>
      <c r="M32">
        <v>1.034292340278625</v>
      </c>
      <c r="N32">
        <v>1.0405896902084351</v>
      </c>
      <c r="O32">
        <v>1.0397524833679199</v>
      </c>
      <c r="P32">
        <v>1.04036021232605</v>
      </c>
      <c r="Q32">
        <v>1.0412294864654541</v>
      </c>
      <c r="R32">
        <v>1.043858528137207</v>
      </c>
      <c r="S32">
        <v>1.046650886535645</v>
      </c>
      <c r="T32">
        <v>1.0567243099212651</v>
      </c>
      <c r="U32">
        <v>1.060818552970886</v>
      </c>
      <c r="V32">
        <v>1.064154267311096</v>
      </c>
      <c r="W32">
        <v>1.0650864839553831</v>
      </c>
      <c r="X32">
        <v>1.065055727958679</v>
      </c>
      <c r="Y32">
        <v>1.0730299949646001</v>
      </c>
      <c r="Z32">
        <v>1.079417824745178</v>
      </c>
      <c r="AA32">
        <v>1.0821924209594731</v>
      </c>
      <c r="AB32">
        <v>1.0869191884994509</v>
      </c>
      <c r="AC32">
        <v>1.7875675639893449E-3</v>
      </c>
    </row>
    <row r="33" spans="1:29" x14ac:dyDescent="0.25">
      <c r="A33" t="s">
        <v>6426</v>
      </c>
      <c r="B33" t="s">
        <v>6427</v>
      </c>
      <c r="C33">
        <v>-0.13567900657653811</v>
      </c>
      <c r="D33">
        <v>-0.1400830149650574</v>
      </c>
      <c r="E33">
        <v>-0.12122712284326551</v>
      </c>
      <c r="F33">
        <v>-0.13067847490310669</v>
      </c>
      <c r="G33">
        <v>-0.13398024439811709</v>
      </c>
      <c r="H33">
        <v>-0.14350111782550809</v>
      </c>
      <c r="I33">
        <v>-0.14709445834159851</v>
      </c>
      <c r="J33">
        <v>-0.15077333152294159</v>
      </c>
      <c r="K33">
        <v>-0.15453778207302091</v>
      </c>
      <c r="L33">
        <v>-0.15839999914169309</v>
      </c>
      <c r="M33">
        <v>-0.1623599976301193</v>
      </c>
      <c r="N33">
        <v>-0.17398221790790561</v>
      </c>
      <c r="O33">
        <v>-0.17833945155143741</v>
      </c>
      <c r="P33">
        <v>-0.18279889225959781</v>
      </c>
      <c r="Q33">
        <v>-0.187360554933548</v>
      </c>
      <c r="R33">
        <v>-0.19205000996589661</v>
      </c>
      <c r="S33">
        <v>-0.196854442358017</v>
      </c>
      <c r="T33">
        <v>-0.2105466574430466</v>
      </c>
      <c r="U33">
        <v>-0.21581333875656131</v>
      </c>
      <c r="V33">
        <v>-0.22120000422000891</v>
      </c>
      <c r="W33">
        <v>-0.2233822047710419</v>
      </c>
      <c r="X33">
        <v>-0.22537027299404139</v>
      </c>
      <c r="Y33">
        <v>-0.23455782234668729</v>
      </c>
      <c r="Z33">
        <v>-0.244159996509552</v>
      </c>
      <c r="AA33">
        <v>-0.2502666711807251</v>
      </c>
      <c r="AB33">
        <v>-0.25653332471847529</v>
      </c>
      <c r="AC33">
        <v>2.5806024646587659E-2</v>
      </c>
    </row>
    <row r="34" spans="1:29" x14ac:dyDescent="0.25">
      <c r="A34" t="s">
        <v>6428</v>
      </c>
      <c r="B34" t="s">
        <v>6429</v>
      </c>
      <c r="C34">
        <v>7.5655236840248108E-2</v>
      </c>
      <c r="D34">
        <v>9.1179437935352325E-2</v>
      </c>
      <c r="E34">
        <v>8.7079077959060669E-2</v>
      </c>
      <c r="F34">
        <v>8.9688144624233246E-2</v>
      </c>
      <c r="G34">
        <v>9.1325931251049042E-2</v>
      </c>
      <c r="H34">
        <v>7.5309179723262787E-2</v>
      </c>
      <c r="I34">
        <v>7.8939244151115417E-2</v>
      </c>
      <c r="J34">
        <v>8.0518990755081177E-2</v>
      </c>
      <c r="K34">
        <v>8.4284126758575439E-2</v>
      </c>
      <c r="L34">
        <v>8.5764974355697632E-2</v>
      </c>
      <c r="M34">
        <v>8.7006032466888428E-2</v>
      </c>
      <c r="N34">
        <v>8.1548281013965607E-2</v>
      </c>
      <c r="O34">
        <v>8.5474953055381775E-2</v>
      </c>
      <c r="P34">
        <v>8.4614403545856476E-2</v>
      </c>
      <c r="Q34">
        <v>8.3274431526660919E-2</v>
      </c>
      <c r="R34">
        <v>8.1910334527492523E-2</v>
      </c>
      <c r="S34">
        <v>8.0405399203300476E-2</v>
      </c>
      <c r="T34">
        <v>7.8911803662776947E-2</v>
      </c>
      <c r="U34">
        <v>7.7352255582809448E-2</v>
      </c>
      <c r="V34">
        <v>7.5725451111793518E-2</v>
      </c>
      <c r="W34">
        <v>7.4030064046382904E-2</v>
      </c>
      <c r="X34">
        <v>7.2264701128005981E-2</v>
      </c>
      <c r="Y34">
        <v>7.0688910782337189E-2</v>
      </c>
      <c r="Z34">
        <v>6.8779394030570984E-2</v>
      </c>
      <c r="AA34">
        <v>6.6795632243156433E-2</v>
      </c>
      <c r="AB34">
        <v>6.4736142754554749E-2</v>
      </c>
      <c r="AC34">
        <v>-6.2152845629327444E-3</v>
      </c>
    </row>
    <row r="35" spans="1:29" x14ac:dyDescent="0.25">
      <c r="A35" t="s">
        <v>6430</v>
      </c>
      <c r="B35" t="s">
        <v>6425</v>
      </c>
      <c r="C35">
        <v>7.9012066125869751E-2</v>
      </c>
      <c r="D35">
        <v>9.3855530023574829E-2</v>
      </c>
      <c r="E35">
        <v>9.0242326259613037E-2</v>
      </c>
      <c r="F35">
        <v>9.2868514358997345E-2</v>
      </c>
      <c r="G35">
        <v>9.411533921957016E-2</v>
      </c>
      <c r="H35">
        <v>7.8112535178661346E-2</v>
      </c>
      <c r="I35">
        <v>8.1756621599197388E-2</v>
      </c>
      <c r="J35">
        <v>8.3350449800491333E-2</v>
      </c>
      <c r="K35">
        <v>8.7129741907119751E-2</v>
      </c>
      <c r="L35">
        <v>8.8624820113182068E-2</v>
      </c>
      <c r="M35">
        <v>8.9880175888538361E-2</v>
      </c>
      <c r="N35">
        <v>8.4436796605587006E-2</v>
      </c>
      <c r="O35">
        <v>8.8377915322780609E-2</v>
      </c>
      <c r="P35">
        <v>8.7531879544258118E-2</v>
      </c>
      <c r="Q35">
        <v>8.6206495761871338E-2</v>
      </c>
      <c r="R35">
        <v>8.4857054054737091E-2</v>
      </c>
      <c r="S35">
        <v>8.3366855978965759E-2</v>
      </c>
      <c r="T35">
        <v>8.1888064742088318E-2</v>
      </c>
      <c r="U35">
        <v>8.0343395471572876E-2</v>
      </c>
      <c r="V35">
        <v>7.8731551766395569E-2</v>
      </c>
      <c r="W35">
        <v>7.705119252204895E-2</v>
      </c>
      <c r="X35">
        <v>7.5300939381122589E-2</v>
      </c>
      <c r="Y35">
        <v>7.374032586812973E-2</v>
      </c>
      <c r="Z35">
        <v>7.1846067905426025E-2</v>
      </c>
      <c r="AA35">
        <v>6.9877639412879944E-2</v>
      </c>
      <c r="AB35">
        <v>6.7833557724952698E-2</v>
      </c>
      <c r="AC35">
        <v>-6.0831642718416354E-3</v>
      </c>
    </row>
    <row r="36" spans="1:29" x14ac:dyDescent="0.25">
      <c r="A36" t="s">
        <v>6431</v>
      </c>
      <c r="B36" t="s">
        <v>6427</v>
      </c>
      <c r="C36">
        <v>-3.3568276558071371E-3</v>
      </c>
      <c r="D36">
        <v>-2.676090225577354E-3</v>
      </c>
      <c r="E36">
        <v>-3.1632478348910809E-3</v>
      </c>
      <c r="F36">
        <v>-3.1803685706108809E-3</v>
      </c>
      <c r="G36">
        <v>-2.7894102968275551E-3</v>
      </c>
      <c r="H36">
        <v>-2.8033573180437088E-3</v>
      </c>
      <c r="I36">
        <v>-2.817373955622315E-3</v>
      </c>
      <c r="J36">
        <v>-2.831460908055305E-3</v>
      </c>
      <c r="K36">
        <v>-2.845618175342679E-3</v>
      </c>
      <c r="L36">
        <v>-2.859846455976367E-3</v>
      </c>
      <c r="M36">
        <v>-2.8741455171257262E-3</v>
      </c>
      <c r="N36">
        <v>-2.8885162901133299E-3</v>
      </c>
      <c r="O36">
        <v>-2.902958774939179E-3</v>
      </c>
      <c r="P36">
        <v>-2.917473902925849E-3</v>
      </c>
      <c r="Q36">
        <v>-2.9320612084120512E-3</v>
      </c>
      <c r="R36">
        <v>-2.9467216227203612E-3</v>
      </c>
      <c r="S36">
        <v>-2.961454913020134E-3</v>
      </c>
      <c r="T36">
        <v>-2.9762622434645891E-3</v>
      </c>
      <c r="U36">
        <v>-2.991143381223083E-3</v>
      </c>
      <c r="V36">
        <v>-3.0060992576181889E-3</v>
      </c>
      <c r="W36">
        <v>-3.021129639819264E-3</v>
      </c>
      <c r="X36">
        <v>-3.0362352263182402E-3</v>
      </c>
      <c r="Y36">
        <v>-3.051416482776403E-3</v>
      </c>
      <c r="Z36">
        <v>-3.0666736420243979E-3</v>
      </c>
      <c r="AA36">
        <v>-3.0820071697235112E-3</v>
      </c>
      <c r="AB36">
        <v>-3.0974170658737421E-3</v>
      </c>
      <c r="AC36">
        <v>-3.211943369830661E-3</v>
      </c>
    </row>
    <row r="37" spans="1:29" x14ac:dyDescent="0.25">
      <c r="A37" t="s">
        <v>6432</v>
      </c>
      <c r="B37" t="s">
        <v>6433</v>
      </c>
      <c r="C37">
        <v>0.1511262655258179</v>
      </c>
      <c r="D37">
        <v>0.14815959334373471</v>
      </c>
      <c r="E37">
        <v>0.16019494831562039</v>
      </c>
      <c r="F37">
        <v>0.1662524938583374</v>
      </c>
      <c r="G37">
        <v>0.16565272212028501</v>
      </c>
      <c r="H37">
        <v>0.15566445887088781</v>
      </c>
      <c r="I37">
        <v>0.1563756912946701</v>
      </c>
      <c r="J37">
        <v>0.1576043963432312</v>
      </c>
      <c r="K37">
        <v>0.1573585569858551</v>
      </c>
      <c r="L37">
        <v>0.15653848648071289</v>
      </c>
      <c r="M37">
        <v>0.1563933938741684</v>
      </c>
      <c r="N37">
        <v>0.16359575092792511</v>
      </c>
      <c r="O37">
        <v>0.16345563530921939</v>
      </c>
      <c r="P37">
        <v>0.16529396176338201</v>
      </c>
      <c r="Q37">
        <v>0.16896787285804751</v>
      </c>
      <c r="R37">
        <v>0.1736142635345459</v>
      </c>
      <c r="S37">
        <v>0.17606404423713681</v>
      </c>
      <c r="T37">
        <v>0.1831601411104202</v>
      </c>
      <c r="U37">
        <v>0.18711782991886139</v>
      </c>
      <c r="V37">
        <v>0.1895131319761276</v>
      </c>
      <c r="W37">
        <v>0.19168521463870999</v>
      </c>
      <c r="X37">
        <v>0.19491615891456601</v>
      </c>
      <c r="Y37">
        <v>0.19714570045471189</v>
      </c>
      <c r="Z37">
        <v>0.20394398272037509</v>
      </c>
      <c r="AA37">
        <v>0.21945175528526309</v>
      </c>
      <c r="AB37">
        <v>0.22321496903896329</v>
      </c>
      <c r="AC37">
        <v>1.5723111981326809E-2</v>
      </c>
    </row>
    <row r="38" spans="1:29" x14ac:dyDescent="0.25">
      <c r="A38" t="s">
        <v>6430</v>
      </c>
      <c r="B38" t="s">
        <v>6425</v>
      </c>
      <c r="C38">
        <v>0.1803461164236069</v>
      </c>
      <c r="D38">
        <v>0.18131618201732641</v>
      </c>
      <c r="E38">
        <v>0.1927014887332916</v>
      </c>
      <c r="F38">
        <v>0.19916535913944239</v>
      </c>
      <c r="G38">
        <v>0.19897700846195221</v>
      </c>
      <c r="H38">
        <v>0.18940529227256769</v>
      </c>
      <c r="I38">
        <v>0.19053828716278079</v>
      </c>
      <c r="J38">
        <v>0.19219402968883509</v>
      </c>
      <c r="K38">
        <v>0.1923805624246597</v>
      </c>
      <c r="L38">
        <v>0.1919982731342316</v>
      </c>
      <c r="M38">
        <v>0.1922964155673981</v>
      </c>
      <c r="N38">
        <v>0.19994756579399109</v>
      </c>
      <c r="O38">
        <v>0.2002618461847305</v>
      </c>
      <c r="P38">
        <v>0.2025602459907532</v>
      </c>
      <c r="Q38">
        <v>0.2066999822854996</v>
      </c>
      <c r="R38">
        <v>0.21181802451610571</v>
      </c>
      <c r="S38">
        <v>0.214745357632637</v>
      </c>
      <c r="T38">
        <v>0.22232496738433841</v>
      </c>
      <c r="U38">
        <v>0.22677221894264221</v>
      </c>
      <c r="V38">
        <v>0.2296631932258606</v>
      </c>
      <c r="W38">
        <v>0.232337161898613</v>
      </c>
      <c r="X38">
        <v>0.23607625067234039</v>
      </c>
      <c r="Y38">
        <v>0.23882029950618741</v>
      </c>
      <c r="Z38">
        <v>0.24613951146602631</v>
      </c>
      <c r="AA38">
        <v>0.26217472553253168</v>
      </c>
      <c r="AB38">
        <v>0.2664719820022583</v>
      </c>
      <c r="AC38">
        <v>1.5738210630853011E-2</v>
      </c>
    </row>
    <row r="39" spans="1:29" x14ac:dyDescent="0.25">
      <c r="A39" t="s">
        <v>6431</v>
      </c>
      <c r="B39" t="s">
        <v>6427</v>
      </c>
      <c r="C39">
        <v>-2.9219843447208401E-2</v>
      </c>
      <c r="D39">
        <v>-3.3156592398881912E-2</v>
      </c>
      <c r="E39">
        <v>-3.2506540417671197E-2</v>
      </c>
      <c r="F39">
        <v>-3.2912872731685638E-2</v>
      </c>
      <c r="G39">
        <v>-3.3324282616376877E-2</v>
      </c>
      <c r="H39">
        <v>-3.3740837126970291E-2</v>
      </c>
      <c r="I39">
        <v>-3.4162595868110657E-2</v>
      </c>
      <c r="J39">
        <v>-3.4589629620313637E-2</v>
      </c>
      <c r="K39">
        <v>-3.5022001713514328E-2</v>
      </c>
      <c r="L39">
        <v>-3.545977920293808E-2</v>
      </c>
      <c r="M39">
        <v>-3.5903021693229682E-2</v>
      </c>
      <c r="N39">
        <v>-3.6351811140775681E-2</v>
      </c>
      <c r="O39">
        <v>-3.6806207150220871E-2</v>
      </c>
      <c r="P39">
        <v>-3.7266284227371223E-2</v>
      </c>
      <c r="Q39">
        <v>-3.7732116878032677E-2</v>
      </c>
      <c r="R39">
        <v>-3.8203764706850052E-2</v>
      </c>
      <c r="S39">
        <v>-3.8681313395500183E-2</v>
      </c>
      <c r="T39">
        <v>-3.916482999920845E-2</v>
      </c>
      <c r="U39">
        <v>-3.9654389023780823E-2</v>
      </c>
      <c r="V39">
        <v>-4.015006497502327E-2</v>
      </c>
      <c r="W39">
        <v>-4.0651947259902947E-2</v>
      </c>
      <c r="X39">
        <v>-4.1160095483064651E-2</v>
      </c>
      <c r="Y39">
        <v>-4.1674595326185233E-2</v>
      </c>
      <c r="Z39">
        <v>-4.2195525020360947E-2</v>
      </c>
      <c r="AA39">
        <v>-4.2722977697849267E-2</v>
      </c>
      <c r="AB39">
        <v>-4.3257012963294983E-2</v>
      </c>
      <c r="AC39">
        <v>1.581622596893317E-2</v>
      </c>
    </row>
    <row r="40" spans="1:29" x14ac:dyDescent="0.25">
      <c r="A40" t="s">
        <v>6434</v>
      </c>
      <c r="B40" t="s">
        <v>6435</v>
      </c>
      <c r="C40">
        <v>2.4516144767403599E-2</v>
      </c>
      <c r="D40">
        <v>2.773905731737614E-2</v>
      </c>
      <c r="E40">
        <v>3.6869682371616357E-2</v>
      </c>
      <c r="F40">
        <v>3.7001598626375198E-2</v>
      </c>
      <c r="G40">
        <v>3.6997754126787193E-2</v>
      </c>
      <c r="H40">
        <v>3.1679324805736542E-2</v>
      </c>
      <c r="I40">
        <v>3.2099384814500809E-2</v>
      </c>
      <c r="J40">
        <v>3.2540962100028992E-2</v>
      </c>
      <c r="K40">
        <v>3.2762393355369568E-2</v>
      </c>
      <c r="L40">
        <v>3.2540876418352127E-2</v>
      </c>
      <c r="M40">
        <v>3.2712269574403763E-2</v>
      </c>
      <c r="N40">
        <v>3.2619658857584E-2</v>
      </c>
      <c r="O40">
        <v>3.3772323280572891E-2</v>
      </c>
      <c r="P40">
        <v>3.4314487129449837E-2</v>
      </c>
      <c r="Q40">
        <v>3.4005191177129752E-2</v>
      </c>
      <c r="R40">
        <v>3.4017890691757202E-2</v>
      </c>
      <c r="S40">
        <v>3.4220378845930099E-2</v>
      </c>
      <c r="T40">
        <v>3.6213483661413193E-2</v>
      </c>
      <c r="U40">
        <v>3.8202010095119483E-2</v>
      </c>
      <c r="V40">
        <v>3.8261011242866523E-2</v>
      </c>
      <c r="W40">
        <v>3.8315579295158393E-2</v>
      </c>
      <c r="X40">
        <v>3.839188814163208E-2</v>
      </c>
      <c r="Y40">
        <v>3.8481410592794418E-2</v>
      </c>
      <c r="Z40">
        <v>3.8597259670495987E-2</v>
      </c>
      <c r="AA40">
        <v>3.8924511522054672E-2</v>
      </c>
      <c r="AB40">
        <v>3.9012208580970757E-2</v>
      </c>
      <c r="AC40">
        <v>1.8755424969591591E-2</v>
      </c>
    </row>
    <row r="41" spans="1:29" x14ac:dyDescent="0.25">
      <c r="A41" t="s">
        <v>6436</v>
      </c>
      <c r="B41" t="s">
        <v>6425</v>
      </c>
      <c r="C41">
        <v>2.4516144767403599E-2</v>
      </c>
      <c r="D41">
        <v>2.773905731737614E-2</v>
      </c>
      <c r="E41">
        <v>3.6869682371616357E-2</v>
      </c>
      <c r="F41">
        <v>3.7001598626375198E-2</v>
      </c>
      <c r="G41">
        <v>3.6997754126787193E-2</v>
      </c>
      <c r="H41">
        <v>3.1679324805736542E-2</v>
      </c>
      <c r="I41">
        <v>3.2099384814500809E-2</v>
      </c>
      <c r="J41">
        <v>3.2540962100028992E-2</v>
      </c>
      <c r="K41">
        <v>3.2762393355369568E-2</v>
      </c>
      <c r="L41">
        <v>3.2540876418352127E-2</v>
      </c>
      <c r="M41">
        <v>3.2712269574403763E-2</v>
      </c>
      <c r="N41">
        <v>3.2619658857584E-2</v>
      </c>
      <c r="O41">
        <v>3.3772323280572891E-2</v>
      </c>
      <c r="P41">
        <v>3.4314487129449837E-2</v>
      </c>
      <c r="Q41">
        <v>3.4005191177129752E-2</v>
      </c>
      <c r="R41">
        <v>3.4017890691757202E-2</v>
      </c>
      <c r="S41">
        <v>3.4220378845930099E-2</v>
      </c>
      <c r="T41">
        <v>3.6213483661413193E-2</v>
      </c>
      <c r="U41">
        <v>3.8202010095119483E-2</v>
      </c>
      <c r="V41">
        <v>3.8261011242866523E-2</v>
      </c>
      <c r="W41">
        <v>3.8315579295158393E-2</v>
      </c>
      <c r="X41">
        <v>3.839188814163208E-2</v>
      </c>
      <c r="Y41">
        <v>3.8481410592794418E-2</v>
      </c>
      <c r="Z41">
        <v>3.8597259670495987E-2</v>
      </c>
      <c r="AA41">
        <v>3.8924511522054672E-2</v>
      </c>
      <c r="AB41">
        <v>3.9012208580970757E-2</v>
      </c>
      <c r="AC41">
        <v>1.8755424969591591E-2</v>
      </c>
    </row>
    <row r="42" spans="1:29" x14ac:dyDescent="0.25">
      <c r="A42" t="s">
        <v>6437</v>
      </c>
      <c r="B42" t="s">
        <v>6427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6401</v>
      </c>
    </row>
    <row r="43" spans="1:29" x14ac:dyDescent="0.25">
      <c r="A43" t="s">
        <v>6438</v>
      </c>
      <c r="B43" t="s">
        <v>6439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6401</v>
      </c>
    </row>
    <row r="44" spans="1:29" x14ac:dyDescent="0.25">
      <c r="A44" t="s">
        <v>6440</v>
      </c>
      <c r="B44" t="s">
        <v>6441</v>
      </c>
      <c r="C44">
        <v>0.2199999988079071</v>
      </c>
      <c r="D44">
        <v>0.2199999988079071</v>
      </c>
      <c r="E44">
        <v>0.19409576058387759</v>
      </c>
      <c r="F44">
        <v>0.1962602436542511</v>
      </c>
      <c r="G44">
        <v>0.20191375911235809</v>
      </c>
      <c r="H44">
        <v>0.19958573579788211</v>
      </c>
      <c r="I44">
        <v>0.1924767792224884</v>
      </c>
      <c r="J44">
        <v>0.19052876532077789</v>
      </c>
      <c r="K44">
        <v>0.19141966104507449</v>
      </c>
      <c r="L44">
        <v>0.19925971329212189</v>
      </c>
      <c r="M44">
        <v>0.20169101655483249</v>
      </c>
      <c r="N44">
        <v>0.20041407644748691</v>
      </c>
      <c r="O44">
        <v>0.20613813400268549</v>
      </c>
      <c r="P44">
        <v>0.20797997713088989</v>
      </c>
      <c r="Q44">
        <v>0.20880408585071561</v>
      </c>
      <c r="R44">
        <v>0.20646218955516821</v>
      </c>
      <c r="S44">
        <v>0.20617420971393591</v>
      </c>
      <c r="T44">
        <v>0.20478756725788119</v>
      </c>
      <c r="U44">
        <v>0.20613133907318121</v>
      </c>
      <c r="V44">
        <v>0.21301849186420441</v>
      </c>
      <c r="W44">
        <v>0.21563901007175451</v>
      </c>
      <c r="X44">
        <v>0.2152981907129288</v>
      </c>
      <c r="Y44">
        <v>0.21607242524623871</v>
      </c>
      <c r="Z44">
        <v>0.21565629541873929</v>
      </c>
      <c r="AA44">
        <v>0.21549023687839511</v>
      </c>
      <c r="AB44">
        <v>0.2149240970611572</v>
      </c>
      <c r="AC44">
        <v>-9.3326871613186313E-4</v>
      </c>
    </row>
    <row r="46" spans="1:29" x14ac:dyDescent="0.25">
      <c r="A46" t="s">
        <v>6442</v>
      </c>
      <c r="B46" t="s">
        <v>6443</v>
      </c>
      <c r="C46">
        <v>20.9080924987793</v>
      </c>
      <c r="D46">
        <v>20.730344772338871</v>
      </c>
      <c r="E46">
        <v>20.425363540649411</v>
      </c>
      <c r="F46">
        <v>20.387395858764648</v>
      </c>
      <c r="G46">
        <v>20.215347290039059</v>
      </c>
      <c r="H46">
        <v>20.182964324951168</v>
      </c>
      <c r="I46">
        <v>20.042171478271481</v>
      </c>
      <c r="J46">
        <v>19.97315788269043</v>
      </c>
      <c r="K46">
        <v>19.85806846618652</v>
      </c>
      <c r="L46">
        <v>19.849370956420898</v>
      </c>
      <c r="M46">
        <v>19.800251007080082</v>
      </c>
      <c r="N46">
        <v>19.776031494140621</v>
      </c>
      <c r="O46">
        <v>19.743986129760739</v>
      </c>
      <c r="P46">
        <v>19.78266525268555</v>
      </c>
      <c r="Q46">
        <v>19.767349243164059</v>
      </c>
      <c r="R46">
        <v>19.811489105224609</v>
      </c>
      <c r="S46">
        <v>19.824199676513668</v>
      </c>
      <c r="T46">
        <v>19.8565559387207</v>
      </c>
      <c r="U46">
        <v>19.8647575378418</v>
      </c>
      <c r="V46">
        <v>19.883792877197269</v>
      </c>
      <c r="W46">
        <v>19.915933609008789</v>
      </c>
      <c r="X46">
        <v>19.96514892578125</v>
      </c>
      <c r="Y46">
        <v>20.00703239440918</v>
      </c>
      <c r="Z46">
        <v>20.033309936523441</v>
      </c>
      <c r="AA46">
        <v>20.027750015258789</v>
      </c>
      <c r="AB46">
        <v>20.053745269775391</v>
      </c>
      <c r="AC46">
        <v>-1.6674223888658579E-3</v>
      </c>
    </row>
    <row r="49" spans="1:29" x14ac:dyDescent="0.25">
      <c r="B49" t="s">
        <v>6444</v>
      </c>
    </row>
    <row r="50" spans="1:29" x14ac:dyDescent="0.25">
      <c r="B50" t="s">
        <v>6445</v>
      </c>
    </row>
    <row r="51" spans="1:29" x14ac:dyDescent="0.25">
      <c r="A51" t="s">
        <v>6446</v>
      </c>
      <c r="B51" t="s">
        <v>6447</v>
      </c>
      <c r="C51">
        <v>3.7980000972747798</v>
      </c>
      <c r="D51">
        <v>3.7690000534057622</v>
      </c>
      <c r="E51">
        <v>3.8961730003356929</v>
      </c>
      <c r="F51">
        <v>3.8279330730438228</v>
      </c>
      <c r="G51">
        <v>3.7524881362915039</v>
      </c>
      <c r="H51">
        <v>3.749026775360107</v>
      </c>
      <c r="I51">
        <v>3.769584178924561</v>
      </c>
      <c r="J51">
        <v>3.7829363346099849</v>
      </c>
      <c r="K51">
        <v>3.8158800601959229</v>
      </c>
      <c r="L51">
        <v>3.8449559211730961</v>
      </c>
      <c r="M51">
        <v>3.900725364685059</v>
      </c>
      <c r="N51">
        <v>3.9501290321350102</v>
      </c>
      <c r="O51">
        <v>3.976621150970459</v>
      </c>
      <c r="P51">
        <v>4.0268673896789551</v>
      </c>
      <c r="Q51">
        <v>4.0884628295898438</v>
      </c>
      <c r="R51">
        <v>4.1433148384094238</v>
      </c>
      <c r="S51">
        <v>4.2148404121398926</v>
      </c>
      <c r="T51">
        <v>4.2884879112243652</v>
      </c>
      <c r="U51">
        <v>4.3588886260986328</v>
      </c>
      <c r="V51">
        <v>4.4208083152770996</v>
      </c>
      <c r="W51">
        <v>4.4891037940979004</v>
      </c>
      <c r="X51">
        <v>4.5656700134277344</v>
      </c>
      <c r="Y51">
        <v>4.6483631134033203</v>
      </c>
      <c r="Z51">
        <v>4.7218356132507324</v>
      </c>
      <c r="AA51">
        <v>4.774296760559082</v>
      </c>
      <c r="AB51">
        <v>4.8458251953125</v>
      </c>
      <c r="AC51">
        <v>9.793360615945268E-3</v>
      </c>
    </row>
    <row r="52" spans="1:29" x14ac:dyDescent="0.25">
      <c r="A52" t="s">
        <v>6448</v>
      </c>
      <c r="B52" t="s">
        <v>6449</v>
      </c>
      <c r="C52">
        <v>8.8940000534057617</v>
      </c>
      <c r="D52">
        <v>8.8529996871948242</v>
      </c>
      <c r="E52">
        <v>8.825108528137207</v>
      </c>
      <c r="F52">
        <v>8.720280647277832</v>
      </c>
      <c r="G52">
        <v>8.5965108871459961</v>
      </c>
      <c r="H52">
        <v>8.4690561294555664</v>
      </c>
      <c r="I52">
        <v>8.3461799621582031</v>
      </c>
      <c r="J52">
        <v>8.2442731857299805</v>
      </c>
      <c r="K52">
        <v>8.1368026733398438</v>
      </c>
      <c r="L52">
        <v>8.0697221755981445</v>
      </c>
      <c r="M52">
        <v>7.996757984161377</v>
      </c>
      <c r="N52">
        <v>7.9078960418701172</v>
      </c>
      <c r="O52">
        <v>7.8196187019348136</v>
      </c>
      <c r="P52">
        <v>7.7458577156066886</v>
      </c>
      <c r="Q52">
        <v>7.6745944023132324</v>
      </c>
      <c r="R52">
        <v>7.6185808181762704</v>
      </c>
      <c r="S52">
        <v>7.5669193267822266</v>
      </c>
      <c r="T52">
        <v>7.5029044151306152</v>
      </c>
      <c r="U52">
        <v>7.4592890739440918</v>
      </c>
      <c r="V52">
        <v>7.4087843894958496</v>
      </c>
      <c r="W52">
        <v>7.3651409149169922</v>
      </c>
      <c r="X52">
        <v>7.3153214454650879</v>
      </c>
      <c r="Y52">
        <v>7.2743325233459473</v>
      </c>
      <c r="Z52">
        <v>7.2160177230834961</v>
      </c>
      <c r="AA52">
        <v>7.1564273834228516</v>
      </c>
      <c r="AB52">
        <v>7.1130867004394531</v>
      </c>
      <c r="AC52">
        <v>-8.8978026958669298E-3</v>
      </c>
    </row>
    <row r="53" spans="1:29" x14ac:dyDescent="0.25">
      <c r="A53" t="s">
        <v>6450</v>
      </c>
      <c r="B53" t="s">
        <v>6451</v>
      </c>
      <c r="C53">
        <v>2.7141440659761429E-2</v>
      </c>
      <c r="D53">
        <v>2.1671907976269719E-2</v>
      </c>
      <c r="E53">
        <v>2.0559396594762799E-2</v>
      </c>
      <c r="F53">
        <v>1.9246665760874752E-2</v>
      </c>
      <c r="G53">
        <v>1.7691578716039661E-2</v>
      </c>
      <c r="H53">
        <v>1.8367305397987369E-2</v>
      </c>
      <c r="I53">
        <v>1.576538197696209E-2</v>
      </c>
      <c r="J53">
        <v>1.441360265016556E-2</v>
      </c>
      <c r="K53">
        <v>1.3131954707205301E-2</v>
      </c>
      <c r="L53">
        <v>1.217897981405258E-2</v>
      </c>
      <c r="M53">
        <v>1.0951190255582329E-2</v>
      </c>
      <c r="N53">
        <v>9.917818009853363E-3</v>
      </c>
      <c r="O53">
        <v>8.8992323726415634E-3</v>
      </c>
      <c r="P53">
        <v>8.0774398520588875E-3</v>
      </c>
      <c r="Q53">
        <v>7.3654688894748688E-3</v>
      </c>
      <c r="R53">
        <v>6.813503336161375E-3</v>
      </c>
      <c r="S53">
        <v>6.190198939293623E-3</v>
      </c>
      <c r="T53">
        <v>5.8268201537430286E-3</v>
      </c>
      <c r="U53">
        <v>5.4716197773814201E-3</v>
      </c>
      <c r="V53">
        <v>5.2271648310124874E-3</v>
      </c>
      <c r="W53">
        <v>4.7324551269412041E-3</v>
      </c>
      <c r="X53">
        <v>4.554335493594408E-3</v>
      </c>
      <c r="Y53">
        <v>4.5129810459911823E-3</v>
      </c>
      <c r="Z53">
        <v>4.6459231525659561E-3</v>
      </c>
      <c r="AA53">
        <v>4.3048118241131306E-3</v>
      </c>
      <c r="AB53">
        <v>4.0999199263751507E-3</v>
      </c>
      <c r="AC53">
        <v>-7.2816489854728328E-2</v>
      </c>
    </row>
    <row r="54" spans="1:29" x14ac:dyDescent="0.25">
      <c r="A54" t="s">
        <v>6452</v>
      </c>
      <c r="B54" t="s">
        <v>6453</v>
      </c>
      <c r="C54">
        <v>1.718999981880188</v>
      </c>
      <c r="D54">
        <v>1.7430000305175779</v>
      </c>
      <c r="E54">
        <v>1.75677490234375</v>
      </c>
      <c r="F54">
        <v>1.755207419395447</v>
      </c>
      <c r="G54">
        <v>1.7615089416503911</v>
      </c>
      <c r="H54">
        <v>1.773283958435059</v>
      </c>
      <c r="I54">
        <v>1.783743739128113</v>
      </c>
      <c r="J54">
        <v>1.799070000648499</v>
      </c>
      <c r="K54">
        <v>1.8155249357223511</v>
      </c>
      <c r="L54">
        <v>1.8356871604919429</v>
      </c>
      <c r="M54">
        <v>1.859787225723267</v>
      </c>
      <c r="N54">
        <v>1.8768314123153691</v>
      </c>
      <c r="O54">
        <v>1.8954900503158569</v>
      </c>
      <c r="P54">
        <v>1.9133785963058469</v>
      </c>
      <c r="Q54">
        <v>1.930626273155212</v>
      </c>
      <c r="R54">
        <v>1.948067426681519</v>
      </c>
      <c r="S54">
        <v>1.9633022546768191</v>
      </c>
      <c r="T54">
        <v>1.980021595954895</v>
      </c>
      <c r="U54">
        <v>1.997374296188354</v>
      </c>
      <c r="V54">
        <v>2.014204740524292</v>
      </c>
      <c r="W54">
        <v>2.0309474468231201</v>
      </c>
      <c r="X54">
        <v>2.045902013778687</v>
      </c>
      <c r="Y54">
        <v>2.058538436889648</v>
      </c>
      <c r="Z54">
        <v>2.071120023727417</v>
      </c>
      <c r="AA54">
        <v>2.0816540718078609</v>
      </c>
      <c r="AB54">
        <v>2.0930459499359131</v>
      </c>
      <c r="AC54">
        <v>7.9061974751206687E-3</v>
      </c>
    </row>
    <row r="55" spans="1:29" x14ac:dyDescent="0.25">
      <c r="A55" t="s">
        <v>6454</v>
      </c>
      <c r="B55" t="s">
        <v>6455</v>
      </c>
      <c r="C55">
        <v>4.070000171661377</v>
      </c>
      <c r="D55">
        <v>4.1570000648498544</v>
      </c>
      <c r="E55">
        <v>4.1973876953125</v>
      </c>
      <c r="F55">
        <v>4.175142765045166</v>
      </c>
      <c r="G55">
        <v>4.161524772644043</v>
      </c>
      <c r="H55">
        <v>4.161628246307373</v>
      </c>
      <c r="I55">
        <v>4.1423854827880859</v>
      </c>
      <c r="J55">
        <v>4.1302499771118164</v>
      </c>
      <c r="K55">
        <v>4.1072177886962891</v>
      </c>
      <c r="L55">
        <v>4.089634895324707</v>
      </c>
      <c r="M55">
        <v>4.0758166313171387</v>
      </c>
      <c r="N55">
        <v>4.0617537498474121</v>
      </c>
      <c r="O55">
        <v>4.0492558479309082</v>
      </c>
      <c r="P55">
        <v>4.036139965057373</v>
      </c>
      <c r="Q55">
        <v>4.0244531631469727</v>
      </c>
      <c r="R55">
        <v>4.0141730308532706</v>
      </c>
      <c r="S55">
        <v>4.0025067329406738</v>
      </c>
      <c r="T55">
        <v>3.990289688110352</v>
      </c>
      <c r="U55">
        <v>3.9771571159362789</v>
      </c>
      <c r="V55">
        <v>3.9656212329864502</v>
      </c>
      <c r="W55">
        <v>3.9597125053405762</v>
      </c>
      <c r="X55">
        <v>3.9569461345672612</v>
      </c>
      <c r="Y55">
        <v>3.9558701515197749</v>
      </c>
      <c r="Z55">
        <v>3.949787855148315</v>
      </c>
      <c r="AA55">
        <v>3.942285299301147</v>
      </c>
      <c r="AB55">
        <v>3.934660673141479</v>
      </c>
      <c r="AC55">
        <v>-1.3518213245307109E-3</v>
      </c>
    </row>
    <row r="56" spans="1:29" x14ac:dyDescent="0.25">
      <c r="A56" t="s">
        <v>6456</v>
      </c>
      <c r="B56" t="s">
        <v>6457</v>
      </c>
      <c r="C56">
        <v>0.28700000047683721</v>
      </c>
      <c r="D56">
        <v>0.27799999713897711</v>
      </c>
      <c r="E56">
        <v>0.28300997614860529</v>
      </c>
      <c r="F56">
        <v>0.29019376635551453</v>
      </c>
      <c r="G56">
        <v>0.29148229956626892</v>
      </c>
      <c r="H56">
        <v>0.29436203837394709</v>
      </c>
      <c r="I56">
        <v>0.2942594587802887</v>
      </c>
      <c r="J56">
        <v>0.29676124453544622</v>
      </c>
      <c r="K56">
        <v>0.29988932609558111</v>
      </c>
      <c r="L56">
        <v>0.30327612161636353</v>
      </c>
      <c r="M56">
        <v>0.30594274401664728</v>
      </c>
      <c r="N56">
        <v>0.30868449807167048</v>
      </c>
      <c r="O56">
        <v>0.31042665243148798</v>
      </c>
      <c r="P56">
        <v>0.31212377548217768</v>
      </c>
      <c r="Q56">
        <v>0.31364518404006958</v>
      </c>
      <c r="R56">
        <v>0.31460103392601008</v>
      </c>
      <c r="S56">
        <v>0.31441125273704529</v>
      </c>
      <c r="T56">
        <v>0.31541547179222112</v>
      </c>
      <c r="U56">
        <v>0.31645825505256647</v>
      </c>
      <c r="V56">
        <v>0.31727445125579828</v>
      </c>
      <c r="W56">
        <v>0.31839030981063843</v>
      </c>
      <c r="X56">
        <v>0.32113474607467651</v>
      </c>
      <c r="Y56">
        <v>0.32371371984481812</v>
      </c>
      <c r="Z56">
        <v>0.32621282339096069</v>
      </c>
      <c r="AA56">
        <v>0.32890263199806208</v>
      </c>
      <c r="AB56">
        <v>0.33185547590255737</v>
      </c>
      <c r="AC56">
        <v>5.8255969009095576E-3</v>
      </c>
    </row>
    <row r="57" spans="1:29" x14ac:dyDescent="0.25">
      <c r="A57" t="s">
        <v>6458</v>
      </c>
      <c r="B57" t="s">
        <v>6459</v>
      </c>
      <c r="C57">
        <v>1.698999881744385</v>
      </c>
      <c r="D57">
        <v>1.6449999809265139</v>
      </c>
      <c r="E57">
        <v>1.551642894744873</v>
      </c>
      <c r="F57">
        <v>1.696225166320801</v>
      </c>
      <c r="G57">
        <v>1.7037439346313481</v>
      </c>
      <c r="H57">
        <v>1.717843651771545</v>
      </c>
      <c r="I57">
        <v>1.7141890525817871</v>
      </c>
      <c r="J57">
        <v>1.726570844650269</v>
      </c>
      <c r="K57">
        <v>1.7334927320480349</v>
      </c>
      <c r="L57">
        <v>1.7414593696594241</v>
      </c>
      <c r="M57">
        <v>1.7435261011123659</v>
      </c>
      <c r="N57">
        <v>1.748579859733582</v>
      </c>
      <c r="O57">
        <v>1.7588886022567749</v>
      </c>
      <c r="P57">
        <v>1.760680198669434</v>
      </c>
      <c r="Q57">
        <v>1.7643089294433589</v>
      </c>
      <c r="R57">
        <v>1.7732752561569209</v>
      </c>
      <c r="S57">
        <v>1.7776222229003911</v>
      </c>
      <c r="T57">
        <v>1.781214714050293</v>
      </c>
      <c r="U57">
        <v>1.787179708480835</v>
      </c>
      <c r="V57">
        <v>1.7871336936950679</v>
      </c>
      <c r="W57">
        <v>1.789544343948364</v>
      </c>
      <c r="X57">
        <v>1.783160328865051</v>
      </c>
      <c r="Y57">
        <v>1.794121623039246</v>
      </c>
      <c r="Z57">
        <v>1.7890022993087771</v>
      </c>
      <c r="AA57">
        <v>1.7939790487289431</v>
      </c>
      <c r="AB57">
        <v>1.7876578569412229</v>
      </c>
      <c r="AC57">
        <v>2.036732534715036E-3</v>
      </c>
    </row>
    <row r="58" spans="1:29" x14ac:dyDescent="0.25">
      <c r="B58" t="s">
        <v>6460</v>
      </c>
    </row>
    <row r="59" spans="1:29" x14ac:dyDescent="0.25">
      <c r="A59" t="s">
        <v>6461</v>
      </c>
      <c r="B59" t="s">
        <v>6462</v>
      </c>
      <c r="C59">
        <v>1.1372020244598391</v>
      </c>
      <c r="D59">
        <v>1.1296460628509519</v>
      </c>
      <c r="E59">
        <v>1.121559619903564</v>
      </c>
      <c r="F59">
        <v>1.1229462623596189</v>
      </c>
      <c r="G59">
        <v>1.1212900876998899</v>
      </c>
      <c r="H59">
        <v>1.1200249195098879</v>
      </c>
      <c r="I59">
        <v>1.1175681352615361</v>
      </c>
      <c r="J59">
        <v>1.115031361579895</v>
      </c>
      <c r="K59">
        <v>1.111913204193115</v>
      </c>
      <c r="L59">
        <v>1.110136866569519</v>
      </c>
      <c r="M59">
        <v>1.109054803848267</v>
      </c>
      <c r="N59">
        <v>1.1088012456893921</v>
      </c>
      <c r="O59">
        <v>1.108698964118958</v>
      </c>
      <c r="P59">
        <v>1.1086215972900391</v>
      </c>
      <c r="Q59">
        <v>1.1086688041687009</v>
      </c>
      <c r="R59">
        <v>1.1087958812713621</v>
      </c>
      <c r="S59">
        <v>1.1088577508926389</v>
      </c>
      <c r="T59">
        <v>1.109289169311523</v>
      </c>
      <c r="U59">
        <v>1.1099312305450439</v>
      </c>
      <c r="V59">
        <v>1.1108086109161379</v>
      </c>
      <c r="W59">
        <v>1.1116988658905029</v>
      </c>
      <c r="X59">
        <v>1.1125843524932859</v>
      </c>
      <c r="Y59">
        <v>1.1132136583328249</v>
      </c>
      <c r="Z59">
        <v>1.1138513088226321</v>
      </c>
      <c r="AA59">
        <v>1.1144789457321169</v>
      </c>
      <c r="AB59">
        <v>1.115411520004272</v>
      </c>
      <c r="AC59">
        <v>-7.735993356356996E-4</v>
      </c>
    </row>
    <row r="60" spans="1:29" x14ac:dyDescent="0.25">
      <c r="A60" t="s">
        <v>6463</v>
      </c>
      <c r="B60" t="s">
        <v>6464</v>
      </c>
      <c r="C60">
        <v>5.4932622909545898</v>
      </c>
      <c r="D60">
        <v>5.4512238502502441</v>
      </c>
      <c r="E60">
        <v>5.5942635536193848</v>
      </c>
      <c r="F60">
        <v>5.6724443435668954</v>
      </c>
      <c r="G60">
        <v>5.6133580207824707</v>
      </c>
      <c r="H60">
        <v>5.6345701217651367</v>
      </c>
      <c r="I60">
        <v>5.6610550880432129</v>
      </c>
      <c r="J60">
        <v>5.7011103630065918</v>
      </c>
      <c r="K60">
        <v>5.7494773864746094</v>
      </c>
      <c r="L60">
        <v>5.7937173843383789</v>
      </c>
      <c r="M60">
        <v>5.859583854675293</v>
      </c>
      <c r="N60">
        <v>5.9198551177978516</v>
      </c>
      <c r="O60">
        <v>5.9622988700866699</v>
      </c>
      <c r="P60">
        <v>6.0222063064575204</v>
      </c>
      <c r="Q60">
        <v>6.0934762954711914</v>
      </c>
      <c r="R60">
        <v>6.1624584197998047</v>
      </c>
      <c r="S60">
        <v>6.2429232597351074</v>
      </c>
      <c r="T60">
        <v>6.324519157409668</v>
      </c>
      <c r="U60">
        <v>6.4030857086181641</v>
      </c>
      <c r="V60">
        <v>6.4698638916015616</v>
      </c>
      <c r="W60">
        <v>6.5457077026367188</v>
      </c>
      <c r="X60">
        <v>6.6215572357177734</v>
      </c>
      <c r="Y60">
        <v>6.7191123962402344</v>
      </c>
      <c r="Z60">
        <v>6.7931942939758301</v>
      </c>
      <c r="AA60">
        <v>6.8547530174255371</v>
      </c>
      <c r="AB60">
        <v>6.9248776435852051</v>
      </c>
      <c r="AC60">
        <v>9.3069661438578422E-3</v>
      </c>
    </row>
    <row r="61" spans="1:29" x14ac:dyDescent="0.25">
      <c r="A61" t="s">
        <v>6465</v>
      </c>
      <c r="B61" t="s">
        <v>6466</v>
      </c>
      <c r="C61">
        <v>13.816731452941889</v>
      </c>
      <c r="D61">
        <v>13.751790046691889</v>
      </c>
      <c r="E61">
        <v>13.692556381225589</v>
      </c>
      <c r="F61">
        <v>13.57257175445557</v>
      </c>
      <c r="G61">
        <v>13.439248085021971</v>
      </c>
      <c r="H61">
        <v>13.31624126434326</v>
      </c>
      <c r="I61">
        <v>13.18140697479248</v>
      </c>
      <c r="J61">
        <v>13.07674026489258</v>
      </c>
      <c r="K61">
        <v>12.96361827850342</v>
      </c>
      <c r="L61">
        <v>12.898385047912599</v>
      </c>
      <c r="M61">
        <v>12.83466911315918</v>
      </c>
      <c r="N61">
        <v>12.746928215026861</v>
      </c>
      <c r="O61">
        <v>12.6619930267334</v>
      </c>
      <c r="P61">
        <v>12.590859413146971</v>
      </c>
      <c r="Q61">
        <v>12.522244453430179</v>
      </c>
      <c r="R61">
        <v>12.47128486633301</v>
      </c>
      <c r="S61">
        <v>12.42142391204834</v>
      </c>
      <c r="T61">
        <v>12.36137580871582</v>
      </c>
      <c r="U61">
        <v>12.322304725646971</v>
      </c>
      <c r="V61">
        <v>12.27722644805908</v>
      </c>
      <c r="W61">
        <v>12.243106842041019</v>
      </c>
      <c r="X61">
        <v>12.202766418457029</v>
      </c>
      <c r="Y61">
        <v>12.170493125915529</v>
      </c>
      <c r="Z61">
        <v>12.116128921508791</v>
      </c>
      <c r="AA61">
        <v>12.05755710601807</v>
      </c>
      <c r="AB61">
        <v>12.01583671569824</v>
      </c>
      <c r="AC61">
        <v>-5.5706172826314182E-3</v>
      </c>
    </row>
    <row r="62" spans="1:29" x14ac:dyDescent="0.25">
      <c r="A62" t="s">
        <v>6467</v>
      </c>
      <c r="B62" t="s">
        <v>6468</v>
      </c>
      <c r="C62">
        <v>6.2836743891239166E-2</v>
      </c>
      <c r="D62">
        <v>6.0682859271764762E-2</v>
      </c>
      <c r="E62">
        <v>5.647699162364006E-2</v>
      </c>
      <c r="F62">
        <v>5.2176050841808319E-2</v>
      </c>
      <c r="G62">
        <v>5.0313025712966919E-2</v>
      </c>
      <c r="H62">
        <v>4.9542773514986038E-2</v>
      </c>
      <c r="I62">
        <v>4.5453388243913651E-2</v>
      </c>
      <c r="J62">
        <v>4.3708551675081253E-2</v>
      </c>
      <c r="K62">
        <v>4.2324129492044449E-2</v>
      </c>
      <c r="L62">
        <v>4.102792963385582E-2</v>
      </c>
      <c r="M62">
        <v>3.9548512548208237E-2</v>
      </c>
      <c r="N62">
        <v>3.8549240678548813E-2</v>
      </c>
      <c r="O62">
        <v>3.7303991615772247E-2</v>
      </c>
      <c r="P62">
        <v>3.5825777798891068E-2</v>
      </c>
      <c r="Q62">
        <v>3.4761935472488403E-2</v>
      </c>
      <c r="R62">
        <v>3.346535935997963E-2</v>
      </c>
      <c r="S62">
        <v>3.1272709369659417E-2</v>
      </c>
      <c r="T62">
        <v>2.8655329719185829E-2</v>
      </c>
      <c r="U62">
        <v>2.633517608046532E-2</v>
      </c>
      <c r="V62">
        <v>2.3717522621154789E-2</v>
      </c>
      <c r="W62">
        <v>2.1391961723566059E-2</v>
      </c>
      <c r="X62">
        <v>2.1286047995090481E-2</v>
      </c>
      <c r="Y62">
        <v>2.0930446684360501E-2</v>
      </c>
      <c r="Z62">
        <v>2.091952599585056E-2</v>
      </c>
      <c r="AA62">
        <v>2.069892548024654E-2</v>
      </c>
      <c r="AB62">
        <v>2.0787352696061131E-2</v>
      </c>
      <c r="AC62">
        <v>-4.3283155442123578E-2</v>
      </c>
    </row>
    <row r="63" spans="1:29" x14ac:dyDescent="0.25">
      <c r="A63" t="s">
        <v>6469</v>
      </c>
      <c r="B63" t="s">
        <v>6470</v>
      </c>
      <c r="C63">
        <v>-6.0251664370298393E-2</v>
      </c>
      <c r="D63">
        <v>5.1847741007804871E-2</v>
      </c>
      <c r="E63">
        <v>4.0821760892868042E-2</v>
      </c>
      <c r="F63">
        <v>3.9845682680606842E-2</v>
      </c>
      <c r="G63">
        <v>3.9298191666603088E-2</v>
      </c>
      <c r="H63">
        <v>3.9219707250595093E-2</v>
      </c>
      <c r="I63">
        <v>3.8519065827131271E-2</v>
      </c>
      <c r="J63">
        <v>3.7769664078950882E-2</v>
      </c>
      <c r="K63">
        <v>3.6856271326541901E-2</v>
      </c>
      <c r="L63">
        <v>3.5736244171857827E-2</v>
      </c>
      <c r="M63">
        <v>3.4776374697685242E-2</v>
      </c>
      <c r="N63">
        <v>3.3959928900003433E-2</v>
      </c>
      <c r="O63">
        <v>3.3223837614059448E-2</v>
      </c>
      <c r="P63">
        <v>3.2403219491243362E-2</v>
      </c>
      <c r="Q63">
        <v>3.1627137213945389E-2</v>
      </c>
      <c r="R63">
        <v>3.081937879323959E-2</v>
      </c>
      <c r="S63">
        <v>2.9961040243506432E-2</v>
      </c>
      <c r="T63">
        <v>2.9206413775682449E-2</v>
      </c>
      <c r="U63">
        <v>2.8070328757166859E-2</v>
      </c>
      <c r="V63">
        <v>2.730223722755909E-2</v>
      </c>
      <c r="W63">
        <v>2.6639280840754509E-2</v>
      </c>
      <c r="X63">
        <v>2.6186192408204079E-2</v>
      </c>
      <c r="Y63">
        <v>2.5764873251318932E-2</v>
      </c>
      <c r="Z63">
        <v>2.5329925119876862E-2</v>
      </c>
      <c r="AA63">
        <v>2.4927066639065739E-2</v>
      </c>
      <c r="AB63">
        <v>2.4422857910394669E-2</v>
      </c>
      <c r="AC63" t="s">
        <v>6401</v>
      </c>
    </row>
    <row r="64" spans="1:29" x14ac:dyDescent="0.25">
      <c r="A64" t="s">
        <v>6471</v>
      </c>
      <c r="B64" t="s">
        <v>6472</v>
      </c>
      <c r="C64">
        <v>20.467000961303711</v>
      </c>
      <c r="D64">
        <v>20.444999694824219</v>
      </c>
      <c r="E64">
        <v>20.510097503662109</v>
      </c>
      <c r="F64">
        <v>20.464981079101559</v>
      </c>
      <c r="G64">
        <v>20.26726150512695</v>
      </c>
      <c r="H64">
        <v>20.16519927978516</v>
      </c>
      <c r="I64">
        <v>20.05034255981445</v>
      </c>
      <c r="J64">
        <v>19.979860305786129</v>
      </c>
      <c r="K64">
        <v>19.908805847167969</v>
      </c>
      <c r="L64">
        <v>19.884735107421879</v>
      </c>
      <c r="M64">
        <v>19.8825569152832</v>
      </c>
      <c r="N64">
        <v>19.853874206542969</v>
      </c>
      <c r="O64">
        <v>19.810300827026371</v>
      </c>
      <c r="P64">
        <v>19.795047760009769</v>
      </c>
      <c r="Q64">
        <v>19.796089172363281</v>
      </c>
      <c r="R64">
        <v>19.812013626098629</v>
      </c>
      <c r="S64">
        <v>19.839601516723629</v>
      </c>
      <c r="T64">
        <v>19.858333587646481</v>
      </c>
      <c r="U64">
        <v>19.896347045898441</v>
      </c>
      <c r="V64">
        <v>19.913827896118161</v>
      </c>
      <c r="W64">
        <v>19.952838897705082</v>
      </c>
      <c r="X64">
        <v>19.98813438415527</v>
      </c>
      <c r="Y64">
        <v>20.054937362670898</v>
      </c>
      <c r="Z64">
        <v>20.073974609375</v>
      </c>
      <c r="AA64">
        <v>20.077547073364261</v>
      </c>
      <c r="AB64">
        <v>20.106132507324219</v>
      </c>
      <c r="AC64">
        <v>-7.1130736358437918E-4</v>
      </c>
    </row>
    <row r="66" spans="1:29" x14ac:dyDescent="0.25">
      <c r="A66" t="s">
        <v>6473</v>
      </c>
      <c r="B66" t="s">
        <v>6474</v>
      </c>
      <c r="C66">
        <v>0.44109153747558588</v>
      </c>
      <c r="D66">
        <v>0.28534507751464838</v>
      </c>
      <c r="E66">
        <v>-8.4733963012695313E-2</v>
      </c>
      <c r="F66">
        <v>-7.7585220336914063E-2</v>
      </c>
      <c r="G66">
        <v>-5.1914215087890618E-2</v>
      </c>
      <c r="H66">
        <v>1.7765045166015622E-2</v>
      </c>
      <c r="I66">
        <v>-8.17108154296875E-3</v>
      </c>
      <c r="J66">
        <v>-6.702423095703125E-3</v>
      </c>
      <c r="K66">
        <v>-5.0737380981445313E-2</v>
      </c>
      <c r="L66">
        <v>-3.5364151000976563E-2</v>
      </c>
      <c r="M66">
        <v>-8.2305908203125E-2</v>
      </c>
      <c r="N66">
        <v>-7.784271240234375E-2</v>
      </c>
      <c r="O66">
        <v>-6.6314697265625E-2</v>
      </c>
      <c r="P66">
        <v>-1.238250732421875E-2</v>
      </c>
      <c r="Q66">
        <v>-2.873992919921875E-2</v>
      </c>
      <c r="R66">
        <v>-5.245208740234375E-4</v>
      </c>
      <c r="S66">
        <v>-1.5401840209960939E-2</v>
      </c>
      <c r="T66">
        <v>-1.77764892578125E-3</v>
      </c>
      <c r="U66">
        <v>-3.1589508056640618E-2</v>
      </c>
      <c r="V66">
        <v>-3.0035018920898441E-2</v>
      </c>
      <c r="W66">
        <v>-3.6905288696289063E-2</v>
      </c>
      <c r="X66">
        <v>-2.2985458374023441E-2</v>
      </c>
      <c r="Y66">
        <v>-4.790496826171875E-2</v>
      </c>
      <c r="Z66">
        <v>-4.06646728515625E-2</v>
      </c>
      <c r="AA66">
        <v>-4.979705810546875E-2</v>
      </c>
      <c r="AB66">
        <v>-5.2387237548828118E-2</v>
      </c>
      <c r="AC66" t="s">
        <v>6401</v>
      </c>
    </row>
    <row r="68" spans="1:29" x14ac:dyDescent="0.25">
      <c r="A68" t="s">
        <v>6475</v>
      </c>
      <c r="B68" t="s">
        <v>6476</v>
      </c>
      <c r="C68">
        <v>18.153999328613281</v>
      </c>
      <c r="D68">
        <v>17.917999267578121</v>
      </c>
      <c r="E68">
        <v>17.870977401733398</v>
      </c>
      <c r="F68">
        <v>17.906637191772461</v>
      </c>
      <c r="G68">
        <v>17.94229698181152</v>
      </c>
      <c r="H68">
        <v>17.937080383300781</v>
      </c>
      <c r="I68">
        <v>17.930948257446289</v>
      </c>
      <c r="J68">
        <v>17.9248161315918</v>
      </c>
      <c r="K68">
        <v>17.918685913085941</v>
      </c>
      <c r="L68">
        <v>17.912553787231449</v>
      </c>
      <c r="M68">
        <v>17.90642166137695</v>
      </c>
      <c r="N68">
        <v>17.900289535522461</v>
      </c>
      <c r="O68">
        <v>17.894159317016602</v>
      </c>
      <c r="P68">
        <v>17.888027191162109</v>
      </c>
      <c r="Q68">
        <v>17.881895065307621</v>
      </c>
      <c r="R68">
        <v>17.879863739013668</v>
      </c>
      <c r="S68">
        <v>17.869632720947269</v>
      </c>
      <c r="T68">
        <v>17.86760139465332</v>
      </c>
      <c r="U68">
        <v>17.865570068359379</v>
      </c>
      <c r="V68">
        <v>17.86353874206543</v>
      </c>
      <c r="W68">
        <v>17.861507415771481</v>
      </c>
      <c r="X68">
        <v>17.859476089477539</v>
      </c>
      <c r="Y68">
        <v>17.85744476318359</v>
      </c>
      <c r="Z68">
        <v>17.855413436889648</v>
      </c>
      <c r="AA68">
        <v>17.8533821105957</v>
      </c>
      <c r="AB68">
        <v>17.851350784301761</v>
      </c>
      <c r="AC68">
        <v>-6.7224216665962011E-4</v>
      </c>
    </row>
    <row r="69" spans="1:29" x14ac:dyDescent="0.25">
      <c r="A69" t="s">
        <v>6477</v>
      </c>
      <c r="B69" t="s">
        <v>6478</v>
      </c>
      <c r="C69">
        <v>91.444999694824219</v>
      </c>
      <c r="D69">
        <v>91.504997253417969</v>
      </c>
      <c r="E69">
        <v>90.368728637695313</v>
      </c>
      <c r="F69">
        <v>90.898117065429688</v>
      </c>
      <c r="G69">
        <v>91.330421447753906</v>
      </c>
      <c r="H69">
        <v>91.468475341796875</v>
      </c>
      <c r="I69">
        <v>91.524650573730469</v>
      </c>
      <c r="J69">
        <v>92.350776672363281</v>
      </c>
      <c r="K69">
        <v>92.356742858886719</v>
      </c>
      <c r="L69">
        <v>91.880393981933594</v>
      </c>
      <c r="M69">
        <v>92.364822387695313</v>
      </c>
      <c r="N69">
        <v>92.07122802734375</v>
      </c>
      <c r="O69">
        <v>92.082069396972656</v>
      </c>
      <c r="P69">
        <v>92.325889587402344</v>
      </c>
      <c r="Q69">
        <v>91.87249755859375</v>
      </c>
      <c r="R69">
        <v>92.488685607910156</v>
      </c>
      <c r="S69">
        <v>92.910842895507813</v>
      </c>
      <c r="T69">
        <v>93.142143249511719</v>
      </c>
      <c r="U69">
        <v>93.318572998046875</v>
      </c>
      <c r="V69">
        <v>93.205192565917969</v>
      </c>
      <c r="W69">
        <v>93.089347839355469</v>
      </c>
      <c r="X69">
        <v>92.322441101074219</v>
      </c>
      <c r="Y69">
        <v>92.819664001464844</v>
      </c>
      <c r="Z69">
        <v>92.606269836425781</v>
      </c>
      <c r="AA69">
        <v>92.952362060546875</v>
      </c>
      <c r="AB69">
        <v>92.529754638671875</v>
      </c>
      <c r="AC69">
        <v>4.71814038976337E-4</v>
      </c>
    </row>
    <row r="70" spans="1:29" x14ac:dyDescent="0.25">
      <c r="A70" t="s">
        <v>6479</v>
      </c>
      <c r="B70" t="s">
        <v>6480</v>
      </c>
      <c r="C70">
        <v>7.6555681228637704</v>
      </c>
      <c r="D70">
        <v>7.3079080581665039</v>
      </c>
      <c r="E70">
        <v>7.9730539321899414</v>
      </c>
      <c r="F70">
        <v>7.9892849922180176</v>
      </c>
      <c r="G70">
        <v>8.1599140167236328</v>
      </c>
      <c r="H70">
        <v>8.1801586151123047</v>
      </c>
      <c r="I70">
        <v>8.0966978073120117</v>
      </c>
      <c r="J70">
        <v>8.2407665252685547</v>
      </c>
      <c r="K70">
        <v>8.3228168487548828</v>
      </c>
      <c r="L70">
        <v>8.4485502243041992</v>
      </c>
      <c r="M70">
        <v>8.5248203277587891</v>
      </c>
      <c r="N70">
        <v>8.4030799865722656</v>
      </c>
      <c r="O70">
        <v>8.4071331024169922</v>
      </c>
      <c r="P70">
        <v>8.6000022888183594</v>
      </c>
      <c r="Q70">
        <v>8.5685586929321289</v>
      </c>
      <c r="R70">
        <v>8.4439058303833008</v>
      </c>
      <c r="S70">
        <v>8.275792121887207</v>
      </c>
      <c r="T70">
        <v>8.1968498229980469</v>
      </c>
      <c r="U70">
        <v>8.1376180648803711</v>
      </c>
      <c r="V70">
        <v>8.0933303833007813</v>
      </c>
      <c r="W70">
        <v>8.3341350555419922</v>
      </c>
      <c r="X70">
        <v>8.5776205062866211</v>
      </c>
      <c r="Y70">
        <v>8.7317829132080078</v>
      </c>
      <c r="Z70">
        <v>8.7230539321899414</v>
      </c>
      <c r="AA70">
        <v>8.7014865875244141</v>
      </c>
      <c r="AB70">
        <v>8.9272174835205078</v>
      </c>
      <c r="AC70">
        <v>6.1657911978656443E-3</v>
      </c>
    </row>
    <row r="71" spans="1:29" x14ac:dyDescent="0.25">
      <c r="A71" t="s">
        <v>6481</v>
      </c>
      <c r="B71" t="s">
        <v>6482</v>
      </c>
      <c r="C71">
        <v>10.761824607849119</v>
      </c>
      <c r="D71">
        <v>10.639823913574221</v>
      </c>
      <c r="E71">
        <v>11.9813117980957</v>
      </c>
      <c r="F71">
        <v>11.996749877929689</v>
      </c>
      <c r="G71">
        <v>12.27977848052979</v>
      </c>
      <c r="H71">
        <v>12.46178722381592</v>
      </c>
      <c r="I71">
        <v>12.89972400665283</v>
      </c>
      <c r="J71">
        <v>13.375582695007321</v>
      </c>
      <c r="K71">
        <v>13.709001541137701</v>
      </c>
      <c r="L71">
        <v>14.008326530456539</v>
      </c>
      <c r="M71">
        <v>14.183041572570801</v>
      </c>
      <c r="N71">
        <v>14.151270866394039</v>
      </c>
      <c r="O71">
        <v>14.340713500976561</v>
      </c>
      <c r="P71">
        <v>14.58379650115967</v>
      </c>
      <c r="Q71">
        <v>14.70751953125</v>
      </c>
      <c r="R71">
        <v>14.93096923828125</v>
      </c>
      <c r="S71">
        <v>15.10190963745117</v>
      </c>
      <c r="T71">
        <v>15.169948577880859</v>
      </c>
      <c r="U71">
        <v>15.247157096862789</v>
      </c>
      <c r="V71">
        <v>15.17735767364502</v>
      </c>
      <c r="W71">
        <v>15.237766265869141</v>
      </c>
      <c r="X71">
        <v>15.2551155090332</v>
      </c>
      <c r="Y71">
        <v>15.33466243743896</v>
      </c>
      <c r="Z71">
        <v>15.27201080322266</v>
      </c>
      <c r="AA71">
        <v>15.17198371887207</v>
      </c>
      <c r="AB71">
        <v>15.16016292572021</v>
      </c>
      <c r="AC71">
        <v>1.3801007200862751E-2</v>
      </c>
    </row>
    <row r="72" spans="1:29" x14ac:dyDescent="0.25">
      <c r="A72" t="s">
        <v>6483</v>
      </c>
      <c r="B72" t="s">
        <v>6484</v>
      </c>
      <c r="C72">
        <v>-3.106256484985352</v>
      </c>
      <c r="D72">
        <v>-3.3319158554077148</v>
      </c>
      <c r="E72">
        <v>-4.0082578659057617</v>
      </c>
      <c r="F72">
        <v>-4.0074648857116699</v>
      </c>
      <c r="G72">
        <v>-4.1198644638061523</v>
      </c>
      <c r="H72">
        <v>-4.2816286087036133</v>
      </c>
      <c r="I72">
        <v>-4.8030261993408203</v>
      </c>
      <c r="J72">
        <v>-5.1348161697387704</v>
      </c>
      <c r="K72">
        <v>-5.3861846923828116</v>
      </c>
      <c r="L72">
        <v>-5.5597763061523438</v>
      </c>
      <c r="M72">
        <v>-5.6582212448120117</v>
      </c>
      <c r="N72">
        <v>-5.7481908798217773</v>
      </c>
      <c r="O72">
        <v>-5.9335803985595703</v>
      </c>
      <c r="P72">
        <v>-5.9837942123413086</v>
      </c>
      <c r="Q72">
        <v>-6.1389608383178711</v>
      </c>
      <c r="R72">
        <v>-6.4870634078979492</v>
      </c>
      <c r="S72">
        <v>-6.8261175155639648</v>
      </c>
      <c r="T72">
        <v>-6.9730987548828116</v>
      </c>
      <c r="U72">
        <v>-7.1095390319824219</v>
      </c>
      <c r="V72">
        <v>-7.0840272903442383</v>
      </c>
      <c r="W72">
        <v>-6.9036312103271484</v>
      </c>
      <c r="X72">
        <v>-6.677495002746582</v>
      </c>
      <c r="Y72">
        <v>-6.602879524230957</v>
      </c>
      <c r="Z72">
        <v>-6.5489568710327148</v>
      </c>
      <c r="AA72">
        <v>-6.4704971313476563</v>
      </c>
      <c r="AB72">
        <v>-6.232945442199707</v>
      </c>
      <c r="AC72">
        <v>2.8248869046538779E-2</v>
      </c>
    </row>
    <row r="73" spans="1:29" x14ac:dyDescent="0.25">
      <c r="A73" t="s">
        <v>6485</v>
      </c>
      <c r="B73" t="s">
        <v>6486</v>
      </c>
      <c r="C73">
        <v>-14.856715202331539</v>
      </c>
      <c r="D73">
        <v>-16.072650909423832</v>
      </c>
      <c r="E73">
        <v>-19.62392616271973</v>
      </c>
      <c r="F73">
        <v>-19.656576156616211</v>
      </c>
      <c r="G73">
        <v>-20.379892349243161</v>
      </c>
      <c r="H73">
        <v>-21.21407318115234</v>
      </c>
      <c r="I73">
        <v>-23.964601516723629</v>
      </c>
      <c r="J73">
        <v>-25.708589553833011</v>
      </c>
      <c r="K73">
        <v>-27.123409271240231</v>
      </c>
      <c r="L73">
        <v>-28.009834289550781</v>
      </c>
      <c r="M73">
        <v>-28.576511383056641</v>
      </c>
      <c r="N73">
        <v>-29.066450119018551</v>
      </c>
      <c r="O73">
        <v>-30.05259895324707</v>
      </c>
      <c r="P73">
        <v>-30.24765777587891</v>
      </c>
      <c r="Q73">
        <v>-31.056060791015621</v>
      </c>
      <c r="R73">
        <v>-32.743942260742188</v>
      </c>
      <c r="S73">
        <v>-34.433258056640618</v>
      </c>
      <c r="T73">
        <v>-35.117359161376953</v>
      </c>
      <c r="U73">
        <v>-35.789710998535163</v>
      </c>
      <c r="V73">
        <v>-35.627147674560547</v>
      </c>
      <c r="W73">
        <v>-34.663860321044922</v>
      </c>
      <c r="X73">
        <v>-33.445751190185547</v>
      </c>
      <c r="Y73">
        <v>-33.002792358398438</v>
      </c>
      <c r="Z73">
        <v>-32.690326690673828</v>
      </c>
      <c r="AA73">
        <v>-32.307666778564453</v>
      </c>
      <c r="AB73">
        <v>-31.081205368041989</v>
      </c>
      <c r="AC73">
        <v>2.9966269545856461E-2</v>
      </c>
    </row>
    <row r="74" spans="1:29" x14ac:dyDescent="0.25">
      <c r="B74" t="s">
        <v>6487</v>
      </c>
    </row>
    <row r="75" spans="1:29" x14ac:dyDescent="0.25">
      <c r="A75" t="s">
        <v>6488</v>
      </c>
      <c r="B75" t="s">
        <v>6489</v>
      </c>
      <c r="C75">
        <v>167.41375732421881</v>
      </c>
      <c r="D75">
        <v>122.7020263671875</v>
      </c>
      <c r="E75">
        <v>143.79570007324219</v>
      </c>
      <c r="F75">
        <v>155.5367126464844</v>
      </c>
      <c r="G75">
        <v>167.11918640136719</v>
      </c>
      <c r="H75">
        <v>164.16508483886719</v>
      </c>
      <c r="I75">
        <v>174.37663269042969</v>
      </c>
      <c r="J75">
        <v>179.5238342285156</v>
      </c>
      <c r="K75">
        <v>187.7005615234375</v>
      </c>
      <c r="L75">
        <v>194.9977722167969</v>
      </c>
      <c r="M75">
        <v>200.70111083984381</v>
      </c>
      <c r="N75">
        <v>200.98414611816409</v>
      </c>
      <c r="O75">
        <v>204.59330749511719</v>
      </c>
      <c r="P75">
        <v>214.21083068847659</v>
      </c>
      <c r="Q75">
        <v>216.66130065917969</v>
      </c>
      <c r="R75">
        <v>215.06971740722659</v>
      </c>
      <c r="S75">
        <v>212.89436340332031</v>
      </c>
      <c r="T75">
        <v>214.06109619140619</v>
      </c>
      <c r="U75">
        <v>215.30194091796881</v>
      </c>
      <c r="V75">
        <v>216.99754333496091</v>
      </c>
      <c r="W75">
        <v>228.29510498046881</v>
      </c>
      <c r="X75">
        <v>240.04969787597659</v>
      </c>
      <c r="Y75">
        <v>248.0454406738281</v>
      </c>
      <c r="Z75">
        <v>251.11590576171881</v>
      </c>
      <c r="AA75">
        <v>253.4766845703125</v>
      </c>
      <c r="AB75">
        <v>264.33990478515619</v>
      </c>
      <c r="AC75">
        <v>1.8438628627604588E-2</v>
      </c>
    </row>
    <row r="77" spans="1:29" x14ac:dyDescent="0.25">
      <c r="B77" t="s">
        <v>6490</v>
      </c>
    </row>
    <row r="78" spans="1:29" x14ac:dyDescent="0.25">
      <c r="B78" t="s">
        <v>6491</v>
      </c>
    </row>
    <row r="79" spans="1:29" x14ac:dyDescent="0.25">
      <c r="B79" t="s">
        <v>6492</v>
      </c>
    </row>
    <row r="80" spans="1:29" x14ac:dyDescent="0.25">
      <c r="B80" t="s">
        <v>6493</v>
      </c>
    </row>
    <row r="81" spans="2:2" x14ac:dyDescent="0.25">
      <c r="B81" t="s">
        <v>6494</v>
      </c>
    </row>
    <row r="82" spans="2:2" x14ac:dyDescent="0.25">
      <c r="B82" t="s">
        <v>6495</v>
      </c>
    </row>
    <row r="83" spans="2:2" x14ac:dyDescent="0.25">
      <c r="B83" t="s">
        <v>6496</v>
      </c>
    </row>
    <row r="84" spans="2:2" x14ac:dyDescent="0.25">
      <c r="B84" t="s">
        <v>6497</v>
      </c>
    </row>
    <row r="85" spans="2:2" x14ac:dyDescent="0.25">
      <c r="B85" t="s">
        <v>6498</v>
      </c>
    </row>
    <row r="86" spans="2:2" x14ac:dyDescent="0.25">
      <c r="B86" t="s">
        <v>6499</v>
      </c>
    </row>
    <row r="87" spans="2:2" x14ac:dyDescent="0.25">
      <c r="B87" t="s">
        <v>6500</v>
      </c>
    </row>
    <row r="88" spans="2:2" x14ac:dyDescent="0.25">
      <c r="B88" t="s">
        <v>6501</v>
      </c>
    </row>
    <row r="89" spans="2:2" x14ac:dyDescent="0.25">
      <c r="B89" t="s">
        <v>6502</v>
      </c>
    </row>
    <row r="90" spans="2:2" x14ac:dyDescent="0.25">
      <c r="B90" t="s">
        <v>6503</v>
      </c>
    </row>
    <row r="91" spans="2:2" x14ac:dyDescent="0.25">
      <c r="B91" t="s">
        <v>6504</v>
      </c>
    </row>
    <row r="92" spans="2:2" x14ac:dyDescent="0.25">
      <c r="B92" t="s">
        <v>6505</v>
      </c>
    </row>
    <row r="93" spans="2:2" x14ac:dyDescent="0.25">
      <c r="B93" t="s">
        <v>6506</v>
      </c>
    </row>
    <row r="94" spans="2:2" x14ac:dyDescent="0.25">
      <c r="B94" t="s">
        <v>6507</v>
      </c>
    </row>
    <row r="95" spans="2:2" x14ac:dyDescent="0.25">
      <c r="B95" t="s">
        <v>6508</v>
      </c>
    </row>
    <row r="96" spans="2:2" x14ac:dyDescent="0.25">
      <c r="B96" t="s">
        <v>6509</v>
      </c>
    </row>
    <row r="97" spans="2:2" x14ac:dyDescent="0.25">
      <c r="B97" t="s">
        <v>6510</v>
      </c>
    </row>
    <row r="98" spans="2:2" x14ac:dyDescent="0.25">
      <c r="B98" t="s">
        <v>6511</v>
      </c>
    </row>
    <row r="99" spans="2:2" x14ac:dyDescent="0.25">
      <c r="B99" t="s">
        <v>6512</v>
      </c>
    </row>
    <row r="100" spans="2:2" x14ac:dyDescent="0.25">
      <c r="B100" t="s">
        <v>6513</v>
      </c>
    </row>
    <row r="101" spans="2:2" x14ac:dyDescent="0.25">
      <c r="B101" t="s">
        <v>6514</v>
      </c>
    </row>
    <row r="102" spans="2:2" x14ac:dyDescent="0.25">
      <c r="B102" t="s">
        <v>6515</v>
      </c>
    </row>
    <row r="103" spans="2:2" x14ac:dyDescent="0.25">
      <c r="B103" t="s">
        <v>6516</v>
      </c>
    </row>
    <row r="104" spans="2:2" x14ac:dyDescent="0.25">
      <c r="B104" t="s">
        <v>6517</v>
      </c>
    </row>
    <row r="105" spans="2:2" x14ac:dyDescent="0.25">
      <c r="B105" t="s">
        <v>6518</v>
      </c>
    </row>
    <row r="106" spans="2:2" x14ac:dyDescent="0.25">
      <c r="B106" t="s">
        <v>6519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C78"/>
  <sheetViews>
    <sheetView workbookViewId="0"/>
  </sheetViews>
  <sheetFormatPr defaultRowHeight="15" x14ac:dyDescent="0.25"/>
  <cols>
    <col min="1" max="1" width="10" customWidth="1"/>
    <col min="2" max="2" width="44" customWidth="1"/>
  </cols>
  <sheetData>
    <row r="1" spans="1:29" x14ac:dyDescent="0.25">
      <c r="B1" t="s">
        <v>6372</v>
      </c>
    </row>
    <row r="3" spans="1:29" x14ac:dyDescent="0.25">
      <c r="C3" t="s">
        <v>6373</v>
      </c>
      <c r="D3" t="s">
        <v>6374</v>
      </c>
    </row>
    <row r="4" spans="1:29" x14ac:dyDescent="0.25">
      <c r="C4" t="s">
        <v>6375</v>
      </c>
      <c r="D4" t="s">
        <v>6376</v>
      </c>
      <c r="F4" t="s">
        <v>6344</v>
      </c>
    </row>
    <row r="5" spans="1:29" x14ac:dyDescent="0.25">
      <c r="C5" t="s">
        <v>6377</v>
      </c>
      <c r="D5" t="s">
        <v>6378</v>
      </c>
    </row>
    <row r="6" spans="1:29" x14ac:dyDescent="0.25">
      <c r="C6" t="s">
        <v>6379</v>
      </c>
      <c r="E6" t="s">
        <v>6380</v>
      </c>
    </row>
    <row r="7" spans="1:29" x14ac:dyDescent="0.25">
      <c r="B7" t="s">
        <v>6520</v>
      </c>
    </row>
    <row r="8" spans="1:29" x14ac:dyDescent="0.25">
      <c r="B8" t="s">
        <v>6521</v>
      </c>
    </row>
    <row r="9" spans="1:29" x14ac:dyDescent="0.25">
      <c r="AC9" t="s">
        <v>6383</v>
      </c>
    </row>
    <row r="10" spans="1:29" x14ac:dyDescent="0.25">
      <c r="A10" s="5"/>
      <c r="B10" s="5"/>
      <c r="C10" s="5">
        <v>2025</v>
      </c>
      <c r="D10" s="5">
        <v>2026</v>
      </c>
      <c r="E10" s="5">
        <v>2027</v>
      </c>
      <c r="F10" s="5">
        <v>2028</v>
      </c>
      <c r="G10" s="5">
        <v>2029</v>
      </c>
      <c r="H10" s="5">
        <v>2030</v>
      </c>
      <c r="I10" s="5">
        <v>2031</v>
      </c>
      <c r="J10" s="5">
        <v>2032</v>
      </c>
      <c r="K10" s="5">
        <v>2033</v>
      </c>
      <c r="L10" s="5">
        <v>2034</v>
      </c>
      <c r="M10" s="5">
        <v>2035</v>
      </c>
      <c r="N10" s="5">
        <v>2036</v>
      </c>
      <c r="O10" s="5">
        <v>2037</v>
      </c>
      <c r="P10" s="5">
        <v>2038</v>
      </c>
      <c r="Q10" s="5">
        <v>2039</v>
      </c>
      <c r="R10" s="5">
        <v>2040</v>
      </c>
      <c r="S10" s="5">
        <v>2041</v>
      </c>
      <c r="T10" s="5">
        <v>2042</v>
      </c>
      <c r="U10" s="5">
        <v>2043</v>
      </c>
      <c r="V10" s="5">
        <v>2044</v>
      </c>
      <c r="W10" s="5">
        <v>2045</v>
      </c>
      <c r="X10" s="5">
        <v>2046</v>
      </c>
      <c r="Y10" s="5">
        <v>2047</v>
      </c>
      <c r="Z10" s="5">
        <v>2048</v>
      </c>
      <c r="AA10" s="5">
        <v>2049</v>
      </c>
      <c r="AB10" s="5">
        <v>2050</v>
      </c>
      <c r="AC10" s="5" t="s">
        <v>6385</v>
      </c>
    </row>
    <row r="12" spans="1:29" x14ac:dyDescent="0.25">
      <c r="B12" t="s">
        <v>6522</v>
      </c>
    </row>
    <row r="13" spans="1:29" x14ac:dyDescent="0.25">
      <c r="B13" t="s">
        <v>6523</v>
      </c>
    </row>
    <row r="14" spans="1:29" x14ac:dyDescent="0.25">
      <c r="A14" t="s">
        <v>6524</v>
      </c>
      <c r="B14" t="s">
        <v>6525</v>
      </c>
      <c r="C14">
        <v>5.6595468521118164</v>
      </c>
      <c r="D14">
        <v>5.0328874588012704</v>
      </c>
      <c r="E14">
        <v>4.9927234649658203</v>
      </c>
      <c r="F14">
        <v>5.0197367668151864</v>
      </c>
      <c r="G14">
        <v>4.8987388610839844</v>
      </c>
      <c r="H14">
        <v>4.87933349609375</v>
      </c>
      <c r="I14">
        <v>4.7890987396240234</v>
      </c>
      <c r="J14">
        <v>4.7696900367736816</v>
      </c>
      <c r="K14">
        <v>4.7907118797302246</v>
      </c>
      <c r="L14">
        <v>4.9366593360900879</v>
      </c>
      <c r="M14">
        <v>4.9824008941650391</v>
      </c>
      <c r="N14">
        <v>5.0158638954162598</v>
      </c>
      <c r="O14">
        <v>5.4556007385253906</v>
      </c>
      <c r="P14">
        <v>5.6759309768676758</v>
      </c>
      <c r="Q14">
        <v>5.7131161689758301</v>
      </c>
      <c r="R14">
        <v>5.702509880065918</v>
      </c>
      <c r="S14">
        <v>5.9527325630187988</v>
      </c>
      <c r="T14">
        <v>5.9610657691955566</v>
      </c>
      <c r="U14">
        <v>6.0093636512756348</v>
      </c>
      <c r="V14">
        <v>6.1546916961669922</v>
      </c>
      <c r="W14">
        <v>6.243865966796875</v>
      </c>
      <c r="X14">
        <v>6.2740283012390137</v>
      </c>
      <c r="Y14">
        <v>6.3295125961303711</v>
      </c>
      <c r="Z14">
        <v>6.358680248260498</v>
      </c>
      <c r="AA14">
        <v>6.3830080032348633</v>
      </c>
      <c r="AB14">
        <v>6.4073543548583984</v>
      </c>
      <c r="AC14">
        <v>4.9764464230594996E-3</v>
      </c>
    </row>
    <row r="15" spans="1:29" x14ac:dyDescent="0.25">
      <c r="A15" t="s">
        <v>6526</v>
      </c>
      <c r="B15" t="s">
        <v>6527</v>
      </c>
      <c r="C15">
        <v>0.33485239744186401</v>
      </c>
      <c r="D15">
        <v>0.33485239744186401</v>
      </c>
      <c r="E15">
        <v>0.33485239744186401</v>
      </c>
      <c r="F15">
        <v>0.33485239744186401</v>
      </c>
      <c r="G15">
        <v>0.33485239744186401</v>
      </c>
      <c r="H15">
        <v>0.33485239744186401</v>
      </c>
      <c r="I15">
        <v>0.33485239744186401</v>
      </c>
      <c r="J15">
        <v>0.33485239744186401</v>
      </c>
      <c r="K15">
        <v>0.33485239744186401</v>
      </c>
      <c r="L15">
        <v>0.33485239744186401</v>
      </c>
      <c r="M15">
        <v>0.33485239744186401</v>
      </c>
      <c r="N15">
        <v>0.3047620952129364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6401</v>
      </c>
    </row>
    <row r="16" spans="1:29" x14ac:dyDescent="0.25">
      <c r="A16" t="s">
        <v>6528</v>
      </c>
      <c r="B16" t="s">
        <v>6529</v>
      </c>
      <c r="C16">
        <v>0</v>
      </c>
      <c r="D16">
        <v>0.17051200568675989</v>
      </c>
      <c r="E16">
        <v>0.17051200568675989</v>
      </c>
      <c r="F16">
        <v>0.17051200568675989</v>
      </c>
      <c r="G16">
        <v>0.40120398998260498</v>
      </c>
      <c r="H16">
        <v>0.40120398998260498</v>
      </c>
      <c r="I16">
        <v>0.40120398998260498</v>
      </c>
      <c r="J16">
        <v>0.40120398998260498</v>
      </c>
      <c r="K16">
        <v>0.40120398998260498</v>
      </c>
      <c r="L16">
        <v>0.40120398998260498</v>
      </c>
      <c r="M16">
        <v>0.40120398998260498</v>
      </c>
      <c r="N16">
        <v>0.40120398998260498</v>
      </c>
      <c r="O16">
        <v>0.40120398998260498</v>
      </c>
      <c r="P16">
        <v>0.2306919991970062</v>
      </c>
      <c r="Q16">
        <v>0.2306919991970062</v>
      </c>
      <c r="R16">
        <v>0.2306919991970062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6401</v>
      </c>
    </row>
    <row r="17" spans="1:29" x14ac:dyDescent="0.25">
      <c r="A17" t="s">
        <v>6530</v>
      </c>
      <c r="B17" t="s">
        <v>6531</v>
      </c>
      <c r="C17">
        <v>4.1699961002450443E-5</v>
      </c>
      <c r="D17">
        <v>1.4389595948159689E-2</v>
      </c>
      <c r="E17">
        <v>1.6391817480325699E-2</v>
      </c>
      <c r="F17">
        <v>9.3105519190430641E-3</v>
      </c>
      <c r="G17">
        <v>8.1003410741686821E-3</v>
      </c>
      <c r="H17">
        <v>1.0322620160877699E-2</v>
      </c>
      <c r="I17">
        <v>4.8692892305552959E-3</v>
      </c>
      <c r="J17">
        <v>1.615241402760148E-3</v>
      </c>
      <c r="K17">
        <v>1.4600000577047469E-3</v>
      </c>
      <c r="L17">
        <v>1.758963917382061E-3</v>
      </c>
      <c r="M17">
        <v>2.0479806698858738E-3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6401</v>
      </c>
    </row>
    <row r="18" spans="1:29" x14ac:dyDescent="0.25">
      <c r="A18" t="s">
        <v>6532</v>
      </c>
      <c r="B18" t="s">
        <v>6533</v>
      </c>
      <c r="C18">
        <v>2.0255403518676758</v>
      </c>
      <c r="D18">
        <v>2.0638892650604248</v>
      </c>
      <c r="E18">
        <v>2.0872714519500728</v>
      </c>
      <c r="F18">
        <v>2.077100515365601</v>
      </c>
      <c r="G18">
        <v>2.0436887741088872</v>
      </c>
      <c r="H18">
        <v>2.0441560745239258</v>
      </c>
      <c r="I18">
        <v>2.0521001815795898</v>
      </c>
      <c r="J18">
        <v>2.054973840713501</v>
      </c>
      <c r="K18">
        <v>2.0707962512969971</v>
      </c>
      <c r="L18">
        <v>2.0808649063110352</v>
      </c>
      <c r="M18">
        <v>2.1089596748352051</v>
      </c>
      <c r="N18">
        <v>2.1284289360046391</v>
      </c>
      <c r="O18">
        <v>2.133964061737061</v>
      </c>
      <c r="P18">
        <v>2.157028436660767</v>
      </c>
      <c r="Q18">
        <v>2.1794769763946529</v>
      </c>
      <c r="R18">
        <v>2.1999409198760991</v>
      </c>
      <c r="S18">
        <v>2.230413675308228</v>
      </c>
      <c r="T18">
        <v>2.2585146427154541</v>
      </c>
      <c r="U18">
        <v>2.2865655422210689</v>
      </c>
      <c r="V18">
        <v>2.3075554370880131</v>
      </c>
      <c r="W18">
        <v>2.330795049667358</v>
      </c>
      <c r="X18">
        <v>2.3602316379547119</v>
      </c>
      <c r="Y18">
        <v>2.3913381099700932</v>
      </c>
      <c r="Z18">
        <v>2.418860912322998</v>
      </c>
      <c r="AA18">
        <v>2.4384443759918208</v>
      </c>
      <c r="AB18">
        <v>2.464948415756226</v>
      </c>
      <c r="AC18">
        <v>7.8842936435949973E-3</v>
      </c>
    </row>
    <row r="19" spans="1:29" x14ac:dyDescent="0.25">
      <c r="A19" t="s">
        <v>6534</v>
      </c>
      <c r="B19" t="s">
        <v>6535</v>
      </c>
      <c r="C19">
        <v>8.0199813842773438</v>
      </c>
      <c r="D19">
        <v>7.6165304183959961</v>
      </c>
      <c r="E19">
        <v>7.6017513275146484</v>
      </c>
      <c r="F19">
        <v>7.6115121841430664</v>
      </c>
      <c r="G19">
        <v>7.68658447265625</v>
      </c>
      <c r="H19">
        <v>7.6698684692382813</v>
      </c>
      <c r="I19">
        <v>7.5821247100830078</v>
      </c>
      <c r="J19">
        <v>7.5623350143432617</v>
      </c>
      <c r="K19">
        <v>7.599024772644043</v>
      </c>
      <c r="L19">
        <v>7.7553396224975586</v>
      </c>
      <c r="M19">
        <v>7.8294649124145508</v>
      </c>
      <c r="N19">
        <v>7.8502588272094727</v>
      </c>
      <c r="O19">
        <v>7.9907689094543457</v>
      </c>
      <c r="P19">
        <v>8.0636510848999023</v>
      </c>
      <c r="Q19">
        <v>8.1232852935791016</v>
      </c>
      <c r="R19">
        <v>8.1331424713134766</v>
      </c>
      <c r="S19">
        <v>8.1831464767456055</v>
      </c>
      <c r="T19">
        <v>8.2195806503295898</v>
      </c>
      <c r="U19">
        <v>8.295928955078125</v>
      </c>
      <c r="V19">
        <v>8.4622468948364258</v>
      </c>
      <c r="W19">
        <v>8.5746612548828125</v>
      </c>
      <c r="X19">
        <v>8.6342601776123047</v>
      </c>
      <c r="Y19">
        <v>8.720850944519043</v>
      </c>
      <c r="Z19">
        <v>8.7775411605834961</v>
      </c>
      <c r="AA19">
        <v>8.8214521408081055</v>
      </c>
      <c r="AB19">
        <v>8.8723030090332031</v>
      </c>
      <c r="AC19">
        <v>4.0481036124326852E-3</v>
      </c>
    </row>
    <row r="21" spans="1:29" x14ac:dyDescent="0.25">
      <c r="A21" t="s">
        <v>6536</v>
      </c>
      <c r="B21" t="s">
        <v>6537</v>
      </c>
      <c r="C21">
        <v>8.0129871368408203</v>
      </c>
      <c r="D21">
        <v>7.6075439453125</v>
      </c>
      <c r="E21">
        <v>7.5913486480712891</v>
      </c>
      <c r="F21">
        <v>7.6013832092285156</v>
      </c>
      <c r="G21">
        <v>7.6758074760437012</v>
      </c>
      <c r="H21">
        <v>7.6591458320617676</v>
      </c>
      <c r="I21">
        <v>7.5713505744934082</v>
      </c>
      <c r="J21">
        <v>7.551170825958252</v>
      </c>
      <c r="K21">
        <v>7.5877680778503418</v>
      </c>
      <c r="L21">
        <v>7.744196891784668</v>
      </c>
      <c r="M21">
        <v>7.8181815147399902</v>
      </c>
      <c r="N21">
        <v>7.8390293121337891</v>
      </c>
      <c r="O21">
        <v>7.9794926643371582</v>
      </c>
      <c r="P21">
        <v>8.0524425506591797</v>
      </c>
      <c r="Q21">
        <v>8.1119861602783203</v>
      </c>
      <c r="R21">
        <v>8.1215410232543945</v>
      </c>
      <c r="S21">
        <v>8.1716699600219727</v>
      </c>
      <c r="T21">
        <v>8.2082347869873047</v>
      </c>
      <c r="U21">
        <v>8.2843008041381836</v>
      </c>
      <c r="V21">
        <v>8.450413703918457</v>
      </c>
      <c r="W21">
        <v>8.5627164840698242</v>
      </c>
      <c r="X21">
        <v>8.6221160888671875</v>
      </c>
      <c r="Y21">
        <v>8.7087488174438477</v>
      </c>
      <c r="Z21">
        <v>8.7655181884765625</v>
      </c>
      <c r="AA21">
        <v>8.8094844818115234</v>
      </c>
      <c r="AB21">
        <v>8.8604412078857422</v>
      </c>
      <c r="AC21">
        <v>4.0294140911647514E-3</v>
      </c>
    </row>
    <row r="22" spans="1:29" x14ac:dyDescent="0.25">
      <c r="A22" t="s">
        <v>6538</v>
      </c>
      <c r="B22" t="s">
        <v>6539</v>
      </c>
      <c r="C22">
        <v>8.0098867416381836</v>
      </c>
      <c r="D22">
        <v>7.6045618057250977</v>
      </c>
      <c r="E22">
        <v>7.5885038375854492</v>
      </c>
      <c r="F22">
        <v>7.5986819267272949</v>
      </c>
      <c r="G22">
        <v>7.6732444763183594</v>
      </c>
      <c r="H22">
        <v>7.6567325592041016</v>
      </c>
      <c r="I22">
        <v>7.5690808296203613</v>
      </c>
      <c r="J22">
        <v>7.5490541458129883</v>
      </c>
      <c r="K22">
        <v>7.5858001708984384</v>
      </c>
      <c r="L22">
        <v>7.742377758026123</v>
      </c>
      <c r="M22">
        <v>7.8165102005004883</v>
      </c>
      <c r="N22">
        <v>7.8375015258789063</v>
      </c>
      <c r="O22">
        <v>7.9781069755554199</v>
      </c>
      <c r="P22">
        <v>8.0511913299560547</v>
      </c>
      <c r="Q22">
        <v>8.1108646392822266</v>
      </c>
      <c r="R22">
        <v>8.1205387115478516</v>
      </c>
      <c r="S22">
        <v>8.1707801818847656</v>
      </c>
      <c r="T22">
        <v>8.2074365615844727</v>
      </c>
      <c r="U22">
        <v>8.2835817337036133</v>
      </c>
      <c r="V22">
        <v>8.4497556686401367</v>
      </c>
      <c r="W22">
        <v>8.5621271133422852</v>
      </c>
      <c r="X22">
        <v>8.6215753555297852</v>
      </c>
      <c r="Y22">
        <v>8.7082424163818359</v>
      </c>
      <c r="Z22">
        <v>8.7650470733642578</v>
      </c>
      <c r="AA22">
        <v>8.8090000152587891</v>
      </c>
      <c r="AB22">
        <v>8.8599739074707031</v>
      </c>
      <c r="AC22">
        <v>4.0428382418766784E-3</v>
      </c>
    </row>
    <row r="23" spans="1:29" x14ac:dyDescent="0.25">
      <c r="A23" t="s">
        <v>6540</v>
      </c>
      <c r="B23" t="s">
        <v>6541</v>
      </c>
      <c r="C23">
        <v>4.3128609657287598</v>
      </c>
      <c r="D23">
        <v>4.2573814392089844</v>
      </c>
      <c r="E23">
        <v>4.2698111534118652</v>
      </c>
      <c r="F23">
        <v>4.242912769317627</v>
      </c>
      <c r="G23">
        <v>4.2207341194152832</v>
      </c>
      <c r="H23">
        <v>4.243922233581543</v>
      </c>
      <c r="I23">
        <v>4.2776880264282227</v>
      </c>
      <c r="J23">
        <v>4.290827751159668</v>
      </c>
      <c r="K23">
        <v>4.3121967315673828</v>
      </c>
      <c r="L23">
        <v>4.3345775604248047</v>
      </c>
      <c r="M23">
        <v>4.3669414520263672</v>
      </c>
      <c r="N23">
        <v>4.4095520973205566</v>
      </c>
      <c r="O23">
        <v>4.4520606994628906</v>
      </c>
      <c r="P23">
        <v>4.4933991432189941</v>
      </c>
      <c r="Q23">
        <v>4.5387058258056641</v>
      </c>
      <c r="R23">
        <v>4.5881142616271973</v>
      </c>
      <c r="S23">
        <v>4.6429481506347656</v>
      </c>
      <c r="T23">
        <v>4.7029681205749512</v>
      </c>
      <c r="U23">
        <v>4.7557721138000488</v>
      </c>
      <c r="V23">
        <v>4.8038187026977539</v>
      </c>
      <c r="W23">
        <v>4.8709826469421387</v>
      </c>
      <c r="X23">
        <v>4.9358181953430176</v>
      </c>
      <c r="Y23">
        <v>5.0087862014770508</v>
      </c>
      <c r="Z23">
        <v>5.0722198486328116</v>
      </c>
      <c r="AA23">
        <v>5.118502140045166</v>
      </c>
      <c r="AB23">
        <v>5.1786231994628906</v>
      </c>
      <c r="AC23">
        <v>7.3443483304935766E-3</v>
      </c>
    </row>
    <row r="24" spans="1:29" x14ac:dyDescent="0.25">
      <c r="A24" t="s">
        <v>6542</v>
      </c>
      <c r="B24" t="s">
        <v>6543</v>
      </c>
      <c r="C24">
        <v>3.696664571762085</v>
      </c>
      <c r="D24">
        <v>3.3467638492584229</v>
      </c>
      <c r="E24">
        <v>3.3182377815246582</v>
      </c>
      <c r="F24">
        <v>3.3552415370941162</v>
      </c>
      <c r="G24">
        <v>3.4518930912017818</v>
      </c>
      <c r="H24">
        <v>3.4120936393737789</v>
      </c>
      <c r="I24">
        <v>3.2905597686767578</v>
      </c>
      <c r="J24">
        <v>3.2572567462921138</v>
      </c>
      <c r="K24">
        <v>3.2724874019622798</v>
      </c>
      <c r="L24">
        <v>3.406519889831543</v>
      </c>
      <c r="M24">
        <v>3.4480853080749512</v>
      </c>
      <c r="N24">
        <v>3.4262547492980961</v>
      </c>
      <c r="O24">
        <v>3.524112224578857</v>
      </c>
      <c r="P24">
        <v>3.5556004047393799</v>
      </c>
      <c r="Q24">
        <v>3.5696895122528081</v>
      </c>
      <c r="R24">
        <v>3.52965259552002</v>
      </c>
      <c r="S24">
        <v>3.5247294902801509</v>
      </c>
      <c r="T24">
        <v>3.5010232925415039</v>
      </c>
      <c r="U24">
        <v>3.523996114730835</v>
      </c>
      <c r="V24">
        <v>3.6417384147644039</v>
      </c>
      <c r="W24">
        <v>3.6865382194519039</v>
      </c>
      <c r="X24">
        <v>3.6807117462158199</v>
      </c>
      <c r="Y24">
        <v>3.6939480304718022</v>
      </c>
      <c r="Z24">
        <v>3.6868338584899898</v>
      </c>
      <c r="AA24">
        <v>3.6839947700500488</v>
      </c>
      <c r="AB24">
        <v>3.6743161678314209</v>
      </c>
      <c r="AC24">
        <v>-2.42526882529015E-4</v>
      </c>
    </row>
    <row r="25" spans="1:29" x14ac:dyDescent="0.25">
      <c r="A25" t="s">
        <v>6544</v>
      </c>
      <c r="B25" t="s">
        <v>6545</v>
      </c>
      <c r="C25">
        <v>3.6120414733886719E-4</v>
      </c>
      <c r="D25">
        <v>4.1651725769042969E-4</v>
      </c>
      <c r="E25">
        <v>4.549026489257812E-4</v>
      </c>
      <c r="F25">
        <v>5.2762031555175781E-4</v>
      </c>
      <c r="G25">
        <v>6.1726570129394531E-4</v>
      </c>
      <c r="H25">
        <v>7.1668624877929688E-4</v>
      </c>
      <c r="I25">
        <v>8.3303451538085938E-4</v>
      </c>
      <c r="J25">
        <v>9.6964836120605469E-4</v>
      </c>
      <c r="K25">
        <v>1.1160373687744141E-3</v>
      </c>
      <c r="L25">
        <v>1.2803077697753911E-3</v>
      </c>
      <c r="M25">
        <v>1.4834403991699221E-3</v>
      </c>
      <c r="N25">
        <v>1.694679260253906E-3</v>
      </c>
      <c r="O25">
        <v>1.934051513671875E-3</v>
      </c>
      <c r="P25">
        <v>2.1917819976806641E-3</v>
      </c>
      <c r="Q25">
        <v>2.4693012237548828E-3</v>
      </c>
      <c r="R25">
        <v>2.7718544006347661E-3</v>
      </c>
      <c r="S25">
        <v>3.1025409698486328E-3</v>
      </c>
      <c r="T25">
        <v>3.4451484680175781E-3</v>
      </c>
      <c r="U25">
        <v>3.8135051727294922E-3</v>
      </c>
      <c r="V25">
        <v>4.1985511779785156E-3</v>
      </c>
      <c r="W25">
        <v>4.6062469482421884E-3</v>
      </c>
      <c r="X25">
        <v>5.0454139709472656E-3</v>
      </c>
      <c r="Y25">
        <v>5.5081844329833976E-3</v>
      </c>
      <c r="Z25">
        <v>5.9933662414550781E-3</v>
      </c>
      <c r="AA25">
        <v>6.5031051635742188E-3</v>
      </c>
      <c r="AB25">
        <v>7.0345401763916024E-3</v>
      </c>
      <c r="AC25">
        <v>0.12610612188031831</v>
      </c>
    </row>
    <row r="26" spans="1:29" x14ac:dyDescent="0.25">
      <c r="A26" t="s">
        <v>6546</v>
      </c>
      <c r="B26" t="s">
        <v>6547</v>
      </c>
      <c r="C26">
        <v>3.1005169730633502E-3</v>
      </c>
      <c r="D26">
        <v>2.9822727665305142E-3</v>
      </c>
      <c r="E26">
        <v>2.8448000084608789E-3</v>
      </c>
      <c r="F26">
        <v>2.7014636434614658E-3</v>
      </c>
      <c r="G26">
        <v>2.5632032193243499E-3</v>
      </c>
      <c r="H26">
        <v>2.4130630772560831E-3</v>
      </c>
      <c r="I26">
        <v>2.2698673419654369E-3</v>
      </c>
      <c r="J26">
        <v>2.11690878495574E-3</v>
      </c>
      <c r="K26">
        <v>1.9681402482092381E-3</v>
      </c>
      <c r="L26">
        <v>1.819267170503736E-3</v>
      </c>
      <c r="M26">
        <v>1.671445090323687E-3</v>
      </c>
      <c r="N26">
        <v>1.5277912607416511E-3</v>
      </c>
      <c r="O26">
        <v>1.3857549056410789E-3</v>
      </c>
      <c r="P26">
        <v>1.251297071576118E-3</v>
      </c>
      <c r="Q26">
        <v>1.12150248605758E-3</v>
      </c>
      <c r="R26">
        <v>1.002638833597302E-3</v>
      </c>
      <c r="S26">
        <v>8.8947912445291877E-4</v>
      </c>
      <c r="T26">
        <v>7.9794588964432478E-4</v>
      </c>
      <c r="U26">
        <v>7.1867124643176794E-4</v>
      </c>
      <c r="V26">
        <v>6.5827119396999478E-4</v>
      </c>
      <c r="W26">
        <v>5.8947369689121842E-4</v>
      </c>
      <c r="X26">
        <v>5.4055923828855157E-4</v>
      </c>
      <c r="Y26">
        <v>5.0674017984420061E-4</v>
      </c>
      <c r="Z26">
        <v>4.7140996321104472E-4</v>
      </c>
      <c r="AA26">
        <v>4.476160102058202E-4</v>
      </c>
      <c r="AB26">
        <v>4.2637984734028578E-4</v>
      </c>
      <c r="AC26">
        <v>-7.6292431100428493E-2</v>
      </c>
    </row>
    <row r="27" spans="1:29" x14ac:dyDescent="0.25">
      <c r="A27" t="s">
        <v>6548</v>
      </c>
      <c r="B27" t="s">
        <v>6549</v>
      </c>
      <c r="C27">
        <v>2.8519774787127972E-3</v>
      </c>
      <c r="D27">
        <v>2.734747482463717E-3</v>
      </c>
      <c r="E27">
        <v>2.5988705456256871E-3</v>
      </c>
      <c r="F27">
        <v>2.4553337134420872E-3</v>
      </c>
      <c r="G27">
        <v>2.3175659589469428E-3</v>
      </c>
      <c r="H27">
        <v>2.1690838038921361E-3</v>
      </c>
      <c r="I27">
        <v>2.0273332484066491E-3</v>
      </c>
      <c r="J27">
        <v>1.8777220975607629E-3</v>
      </c>
      <c r="K27">
        <v>1.731364405713975E-3</v>
      </c>
      <c r="L27">
        <v>1.5871324576437469E-3</v>
      </c>
      <c r="M27">
        <v>1.4438509242609139E-3</v>
      </c>
      <c r="N27">
        <v>1.304166857153177E-3</v>
      </c>
      <c r="O27">
        <v>1.1656320421025159E-3</v>
      </c>
      <c r="P27">
        <v>1.034790300764143E-3</v>
      </c>
      <c r="Q27">
        <v>9.0904108947142959E-4</v>
      </c>
      <c r="R27">
        <v>7.9409376485273242E-4</v>
      </c>
      <c r="S27">
        <v>6.847199983894825E-4</v>
      </c>
      <c r="T27">
        <v>5.9694529045373201E-4</v>
      </c>
      <c r="U27">
        <v>5.2198738558217883E-4</v>
      </c>
      <c r="V27">
        <v>4.6566792298108339E-4</v>
      </c>
      <c r="W27">
        <v>4.0067685768008232E-4</v>
      </c>
      <c r="X27">
        <v>3.5574252251535649E-4</v>
      </c>
      <c r="Y27">
        <v>3.2510576420463622E-4</v>
      </c>
      <c r="Z27">
        <v>2.9346946394070978E-4</v>
      </c>
      <c r="AA27">
        <v>2.7312431484460831E-4</v>
      </c>
      <c r="AB27">
        <v>2.5556437321938569E-4</v>
      </c>
      <c r="AC27">
        <v>-9.1982604276011903E-2</v>
      </c>
    </row>
    <row r="28" spans="1:29" x14ac:dyDescent="0.25">
      <c r="A28" t="s">
        <v>6550</v>
      </c>
      <c r="B28" t="s">
        <v>6551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 t="s">
        <v>6401</v>
      </c>
    </row>
    <row r="29" spans="1:29" x14ac:dyDescent="0.25">
      <c r="A29" t="s">
        <v>6552</v>
      </c>
      <c r="B29" t="s">
        <v>6553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6401</v>
      </c>
    </row>
    <row r="30" spans="1:29" x14ac:dyDescent="0.25">
      <c r="A30" t="s">
        <v>6554</v>
      </c>
      <c r="B30" t="s">
        <v>6555</v>
      </c>
      <c r="C30">
        <v>2.4853969807736581E-4</v>
      </c>
      <c r="D30">
        <v>2.4752551689744001E-4</v>
      </c>
      <c r="E30">
        <v>2.4592981208115822E-4</v>
      </c>
      <c r="F30">
        <v>2.4612987181171769E-4</v>
      </c>
      <c r="G30">
        <v>2.4563781335018581E-4</v>
      </c>
      <c r="H30">
        <v>2.4397874949499959E-4</v>
      </c>
      <c r="I30">
        <v>2.4253477749880401E-4</v>
      </c>
      <c r="J30">
        <v>2.391867310507223E-4</v>
      </c>
      <c r="K30">
        <v>2.367763809161261E-4</v>
      </c>
      <c r="L30">
        <v>2.3213484382722529E-4</v>
      </c>
      <c r="M30">
        <v>2.275943988934159E-4</v>
      </c>
      <c r="N30">
        <v>2.2362447634804991E-4</v>
      </c>
      <c r="O30">
        <v>2.2012315457686779E-4</v>
      </c>
      <c r="P30">
        <v>2.1650659618899229E-4</v>
      </c>
      <c r="Q30">
        <v>2.124614838976413E-4</v>
      </c>
      <c r="R30">
        <v>2.0854498143307859E-4</v>
      </c>
      <c r="S30">
        <v>2.0475916971918201E-4</v>
      </c>
      <c r="T30">
        <v>2.0100065739825371E-4</v>
      </c>
      <c r="U30">
        <v>1.9668387540150431E-4</v>
      </c>
      <c r="V30">
        <v>1.9260330009274179E-4</v>
      </c>
      <c r="W30">
        <v>1.887968537630513E-4</v>
      </c>
      <c r="X30">
        <v>1.8481667211744929E-4</v>
      </c>
      <c r="Y30">
        <v>1.8163441563956439E-4</v>
      </c>
      <c r="Z30">
        <v>1.779405283741653E-4</v>
      </c>
      <c r="AA30">
        <v>1.7449173901695761E-4</v>
      </c>
      <c r="AB30">
        <v>1.7081547412090001E-4</v>
      </c>
      <c r="AC30">
        <v>-1.4888797593122231E-2</v>
      </c>
    </row>
    <row r="31" spans="1:29" x14ac:dyDescent="0.25">
      <c r="A31" t="s">
        <v>6556</v>
      </c>
      <c r="B31" t="s">
        <v>6557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3.7130594137124717E-5</v>
      </c>
      <c r="AB31">
        <v>4.10831744375173E-5</v>
      </c>
      <c r="AC31" t="s">
        <v>6401</v>
      </c>
    </row>
    <row r="33" spans="1:29" x14ac:dyDescent="0.25">
      <c r="A33" t="s">
        <v>6558</v>
      </c>
      <c r="B33" t="s">
        <v>6559</v>
      </c>
      <c r="C33">
        <v>6.9942474365234384E-3</v>
      </c>
      <c r="D33">
        <v>8.9864730834960938E-3</v>
      </c>
      <c r="E33">
        <v>1.040267944335938E-2</v>
      </c>
      <c r="F33">
        <v>1.012897491455078E-2</v>
      </c>
      <c r="G33">
        <v>1.077699661254883E-2</v>
      </c>
      <c r="H33">
        <v>1.072263717651367E-2</v>
      </c>
      <c r="I33">
        <v>1.0774135589599609E-2</v>
      </c>
      <c r="J33">
        <v>1.1164188385009771E-2</v>
      </c>
      <c r="K33">
        <v>1.125669479370117E-2</v>
      </c>
      <c r="L33">
        <v>1.114273071289062E-2</v>
      </c>
      <c r="M33">
        <v>1.128339767456055E-2</v>
      </c>
      <c r="N33">
        <v>1.122951507568359E-2</v>
      </c>
      <c r="O33">
        <v>1.12762451171875E-2</v>
      </c>
      <c r="P33">
        <v>1.120853424072266E-2</v>
      </c>
      <c r="Q33">
        <v>1.129913330078125E-2</v>
      </c>
      <c r="R33">
        <v>1.160144805908203E-2</v>
      </c>
      <c r="S33">
        <v>1.1476516723632811E-2</v>
      </c>
      <c r="T33">
        <v>1.134586334228516E-2</v>
      </c>
      <c r="U33">
        <v>1.162815093994141E-2</v>
      </c>
      <c r="V33">
        <v>1.183319091796875E-2</v>
      </c>
      <c r="W33">
        <v>1.194477081298828E-2</v>
      </c>
      <c r="X33">
        <v>1.2144088745117189E-2</v>
      </c>
      <c r="Y33">
        <v>1.2102127075195311E-2</v>
      </c>
      <c r="Z33">
        <v>1.202297210693359E-2</v>
      </c>
      <c r="AA33">
        <v>1.196765899658203E-2</v>
      </c>
      <c r="AB33">
        <v>1.1861801147460939E-2</v>
      </c>
      <c r="AC33">
        <v>2.1354215841585811E-2</v>
      </c>
    </row>
    <row r="35" spans="1:29" x14ac:dyDescent="0.25">
      <c r="B35" t="s">
        <v>6560</v>
      </c>
    </row>
    <row r="36" spans="1:29" x14ac:dyDescent="0.25">
      <c r="A36" t="s">
        <v>6561</v>
      </c>
      <c r="B36" t="s">
        <v>6562</v>
      </c>
      <c r="C36">
        <v>9.0607118606567383</v>
      </c>
      <c r="D36">
        <v>9.4486217498779297</v>
      </c>
      <c r="E36">
        <v>9.4422521591186523</v>
      </c>
      <c r="F36">
        <v>9.5782985687255859</v>
      </c>
      <c r="G36">
        <v>9.660954475402832</v>
      </c>
      <c r="H36">
        <v>10.354512214660639</v>
      </c>
      <c r="I36">
        <v>10.638279914855961</v>
      </c>
      <c r="J36">
        <v>10.782046318054199</v>
      </c>
      <c r="K36">
        <v>10.856977462768549</v>
      </c>
      <c r="L36">
        <v>10.88552093505859</v>
      </c>
      <c r="M36">
        <v>10.81735324859619</v>
      </c>
      <c r="N36">
        <v>10.987251281738279</v>
      </c>
      <c r="O36">
        <v>11.00793552398682</v>
      </c>
      <c r="P36">
        <v>11.107588768005369</v>
      </c>
      <c r="Q36">
        <v>11.1997127532959</v>
      </c>
      <c r="R36">
        <v>11.249643325805661</v>
      </c>
      <c r="S36">
        <v>11.169209480285639</v>
      </c>
      <c r="T36">
        <v>10.97804546356201</v>
      </c>
      <c r="U36">
        <v>10.65731716156006</v>
      </c>
      <c r="V36">
        <v>10.39014911651611</v>
      </c>
      <c r="W36">
        <v>10.252334594726561</v>
      </c>
      <c r="X36">
        <v>10.198344230651861</v>
      </c>
      <c r="Y36">
        <v>10.2077579498291</v>
      </c>
      <c r="Z36">
        <v>10.21284294128418</v>
      </c>
      <c r="AA36">
        <v>10.18065166473389</v>
      </c>
      <c r="AB36">
        <v>10.13982486724854</v>
      </c>
      <c r="AC36">
        <v>4.511065871355191E-3</v>
      </c>
    </row>
    <row r="38" spans="1:29" x14ac:dyDescent="0.25">
      <c r="B38" t="s">
        <v>6563</v>
      </c>
    </row>
    <row r="39" spans="1:29" x14ac:dyDescent="0.25">
      <c r="A39" t="s">
        <v>6564</v>
      </c>
      <c r="B39" t="s">
        <v>6565</v>
      </c>
      <c r="C39">
        <v>11.50123310089111</v>
      </c>
      <c r="D39">
        <v>11.889142990112299</v>
      </c>
      <c r="E39">
        <v>11.882795333862299</v>
      </c>
      <c r="F39">
        <v>12.018814086914061</v>
      </c>
      <c r="G39">
        <v>12.1015157699585</v>
      </c>
      <c r="H39">
        <v>12.795125007629389</v>
      </c>
      <c r="I39">
        <v>13.07888984680176</v>
      </c>
      <c r="J39">
        <v>13.22267913818359</v>
      </c>
      <c r="K39">
        <v>13.297701835632321</v>
      </c>
      <c r="L39">
        <v>13.32626533508301</v>
      </c>
      <c r="M39">
        <v>13.258113861083981</v>
      </c>
      <c r="N39">
        <v>13.428030967712401</v>
      </c>
      <c r="O39">
        <v>13.44874095916748</v>
      </c>
      <c r="P39">
        <v>13.54841899871826</v>
      </c>
      <c r="Q39">
        <v>13.64056873321533</v>
      </c>
      <c r="R39">
        <v>13.69051361083984</v>
      </c>
      <c r="S39">
        <v>13.61008930206299</v>
      </c>
      <c r="T39">
        <v>13.418936729431151</v>
      </c>
      <c r="U39">
        <v>13.09822368621826</v>
      </c>
      <c r="V39">
        <v>12.831070899963381</v>
      </c>
      <c r="W39">
        <v>12.69326591491699</v>
      </c>
      <c r="X39">
        <v>12.63928127288818</v>
      </c>
      <c r="Y39">
        <v>12.648697853088381</v>
      </c>
      <c r="Z39">
        <v>12.653786659240721</v>
      </c>
      <c r="AA39">
        <v>12.62160110473633</v>
      </c>
      <c r="AB39">
        <v>12.58077812194824</v>
      </c>
      <c r="AC39">
        <v>3.5950807547262542E-3</v>
      </c>
    </row>
    <row r="40" spans="1:29" x14ac:dyDescent="0.25">
      <c r="A40" t="s">
        <v>6566</v>
      </c>
      <c r="B40" t="s">
        <v>6567</v>
      </c>
      <c r="C40">
        <v>62.374835968017578</v>
      </c>
      <c r="D40">
        <v>62.746746063232422</v>
      </c>
      <c r="E40">
        <v>62.738456726074219</v>
      </c>
      <c r="F40">
        <v>63.015266418457031</v>
      </c>
      <c r="G40">
        <v>63.048782348632813</v>
      </c>
      <c r="H40">
        <v>63.657554626464837</v>
      </c>
      <c r="I40">
        <v>64.013809204101563</v>
      </c>
      <c r="J40">
        <v>64.17254638671875</v>
      </c>
      <c r="K40">
        <v>63.995075225830078</v>
      </c>
      <c r="L40">
        <v>64.052963256835938</v>
      </c>
      <c r="M40">
        <v>64.015571594238281</v>
      </c>
      <c r="N40">
        <v>64.193885803222656</v>
      </c>
      <c r="O40">
        <v>64.200798034667969</v>
      </c>
      <c r="P40">
        <v>64.280998229980469</v>
      </c>
      <c r="Q40">
        <v>64.319580078125</v>
      </c>
      <c r="R40">
        <v>64.383682250976563</v>
      </c>
      <c r="S40">
        <v>64.349739074707031</v>
      </c>
      <c r="T40">
        <v>64.173011779785156</v>
      </c>
      <c r="U40">
        <v>63.824420928955078</v>
      </c>
      <c r="V40">
        <v>63.489322662353523</v>
      </c>
      <c r="W40">
        <v>63.327377319335938</v>
      </c>
      <c r="X40">
        <v>63.308292388916023</v>
      </c>
      <c r="Y40">
        <v>63.319297790527337</v>
      </c>
      <c r="Z40">
        <v>63.316146850585938</v>
      </c>
      <c r="AA40">
        <v>63.268272399902337</v>
      </c>
      <c r="AB40">
        <v>63.212684631347663</v>
      </c>
      <c r="AC40">
        <v>5.3386497157559276E-4</v>
      </c>
    </row>
    <row r="41" spans="1:29" x14ac:dyDescent="0.25">
      <c r="A41" t="s">
        <v>6568</v>
      </c>
      <c r="B41" t="s">
        <v>6569</v>
      </c>
      <c r="C41">
        <v>11.50123310089111</v>
      </c>
      <c r="D41">
        <v>11.889142990112299</v>
      </c>
      <c r="E41">
        <v>11.882795333862299</v>
      </c>
      <c r="F41">
        <v>12.018814086914061</v>
      </c>
      <c r="G41">
        <v>12.1015157699585</v>
      </c>
      <c r="H41">
        <v>12.795125007629389</v>
      </c>
      <c r="I41">
        <v>13.07888984680176</v>
      </c>
      <c r="J41">
        <v>13.22267913818359</v>
      </c>
      <c r="K41">
        <v>13.297701835632321</v>
      </c>
      <c r="L41">
        <v>13.32626533508301</v>
      </c>
      <c r="M41">
        <v>13.258113861083981</v>
      </c>
      <c r="N41">
        <v>13.428030967712401</v>
      </c>
      <c r="O41">
        <v>13.44874095916748</v>
      </c>
      <c r="P41">
        <v>13.54841899871826</v>
      </c>
      <c r="Q41">
        <v>13.64056873321533</v>
      </c>
      <c r="R41">
        <v>13.69051361083984</v>
      </c>
      <c r="S41">
        <v>13.61008930206299</v>
      </c>
      <c r="T41">
        <v>13.418936729431151</v>
      </c>
      <c r="U41">
        <v>13.09822368621826</v>
      </c>
      <c r="V41">
        <v>12.831070899963381</v>
      </c>
      <c r="W41">
        <v>12.69326591491699</v>
      </c>
      <c r="X41">
        <v>12.63928127288818</v>
      </c>
      <c r="Y41">
        <v>12.648697853088381</v>
      </c>
      <c r="Z41">
        <v>12.653786659240721</v>
      </c>
      <c r="AA41">
        <v>12.62160110473633</v>
      </c>
      <c r="AB41">
        <v>12.58077812194824</v>
      </c>
      <c r="AC41">
        <v>3.5950807547262542E-3</v>
      </c>
    </row>
    <row r="43" spans="1:29" x14ac:dyDescent="0.25">
      <c r="B43" t="s">
        <v>6570</v>
      </c>
    </row>
    <row r="44" spans="1:29" x14ac:dyDescent="0.25">
      <c r="A44" t="s">
        <v>6571</v>
      </c>
      <c r="B44" t="s">
        <v>6525</v>
      </c>
      <c r="C44">
        <v>8.1087522506713867</v>
      </c>
      <c r="D44">
        <v>8.1087522506713867</v>
      </c>
      <c r="E44">
        <v>8.1087522506713867</v>
      </c>
      <c r="F44">
        <v>8.1087522506713867</v>
      </c>
      <c r="G44">
        <v>8.1087522506713867</v>
      </c>
      <c r="H44">
        <v>8.1087522506713867</v>
      </c>
      <c r="I44">
        <v>8.1087522506713867</v>
      </c>
      <c r="J44">
        <v>8.1087522506713867</v>
      </c>
      <c r="K44">
        <v>8.1087522506713867</v>
      </c>
      <c r="L44">
        <v>8.1087522506713867</v>
      </c>
      <c r="M44">
        <v>8.1087522506713867</v>
      </c>
      <c r="N44">
        <v>8.1087522506713867</v>
      </c>
      <c r="O44">
        <v>8.1087522506713867</v>
      </c>
      <c r="P44">
        <v>8.1087522506713867</v>
      </c>
      <c r="Q44">
        <v>8.1087522506713867</v>
      </c>
      <c r="R44">
        <v>8.1087522506713867</v>
      </c>
      <c r="S44">
        <v>8.1087522506713867</v>
      </c>
      <c r="T44">
        <v>8.1087522506713867</v>
      </c>
      <c r="U44">
        <v>8.1087522506713867</v>
      </c>
      <c r="V44">
        <v>8.1087522506713867</v>
      </c>
      <c r="W44">
        <v>8.1087522506713867</v>
      </c>
      <c r="X44">
        <v>8.1087522506713867</v>
      </c>
      <c r="Y44">
        <v>8.1087522506713867</v>
      </c>
      <c r="Z44">
        <v>8.1087522506713867</v>
      </c>
      <c r="AA44">
        <v>8.110478401184082</v>
      </c>
      <c r="AB44">
        <v>8.1158714294433594</v>
      </c>
      <c r="AC44">
        <v>3.5103700761318628E-5</v>
      </c>
    </row>
    <row r="45" spans="1:29" x14ac:dyDescent="0.25">
      <c r="A45" t="s">
        <v>6572</v>
      </c>
      <c r="B45" t="s">
        <v>6527</v>
      </c>
      <c r="C45">
        <v>0.5354543924331665</v>
      </c>
      <c r="D45">
        <v>0.5354543924331665</v>
      </c>
      <c r="E45">
        <v>0.5354543924331665</v>
      </c>
      <c r="F45">
        <v>0.5354543924331665</v>
      </c>
      <c r="G45">
        <v>0.5354543924331665</v>
      </c>
      <c r="H45">
        <v>0.5354543924331665</v>
      </c>
      <c r="I45">
        <v>0.5354543924331665</v>
      </c>
      <c r="J45">
        <v>0.5354543924331665</v>
      </c>
      <c r="K45">
        <v>0.5354543924331665</v>
      </c>
      <c r="L45">
        <v>0.5354543924331665</v>
      </c>
      <c r="M45">
        <v>0.5354543924331665</v>
      </c>
      <c r="N45">
        <v>0.5354543924331665</v>
      </c>
      <c r="O45">
        <v>0.5354543924331665</v>
      </c>
      <c r="P45">
        <v>0.5354543924331665</v>
      </c>
      <c r="Q45">
        <v>0.5354543924331665</v>
      </c>
      <c r="R45">
        <v>0.5354543924331665</v>
      </c>
      <c r="S45">
        <v>0.5354543924331665</v>
      </c>
      <c r="T45">
        <v>0.5354543924331665</v>
      </c>
      <c r="U45">
        <v>0.5354543924331665</v>
      </c>
      <c r="V45">
        <v>0.5354543924331665</v>
      </c>
      <c r="W45">
        <v>0.5354543924331665</v>
      </c>
      <c r="X45">
        <v>0.5354543924331665</v>
      </c>
      <c r="Y45">
        <v>0.5354543924331665</v>
      </c>
      <c r="Z45">
        <v>0.5354543924331665</v>
      </c>
      <c r="AA45">
        <v>0.5354543924331665</v>
      </c>
      <c r="AB45">
        <v>0.5354543924331665</v>
      </c>
      <c r="AC45">
        <v>0</v>
      </c>
    </row>
    <row r="46" spans="1:29" x14ac:dyDescent="0.25">
      <c r="A46" t="s">
        <v>6573</v>
      </c>
      <c r="B46" t="s">
        <v>6529</v>
      </c>
      <c r="C46">
        <v>0</v>
      </c>
      <c r="D46">
        <v>0.17051200568675989</v>
      </c>
      <c r="E46">
        <v>0.17051200568675989</v>
      </c>
      <c r="F46">
        <v>0.17051200568675989</v>
      </c>
      <c r="G46">
        <v>0.40120398998260498</v>
      </c>
      <c r="H46">
        <v>0.40120398998260498</v>
      </c>
      <c r="I46">
        <v>0.40120398998260498</v>
      </c>
      <c r="J46">
        <v>0.40120398998260498</v>
      </c>
      <c r="K46">
        <v>0.40120398998260498</v>
      </c>
      <c r="L46">
        <v>0.40120398998260498</v>
      </c>
      <c r="M46">
        <v>0.40120398998260498</v>
      </c>
      <c r="N46">
        <v>0.40120398998260498</v>
      </c>
      <c r="O46">
        <v>0.40120398998260498</v>
      </c>
      <c r="P46">
        <v>0.40120398998260498</v>
      </c>
      <c r="Q46">
        <v>0.40120398998260498</v>
      </c>
      <c r="R46">
        <v>0.40120398998260498</v>
      </c>
      <c r="S46">
        <v>0.40120398998260498</v>
      </c>
      <c r="T46">
        <v>0.40120398998260498</v>
      </c>
      <c r="U46">
        <v>0.40120398998260498</v>
      </c>
      <c r="V46">
        <v>0.40120398998260498</v>
      </c>
      <c r="W46">
        <v>0.40120398998260498</v>
      </c>
      <c r="X46">
        <v>0.40120398998260498</v>
      </c>
      <c r="Y46">
        <v>0.40120398998260498</v>
      </c>
      <c r="Z46">
        <v>0.40120398998260498</v>
      </c>
      <c r="AA46">
        <v>0.40120398998260498</v>
      </c>
      <c r="AB46">
        <v>0.40120398998260498</v>
      </c>
      <c r="AC46" t="s">
        <v>6401</v>
      </c>
    </row>
    <row r="47" spans="1:29" x14ac:dyDescent="0.25">
      <c r="A47" t="s">
        <v>6574</v>
      </c>
      <c r="B47" t="s">
        <v>6531</v>
      </c>
      <c r="C47">
        <v>1.1264031752943989E-2</v>
      </c>
      <c r="D47">
        <v>7.4205078184604645E-2</v>
      </c>
      <c r="E47">
        <v>9.0132385492324829E-2</v>
      </c>
      <c r="F47">
        <v>9.0132385492324829E-2</v>
      </c>
      <c r="G47">
        <v>9.0132385492324829E-2</v>
      </c>
      <c r="H47">
        <v>9.0132385492324829E-2</v>
      </c>
      <c r="I47">
        <v>9.0132385492324829E-2</v>
      </c>
      <c r="J47">
        <v>9.0132385492324829E-2</v>
      </c>
      <c r="K47">
        <v>9.0132385492324829E-2</v>
      </c>
      <c r="L47">
        <v>9.0132385492324829E-2</v>
      </c>
      <c r="M47">
        <v>9.0132385492324829E-2</v>
      </c>
      <c r="N47">
        <v>9.0132385492324829E-2</v>
      </c>
      <c r="O47">
        <v>9.0132385492324829E-2</v>
      </c>
      <c r="P47">
        <v>9.0132385492324829E-2</v>
      </c>
      <c r="Q47">
        <v>9.0132385492324829E-2</v>
      </c>
      <c r="R47">
        <v>9.0132385492324829E-2</v>
      </c>
      <c r="S47">
        <v>9.0132385492324829E-2</v>
      </c>
      <c r="T47">
        <v>9.0132385492324829E-2</v>
      </c>
      <c r="U47">
        <v>9.0132385492324829E-2</v>
      </c>
      <c r="V47">
        <v>9.0132385492324829E-2</v>
      </c>
      <c r="W47">
        <v>9.0132385492324829E-2</v>
      </c>
      <c r="X47">
        <v>9.0132385492324829E-2</v>
      </c>
      <c r="Y47">
        <v>9.0132385492324829E-2</v>
      </c>
      <c r="Z47">
        <v>9.0132385492324829E-2</v>
      </c>
      <c r="AA47">
        <v>9.0132385492324829E-2</v>
      </c>
      <c r="AB47">
        <v>9.0132385492324829E-2</v>
      </c>
      <c r="AC47">
        <v>8.6744572736287662E-2</v>
      </c>
    </row>
    <row r="49" spans="2:2" x14ac:dyDescent="0.25">
      <c r="B49" t="s">
        <v>6575</v>
      </c>
    </row>
    <row r="50" spans="2:2" x14ac:dyDescent="0.25">
      <c r="B50" t="s">
        <v>6576</v>
      </c>
    </row>
    <row r="51" spans="2:2" x14ac:dyDescent="0.25">
      <c r="B51" t="s">
        <v>6577</v>
      </c>
    </row>
    <row r="52" spans="2:2" x14ac:dyDescent="0.25">
      <c r="B52" t="s">
        <v>6578</v>
      </c>
    </row>
    <row r="53" spans="2:2" x14ac:dyDescent="0.25">
      <c r="B53" t="s">
        <v>6579</v>
      </c>
    </row>
    <row r="54" spans="2:2" x14ac:dyDescent="0.25">
      <c r="B54" t="s">
        <v>6580</v>
      </c>
    </row>
    <row r="55" spans="2:2" x14ac:dyDescent="0.25">
      <c r="B55" t="s">
        <v>6581</v>
      </c>
    </row>
    <row r="56" spans="2:2" x14ac:dyDescent="0.25">
      <c r="B56" t="s">
        <v>6582</v>
      </c>
    </row>
    <row r="57" spans="2:2" x14ac:dyDescent="0.25">
      <c r="B57" t="s">
        <v>6583</v>
      </c>
    </row>
    <row r="58" spans="2:2" x14ac:dyDescent="0.25">
      <c r="B58" t="s">
        <v>6584</v>
      </c>
    </row>
    <row r="59" spans="2:2" x14ac:dyDescent="0.25">
      <c r="B59" t="s">
        <v>6585</v>
      </c>
    </row>
    <row r="60" spans="2:2" x14ac:dyDescent="0.25">
      <c r="B60" t="s">
        <v>6586</v>
      </c>
    </row>
    <row r="61" spans="2:2" x14ac:dyDescent="0.25">
      <c r="B61" t="s">
        <v>6587</v>
      </c>
    </row>
    <row r="62" spans="2:2" x14ac:dyDescent="0.25">
      <c r="B62" t="s">
        <v>6588</v>
      </c>
    </row>
    <row r="63" spans="2:2" x14ac:dyDescent="0.25">
      <c r="B63" t="s">
        <v>6589</v>
      </c>
    </row>
    <row r="64" spans="2:2" x14ac:dyDescent="0.25">
      <c r="B64" t="s">
        <v>6590</v>
      </c>
    </row>
    <row r="65" spans="2:2" x14ac:dyDescent="0.25">
      <c r="B65" t="s">
        <v>6591</v>
      </c>
    </row>
    <row r="66" spans="2:2" x14ac:dyDescent="0.25">
      <c r="B66" t="s">
        <v>6592</v>
      </c>
    </row>
    <row r="67" spans="2:2" x14ac:dyDescent="0.25">
      <c r="B67" t="s">
        <v>6593</v>
      </c>
    </row>
    <row r="68" spans="2:2" x14ac:dyDescent="0.25">
      <c r="B68" t="s">
        <v>6594</v>
      </c>
    </row>
    <row r="69" spans="2:2" x14ac:dyDescent="0.25">
      <c r="B69" t="s">
        <v>6595</v>
      </c>
    </row>
    <row r="70" spans="2:2" x14ac:dyDescent="0.25">
      <c r="B70" t="s">
        <v>6596</v>
      </c>
    </row>
    <row r="71" spans="2:2" x14ac:dyDescent="0.25">
      <c r="B71" t="s">
        <v>6597</v>
      </c>
    </row>
    <row r="72" spans="2:2" x14ac:dyDescent="0.25">
      <c r="B72" t="s">
        <v>6598</v>
      </c>
    </row>
    <row r="73" spans="2:2" x14ac:dyDescent="0.25">
      <c r="B73" t="s">
        <v>6599</v>
      </c>
    </row>
    <row r="74" spans="2:2" x14ac:dyDescent="0.25">
      <c r="B74" t="s">
        <v>6600</v>
      </c>
    </row>
    <row r="75" spans="2:2" x14ac:dyDescent="0.25">
      <c r="B75" t="s">
        <v>6601</v>
      </c>
    </row>
    <row r="76" spans="2:2" x14ac:dyDescent="0.25">
      <c r="B76" t="s">
        <v>6602</v>
      </c>
    </row>
    <row r="77" spans="2:2" x14ac:dyDescent="0.25">
      <c r="B77" t="s">
        <v>6603</v>
      </c>
    </row>
    <row r="78" spans="2:2" x14ac:dyDescent="0.25">
      <c r="B78" t="s">
        <v>6604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AB74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2" customWidth="1"/>
  </cols>
  <sheetData>
    <row r="1" spans="1:28" ht="18.75" x14ac:dyDescent="0.3">
      <c r="A1" s="1" t="s">
        <v>6605</v>
      </c>
    </row>
    <row r="2" spans="1:28" x14ac:dyDescent="0.25">
      <c r="A2" s="3" t="s">
        <v>6606</v>
      </c>
    </row>
    <row r="4" spans="1:28" x14ac:dyDescent="0.25">
      <c r="A4" s="4" t="s">
        <v>6607</v>
      </c>
    </row>
    <row r="5" spans="1:28" x14ac:dyDescent="0.25">
      <c r="A5" s="5" t="s">
        <v>6608</v>
      </c>
      <c r="B5" s="5">
        <v>2024</v>
      </c>
      <c r="C5" s="5">
        <v>2025</v>
      </c>
      <c r="D5" s="5">
        <v>2026</v>
      </c>
      <c r="E5" s="5">
        <v>2027</v>
      </c>
      <c r="F5" s="5">
        <v>2028</v>
      </c>
      <c r="G5" s="5">
        <v>2029</v>
      </c>
      <c r="H5" s="5">
        <v>2030</v>
      </c>
      <c r="I5" s="5">
        <v>2031</v>
      </c>
      <c r="J5" s="5">
        <v>2032</v>
      </c>
      <c r="K5" s="5">
        <v>2033</v>
      </c>
      <c r="L5" s="5">
        <v>2034</v>
      </c>
      <c r="M5" s="5">
        <v>2035</v>
      </c>
      <c r="N5" s="5">
        <v>2036</v>
      </c>
      <c r="O5" s="5">
        <v>2037</v>
      </c>
      <c r="P5" s="5">
        <v>2038</v>
      </c>
      <c r="Q5" s="5">
        <v>2039</v>
      </c>
      <c r="R5" s="5">
        <v>2040</v>
      </c>
      <c r="S5" s="5">
        <v>2041</v>
      </c>
      <c r="T5" s="5">
        <v>2042</v>
      </c>
      <c r="U5" s="5">
        <v>2043</v>
      </c>
      <c r="V5" s="5">
        <v>2044</v>
      </c>
      <c r="W5" s="5">
        <v>2045</v>
      </c>
      <c r="X5" s="5">
        <v>2046</v>
      </c>
      <c r="Y5" s="5">
        <v>2047</v>
      </c>
      <c r="Z5" s="5">
        <v>2048</v>
      </c>
      <c r="AA5" s="5">
        <v>2049</v>
      </c>
      <c r="AB5" s="5">
        <v>2050</v>
      </c>
    </row>
    <row r="6" spans="1:28" x14ac:dyDescent="0.25">
      <c r="A6" s="3" t="s">
        <v>6609</v>
      </c>
    </row>
    <row r="7" spans="1:28" x14ac:dyDescent="0.25">
      <c r="A7" s="31" t="s">
        <v>6610</v>
      </c>
      <c r="C7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7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7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7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7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7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7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7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7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7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7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7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7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7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7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7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7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7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7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7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7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7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7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7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7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7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8" spans="1:28" x14ac:dyDescent="0.25">
      <c r="A8" s="31" t="s">
        <v>6611</v>
      </c>
      <c r="C8" s="18">
        <f>(Region_crosswalk!$L$3*IFERROR(INDEX(AEO59_ng_region_raw!$A:$AD, MATCH(Region_crosswalk!$K$3,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MATCH(C$5, INDEX(AEO59_ng_region_raw!$A$1:$AD$12, VLOOKUP("aeo59_year_header_row", Keys!$B:$C, 2, FALSE), 0), 0)), VLOOKUP("zero_test", Keys!$B:$C, 2, FALSE))))</f>
        <v>1.037482</v>
      </c>
      <c r="D8" s="18">
        <f>(Region_crosswalk!$L$3*IFERROR(INDEX(AEO59_ng_region_raw!$A:$AD, MATCH(Region_crosswalk!$K$3,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MATCH(D$5, INDEX(AEO59_ng_region_raw!$A$1:$AD$12, VLOOKUP("aeo59_year_header_row", Keys!$B:$C, 2, FALSE), 0), 0)), VLOOKUP("zero_test", Keys!$B:$C, 2, FALSE))))</f>
        <v>0.96111500000000005</v>
      </c>
      <c r="E8" s="18">
        <f>(Region_crosswalk!$L$3*IFERROR(INDEX(AEO59_ng_region_raw!$A:$AD, MATCH(Region_crosswalk!$K$3,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MATCH(E$5, INDEX(AEO59_ng_region_raw!$A$1:$AD$12, VLOOKUP("aeo59_year_header_row", Keys!$B:$C, 2, FALSE), 0), 0)), VLOOKUP("zero_test", Keys!$B:$C, 2, FALSE))))</f>
        <v>0.91244499999999995</v>
      </c>
      <c r="F8" s="18">
        <f>(Region_crosswalk!$L$3*IFERROR(INDEX(AEO59_ng_region_raw!$A:$AD, MATCH(Region_crosswalk!$K$3,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MATCH(F$5, INDEX(AEO59_ng_region_raw!$A$1:$AD$12, VLOOKUP("aeo59_year_header_row", Keys!$B:$C, 2, FALSE), 0), 0)), VLOOKUP("zero_test", Keys!$B:$C, 2, FALSE))))</f>
        <v>0.88680700000000001</v>
      </c>
      <c r="G8" s="18">
        <f>(Region_crosswalk!$L$3*IFERROR(INDEX(AEO59_ng_region_raw!$A:$AD, MATCH(Region_crosswalk!$K$3,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MATCH(G$5, INDEX(AEO59_ng_region_raw!$A$1:$AD$12, VLOOKUP("aeo59_year_header_row", Keys!$B:$C, 2, FALSE), 0), 0)), VLOOKUP("zero_test", Keys!$B:$C, 2, FALSE))))</f>
        <v>0.86972700000000003</v>
      </c>
      <c r="H8" s="18">
        <f>(Region_crosswalk!$L$3*IFERROR(INDEX(AEO59_ng_region_raw!$A:$AD, MATCH(Region_crosswalk!$K$3,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MATCH(H$5, INDEX(AEO59_ng_region_raw!$A$1:$AD$12, VLOOKUP("aeo59_year_header_row", Keys!$B:$C, 2, FALSE), 0), 0)), VLOOKUP("zero_test", Keys!$B:$C, 2, FALSE))))</f>
        <v>0.85914400000000002</v>
      </c>
      <c r="I8" s="18">
        <f>(Region_crosswalk!$L$3*IFERROR(INDEX(AEO59_ng_region_raw!$A:$AD, MATCH(Region_crosswalk!$K$3,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MATCH(I$5, INDEX(AEO59_ng_region_raw!$A$1:$AD$12, VLOOKUP("aeo59_year_header_row", Keys!$B:$C, 2, FALSE), 0), 0)), VLOOKUP("zero_test", Keys!$B:$C, 2, FALSE))))</f>
        <v>0.86270599999999997</v>
      </c>
      <c r="J8" s="18">
        <f>(Region_crosswalk!$L$3*IFERROR(INDEX(AEO59_ng_region_raw!$A:$AD, MATCH(Region_crosswalk!$K$3,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MATCH(J$5, INDEX(AEO59_ng_region_raw!$A$1:$AD$12, VLOOKUP("aeo59_year_header_row", Keys!$B:$C, 2, FALSE), 0), 0)), VLOOKUP("zero_test", Keys!$B:$C, 2, FALSE))))</f>
        <v>0.84617399999999998</v>
      </c>
      <c r="K8" s="18">
        <f>(Region_crosswalk!$L$3*IFERROR(INDEX(AEO59_ng_region_raw!$A:$AD, MATCH(Region_crosswalk!$K$3,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MATCH(K$5, INDEX(AEO59_ng_region_raw!$A$1:$AD$12, VLOOKUP("aeo59_year_header_row", Keys!$B:$C, 2, FALSE), 0), 0)), VLOOKUP("zero_test", Keys!$B:$C, 2, FALSE))))</f>
        <v>0.83498799999999995</v>
      </c>
      <c r="L8" s="18">
        <f>(Region_crosswalk!$L$3*IFERROR(INDEX(AEO59_ng_region_raw!$A:$AD, MATCH(Region_crosswalk!$K$3,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MATCH(L$5, INDEX(AEO59_ng_region_raw!$A$1:$AD$12, VLOOKUP("aeo59_year_header_row", Keys!$B:$C, 2, FALSE), 0), 0)), VLOOKUP("zero_test", Keys!$B:$C, 2, FALSE))))</f>
        <v>0.83133599999999996</v>
      </c>
      <c r="M8" s="18">
        <f>(Region_crosswalk!$L$3*IFERROR(INDEX(AEO59_ng_region_raw!$A:$AD, MATCH(Region_crosswalk!$K$3,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MATCH(M$5, INDEX(AEO59_ng_region_raw!$A$1:$AD$12, VLOOKUP("aeo59_year_header_row", Keys!$B:$C, 2, FALSE), 0), 0)), VLOOKUP("zero_test", Keys!$B:$C, 2, FALSE))))</f>
        <v>0.83744799999999997</v>
      </c>
      <c r="N8" s="18">
        <f>(Region_crosswalk!$L$3*IFERROR(INDEX(AEO59_ng_region_raw!$A:$AD, MATCH(Region_crosswalk!$K$3,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MATCH(N$5, INDEX(AEO59_ng_region_raw!$A$1:$AD$12, VLOOKUP("aeo59_year_header_row", Keys!$B:$C, 2, FALSE), 0), 0)), VLOOKUP("zero_test", Keys!$B:$C, 2, FALSE))))</f>
        <v>0.85872199999999999</v>
      </c>
      <c r="O8" s="18">
        <f>(Region_crosswalk!$L$3*IFERROR(INDEX(AEO59_ng_region_raw!$A:$AD, MATCH(Region_crosswalk!$K$3,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MATCH(O$5, INDEX(AEO59_ng_region_raw!$A$1:$AD$12, VLOOKUP("aeo59_year_header_row", Keys!$B:$C, 2, FALSE), 0), 0)), VLOOKUP("zero_test", Keys!$B:$C, 2, FALSE))))</f>
        <v>0.86895599999999995</v>
      </c>
      <c r="P8" s="18">
        <f>(Region_crosswalk!$L$3*IFERROR(INDEX(AEO59_ng_region_raw!$A:$AD, MATCH(Region_crosswalk!$K$3,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MATCH(P$5, INDEX(AEO59_ng_region_raw!$A$1:$AD$12, VLOOKUP("aeo59_year_header_row", Keys!$B:$C, 2, FALSE), 0), 0)), VLOOKUP("zero_test", Keys!$B:$C, 2, FALSE))))</f>
        <v>0.87801399999999996</v>
      </c>
      <c r="Q8" s="18">
        <f>(Region_crosswalk!$L$3*IFERROR(INDEX(AEO59_ng_region_raw!$A:$AD, MATCH(Region_crosswalk!$K$3,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MATCH(Q$5, INDEX(AEO59_ng_region_raw!$A$1:$AD$12, VLOOKUP("aeo59_year_header_row", Keys!$B:$C, 2, FALSE), 0), 0)), VLOOKUP("zero_test", Keys!$B:$C, 2, FALSE))))</f>
        <v>0.88049299999999997</v>
      </c>
      <c r="R8" s="18">
        <f>(Region_crosswalk!$L$3*IFERROR(INDEX(AEO59_ng_region_raw!$A:$AD, MATCH(Region_crosswalk!$K$3,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MATCH(R$5, INDEX(AEO59_ng_region_raw!$A$1:$AD$12, VLOOKUP("aeo59_year_header_row", Keys!$B:$C, 2, FALSE), 0), 0)), VLOOKUP("zero_test", Keys!$B:$C, 2, FALSE))))</f>
        <v>0.883432</v>
      </c>
      <c r="S8" s="18">
        <f>(Region_crosswalk!$L$3*IFERROR(INDEX(AEO59_ng_region_raw!$A:$AD, MATCH(Region_crosswalk!$K$3,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MATCH(S$5, INDEX(AEO59_ng_region_raw!$A$1:$AD$12, VLOOKUP("aeo59_year_header_row", Keys!$B:$C, 2, FALSE), 0), 0)), VLOOKUP("zero_test", Keys!$B:$C, 2, FALSE))))</f>
        <v>0.88115399999999999</v>
      </c>
      <c r="T8" s="18">
        <f>(Region_crosswalk!$L$3*IFERROR(INDEX(AEO59_ng_region_raw!$A:$AD, MATCH(Region_crosswalk!$K$3,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MATCH(T$5, INDEX(AEO59_ng_region_raw!$A$1:$AD$12, VLOOKUP("aeo59_year_header_row", Keys!$B:$C, 2, FALSE), 0), 0)), VLOOKUP("zero_test", Keys!$B:$C, 2, FALSE))))</f>
        <v>0.86665000000000003</v>
      </c>
      <c r="U8" s="18">
        <f>(Region_crosswalk!$L$3*IFERROR(INDEX(AEO59_ng_region_raw!$A:$AD, MATCH(Region_crosswalk!$K$3,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MATCH(U$5, INDEX(AEO59_ng_region_raw!$A$1:$AD$12, VLOOKUP("aeo59_year_header_row", Keys!$B:$C, 2, FALSE), 0), 0)), VLOOKUP("zero_test", Keys!$B:$C, 2, FALSE))))</f>
        <v>0.852217</v>
      </c>
      <c r="V8" s="18">
        <f>(Region_crosswalk!$L$3*IFERROR(INDEX(AEO59_ng_region_raw!$A:$AD, MATCH(Region_crosswalk!$K$3,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MATCH(V$5, INDEX(AEO59_ng_region_raw!$A$1:$AD$12, VLOOKUP("aeo59_year_header_row", Keys!$B:$C, 2, FALSE), 0), 0)), VLOOKUP("zero_test", Keys!$B:$C, 2, FALSE))))</f>
        <v>0.83877100000000004</v>
      </c>
      <c r="W8" s="18">
        <f>(Region_crosswalk!$L$3*IFERROR(INDEX(AEO59_ng_region_raw!$A:$AD, MATCH(Region_crosswalk!$K$3,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MATCH(W$5, INDEX(AEO59_ng_region_raw!$A$1:$AD$12, VLOOKUP("aeo59_year_header_row", Keys!$B:$C, 2, FALSE), 0), 0)), VLOOKUP("zero_test", Keys!$B:$C, 2, FALSE))))</f>
        <v>0.82381599999999999</v>
      </c>
      <c r="X8" s="18">
        <f>(Region_crosswalk!$L$3*IFERROR(INDEX(AEO59_ng_region_raw!$A:$AD, MATCH(Region_crosswalk!$K$3,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MATCH(X$5, INDEX(AEO59_ng_region_raw!$A$1:$AD$12, VLOOKUP("aeo59_year_header_row", Keys!$B:$C, 2, FALSE), 0), 0)), VLOOKUP("zero_test", Keys!$B:$C, 2, FALSE))))</f>
        <v>0.80859999999999999</v>
      </c>
      <c r="Y8" s="18">
        <f>(Region_crosswalk!$L$3*IFERROR(INDEX(AEO59_ng_region_raw!$A:$AD, MATCH(Region_crosswalk!$K$3,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MATCH(Y$5, INDEX(AEO59_ng_region_raw!$A$1:$AD$12, VLOOKUP("aeo59_year_header_row", Keys!$B:$C, 2, FALSE), 0), 0)), VLOOKUP("zero_test", Keys!$B:$C, 2, FALSE))))</f>
        <v>0.79231799999999997</v>
      </c>
      <c r="Z8" s="18">
        <f>(Region_crosswalk!$L$3*IFERROR(INDEX(AEO59_ng_region_raw!$A:$AD, MATCH(Region_crosswalk!$K$3,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MATCH(Z$5, INDEX(AEO59_ng_region_raw!$A$1:$AD$12, VLOOKUP("aeo59_year_header_row", Keys!$B:$C, 2, FALSE), 0), 0)), VLOOKUP("zero_test", Keys!$B:$C, 2, FALSE))))</f>
        <v>0.77612300000000001</v>
      </c>
      <c r="AA8" s="18">
        <f>(Region_crosswalk!$L$3*IFERROR(INDEX(AEO59_ng_region_raw!$A:$AD, MATCH(Region_crosswalk!$K$3,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MATCH(AA$5, INDEX(AEO59_ng_region_raw!$A$1:$AD$12, VLOOKUP("aeo59_year_header_row", Keys!$B:$C, 2, FALSE), 0), 0)), VLOOKUP("zero_test", Keys!$B:$C, 2, FALSE))))</f>
        <v>0.75954699999999997</v>
      </c>
      <c r="AB8" s="18">
        <f>(Region_crosswalk!$L$3*IFERROR(INDEX(AEO59_ng_region_raw!$A:$AD, MATCH(Region_crosswalk!$K$3,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FALSE))+IF(Region_crosswalk!$M$3="", VLOOKUP("zero_test", Keys!$B:$C, 2, FALSE), Region_crosswalk!$N$3*IFERROR(INDEX(AEO59_ng_region_raw!$A:$AD, MATCH(Region_crosswalk!$M$3, AEO59_ng_region_raw!$B$1:INDEX(AEO59_ng_region_raw!$B:$B, VLOOKUP("aeo59_region_block_last_row", Keys!$B:$C, 2, FALSE)), 0), MATCH(AB$5, INDEX(AEO59_ng_region_raw!$A$1:$AD$12, VLOOKUP("aeo59_year_header_row", Keys!$B:$C, 2, FALSE), 0), 0)), VLOOKUP("zero_test", Keys!$B:$C, 2, FALSE))))</f>
        <v>0.74207400000000001</v>
      </c>
    </row>
    <row r="9" spans="1:28" x14ac:dyDescent="0.25">
      <c r="A9" s="31" t="s">
        <v>626</v>
      </c>
    </row>
    <row r="10" spans="1:28" x14ac:dyDescent="0.25">
      <c r="A10" s="3" t="s">
        <v>6612</v>
      </c>
    </row>
    <row r="11" spans="1:28" x14ac:dyDescent="0.25">
      <c r="A11" s="3" t="s">
        <v>6613</v>
      </c>
    </row>
    <row r="12" spans="1:28" x14ac:dyDescent="0.25">
      <c r="A12" s="3" t="s">
        <v>6614</v>
      </c>
    </row>
    <row r="13" spans="1:28" x14ac:dyDescent="0.25">
      <c r="A13" s="31" t="s">
        <v>6615</v>
      </c>
    </row>
    <row r="14" spans="1:28" x14ac:dyDescent="0.25">
      <c r="A14" s="31" t="s">
        <v>6616</v>
      </c>
      <c r="C14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4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4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4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4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4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4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4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4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4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4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4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4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4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4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4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4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4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4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4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4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4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4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4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4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4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5" spans="1:28" x14ac:dyDescent="0.25">
      <c r="A15" s="31" t="s">
        <v>6617</v>
      </c>
      <c r="C15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5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5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5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5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5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5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5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5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5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5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5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5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5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5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5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5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5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5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5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5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5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5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5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5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5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6" spans="1:28" x14ac:dyDescent="0.25">
      <c r="A16" s="31" t="s">
        <v>542</v>
      </c>
      <c r="C16" s="18">
        <f>INDEX(AEO11_liquids_raw!$A:$AD, VLOOKUP("aeo11_row_ethanol_production", Keys!$B:$C, 2, FALSE), MATCH(C$5, INDEX(AEO11_liquids_raw!$A$1:$AD$12, VLOOKUP("aeo11_year_header_row", Keys!$B:$C, 2, FALSE), 0), 0))</f>
        <v>1.0394564867019651</v>
      </c>
      <c r="D16" s="18">
        <f>INDEX(AEO11_liquids_raw!$A:$AD, VLOOKUP("aeo11_row_ethanol_production", Keys!$B:$C, 2, FALSE), MATCH(D$5, INDEX(AEO11_liquids_raw!$A$1:$AD$12, VLOOKUP("aeo11_year_header_row", Keys!$B:$C, 2, FALSE), 0), 0))</f>
        <v>1.0423820018768311</v>
      </c>
      <c r="E16" s="18">
        <f>INDEX(AEO11_liquids_raw!$A:$AD, VLOOKUP("aeo11_row_ethanol_production", Keys!$B:$C, 2, FALSE), MATCH(E$5, INDEX(AEO11_liquids_raw!$A$1:$AD$12, VLOOKUP("aeo11_year_header_row", Keys!$B:$C, 2, FALSE), 0), 0))</f>
        <v>1.0351976156234739</v>
      </c>
      <c r="F16" s="18">
        <f>INDEX(AEO11_liquids_raw!$A:$AD, VLOOKUP("aeo11_row_ethanol_production", Keys!$B:$C, 2, FALSE), MATCH(F$5, INDEX(AEO11_liquids_raw!$A$1:$AD$12, VLOOKUP("aeo11_year_header_row", Keys!$B:$C, 2, FALSE), 0), 0))</f>
        <v>1.0396755933761599</v>
      </c>
      <c r="G16" s="18">
        <f>INDEX(AEO11_liquids_raw!$A:$AD, VLOOKUP("aeo11_row_ethanol_production", Keys!$B:$C, 2, FALSE), MATCH(G$5, INDEX(AEO11_liquids_raw!$A$1:$AD$12, VLOOKUP("aeo11_year_header_row", Keys!$B:$C, 2, FALSE), 0), 0))</f>
        <v>1.035987019538879</v>
      </c>
      <c r="H16" s="18">
        <f>INDEX(AEO11_liquids_raw!$A:$AD, VLOOKUP("aeo11_row_ethanol_production", Keys!$B:$C, 2, FALSE), MATCH(H$5, INDEX(AEO11_liquids_raw!$A$1:$AD$12, VLOOKUP("aeo11_year_header_row", Keys!$B:$C, 2, FALSE), 0), 0))</f>
        <v>1.037988543510437</v>
      </c>
      <c r="I16" s="18">
        <f>INDEX(AEO11_liquids_raw!$A:$AD, VLOOKUP("aeo11_row_ethanol_production", Keys!$B:$C, 2, FALSE), MATCH(I$5, INDEX(AEO11_liquids_raw!$A$1:$AD$12, VLOOKUP("aeo11_year_header_row", Keys!$B:$C, 2, FALSE), 0), 0))</f>
        <v>1.034305095672607</v>
      </c>
      <c r="J16" s="18">
        <f>INDEX(AEO11_liquids_raw!$A:$AD, VLOOKUP("aeo11_row_ethanol_production", Keys!$B:$C, 2, FALSE), MATCH(J$5, INDEX(AEO11_liquids_raw!$A$1:$AD$12, VLOOKUP("aeo11_year_header_row", Keys!$B:$C, 2, FALSE), 0), 0))</f>
        <v>1.0327891111373899</v>
      </c>
      <c r="K16" s="18">
        <f>INDEX(AEO11_liquids_raw!$A:$AD, VLOOKUP("aeo11_row_ethanol_production", Keys!$B:$C, 2, FALSE), MATCH(K$5, INDEX(AEO11_liquids_raw!$A$1:$AD$12, VLOOKUP("aeo11_year_header_row", Keys!$B:$C, 2, FALSE), 0), 0))</f>
        <v>1.0306158065795901</v>
      </c>
      <c r="L16" s="18">
        <f>INDEX(AEO11_liquids_raw!$A:$AD, VLOOKUP("aeo11_row_ethanol_production", Keys!$B:$C, 2, FALSE), MATCH(L$5, INDEX(AEO11_liquids_raw!$A$1:$AD$12, VLOOKUP("aeo11_year_header_row", Keys!$B:$C, 2, FALSE), 0), 0))</f>
        <v>1.03277587890625</v>
      </c>
      <c r="M16" s="18">
        <f>INDEX(AEO11_liquids_raw!$A:$AD, VLOOKUP("aeo11_row_ethanol_production", Keys!$B:$C, 2, FALSE), MATCH(M$5, INDEX(AEO11_liquids_raw!$A$1:$AD$12, VLOOKUP("aeo11_year_header_row", Keys!$B:$C, 2, FALSE), 0), 0))</f>
        <v>1.034292340278625</v>
      </c>
      <c r="N16" s="18">
        <f>INDEX(AEO11_liquids_raw!$A:$AD, VLOOKUP("aeo11_row_ethanol_production", Keys!$B:$C, 2, FALSE), MATCH(N$5, INDEX(AEO11_liquids_raw!$A$1:$AD$12, VLOOKUP("aeo11_year_header_row", Keys!$B:$C, 2, FALSE), 0), 0))</f>
        <v>1.0405896902084351</v>
      </c>
      <c r="O16" s="18">
        <f>INDEX(AEO11_liquids_raw!$A:$AD, VLOOKUP("aeo11_row_ethanol_production", Keys!$B:$C, 2, FALSE), MATCH(O$5, INDEX(AEO11_liquids_raw!$A$1:$AD$12, VLOOKUP("aeo11_year_header_row", Keys!$B:$C, 2, FALSE), 0), 0))</f>
        <v>1.0397524833679199</v>
      </c>
      <c r="P16" s="18">
        <f>INDEX(AEO11_liquids_raw!$A:$AD, VLOOKUP("aeo11_row_ethanol_production", Keys!$B:$C, 2, FALSE), MATCH(P$5, INDEX(AEO11_liquids_raw!$A$1:$AD$12, VLOOKUP("aeo11_year_header_row", Keys!$B:$C, 2, FALSE), 0), 0))</f>
        <v>1.04036021232605</v>
      </c>
      <c r="Q16" s="18">
        <f>INDEX(AEO11_liquids_raw!$A:$AD, VLOOKUP("aeo11_row_ethanol_production", Keys!$B:$C, 2, FALSE), MATCH(Q$5, INDEX(AEO11_liquids_raw!$A$1:$AD$12, VLOOKUP("aeo11_year_header_row", Keys!$B:$C, 2, FALSE), 0), 0))</f>
        <v>1.0412294864654541</v>
      </c>
      <c r="R16" s="18">
        <f>INDEX(AEO11_liquids_raw!$A:$AD, VLOOKUP("aeo11_row_ethanol_production", Keys!$B:$C, 2, FALSE), MATCH(R$5, INDEX(AEO11_liquids_raw!$A$1:$AD$12, VLOOKUP("aeo11_year_header_row", Keys!$B:$C, 2, FALSE), 0), 0))</f>
        <v>1.043858528137207</v>
      </c>
      <c r="S16" s="18">
        <f>INDEX(AEO11_liquids_raw!$A:$AD, VLOOKUP("aeo11_row_ethanol_production", Keys!$B:$C, 2, FALSE), MATCH(S$5, INDEX(AEO11_liquids_raw!$A$1:$AD$12, VLOOKUP("aeo11_year_header_row", Keys!$B:$C, 2, FALSE), 0), 0))</f>
        <v>1.046650886535645</v>
      </c>
      <c r="T16" s="18">
        <f>INDEX(AEO11_liquids_raw!$A:$AD, VLOOKUP("aeo11_row_ethanol_production", Keys!$B:$C, 2, FALSE), MATCH(T$5, INDEX(AEO11_liquids_raw!$A$1:$AD$12, VLOOKUP("aeo11_year_header_row", Keys!$B:$C, 2, FALSE), 0), 0))</f>
        <v>1.0567243099212651</v>
      </c>
      <c r="U16" s="18">
        <f>INDEX(AEO11_liquids_raw!$A:$AD, VLOOKUP("aeo11_row_ethanol_production", Keys!$B:$C, 2, FALSE), MATCH(U$5, INDEX(AEO11_liquids_raw!$A$1:$AD$12, VLOOKUP("aeo11_year_header_row", Keys!$B:$C, 2, FALSE), 0), 0))</f>
        <v>1.060818552970886</v>
      </c>
      <c r="V16" s="18">
        <f>INDEX(AEO11_liquids_raw!$A:$AD, VLOOKUP("aeo11_row_ethanol_production", Keys!$B:$C, 2, FALSE), MATCH(V$5, INDEX(AEO11_liquids_raw!$A$1:$AD$12, VLOOKUP("aeo11_year_header_row", Keys!$B:$C, 2, FALSE), 0), 0))</f>
        <v>1.064154267311096</v>
      </c>
      <c r="W16" s="18">
        <f>INDEX(AEO11_liquids_raw!$A:$AD, VLOOKUP("aeo11_row_ethanol_production", Keys!$B:$C, 2, FALSE), MATCH(W$5, INDEX(AEO11_liquids_raw!$A$1:$AD$12, VLOOKUP("aeo11_year_header_row", Keys!$B:$C, 2, FALSE), 0), 0))</f>
        <v>1.0650864839553831</v>
      </c>
      <c r="X16" s="18">
        <f>INDEX(AEO11_liquids_raw!$A:$AD, VLOOKUP("aeo11_row_ethanol_production", Keys!$B:$C, 2, FALSE), MATCH(X$5, INDEX(AEO11_liquids_raw!$A$1:$AD$12, VLOOKUP("aeo11_year_header_row", Keys!$B:$C, 2, FALSE), 0), 0))</f>
        <v>1.065055727958679</v>
      </c>
      <c r="Y16" s="18">
        <f>INDEX(AEO11_liquids_raw!$A:$AD, VLOOKUP("aeo11_row_ethanol_production", Keys!$B:$C, 2, FALSE), MATCH(Y$5, INDEX(AEO11_liquids_raw!$A$1:$AD$12, VLOOKUP("aeo11_year_header_row", Keys!$B:$C, 2, FALSE), 0), 0))</f>
        <v>1.0730299949646001</v>
      </c>
      <c r="Z16" s="18">
        <f>INDEX(AEO11_liquids_raw!$A:$AD, VLOOKUP("aeo11_row_ethanol_production", Keys!$B:$C, 2, FALSE), MATCH(Z$5, INDEX(AEO11_liquids_raw!$A$1:$AD$12, VLOOKUP("aeo11_year_header_row", Keys!$B:$C, 2, FALSE), 0), 0))</f>
        <v>1.079417824745178</v>
      </c>
      <c r="AA16" s="18">
        <f>INDEX(AEO11_liquids_raw!$A:$AD, VLOOKUP("aeo11_row_ethanol_production", Keys!$B:$C, 2, FALSE), MATCH(AA$5, INDEX(AEO11_liquids_raw!$A$1:$AD$12, VLOOKUP("aeo11_year_header_row", Keys!$B:$C, 2, FALSE), 0), 0))</f>
        <v>1.0821924209594731</v>
      </c>
      <c r="AB16" s="18">
        <f>INDEX(AEO11_liquids_raw!$A:$AD, VLOOKUP("aeo11_row_ethanol_production", Keys!$B:$C, 2, FALSE), MATCH(AB$5, INDEX(AEO11_liquids_raw!$A$1:$AD$12, VLOOKUP("aeo11_year_header_row", Keys!$B:$C, 2, FALSE), 0), 0))</f>
        <v>1.0869191884994509</v>
      </c>
    </row>
    <row r="17" spans="1:28" x14ac:dyDescent="0.25">
      <c r="A17" s="31" t="s">
        <v>545</v>
      </c>
      <c r="C17" s="18">
        <f>INDEX(AEO11_liquids_raw!$A:$AD, VLOOKUP("aeo11_row_biodiesel_production", Keys!$B:$C, 2, FALSE), MATCH(C$5, INDEX(AEO11_liquids_raw!$A$1:$AD$12, VLOOKUP("aeo11_year_header_row", Keys!$B:$C, 2, FALSE), 0), 0))</f>
        <v>7.9012066125869751E-2</v>
      </c>
      <c r="D17" s="18">
        <f>INDEX(AEO11_liquids_raw!$A:$AD, VLOOKUP("aeo11_row_biodiesel_production", Keys!$B:$C, 2, FALSE), MATCH(D$5, INDEX(AEO11_liquids_raw!$A$1:$AD$12, VLOOKUP("aeo11_year_header_row", Keys!$B:$C, 2, FALSE), 0), 0))</f>
        <v>9.3855530023574829E-2</v>
      </c>
      <c r="E17" s="18">
        <f>INDEX(AEO11_liquids_raw!$A:$AD, VLOOKUP("aeo11_row_biodiesel_production", Keys!$B:$C, 2, FALSE), MATCH(E$5, INDEX(AEO11_liquids_raw!$A$1:$AD$12, VLOOKUP("aeo11_year_header_row", Keys!$B:$C, 2, FALSE), 0), 0))</f>
        <v>9.0242326259613037E-2</v>
      </c>
      <c r="F17" s="18">
        <f>INDEX(AEO11_liquids_raw!$A:$AD, VLOOKUP("aeo11_row_biodiesel_production", Keys!$B:$C, 2, FALSE), MATCH(F$5, INDEX(AEO11_liquids_raw!$A$1:$AD$12, VLOOKUP("aeo11_year_header_row", Keys!$B:$C, 2, FALSE), 0), 0))</f>
        <v>9.2868514358997345E-2</v>
      </c>
      <c r="G17" s="18">
        <f>INDEX(AEO11_liquids_raw!$A:$AD, VLOOKUP("aeo11_row_biodiesel_production", Keys!$B:$C, 2, FALSE), MATCH(G$5, INDEX(AEO11_liquids_raw!$A$1:$AD$12, VLOOKUP("aeo11_year_header_row", Keys!$B:$C, 2, FALSE), 0), 0))</f>
        <v>9.411533921957016E-2</v>
      </c>
      <c r="H17" s="18">
        <f>INDEX(AEO11_liquids_raw!$A:$AD, VLOOKUP("aeo11_row_biodiesel_production", Keys!$B:$C, 2, FALSE), MATCH(H$5, INDEX(AEO11_liquids_raw!$A$1:$AD$12, VLOOKUP("aeo11_year_header_row", Keys!$B:$C, 2, FALSE), 0), 0))</f>
        <v>7.8112535178661346E-2</v>
      </c>
      <c r="I17" s="18">
        <f>INDEX(AEO11_liquids_raw!$A:$AD, VLOOKUP("aeo11_row_biodiesel_production", Keys!$B:$C, 2, FALSE), MATCH(I$5, INDEX(AEO11_liquids_raw!$A$1:$AD$12, VLOOKUP("aeo11_year_header_row", Keys!$B:$C, 2, FALSE), 0), 0))</f>
        <v>8.1756621599197388E-2</v>
      </c>
      <c r="J17" s="18">
        <f>INDEX(AEO11_liquids_raw!$A:$AD, VLOOKUP("aeo11_row_biodiesel_production", Keys!$B:$C, 2, FALSE), MATCH(J$5, INDEX(AEO11_liquids_raw!$A$1:$AD$12, VLOOKUP("aeo11_year_header_row", Keys!$B:$C, 2, FALSE), 0), 0))</f>
        <v>8.3350449800491333E-2</v>
      </c>
      <c r="K17" s="18">
        <f>INDEX(AEO11_liquids_raw!$A:$AD, VLOOKUP("aeo11_row_biodiesel_production", Keys!$B:$C, 2, FALSE), MATCH(K$5, INDEX(AEO11_liquids_raw!$A$1:$AD$12, VLOOKUP("aeo11_year_header_row", Keys!$B:$C, 2, FALSE), 0), 0))</f>
        <v>8.7129741907119751E-2</v>
      </c>
      <c r="L17" s="18">
        <f>INDEX(AEO11_liquids_raw!$A:$AD, VLOOKUP("aeo11_row_biodiesel_production", Keys!$B:$C, 2, FALSE), MATCH(L$5, INDEX(AEO11_liquids_raw!$A$1:$AD$12, VLOOKUP("aeo11_year_header_row", Keys!$B:$C, 2, FALSE), 0), 0))</f>
        <v>8.8624820113182068E-2</v>
      </c>
      <c r="M17" s="18">
        <f>INDEX(AEO11_liquids_raw!$A:$AD, VLOOKUP("aeo11_row_biodiesel_production", Keys!$B:$C, 2, FALSE), MATCH(M$5, INDEX(AEO11_liquids_raw!$A$1:$AD$12, VLOOKUP("aeo11_year_header_row", Keys!$B:$C, 2, FALSE), 0), 0))</f>
        <v>8.9880175888538361E-2</v>
      </c>
      <c r="N17" s="18">
        <f>INDEX(AEO11_liquids_raw!$A:$AD, VLOOKUP("aeo11_row_biodiesel_production", Keys!$B:$C, 2, FALSE), MATCH(N$5, INDEX(AEO11_liquids_raw!$A$1:$AD$12, VLOOKUP("aeo11_year_header_row", Keys!$B:$C, 2, FALSE), 0), 0))</f>
        <v>8.4436796605587006E-2</v>
      </c>
      <c r="O17" s="18">
        <f>INDEX(AEO11_liquids_raw!$A:$AD, VLOOKUP("aeo11_row_biodiesel_production", Keys!$B:$C, 2, FALSE), MATCH(O$5, INDEX(AEO11_liquids_raw!$A$1:$AD$12, VLOOKUP("aeo11_year_header_row", Keys!$B:$C, 2, FALSE), 0), 0))</f>
        <v>8.8377915322780609E-2</v>
      </c>
      <c r="P17" s="18">
        <f>INDEX(AEO11_liquids_raw!$A:$AD, VLOOKUP("aeo11_row_biodiesel_production", Keys!$B:$C, 2, FALSE), MATCH(P$5, INDEX(AEO11_liquids_raw!$A$1:$AD$12, VLOOKUP("aeo11_year_header_row", Keys!$B:$C, 2, FALSE), 0), 0))</f>
        <v>8.7531879544258118E-2</v>
      </c>
      <c r="Q17" s="18">
        <f>INDEX(AEO11_liquids_raw!$A:$AD, VLOOKUP("aeo11_row_biodiesel_production", Keys!$B:$C, 2, FALSE), MATCH(Q$5, INDEX(AEO11_liquids_raw!$A$1:$AD$12, VLOOKUP("aeo11_year_header_row", Keys!$B:$C, 2, FALSE), 0), 0))</f>
        <v>8.6206495761871338E-2</v>
      </c>
      <c r="R17" s="18">
        <f>INDEX(AEO11_liquids_raw!$A:$AD, VLOOKUP("aeo11_row_biodiesel_production", Keys!$B:$C, 2, FALSE), MATCH(R$5, INDEX(AEO11_liquids_raw!$A$1:$AD$12, VLOOKUP("aeo11_year_header_row", Keys!$B:$C, 2, FALSE), 0), 0))</f>
        <v>8.4857054054737091E-2</v>
      </c>
      <c r="S17" s="18">
        <f>INDEX(AEO11_liquids_raw!$A:$AD, VLOOKUP("aeo11_row_biodiesel_production", Keys!$B:$C, 2, FALSE), MATCH(S$5, INDEX(AEO11_liquids_raw!$A$1:$AD$12, VLOOKUP("aeo11_year_header_row", Keys!$B:$C, 2, FALSE), 0), 0))</f>
        <v>8.3366855978965759E-2</v>
      </c>
      <c r="T17" s="18">
        <f>INDEX(AEO11_liquids_raw!$A:$AD, VLOOKUP("aeo11_row_biodiesel_production", Keys!$B:$C, 2, FALSE), MATCH(T$5, INDEX(AEO11_liquids_raw!$A$1:$AD$12, VLOOKUP("aeo11_year_header_row", Keys!$B:$C, 2, FALSE), 0), 0))</f>
        <v>8.1888064742088318E-2</v>
      </c>
      <c r="U17" s="18">
        <f>INDEX(AEO11_liquids_raw!$A:$AD, VLOOKUP("aeo11_row_biodiesel_production", Keys!$B:$C, 2, FALSE), MATCH(U$5, INDEX(AEO11_liquids_raw!$A$1:$AD$12, VLOOKUP("aeo11_year_header_row", Keys!$B:$C, 2, FALSE), 0), 0))</f>
        <v>8.0343395471572876E-2</v>
      </c>
      <c r="V17" s="18">
        <f>INDEX(AEO11_liquids_raw!$A:$AD, VLOOKUP("aeo11_row_biodiesel_production", Keys!$B:$C, 2, FALSE), MATCH(V$5, INDEX(AEO11_liquids_raw!$A$1:$AD$12, VLOOKUP("aeo11_year_header_row", Keys!$B:$C, 2, FALSE), 0), 0))</f>
        <v>7.8731551766395569E-2</v>
      </c>
      <c r="W17" s="18">
        <f>INDEX(AEO11_liquids_raw!$A:$AD, VLOOKUP("aeo11_row_biodiesel_production", Keys!$B:$C, 2, FALSE), MATCH(W$5, INDEX(AEO11_liquids_raw!$A$1:$AD$12, VLOOKUP("aeo11_year_header_row", Keys!$B:$C, 2, FALSE), 0), 0))</f>
        <v>7.705119252204895E-2</v>
      </c>
      <c r="X17" s="18">
        <f>INDEX(AEO11_liquids_raw!$A:$AD, VLOOKUP("aeo11_row_biodiesel_production", Keys!$B:$C, 2, FALSE), MATCH(X$5, INDEX(AEO11_liquids_raw!$A$1:$AD$12, VLOOKUP("aeo11_year_header_row", Keys!$B:$C, 2, FALSE), 0), 0))</f>
        <v>7.5300939381122589E-2</v>
      </c>
      <c r="Y17" s="18">
        <f>INDEX(AEO11_liquids_raw!$A:$AD, VLOOKUP("aeo11_row_biodiesel_production", Keys!$B:$C, 2, FALSE), MATCH(Y$5, INDEX(AEO11_liquids_raw!$A$1:$AD$12, VLOOKUP("aeo11_year_header_row", Keys!$B:$C, 2, FALSE), 0), 0))</f>
        <v>7.374032586812973E-2</v>
      </c>
      <c r="Z17" s="18">
        <f>INDEX(AEO11_liquids_raw!$A:$AD, VLOOKUP("aeo11_row_biodiesel_production", Keys!$B:$C, 2, FALSE), MATCH(Z$5, INDEX(AEO11_liquids_raw!$A$1:$AD$12, VLOOKUP("aeo11_year_header_row", Keys!$B:$C, 2, FALSE), 0), 0))</f>
        <v>7.1846067905426025E-2</v>
      </c>
      <c r="AA17" s="18">
        <f>INDEX(AEO11_liquids_raw!$A:$AD, VLOOKUP("aeo11_row_biodiesel_production", Keys!$B:$C, 2, FALSE), MATCH(AA$5, INDEX(AEO11_liquids_raw!$A$1:$AD$12, VLOOKUP("aeo11_year_header_row", Keys!$B:$C, 2, FALSE), 0), 0))</f>
        <v>6.9877639412879944E-2</v>
      </c>
      <c r="AB17" s="18">
        <f>INDEX(AEO11_liquids_raw!$A:$AD, VLOOKUP("aeo11_row_biodiesel_production", Keys!$B:$C, 2, FALSE), MATCH(AB$5, INDEX(AEO11_liquids_raw!$A$1:$AD$12, VLOOKUP("aeo11_year_header_row", Keys!$B:$C, 2, FALSE), 0), 0))</f>
        <v>6.7833557724952698E-2</v>
      </c>
    </row>
    <row r="18" spans="1:28" x14ac:dyDescent="0.25">
      <c r="A18" s="31" t="s">
        <v>6618</v>
      </c>
      <c r="C18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18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18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18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18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18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18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18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18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18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18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18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18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18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18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18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18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18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18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18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18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18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18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18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18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18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19" spans="1:28" x14ac:dyDescent="0.25">
      <c r="A19" s="3" t="s">
        <v>6619</v>
      </c>
    </row>
    <row r="20" spans="1:28" x14ac:dyDescent="0.25">
      <c r="A20" s="3" t="s">
        <v>6620</v>
      </c>
    </row>
    <row r="21" spans="1:28" x14ac:dyDescent="0.25">
      <c r="A21" s="31" t="s">
        <v>500</v>
      </c>
      <c r="C21" s="18">
        <f>(Region_crosswalk!$L$4*IFERROR(INDEX(AEO65_coal_region_raw!$A:$AD, MATCH(Region_crosswalk!$K$4,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MATCH(C$5, INDEX(AEO65_coal_region_raw!$A$1:$AD$12, VLOOKUP("aeo65_year_header_row", Keys!$B:$C, 2, FALSE), 0), 0)), VLOOKUP("zero_test", Keys!$B:$C, 2, FALSE))))</f>
        <v>249.153244</v>
      </c>
      <c r="D21" s="18">
        <f>(Region_crosswalk!$L$4*IFERROR(INDEX(AEO65_coal_region_raw!$A:$AD, MATCH(Region_crosswalk!$K$4,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MATCH(D$5, INDEX(AEO65_coal_region_raw!$A$1:$AD$12, VLOOKUP("aeo65_year_header_row", Keys!$B:$C, 2, FALSE), 0), 0)), VLOOKUP("zero_test", Keys!$B:$C, 2, FALSE))))</f>
        <v>232.65983600000001</v>
      </c>
      <c r="E21" s="18">
        <f>(Region_crosswalk!$L$4*IFERROR(INDEX(AEO65_coal_region_raw!$A:$AD, MATCH(Region_crosswalk!$K$4,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MATCH(E$5, INDEX(AEO65_coal_region_raw!$A$1:$AD$12, VLOOKUP("aeo65_year_header_row", Keys!$B:$C, 2, FALSE), 0), 0)), VLOOKUP("zero_test", Keys!$B:$C, 2, FALSE))))</f>
        <v>253.69517500000001</v>
      </c>
      <c r="F21" s="18">
        <f>(Region_crosswalk!$L$4*IFERROR(INDEX(AEO65_coal_region_raw!$A:$AD, MATCH(Region_crosswalk!$K$4,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MATCH(F$5, INDEX(AEO65_coal_region_raw!$A$1:$AD$12, VLOOKUP("aeo65_year_header_row", Keys!$B:$C, 2, FALSE), 0), 0)), VLOOKUP("zero_test", Keys!$B:$C, 2, FALSE))))</f>
        <v>227.979477</v>
      </c>
      <c r="G21" s="18">
        <f>(Region_crosswalk!$L$4*IFERROR(INDEX(AEO65_coal_region_raw!$A:$AD, MATCH(Region_crosswalk!$K$4,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MATCH(G$5, INDEX(AEO65_coal_region_raw!$A$1:$AD$12, VLOOKUP("aeo65_year_header_row", Keys!$B:$C, 2, FALSE), 0), 0)), VLOOKUP("zero_test", Keys!$B:$C, 2, FALSE))))</f>
        <v>221.95056199999999</v>
      </c>
      <c r="H21" s="18">
        <f>(Region_crosswalk!$L$4*IFERROR(INDEX(AEO65_coal_region_raw!$A:$AD, MATCH(Region_crosswalk!$K$4,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MATCH(H$5, INDEX(AEO65_coal_region_raw!$A$1:$AD$12, VLOOKUP("aeo65_year_header_row", Keys!$B:$C, 2, FALSE), 0), 0)), VLOOKUP("zero_test", Keys!$B:$C, 2, FALSE))))</f>
        <v>220.37290999999999</v>
      </c>
      <c r="I21" s="18">
        <f>(Region_crosswalk!$L$4*IFERROR(INDEX(AEO65_coal_region_raw!$A:$AD, MATCH(Region_crosswalk!$K$4,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MATCH(I$5, INDEX(AEO65_coal_region_raw!$A$1:$AD$12, VLOOKUP("aeo65_year_header_row", Keys!$B:$C, 2, FALSE), 0), 0)), VLOOKUP("zero_test", Keys!$B:$C, 2, FALSE))))</f>
        <v>175.393967</v>
      </c>
      <c r="J21" s="18">
        <f>(Region_crosswalk!$L$4*IFERROR(INDEX(AEO65_coal_region_raw!$A:$AD, MATCH(Region_crosswalk!$K$4,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MATCH(J$5, INDEX(AEO65_coal_region_raw!$A$1:$AD$12, VLOOKUP("aeo65_year_header_row", Keys!$B:$C, 2, FALSE), 0), 0)), VLOOKUP("zero_test", Keys!$B:$C, 2, FALSE))))</f>
        <v>172.902084</v>
      </c>
      <c r="K21" s="18">
        <f>(Region_crosswalk!$L$4*IFERROR(INDEX(AEO65_coal_region_raw!$A:$AD, MATCH(Region_crosswalk!$K$4,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MATCH(K$5, INDEX(AEO65_coal_region_raw!$A$1:$AD$12, VLOOKUP("aeo65_year_header_row", Keys!$B:$C, 2, FALSE), 0), 0)), VLOOKUP("zero_test", Keys!$B:$C, 2, FALSE))))</f>
        <v>168.710724</v>
      </c>
      <c r="L21" s="18">
        <f>(Region_crosswalk!$L$4*IFERROR(INDEX(AEO65_coal_region_raw!$A:$AD, MATCH(Region_crosswalk!$K$4,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MATCH(L$5, INDEX(AEO65_coal_region_raw!$A$1:$AD$12, VLOOKUP("aeo65_year_header_row", Keys!$B:$C, 2, FALSE), 0), 0)), VLOOKUP("zero_test", Keys!$B:$C, 2, FALSE))))</f>
        <v>166.114563</v>
      </c>
      <c r="M21" s="18">
        <f>(Region_crosswalk!$L$4*IFERROR(INDEX(AEO65_coal_region_raw!$A:$AD, MATCH(Region_crosswalk!$K$4,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MATCH(M$5, INDEX(AEO65_coal_region_raw!$A$1:$AD$12, VLOOKUP("aeo65_year_header_row", Keys!$B:$C, 2, FALSE), 0), 0)), VLOOKUP("zero_test", Keys!$B:$C, 2, FALSE))))</f>
        <v>165.19792200000001</v>
      </c>
      <c r="N21" s="18">
        <f>(Region_crosswalk!$L$4*IFERROR(INDEX(AEO65_coal_region_raw!$A:$AD, MATCH(Region_crosswalk!$K$4,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MATCH(N$5, INDEX(AEO65_coal_region_raw!$A$1:$AD$12, VLOOKUP("aeo65_year_header_row", Keys!$B:$C, 2, FALSE), 0), 0)), VLOOKUP("zero_test", Keys!$B:$C, 2, FALSE))))</f>
        <v>160.38159200000001</v>
      </c>
      <c r="O21" s="18">
        <f>(Region_crosswalk!$L$4*IFERROR(INDEX(AEO65_coal_region_raw!$A:$AD, MATCH(Region_crosswalk!$K$4,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MATCH(O$5, INDEX(AEO65_coal_region_raw!$A$1:$AD$12, VLOOKUP("aeo65_year_header_row", Keys!$B:$C, 2, FALSE), 0), 0)), VLOOKUP("zero_test", Keys!$B:$C, 2, FALSE))))</f>
        <v>158.122818</v>
      </c>
      <c r="P21" s="18">
        <f>(Region_crosswalk!$L$4*IFERROR(INDEX(AEO65_coal_region_raw!$A:$AD, MATCH(Region_crosswalk!$K$4,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MATCH(P$5, INDEX(AEO65_coal_region_raw!$A$1:$AD$12, VLOOKUP("aeo65_year_header_row", Keys!$B:$C, 2, FALSE), 0), 0)), VLOOKUP("zero_test", Keys!$B:$C, 2, FALSE))))</f>
        <v>155.855164</v>
      </c>
      <c r="Q21" s="18">
        <f>(Region_crosswalk!$L$4*IFERROR(INDEX(AEO65_coal_region_raw!$A:$AD, MATCH(Region_crosswalk!$K$4,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MATCH(Q$5, INDEX(AEO65_coal_region_raw!$A$1:$AD$12, VLOOKUP("aeo65_year_header_row", Keys!$B:$C, 2, FALSE), 0), 0)), VLOOKUP("zero_test", Keys!$B:$C, 2, FALSE))))</f>
        <v>154.40347299999999</v>
      </c>
      <c r="R21" s="18">
        <f>(Region_crosswalk!$L$4*IFERROR(INDEX(AEO65_coal_region_raw!$A:$AD, MATCH(Region_crosswalk!$K$4,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MATCH(R$5, INDEX(AEO65_coal_region_raw!$A$1:$AD$12, VLOOKUP("aeo65_year_header_row", Keys!$B:$C, 2, FALSE), 0), 0)), VLOOKUP("zero_test", Keys!$B:$C, 2, FALSE))))</f>
        <v>150.49392700000001</v>
      </c>
      <c r="S21" s="18">
        <f>(Region_crosswalk!$L$4*IFERROR(INDEX(AEO65_coal_region_raw!$A:$AD, MATCH(Region_crosswalk!$K$4,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MATCH(S$5, INDEX(AEO65_coal_region_raw!$A$1:$AD$12, VLOOKUP("aeo65_year_header_row", Keys!$B:$C, 2, FALSE), 0), 0)), VLOOKUP("zero_test", Keys!$B:$C, 2, FALSE))))</f>
        <v>148.25351000000001</v>
      </c>
      <c r="T21" s="18">
        <f>(Region_crosswalk!$L$4*IFERROR(INDEX(AEO65_coal_region_raw!$A:$AD, MATCH(Region_crosswalk!$K$4,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MATCH(T$5, INDEX(AEO65_coal_region_raw!$A$1:$AD$12, VLOOKUP("aeo65_year_header_row", Keys!$B:$C, 2, FALSE), 0), 0)), VLOOKUP("zero_test", Keys!$B:$C, 2, FALSE))))</f>
        <v>136.799271</v>
      </c>
      <c r="U21" s="18">
        <f>(Region_crosswalk!$L$4*IFERROR(INDEX(AEO65_coal_region_raw!$A:$AD, MATCH(Region_crosswalk!$K$4,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MATCH(U$5, INDEX(AEO65_coal_region_raw!$A$1:$AD$12, VLOOKUP("aeo65_year_header_row", Keys!$B:$C, 2, FALSE), 0), 0)), VLOOKUP("zero_test", Keys!$B:$C, 2, FALSE))))</f>
        <v>130.053268</v>
      </c>
      <c r="V21" s="18">
        <f>(Region_crosswalk!$L$4*IFERROR(INDEX(AEO65_coal_region_raw!$A:$AD, MATCH(Region_crosswalk!$K$4,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MATCH(V$5, INDEX(AEO65_coal_region_raw!$A$1:$AD$12, VLOOKUP("aeo65_year_header_row", Keys!$B:$C, 2, FALSE), 0), 0)), VLOOKUP("zero_test", Keys!$B:$C, 2, FALSE))))</f>
        <v>126.119156</v>
      </c>
      <c r="W21" s="18">
        <f>(Region_crosswalk!$L$4*IFERROR(INDEX(AEO65_coal_region_raw!$A:$AD, MATCH(Region_crosswalk!$K$4,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MATCH(W$5, INDEX(AEO65_coal_region_raw!$A$1:$AD$12, VLOOKUP("aeo65_year_header_row", Keys!$B:$C, 2, FALSE), 0), 0)), VLOOKUP("zero_test", Keys!$B:$C, 2, FALSE))))</f>
        <v>122.77928900000001</v>
      </c>
      <c r="X21" s="18">
        <f>(Region_crosswalk!$L$4*IFERROR(INDEX(AEO65_coal_region_raw!$A:$AD, MATCH(Region_crosswalk!$K$4,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MATCH(X$5, INDEX(AEO65_coal_region_raw!$A$1:$AD$12, VLOOKUP("aeo65_year_header_row", Keys!$B:$C, 2, FALSE), 0), 0)), VLOOKUP("zero_test", Keys!$B:$C, 2, FALSE))))</f>
        <v>115.769058</v>
      </c>
      <c r="Y21" s="18">
        <f>(Region_crosswalk!$L$4*IFERROR(INDEX(AEO65_coal_region_raw!$A:$AD, MATCH(Region_crosswalk!$K$4,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MATCH(Y$5, INDEX(AEO65_coal_region_raw!$A$1:$AD$12, VLOOKUP("aeo65_year_header_row", Keys!$B:$C, 2, FALSE), 0), 0)), VLOOKUP("zero_test", Keys!$B:$C, 2, FALSE))))</f>
        <v>113.12556499999999</v>
      </c>
      <c r="Z21" s="18">
        <f>(Region_crosswalk!$L$4*IFERROR(INDEX(AEO65_coal_region_raw!$A:$AD, MATCH(Region_crosswalk!$K$4,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MATCH(Z$5, INDEX(AEO65_coal_region_raw!$A$1:$AD$12, VLOOKUP("aeo65_year_header_row", Keys!$B:$C, 2, FALSE), 0), 0)), VLOOKUP("zero_test", Keys!$B:$C, 2, FALSE))))</f>
        <v>109.52610799999999</v>
      </c>
      <c r="AA21" s="18">
        <f>(Region_crosswalk!$L$4*IFERROR(INDEX(AEO65_coal_region_raw!$A:$AD, MATCH(Region_crosswalk!$K$4,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MATCH(AA$5, INDEX(AEO65_coal_region_raw!$A$1:$AD$12, VLOOKUP("aeo65_year_header_row", Keys!$B:$C, 2, FALSE), 0), 0)), VLOOKUP("zero_test", Keys!$B:$C, 2, FALSE))))</f>
        <v>99.664978000000005</v>
      </c>
      <c r="AB21" s="18">
        <f>(Region_crosswalk!$L$4*IFERROR(INDEX(AEO65_coal_region_raw!$A:$AD, MATCH(Region_crosswalk!$K$4,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FALSE))+IF(Region_crosswalk!$M$4="", VLOOKUP("zero_test", Keys!$B:$C, 2, FALSE), Region_crosswalk!$N$4*IFERROR(INDEX(AEO65_coal_region_raw!$A:$AD, MATCH(Region_crosswalk!$M$4, AEO65_coal_region_raw!$B$1:INDEX(AEO65_coal_region_raw!$B:$B, VLOOKUP("aeo65_region_block_last_row", Keys!$B:$C, 2, FALSE)), 0), MATCH(AB$5, INDEX(AEO65_coal_region_raw!$A$1:$AD$12, VLOOKUP("aeo65_year_header_row", Keys!$B:$C, 2, FALSE), 0), 0)), VLOOKUP("zero_test", Keys!$B:$C, 2, FALSE))))</f>
        <v>90.206862999999998</v>
      </c>
    </row>
    <row r="22" spans="1:28" x14ac:dyDescent="0.25">
      <c r="A22" s="31" t="s">
        <v>539</v>
      </c>
      <c r="C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MATCH(C$5,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MATCH(C$5,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868</v>
      </c>
      <c r="D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MATCH(D$5,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MATCH(D$5,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838.68719904911063</v>
      </c>
      <c r="E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MATCH(E$5,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MATCH(E$5,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774.36219842118021</v>
      </c>
      <c r="F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MATCH(F$5,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MATCH(F$5,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773.8769337221371</v>
      </c>
      <c r="G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MATCH(G$5,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MATCH(G$5,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773.89943875165795</v>
      </c>
      <c r="H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MATCH(H$5,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MATCH(H$5,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788.64515606301336</v>
      </c>
      <c r="I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MATCH(I$5,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MATCH(I$5,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788.20279157649452</v>
      </c>
      <c r="J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MATCH(J$5,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MATCH(J$5,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772.82060389900289</v>
      </c>
      <c r="K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MATCH(K$5,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MATCH(K$5,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765.63446666013078</v>
      </c>
      <c r="L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MATCH(L$5,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MATCH(L$5,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776.42984800840702</v>
      </c>
      <c r="M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MATCH(M$5,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MATCH(M$5,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794.20038194379742</v>
      </c>
      <c r="N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MATCH(N$5,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MATCH(N$5,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826.63856886939288</v>
      </c>
      <c r="O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MATCH(O$5,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MATCH(O$5,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839.14222261473492</v>
      </c>
      <c r="P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MATCH(P$5,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MATCH(P$5,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853.28311725771812</v>
      </c>
      <c r="Q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MATCH(Q$5,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MATCH(Q$5,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853.46175092953979</v>
      </c>
      <c r="R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MATCH(R$5,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MATCH(R$5,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853.08971466027333</v>
      </c>
      <c r="S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MATCH(S$5,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MATCH(S$5,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847.66459598140671</v>
      </c>
      <c r="T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MATCH(T$5,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MATCH(T$5,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826.49931899923274</v>
      </c>
      <c r="U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MATCH(U$5,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MATCH(U$5,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805.63012381169221</v>
      </c>
      <c r="V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MATCH(V$5,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MATCH(V$5,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793.4380240687791</v>
      </c>
      <c r="W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MATCH(W$5,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MATCH(W$5,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782.04977584906339</v>
      </c>
      <c r="X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MATCH(X$5,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MATCH(X$5,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780.27258179908972</v>
      </c>
      <c r="Y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MATCH(Y$5,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MATCH(Y$5,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772.7945824586194</v>
      </c>
      <c r="Z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MATCH(Z$5,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MATCH(Z$5,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763.30589938689673</v>
      </c>
      <c r="AA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MATCH(AA$5,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MATCH(AA$5,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756.52977565460742</v>
      </c>
      <c r="AB22" s="16">
        <f>IF(Crude_calcs!$B$3+Crude_calcs!$B$10=VLOOKUP("zero_test", Keys!$B:$C, 2, FALSE), 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FALSE)))), Crude_calcs!$B$3*IFERROR((Region_crosswalk!$L$3*IFERROR(INDEX(AEO58_crude_region_raw!$A:$AD, MATCH(Region_crosswalk!$K$3,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MATCH(AB$5, INDEX(AEO58_crude_region_raw!$A$1:$AD$12, VLOOKUP("aeo58_year_header_row", Keys!$B:$C, 2, FALSE), 0), 0)), VLOOKUP("zero_test", Keys!$B:$C, 2, FALSE))))/(Region_crosswalk!$L$3*IFERROR(INDEX(AEO58_crude_region_raw!$A:$AD, MATCH(Region_crosswalk!$K$3,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FALSE))+IF(Region_crosswalk!$M$3="", VLOOKUP("zero_test", Keys!$B:$C, 2, FALSE), Region_crosswalk!$N$3*IFERROR(INDEX(AEO58_crude_region_raw!$A:$AD, MATCH(Region_crosswalk!$M$3, AEO58_crude_region_raw!$B$1:INDEX(AEO58_crude_region_raw!$B:$B, VLOOKUP("aeo58_region_block_last_row", Keys!$B:$C, 2, FALSE)), 0), MATCH($C$5, INDEX(AEO58_crude_region_raw!$A$1:$AD$12, VLOOKUP("aeo58_year_header_row", Keys!$B:$C, 2, FALSE), 0), 0)), VLOOKUP("zero_test", Keys!$B:$C, 2, FALSE)))), VLOOKUP("index_base_factor", Keys!$B:$C, 2, FALSE))+Crude_calcs!$B$10*IFERROR(INDEX(AEO58_crude_region_raw!$A:$AD, VLOOKUP("aeo58_row_offshore_gulf", Keys!$B:$C, 2, FALSE), MATCH(AB$5, INDEX(AEO58_crude_region_raw!$A$1:$AD$12, VLOOKUP("aeo58_year_header_row", Keys!$B:$C, 2, FALSE), 0), 0))/INDEX(AEO58_crude_region_raw!$A:$AD, VLOOKUP("aeo58_row_offshore_gulf", Keys!$B:$C, 2, FALSE), MATCH($C$5, INDEX(AEO58_crude_region_raw!$A$1:$AD$12, VLOOKUP("aeo58_year_header_row", Keys!$B:$C, 2, FALSE), 0), 0)), VLOOKUP("index_base_factor", Keys!$B:$C, 2, FALSE)))</f>
        <v>740.99989872088531</v>
      </c>
    </row>
    <row r="23" spans="1:28" x14ac:dyDescent="0.25">
      <c r="A23" s="31" t="s">
        <v>6621</v>
      </c>
      <c r="C23" s="18">
        <f>INDEX(AEO11_liquids_raw!$A:$AD, VLOOKUP("aeo11_row_total_crude_supply", Keys!$B:$C, 2, FALSE), MATCH(C$5, INDEX(AEO11_liquids_raw!$A$1:$AD$12, VLOOKUP("aeo11_year_header_row", Keys!$B:$C, 2, FALSE), 0), 0))</f>
        <v>16.2521858215332</v>
      </c>
      <c r="D23" s="18">
        <f>INDEX(AEO11_liquids_raw!$A:$AD, VLOOKUP("aeo11_row_total_crude_supply", Keys!$B:$C, 2, FALSE), MATCH(D$5, INDEX(AEO11_liquids_raw!$A$1:$AD$12, VLOOKUP("aeo11_year_header_row", Keys!$B:$C, 2, FALSE), 0), 0))</f>
        <v>15.85826301574707</v>
      </c>
      <c r="E23" s="18">
        <f>INDEX(AEO11_liquids_raw!$A:$AD, VLOOKUP("aeo11_row_total_crude_supply", Keys!$B:$C, 2, FALSE), MATCH(E$5, INDEX(AEO11_liquids_raw!$A$1:$AD$12, VLOOKUP("aeo11_year_header_row", Keys!$B:$C, 2, FALSE), 0), 0))</f>
        <v>15.96241664886475</v>
      </c>
      <c r="F23" s="18">
        <f>INDEX(AEO11_liquids_raw!$A:$AD, VLOOKUP("aeo11_row_total_crude_supply", Keys!$B:$C, 2, FALSE), MATCH(F$5, INDEX(AEO11_liquids_raw!$A$1:$AD$12, VLOOKUP("aeo11_year_header_row", Keys!$B:$C, 2, FALSE), 0), 0))</f>
        <v>16.097211837768551</v>
      </c>
      <c r="G23" s="18">
        <f>INDEX(AEO11_liquids_raw!$A:$AD, VLOOKUP("aeo11_row_total_crude_supply", Keys!$B:$C, 2, FALSE), MATCH(G$5, INDEX(AEO11_liquids_raw!$A$1:$AD$12, VLOOKUP("aeo11_year_header_row", Keys!$B:$C, 2, FALSE), 0), 0))</f>
        <v>16.232309341430661</v>
      </c>
      <c r="H23" s="18">
        <f>INDEX(AEO11_liquids_raw!$A:$AD, VLOOKUP("aeo11_row_total_crude_supply", Keys!$B:$C, 2, FALSE), MATCH(H$5, INDEX(AEO11_liquids_raw!$A$1:$AD$12, VLOOKUP("aeo11_year_header_row", Keys!$B:$C, 2, FALSE), 0), 0))</f>
        <v>16.325044631958011</v>
      </c>
      <c r="I23" s="18">
        <f>INDEX(AEO11_liquids_raw!$A:$AD, VLOOKUP("aeo11_row_total_crude_supply", Keys!$B:$C, 2, FALSE), MATCH(I$5, INDEX(AEO11_liquids_raw!$A$1:$AD$12, VLOOKUP("aeo11_year_header_row", Keys!$B:$C, 2, FALSE), 0), 0))</f>
        <v>16.304059982299801</v>
      </c>
      <c r="J23" s="18">
        <f>INDEX(AEO11_liquids_raw!$A:$AD, VLOOKUP("aeo11_row_total_crude_supply", Keys!$B:$C, 2, FALSE), MATCH(J$5, INDEX(AEO11_liquids_raw!$A$1:$AD$12, VLOOKUP("aeo11_year_header_row", Keys!$B:$C, 2, FALSE), 0), 0))</f>
        <v>16.448638916015621</v>
      </c>
      <c r="K23" s="18">
        <f>INDEX(AEO11_liquids_raw!$A:$AD, VLOOKUP("aeo11_row_total_crude_supply", Keys!$B:$C, 2, FALSE), MATCH(K$5, INDEX(AEO11_liquids_raw!$A$1:$AD$12, VLOOKUP("aeo11_year_header_row", Keys!$B:$C, 2, FALSE), 0), 0))</f>
        <v>16.40045166015625</v>
      </c>
      <c r="L23" s="18">
        <f>INDEX(AEO11_liquids_raw!$A:$AD, VLOOKUP("aeo11_row_total_crude_supply", Keys!$B:$C, 2, FALSE), MATCH(L$5, INDEX(AEO11_liquids_raw!$A$1:$AD$12, VLOOKUP("aeo11_year_header_row", Keys!$B:$C, 2, FALSE), 0), 0))</f>
        <v>16.32669639587402</v>
      </c>
      <c r="M23" s="18">
        <f>INDEX(AEO11_liquids_raw!$A:$AD, VLOOKUP("aeo11_row_total_crude_supply", Keys!$B:$C, 2, FALSE), MATCH(M$5, INDEX(AEO11_liquids_raw!$A$1:$AD$12, VLOOKUP("aeo11_year_header_row", Keys!$B:$C, 2, FALSE), 0), 0))</f>
        <v>16.361328125</v>
      </c>
      <c r="N23" s="18">
        <f>INDEX(AEO11_liquids_raw!$A:$AD, VLOOKUP("aeo11_row_total_crude_supply", Keys!$B:$C, 2, FALSE), MATCH(N$5, INDEX(AEO11_liquids_raw!$A$1:$AD$12, VLOOKUP("aeo11_year_header_row", Keys!$B:$C, 2, FALSE), 0), 0))</f>
        <v>16.30862998962402</v>
      </c>
      <c r="O23" s="18">
        <f>INDEX(AEO11_liquids_raw!$A:$AD, VLOOKUP("aeo11_row_total_crude_supply", Keys!$B:$C, 2, FALSE), MATCH(O$5, INDEX(AEO11_liquids_raw!$A$1:$AD$12, VLOOKUP("aeo11_year_header_row", Keys!$B:$C, 2, FALSE), 0), 0))</f>
        <v>16.3185920715332</v>
      </c>
      <c r="P23" s="18">
        <f>INDEX(AEO11_liquids_raw!$A:$AD, VLOOKUP("aeo11_row_total_crude_supply", Keys!$B:$C, 2, FALSE), MATCH(P$5, INDEX(AEO11_liquids_raw!$A$1:$AD$12, VLOOKUP("aeo11_year_header_row", Keys!$B:$C, 2, FALSE), 0), 0))</f>
        <v>16.410049438476559</v>
      </c>
      <c r="Q23" s="18">
        <f>INDEX(AEO11_liquids_raw!$A:$AD, VLOOKUP("aeo11_row_total_crude_supply", Keys!$B:$C, 2, FALSE), MATCH(Q$5, INDEX(AEO11_liquids_raw!$A$1:$AD$12, VLOOKUP("aeo11_year_header_row", Keys!$B:$C, 2, FALSE), 0), 0))</f>
        <v>16.3079948425293</v>
      </c>
      <c r="R23" s="18">
        <f>INDEX(AEO11_liquids_raw!$A:$AD, VLOOKUP("aeo11_row_total_crude_supply", Keys!$B:$C, 2, FALSE), MATCH(R$5, INDEX(AEO11_liquids_raw!$A$1:$AD$12, VLOOKUP("aeo11_year_header_row", Keys!$B:$C, 2, FALSE), 0), 0))</f>
        <v>16.44577598571777</v>
      </c>
      <c r="S23" s="18">
        <f>INDEX(AEO11_liquids_raw!$A:$AD, VLOOKUP("aeo11_row_total_crude_supply", Keys!$B:$C, 2, FALSE), MATCH(S$5, INDEX(AEO11_liquids_raw!$A$1:$AD$12, VLOOKUP("aeo11_year_header_row", Keys!$B:$C, 2, FALSE), 0), 0))</f>
        <v>16.497381210327148</v>
      </c>
      <c r="T23" s="18">
        <f>INDEX(AEO11_liquids_raw!$A:$AD, VLOOKUP("aeo11_row_total_crude_supply", Keys!$B:$C, 2, FALSE), MATCH(T$5, INDEX(AEO11_liquids_raw!$A$1:$AD$12, VLOOKUP("aeo11_year_header_row", Keys!$B:$C, 2, FALSE), 0), 0))</f>
        <v>16.55100250244141</v>
      </c>
      <c r="U23" s="18">
        <f>INDEX(AEO11_liquids_raw!$A:$AD, VLOOKUP("aeo11_row_total_crude_supply", Keys!$B:$C, 2, FALSE), MATCH(U$5, INDEX(AEO11_liquids_raw!$A$1:$AD$12, VLOOKUP("aeo11_year_header_row", Keys!$B:$C, 2, FALSE), 0), 0))</f>
        <v>16.553432464599609</v>
      </c>
      <c r="V23" s="18">
        <f>INDEX(AEO11_liquids_raw!$A:$AD, VLOOKUP("aeo11_row_total_crude_supply", Keys!$B:$C, 2, FALSE), MATCH(V$5, INDEX(AEO11_liquids_raw!$A$1:$AD$12, VLOOKUP("aeo11_year_header_row", Keys!$B:$C, 2, FALSE), 0), 0))</f>
        <v>16.532503128051761</v>
      </c>
      <c r="W23" s="18">
        <f>INDEX(AEO11_liquids_raw!$A:$AD, VLOOKUP("aeo11_row_total_crude_supply", Keys!$B:$C, 2, FALSE), MATCH(W$5, INDEX(AEO11_liquids_raw!$A$1:$AD$12, VLOOKUP("aeo11_year_header_row", Keys!$B:$C, 2, FALSE), 0), 0))</f>
        <v>16.503473281860352</v>
      </c>
      <c r="X23" s="18">
        <f>INDEX(AEO11_liquids_raw!$A:$AD, VLOOKUP("aeo11_row_total_crude_supply", Keys!$B:$C, 2, FALSE), MATCH(X$5, INDEX(AEO11_liquids_raw!$A$1:$AD$12, VLOOKUP("aeo11_year_header_row", Keys!$B:$C, 2, FALSE), 0), 0))</f>
        <v>16.379425048828121</v>
      </c>
      <c r="Y23" s="18">
        <f>INDEX(AEO11_liquids_raw!$A:$AD, VLOOKUP("aeo11_row_total_crude_supply", Keys!$B:$C, 2, FALSE), MATCH(Y$5, INDEX(AEO11_liquids_raw!$A$1:$AD$12, VLOOKUP("aeo11_year_header_row", Keys!$B:$C, 2, FALSE), 0), 0))</f>
        <v>16.445804595947269</v>
      </c>
      <c r="Z23" s="18">
        <f>INDEX(AEO11_liquids_raw!$A:$AD, VLOOKUP("aeo11_row_total_crude_supply", Keys!$B:$C, 2, FALSE), MATCH(Z$5, INDEX(AEO11_liquids_raw!$A$1:$AD$12, VLOOKUP("aeo11_year_header_row", Keys!$B:$C, 2, FALSE), 0), 0))</f>
        <v>16.411603927612301</v>
      </c>
      <c r="AA23" s="18">
        <f>INDEX(AEO11_liquids_raw!$A:$AD, VLOOKUP("aeo11_row_total_crude_supply", Keys!$B:$C, 2, FALSE), MATCH(AA$5, INDEX(AEO11_liquids_raw!$A$1:$AD$12, VLOOKUP("aeo11_year_header_row", Keys!$B:$C, 2, FALSE), 0), 0))</f>
        <v>16.463308334350589</v>
      </c>
      <c r="AB23" s="18">
        <f>INDEX(AEO11_liquids_raw!$A:$AD, VLOOKUP("aeo11_row_total_crude_supply", Keys!$B:$C, 2, FALSE), MATCH(AB$5, INDEX(AEO11_liquids_raw!$A$1:$AD$12, VLOOKUP("aeo11_year_header_row", Keys!$B:$C, 2, FALSE), 0), 0))</f>
        <v>16.383970260620121</v>
      </c>
    </row>
    <row r="24" spans="1:28" x14ac:dyDescent="0.25">
      <c r="A24" s="31" t="s">
        <v>6622</v>
      </c>
      <c r="C24" s="18">
        <f>INDEX(AEO11_liquids_raw!$A:$AD, VLOOKUP("aeo11_row_ngpl", Keys!$B:$C, 2, FALSE), MATCH(C$5, INDEX(AEO11_liquids_raw!$A$1:$AD$12, VLOOKUP("aeo11_year_header_row", Keys!$B:$C, 2, FALSE), 0), 0))</f>
        <v>7.3878307342529297</v>
      </c>
      <c r="D24" s="18">
        <f>INDEX(AEO11_liquids_raw!$A:$AD, VLOOKUP("aeo11_row_ngpl", Keys!$B:$C, 2, FALSE), MATCH(D$5, INDEX(AEO11_liquids_raw!$A$1:$AD$12, VLOOKUP("aeo11_year_header_row", Keys!$B:$C, 2, FALSE), 0), 0))</f>
        <v>7.5447044372558594</v>
      </c>
      <c r="E24" s="18">
        <f>INDEX(AEO11_liquids_raw!$A:$AD, VLOOKUP("aeo11_row_ngpl", Keys!$B:$C, 2, FALSE), MATCH(E$5, INDEX(AEO11_liquids_raw!$A$1:$AD$12, VLOOKUP("aeo11_year_header_row", Keys!$B:$C, 2, FALSE), 0), 0))</f>
        <v>8.352783203125</v>
      </c>
      <c r="F24" s="18">
        <f>INDEX(AEO11_liquids_raw!$A:$AD, VLOOKUP("aeo11_row_ngpl", Keys!$B:$C, 2, FALSE), MATCH(F$5, INDEX(AEO11_liquids_raw!$A$1:$AD$12, VLOOKUP("aeo11_year_header_row", Keys!$B:$C, 2, FALSE), 0), 0))</f>
        <v>8.2731561660766602</v>
      </c>
      <c r="G24" s="18">
        <f>INDEX(AEO11_liquids_raw!$A:$AD, VLOOKUP("aeo11_row_ngpl", Keys!$B:$C, 2, FALSE), MATCH(G$5, INDEX(AEO11_liquids_raw!$A$1:$AD$12, VLOOKUP("aeo11_year_header_row", Keys!$B:$C, 2, FALSE), 0), 0))</f>
        <v>8.2951030731201172</v>
      </c>
      <c r="H24" s="18">
        <f>INDEX(AEO11_liquids_raw!$A:$AD, VLOOKUP("aeo11_row_ngpl", Keys!$B:$C, 2, FALSE), MATCH(H$5, INDEX(AEO11_liquids_raw!$A$1:$AD$12, VLOOKUP("aeo11_year_header_row", Keys!$B:$C, 2, FALSE), 0), 0))</f>
        <v>8.3388280868530273</v>
      </c>
      <c r="I24" s="18">
        <f>INDEX(AEO11_liquids_raw!$A:$AD, VLOOKUP("aeo11_row_ngpl", Keys!$B:$C, 2, FALSE), MATCH(I$5, INDEX(AEO11_liquids_raw!$A$1:$AD$12, VLOOKUP("aeo11_year_header_row", Keys!$B:$C, 2, FALSE), 0), 0))</f>
        <v>8.7453804016113281</v>
      </c>
      <c r="J24" s="18">
        <f>INDEX(AEO11_liquids_raw!$A:$AD, VLOOKUP("aeo11_row_ngpl", Keys!$B:$C, 2, FALSE), MATCH(J$5, INDEX(AEO11_liquids_raw!$A$1:$AD$12, VLOOKUP("aeo11_year_header_row", Keys!$B:$C, 2, FALSE), 0), 0))</f>
        <v>9.1327400207519531</v>
      </c>
      <c r="K24" s="18">
        <f>INDEX(AEO11_liquids_raw!$A:$AD, VLOOKUP("aeo11_row_ngpl", Keys!$B:$C, 2, FALSE), MATCH(K$5, INDEX(AEO11_liquids_raw!$A$1:$AD$12, VLOOKUP("aeo11_year_header_row", Keys!$B:$C, 2, FALSE), 0), 0))</f>
        <v>9.5002012252807617</v>
      </c>
      <c r="L24" s="18">
        <f>INDEX(AEO11_liquids_raw!$A:$AD, VLOOKUP("aeo11_row_ngpl", Keys!$B:$C, 2, FALSE), MATCH(L$5, INDEX(AEO11_liquids_raw!$A$1:$AD$12, VLOOKUP("aeo11_year_header_row", Keys!$B:$C, 2, FALSE), 0), 0))</f>
        <v>9.7617130279541016</v>
      </c>
      <c r="M24" s="18">
        <f>INDEX(AEO11_liquids_raw!$A:$AD, VLOOKUP("aeo11_row_ngpl", Keys!$B:$C, 2, FALSE), MATCH(M$5, INDEX(AEO11_liquids_raw!$A$1:$AD$12, VLOOKUP("aeo11_year_header_row", Keys!$B:$C, 2, FALSE), 0), 0))</f>
        <v>9.9610023498535156</v>
      </c>
      <c r="N24" s="18">
        <f>INDEX(AEO11_liquids_raw!$A:$AD, VLOOKUP("aeo11_row_ngpl", Keys!$B:$C, 2, FALSE), MATCH(N$5, INDEX(AEO11_liquids_raw!$A$1:$AD$12, VLOOKUP("aeo11_year_header_row", Keys!$B:$C, 2, FALSE), 0), 0))</f>
        <v>10.06917762756348</v>
      </c>
      <c r="O24" s="18">
        <f>INDEX(AEO11_liquids_raw!$A:$AD, VLOOKUP("aeo11_row_ngpl", Keys!$B:$C, 2, FALSE), MATCH(O$5, INDEX(AEO11_liquids_raw!$A$1:$AD$12, VLOOKUP("aeo11_year_header_row", Keys!$B:$C, 2, FALSE), 0), 0))</f>
        <v>10.23924446105957</v>
      </c>
      <c r="P24" s="18">
        <f>INDEX(AEO11_liquids_raw!$A:$AD, VLOOKUP("aeo11_row_ngpl", Keys!$B:$C, 2, FALSE), MATCH(P$5, INDEX(AEO11_liquids_raw!$A$1:$AD$12, VLOOKUP("aeo11_year_header_row", Keys!$B:$C, 2, FALSE), 0), 0))</f>
        <v>10.42036151885986</v>
      </c>
      <c r="Q24" s="18">
        <f>INDEX(AEO11_liquids_raw!$A:$AD, VLOOKUP("aeo11_row_ngpl", Keys!$B:$C, 2, FALSE), MATCH(Q$5, INDEX(AEO11_liquids_raw!$A$1:$AD$12, VLOOKUP("aeo11_year_header_row", Keys!$B:$C, 2, FALSE), 0), 0))</f>
        <v>10.576907157897949</v>
      </c>
      <c r="R24" s="18">
        <f>INDEX(AEO11_liquids_raw!$A:$AD, VLOOKUP("aeo11_row_ngpl", Keys!$B:$C, 2, FALSE), MATCH(R$5, INDEX(AEO11_liquids_raw!$A$1:$AD$12, VLOOKUP("aeo11_year_header_row", Keys!$B:$C, 2, FALSE), 0), 0))</f>
        <v>10.83762359619141</v>
      </c>
      <c r="S24" s="18">
        <f>INDEX(AEO11_liquids_raw!$A:$AD, VLOOKUP("aeo11_row_ngpl", Keys!$B:$C, 2, FALSE), MATCH(S$5, INDEX(AEO11_liquids_raw!$A$1:$AD$12, VLOOKUP("aeo11_year_header_row", Keys!$B:$C, 2, FALSE), 0), 0))</f>
        <v>11.068386077880859</v>
      </c>
      <c r="T24" s="18">
        <f>INDEX(AEO11_liquids_raw!$A:$AD, VLOOKUP("aeo11_row_ngpl", Keys!$B:$C, 2, FALSE), MATCH(T$5, INDEX(AEO11_liquids_raw!$A$1:$AD$12, VLOOKUP("aeo11_year_header_row", Keys!$B:$C, 2, FALSE), 0), 0))</f>
        <v>11.19558525085449</v>
      </c>
      <c r="U24" s="18">
        <f>INDEX(AEO11_liquids_raw!$A:$AD, VLOOKUP("aeo11_row_ngpl", Keys!$B:$C, 2, FALSE), MATCH(U$5, INDEX(AEO11_liquids_raw!$A$1:$AD$12, VLOOKUP("aeo11_year_header_row", Keys!$B:$C, 2, FALSE), 0), 0))</f>
        <v>11.25242805480957</v>
      </c>
      <c r="V24" s="18">
        <f>INDEX(AEO11_liquids_raw!$A:$AD, VLOOKUP("aeo11_row_ngpl", Keys!$B:$C, 2, FALSE), MATCH(V$5, INDEX(AEO11_liquids_raw!$A$1:$AD$12, VLOOKUP("aeo11_year_header_row", Keys!$B:$C, 2, FALSE), 0), 0))</f>
        <v>11.205052375793461</v>
      </c>
      <c r="W24" s="18">
        <f>INDEX(AEO11_liquids_raw!$A:$AD, VLOOKUP("aeo11_row_ngpl", Keys!$B:$C, 2, FALSE), MATCH(W$5, INDEX(AEO11_liquids_raw!$A$1:$AD$12, VLOOKUP("aeo11_year_header_row", Keys!$B:$C, 2, FALSE), 0), 0))</f>
        <v>11.088119506835939</v>
      </c>
      <c r="X24" s="18">
        <f>INDEX(AEO11_liquids_raw!$A:$AD, VLOOKUP("aeo11_row_ngpl", Keys!$B:$C, 2, FALSE), MATCH(X$5, INDEX(AEO11_liquids_raw!$A$1:$AD$12, VLOOKUP("aeo11_year_header_row", Keys!$B:$C, 2, FALSE), 0), 0))</f>
        <v>10.990689277648929</v>
      </c>
      <c r="Y24" s="18">
        <f>INDEX(AEO11_liquids_raw!$A:$AD, VLOOKUP("aeo11_row_ngpl", Keys!$B:$C, 2, FALSE), MATCH(Y$5, INDEX(AEO11_liquids_raw!$A$1:$AD$12, VLOOKUP("aeo11_year_header_row", Keys!$B:$C, 2, FALSE), 0), 0))</f>
        <v>11.012232780456539</v>
      </c>
      <c r="Z24" s="18">
        <f>INDEX(AEO11_liquids_raw!$A:$AD, VLOOKUP("aeo11_row_ngpl", Keys!$B:$C, 2, FALSE), MATCH(Z$5, INDEX(AEO11_liquids_raw!$A$1:$AD$12, VLOOKUP("aeo11_year_header_row", Keys!$B:$C, 2, FALSE), 0), 0))</f>
        <v>11.08166027069092</v>
      </c>
      <c r="AA24" s="18">
        <f>INDEX(AEO11_liquids_raw!$A:$AD, VLOOKUP("aeo11_row_ngpl", Keys!$B:$C, 2, FALSE), MATCH(AA$5, INDEX(AEO11_liquids_raw!$A$1:$AD$12, VLOOKUP("aeo11_year_header_row", Keys!$B:$C, 2, FALSE), 0), 0))</f>
        <v>11.1214714050293</v>
      </c>
      <c r="AB24" s="18">
        <f>INDEX(AEO11_liquids_raw!$A:$AD, VLOOKUP("aeo11_row_ngpl", Keys!$B:$C, 2, FALSE), MATCH(AB$5, INDEX(AEO11_liquids_raw!$A$1:$AD$12, VLOOKUP("aeo11_year_header_row", Keys!$B:$C, 2, FALSE), 0), 0))</f>
        <v>11.096714973449711</v>
      </c>
    </row>
    <row r="25" spans="1:28" x14ac:dyDescent="0.25">
      <c r="A25" s="31" t="s">
        <v>6623</v>
      </c>
    </row>
    <row r="26" spans="1:28" x14ac:dyDescent="0.25">
      <c r="A26" s="31" t="s">
        <v>629</v>
      </c>
      <c r="C26" s="18">
        <f>INDEX(AEO19_hydrogen_raw!$A:$AD, VLOOKUP("aeo19_row_total_hydrogen", Keys!$B:$C, 2, FALSE), MATCH(C$5, INDEX(AEO19_hydrogen_raw!$A$1:$AD$12, VLOOKUP("aeo19_year_header_row", Keys!$B:$C, 2, FALSE), 0), 0))</f>
        <v>8.0199813842773438</v>
      </c>
      <c r="D26" s="18">
        <f>INDEX(AEO19_hydrogen_raw!$A:$AD, VLOOKUP("aeo19_row_total_hydrogen", Keys!$B:$C, 2, FALSE), MATCH(D$5, INDEX(AEO19_hydrogen_raw!$A$1:$AD$12, VLOOKUP("aeo19_year_header_row", Keys!$B:$C, 2, FALSE), 0), 0))</f>
        <v>7.6165304183959961</v>
      </c>
      <c r="E26" s="18">
        <f>INDEX(AEO19_hydrogen_raw!$A:$AD, VLOOKUP("aeo19_row_total_hydrogen", Keys!$B:$C, 2, FALSE), MATCH(E$5, INDEX(AEO19_hydrogen_raw!$A$1:$AD$12, VLOOKUP("aeo19_year_header_row", Keys!$B:$C, 2, FALSE), 0), 0))</f>
        <v>7.6017513275146484</v>
      </c>
      <c r="F26" s="18">
        <f>INDEX(AEO19_hydrogen_raw!$A:$AD, VLOOKUP("aeo19_row_total_hydrogen", Keys!$B:$C, 2, FALSE), MATCH(F$5, INDEX(AEO19_hydrogen_raw!$A$1:$AD$12, VLOOKUP("aeo19_year_header_row", Keys!$B:$C, 2, FALSE), 0), 0))</f>
        <v>7.6115121841430664</v>
      </c>
      <c r="G26" s="18">
        <f>INDEX(AEO19_hydrogen_raw!$A:$AD, VLOOKUP("aeo19_row_total_hydrogen", Keys!$B:$C, 2, FALSE), MATCH(G$5, INDEX(AEO19_hydrogen_raw!$A$1:$AD$12, VLOOKUP("aeo19_year_header_row", Keys!$B:$C, 2, FALSE), 0), 0))</f>
        <v>7.68658447265625</v>
      </c>
      <c r="H26" s="18">
        <f>INDEX(AEO19_hydrogen_raw!$A:$AD, VLOOKUP("aeo19_row_total_hydrogen", Keys!$B:$C, 2, FALSE), MATCH(H$5, INDEX(AEO19_hydrogen_raw!$A$1:$AD$12, VLOOKUP("aeo19_year_header_row", Keys!$B:$C, 2, FALSE), 0), 0))</f>
        <v>7.6698684692382813</v>
      </c>
      <c r="I26" s="18">
        <f>INDEX(AEO19_hydrogen_raw!$A:$AD, VLOOKUP("aeo19_row_total_hydrogen", Keys!$B:$C, 2, FALSE), MATCH(I$5, INDEX(AEO19_hydrogen_raw!$A$1:$AD$12, VLOOKUP("aeo19_year_header_row", Keys!$B:$C, 2, FALSE), 0), 0))</f>
        <v>7.5821247100830078</v>
      </c>
      <c r="J26" s="18">
        <f>INDEX(AEO19_hydrogen_raw!$A:$AD, VLOOKUP("aeo19_row_total_hydrogen", Keys!$B:$C, 2, FALSE), MATCH(J$5, INDEX(AEO19_hydrogen_raw!$A$1:$AD$12, VLOOKUP("aeo19_year_header_row", Keys!$B:$C, 2, FALSE), 0), 0))</f>
        <v>7.5623350143432617</v>
      </c>
      <c r="K26" s="18">
        <f>INDEX(AEO19_hydrogen_raw!$A:$AD, VLOOKUP("aeo19_row_total_hydrogen", Keys!$B:$C, 2, FALSE), MATCH(K$5, INDEX(AEO19_hydrogen_raw!$A$1:$AD$12, VLOOKUP("aeo19_year_header_row", Keys!$B:$C, 2, FALSE), 0), 0))</f>
        <v>7.599024772644043</v>
      </c>
      <c r="L26" s="18">
        <f>INDEX(AEO19_hydrogen_raw!$A:$AD, VLOOKUP("aeo19_row_total_hydrogen", Keys!$B:$C, 2, FALSE), MATCH(L$5, INDEX(AEO19_hydrogen_raw!$A$1:$AD$12, VLOOKUP("aeo19_year_header_row", Keys!$B:$C, 2, FALSE), 0), 0))</f>
        <v>7.7553396224975586</v>
      </c>
      <c r="M26" s="18">
        <f>INDEX(AEO19_hydrogen_raw!$A:$AD, VLOOKUP("aeo19_row_total_hydrogen", Keys!$B:$C, 2, FALSE), MATCH(M$5, INDEX(AEO19_hydrogen_raw!$A$1:$AD$12, VLOOKUP("aeo19_year_header_row", Keys!$B:$C, 2, FALSE), 0), 0))</f>
        <v>7.8294649124145508</v>
      </c>
      <c r="N26" s="18">
        <f>INDEX(AEO19_hydrogen_raw!$A:$AD, VLOOKUP("aeo19_row_total_hydrogen", Keys!$B:$C, 2, FALSE), MATCH(N$5, INDEX(AEO19_hydrogen_raw!$A$1:$AD$12, VLOOKUP("aeo19_year_header_row", Keys!$B:$C, 2, FALSE), 0), 0))</f>
        <v>7.8502588272094727</v>
      </c>
      <c r="O26" s="18">
        <f>INDEX(AEO19_hydrogen_raw!$A:$AD, VLOOKUP("aeo19_row_total_hydrogen", Keys!$B:$C, 2, FALSE), MATCH(O$5, INDEX(AEO19_hydrogen_raw!$A$1:$AD$12, VLOOKUP("aeo19_year_header_row", Keys!$B:$C, 2, FALSE), 0), 0))</f>
        <v>7.9907689094543457</v>
      </c>
      <c r="P26" s="18">
        <f>INDEX(AEO19_hydrogen_raw!$A:$AD, VLOOKUP("aeo19_row_total_hydrogen", Keys!$B:$C, 2, FALSE), MATCH(P$5, INDEX(AEO19_hydrogen_raw!$A$1:$AD$12, VLOOKUP("aeo19_year_header_row", Keys!$B:$C, 2, FALSE), 0), 0))</f>
        <v>8.0636510848999023</v>
      </c>
      <c r="Q26" s="18">
        <f>INDEX(AEO19_hydrogen_raw!$A:$AD, VLOOKUP("aeo19_row_total_hydrogen", Keys!$B:$C, 2, FALSE), MATCH(Q$5, INDEX(AEO19_hydrogen_raw!$A$1:$AD$12, VLOOKUP("aeo19_year_header_row", Keys!$B:$C, 2, FALSE), 0), 0))</f>
        <v>8.1232852935791016</v>
      </c>
      <c r="R26" s="18">
        <f>INDEX(AEO19_hydrogen_raw!$A:$AD, VLOOKUP("aeo19_row_total_hydrogen", Keys!$B:$C, 2, FALSE), MATCH(R$5, INDEX(AEO19_hydrogen_raw!$A$1:$AD$12, VLOOKUP("aeo19_year_header_row", Keys!$B:$C, 2, FALSE), 0), 0))</f>
        <v>8.1331424713134766</v>
      </c>
      <c r="S26" s="18">
        <f>INDEX(AEO19_hydrogen_raw!$A:$AD, VLOOKUP("aeo19_row_total_hydrogen", Keys!$B:$C, 2, FALSE), MATCH(S$5, INDEX(AEO19_hydrogen_raw!$A$1:$AD$12, VLOOKUP("aeo19_year_header_row", Keys!$B:$C, 2, FALSE), 0), 0))</f>
        <v>8.1831464767456055</v>
      </c>
      <c r="T26" s="18">
        <f>INDEX(AEO19_hydrogen_raw!$A:$AD, VLOOKUP("aeo19_row_total_hydrogen", Keys!$B:$C, 2, FALSE), MATCH(T$5, INDEX(AEO19_hydrogen_raw!$A$1:$AD$12, VLOOKUP("aeo19_year_header_row", Keys!$B:$C, 2, FALSE), 0), 0))</f>
        <v>8.2195806503295898</v>
      </c>
      <c r="U26" s="18">
        <f>INDEX(AEO19_hydrogen_raw!$A:$AD, VLOOKUP("aeo19_row_total_hydrogen", Keys!$B:$C, 2, FALSE), MATCH(U$5, INDEX(AEO19_hydrogen_raw!$A$1:$AD$12, VLOOKUP("aeo19_year_header_row", Keys!$B:$C, 2, FALSE), 0), 0))</f>
        <v>8.295928955078125</v>
      </c>
      <c r="V26" s="18">
        <f>INDEX(AEO19_hydrogen_raw!$A:$AD, VLOOKUP("aeo19_row_total_hydrogen", Keys!$B:$C, 2, FALSE), MATCH(V$5, INDEX(AEO19_hydrogen_raw!$A$1:$AD$12, VLOOKUP("aeo19_year_header_row", Keys!$B:$C, 2, FALSE), 0), 0))</f>
        <v>8.4622468948364258</v>
      </c>
      <c r="W26" s="18">
        <f>INDEX(AEO19_hydrogen_raw!$A:$AD, VLOOKUP("aeo19_row_total_hydrogen", Keys!$B:$C, 2, FALSE), MATCH(W$5, INDEX(AEO19_hydrogen_raw!$A$1:$AD$12, VLOOKUP("aeo19_year_header_row", Keys!$B:$C, 2, FALSE), 0), 0))</f>
        <v>8.5746612548828125</v>
      </c>
      <c r="X26" s="18">
        <f>INDEX(AEO19_hydrogen_raw!$A:$AD, VLOOKUP("aeo19_row_total_hydrogen", Keys!$B:$C, 2, FALSE), MATCH(X$5, INDEX(AEO19_hydrogen_raw!$A$1:$AD$12, VLOOKUP("aeo19_year_header_row", Keys!$B:$C, 2, FALSE), 0), 0))</f>
        <v>8.6342601776123047</v>
      </c>
      <c r="Y26" s="18">
        <f>INDEX(AEO19_hydrogen_raw!$A:$AD, VLOOKUP("aeo19_row_total_hydrogen", Keys!$B:$C, 2, FALSE), MATCH(Y$5, INDEX(AEO19_hydrogen_raw!$A$1:$AD$12, VLOOKUP("aeo19_year_header_row", Keys!$B:$C, 2, FALSE), 0), 0))</f>
        <v>8.720850944519043</v>
      </c>
      <c r="Z26" s="18">
        <f>INDEX(AEO19_hydrogen_raw!$A:$AD, VLOOKUP("aeo19_row_total_hydrogen", Keys!$B:$C, 2, FALSE), MATCH(Z$5, INDEX(AEO19_hydrogen_raw!$A$1:$AD$12, VLOOKUP("aeo19_year_header_row", Keys!$B:$C, 2, FALSE), 0), 0))</f>
        <v>8.7775411605834961</v>
      </c>
      <c r="AA26" s="18">
        <f>INDEX(AEO19_hydrogen_raw!$A:$AD, VLOOKUP("aeo19_row_total_hydrogen", Keys!$B:$C, 2, FALSE), MATCH(AA$5, INDEX(AEO19_hydrogen_raw!$A$1:$AD$12, VLOOKUP("aeo19_year_header_row", Keys!$B:$C, 2, FALSE), 0), 0))</f>
        <v>8.8214521408081055</v>
      </c>
      <c r="AB26" s="18">
        <f>INDEX(AEO19_hydrogen_raw!$A:$AD, VLOOKUP("aeo19_row_total_hydrogen", Keys!$B:$C, 2, FALSE), MATCH(AB$5, INDEX(AEO19_hydrogen_raw!$A$1:$AD$12, VLOOKUP("aeo19_year_header_row", Keys!$B:$C, 2, FALSE), 0), 0))</f>
        <v>8.8723030090332031</v>
      </c>
    </row>
    <row r="28" spans="1:28" x14ac:dyDescent="0.25">
      <c r="A28" s="4" t="s">
        <v>6624</v>
      </c>
    </row>
    <row r="29" spans="1:28" x14ac:dyDescent="0.25">
      <c r="A29" s="5" t="s">
        <v>6608</v>
      </c>
      <c r="B29" s="5">
        <v>2024</v>
      </c>
      <c r="C29" s="5">
        <v>2025</v>
      </c>
      <c r="D29" s="5">
        <v>2026</v>
      </c>
      <c r="E29" s="5">
        <v>2027</v>
      </c>
      <c r="F29" s="5">
        <v>2028</v>
      </c>
      <c r="G29" s="5">
        <v>2029</v>
      </c>
      <c r="H29" s="5">
        <v>2030</v>
      </c>
      <c r="I29" s="5">
        <v>2031</v>
      </c>
      <c r="J29" s="5">
        <v>2032</v>
      </c>
      <c r="K29" s="5">
        <v>2033</v>
      </c>
      <c r="L29" s="5">
        <v>2034</v>
      </c>
      <c r="M29" s="5">
        <v>2035</v>
      </c>
      <c r="N29" s="5">
        <v>2036</v>
      </c>
      <c r="O29" s="5">
        <v>2037</v>
      </c>
      <c r="P29" s="5">
        <v>2038</v>
      </c>
      <c r="Q29" s="5">
        <v>2039</v>
      </c>
      <c r="R29" s="5">
        <v>2040</v>
      </c>
      <c r="S29" s="5">
        <v>2041</v>
      </c>
      <c r="T29" s="5">
        <v>2042</v>
      </c>
      <c r="U29" s="5">
        <v>2043</v>
      </c>
      <c r="V29" s="5">
        <v>2044</v>
      </c>
      <c r="W29" s="5">
        <v>2045</v>
      </c>
      <c r="X29" s="5">
        <v>2046</v>
      </c>
      <c r="Y29" s="5">
        <v>2047</v>
      </c>
      <c r="Z29" s="5">
        <v>2048</v>
      </c>
      <c r="AA29" s="5">
        <v>2049</v>
      </c>
      <c r="AB29" s="5">
        <v>2050</v>
      </c>
    </row>
    <row r="30" spans="1:28" x14ac:dyDescent="0.25">
      <c r="A30" s="3" t="s">
        <v>6609</v>
      </c>
      <c r="B30" s="3" t="s">
        <v>6625</v>
      </c>
      <c r="C30" s="18">
        <f>VLOOKUP("index_base_factor", Keys!$B:$C, 2, FALSE)</f>
        <v>1</v>
      </c>
      <c r="D30" s="18">
        <f>VLOOKUP("index_base_factor", Keys!$B:$C, 2, FALSE)</f>
        <v>1</v>
      </c>
      <c r="E30" s="18">
        <f>VLOOKUP("index_base_factor", Keys!$B:$C, 2, FALSE)</f>
        <v>1</v>
      </c>
      <c r="F30" s="18">
        <f>VLOOKUP("index_base_factor", Keys!$B:$C, 2, FALSE)</f>
        <v>1</v>
      </c>
      <c r="G30" s="18">
        <f>VLOOKUP("index_base_factor", Keys!$B:$C, 2, FALSE)</f>
        <v>1</v>
      </c>
      <c r="H30" s="18">
        <f>VLOOKUP("index_base_factor", Keys!$B:$C, 2, FALSE)</f>
        <v>1</v>
      </c>
      <c r="I30" s="18">
        <f>VLOOKUP("index_base_factor", Keys!$B:$C, 2, FALSE)</f>
        <v>1</v>
      </c>
      <c r="J30" s="18">
        <f>VLOOKUP("index_base_factor", Keys!$B:$C, 2, FALSE)</f>
        <v>1</v>
      </c>
      <c r="K30" s="18">
        <f>VLOOKUP("index_base_factor", Keys!$B:$C, 2, FALSE)</f>
        <v>1</v>
      </c>
      <c r="L30" s="18">
        <f>VLOOKUP("index_base_factor", Keys!$B:$C, 2, FALSE)</f>
        <v>1</v>
      </c>
      <c r="M30" s="18">
        <f>VLOOKUP("index_base_factor", Keys!$B:$C, 2, FALSE)</f>
        <v>1</v>
      </c>
      <c r="N30" s="18">
        <f>VLOOKUP("index_base_factor", Keys!$B:$C, 2, FALSE)</f>
        <v>1</v>
      </c>
      <c r="O30" s="18">
        <f>VLOOKUP("index_base_factor", Keys!$B:$C, 2, FALSE)</f>
        <v>1</v>
      </c>
      <c r="P30" s="18">
        <f>VLOOKUP("index_base_factor", Keys!$B:$C, 2, FALSE)</f>
        <v>1</v>
      </c>
      <c r="Q30" s="18">
        <f>VLOOKUP("index_base_factor", Keys!$B:$C, 2, FALSE)</f>
        <v>1</v>
      </c>
      <c r="R30" s="18">
        <f>VLOOKUP("index_base_factor", Keys!$B:$C, 2, FALSE)</f>
        <v>1</v>
      </c>
      <c r="S30" s="18">
        <f>VLOOKUP("index_base_factor", Keys!$B:$C, 2, FALSE)</f>
        <v>1</v>
      </c>
      <c r="T30" s="18">
        <f>VLOOKUP("index_base_factor", Keys!$B:$C, 2, FALSE)</f>
        <v>1</v>
      </c>
      <c r="U30" s="18">
        <f>VLOOKUP("index_base_factor", Keys!$B:$C, 2, FALSE)</f>
        <v>1</v>
      </c>
      <c r="V30" s="18">
        <f>VLOOKUP("index_base_factor", Keys!$B:$C, 2, FALSE)</f>
        <v>1</v>
      </c>
      <c r="W30" s="18">
        <f>VLOOKUP("index_base_factor", Keys!$B:$C, 2, FALSE)</f>
        <v>1</v>
      </c>
      <c r="X30" s="18">
        <f>VLOOKUP("index_base_factor", Keys!$B:$C, 2, FALSE)</f>
        <v>1</v>
      </c>
      <c r="Y30" s="18">
        <f>VLOOKUP("index_base_factor", Keys!$B:$C, 2, FALSE)</f>
        <v>1</v>
      </c>
      <c r="Z30" s="18">
        <f>VLOOKUP("index_base_factor", Keys!$B:$C, 2, FALSE)</f>
        <v>1</v>
      </c>
      <c r="AA30" s="18">
        <f>VLOOKUP("index_base_factor", Keys!$B:$C, 2, FALSE)</f>
        <v>1</v>
      </c>
      <c r="AB30" s="18">
        <f>VLOOKUP("index_base_factor", Keys!$B:$C, 2, FALSE)</f>
        <v>1</v>
      </c>
    </row>
    <row r="31" spans="1:28" x14ac:dyDescent="0.25">
      <c r="A31" s="31" t="s">
        <v>6610</v>
      </c>
      <c r="B31" s="3" t="s">
        <v>6625</v>
      </c>
      <c r="C31" s="18">
        <f>VLOOKUP("index_base_factor", Keys!$B:$C, 2, FALSE)</f>
        <v>1</v>
      </c>
      <c r="D31" s="18">
        <f>IF(C7=VLOOKUP("zero_test", Keys!$B:$C, 2, FALSE), VLOOKUP("index_base_factor", Keys!$B:$C, 2, FALSE), D7/C7)</f>
        <v>0.9338021543078926</v>
      </c>
      <c r="E31" s="18">
        <f>IF(D7=VLOOKUP("zero_test", Keys!$B:$C, 2, FALSE), VLOOKUP("index_base_factor", Keys!$B:$C, 2, FALSE), E7/D7)</f>
        <v>1.0904124208185206</v>
      </c>
      <c r="F31" s="18">
        <f>IF(E7=VLOOKUP("zero_test", Keys!$B:$C, 2, FALSE), VLOOKUP("index_base_factor", Keys!$B:$C, 2, FALSE), F7/E7)</f>
        <v>0.89863544704782028</v>
      </c>
      <c r="G31" s="18">
        <f>IF(F7=VLOOKUP("zero_test", Keys!$B:$C, 2, FALSE), VLOOKUP("index_base_factor", Keys!$B:$C, 2, FALSE), G7/F7)</f>
        <v>0.97355500995381261</v>
      </c>
      <c r="H31" s="18">
        <f>IF(G7=VLOOKUP("zero_test", Keys!$B:$C, 2, FALSE), VLOOKUP("index_base_factor", Keys!$B:$C, 2, FALSE), H7/G7)</f>
        <v>0.99289187652518762</v>
      </c>
      <c r="I31" s="18">
        <f>IF(H7=VLOOKUP("zero_test", Keys!$B:$C, 2, FALSE), VLOOKUP("index_base_factor", Keys!$B:$C, 2, FALSE), I7/H7)</f>
        <v>0.79589622426821882</v>
      </c>
      <c r="J31" s="18">
        <f>IF(I7=VLOOKUP("zero_test", Keys!$B:$C, 2, FALSE), VLOOKUP("index_base_factor", Keys!$B:$C, 2, FALSE), J7/I7)</f>
        <v>0.98579265271991934</v>
      </c>
      <c r="K31" s="18">
        <f>IF(J7=VLOOKUP("zero_test", Keys!$B:$C, 2, FALSE), VLOOKUP("index_base_factor", Keys!$B:$C, 2, FALSE), K7/J7)</f>
        <v>0.97575876529053285</v>
      </c>
      <c r="L31" s="18">
        <f>IF(K7=VLOOKUP("zero_test", Keys!$B:$C, 2, FALSE), VLOOKUP("index_base_factor", Keys!$B:$C, 2, FALSE), L7/K7)</f>
        <v>0.98461176066081013</v>
      </c>
      <c r="M31" s="18">
        <f>IF(L7=VLOOKUP("zero_test", Keys!$B:$C, 2, FALSE), VLOOKUP("index_base_factor", Keys!$B:$C, 2, FALSE), M7/L7)</f>
        <v>0.99448187453618986</v>
      </c>
      <c r="N31" s="18">
        <f>IF(M7=VLOOKUP("zero_test", Keys!$B:$C, 2, FALSE), VLOOKUP("index_base_factor", Keys!$B:$C, 2, FALSE), N7/M7)</f>
        <v>0.97084509331782032</v>
      </c>
      <c r="O31" s="18">
        <f>IF(N7=VLOOKUP("zero_test", Keys!$B:$C, 2, FALSE), VLOOKUP("index_base_factor", Keys!$B:$C, 2, FALSE), O7/N7)</f>
        <v>0.98591625153589935</v>
      </c>
      <c r="P31" s="18">
        <f>IF(O7=VLOOKUP("zero_test", Keys!$B:$C, 2, FALSE), VLOOKUP("index_base_factor", Keys!$B:$C, 2, FALSE), P7/O7)</f>
        <v>0.98565890724259675</v>
      </c>
      <c r="Q31" s="18">
        <f>IF(P7=VLOOKUP("zero_test", Keys!$B:$C, 2, FALSE), VLOOKUP("index_base_factor", Keys!$B:$C, 2, FALSE), Q7/P7)</f>
        <v>0.99068564067598031</v>
      </c>
      <c r="R31" s="18">
        <f>IF(Q7=VLOOKUP("zero_test", Keys!$B:$C, 2, FALSE), VLOOKUP("index_base_factor", Keys!$B:$C, 2, FALSE), R7/Q7)</f>
        <v>0.97467967576092041</v>
      </c>
      <c r="S31" s="18">
        <f>IF(R7=VLOOKUP("zero_test", Keys!$B:$C, 2, FALSE), VLOOKUP("index_base_factor", Keys!$B:$C, 2, FALSE), S7/R7)</f>
        <v>0.98511290757932046</v>
      </c>
      <c r="T31" s="18">
        <f>IF(S7=VLOOKUP("zero_test", Keys!$B:$C, 2, FALSE), VLOOKUP("index_base_factor", Keys!$B:$C, 2, FALSE), T7/S7)</f>
        <v>0.92273883431157888</v>
      </c>
      <c r="U31" s="18">
        <f>IF(T7=VLOOKUP("zero_test", Keys!$B:$C, 2, FALSE), VLOOKUP("index_base_factor", Keys!$B:$C, 2, FALSE), U7/T7)</f>
        <v>0.95068684978591733</v>
      </c>
      <c r="V31" s="18">
        <f>IF(U7=VLOOKUP("zero_test", Keys!$B:$C, 2, FALSE), VLOOKUP("index_base_factor", Keys!$B:$C, 2, FALSE), V7/U7)</f>
        <v>0.969749995055872</v>
      </c>
      <c r="W31" s="18">
        <f>IF(V7=VLOOKUP("zero_test", Keys!$B:$C, 2, FALSE), VLOOKUP("index_base_factor", Keys!$B:$C, 2, FALSE), W7/V7)</f>
        <v>0.97351816245900025</v>
      </c>
      <c r="X31" s="18">
        <f>IF(W7=VLOOKUP("zero_test", Keys!$B:$C, 2, FALSE), VLOOKUP("index_base_factor", Keys!$B:$C, 2, FALSE), X7/W7)</f>
        <v>0.94290379870175012</v>
      </c>
      <c r="Y31" s="18">
        <f>IF(X7=VLOOKUP("zero_test", Keys!$B:$C, 2, FALSE), VLOOKUP("index_base_factor", Keys!$B:$C, 2, FALSE), Y7/X7)</f>
        <v>0.97716580711920442</v>
      </c>
      <c r="Z31" s="18">
        <f>IF(Y7=VLOOKUP("zero_test", Keys!$B:$C, 2, FALSE), VLOOKUP("index_base_factor", Keys!$B:$C, 2, FALSE), Z7/Y7)</f>
        <v>0.96818175449554655</v>
      </c>
      <c r="AA31" s="18">
        <f>IF(Z7=VLOOKUP("zero_test", Keys!$B:$C, 2, FALSE), VLOOKUP("index_base_factor", Keys!$B:$C, 2, FALSE), AA7/Z7)</f>
        <v>0.90996548512433229</v>
      </c>
      <c r="AB31" s="18">
        <f>IF(AA7=VLOOKUP("zero_test", Keys!$B:$C, 2, FALSE), VLOOKUP("index_base_factor", Keys!$B:$C, 2, FALSE), AB7/AA7)</f>
        <v>0.90510091719480434</v>
      </c>
    </row>
    <row r="32" spans="1:28" x14ac:dyDescent="0.25">
      <c r="A32" s="31" t="s">
        <v>6611</v>
      </c>
      <c r="B32" s="3" t="s">
        <v>6625</v>
      </c>
      <c r="C32" s="18">
        <f>VLOOKUP("index_base_factor", Keys!$B:$C, 2, FALSE)</f>
        <v>1</v>
      </c>
      <c r="D32" s="18">
        <f>IF(C8=VLOOKUP("zero_test", Keys!$B:$C, 2, FALSE), VLOOKUP("index_base_factor", Keys!$B:$C, 2, FALSE), D8/C8)</f>
        <v>0.92639197595717326</v>
      </c>
      <c r="E32" s="18">
        <f>IF(D8=VLOOKUP("zero_test", Keys!$B:$C, 2, FALSE), VLOOKUP("index_base_factor", Keys!$B:$C, 2, FALSE), E8/D8)</f>
        <v>0.94936089853971684</v>
      </c>
      <c r="F32" s="18">
        <f>IF(E8=VLOOKUP("zero_test", Keys!$B:$C, 2, FALSE), VLOOKUP("index_base_factor", Keys!$B:$C, 2, FALSE), F8/E8)</f>
        <v>0.97190186805780077</v>
      </c>
      <c r="G32" s="18">
        <f>IF(F8=VLOOKUP("zero_test", Keys!$B:$C, 2, FALSE), VLOOKUP("index_base_factor", Keys!$B:$C, 2, FALSE), G8/F8)</f>
        <v>0.9807398904158402</v>
      </c>
      <c r="H32" s="18">
        <f>IF(G8=VLOOKUP("zero_test", Keys!$B:$C, 2, FALSE), VLOOKUP("index_base_factor", Keys!$B:$C, 2, FALSE), H8/G8)</f>
        <v>0.98783181389102559</v>
      </c>
      <c r="I32" s="18">
        <f>IF(H8=VLOOKUP("zero_test", Keys!$B:$C, 2, FALSE), VLOOKUP("index_base_factor", Keys!$B:$C, 2, FALSE), I8/H8)</f>
        <v>1.0041459871686236</v>
      </c>
      <c r="J32" s="18">
        <f>IF(I8=VLOOKUP("zero_test", Keys!$B:$C, 2, FALSE), VLOOKUP("index_base_factor", Keys!$B:$C, 2, FALSE), J8/I8)</f>
        <v>0.98083704066043353</v>
      </c>
      <c r="K32" s="18">
        <f>IF(J8=VLOOKUP("zero_test", Keys!$B:$C, 2, FALSE), VLOOKUP("index_base_factor", Keys!$B:$C, 2, FALSE), K8/J8)</f>
        <v>0.98678049668271539</v>
      </c>
      <c r="L32" s="18">
        <f>IF(K8=VLOOKUP("zero_test", Keys!$B:$C, 2, FALSE), VLOOKUP("index_base_factor", Keys!$B:$C, 2, FALSE), L8/K8)</f>
        <v>0.99562628444959689</v>
      </c>
      <c r="M32" s="18">
        <f>IF(L8=VLOOKUP("zero_test", Keys!$B:$C, 2, FALSE), VLOOKUP("index_base_factor", Keys!$B:$C, 2, FALSE), M8/L8)</f>
        <v>1.0073520213247111</v>
      </c>
      <c r="N32" s="18">
        <f>IF(M8=VLOOKUP("zero_test", Keys!$B:$C, 2, FALSE), VLOOKUP("index_base_factor", Keys!$B:$C, 2, FALSE), N8/M8)</f>
        <v>1.0254033683285411</v>
      </c>
      <c r="O32" s="18">
        <f>IF(N8=VLOOKUP("zero_test", Keys!$B:$C, 2, FALSE), VLOOKUP("index_base_factor", Keys!$B:$C, 2, FALSE), O8/N8)</f>
        <v>1.011917710271776</v>
      </c>
      <c r="P32" s="18">
        <f>IF(O8=VLOOKUP("zero_test", Keys!$B:$C, 2, FALSE), VLOOKUP("index_base_factor", Keys!$B:$C, 2, FALSE), P8/O8)</f>
        <v>1.0104240030565415</v>
      </c>
      <c r="Q32" s="18">
        <f>IF(P8=VLOOKUP("zero_test", Keys!$B:$C, 2, FALSE), VLOOKUP("index_base_factor", Keys!$B:$C, 2, FALSE), Q8/P8)</f>
        <v>1.0028234173942556</v>
      </c>
      <c r="R32" s="18">
        <f>IF(Q8=VLOOKUP("zero_test", Keys!$B:$C, 2, FALSE), VLOOKUP("index_base_factor", Keys!$B:$C, 2, FALSE), R8/Q8)</f>
        <v>1.0033379027431224</v>
      </c>
      <c r="S32" s="18">
        <f>IF(R8=VLOOKUP("zero_test", Keys!$B:$C, 2, FALSE), VLOOKUP("index_base_factor", Keys!$B:$C, 2, FALSE), S8/R8)</f>
        <v>0.99742142009798151</v>
      </c>
      <c r="T32" s="18">
        <f>IF(S8=VLOOKUP("zero_test", Keys!$B:$C, 2, FALSE), VLOOKUP("index_base_factor", Keys!$B:$C, 2, FALSE), T8/S8)</f>
        <v>0.98353976716896252</v>
      </c>
      <c r="U32" s="18">
        <f>IF(T8=VLOOKUP("zero_test", Keys!$B:$C, 2, FALSE), VLOOKUP("index_base_factor", Keys!$B:$C, 2, FALSE), U8/T8)</f>
        <v>0.9833462181965037</v>
      </c>
      <c r="V32" s="18">
        <f>IF(U8=VLOOKUP("zero_test", Keys!$B:$C, 2, FALSE), VLOOKUP("index_base_factor", Keys!$B:$C, 2, FALSE), V8/U8)</f>
        <v>0.98422232835064316</v>
      </c>
      <c r="W32" s="18">
        <f>IF(V8=VLOOKUP("zero_test", Keys!$B:$C, 2, FALSE), VLOOKUP("index_base_factor", Keys!$B:$C, 2, FALSE), W8/V8)</f>
        <v>0.98217034208383447</v>
      </c>
      <c r="X32" s="18">
        <f>IF(W8=VLOOKUP("zero_test", Keys!$B:$C, 2, FALSE), VLOOKUP("index_base_factor", Keys!$B:$C, 2, FALSE), X8/W8)</f>
        <v>0.98152985618147737</v>
      </c>
      <c r="Y32" s="18">
        <f>IF(X8=VLOOKUP("zero_test", Keys!$B:$C, 2, FALSE), VLOOKUP("index_base_factor", Keys!$B:$C, 2, FALSE), Y8/X8)</f>
        <v>0.9798639624041553</v>
      </c>
      <c r="Z32" s="18">
        <f>IF(Y8=VLOOKUP("zero_test", Keys!$B:$C, 2, FALSE), VLOOKUP("index_base_factor", Keys!$B:$C, 2, FALSE), Z8/Y8)</f>
        <v>0.97955997465664046</v>
      </c>
      <c r="AA32" s="18">
        <f>IF(Z8=VLOOKUP("zero_test", Keys!$B:$C, 2, FALSE), VLOOKUP("index_base_factor", Keys!$B:$C, 2, FALSE), AA8/Z8)</f>
        <v>0.97864256052197907</v>
      </c>
      <c r="AB32" s="18">
        <f>IF(AA8=VLOOKUP("zero_test", Keys!$B:$C, 2, FALSE), VLOOKUP("index_base_factor", Keys!$B:$C, 2, FALSE), AB8/AA8)</f>
        <v>0.97699549863273771</v>
      </c>
    </row>
    <row r="33" spans="1:28" x14ac:dyDescent="0.25">
      <c r="A33" s="31" t="s">
        <v>626</v>
      </c>
      <c r="B33" s="3" t="s">
        <v>6625</v>
      </c>
      <c r="C33" s="18">
        <f>VLOOKUP("index_base_factor", Keys!$B:$C, 2, FALSE)</f>
        <v>1</v>
      </c>
      <c r="D33" s="18">
        <f>VLOOKUP("index_base_factor", Keys!$B:$C, 2, FALSE)</f>
        <v>1</v>
      </c>
      <c r="E33" s="18">
        <f>VLOOKUP("index_base_factor", Keys!$B:$C, 2, FALSE)</f>
        <v>1</v>
      </c>
      <c r="F33" s="18">
        <f>VLOOKUP("index_base_factor", Keys!$B:$C, 2, FALSE)</f>
        <v>1</v>
      </c>
      <c r="G33" s="18">
        <f>VLOOKUP("index_base_factor", Keys!$B:$C, 2, FALSE)</f>
        <v>1</v>
      </c>
      <c r="H33" s="18">
        <f>VLOOKUP("index_base_factor", Keys!$B:$C, 2, FALSE)</f>
        <v>1</v>
      </c>
      <c r="I33" s="18">
        <f>VLOOKUP("index_base_factor", Keys!$B:$C, 2, FALSE)</f>
        <v>1</v>
      </c>
      <c r="J33" s="18">
        <f>VLOOKUP("index_base_factor", Keys!$B:$C, 2, FALSE)</f>
        <v>1</v>
      </c>
      <c r="K33" s="18">
        <f>VLOOKUP("index_base_factor", Keys!$B:$C, 2, FALSE)</f>
        <v>1</v>
      </c>
      <c r="L33" s="18">
        <f>VLOOKUP("index_base_factor", Keys!$B:$C, 2, FALSE)</f>
        <v>1</v>
      </c>
      <c r="M33" s="18">
        <f>VLOOKUP("index_base_factor", Keys!$B:$C, 2, FALSE)</f>
        <v>1</v>
      </c>
      <c r="N33" s="18">
        <f>VLOOKUP("index_base_factor", Keys!$B:$C, 2, FALSE)</f>
        <v>1</v>
      </c>
      <c r="O33" s="18">
        <f>VLOOKUP("index_base_factor", Keys!$B:$C, 2, FALSE)</f>
        <v>1</v>
      </c>
      <c r="P33" s="18">
        <f>VLOOKUP("index_base_factor", Keys!$B:$C, 2, FALSE)</f>
        <v>1</v>
      </c>
      <c r="Q33" s="18">
        <f>VLOOKUP("index_base_factor", Keys!$B:$C, 2, FALSE)</f>
        <v>1</v>
      </c>
      <c r="R33" s="18">
        <f>VLOOKUP("index_base_factor", Keys!$B:$C, 2, FALSE)</f>
        <v>1</v>
      </c>
      <c r="S33" s="18">
        <f>VLOOKUP("index_base_factor", Keys!$B:$C, 2, FALSE)</f>
        <v>1</v>
      </c>
      <c r="T33" s="18">
        <f>VLOOKUP("index_base_factor", Keys!$B:$C, 2, FALSE)</f>
        <v>1</v>
      </c>
      <c r="U33" s="18">
        <f>VLOOKUP("index_base_factor", Keys!$B:$C, 2, FALSE)</f>
        <v>1</v>
      </c>
      <c r="V33" s="18">
        <f>VLOOKUP("index_base_factor", Keys!$B:$C, 2, FALSE)</f>
        <v>1</v>
      </c>
      <c r="W33" s="18">
        <f>VLOOKUP("index_base_factor", Keys!$B:$C, 2, FALSE)</f>
        <v>1</v>
      </c>
      <c r="X33" s="18">
        <f>VLOOKUP("index_base_factor", Keys!$B:$C, 2, FALSE)</f>
        <v>1</v>
      </c>
      <c r="Y33" s="18">
        <f>VLOOKUP("index_base_factor", Keys!$B:$C, 2, FALSE)</f>
        <v>1</v>
      </c>
      <c r="Z33" s="18">
        <f>VLOOKUP("index_base_factor", Keys!$B:$C, 2, FALSE)</f>
        <v>1</v>
      </c>
      <c r="AA33" s="18">
        <f>VLOOKUP("index_base_factor", Keys!$B:$C, 2, FALSE)</f>
        <v>1</v>
      </c>
      <c r="AB33" s="18">
        <f>VLOOKUP("index_base_factor", Keys!$B:$C, 2, FALSE)</f>
        <v>1</v>
      </c>
    </row>
    <row r="34" spans="1:28" x14ac:dyDescent="0.25">
      <c r="A34" s="3" t="s">
        <v>6612</v>
      </c>
      <c r="B34" s="3" t="s">
        <v>6625</v>
      </c>
      <c r="C34" s="18">
        <f>VLOOKUP("index_base_factor", Keys!$B:$C, 2, FALSE)</f>
        <v>1</v>
      </c>
      <c r="D34" s="18">
        <f>VLOOKUP("index_base_factor", Keys!$B:$C, 2, FALSE)</f>
        <v>1</v>
      </c>
      <c r="E34" s="18">
        <f>VLOOKUP("index_base_factor", Keys!$B:$C, 2, FALSE)</f>
        <v>1</v>
      </c>
      <c r="F34" s="18">
        <f>VLOOKUP("index_base_factor", Keys!$B:$C, 2, FALSE)</f>
        <v>1</v>
      </c>
      <c r="G34" s="18">
        <f>VLOOKUP("index_base_factor", Keys!$B:$C, 2, FALSE)</f>
        <v>1</v>
      </c>
      <c r="H34" s="18">
        <f>VLOOKUP("index_base_factor", Keys!$B:$C, 2, FALSE)</f>
        <v>1</v>
      </c>
      <c r="I34" s="18">
        <f>VLOOKUP("index_base_factor", Keys!$B:$C, 2, FALSE)</f>
        <v>1</v>
      </c>
      <c r="J34" s="18">
        <f>VLOOKUP("index_base_factor", Keys!$B:$C, 2, FALSE)</f>
        <v>1</v>
      </c>
      <c r="K34" s="18">
        <f>VLOOKUP("index_base_factor", Keys!$B:$C, 2, FALSE)</f>
        <v>1</v>
      </c>
      <c r="L34" s="18">
        <f>VLOOKUP("index_base_factor", Keys!$B:$C, 2, FALSE)</f>
        <v>1</v>
      </c>
      <c r="M34" s="18">
        <f>VLOOKUP("index_base_factor", Keys!$B:$C, 2, FALSE)</f>
        <v>1</v>
      </c>
      <c r="N34" s="18">
        <f>VLOOKUP("index_base_factor", Keys!$B:$C, 2, FALSE)</f>
        <v>1</v>
      </c>
      <c r="O34" s="18">
        <f>VLOOKUP("index_base_factor", Keys!$B:$C, 2, FALSE)</f>
        <v>1</v>
      </c>
      <c r="P34" s="18">
        <f>VLOOKUP("index_base_factor", Keys!$B:$C, 2, FALSE)</f>
        <v>1</v>
      </c>
      <c r="Q34" s="18">
        <f>VLOOKUP("index_base_factor", Keys!$B:$C, 2, FALSE)</f>
        <v>1</v>
      </c>
      <c r="R34" s="18">
        <f>VLOOKUP("index_base_factor", Keys!$B:$C, 2, FALSE)</f>
        <v>1</v>
      </c>
      <c r="S34" s="18">
        <f>VLOOKUP("index_base_factor", Keys!$B:$C, 2, FALSE)</f>
        <v>1</v>
      </c>
      <c r="T34" s="18">
        <f>VLOOKUP("index_base_factor", Keys!$B:$C, 2, FALSE)</f>
        <v>1</v>
      </c>
      <c r="U34" s="18">
        <f>VLOOKUP("index_base_factor", Keys!$B:$C, 2, FALSE)</f>
        <v>1</v>
      </c>
      <c r="V34" s="18">
        <f>VLOOKUP("index_base_factor", Keys!$B:$C, 2, FALSE)</f>
        <v>1</v>
      </c>
      <c r="W34" s="18">
        <f>VLOOKUP("index_base_factor", Keys!$B:$C, 2, FALSE)</f>
        <v>1</v>
      </c>
      <c r="X34" s="18">
        <f>VLOOKUP("index_base_factor", Keys!$B:$C, 2, FALSE)</f>
        <v>1</v>
      </c>
      <c r="Y34" s="18">
        <f>VLOOKUP("index_base_factor", Keys!$B:$C, 2, FALSE)</f>
        <v>1</v>
      </c>
      <c r="Z34" s="18">
        <f>VLOOKUP("index_base_factor", Keys!$B:$C, 2, FALSE)</f>
        <v>1</v>
      </c>
      <c r="AA34" s="18">
        <f>VLOOKUP("index_base_factor", Keys!$B:$C, 2, FALSE)</f>
        <v>1</v>
      </c>
      <c r="AB34" s="18">
        <f>VLOOKUP("index_base_factor", Keys!$B:$C, 2, FALSE)</f>
        <v>1</v>
      </c>
    </row>
    <row r="35" spans="1:28" x14ac:dyDescent="0.25">
      <c r="A35" s="3" t="s">
        <v>6613</v>
      </c>
      <c r="B35" s="3" t="s">
        <v>6625</v>
      </c>
      <c r="C35" s="18">
        <f>VLOOKUP("index_base_factor", Keys!$B:$C, 2, FALSE)</f>
        <v>1</v>
      </c>
      <c r="D35" s="18">
        <f>VLOOKUP("index_base_factor", Keys!$B:$C, 2, FALSE)</f>
        <v>1</v>
      </c>
      <c r="E35" s="18">
        <f>VLOOKUP("index_base_factor", Keys!$B:$C, 2, FALSE)</f>
        <v>1</v>
      </c>
      <c r="F35" s="18">
        <f>VLOOKUP("index_base_factor", Keys!$B:$C, 2, FALSE)</f>
        <v>1</v>
      </c>
      <c r="G35" s="18">
        <f>VLOOKUP("index_base_factor", Keys!$B:$C, 2, FALSE)</f>
        <v>1</v>
      </c>
      <c r="H35" s="18">
        <f>VLOOKUP("index_base_factor", Keys!$B:$C, 2, FALSE)</f>
        <v>1</v>
      </c>
      <c r="I35" s="18">
        <f>VLOOKUP("index_base_factor", Keys!$B:$C, 2, FALSE)</f>
        <v>1</v>
      </c>
      <c r="J35" s="18">
        <f>VLOOKUP("index_base_factor", Keys!$B:$C, 2, FALSE)</f>
        <v>1</v>
      </c>
      <c r="K35" s="18">
        <f>VLOOKUP("index_base_factor", Keys!$B:$C, 2, FALSE)</f>
        <v>1</v>
      </c>
      <c r="L35" s="18">
        <f>VLOOKUP("index_base_factor", Keys!$B:$C, 2, FALSE)</f>
        <v>1</v>
      </c>
      <c r="M35" s="18">
        <f>VLOOKUP("index_base_factor", Keys!$B:$C, 2, FALSE)</f>
        <v>1</v>
      </c>
      <c r="N35" s="18">
        <f>VLOOKUP("index_base_factor", Keys!$B:$C, 2, FALSE)</f>
        <v>1</v>
      </c>
      <c r="O35" s="18">
        <f>VLOOKUP("index_base_factor", Keys!$B:$C, 2, FALSE)</f>
        <v>1</v>
      </c>
      <c r="P35" s="18">
        <f>VLOOKUP("index_base_factor", Keys!$B:$C, 2, FALSE)</f>
        <v>1</v>
      </c>
      <c r="Q35" s="18">
        <f>VLOOKUP("index_base_factor", Keys!$B:$C, 2, FALSE)</f>
        <v>1</v>
      </c>
      <c r="R35" s="18">
        <f>VLOOKUP("index_base_factor", Keys!$B:$C, 2, FALSE)</f>
        <v>1</v>
      </c>
      <c r="S35" s="18">
        <f>VLOOKUP("index_base_factor", Keys!$B:$C, 2, FALSE)</f>
        <v>1</v>
      </c>
      <c r="T35" s="18">
        <f>VLOOKUP("index_base_factor", Keys!$B:$C, 2, FALSE)</f>
        <v>1</v>
      </c>
      <c r="U35" s="18">
        <f>VLOOKUP("index_base_factor", Keys!$B:$C, 2, FALSE)</f>
        <v>1</v>
      </c>
      <c r="V35" s="18">
        <f>VLOOKUP("index_base_factor", Keys!$B:$C, 2, FALSE)</f>
        <v>1</v>
      </c>
      <c r="W35" s="18">
        <f>VLOOKUP("index_base_factor", Keys!$B:$C, 2, FALSE)</f>
        <v>1</v>
      </c>
      <c r="X35" s="18">
        <f>VLOOKUP("index_base_factor", Keys!$B:$C, 2, FALSE)</f>
        <v>1</v>
      </c>
      <c r="Y35" s="18">
        <f>VLOOKUP("index_base_factor", Keys!$B:$C, 2, FALSE)</f>
        <v>1</v>
      </c>
      <c r="Z35" s="18">
        <f>VLOOKUP("index_base_factor", Keys!$B:$C, 2, FALSE)</f>
        <v>1</v>
      </c>
      <c r="AA35" s="18">
        <f>VLOOKUP("index_base_factor", Keys!$B:$C, 2, FALSE)</f>
        <v>1</v>
      </c>
      <c r="AB35" s="18">
        <f>VLOOKUP("index_base_factor", Keys!$B:$C, 2, FALSE)</f>
        <v>1</v>
      </c>
    </row>
    <row r="36" spans="1:28" x14ac:dyDescent="0.25">
      <c r="A36" s="3" t="s">
        <v>6614</v>
      </c>
      <c r="B36" s="3" t="s">
        <v>6625</v>
      </c>
      <c r="C36" s="18">
        <f>VLOOKUP("index_base_factor", Keys!$B:$C, 2, FALSE)</f>
        <v>1</v>
      </c>
      <c r="D36" s="18">
        <f>VLOOKUP("index_base_factor", Keys!$B:$C, 2, FALSE)</f>
        <v>1</v>
      </c>
      <c r="E36" s="18">
        <f>VLOOKUP("index_base_factor", Keys!$B:$C, 2, FALSE)</f>
        <v>1</v>
      </c>
      <c r="F36" s="18">
        <f>VLOOKUP("index_base_factor", Keys!$B:$C, 2, FALSE)</f>
        <v>1</v>
      </c>
      <c r="G36" s="18">
        <f>VLOOKUP("index_base_factor", Keys!$B:$C, 2, FALSE)</f>
        <v>1</v>
      </c>
      <c r="H36" s="18">
        <f>VLOOKUP("index_base_factor", Keys!$B:$C, 2, FALSE)</f>
        <v>1</v>
      </c>
      <c r="I36" s="18">
        <f>VLOOKUP("index_base_factor", Keys!$B:$C, 2, FALSE)</f>
        <v>1</v>
      </c>
      <c r="J36" s="18">
        <f>VLOOKUP("index_base_factor", Keys!$B:$C, 2, FALSE)</f>
        <v>1</v>
      </c>
      <c r="K36" s="18">
        <f>VLOOKUP("index_base_factor", Keys!$B:$C, 2, FALSE)</f>
        <v>1</v>
      </c>
      <c r="L36" s="18">
        <f>VLOOKUP("index_base_factor", Keys!$B:$C, 2, FALSE)</f>
        <v>1</v>
      </c>
      <c r="M36" s="18">
        <f>VLOOKUP("index_base_factor", Keys!$B:$C, 2, FALSE)</f>
        <v>1</v>
      </c>
      <c r="N36" s="18">
        <f>VLOOKUP("index_base_factor", Keys!$B:$C, 2, FALSE)</f>
        <v>1</v>
      </c>
      <c r="O36" s="18">
        <f>VLOOKUP("index_base_factor", Keys!$B:$C, 2, FALSE)</f>
        <v>1</v>
      </c>
      <c r="P36" s="18">
        <f>VLOOKUP("index_base_factor", Keys!$B:$C, 2, FALSE)</f>
        <v>1</v>
      </c>
      <c r="Q36" s="18">
        <f>VLOOKUP("index_base_factor", Keys!$B:$C, 2, FALSE)</f>
        <v>1</v>
      </c>
      <c r="R36" s="18">
        <f>VLOOKUP("index_base_factor", Keys!$B:$C, 2, FALSE)</f>
        <v>1</v>
      </c>
      <c r="S36" s="18">
        <f>VLOOKUP("index_base_factor", Keys!$B:$C, 2, FALSE)</f>
        <v>1</v>
      </c>
      <c r="T36" s="18">
        <f>VLOOKUP("index_base_factor", Keys!$B:$C, 2, FALSE)</f>
        <v>1</v>
      </c>
      <c r="U36" s="18">
        <f>VLOOKUP("index_base_factor", Keys!$B:$C, 2, FALSE)</f>
        <v>1</v>
      </c>
      <c r="V36" s="18">
        <f>VLOOKUP("index_base_factor", Keys!$B:$C, 2, FALSE)</f>
        <v>1</v>
      </c>
      <c r="W36" s="18">
        <f>VLOOKUP("index_base_factor", Keys!$B:$C, 2, FALSE)</f>
        <v>1</v>
      </c>
      <c r="X36" s="18">
        <f>VLOOKUP("index_base_factor", Keys!$B:$C, 2, FALSE)</f>
        <v>1</v>
      </c>
      <c r="Y36" s="18">
        <f>VLOOKUP("index_base_factor", Keys!$B:$C, 2, FALSE)</f>
        <v>1</v>
      </c>
      <c r="Z36" s="18">
        <f>VLOOKUP("index_base_factor", Keys!$B:$C, 2, FALSE)</f>
        <v>1</v>
      </c>
      <c r="AA36" s="18">
        <f>VLOOKUP("index_base_factor", Keys!$B:$C, 2, FALSE)</f>
        <v>1</v>
      </c>
      <c r="AB36" s="18">
        <f>VLOOKUP("index_base_factor", Keys!$B:$C, 2, FALSE)</f>
        <v>1</v>
      </c>
    </row>
    <row r="37" spans="1:28" x14ac:dyDescent="0.25">
      <c r="A37" s="31" t="s">
        <v>6615</v>
      </c>
      <c r="B37" s="3" t="s">
        <v>6625</v>
      </c>
      <c r="C37" s="18">
        <f>VLOOKUP("index_base_factor", Keys!$B:$C, 2, FALSE)</f>
        <v>1</v>
      </c>
      <c r="D37" s="18">
        <f>VLOOKUP("index_base_factor", Keys!$B:$C, 2, FALSE)</f>
        <v>1</v>
      </c>
      <c r="E37" s="18">
        <f>VLOOKUP("index_base_factor", Keys!$B:$C, 2, FALSE)</f>
        <v>1</v>
      </c>
      <c r="F37" s="18">
        <f>VLOOKUP("index_base_factor", Keys!$B:$C, 2, FALSE)</f>
        <v>1</v>
      </c>
      <c r="G37" s="18">
        <f>VLOOKUP("index_base_factor", Keys!$B:$C, 2, FALSE)</f>
        <v>1</v>
      </c>
      <c r="H37" s="18">
        <f>VLOOKUP("index_base_factor", Keys!$B:$C, 2, FALSE)</f>
        <v>1</v>
      </c>
      <c r="I37" s="18">
        <f>VLOOKUP("index_base_factor", Keys!$B:$C, 2, FALSE)</f>
        <v>1</v>
      </c>
      <c r="J37" s="18">
        <f>VLOOKUP("index_base_factor", Keys!$B:$C, 2, FALSE)</f>
        <v>1</v>
      </c>
      <c r="K37" s="18">
        <f>VLOOKUP("index_base_factor", Keys!$B:$C, 2, FALSE)</f>
        <v>1</v>
      </c>
      <c r="L37" s="18">
        <f>VLOOKUP("index_base_factor", Keys!$B:$C, 2, FALSE)</f>
        <v>1</v>
      </c>
      <c r="M37" s="18">
        <f>VLOOKUP("index_base_factor", Keys!$B:$C, 2, FALSE)</f>
        <v>1</v>
      </c>
      <c r="N37" s="18">
        <f>VLOOKUP("index_base_factor", Keys!$B:$C, 2, FALSE)</f>
        <v>1</v>
      </c>
      <c r="O37" s="18">
        <f>VLOOKUP("index_base_factor", Keys!$B:$C, 2, FALSE)</f>
        <v>1</v>
      </c>
      <c r="P37" s="18">
        <f>VLOOKUP("index_base_factor", Keys!$B:$C, 2, FALSE)</f>
        <v>1</v>
      </c>
      <c r="Q37" s="18">
        <f>VLOOKUP("index_base_factor", Keys!$B:$C, 2, FALSE)</f>
        <v>1</v>
      </c>
      <c r="R37" s="18">
        <f>VLOOKUP("index_base_factor", Keys!$B:$C, 2, FALSE)</f>
        <v>1</v>
      </c>
      <c r="S37" s="18">
        <f>VLOOKUP("index_base_factor", Keys!$B:$C, 2, FALSE)</f>
        <v>1</v>
      </c>
      <c r="T37" s="18">
        <f>VLOOKUP("index_base_factor", Keys!$B:$C, 2, FALSE)</f>
        <v>1</v>
      </c>
      <c r="U37" s="18">
        <f>VLOOKUP("index_base_factor", Keys!$B:$C, 2, FALSE)</f>
        <v>1</v>
      </c>
      <c r="V37" s="18">
        <f>VLOOKUP("index_base_factor", Keys!$B:$C, 2, FALSE)</f>
        <v>1</v>
      </c>
      <c r="W37" s="18">
        <f>VLOOKUP("index_base_factor", Keys!$B:$C, 2, FALSE)</f>
        <v>1</v>
      </c>
      <c r="X37" s="18">
        <f>VLOOKUP("index_base_factor", Keys!$B:$C, 2, FALSE)</f>
        <v>1</v>
      </c>
      <c r="Y37" s="18">
        <f>VLOOKUP("index_base_factor", Keys!$B:$C, 2, FALSE)</f>
        <v>1</v>
      </c>
      <c r="Z37" s="18">
        <f>VLOOKUP("index_base_factor", Keys!$B:$C, 2, FALSE)</f>
        <v>1</v>
      </c>
      <c r="AA37" s="18">
        <f>VLOOKUP("index_base_factor", Keys!$B:$C, 2, FALSE)</f>
        <v>1</v>
      </c>
      <c r="AB37" s="18">
        <f>VLOOKUP("index_base_factor", Keys!$B:$C, 2, FALSE)</f>
        <v>1</v>
      </c>
    </row>
    <row r="38" spans="1:28" x14ac:dyDescent="0.25">
      <c r="A38" s="31" t="s">
        <v>6616</v>
      </c>
      <c r="B38" s="3" t="s">
        <v>6625</v>
      </c>
      <c r="C38" s="18">
        <f>VLOOKUP("index_base_factor", Keys!$B:$C, 2, FALSE)</f>
        <v>1</v>
      </c>
      <c r="D38" s="18">
        <f>IF(C14=VLOOKUP("zero_test", Keys!$B:$C, 2, FALSE), VLOOKUP("index_base_factor", Keys!$B:$C, 2, FALSE), D14/C14)</f>
        <v>0.97576185689040029</v>
      </c>
      <c r="E38" s="18">
        <f>IF(D14=VLOOKUP("zero_test", Keys!$B:$C, 2, FALSE), VLOOKUP("index_base_factor", Keys!$B:$C, 2, FALSE), E14/D14)</f>
        <v>1.0065677831811879</v>
      </c>
      <c r="F38" s="18">
        <f>IF(E14=VLOOKUP("zero_test", Keys!$B:$C, 2, FALSE), VLOOKUP("index_base_factor", Keys!$B:$C, 2, FALSE), F14/E14)</f>
        <v>1.0084445351771587</v>
      </c>
      <c r="G38" s="18">
        <f>IF(F14=VLOOKUP("zero_test", Keys!$B:$C, 2, FALSE), VLOOKUP("index_base_factor", Keys!$B:$C, 2, FALSE), G14/F14)</f>
        <v>1.0083926027080747</v>
      </c>
      <c r="H38" s="18">
        <f>IF(G14=VLOOKUP("zero_test", Keys!$B:$C, 2, FALSE), VLOOKUP("index_base_factor", Keys!$B:$C, 2, FALSE), H14/G14)</f>
        <v>1.0057130066077942</v>
      </c>
      <c r="I38" s="18">
        <f>IF(H14=VLOOKUP("zero_test", Keys!$B:$C, 2, FALSE), VLOOKUP("index_base_factor", Keys!$B:$C, 2, FALSE), I14/H14)</f>
        <v>0.9987145732136542</v>
      </c>
      <c r="J38" s="18">
        <f>IF(I14=VLOOKUP("zero_test", Keys!$B:$C, 2, FALSE), VLOOKUP("index_base_factor", Keys!$B:$C, 2, FALSE), J14/I14)</f>
        <v>1.0088676644880343</v>
      </c>
      <c r="K38" s="18">
        <f>IF(J14=VLOOKUP("zero_test", Keys!$B:$C, 2, FALSE), VLOOKUP("index_base_factor", Keys!$B:$C, 2, FALSE), K14/J14)</f>
        <v>0.99707044114072851</v>
      </c>
      <c r="L38" s="18">
        <f>IF(K14=VLOOKUP("zero_test", Keys!$B:$C, 2, FALSE), VLOOKUP("index_base_factor", Keys!$B:$C, 2, FALSE), L14/K14)</f>
        <v>0.99550285164027441</v>
      </c>
      <c r="M38" s="18">
        <f>IF(L14=VLOOKUP("zero_test", Keys!$B:$C, 2, FALSE), VLOOKUP("index_base_factor", Keys!$B:$C, 2, FALSE), M14/L14)</f>
        <v>1.0021211718700627</v>
      </c>
      <c r="N38" s="18">
        <f>IF(M14=VLOOKUP("zero_test", Keys!$B:$C, 2, FALSE), VLOOKUP("index_base_factor", Keys!$B:$C, 2, FALSE), N14/M14)</f>
        <v>0.9967791040572398</v>
      </c>
      <c r="O38" s="18">
        <f>IF(N14=VLOOKUP("zero_test", Keys!$B:$C, 2, FALSE), VLOOKUP("index_base_factor", Keys!$B:$C, 2, FALSE), O14/N14)</f>
        <v>1.0006108472578945</v>
      </c>
      <c r="P38" s="18">
        <f>IF(O14=VLOOKUP("zero_test", Keys!$B:$C, 2, FALSE), VLOOKUP("index_base_factor", Keys!$B:$C, 2, FALSE), P14/O14)</f>
        <v>1.0056044888273725</v>
      </c>
      <c r="Q38" s="18">
        <f>IF(P14=VLOOKUP("zero_test", Keys!$B:$C, 2, FALSE), VLOOKUP("index_base_factor", Keys!$B:$C, 2, FALSE), Q14/P14)</f>
        <v>0.99378096962292073</v>
      </c>
      <c r="R38" s="18">
        <f>IF(Q14=VLOOKUP("zero_test", Keys!$B:$C, 2, FALSE), VLOOKUP("index_base_factor", Keys!$B:$C, 2, FALSE), R14/Q14)</f>
        <v>1.0084486869488793</v>
      </c>
      <c r="S38" s="18">
        <f>IF(R14=VLOOKUP("zero_test", Keys!$B:$C, 2, FALSE), VLOOKUP("index_base_factor", Keys!$B:$C, 2, FALSE), S14/R14)</f>
        <v>1.0031379014680848</v>
      </c>
      <c r="T38" s="18">
        <f>IF(S14=VLOOKUP("zero_test", Keys!$B:$C, 2, FALSE), VLOOKUP("index_base_factor", Keys!$B:$C, 2, FALSE), T14/S14)</f>
        <v>1.0032502911480699</v>
      </c>
      <c r="U38" s="18">
        <f>IF(T14=VLOOKUP("zero_test", Keys!$B:$C, 2, FALSE), VLOOKUP("index_base_factor", Keys!$B:$C, 2, FALSE), U14/T14)</f>
        <v>1.0001468166147545</v>
      </c>
      <c r="V38" s="18">
        <f>IF(U14=VLOOKUP("zero_test", Keys!$B:$C, 2, FALSE), VLOOKUP("index_base_factor", Keys!$B:$C, 2, FALSE), V14/U14)</f>
        <v>0.9987356497455977</v>
      </c>
      <c r="W38" s="18">
        <f>IF(V14=VLOOKUP("zero_test", Keys!$B:$C, 2, FALSE), VLOOKUP("index_base_factor", Keys!$B:$C, 2, FALSE), W14/V14)</f>
        <v>0.99824407435664397</v>
      </c>
      <c r="X38" s="18">
        <f>IF(W14=VLOOKUP("zero_test", Keys!$B:$C, 2, FALSE), VLOOKUP("index_base_factor", Keys!$B:$C, 2, FALSE), X14/W14)</f>
        <v>0.99248350750695757</v>
      </c>
      <c r="Y38" s="18">
        <f>IF(X14=VLOOKUP("zero_test", Keys!$B:$C, 2, FALSE), VLOOKUP("index_base_factor", Keys!$B:$C, 2, FALSE), Y14/X14)</f>
        <v>1.0040526176542379</v>
      </c>
      <c r="Z38" s="18">
        <f>IF(Y14=VLOOKUP("zero_test", Keys!$B:$C, 2, FALSE), VLOOKUP("index_base_factor", Keys!$B:$C, 2, FALSE), Z14/Y14)</f>
        <v>0.99792040163584361</v>
      </c>
      <c r="AA38" s="18">
        <f>IF(Z14=VLOOKUP("zero_test", Keys!$B:$C, 2, FALSE), VLOOKUP("index_base_factor", Keys!$B:$C, 2, FALSE), AA14/Z14)</f>
        <v>1.0031504785861483</v>
      </c>
      <c r="AB38" s="18">
        <f>IF(AA14=VLOOKUP("zero_test", Keys!$B:$C, 2, FALSE), VLOOKUP("index_base_factor", Keys!$B:$C, 2, FALSE), AB14/AA14)</f>
        <v>0.99518091551714849</v>
      </c>
    </row>
    <row r="39" spans="1:28" x14ac:dyDescent="0.25">
      <c r="A39" s="31" t="s">
        <v>6617</v>
      </c>
      <c r="B39" s="3" t="s">
        <v>6625</v>
      </c>
      <c r="C39" s="18">
        <f>VLOOKUP("index_base_factor", Keys!$B:$C, 2, FALSE)</f>
        <v>1</v>
      </c>
      <c r="D39" s="18">
        <f>IF(C15=VLOOKUP("zero_test", Keys!$B:$C, 2, FALSE), VLOOKUP("index_base_factor", Keys!$B:$C, 2, FALSE), D15/C15)</f>
        <v>0.97576185689040029</v>
      </c>
      <c r="E39" s="18">
        <f>IF(D15=VLOOKUP("zero_test", Keys!$B:$C, 2, FALSE), VLOOKUP("index_base_factor", Keys!$B:$C, 2, FALSE), E15/D15)</f>
        <v>1.0065677831811879</v>
      </c>
      <c r="F39" s="18">
        <f>IF(E15=VLOOKUP("zero_test", Keys!$B:$C, 2, FALSE), VLOOKUP("index_base_factor", Keys!$B:$C, 2, FALSE), F15/E15)</f>
        <v>1.0084445351771587</v>
      </c>
      <c r="G39" s="18">
        <f>IF(F15=VLOOKUP("zero_test", Keys!$B:$C, 2, FALSE), VLOOKUP("index_base_factor", Keys!$B:$C, 2, FALSE), G15/F15)</f>
        <v>1.0083926027080747</v>
      </c>
      <c r="H39" s="18">
        <f>IF(G15=VLOOKUP("zero_test", Keys!$B:$C, 2, FALSE), VLOOKUP("index_base_factor", Keys!$B:$C, 2, FALSE), H15/G15)</f>
        <v>1.0057130066077942</v>
      </c>
      <c r="I39" s="18">
        <f>IF(H15=VLOOKUP("zero_test", Keys!$B:$C, 2, FALSE), VLOOKUP("index_base_factor", Keys!$B:$C, 2, FALSE), I15/H15)</f>
        <v>0.9987145732136542</v>
      </c>
      <c r="J39" s="18">
        <f>IF(I15=VLOOKUP("zero_test", Keys!$B:$C, 2, FALSE), VLOOKUP("index_base_factor", Keys!$B:$C, 2, FALSE), J15/I15)</f>
        <v>1.0088676644880343</v>
      </c>
      <c r="K39" s="18">
        <f>IF(J15=VLOOKUP("zero_test", Keys!$B:$C, 2, FALSE), VLOOKUP("index_base_factor", Keys!$B:$C, 2, FALSE), K15/J15)</f>
        <v>0.99707044114072851</v>
      </c>
      <c r="L39" s="18">
        <f>IF(K15=VLOOKUP("zero_test", Keys!$B:$C, 2, FALSE), VLOOKUP("index_base_factor", Keys!$B:$C, 2, FALSE), L15/K15)</f>
        <v>0.99550285164027441</v>
      </c>
      <c r="M39" s="18">
        <f>IF(L15=VLOOKUP("zero_test", Keys!$B:$C, 2, FALSE), VLOOKUP("index_base_factor", Keys!$B:$C, 2, FALSE), M15/L15)</f>
        <v>1.0021211718700627</v>
      </c>
      <c r="N39" s="18">
        <f>IF(M15=VLOOKUP("zero_test", Keys!$B:$C, 2, FALSE), VLOOKUP("index_base_factor", Keys!$B:$C, 2, FALSE), N15/M15)</f>
        <v>0.9967791040572398</v>
      </c>
      <c r="O39" s="18">
        <f>IF(N15=VLOOKUP("zero_test", Keys!$B:$C, 2, FALSE), VLOOKUP("index_base_factor", Keys!$B:$C, 2, FALSE), O15/N15)</f>
        <v>1.0006108472578945</v>
      </c>
      <c r="P39" s="18">
        <f>IF(O15=VLOOKUP("zero_test", Keys!$B:$C, 2, FALSE), VLOOKUP("index_base_factor", Keys!$B:$C, 2, FALSE), P15/O15)</f>
        <v>1.0056044888273725</v>
      </c>
      <c r="Q39" s="18">
        <f>IF(P15=VLOOKUP("zero_test", Keys!$B:$C, 2, FALSE), VLOOKUP("index_base_factor", Keys!$B:$C, 2, FALSE), Q15/P15)</f>
        <v>0.99378096962292073</v>
      </c>
      <c r="R39" s="18">
        <f>IF(Q15=VLOOKUP("zero_test", Keys!$B:$C, 2, FALSE), VLOOKUP("index_base_factor", Keys!$B:$C, 2, FALSE), R15/Q15)</f>
        <v>1.0084486869488793</v>
      </c>
      <c r="S39" s="18">
        <f>IF(R15=VLOOKUP("zero_test", Keys!$B:$C, 2, FALSE), VLOOKUP("index_base_factor", Keys!$B:$C, 2, FALSE), S15/R15)</f>
        <v>1.0031379014680848</v>
      </c>
      <c r="T39" s="18">
        <f>IF(S15=VLOOKUP("zero_test", Keys!$B:$C, 2, FALSE), VLOOKUP("index_base_factor", Keys!$B:$C, 2, FALSE), T15/S15)</f>
        <v>1.0032502911480699</v>
      </c>
      <c r="U39" s="18">
        <f>IF(T15=VLOOKUP("zero_test", Keys!$B:$C, 2, FALSE), VLOOKUP("index_base_factor", Keys!$B:$C, 2, FALSE), U15/T15)</f>
        <v>1.0001468166147545</v>
      </c>
      <c r="V39" s="18">
        <f>IF(U15=VLOOKUP("zero_test", Keys!$B:$C, 2, FALSE), VLOOKUP("index_base_factor", Keys!$B:$C, 2, FALSE), V15/U15)</f>
        <v>0.9987356497455977</v>
      </c>
      <c r="W39" s="18">
        <f>IF(V15=VLOOKUP("zero_test", Keys!$B:$C, 2, FALSE), VLOOKUP("index_base_factor", Keys!$B:$C, 2, FALSE), W15/V15)</f>
        <v>0.99824407435664397</v>
      </c>
      <c r="X39" s="18">
        <f>IF(W15=VLOOKUP("zero_test", Keys!$B:$C, 2, FALSE), VLOOKUP("index_base_factor", Keys!$B:$C, 2, FALSE), X15/W15)</f>
        <v>0.99248350750695757</v>
      </c>
      <c r="Y39" s="18">
        <f>IF(X15=VLOOKUP("zero_test", Keys!$B:$C, 2, FALSE), VLOOKUP("index_base_factor", Keys!$B:$C, 2, FALSE), Y15/X15)</f>
        <v>1.0040526176542379</v>
      </c>
      <c r="Z39" s="18">
        <f>IF(Y15=VLOOKUP("zero_test", Keys!$B:$C, 2, FALSE), VLOOKUP("index_base_factor", Keys!$B:$C, 2, FALSE), Z15/Y15)</f>
        <v>0.99792040163584361</v>
      </c>
      <c r="AA39" s="18">
        <f>IF(Z15=VLOOKUP("zero_test", Keys!$B:$C, 2, FALSE), VLOOKUP("index_base_factor", Keys!$B:$C, 2, FALSE), AA15/Z15)</f>
        <v>1.0031504785861483</v>
      </c>
      <c r="AB39" s="18">
        <f>IF(AA15=VLOOKUP("zero_test", Keys!$B:$C, 2, FALSE), VLOOKUP("index_base_factor", Keys!$B:$C, 2, FALSE), AB15/AA15)</f>
        <v>0.99518091551714849</v>
      </c>
    </row>
    <row r="40" spans="1:28" x14ac:dyDescent="0.25">
      <c r="A40" s="31" t="s">
        <v>542</v>
      </c>
      <c r="B40" s="3" t="s">
        <v>6625</v>
      </c>
      <c r="C40" s="18">
        <f>VLOOKUP("index_base_factor", Keys!$B:$C, 2, FALSE)</f>
        <v>1</v>
      </c>
      <c r="D40" s="18">
        <f>IF(C16=VLOOKUP("zero_test", Keys!$B:$C, 2, FALSE), VLOOKUP("index_base_factor", Keys!$B:$C, 2, FALSE), D16/C16)</f>
        <v>1.00281446622566</v>
      </c>
      <c r="E40" s="18">
        <f>IF(D16=VLOOKUP("zero_test", Keys!$B:$C, 2, FALSE), VLOOKUP("index_base_factor", Keys!$B:$C, 2, FALSE), E16/D16)</f>
        <v>0.99310772227415522</v>
      </c>
      <c r="F40" s="18">
        <f>IF(E16=VLOOKUP("zero_test", Keys!$B:$C, 2, FALSE), VLOOKUP("index_base_factor", Keys!$B:$C, 2, FALSE), F16/E16)</f>
        <v>1.0043257226302527</v>
      </c>
      <c r="G40" s="18">
        <f>IF(F16=VLOOKUP("zero_test", Keys!$B:$C, 2, FALSE), VLOOKUP("index_base_factor", Keys!$B:$C, 2, FALSE), G16/F16)</f>
        <v>0.9964521877201109</v>
      </c>
      <c r="H40" s="18">
        <f>IF(G16=VLOOKUP("zero_test", Keys!$B:$C, 2, FALSE), VLOOKUP("index_base_factor", Keys!$B:$C, 2, FALSE), H16/G16)</f>
        <v>1.0019319971522895</v>
      </c>
      <c r="I40" s="18">
        <f>IF(H16=VLOOKUP("zero_test", Keys!$B:$C, 2, FALSE), VLOOKUP("index_base_factor", Keys!$B:$C, 2, FALSE), I16/H16)</f>
        <v>0.9964513598335365</v>
      </c>
      <c r="J40" s="18">
        <f>IF(I16=VLOOKUP("zero_test", Keys!$B:$C, 2, FALSE), VLOOKUP("index_base_factor", Keys!$B:$C, 2, FALSE), J16/I16)</f>
        <v>0.99853429656146941</v>
      </c>
      <c r="K40" s="18">
        <f>IF(J16=VLOOKUP("zero_test", Keys!$B:$C, 2, FALSE), VLOOKUP("index_base_factor", Keys!$B:$C, 2, FALSE), K16/J16)</f>
        <v>0.99789569377294607</v>
      </c>
      <c r="L40" s="18">
        <f>IF(K16=VLOOKUP("zero_test", Keys!$B:$C, 2, FALSE), VLOOKUP("index_base_factor", Keys!$B:$C, 2, FALSE), L16/K16)</f>
        <v>1.0020959045192881</v>
      </c>
      <c r="M40" s="18">
        <f>IF(L16=VLOOKUP("zero_test", Keys!$B:$C, 2, FALSE), VLOOKUP("index_base_factor", Keys!$B:$C, 2, FALSE), M16/L16)</f>
        <v>1.0014683353894565</v>
      </c>
      <c r="N40" s="18">
        <f>IF(M16=VLOOKUP("zero_test", Keys!$B:$C, 2, FALSE), VLOOKUP("index_base_factor", Keys!$B:$C, 2, FALSE), N16/M16)</f>
        <v>1.0060885589930151</v>
      </c>
      <c r="O40" s="18">
        <f>IF(N16=VLOOKUP("zero_test", Keys!$B:$C, 2, FALSE), VLOOKUP("index_base_factor", Keys!$B:$C, 2, FALSE), O16/N16)</f>
        <v>0.99919544961054974</v>
      </c>
      <c r="P40" s="18">
        <f>IF(O16=VLOOKUP("zero_test", Keys!$B:$C, 2, FALSE), VLOOKUP("index_base_factor", Keys!$B:$C, 2, FALSE), P16/O16)</f>
        <v>1.0005844938750823</v>
      </c>
      <c r="Q40" s="18">
        <f>IF(P16=VLOOKUP("zero_test", Keys!$B:$C, 2, FALSE), VLOOKUP("index_base_factor", Keys!$B:$C, 2, FALSE), Q16/P16)</f>
        <v>1.0008355511188385</v>
      </c>
      <c r="R40" s="18">
        <f>IF(Q16=VLOOKUP("zero_test", Keys!$B:$C, 2, FALSE), VLOOKUP("index_base_factor", Keys!$B:$C, 2, FALSE), R16/Q16)</f>
        <v>1.0025249397043849</v>
      </c>
      <c r="S40" s="18">
        <f>IF(R16=VLOOKUP("zero_test", Keys!$B:$C, 2, FALSE), VLOOKUP("index_base_factor", Keys!$B:$C, 2, FALSE), S16/R16)</f>
        <v>1.0026750352879916</v>
      </c>
      <c r="T40" s="18">
        <f>IF(S16=VLOOKUP("zero_test", Keys!$B:$C, 2, FALSE), VLOOKUP("index_base_factor", Keys!$B:$C, 2, FALSE), T16/S16)</f>
        <v>1.0096244349622276</v>
      </c>
      <c r="U40" s="18">
        <f>IF(T16=VLOOKUP("zero_test", Keys!$B:$C, 2, FALSE), VLOOKUP("index_base_factor", Keys!$B:$C, 2, FALSE), U16/T16)</f>
        <v>1.0038744666051318</v>
      </c>
      <c r="V40" s="18">
        <f>IF(U16=VLOOKUP("zero_test", Keys!$B:$C, 2, FALSE), VLOOKUP("index_base_factor", Keys!$B:$C, 2, FALSE), V16/U16)</f>
        <v>1.0031444720973894</v>
      </c>
      <c r="W40" s="18">
        <f>IF(V16=VLOOKUP("zero_test", Keys!$B:$C, 2, FALSE), VLOOKUP("index_base_factor", Keys!$B:$C, 2, FALSE), W16/V16)</f>
        <v>1.0008760164507375</v>
      </c>
      <c r="X40" s="18">
        <f>IF(W16=VLOOKUP("zero_test", Keys!$B:$C, 2, FALSE), VLOOKUP("index_base_factor", Keys!$B:$C, 2, FALSE), X16/W16)</f>
        <v>0.99997112347479067</v>
      </c>
      <c r="Y40" s="18">
        <f>IF(X16=VLOOKUP("zero_test", Keys!$B:$C, 2, FALSE), VLOOKUP("index_base_factor", Keys!$B:$C, 2, FALSE), Y16/X16)</f>
        <v>1.007487182873712</v>
      </c>
      <c r="Z40" s="18">
        <f>IF(Y16=VLOOKUP("zero_test", Keys!$B:$C, 2, FALSE), VLOOKUP("index_base_factor", Keys!$B:$C, 2, FALSE), Z16/Y16)</f>
        <v>1.0059530766246554</v>
      </c>
      <c r="AA40" s="18">
        <f>IF(Z16=VLOOKUP("zero_test", Keys!$B:$C, 2, FALSE), VLOOKUP("index_base_factor", Keys!$B:$C, 2, FALSE), AA16/Z16)</f>
        <v>1.0025704561761801</v>
      </c>
      <c r="AB40" s="18">
        <f>IF(AA16=VLOOKUP("zero_test", Keys!$B:$C, 2, FALSE), VLOOKUP("index_base_factor", Keys!$B:$C, 2, FALSE), AB16/AA16)</f>
        <v>1.0043677699533204</v>
      </c>
    </row>
    <row r="41" spans="1:28" x14ac:dyDescent="0.25">
      <c r="A41" s="31" t="s">
        <v>545</v>
      </c>
      <c r="B41" s="3" t="s">
        <v>6625</v>
      </c>
      <c r="C41" s="18">
        <f>VLOOKUP("index_base_factor", Keys!$B:$C, 2, FALSE)</f>
        <v>1</v>
      </c>
      <c r="D41" s="18">
        <f>IF(C17=VLOOKUP("zero_test", Keys!$B:$C, 2, FALSE), VLOOKUP("index_base_factor", Keys!$B:$C, 2, FALSE), D17/C17)</f>
        <v>1.1878632546332706</v>
      </c>
      <c r="E41" s="18">
        <f>IF(D17=VLOOKUP("zero_test", Keys!$B:$C, 2, FALSE), VLOOKUP("index_base_factor", Keys!$B:$C, 2, FALSE), E17/D17)</f>
        <v>0.96150249470591431</v>
      </c>
      <c r="F41" s="18">
        <f>IF(E17=VLOOKUP("zero_test", Keys!$B:$C, 2, FALSE), VLOOKUP("index_base_factor", Keys!$B:$C, 2, FALSE), F17/E17)</f>
        <v>1.0291015115438089</v>
      </c>
      <c r="G41" s="18">
        <f>IF(F17=VLOOKUP("zero_test", Keys!$B:$C, 2, FALSE), VLOOKUP("index_base_factor", Keys!$B:$C, 2, FALSE), G17/F17)</f>
        <v>1.0134257005097878</v>
      </c>
      <c r="H41" s="18">
        <f>IF(G17=VLOOKUP("zero_test", Keys!$B:$C, 2, FALSE), VLOOKUP("index_base_factor", Keys!$B:$C, 2, FALSE), H17/G17)</f>
        <v>0.82996603769790989</v>
      </c>
      <c r="I41" s="18">
        <f>IF(H17=VLOOKUP("zero_test", Keys!$B:$C, 2, FALSE), VLOOKUP("index_base_factor", Keys!$B:$C, 2, FALSE), I17/H17)</f>
        <v>1.0466517494561043</v>
      </c>
      <c r="J41" s="18">
        <f>IF(I17=VLOOKUP("zero_test", Keys!$B:$C, 2, FALSE), VLOOKUP("index_base_factor", Keys!$B:$C, 2, FALSE), J17/I17)</f>
        <v>1.0194947903927281</v>
      </c>
      <c r="K41" s="18">
        <f>IF(J17=VLOOKUP("zero_test", Keys!$B:$C, 2, FALSE), VLOOKUP("index_base_factor", Keys!$B:$C, 2, FALSE), K17/J17)</f>
        <v>1.0453421921018373</v>
      </c>
      <c r="L41" s="18">
        <f>IF(K17=VLOOKUP("zero_test", Keys!$B:$C, 2, FALSE), VLOOKUP("index_base_factor", Keys!$B:$C, 2, FALSE), L17/K17)</f>
        <v>1.0171592176602116</v>
      </c>
      <c r="M41" s="18">
        <f>IF(L17=VLOOKUP("zero_test", Keys!$B:$C, 2, FALSE), VLOOKUP("index_base_factor", Keys!$B:$C, 2, FALSE), M17/L17)</f>
        <v>1.0141648329864374</v>
      </c>
      <c r="N41" s="18">
        <f>IF(M17=VLOOKUP("zero_test", Keys!$B:$C, 2, FALSE), VLOOKUP("index_base_factor", Keys!$B:$C, 2, FALSE), N17/M17)</f>
        <v>0.93943737616065903</v>
      </c>
      <c r="O41" s="18">
        <f>IF(N17=VLOOKUP("zero_test", Keys!$B:$C, 2, FALSE), VLOOKUP("index_base_factor", Keys!$B:$C, 2, FALSE), O17/N17)</f>
        <v>1.0466753699290958</v>
      </c>
      <c r="P41" s="18">
        <f>IF(O17=VLOOKUP("zero_test", Keys!$B:$C, 2, FALSE), VLOOKUP("index_base_factor", Keys!$B:$C, 2, FALSE), P17/O17)</f>
        <v>0.99042706794528323</v>
      </c>
      <c r="Q41" s="18">
        <f>IF(P17=VLOOKUP("zero_test", Keys!$B:$C, 2, FALSE), VLOOKUP("index_base_factor", Keys!$B:$C, 2, FALSE), Q17/P17)</f>
        <v>0.98485827347376176</v>
      </c>
      <c r="R41" s="18">
        <f>IF(Q17=VLOOKUP("zero_test", Keys!$B:$C, 2, FALSE), VLOOKUP("index_base_factor", Keys!$B:$C, 2, FALSE), R17/Q17)</f>
        <v>0.98434640342113178</v>
      </c>
      <c r="S41" s="18">
        <f>IF(R17=VLOOKUP("zero_test", Keys!$B:$C, 2, FALSE), VLOOKUP("index_base_factor", Keys!$B:$C, 2, FALSE), S17/R17)</f>
        <v>0.98243872483706451</v>
      </c>
      <c r="T41" s="18">
        <f>IF(S17=VLOOKUP("zero_test", Keys!$B:$C, 2, FALSE), VLOOKUP("index_base_factor", Keys!$B:$C, 2, FALSE), T17/S17)</f>
        <v>0.9822616407982262</v>
      </c>
      <c r="U41" s="18">
        <f>IF(T17=VLOOKUP("zero_test", Keys!$B:$C, 2, FALSE), VLOOKUP("index_base_factor", Keys!$B:$C, 2, FALSE), U17/T17)</f>
        <v>0.98113682042211547</v>
      </c>
      <c r="V41" s="18">
        <f>IF(U17=VLOOKUP("zero_test", Keys!$B:$C, 2, FALSE), VLOOKUP("index_base_factor", Keys!$B:$C, 2, FALSE), V17/U17)</f>
        <v>0.97993806839110242</v>
      </c>
      <c r="W41" s="18">
        <f>IF(V17=VLOOKUP("zero_test", Keys!$B:$C, 2, FALSE), VLOOKUP("index_base_factor", Keys!$B:$C, 2, FALSE), W17/V17)</f>
        <v>0.97865710497701841</v>
      </c>
      <c r="X41" s="18">
        <f>IF(W17=VLOOKUP("zero_test", Keys!$B:$C, 2, FALSE), VLOOKUP("index_base_factor", Keys!$B:$C, 2, FALSE), X17/W17)</f>
        <v>0.97728454182684443</v>
      </c>
      <c r="Y41" s="18">
        <f>IF(X17=VLOOKUP("zero_test", Keys!$B:$C, 2, FALSE), VLOOKUP("index_base_factor", Keys!$B:$C, 2, FALSE), Y17/X17)</f>
        <v>0.9792749794913701</v>
      </c>
      <c r="Z41" s="18">
        <f>IF(Y17=VLOOKUP("zero_test", Keys!$B:$C, 2, FALSE), VLOOKUP("index_base_factor", Keys!$B:$C, 2, FALSE), Z17/Y17)</f>
        <v>0.97431177662421486</v>
      </c>
      <c r="AA41" s="18">
        <f>IF(Z17=VLOOKUP("zero_test", Keys!$B:$C, 2, FALSE), VLOOKUP("index_base_factor", Keys!$B:$C, 2, FALSE), AA17/Z17)</f>
        <v>0.97260214024325997</v>
      </c>
      <c r="AB41" s="18">
        <f>IF(AA17=VLOOKUP("zero_test", Keys!$B:$C, 2, FALSE), VLOOKUP("index_base_factor", Keys!$B:$C, 2, FALSE), AB17/AA17)</f>
        <v>0.97074769976344566</v>
      </c>
    </row>
    <row r="42" spans="1:28" x14ac:dyDescent="0.25">
      <c r="A42" s="31" t="s">
        <v>6618</v>
      </c>
      <c r="B42" s="3" t="s">
        <v>6625</v>
      </c>
      <c r="C42" s="18">
        <f>VLOOKUP("index_base_factor", Keys!$B:$C, 2, FALSE)</f>
        <v>1</v>
      </c>
      <c r="D42" s="18">
        <f>IF(C18=VLOOKUP("zero_test", Keys!$B:$C, 2, FALSE), VLOOKUP("index_base_factor", Keys!$B:$C, 2, FALSE), D18/C18)</f>
        <v>0.97576185689040029</v>
      </c>
      <c r="E42" s="18">
        <f>IF(D18=VLOOKUP("zero_test", Keys!$B:$C, 2, FALSE), VLOOKUP("index_base_factor", Keys!$B:$C, 2, FALSE), E18/D18)</f>
        <v>1.0065677831811879</v>
      </c>
      <c r="F42" s="18">
        <f>IF(E18=VLOOKUP("zero_test", Keys!$B:$C, 2, FALSE), VLOOKUP("index_base_factor", Keys!$B:$C, 2, FALSE), F18/E18)</f>
        <v>1.0084445351771587</v>
      </c>
      <c r="G42" s="18">
        <f>IF(F18=VLOOKUP("zero_test", Keys!$B:$C, 2, FALSE), VLOOKUP("index_base_factor", Keys!$B:$C, 2, FALSE), G18/F18)</f>
        <v>1.0083926027080747</v>
      </c>
      <c r="H42" s="18">
        <f>IF(G18=VLOOKUP("zero_test", Keys!$B:$C, 2, FALSE), VLOOKUP("index_base_factor", Keys!$B:$C, 2, FALSE), H18/G18)</f>
        <v>1.0057130066077942</v>
      </c>
      <c r="I42" s="18">
        <f>IF(H18=VLOOKUP("zero_test", Keys!$B:$C, 2, FALSE), VLOOKUP("index_base_factor", Keys!$B:$C, 2, FALSE), I18/H18)</f>
        <v>0.9987145732136542</v>
      </c>
      <c r="J42" s="18">
        <f>IF(I18=VLOOKUP("zero_test", Keys!$B:$C, 2, FALSE), VLOOKUP("index_base_factor", Keys!$B:$C, 2, FALSE), J18/I18)</f>
        <v>1.0088676644880343</v>
      </c>
      <c r="K42" s="18">
        <f>IF(J18=VLOOKUP("zero_test", Keys!$B:$C, 2, FALSE), VLOOKUP("index_base_factor", Keys!$B:$C, 2, FALSE), K18/J18)</f>
        <v>0.99707044114072851</v>
      </c>
      <c r="L42" s="18">
        <f>IF(K18=VLOOKUP("zero_test", Keys!$B:$C, 2, FALSE), VLOOKUP("index_base_factor", Keys!$B:$C, 2, FALSE), L18/K18)</f>
        <v>0.99550285164027441</v>
      </c>
      <c r="M42" s="18">
        <f>IF(L18=VLOOKUP("zero_test", Keys!$B:$C, 2, FALSE), VLOOKUP("index_base_factor", Keys!$B:$C, 2, FALSE), M18/L18)</f>
        <v>1.0021211718700627</v>
      </c>
      <c r="N42" s="18">
        <f>IF(M18=VLOOKUP("zero_test", Keys!$B:$C, 2, FALSE), VLOOKUP("index_base_factor", Keys!$B:$C, 2, FALSE), N18/M18)</f>
        <v>0.9967791040572398</v>
      </c>
      <c r="O42" s="18">
        <f>IF(N18=VLOOKUP("zero_test", Keys!$B:$C, 2, FALSE), VLOOKUP("index_base_factor", Keys!$B:$C, 2, FALSE), O18/N18)</f>
        <v>1.0006108472578945</v>
      </c>
      <c r="P42" s="18">
        <f>IF(O18=VLOOKUP("zero_test", Keys!$B:$C, 2, FALSE), VLOOKUP("index_base_factor", Keys!$B:$C, 2, FALSE), P18/O18)</f>
        <v>1.0056044888273725</v>
      </c>
      <c r="Q42" s="18">
        <f>IF(P18=VLOOKUP("zero_test", Keys!$B:$C, 2, FALSE), VLOOKUP("index_base_factor", Keys!$B:$C, 2, FALSE), Q18/P18)</f>
        <v>0.99378096962292073</v>
      </c>
      <c r="R42" s="18">
        <f>IF(Q18=VLOOKUP("zero_test", Keys!$B:$C, 2, FALSE), VLOOKUP("index_base_factor", Keys!$B:$C, 2, FALSE), R18/Q18)</f>
        <v>1.0084486869488793</v>
      </c>
      <c r="S42" s="18">
        <f>IF(R18=VLOOKUP("zero_test", Keys!$B:$C, 2, FALSE), VLOOKUP("index_base_factor", Keys!$B:$C, 2, FALSE), S18/R18)</f>
        <v>1.0031379014680848</v>
      </c>
      <c r="T42" s="18">
        <f>IF(S18=VLOOKUP("zero_test", Keys!$B:$C, 2, FALSE), VLOOKUP("index_base_factor", Keys!$B:$C, 2, FALSE), T18/S18)</f>
        <v>1.0032502911480699</v>
      </c>
      <c r="U42" s="18">
        <f>IF(T18=VLOOKUP("zero_test", Keys!$B:$C, 2, FALSE), VLOOKUP("index_base_factor", Keys!$B:$C, 2, FALSE), U18/T18)</f>
        <v>1.0001468166147545</v>
      </c>
      <c r="V42" s="18">
        <f>IF(U18=VLOOKUP("zero_test", Keys!$B:$C, 2, FALSE), VLOOKUP("index_base_factor", Keys!$B:$C, 2, FALSE), V18/U18)</f>
        <v>0.9987356497455977</v>
      </c>
      <c r="W42" s="18">
        <f>IF(V18=VLOOKUP("zero_test", Keys!$B:$C, 2, FALSE), VLOOKUP("index_base_factor", Keys!$B:$C, 2, FALSE), W18/V18)</f>
        <v>0.99824407435664397</v>
      </c>
      <c r="X42" s="18">
        <f>IF(W18=VLOOKUP("zero_test", Keys!$B:$C, 2, FALSE), VLOOKUP("index_base_factor", Keys!$B:$C, 2, FALSE), X18/W18)</f>
        <v>0.99248350750695757</v>
      </c>
      <c r="Y42" s="18">
        <f>IF(X18=VLOOKUP("zero_test", Keys!$B:$C, 2, FALSE), VLOOKUP("index_base_factor", Keys!$B:$C, 2, FALSE), Y18/X18)</f>
        <v>1.0040526176542379</v>
      </c>
      <c r="Z42" s="18">
        <f>IF(Y18=VLOOKUP("zero_test", Keys!$B:$C, 2, FALSE), VLOOKUP("index_base_factor", Keys!$B:$C, 2, FALSE), Z18/Y18)</f>
        <v>0.99792040163584361</v>
      </c>
      <c r="AA42" s="18">
        <f>IF(Z18=VLOOKUP("zero_test", Keys!$B:$C, 2, FALSE), VLOOKUP("index_base_factor", Keys!$B:$C, 2, FALSE), AA18/Z18)</f>
        <v>1.0031504785861483</v>
      </c>
      <c r="AB42" s="18">
        <f>IF(AA18=VLOOKUP("zero_test", Keys!$B:$C, 2, FALSE), VLOOKUP("index_base_factor", Keys!$B:$C, 2, FALSE), AB18/AA18)</f>
        <v>0.99518091551714849</v>
      </c>
    </row>
    <row r="43" spans="1:28" x14ac:dyDescent="0.25">
      <c r="A43" s="3" t="s">
        <v>6619</v>
      </c>
      <c r="B43" s="3" t="s">
        <v>6625</v>
      </c>
      <c r="C43" s="18">
        <f>VLOOKUP("index_base_factor", Keys!$B:$C, 2, FALSE)</f>
        <v>1</v>
      </c>
      <c r="D43" s="18">
        <f>VLOOKUP("index_base_factor", Keys!$B:$C, 2, FALSE)</f>
        <v>1</v>
      </c>
      <c r="E43" s="18">
        <f>VLOOKUP("index_base_factor", Keys!$B:$C, 2, FALSE)</f>
        <v>1</v>
      </c>
      <c r="F43" s="18">
        <f>VLOOKUP("index_base_factor", Keys!$B:$C, 2, FALSE)</f>
        <v>1</v>
      </c>
      <c r="G43" s="18">
        <f>VLOOKUP("index_base_factor", Keys!$B:$C, 2, FALSE)</f>
        <v>1</v>
      </c>
      <c r="H43" s="18">
        <f>VLOOKUP("index_base_factor", Keys!$B:$C, 2, FALSE)</f>
        <v>1</v>
      </c>
      <c r="I43" s="18">
        <f>VLOOKUP("index_base_factor", Keys!$B:$C, 2, FALSE)</f>
        <v>1</v>
      </c>
      <c r="J43" s="18">
        <f>VLOOKUP("index_base_factor", Keys!$B:$C, 2, FALSE)</f>
        <v>1</v>
      </c>
      <c r="K43" s="18">
        <f>VLOOKUP("index_base_factor", Keys!$B:$C, 2, FALSE)</f>
        <v>1</v>
      </c>
      <c r="L43" s="18">
        <f>VLOOKUP("index_base_factor", Keys!$B:$C, 2, FALSE)</f>
        <v>1</v>
      </c>
      <c r="M43" s="18">
        <f>VLOOKUP("index_base_factor", Keys!$B:$C, 2, FALSE)</f>
        <v>1</v>
      </c>
      <c r="N43" s="18">
        <f>VLOOKUP("index_base_factor", Keys!$B:$C, 2, FALSE)</f>
        <v>1</v>
      </c>
      <c r="O43" s="18">
        <f>VLOOKUP("index_base_factor", Keys!$B:$C, 2, FALSE)</f>
        <v>1</v>
      </c>
      <c r="P43" s="18">
        <f>VLOOKUP("index_base_factor", Keys!$B:$C, 2, FALSE)</f>
        <v>1</v>
      </c>
      <c r="Q43" s="18">
        <f>VLOOKUP("index_base_factor", Keys!$B:$C, 2, FALSE)</f>
        <v>1</v>
      </c>
      <c r="R43" s="18">
        <f>VLOOKUP("index_base_factor", Keys!$B:$C, 2, FALSE)</f>
        <v>1</v>
      </c>
      <c r="S43" s="18">
        <f>VLOOKUP("index_base_factor", Keys!$B:$C, 2, FALSE)</f>
        <v>1</v>
      </c>
      <c r="T43" s="18">
        <f>VLOOKUP("index_base_factor", Keys!$B:$C, 2, FALSE)</f>
        <v>1</v>
      </c>
      <c r="U43" s="18">
        <f>VLOOKUP("index_base_factor", Keys!$B:$C, 2, FALSE)</f>
        <v>1</v>
      </c>
      <c r="V43" s="18">
        <f>VLOOKUP("index_base_factor", Keys!$B:$C, 2, FALSE)</f>
        <v>1</v>
      </c>
      <c r="W43" s="18">
        <f>VLOOKUP("index_base_factor", Keys!$B:$C, 2, FALSE)</f>
        <v>1</v>
      </c>
      <c r="X43" s="18">
        <f>VLOOKUP("index_base_factor", Keys!$B:$C, 2, FALSE)</f>
        <v>1</v>
      </c>
      <c r="Y43" s="18">
        <f>VLOOKUP("index_base_factor", Keys!$B:$C, 2, FALSE)</f>
        <v>1</v>
      </c>
      <c r="Z43" s="18">
        <f>VLOOKUP("index_base_factor", Keys!$B:$C, 2, FALSE)</f>
        <v>1</v>
      </c>
      <c r="AA43" s="18">
        <f>VLOOKUP("index_base_factor", Keys!$B:$C, 2, FALSE)</f>
        <v>1</v>
      </c>
      <c r="AB43" s="18">
        <f>VLOOKUP("index_base_factor", Keys!$B:$C, 2, FALSE)</f>
        <v>1</v>
      </c>
    </row>
    <row r="44" spans="1:28" x14ac:dyDescent="0.25">
      <c r="A44" s="3" t="s">
        <v>6620</v>
      </c>
      <c r="B44" s="3" t="s">
        <v>6625</v>
      </c>
      <c r="C44" s="18">
        <f>VLOOKUP("index_base_factor", Keys!$B:$C, 2, FALSE)</f>
        <v>1</v>
      </c>
      <c r="D44" s="18">
        <f>VLOOKUP("index_base_factor", Keys!$B:$C, 2, FALSE)</f>
        <v>1</v>
      </c>
      <c r="E44" s="18">
        <f>VLOOKUP("index_base_factor", Keys!$B:$C, 2, FALSE)</f>
        <v>1</v>
      </c>
      <c r="F44" s="18">
        <f>VLOOKUP("index_base_factor", Keys!$B:$C, 2, FALSE)</f>
        <v>1</v>
      </c>
      <c r="G44" s="18">
        <f>VLOOKUP("index_base_factor", Keys!$B:$C, 2, FALSE)</f>
        <v>1</v>
      </c>
      <c r="H44" s="18">
        <f>VLOOKUP("index_base_factor", Keys!$B:$C, 2, FALSE)</f>
        <v>1</v>
      </c>
      <c r="I44" s="18">
        <f>VLOOKUP("index_base_factor", Keys!$B:$C, 2, FALSE)</f>
        <v>1</v>
      </c>
      <c r="J44" s="18">
        <f>VLOOKUP("index_base_factor", Keys!$B:$C, 2, FALSE)</f>
        <v>1</v>
      </c>
      <c r="K44" s="18">
        <f>VLOOKUP("index_base_factor", Keys!$B:$C, 2, FALSE)</f>
        <v>1</v>
      </c>
      <c r="L44" s="18">
        <f>VLOOKUP("index_base_factor", Keys!$B:$C, 2, FALSE)</f>
        <v>1</v>
      </c>
      <c r="M44" s="18">
        <f>VLOOKUP("index_base_factor", Keys!$B:$C, 2, FALSE)</f>
        <v>1</v>
      </c>
      <c r="N44" s="18">
        <f>VLOOKUP("index_base_factor", Keys!$B:$C, 2, FALSE)</f>
        <v>1</v>
      </c>
      <c r="O44" s="18">
        <f>VLOOKUP("index_base_factor", Keys!$B:$C, 2, FALSE)</f>
        <v>1</v>
      </c>
      <c r="P44" s="18">
        <f>VLOOKUP("index_base_factor", Keys!$B:$C, 2, FALSE)</f>
        <v>1</v>
      </c>
      <c r="Q44" s="18">
        <f>VLOOKUP("index_base_factor", Keys!$B:$C, 2, FALSE)</f>
        <v>1</v>
      </c>
      <c r="R44" s="18">
        <f>VLOOKUP("index_base_factor", Keys!$B:$C, 2, FALSE)</f>
        <v>1</v>
      </c>
      <c r="S44" s="18">
        <f>VLOOKUP("index_base_factor", Keys!$B:$C, 2, FALSE)</f>
        <v>1</v>
      </c>
      <c r="T44" s="18">
        <f>VLOOKUP("index_base_factor", Keys!$B:$C, 2, FALSE)</f>
        <v>1</v>
      </c>
      <c r="U44" s="18">
        <f>VLOOKUP("index_base_factor", Keys!$B:$C, 2, FALSE)</f>
        <v>1</v>
      </c>
      <c r="V44" s="18">
        <f>VLOOKUP("index_base_factor", Keys!$B:$C, 2, FALSE)</f>
        <v>1</v>
      </c>
      <c r="W44" s="18">
        <f>VLOOKUP("index_base_factor", Keys!$B:$C, 2, FALSE)</f>
        <v>1</v>
      </c>
      <c r="X44" s="18">
        <f>VLOOKUP("index_base_factor", Keys!$B:$C, 2, FALSE)</f>
        <v>1</v>
      </c>
      <c r="Y44" s="18">
        <f>VLOOKUP("index_base_factor", Keys!$B:$C, 2, FALSE)</f>
        <v>1</v>
      </c>
      <c r="Z44" s="18">
        <f>VLOOKUP("index_base_factor", Keys!$B:$C, 2, FALSE)</f>
        <v>1</v>
      </c>
      <c r="AA44" s="18">
        <f>VLOOKUP("index_base_factor", Keys!$B:$C, 2, FALSE)</f>
        <v>1</v>
      </c>
      <c r="AB44" s="18">
        <f>VLOOKUP("index_base_factor", Keys!$B:$C, 2, FALSE)</f>
        <v>1</v>
      </c>
    </row>
    <row r="45" spans="1:28" x14ac:dyDescent="0.25">
      <c r="A45" s="31" t="s">
        <v>500</v>
      </c>
      <c r="B45" s="3" t="s">
        <v>6625</v>
      </c>
      <c r="C45" s="18">
        <f>VLOOKUP("index_base_factor", Keys!$B:$C, 2, FALSE)</f>
        <v>1</v>
      </c>
      <c r="D45" s="18">
        <f>IF(C21=VLOOKUP("zero_test", Keys!$B:$C, 2, FALSE), VLOOKUP("index_base_factor", Keys!$B:$C, 2, FALSE), D21/C21)</f>
        <v>0.9338021543078926</v>
      </c>
      <c r="E45" s="18">
        <f>IF(D21=VLOOKUP("zero_test", Keys!$B:$C, 2, FALSE), VLOOKUP("index_base_factor", Keys!$B:$C, 2, FALSE), E21/D21)</f>
        <v>1.0904124208185206</v>
      </c>
      <c r="F45" s="18">
        <f>IF(E21=VLOOKUP("zero_test", Keys!$B:$C, 2, FALSE), VLOOKUP("index_base_factor", Keys!$B:$C, 2, FALSE), F21/E21)</f>
        <v>0.89863544704782028</v>
      </c>
      <c r="G45" s="18">
        <f>IF(F21=VLOOKUP("zero_test", Keys!$B:$C, 2, FALSE), VLOOKUP("index_base_factor", Keys!$B:$C, 2, FALSE), G21/F21)</f>
        <v>0.97355500995381261</v>
      </c>
      <c r="H45" s="18">
        <f>IF(G21=VLOOKUP("zero_test", Keys!$B:$C, 2, FALSE), VLOOKUP("index_base_factor", Keys!$B:$C, 2, FALSE), H21/G21)</f>
        <v>0.99289187652518762</v>
      </c>
      <c r="I45" s="18">
        <f>IF(H21=VLOOKUP("zero_test", Keys!$B:$C, 2, FALSE), VLOOKUP("index_base_factor", Keys!$B:$C, 2, FALSE), I21/H21)</f>
        <v>0.79589622426821882</v>
      </c>
      <c r="J45" s="18">
        <f>IF(I21=VLOOKUP("zero_test", Keys!$B:$C, 2, FALSE), VLOOKUP("index_base_factor", Keys!$B:$C, 2, FALSE), J21/I21)</f>
        <v>0.98579265271991934</v>
      </c>
      <c r="K45" s="18">
        <f>IF(J21=VLOOKUP("zero_test", Keys!$B:$C, 2, FALSE), VLOOKUP("index_base_factor", Keys!$B:$C, 2, FALSE), K21/J21)</f>
        <v>0.97575876529053285</v>
      </c>
      <c r="L45" s="18">
        <f>IF(K21=VLOOKUP("zero_test", Keys!$B:$C, 2, FALSE), VLOOKUP("index_base_factor", Keys!$B:$C, 2, FALSE), L21/K21)</f>
        <v>0.98461176066081013</v>
      </c>
      <c r="M45" s="18">
        <f>IF(L21=VLOOKUP("zero_test", Keys!$B:$C, 2, FALSE), VLOOKUP("index_base_factor", Keys!$B:$C, 2, FALSE), M21/L21)</f>
        <v>0.99448187453618986</v>
      </c>
      <c r="N45" s="18">
        <f>IF(M21=VLOOKUP("zero_test", Keys!$B:$C, 2, FALSE), VLOOKUP("index_base_factor", Keys!$B:$C, 2, FALSE), N21/M21)</f>
        <v>0.97084509331782032</v>
      </c>
      <c r="O45" s="18">
        <f>IF(N21=VLOOKUP("zero_test", Keys!$B:$C, 2, FALSE), VLOOKUP("index_base_factor", Keys!$B:$C, 2, FALSE), O21/N21)</f>
        <v>0.98591625153589935</v>
      </c>
      <c r="P45" s="18">
        <f>IF(O21=VLOOKUP("zero_test", Keys!$B:$C, 2, FALSE), VLOOKUP("index_base_factor", Keys!$B:$C, 2, FALSE), P21/O21)</f>
        <v>0.98565890724259675</v>
      </c>
      <c r="Q45" s="18">
        <f>IF(P21=VLOOKUP("zero_test", Keys!$B:$C, 2, FALSE), VLOOKUP("index_base_factor", Keys!$B:$C, 2, FALSE), Q21/P21)</f>
        <v>0.99068564067598031</v>
      </c>
      <c r="R45" s="18">
        <f>IF(Q21=VLOOKUP("zero_test", Keys!$B:$C, 2, FALSE), VLOOKUP("index_base_factor", Keys!$B:$C, 2, FALSE), R21/Q21)</f>
        <v>0.97467967576092041</v>
      </c>
      <c r="S45" s="18">
        <f>IF(R21=VLOOKUP("zero_test", Keys!$B:$C, 2, FALSE), VLOOKUP("index_base_factor", Keys!$B:$C, 2, FALSE), S21/R21)</f>
        <v>0.98511290757932046</v>
      </c>
      <c r="T45" s="18">
        <f>IF(S21=VLOOKUP("zero_test", Keys!$B:$C, 2, FALSE), VLOOKUP("index_base_factor", Keys!$B:$C, 2, FALSE), T21/S21)</f>
        <v>0.92273883431157888</v>
      </c>
      <c r="U45" s="18">
        <f>IF(T21=VLOOKUP("zero_test", Keys!$B:$C, 2, FALSE), VLOOKUP("index_base_factor", Keys!$B:$C, 2, FALSE), U21/T21)</f>
        <v>0.95068684978591733</v>
      </c>
      <c r="V45" s="18">
        <f>IF(U21=VLOOKUP("zero_test", Keys!$B:$C, 2, FALSE), VLOOKUP("index_base_factor", Keys!$B:$C, 2, FALSE), V21/U21)</f>
        <v>0.969749995055872</v>
      </c>
      <c r="W45" s="18">
        <f>IF(V21=VLOOKUP("zero_test", Keys!$B:$C, 2, FALSE), VLOOKUP("index_base_factor", Keys!$B:$C, 2, FALSE), W21/V21)</f>
        <v>0.97351816245900025</v>
      </c>
      <c r="X45" s="18">
        <f>IF(W21=VLOOKUP("zero_test", Keys!$B:$C, 2, FALSE), VLOOKUP("index_base_factor", Keys!$B:$C, 2, FALSE), X21/W21)</f>
        <v>0.94290379870175012</v>
      </c>
      <c r="Y45" s="18">
        <f>IF(X21=VLOOKUP("zero_test", Keys!$B:$C, 2, FALSE), VLOOKUP("index_base_factor", Keys!$B:$C, 2, FALSE), Y21/X21)</f>
        <v>0.97716580711920442</v>
      </c>
      <c r="Z45" s="18">
        <f>IF(Y21=VLOOKUP("zero_test", Keys!$B:$C, 2, FALSE), VLOOKUP("index_base_factor", Keys!$B:$C, 2, FALSE), Z21/Y21)</f>
        <v>0.96818175449554655</v>
      </c>
      <c r="AA45" s="18">
        <f>IF(Z21=VLOOKUP("zero_test", Keys!$B:$C, 2, FALSE), VLOOKUP("index_base_factor", Keys!$B:$C, 2, FALSE), AA21/Z21)</f>
        <v>0.90996548512433229</v>
      </c>
      <c r="AB45" s="18">
        <f>IF(AA21=VLOOKUP("zero_test", Keys!$B:$C, 2, FALSE), VLOOKUP("index_base_factor", Keys!$B:$C, 2, FALSE), AB21/AA21)</f>
        <v>0.90510091719480434</v>
      </c>
    </row>
    <row r="46" spans="1:28" x14ac:dyDescent="0.25">
      <c r="A46" s="31" t="s">
        <v>539</v>
      </c>
      <c r="B46" s="3" t="s">
        <v>6625</v>
      </c>
      <c r="C46" s="18">
        <f>VLOOKUP("index_base_factor", Keys!$B:$C, 2, FALSE)</f>
        <v>1</v>
      </c>
      <c r="D46" s="18">
        <f>IF(C22=VLOOKUP("zero_test", Keys!$B:$C, 2, FALSE), VLOOKUP("index_base_factor", Keys!$B:$C, 2, FALSE), D22/C22)</f>
        <v>0.96622949199206298</v>
      </c>
      <c r="E46" s="18">
        <f>IF(D22=VLOOKUP("zero_test", Keys!$B:$C, 2, FALSE), VLOOKUP("index_base_factor", Keys!$B:$C, 2, FALSE), E22/D22)</f>
        <v>0.92330275137040241</v>
      </c>
      <c r="F46" s="18">
        <f>IF(E22=VLOOKUP("zero_test", Keys!$B:$C, 2, FALSE), VLOOKUP("index_base_factor", Keys!$B:$C, 2, FALSE), F22/E22)</f>
        <v>0.99937333627592806</v>
      </c>
      <c r="G46" s="18">
        <f>IF(F22=VLOOKUP("zero_test", Keys!$B:$C, 2, FALSE), VLOOKUP("index_base_factor", Keys!$B:$C, 2, FALSE), G22/F22)</f>
        <v>1.0000290808894028</v>
      </c>
      <c r="H46" s="18">
        <f>IF(G22=VLOOKUP("zero_test", Keys!$B:$C, 2, FALSE), VLOOKUP("index_base_factor", Keys!$B:$C, 2, FALSE), H22/G22)</f>
        <v>1.0190537899021364</v>
      </c>
      <c r="I46" s="18">
        <f>IF(H22=VLOOKUP("zero_test", Keys!$B:$C, 2, FALSE), VLOOKUP("index_base_factor", Keys!$B:$C, 2, FALSE), I22/H22)</f>
        <v>0.99943908298539841</v>
      </c>
      <c r="J46" s="18">
        <f>IF(I22=VLOOKUP("zero_test", Keys!$B:$C, 2, FALSE), VLOOKUP("index_base_factor", Keys!$B:$C, 2, FALSE), J22/I22)</f>
        <v>0.98048447957571239</v>
      </c>
      <c r="K46" s="18">
        <f>IF(J22=VLOOKUP("zero_test", Keys!$B:$C, 2, FALSE), VLOOKUP("index_base_factor", Keys!$B:$C, 2, FALSE), K22/J22)</f>
        <v>0.99070141608205464</v>
      </c>
      <c r="L46" s="18">
        <f>IF(K22=VLOOKUP("zero_test", Keys!$B:$C, 2, FALSE), VLOOKUP("index_base_factor", Keys!$B:$C, 2, FALSE), L22/K22)</f>
        <v>1.0140999155842187</v>
      </c>
      <c r="M46" s="18">
        <f>IF(L22=VLOOKUP("zero_test", Keys!$B:$C, 2, FALSE), VLOOKUP("index_base_factor", Keys!$B:$C, 2, FALSE), M22/L22)</f>
        <v>1.022887494576584</v>
      </c>
      <c r="N46" s="18">
        <f>IF(M22=VLOOKUP("zero_test", Keys!$B:$C, 2, FALSE), VLOOKUP("index_base_factor", Keys!$B:$C, 2, FALSE), N22/M22)</f>
        <v>1.0408438319384881</v>
      </c>
      <c r="O46" s="18">
        <f>IF(N22=VLOOKUP("zero_test", Keys!$B:$C, 2, FALSE), VLOOKUP("index_base_factor", Keys!$B:$C, 2, FALSE), O22/N22)</f>
        <v>1.0151259017135428</v>
      </c>
      <c r="P46" s="18">
        <f>IF(O22=VLOOKUP("zero_test", Keys!$B:$C, 2, FALSE), VLOOKUP("index_base_factor", Keys!$B:$C, 2, FALSE), P22/O22)</f>
        <v>1.0168516066310198</v>
      </c>
      <c r="Q46" s="18">
        <f>IF(P22=VLOOKUP("zero_test", Keys!$B:$C, 2, FALSE), VLOOKUP("index_base_factor", Keys!$B:$C, 2, FALSE), Q22/P22)</f>
        <v>1.0002093486536987</v>
      </c>
      <c r="R46" s="18">
        <f>IF(Q22=VLOOKUP("zero_test", Keys!$B:$C, 2, FALSE), VLOOKUP("index_base_factor", Keys!$B:$C, 2, FALSE), R22/Q22)</f>
        <v>0.99956408559743748</v>
      </c>
      <c r="S46" s="18">
        <f>IF(R22=VLOOKUP("zero_test", Keys!$B:$C, 2, FALSE), VLOOKUP("index_base_factor", Keys!$B:$C, 2, FALSE), S22/R22)</f>
        <v>0.99364062350578564</v>
      </c>
      <c r="T46" s="18">
        <f>IF(S22=VLOOKUP("zero_test", Keys!$B:$C, 2, FALSE), VLOOKUP("index_base_factor", Keys!$B:$C, 2, FALSE), T22/S22)</f>
        <v>0.97503107115418775</v>
      </c>
      <c r="U46" s="18">
        <f>IF(T22=VLOOKUP("zero_test", Keys!$B:$C, 2, FALSE), VLOOKUP("index_base_factor", Keys!$B:$C, 2, FALSE), U22/T22)</f>
        <v>0.97474989427358516</v>
      </c>
      <c r="V46" s="18">
        <f>IF(U22=VLOOKUP("zero_test", Keys!$B:$C, 2, FALSE), VLOOKUP("index_base_factor", Keys!$B:$C, 2, FALSE), V22/U22)</f>
        <v>0.98486638051066366</v>
      </c>
      <c r="W46" s="18">
        <f>IF(V22=VLOOKUP("zero_test", Keys!$B:$C, 2, FALSE), VLOOKUP("index_base_factor", Keys!$B:$C, 2, FALSE), W22/V22)</f>
        <v>0.98564695934117652</v>
      </c>
      <c r="X46" s="18">
        <f>IF(W22=VLOOKUP("zero_test", Keys!$B:$C, 2, FALSE), VLOOKUP("index_base_factor", Keys!$B:$C, 2, FALSE), X22/W22)</f>
        <v>0.99772751798561132</v>
      </c>
      <c r="Y46" s="18">
        <f>IF(X22=VLOOKUP("zero_test", Keys!$B:$C, 2, FALSE), VLOOKUP("index_base_factor", Keys!$B:$C, 2, FALSE), Y22/X22)</f>
        <v>0.9904161705602571</v>
      </c>
      <c r="Z46" s="18">
        <f>IF(Y22=VLOOKUP("zero_test", Keys!$B:$C, 2, FALSE), VLOOKUP("index_base_factor", Keys!$B:$C, 2, FALSE), Z22/Y22)</f>
        <v>0.987721597320811</v>
      </c>
      <c r="AA46" s="18">
        <f>IF(Z22=VLOOKUP("zero_test", Keys!$B:$C, 2, FALSE), VLOOKUP("index_base_factor", Keys!$B:$C, 2, FALSE), AA22/Z22)</f>
        <v>0.99112266296155704</v>
      </c>
      <c r="AB46" s="18">
        <f>IF(AA22=VLOOKUP("zero_test", Keys!$B:$C, 2, FALSE), VLOOKUP("index_base_factor", Keys!$B:$C, 2, FALSE), AB22/AA22)</f>
        <v>0.97947221982071431</v>
      </c>
    </row>
    <row r="47" spans="1:28" x14ac:dyDescent="0.25">
      <c r="A47" s="31" t="s">
        <v>6621</v>
      </c>
      <c r="B47" s="3" t="s">
        <v>6625</v>
      </c>
      <c r="C47" s="18">
        <f>VLOOKUP("index_base_factor", Keys!$B:$C, 2, FALSE)</f>
        <v>1</v>
      </c>
      <c r="D47" s="18">
        <f>IF(C23=VLOOKUP("zero_test", Keys!$B:$C, 2, FALSE), VLOOKUP("index_base_factor", Keys!$B:$C, 2, FALSE), D23/C23)</f>
        <v>0.97576185689040029</v>
      </c>
      <c r="E47" s="18">
        <f>IF(D23=VLOOKUP("zero_test", Keys!$B:$C, 2, FALSE), VLOOKUP("index_base_factor", Keys!$B:$C, 2, FALSE), E23/D23)</f>
        <v>1.0065677831811879</v>
      </c>
      <c r="F47" s="18">
        <f>IF(E23=VLOOKUP("zero_test", Keys!$B:$C, 2, FALSE), VLOOKUP("index_base_factor", Keys!$B:$C, 2, FALSE), F23/E23)</f>
        <v>1.0084445351771587</v>
      </c>
      <c r="G47" s="18">
        <f>IF(F23=VLOOKUP("zero_test", Keys!$B:$C, 2, FALSE), VLOOKUP("index_base_factor", Keys!$B:$C, 2, FALSE), G23/F23)</f>
        <v>1.0083926027080747</v>
      </c>
      <c r="H47" s="18">
        <f>IF(G23=VLOOKUP("zero_test", Keys!$B:$C, 2, FALSE), VLOOKUP("index_base_factor", Keys!$B:$C, 2, FALSE), H23/G23)</f>
        <v>1.0057130066077942</v>
      </c>
      <c r="I47" s="18">
        <f>IF(H23=VLOOKUP("zero_test", Keys!$B:$C, 2, FALSE), VLOOKUP("index_base_factor", Keys!$B:$C, 2, FALSE), I23/H23)</f>
        <v>0.9987145732136542</v>
      </c>
      <c r="J47" s="18">
        <f>IF(I23=VLOOKUP("zero_test", Keys!$B:$C, 2, FALSE), VLOOKUP("index_base_factor", Keys!$B:$C, 2, FALSE), J23/I23)</f>
        <v>1.0088676644880343</v>
      </c>
      <c r="K47" s="18">
        <f>IF(J23=VLOOKUP("zero_test", Keys!$B:$C, 2, FALSE), VLOOKUP("index_base_factor", Keys!$B:$C, 2, FALSE), K23/J23)</f>
        <v>0.99707044114072851</v>
      </c>
      <c r="L47" s="18">
        <f>IF(K23=VLOOKUP("zero_test", Keys!$B:$C, 2, FALSE), VLOOKUP("index_base_factor", Keys!$B:$C, 2, FALSE), L23/K23)</f>
        <v>0.99550285164027441</v>
      </c>
      <c r="M47" s="18">
        <f>IF(L23=VLOOKUP("zero_test", Keys!$B:$C, 2, FALSE), VLOOKUP("index_base_factor", Keys!$B:$C, 2, FALSE), M23/L23)</f>
        <v>1.0021211718700627</v>
      </c>
      <c r="N47" s="18">
        <f>IF(M23=VLOOKUP("zero_test", Keys!$B:$C, 2, FALSE), VLOOKUP("index_base_factor", Keys!$B:$C, 2, FALSE), N23/M23)</f>
        <v>0.9967791040572398</v>
      </c>
      <c r="O47" s="18">
        <f>IF(N23=VLOOKUP("zero_test", Keys!$B:$C, 2, FALSE), VLOOKUP("index_base_factor", Keys!$B:$C, 2, FALSE), O23/N23)</f>
        <v>1.0006108472578945</v>
      </c>
      <c r="P47" s="18">
        <f>IF(O23=VLOOKUP("zero_test", Keys!$B:$C, 2, FALSE), VLOOKUP("index_base_factor", Keys!$B:$C, 2, FALSE), P23/O23)</f>
        <v>1.0056044888273725</v>
      </c>
      <c r="Q47" s="18">
        <f>IF(P23=VLOOKUP("zero_test", Keys!$B:$C, 2, FALSE), VLOOKUP("index_base_factor", Keys!$B:$C, 2, FALSE), Q23/P23)</f>
        <v>0.99378096962292073</v>
      </c>
      <c r="R47" s="18">
        <f>IF(Q23=VLOOKUP("zero_test", Keys!$B:$C, 2, FALSE), VLOOKUP("index_base_factor", Keys!$B:$C, 2, FALSE), R23/Q23)</f>
        <v>1.0084486869488793</v>
      </c>
      <c r="S47" s="18">
        <f>IF(R23=VLOOKUP("zero_test", Keys!$B:$C, 2, FALSE), VLOOKUP("index_base_factor", Keys!$B:$C, 2, FALSE), S23/R23)</f>
        <v>1.0031379014680848</v>
      </c>
      <c r="T47" s="18">
        <f>IF(S23=VLOOKUP("zero_test", Keys!$B:$C, 2, FALSE), VLOOKUP("index_base_factor", Keys!$B:$C, 2, FALSE), T23/S23)</f>
        <v>1.0032502911480699</v>
      </c>
      <c r="U47" s="18">
        <f>IF(T23=VLOOKUP("zero_test", Keys!$B:$C, 2, FALSE), VLOOKUP("index_base_factor", Keys!$B:$C, 2, FALSE), U23/T23)</f>
        <v>1.0001468166147545</v>
      </c>
      <c r="V47" s="18">
        <f>IF(U23=VLOOKUP("zero_test", Keys!$B:$C, 2, FALSE), VLOOKUP("index_base_factor", Keys!$B:$C, 2, FALSE), V23/U23)</f>
        <v>0.9987356497455977</v>
      </c>
      <c r="W47" s="18">
        <f>IF(V23=VLOOKUP("zero_test", Keys!$B:$C, 2, FALSE), VLOOKUP("index_base_factor", Keys!$B:$C, 2, FALSE), W23/V23)</f>
        <v>0.99824407435664397</v>
      </c>
      <c r="X47" s="18">
        <f>IF(W23=VLOOKUP("zero_test", Keys!$B:$C, 2, FALSE), VLOOKUP("index_base_factor", Keys!$B:$C, 2, FALSE), X23/W23)</f>
        <v>0.99248350750695757</v>
      </c>
      <c r="Y47" s="18">
        <f>IF(X23=VLOOKUP("zero_test", Keys!$B:$C, 2, FALSE), VLOOKUP("index_base_factor", Keys!$B:$C, 2, FALSE), Y23/X23)</f>
        <v>1.0040526176542379</v>
      </c>
      <c r="Z47" s="18">
        <f>IF(Y23=VLOOKUP("zero_test", Keys!$B:$C, 2, FALSE), VLOOKUP("index_base_factor", Keys!$B:$C, 2, FALSE), Z23/Y23)</f>
        <v>0.99792040163584361</v>
      </c>
      <c r="AA47" s="18">
        <f>IF(Z23=VLOOKUP("zero_test", Keys!$B:$C, 2, FALSE), VLOOKUP("index_base_factor", Keys!$B:$C, 2, FALSE), AA23/Z23)</f>
        <v>1.0031504785861483</v>
      </c>
      <c r="AB47" s="18">
        <f>IF(AA23=VLOOKUP("zero_test", Keys!$B:$C, 2, FALSE), VLOOKUP("index_base_factor", Keys!$B:$C, 2, FALSE), AB23/AA23)</f>
        <v>0.99518091551714849</v>
      </c>
    </row>
    <row r="48" spans="1:28" x14ac:dyDescent="0.25">
      <c r="A48" s="31" t="s">
        <v>6622</v>
      </c>
      <c r="B48" s="3" t="s">
        <v>6625</v>
      </c>
      <c r="C48" s="18">
        <f>VLOOKUP("index_base_factor", Keys!$B:$C, 2, FALSE)</f>
        <v>1</v>
      </c>
      <c r="D48" s="18">
        <f>IF(C24=VLOOKUP("zero_test", Keys!$B:$C, 2, FALSE), VLOOKUP("index_base_factor", Keys!$B:$C, 2, FALSE), D24/C24)</f>
        <v>1.0212340683816159</v>
      </c>
      <c r="E48" s="18">
        <f>IF(D24=VLOOKUP("zero_test", Keys!$B:$C, 2, FALSE), VLOOKUP("index_base_factor", Keys!$B:$C, 2, FALSE), E24/D24)</f>
        <v>1.107105423756408</v>
      </c>
      <c r="F48" s="18">
        <f>IF(E24=VLOOKUP("zero_test", Keys!$B:$C, 2, FALSE), VLOOKUP("index_base_factor", Keys!$B:$C, 2, FALSE), F24/E24)</f>
        <v>0.99046700541460853</v>
      </c>
      <c r="G48" s="18">
        <f>IF(F24=VLOOKUP("zero_test", Keys!$B:$C, 2, FALSE), VLOOKUP("index_base_factor", Keys!$B:$C, 2, FALSE), G24/F24)</f>
        <v>1.002652785297762</v>
      </c>
      <c r="H48" s="18">
        <f>IF(G24=VLOOKUP("zero_test", Keys!$B:$C, 2, FALSE), VLOOKUP("index_base_factor", Keys!$B:$C, 2, FALSE), H24/G24)</f>
        <v>1.0052711838957853</v>
      </c>
      <c r="I48" s="18">
        <f>IF(H24=VLOOKUP("zero_test", Keys!$B:$C, 2, FALSE), VLOOKUP("index_base_factor", Keys!$B:$C, 2, FALSE), I24/H24)</f>
        <v>1.0487541307392185</v>
      </c>
      <c r="J48" s="18">
        <f>IF(I24=VLOOKUP("zero_test", Keys!$B:$C, 2, FALSE), VLOOKUP("index_base_factor", Keys!$B:$C, 2, FALSE), J24/I24)</f>
        <v>1.0442930554592289</v>
      </c>
      <c r="K48" s="18">
        <f>IF(J24=VLOOKUP("zero_test", Keys!$B:$C, 2, FALSE), VLOOKUP("index_base_factor", Keys!$B:$C, 2, FALSE), K24/J24)</f>
        <v>1.0402355923516755</v>
      </c>
      <c r="L48" s="18">
        <f>IF(K24=VLOOKUP("zero_test", Keys!$B:$C, 2, FALSE), VLOOKUP("index_base_factor", Keys!$B:$C, 2, FALSE), L24/K24)</f>
        <v>1.0275269751105309</v>
      </c>
      <c r="M48" s="18">
        <f>IF(L24=VLOOKUP("zero_test", Keys!$B:$C, 2, FALSE), VLOOKUP("index_base_factor", Keys!$B:$C, 2, FALSE), M24/L24)</f>
        <v>1.0204154046865257</v>
      </c>
      <c r="N48" s="18">
        <f>IF(M24=VLOOKUP("zero_test", Keys!$B:$C, 2, FALSE), VLOOKUP("index_base_factor", Keys!$B:$C, 2, FALSE), N24/M24)</f>
        <v>1.0108598787461942</v>
      </c>
      <c r="O48" s="18">
        <f>IF(N24=VLOOKUP("zero_test", Keys!$B:$C, 2, FALSE), VLOOKUP("index_base_factor", Keys!$B:$C, 2, FALSE), O24/N24)</f>
        <v>1.0168898434198388</v>
      </c>
      <c r="P48" s="18">
        <f>IF(O24=VLOOKUP("zero_test", Keys!$B:$C, 2, FALSE), VLOOKUP("index_base_factor", Keys!$B:$C, 2, FALSE), P24/O24)</f>
        <v>1.0176885177894803</v>
      </c>
      <c r="Q48" s="18">
        <f>IF(P24=VLOOKUP("zero_test", Keys!$B:$C, 2, FALSE), VLOOKUP("index_base_factor", Keys!$B:$C, 2, FALSE), Q24/P24)</f>
        <v>1.015023052583613</v>
      </c>
      <c r="R48" s="18">
        <f>IF(Q24=VLOOKUP("zero_test", Keys!$B:$C, 2, FALSE), VLOOKUP("index_base_factor", Keys!$B:$C, 2, FALSE), R24/Q24)</f>
        <v>1.0246495912653237</v>
      </c>
      <c r="S48" s="18">
        <f>IF(R24=VLOOKUP("zero_test", Keys!$B:$C, 2, FALSE), VLOOKUP("index_base_factor", Keys!$B:$C, 2, FALSE), S24/R24)</f>
        <v>1.0212927197222963</v>
      </c>
      <c r="T48" s="18">
        <f>IF(S24=VLOOKUP("zero_test", Keys!$B:$C, 2, FALSE), VLOOKUP("index_base_factor", Keys!$B:$C, 2, FALSE), T24/S24)</f>
        <v>1.0114921156597372</v>
      </c>
      <c r="U48" s="18">
        <f>IF(T24=VLOOKUP("zero_test", Keys!$B:$C, 2, FALSE), VLOOKUP("index_base_factor", Keys!$B:$C, 2, FALSE), U24/T24)</f>
        <v>1.0050772516738902</v>
      </c>
      <c r="V48" s="18">
        <f>IF(U24=VLOOKUP("zero_test", Keys!$B:$C, 2, FALSE), VLOOKUP("index_base_factor", Keys!$B:$C, 2, FALSE), V24/U24)</f>
        <v>0.99578973722068276</v>
      </c>
      <c r="W48" s="18">
        <f>IF(V24=VLOOKUP("zero_test", Keys!$B:$C, 2, FALSE), VLOOKUP("index_base_factor", Keys!$B:$C, 2, FALSE), W24/V24)</f>
        <v>0.98956427288013982</v>
      </c>
      <c r="X48" s="18">
        <f>IF(W24=VLOOKUP("zero_test", Keys!$B:$C, 2, FALSE), VLOOKUP("index_base_factor", Keys!$B:$C, 2, FALSE), X24/W24)</f>
        <v>0.99121309712373296</v>
      </c>
      <c r="Y48" s="18">
        <f>IF(X24=VLOOKUP("zero_test", Keys!$B:$C, 2, FALSE), VLOOKUP("index_base_factor", Keys!$B:$C, 2, FALSE), Y24/X24)</f>
        <v>1.0019601593915881</v>
      </c>
      <c r="Z48" s="18">
        <f>IF(Y24=VLOOKUP("zero_test", Keys!$B:$C, 2, FALSE), VLOOKUP("index_base_factor", Keys!$B:$C, 2, FALSE), Z24/Y24)</f>
        <v>1.0063045788822766</v>
      </c>
      <c r="AA48" s="18">
        <f>IF(Z24=VLOOKUP("zero_test", Keys!$B:$C, 2, FALSE), VLOOKUP("index_base_factor", Keys!$B:$C, 2, FALSE), AA24/Z24)</f>
        <v>1.0035925243479693</v>
      </c>
      <c r="AB48" s="18">
        <f>IF(AA24=VLOOKUP("zero_test", Keys!$B:$C, 2, FALSE), VLOOKUP("index_base_factor", Keys!$B:$C, 2, FALSE), AB24/AA24)</f>
        <v>0.99777399674215816</v>
      </c>
    </row>
    <row r="49" spans="1:28" x14ac:dyDescent="0.25">
      <c r="A49" s="31" t="s">
        <v>6623</v>
      </c>
      <c r="B49" s="3" t="s">
        <v>6625</v>
      </c>
      <c r="C49" s="18">
        <f>VLOOKUP("index_base_factor", Keys!$B:$C, 2, FALSE)</f>
        <v>1</v>
      </c>
      <c r="D49" s="18">
        <f>VLOOKUP("index_base_factor", Keys!$B:$C, 2, FALSE)</f>
        <v>1</v>
      </c>
      <c r="E49" s="18">
        <f>VLOOKUP("index_base_factor", Keys!$B:$C, 2, FALSE)</f>
        <v>1</v>
      </c>
      <c r="F49" s="18">
        <f>VLOOKUP("index_base_factor", Keys!$B:$C, 2, FALSE)</f>
        <v>1</v>
      </c>
      <c r="G49" s="18">
        <f>VLOOKUP("index_base_factor", Keys!$B:$C, 2, FALSE)</f>
        <v>1</v>
      </c>
      <c r="H49" s="18">
        <f>VLOOKUP("index_base_factor", Keys!$B:$C, 2, FALSE)</f>
        <v>1</v>
      </c>
      <c r="I49" s="18">
        <f>VLOOKUP("index_base_factor", Keys!$B:$C, 2, FALSE)</f>
        <v>1</v>
      </c>
      <c r="J49" s="18">
        <f>VLOOKUP("index_base_factor", Keys!$B:$C, 2, FALSE)</f>
        <v>1</v>
      </c>
      <c r="K49" s="18">
        <f>VLOOKUP("index_base_factor", Keys!$B:$C, 2, FALSE)</f>
        <v>1</v>
      </c>
      <c r="L49" s="18">
        <f>VLOOKUP("index_base_factor", Keys!$B:$C, 2, FALSE)</f>
        <v>1</v>
      </c>
      <c r="M49" s="18">
        <f>VLOOKUP("index_base_factor", Keys!$B:$C, 2, FALSE)</f>
        <v>1</v>
      </c>
      <c r="N49" s="18">
        <f>VLOOKUP("index_base_factor", Keys!$B:$C, 2, FALSE)</f>
        <v>1</v>
      </c>
      <c r="O49" s="18">
        <f>VLOOKUP("index_base_factor", Keys!$B:$C, 2, FALSE)</f>
        <v>1</v>
      </c>
      <c r="P49" s="18">
        <f>VLOOKUP("index_base_factor", Keys!$B:$C, 2, FALSE)</f>
        <v>1</v>
      </c>
      <c r="Q49" s="18">
        <f>VLOOKUP("index_base_factor", Keys!$B:$C, 2, FALSE)</f>
        <v>1</v>
      </c>
      <c r="R49" s="18">
        <f>VLOOKUP("index_base_factor", Keys!$B:$C, 2, FALSE)</f>
        <v>1</v>
      </c>
      <c r="S49" s="18">
        <f>VLOOKUP("index_base_factor", Keys!$B:$C, 2, FALSE)</f>
        <v>1</v>
      </c>
      <c r="T49" s="18">
        <f>VLOOKUP("index_base_factor", Keys!$B:$C, 2, FALSE)</f>
        <v>1</v>
      </c>
      <c r="U49" s="18">
        <f>VLOOKUP("index_base_factor", Keys!$B:$C, 2, FALSE)</f>
        <v>1</v>
      </c>
      <c r="V49" s="18">
        <f>VLOOKUP("index_base_factor", Keys!$B:$C, 2, FALSE)</f>
        <v>1</v>
      </c>
      <c r="W49" s="18">
        <f>VLOOKUP("index_base_factor", Keys!$B:$C, 2, FALSE)</f>
        <v>1</v>
      </c>
      <c r="X49" s="18">
        <f>VLOOKUP("index_base_factor", Keys!$B:$C, 2, FALSE)</f>
        <v>1</v>
      </c>
      <c r="Y49" s="18">
        <f>VLOOKUP("index_base_factor", Keys!$B:$C, 2, FALSE)</f>
        <v>1</v>
      </c>
      <c r="Z49" s="18">
        <f>VLOOKUP("index_base_factor", Keys!$B:$C, 2, FALSE)</f>
        <v>1</v>
      </c>
      <c r="AA49" s="18">
        <f>VLOOKUP("index_base_factor", Keys!$B:$C, 2, FALSE)</f>
        <v>1</v>
      </c>
      <c r="AB49" s="18">
        <f>VLOOKUP("index_base_factor", Keys!$B:$C, 2, FALSE)</f>
        <v>1</v>
      </c>
    </row>
    <row r="50" spans="1:28" x14ac:dyDescent="0.25">
      <c r="A50" s="31" t="s">
        <v>629</v>
      </c>
      <c r="B50" s="3" t="s">
        <v>6625</v>
      </c>
      <c r="C50" s="18">
        <f>VLOOKUP("index_base_factor", Keys!$B:$C, 2, FALSE)</f>
        <v>1</v>
      </c>
      <c r="D50" s="18">
        <f>IF(C26=VLOOKUP("zero_test", Keys!$B:$C, 2, FALSE), VLOOKUP("index_base_factor", Keys!$B:$C, 2, FALSE), D26/C26)</f>
        <v>0.94969427651387228</v>
      </c>
      <c r="E50" s="18">
        <f>IF(D26=VLOOKUP("zero_test", Keys!$B:$C, 2, FALSE), VLOOKUP("index_base_factor", Keys!$B:$C, 2, FALSE), E26/D26)</f>
        <v>0.99805960324852738</v>
      </c>
      <c r="F50" s="18">
        <f>IF(E26=VLOOKUP("zero_test", Keys!$B:$C, 2, FALSE), VLOOKUP("index_base_factor", Keys!$B:$C, 2, FALSE), F26/E26)</f>
        <v>1.0012840273521035</v>
      </c>
      <c r="G50" s="18">
        <f>IF(F26=VLOOKUP("zero_test", Keys!$B:$C, 2, FALSE), VLOOKUP("index_base_factor", Keys!$B:$C, 2, FALSE), G26/F26)</f>
        <v>1.0098629926218314</v>
      </c>
      <c r="H50" s="18">
        <f>IF(G26=VLOOKUP("zero_test", Keys!$B:$C, 2, FALSE), VLOOKUP("index_base_factor", Keys!$B:$C, 2, FALSE), H26/G26)</f>
        <v>0.99782530153965876</v>
      </c>
      <c r="I50" s="18">
        <f>IF(H26=VLOOKUP("zero_test", Keys!$B:$C, 2, FALSE), VLOOKUP("index_base_factor", Keys!$B:$C, 2, FALSE), I26/H26)</f>
        <v>0.98855993952084198</v>
      </c>
      <c r="J50" s="18">
        <f>IF(I26=VLOOKUP("zero_test", Keys!$B:$C, 2, FALSE), VLOOKUP("index_base_factor", Keys!$B:$C, 2, FALSE), J26/I26)</f>
        <v>0.99738995380629536</v>
      </c>
      <c r="K50" s="18">
        <f>IF(J26=VLOOKUP("zero_test", Keys!$B:$C, 2, FALSE), VLOOKUP("index_base_factor", Keys!$B:$C, 2, FALSE), K26/J26)</f>
        <v>1.0048516441325586</v>
      </c>
      <c r="L50" s="18">
        <f>IF(K26=VLOOKUP("zero_test", Keys!$B:$C, 2, FALSE), VLOOKUP("index_base_factor", Keys!$B:$C, 2, FALSE), L26/K26)</f>
        <v>1.0205703829807529</v>
      </c>
      <c r="M50" s="18">
        <f>IF(L26=VLOOKUP("zero_test", Keys!$B:$C, 2, FALSE), VLOOKUP("index_base_factor", Keys!$B:$C, 2, FALSE), M26/L26)</f>
        <v>1.0095579682547959</v>
      </c>
      <c r="N50" s="18">
        <f>IF(M26=VLOOKUP("zero_test", Keys!$B:$C, 2, FALSE), VLOOKUP("index_base_factor", Keys!$B:$C, 2, FALSE), N26/M26)</f>
        <v>1.0026558538836992</v>
      </c>
      <c r="O50" s="18">
        <f>IF(N26=VLOOKUP("zero_test", Keys!$B:$C, 2, FALSE), VLOOKUP("index_base_factor", Keys!$B:$C, 2, FALSE), O26/N26)</f>
        <v>1.0178987833825117</v>
      </c>
      <c r="P50" s="18">
        <f>IF(O26=VLOOKUP("zero_test", Keys!$B:$C, 2, FALSE), VLOOKUP("index_base_factor", Keys!$B:$C, 2, FALSE), P26/O26)</f>
        <v>1.009120796292748</v>
      </c>
      <c r="Q50" s="18">
        <f>IF(P26=VLOOKUP("zero_test", Keys!$B:$C, 2, FALSE), VLOOKUP("index_base_factor", Keys!$B:$C, 2, FALSE), Q26/P26)</f>
        <v>1.0073954351510659</v>
      </c>
      <c r="R50" s="18">
        <f>IF(Q26=VLOOKUP("zero_test", Keys!$B:$C, 2, FALSE), VLOOKUP("index_base_factor", Keys!$B:$C, 2, FALSE), R26/Q26)</f>
        <v>1.0012134471926237</v>
      </c>
      <c r="S50" s="18">
        <f>IF(R26=VLOOKUP("zero_test", Keys!$B:$C, 2, FALSE), VLOOKUP("index_base_factor", Keys!$B:$C, 2, FALSE), S26/R26)</f>
        <v>1.0061481777318544</v>
      </c>
      <c r="T50" s="18">
        <f>IF(S26=VLOOKUP("zero_test", Keys!$B:$C, 2, FALSE), VLOOKUP("index_base_factor", Keys!$B:$C, 2, FALSE), T26/S26)</f>
        <v>1.00445234283506</v>
      </c>
      <c r="U50" s="18">
        <f>IF(T26=VLOOKUP("zero_test", Keys!$B:$C, 2, FALSE), VLOOKUP("index_base_factor", Keys!$B:$C, 2, FALSE), U26/T26)</f>
        <v>1.0092885887974679</v>
      </c>
      <c r="V50" s="18">
        <f>IF(U26=VLOOKUP("zero_test", Keys!$B:$C, 2, FALSE), VLOOKUP("index_base_factor", Keys!$B:$C, 2, FALSE), V26/U26)</f>
        <v>1.0200481393535192</v>
      </c>
      <c r="W50" s="18">
        <f>IF(V26=VLOOKUP("zero_test", Keys!$B:$C, 2, FALSE), VLOOKUP("index_base_factor", Keys!$B:$C, 2, FALSE), W26/V26)</f>
        <v>1.013284221252748</v>
      </c>
      <c r="X50" s="18">
        <f>IF(W26=VLOOKUP("zero_test", Keys!$B:$C, 2, FALSE), VLOOKUP("index_base_factor", Keys!$B:$C, 2, FALSE), X26/W26)</f>
        <v>1.0069505862631662</v>
      </c>
      <c r="Y50" s="18">
        <f>IF(X26=VLOOKUP("zero_test", Keys!$B:$C, 2, FALSE), VLOOKUP("index_base_factor", Keys!$B:$C, 2, FALSE), Y26/X26)</f>
        <v>1.0100287419101939</v>
      </c>
      <c r="Z50" s="18">
        <f>IF(Y26=VLOOKUP("zero_test", Keys!$B:$C, 2, FALSE), VLOOKUP("index_base_factor", Keys!$B:$C, 2, FALSE), Z26/Y26)</f>
        <v>1.0065005372096265</v>
      </c>
      <c r="AA50" s="18">
        <f>IF(Z26=VLOOKUP("zero_test", Keys!$B:$C, 2, FALSE), VLOOKUP("index_base_factor", Keys!$B:$C, 2, FALSE), AA26/Z26)</f>
        <v>1.0050026515878725</v>
      </c>
      <c r="AB50" s="18">
        <f>IF(AA26=VLOOKUP("zero_test", Keys!$B:$C, 2, FALSE), VLOOKUP("index_base_factor", Keys!$B:$C, 2, FALSE), AB26/AA26)</f>
        <v>1.0057644554902543</v>
      </c>
    </row>
    <row r="52" spans="1:28" x14ac:dyDescent="0.25">
      <c r="A52" s="4" t="s">
        <v>6626</v>
      </c>
    </row>
    <row r="53" spans="1:28" x14ac:dyDescent="0.25">
      <c r="A53" s="5" t="s">
        <v>6608</v>
      </c>
      <c r="B53" s="5">
        <v>2024</v>
      </c>
      <c r="C53" s="5">
        <v>2025</v>
      </c>
      <c r="D53" s="5">
        <v>2026</v>
      </c>
      <c r="E53" s="5">
        <v>2027</v>
      </c>
      <c r="F53" s="5">
        <v>2028</v>
      </c>
      <c r="G53" s="5">
        <v>2029</v>
      </c>
      <c r="H53" s="5">
        <v>2030</v>
      </c>
      <c r="I53" s="5">
        <v>2031</v>
      </c>
      <c r="J53" s="5">
        <v>2032</v>
      </c>
      <c r="K53" s="5">
        <v>2033</v>
      </c>
      <c r="L53" s="5">
        <v>2034</v>
      </c>
      <c r="M53" s="5">
        <v>2035</v>
      </c>
      <c r="N53" s="5">
        <v>2036</v>
      </c>
      <c r="O53" s="5">
        <v>2037</v>
      </c>
      <c r="P53" s="5">
        <v>2038</v>
      </c>
      <c r="Q53" s="5">
        <v>2039</v>
      </c>
      <c r="R53" s="5">
        <v>2040</v>
      </c>
      <c r="S53" s="5">
        <v>2041</v>
      </c>
      <c r="T53" s="5">
        <v>2042</v>
      </c>
      <c r="U53" s="5">
        <v>2043</v>
      </c>
      <c r="V53" s="5">
        <v>2044</v>
      </c>
      <c r="W53" s="5">
        <v>2045</v>
      </c>
      <c r="X53" s="5">
        <v>2046</v>
      </c>
      <c r="Y53" s="5">
        <v>2047</v>
      </c>
      <c r="Z53" s="5">
        <v>2048</v>
      </c>
      <c r="AA53" s="5">
        <v>2049</v>
      </c>
      <c r="AB53" s="5">
        <v>2050</v>
      </c>
    </row>
    <row r="54" spans="1:28" x14ac:dyDescent="0.25">
      <c r="A54" s="3" t="s">
        <v>6609</v>
      </c>
      <c r="B54" s="3" t="s">
        <v>6625</v>
      </c>
      <c r="C54" s="18">
        <f>VLOOKUP("index_base_factor", Keys!$B:$C, 2, FALSE)</f>
        <v>1</v>
      </c>
      <c r="D54" s="18">
        <f t="shared" ref="D54:AB54" si="0">C54*D30</f>
        <v>1</v>
      </c>
      <c r="E54" s="18">
        <f t="shared" si="0"/>
        <v>1</v>
      </c>
      <c r="F54" s="18">
        <f t="shared" si="0"/>
        <v>1</v>
      </c>
      <c r="G54" s="18">
        <f t="shared" si="0"/>
        <v>1</v>
      </c>
      <c r="H54" s="18">
        <f t="shared" si="0"/>
        <v>1</v>
      </c>
      <c r="I54" s="18">
        <f t="shared" si="0"/>
        <v>1</v>
      </c>
      <c r="J54" s="18">
        <f t="shared" si="0"/>
        <v>1</v>
      </c>
      <c r="K54" s="18">
        <f t="shared" si="0"/>
        <v>1</v>
      </c>
      <c r="L54" s="18">
        <f t="shared" si="0"/>
        <v>1</v>
      </c>
      <c r="M54" s="18">
        <f t="shared" si="0"/>
        <v>1</v>
      </c>
      <c r="N54" s="18">
        <f t="shared" si="0"/>
        <v>1</v>
      </c>
      <c r="O54" s="18">
        <f t="shared" si="0"/>
        <v>1</v>
      </c>
      <c r="P54" s="18">
        <f t="shared" si="0"/>
        <v>1</v>
      </c>
      <c r="Q54" s="18">
        <f t="shared" si="0"/>
        <v>1</v>
      </c>
      <c r="R54" s="18">
        <f t="shared" si="0"/>
        <v>1</v>
      </c>
      <c r="S54" s="18">
        <f t="shared" si="0"/>
        <v>1</v>
      </c>
      <c r="T54" s="18">
        <f t="shared" si="0"/>
        <v>1</v>
      </c>
      <c r="U54" s="18">
        <f t="shared" si="0"/>
        <v>1</v>
      </c>
      <c r="V54" s="18">
        <f t="shared" si="0"/>
        <v>1</v>
      </c>
      <c r="W54" s="18">
        <f t="shared" si="0"/>
        <v>1</v>
      </c>
      <c r="X54" s="18">
        <f t="shared" si="0"/>
        <v>1</v>
      </c>
      <c r="Y54" s="18">
        <f t="shared" si="0"/>
        <v>1</v>
      </c>
      <c r="Z54" s="18">
        <f t="shared" si="0"/>
        <v>1</v>
      </c>
      <c r="AA54" s="18">
        <f t="shared" si="0"/>
        <v>1</v>
      </c>
      <c r="AB54" s="18">
        <f t="shared" si="0"/>
        <v>1</v>
      </c>
    </row>
    <row r="55" spans="1:28" x14ac:dyDescent="0.25">
      <c r="A55" s="31" t="s">
        <v>6610</v>
      </c>
      <c r="B55" s="3" t="s">
        <v>6625</v>
      </c>
      <c r="C55" s="18">
        <f>VLOOKUP("index_base_factor", Keys!$B:$C, 2, FALSE)</f>
        <v>1</v>
      </c>
      <c r="D55" s="18">
        <f t="shared" ref="D55:AB55" si="1">C55*D31</f>
        <v>0.9338021543078926</v>
      </c>
      <c r="E55" s="18">
        <f t="shared" si="1"/>
        <v>1.018229467644419</v>
      </c>
      <c r="F55" s="18">
        <f t="shared" si="1"/>
        <v>0.91501709285390653</v>
      </c>
      <c r="G55" s="18">
        <f t="shared" si="1"/>
        <v>0.89081947494129365</v>
      </c>
      <c r="H55" s="18">
        <f t="shared" si="1"/>
        <v>0.88448742011964343</v>
      </c>
      <c r="I55" s="18">
        <f t="shared" si="1"/>
        <v>0.703960198085962</v>
      </c>
      <c r="J55" s="18">
        <f t="shared" si="1"/>
        <v>0.69395879108040037</v>
      </c>
      <c r="K55" s="18">
        <f t="shared" si="1"/>
        <v>0.67713637314712227</v>
      </c>
      <c r="L55" s="18">
        <f t="shared" si="1"/>
        <v>0.66671643657186341</v>
      </c>
      <c r="M55" s="18">
        <f t="shared" si="1"/>
        <v>0.66303741162607543</v>
      </c>
      <c r="N55" s="18">
        <f t="shared" si="1"/>
        <v>0.64370661776332327</v>
      </c>
      <c r="O55" s="18">
        <f t="shared" si="1"/>
        <v>0.6346408156740676</v>
      </c>
      <c r="P55" s="18">
        <f t="shared" si="1"/>
        <v>0.62553937286885175</v>
      </c>
      <c r="Q55" s="18">
        <f t="shared" si="1"/>
        <v>0.61971287437862932</v>
      </c>
      <c r="R55" s="18">
        <f t="shared" si="1"/>
        <v>0.60402154346423043</v>
      </c>
      <c r="S55" s="18">
        <f t="shared" si="1"/>
        <v>0.59502941892259698</v>
      </c>
      <c r="T55" s="18">
        <f t="shared" si="1"/>
        <v>0.54905675239773322</v>
      </c>
      <c r="U55" s="18">
        <f t="shared" si="1"/>
        <v>0.52198103429068743</v>
      </c>
      <c r="V55" s="18">
        <f t="shared" si="1"/>
        <v>0.50619110542265311</v>
      </c>
      <c r="W55" s="18">
        <f t="shared" si="1"/>
        <v>0.49278623480415135</v>
      </c>
      <c r="X55" s="18">
        <f t="shared" si="1"/>
        <v>0.46465001274476692</v>
      </c>
      <c r="Y55" s="18">
        <f t="shared" si="1"/>
        <v>0.45404010473168877</v>
      </c>
      <c r="Z55" s="18">
        <f t="shared" si="1"/>
        <v>0.43959334521046811</v>
      </c>
      <c r="AA55" s="18">
        <f t="shared" si="1"/>
        <v>0.40001477163187171</v>
      </c>
      <c r="AB55" s="18">
        <f t="shared" si="1"/>
        <v>0.3620537366954773</v>
      </c>
    </row>
    <row r="56" spans="1:28" x14ac:dyDescent="0.25">
      <c r="A56" s="31" t="s">
        <v>6611</v>
      </c>
      <c r="B56" s="3" t="s">
        <v>6625</v>
      </c>
      <c r="C56" s="18">
        <f>VLOOKUP("index_base_factor", Keys!$B:$C, 2, FALSE)</f>
        <v>1</v>
      </c>
      <c r="D56" s="18">
        <f t="shared" ref="D56:AB56" si="2">C56*D32</f>
        <v>0.92639197595717326</v>
      </c>
      <c r="E56" s="18">
        <f t="shared" si="2"/>
        <v>0.87948031869468579</v>
      </c>
      <c r="F56" s="18">
        <f t="shared" si="2"/>
        <v>0.85476856465943507</v>
      </c>
      <c r="G56" s="18">
        <f t="shared" si="2"/>
        <v>0.83830562843499934</v>
      </c>
      <c r="H56" s="18">
        <f t="shared" si="2"/>
        <v>0.82810496953200152</v>
      </c>
      <c r="I56" s="18">
        <f t="shared" si="2"/>
        <v>0.83153828210995462</v>
      </c>
      <c r="J56" s="18">
        <f t="shared" si="2"/>
        <v>0.81560354782058864</v>
      </c>
      <c r="K56" s="18">
        <f t="shared" si="2"/>
        <v>0.80482167401458526</v>
      </c>
      <c r="L56" s="18">
        <f t="shared" si="2"/>
        <v>0.80130161294364621</v>
      </c>
      <c r="M56" s="18">
        <f t="shared" si="2"/>
        <v>0.80719279948953337</v>
      </c>
      <c r="N56" s="18">
        <f t="shared" si="2"/>
        <v>0.8276982154871122</v>
      </c>
      <c r="O56" s="18">
        <f t="shared" si="2"/>
        <v>0.83756248301175362</v>
      </c>
      <c r="P56" s="18">
        <f t="shared" si="2"/>
        <v>0.84629323689471259</v>
      </c>
      <c r="Q56" s="18">
        <f t="shared" si="2"/>
        <v>0.84868267594040203</v>
      </c>
      <c r="R56" s="18">
        <f t="shared" si="2"/>
        <v>0.85151549617246391</v>
      </c>
      <c r="S56" s="18">
        <f t="shared" si="2"/>
        <v>0.84931979542777625</v>
      </c>
      <c r="T56" s="18">
        <f t="shared" si="2"/>
        <v>0.83533979384702595</v>
      </c>
      <c r="U56" s="18">
        <f t="shared" si="2"/>
        <v>0.82142822718852004</v>
      </c>
      <c r="V56" s="18">
        <f t="shared" si="2"/>
        <v>0.80846800233642624</v>
      </c>
      <c r="W56" s="18">
        <f t="shared" si="2"/>
        <v>0.79405329441860206</v>
      </c>
      <c r="X56" s="18">
        <f t="shared" si="2"/>
        <v>0.7793870158711188</v>
      </c>
      <c r="Y56" s="18">
        <f t="shared" si="2"/>
        <v>0.7636932496178247</v>
      </c>
      <c r="Z56" s="18">
        <f t="shared" si="2"/>
        <v>0.74808334024108381</v>
      </c>
      <c r="AA56" s="18">
        <f t="shared" si="2"/>
        <v>0.73210619557736911</v>
      </c>
      <c r="AB56" s="18">
        <f t="shared" si="2"/>
        <v>0.71526445760022839</v>
      </c>
    </row>
    <row r="57" spans="1:28" x14ac:dyDescent="0.25">
      <c r="A57" s="31" t="s">
        <v>626</v>
      </c>
      <c r="B57" s="3" t="s">
        <v>6625</v>
      </c>
      <c r="C57" s="18">
        <f>VLOOKUP("index_base_factor", Keys!$B:$C, 2, FALSE)</f>
        <v>1</v>
      </c>
      <c r="D57" s="18">
        <f t="shared" ref="D57:AB57" si="3">C57*D33</f>
        <v>1</v>
      </c>
      <c r="E57" s="18">
        <f t="shared" si="3"/>
        <v>1</v>
      </c>
      <c r="F57" s="18">
        <f t="shared" si="3"/>
        <v>1</v>
      </c>
      <c r="G57" s="18">
        <f t="shared" si="3"/>
        <v>1</v>
      </c>
      <c r="H57" s="18">
        <f t="shared" si="3"/>
        <v>1</v>
      </c>
      <c r="I57" s="18">
        <f t="shared" si="3"/>
        <v>1</v>
      </c>
      <c r="J57" s="18">
        <f t="shared" si="3"/>
        <v>1</v>
      </c>
      <c r="K57" s="18">
        <f t="shared" si="3"/>
        <v>1</v>
      </c>
      <c r="L57" s="18">
        <f t="shared" si="3"/>
        <v>1</v>
      </c>
      <c r="M57" s="18">
        <f t="shared" si="3"/>
        <v>1</v>
      </c>
      <c r="N57" s="18">
        <f t="shared" si="3"/>
        <v>1</v>
      </c>
      <c r="O57" s="18">
        <f t="shared" si="3"/>
        <v>1</v>
      </c>
      <c r="P57" s="18">
        <f t="shared" si="3"/>
        <v>1</v>
      </c>
      <c r="Q57" s="18">
        <f t="shared" si="3"/>
        <v>1</v>
      </c>
      <c r="R57" s="18">
        <f t="shared" si="3"/>
        <v>1</v>
      </c>
      <c r="S57" s="18">
        <f t="shared" si="3"/>
        <v>1</v>
      </c>
      <c r="T57" s="18">
        <f t="shared" si="3"/>
        <v>1</v>
      </c>
      <c r="U57" s="18">
        <f t="shared" si="3"/>
        <v>1</v>
      </c>
      <c r="V57" s="18">
        <f t="shared" si="3"/>
        <v>1</v>
      </c>
      <c r="W57" s="18">
        <f t="shared" si="3"/>
        <v>1</v>
      </c>
      <c r="X57" s="18">
        <f t="shared" si="3"/>
        <v>1</v>
      </c>
      <c r="Y57" s="18">
        <f t="shared" si="3"/>
        <v>1</v>
      </c>
      <c r="Z57" s="18">
        <f t="shared" si="3"/>
        <v>1</v>
      </c>
      <c r="AA57" s="18">
        <f t="shared" si="3"/>
        <v>1</v>
      </c>
      <c r="AB57" s="18">
        <f t="shared" si="3"/>
        <v>1</v>
      </c>
    </row>
    <row r="58" spans="1:28" x14ac:dyDescent="0.25">
      <c r="A58" s="3" t="s">
        <v>6612</v>
      </c>
      <c r="B58" s="3" t="s">
        <v>6625</v>
      </c>
      <c r="C58" s="18">
        <f>VLOOKUP("index_base_factor", Keys!$B:$C, 2, FALSE)</f>
        <v>1</v>
      </c>
      <c r="D58" s="18">
        <f t="shared" ref="D58:AB58" si="4">C58*D34</f>
        <v>1</v>
      </c>
      <c r="E58" s="18">
        <f t="shared" si="4"/>
        <v>1</v>
      </c>
      <c r="F58" s="18">
        <f t="shared" si="4"/>
        <v>1</v>
      </c>
      <c r="G58" s="18">
        <f t="shared" si="4"/>
        <v>1</v>
      </c>
      <c r="H58" s="18">
        <f t="shared" si="4"/>
        <v>1</v>
      </c>
      <c r="I58" s="18">
        <f t="shared" si="4"/>
        <v>1</v>
      </c>
      <c r="J58" s="18">
        <f t="shared" si="4"/>
        <v>1</v>
      </c>
      <c r="K58" s="18">
        <f t="shared" si="4"/>
        <v>1</v>
      </c>
      <c r="L58" s="18">
        <f t="shared" si="4"/>
        <v>1</v>
      </c>
      <c r="M58" s="18">
        <f t="shared" si="4"/>
        <v>1</v>
      </c>
      <c r="N58" s="18">
        <f t="shared" si="4"/>
        <v>1</v>
      </c>
      <c r="O58" s="18">
        <f t="shared" si="4"/>
        <v>1</v>
      </c>
      <c r="P58" s="18">
        <f t="shared" si="4"/>
        <v>1</v>
      </c>
      <c r="Q58" s="18">
        <f t="shared" si="4"/>
        <v>1</v>
      </c>
      <c r="R58" s="18">
        <f t="shared" si="4"/>
        <v>1</v>
      </c>
      <c r="S58" s="18">
        <f t="shared" si="4"/>
        <v>1</v>
      </c>
      <c r="T58" s="18">
        <f t="shared" si="4"/>
        <v>1</v>
      </c>
      <c r="U58" s="18">
        <f t="shared" si="4"/>
        <v>1</v>
      </c>
      <c r="V58" s="18">
        <f t="shared" si="4"/>
        <v>1</v>
      </c>
      <c r="W58" s="18">
        <f t="shared" si="4"/>
        <v>1</v>
      </c>
      <c r="X58" s="18">
        <f t="shared" si="4"/>
        <v>1</v>
      </c>
      <c r="Y58" s="18">
        <f t="shared" si="4"/>
        <v>1</v>
      </c>
      <c r="Z58" s="18">
        <f t="shared" si="4"/>
        <v>1</v>
      </c>
      <c r="AA58" s="18">
        <f t="shared" si="4"/>
        <v>1</v>
      </c>
      <c r="AB58" s="18">
        <f t="shared" si="4"/>
        <v>1</v>
      </c>
    </row>
    <row r="59" spans="1:28" x14ac:dyDescent="0.25">
      <c r="A59" s="3" t="s">
        <v>6613</v>
      </c>
      <c r="B59" s="3" t="s">
        <v>6625</v>
      </c>
      <c r="C59" s="18">
        <f>VLOOKUP("index_base_factor", Keys!$B:$C, 2, FALSE)</f>
        <v>1</v>
      </c>
      <c r="D59" s="18">
        <f t="shared" ref="D59:AB59" si="5">C59*D35</f>
        <v>1</v>
      </c>
      <c r="E59" s="18">
        <f t="shared" si="5"/>
        <v>1</v>
      </c>
      <c r="F59" s="18">
        <f t="shared" si="5"/>
        <v>1</v>
      </c>
      <c r="G59" s="18">
        <f t="shared" si="5"/>
        <v>1</v>
      </c>
      <c r="H59" s="18">
        <f t="shared" si="5"/>
        <v>1</v>
      </c>
      <c r="I59" s="18">
        <f t="shared" si="5"/>
        <v>1</v>
      </c>
      <c r="J59" s="18">
        <f t="shared" si="5"/>
        <v>1</v>
      </c>
      <c r="K59" s="18">
        <f t="shared" si="5"/>
        <v>1</v>
      </c>
      <c r="L59" s="18">
        <f t="shared" si="5"/>
        <v>1</v>
      </c>
      <c r="M59" s="18">
        <f t="shared" si="5"/>
        <v>1</v>
      </c>
      <c r="N59" s="18">
        <f t="shared" si="5"/>
        <v>1</v>
      </c>
      <c r="O59" s="18">
        <f t="shared" si="5"/>
        <v>1</v>
      </c>
      <c r="P59" s="18">
        <f t="shared" si="5"/>
        <v>1</v>
      </c>
      <c r="Q59" s="18">
        <f t="shared" si="5"/>
        <v>1</v>
      </c>
      <c r="R59" s="18">
        <f t="shared" si="5"/>
        <v>1</v>
      </c>
      <c r="S59" s="18">
        <f t="shared" si="5"/>
        <v>1</v>
      </c>
      <c r="T59" s="18">
        <f t="shared" si="5"/>
        <v>1</v>
      </c>
      <c r="U59" s="18">
        <f t="shared" si="5"/>
        <v>1</v>
      </c>
      <c r="V59" s="18">
        <f t="shared" si="5"/>
        <v>1</v>
      </c>
      <c r="W59" s="18">
        <f t="shared" si="5"/>
        <v>1</v>
      </c>
      <c r="X59" s="18">
        <f t="shared" si="5"/>
        <v>1</v>
      </c>
      <c r="Y59" s="18">
        <f t="shared" si="5"/>
        <v>1</v>
      </c>
      <c r="Z59" s="18">
        <f t="shared" si="5"/>
        <v>1</v>
      </c>
      <c r="AA59" s="18">
        <f t="shared" si="5"/>
        <v>1</v>
      </c>
      <c r="AB59" s="18">
        <f t="shared" si="5"/>
        <v>1</v>
      </c>
    </row>
    <row r="60" spans="1:28" x14ac:dyDescent="0.25">
      <c r="A60" s="3" t="s">
        <v>6614</v>
      </c>
      <c r="B60" s="3" t="s">
        <v>6625</v>
      </c>
      <c r="C60" s="18">
        <f>VLOOKUP("index_base_factor", Keys!$B:$C, 2, FALSE)</f>
        <v>1</v>
      </c>
      <c r="D60" s="18">
        <f t="shared" ref="D60:AB60" si="6">C60*D36</f>
        <v>1</v>
      </c>
      <c r="E60" s="18">
        <f t="shared" si="6"/>
        <v>1</v>
      </c>
      <c r="F60" s="18">
        <f t="shared" si="6"/>
        <v>1</v>
      </c>
      <c r="G60" s="18">
        <f t="shared" si="6"/>
        <v>1</v>
      </c>
      <c r="H60" s="18">
        <f t="shared" si="6"/>
        <v>1</v>
      </c>
      <c r="I60" s="18">
        <f t="shared" si="6"/>
        <v>1</v>
      </c>
      <c r="J60" s="18">
        <f t="shared" si="6"/>
        <v>1</v>
      </c>
      <c r="K60" s="18">
        <f t="shared" si="6"/>
        <v>1</v>
      </c>
      <c r="L60" s="18">
        <f t="shared" si="6"/>
        <v>1</v>
      </c>
      <c r="M60" s="18">
        <f t="shared" si="6"/>
        <v>1</v>
      </c>
      <c r="N60" s="18">
        <f t="shared" si="6"/>
        <v>1</v>
      </c>
      <c r="O60" s="18">
        <f t="shared" si="6"/>
        <v>1</v>
      </c>
      <c r="P60" s="18">
        <f t="shared" si="6"/>
        <v>1</v>
      </c>
      <c r="Q60" s="18">
        <f t="shared" si="6"/>
        <v>1</v>
      </c>
      <c r="R60" s="18">
        <f t="shared" si="6"/>
        <v>1</v>
      </c>
      <c r="S60" s="18">
        <f t="shared" si="6"/>
        <v>1</v>
      </c>
      <c r="T60" s="18">
        <f t="shared" si="6"/>
        <v>1</v>
      </c>
      <c r="U60" s="18">
        <f t="shared" si="6"/>
        <v>1</v>
      </c>
      <c r="V60" s="18">
        <f t="shared" si="6"/>
        <v>1</v>
      </c>
      <c r="W60" s="18">
        <f t="shared" si="6"/>
        <v>1</v>
      </c>
      <c r="X60" s="18">
        <f t="shared" si="6"/>
        <v>1</v>
      </c>
      <c r="Y60" s="18">
        <f t="shared" si="6"/>
        <v>1</v>
      </c>
      <c r="Z60" s="18">
        <f t="shared" si="6"/>
        <v>1</v>
      </c>
      <c r="AA60" s="18">
        <f t="shared" si="6"/>
        <v>1</v>
      </c>
      <c r="AB60" s="18">
        <f t="shared" si="6"/>
        <v>1</v>
      </c>
    </row>
    <row r="61" spans="1:28" x14ac:dyDescent="0.25">
      <c r="A61" s="31" t="s">
        <v>6615</v>
      </c>
      <c r="B61" s="3" t="s">
        <v>6625</v>
      </c>
      <c r="C61" s="18">
        <f>VLOOKUP("index_base_factor", Keys!$B:$C, 2, FALSE)</f>
        <v>1</v>
      </c>
      <c r="D61" s="18">
        <f t="shared" ref="D61:AB61" si="7">C61*D37</f>
        <v>1</v>
      </c>
      <c r="E61" s="18">
        <f t="shared" si="7"/>
        <v>1</v>
      </c>
      <c r="F61" s="18">
        <f t="shared" si="7"/>
        <v>1</v>
      </c>
      <c r="G61" s="18">
        <f t="shared" si="7"/>
        <v>1</v>
      </c>
      <c r="H61" s="18">
        <f t="shared" si="7"/>
        <v>1</v>
      </c>
      <c r="I61" s="18">
        <f t="shared" si="7"/>
        <v>1</v>
      </c>
      <c r="J61" s="18">
        <f t="shared" si="7"/>
        <v>1</v>
      </c>
      <c r="K61" s="18">
        <f t="shared" si="7"/>
        <v>1</v>
      </c>
      <c r="L61" s="18">
        <f t="shared" si="7"/>
        <v>1</v>
      </c>
      <c r="M61" s="18">
        <f t="shared" si="7"/>
        <v>1</v>
      </c>
      <c r="N61" s="18">
        <f t="shared" si="7"/>
        <v>1</v>
      </c>
      <c r="O61" s="18">
        <f t="shared" si="7"/>
        <v>1</v>
      </c>
      <c r="P61" s="18">
        <f t="shared" si="7"/>
        <v>1</v>
      </c>
      <c r="Q61" s="18">
        <f t="shared" si="7"/>
        <v>1</v>
      </c>
      <c r="R61" s="18">
        <f t="shared" si="7"/>
        <v>1</v>
      </c>
      <c r="S61" s="18">
        <f t="shared" si="7"/>
        <v>1</v>
      </c>
      <c r="T61" s="18">
        <f t="shared" si="7"/>
        <v>1</v>
      </c>
      <c r="U61" s="18">
        <f t="shared" si="7"/>
        <v>1</v>
      </c>
      <c r="V61" s="18">
        <f t="shared" si="7"/>
        <v>1</v>
      </c>
      <c r="W61" s="18">
        <f t="shared" si="7"/>
        <v>1</v>
      </c>
      <c r="X61" s="18">
        <f t="shared" si="7"/>
        <v>1</v>
      </c>
      <c r="Y61" s="18">
        <f t="shared" si="7"/>
        <v>1</v>
      </c>
      <c r="Z61" s="18">
        <f t="shared" si="7"/>
        <v>1</v>
      </c>
      <c r="AA61" s="18">
        <f t="shared" si="7"/>
        <v>1</v>
      </c>
      <c r="AB61" s="18">
        <f t="shared" si="7"/>
        <v>1</v>
      </c>
    </row>
    <row r="62" spans="1:28" x14ac:dyDescent="0.25">
      <c r="A62" s="31" t="s">
        <v>6616</v>
      </c>
      <c r="B62" s="3" t="s">
        <v>6625</v>
      </c>
      <c r="C62" s="18">
        <f>VLOOKUP("index_base_factor", Keys!$B:$C, 2, FALSE)</f>
        <v>1</v>
      </c>
      <c r="D62" s="18">
        <f t="shared" ref="D62:AB62" si="8">C62*D38</f>
        <v>0.97576185689040029</v>
      </c>
      <c r="E62" s="18">
        <f t="shared" si="8"/>
        <v>0.98217044920292973</v>
      </c>
      <c r="F62" s="18">
        <f t="shared" si="8"/>
        <v>0.99046442211118968</v>
      </c>
      <c r="G62" s="18">
        <f t="shared" si="8"/>
        <v>0.99877699650245177</v>
      </c>
      <c r="H62" s="18">
        <f t="shared" si="8"/>
        <v>1.004483016083183</v>
      </c>
      <c r="I62" s="18">
        <f t="shared" si="8"/>
        <v>1.0031918267078803</v>
      </c>
      <c r="J62" s="18">
        <f t="shared" si="8"/>
        <v>1.0120877952442642</v>
      </c>
      <c r="K62" s="18">
        <f t="shared" si="8"/>
        <v>1.0091228244773458</v>
      </c>
      <c r="L62" s="18">
        <f t="shared" si="8"/>
        <v>1.0045846494224859</v>
      </c>
      <c r="M62" s="18">
        <f t="shared" si="8"/>
        <v>1.0067155461219377</v>
      </c>
      <c r="N62" s="18">
        <f t="shared" si="8"/>
        <v>1.0034730201039199</v>
      </c>
      <c r="O62" s="18">
        <f t="shared" si="8"/>
        <v>1.0040859888466216</v>
      </c>
      <c r="P62" s="18">
        <f t="shared" si="8"/>
        <v>1.0097133775528337</v>
      </c>
      <c r="Q62" s="18">
        <f t="shared" si="8"/>
        <v>1.0034339393856893</v>
      </c>
      <c r="R62" s="18">
        <f t="shared" si="8"/>
        <v>1.0119116386134397</v>
      </c>
      <c r="S62" s="18">
        <f t="shared" si="8"/>
        <v>1.015086917629817</v>
      </c>
      <c r="T62" s="18">
        <f t="shared" si="8"/>
        <v>1.0183862456527106</v>
      </c>
      <c r="U62" s="18">
        <f t="shared" si="8"/>
        <v>1.0185357616738098</v>
      </c>
      <c r="V62" s="18">
        <f t="shared" si="8"/>
        <v>1.0172479757244197</v>
      </c>
      <c r="W62" s="18">
        <f t="shared" si="8"/>
        <v>1.0154617639181931</v>
      </c>
      <c r="X62" s="18">
        <f t="shared" si="8"/>
        <v>1.0078290531927303</v>
      </c>
      <c r="Y62" s="18">
        <f t="shared" si="8"/>
        <v>1.0119133990061531</v>
      </c>
      <c r="Z62" s="18">
        <f t="shared" si="8"/>
        <v>1.0098090255569119</v>
      </c>
      <c r="AA62" s="18">
        <f t="shared" si="8"/>
        <v>1.0129904072680282</v>
      </c>
      <c r="AB62" s="18">
        <f t="shared" si="8"/>
        <v>1.0081087209150854</v>
      </c>
    </row>
    <row r="63" spans="1:28" x14ac:dyDescent="0.25">
      <c r="A63" s="31" t="s">
        <v>6617</v>
      </c>
      <c r="B63" s="3" t="s">
        <v>6625</v>
      </c>
      <c r="C63" s="18">
        <f>VLOOKUP("index_base_factor", Keys!$B:$C, 2, FALSE)</f>
        <v>1</v>
      </c>
      <c r="D63" s="18">
        <f t="shared" ref="D63:AB63" si="9">C63*D39</f>
        <v>0.97576185689040029</v>
      </c>
      <c r="E63" s="18">
        <f t="shared" si="9"/>
        <v>0.98217044920292973</v>
      </c>
      <c r="F63" s="18">
        <f t="shared" si="9"/>
        <v>0.99046442211118968</v>
      </c>
      <c r="G63" s="18">
        <f t="shared" si="9"/>
        <v>0.99877699650245177</v>
      </c>
      <c r="H63" s="18">
        <f t="shared" si="9"/>
        <v>1.004483016083183</v>
      </c>
      <c r="I63" s="18">
        <f t="shared" si="9"/>
        <v>1.0031918267078803</v>
      </c>
      <c r="J63" s="18">
        <f t="shared" si="9"/>
        <v>1.0120877952442642</v>
      </c>
      <c r="K63" s="18">
        <f t="shared" si="9"/>
        <v>1.0091228244773458</v>
      </c>
      <c r="L63" s="18">
        <f t="shared" si="9"/>
        <v>1.0045846494224859</v>
      </c>
      <c r="M63" s="18">
        <f t="shared" si="9"/>
        <v>1.0067155461219377</v>
      </c>
      <c r="N63" s="18">
        <f t="shared" si="9"/>
        <v>1.0034730201039199</v>
      </c>
      <c r="O63" s="18">
        <f t="shared" si="9"/>
        <v>1.0040859888466216</v>
      </c>
      <c r="P63" s="18">
        <f t="shared" si="9"/>
        <v>1.0097133775528337</v>
      </c>
      <c r="Q63" s="18">
        <f t="shared" si="9"/>
        <v>1.0034339393856893</v>
      </c>
      <c r="R63" s="18">
        <f t="shared" si="9"/>
        <v>1.0119116386134397</v>
      </c>
      <c r="S63" s="18">
        <f t="shared" si="9"/>
        <v>1.015086917629817</v>
      </c>
      <c r="T63" s="18">
        <f t="shared" si="9"/>
        <v>1.0183862456527106</v>
      </c>
      <c r="U63" s="18">
        <f t="shared" si="9"/>
        <v>1.0185357616738098</v>
      </c>
      <c r="V63" s="18">
        <f t="shared" si="9"/>
        <v>1.0172479757244197</v>
      </c>
      <c r="W63" s="18">
        <f t="shared" si="9"/>
        <v>1.0154617639181931</v>
      </c>
      <c r="X63" s="18">
        <f t="shared" si="9"/>
        <v>1.0078290531927303</v>
      </c>
      <c r="Y63" s="18">
        <f t="shared" si="9"/>
        <v>1.0119133990061531</v>
      </c>
      <c r="Z63" s="18">
        <f t="shared" si="9"/>
        <v>1.0098090255569119</v>
      </c>
      <c r="AA63" s="18">
        <f t="shared" si="9"/>
        <v>1.0129904072680282</v>
      </c>
      <c r="AB63" s="18">
        <f t="shared" si="9"/>
        <v>1.0081087209150854</v>
      </c>
    </row>
    <row r="64" spans="1:28" x14ac:dyDescent="0.25">
      <c r="A64" s="31" t="s">
        <v>542</v>
      </c>
      <c r="B64" s="3" t="s">
        <v>6625</v>
      </c>
      <c r="C64" s="18">
        <f>VLOOKUP("index_base_factor", Keys!$B:$C, 2, FALSE)</f>
        <v>1</v>
      </c>
      <c r="D64" s="18">
        <f t="shared" ref="D64:AB64" si="10">C64*D40</f>
        <v>1.00281446622566</v>
      </c>
      <c r="E64" s="18">
        <f t="shared" si="10"/>
        <v>0.99590279041693797</v>
      </c>
      <c r="F64" s="18">
        <f t="shared" si="10"/>
        <v>1.0002107896549763</v>
      </c>
      <c r="G64" s="18">
        <f t="shared" si="10"/>
        <v>0.9966622295329608</v>
      </c>
      <c r="H64" s="18">
        <f t="shared" si="10"/>
        <v>0.998587778122213</v>
      </c>
      <c r="I64" s="18">
        <f t="shared" si="10"/>
        <v>0.99504414942302899</v>
      </c>
      <c r="J64" s="18">
        <f t="shared" si="10"/>
        <v>0.99358570979172989</v>
      </c>
      <c r="K64" s="18">
        <f t="shared" si="10"/>
        <v>0.99149490119550332</v>
      </c>
      <c r="L64" s="18">
        <f t="shared" si="10"/>
        <v>0.99357297983977011</v>
      </c>
      <c r="M64" s="18">
        <f t="shared" si="10"/>
        <v>0.99503187820807659</v>
      </c>
      <c r="N64" s="18">
        <f t="shared" si="10"/>
        <v>1.0010901884984771</v>
      </c>
      <c r="O64" s="18">
        <f t="shared" si="10"/>
        <v>1.0002847609974459</v>
      </c>
      <c r="P64" s="18">
        <f t="shared" si="10"/>
        <v>1.0008694213135871</v>
      </c>
      <c r="Q64" s="18">
        <f t="shared" si="10"/>
        <v>1.001705698878377</v>
      </c>
      <c r="R64" s="18">
        <f t="shared" si="10"/>
        <v>1.0042349453695838</v>
      </c>
      <c r="S64" s="18">
        <f t="shared" si="10"/>
        <v>1.0069213092858817</v>
      </c>
      <c r="T64" s="18">
        <f t="shared" si="10"/>
        <v>1.0166123579391848</v>
      </c>
      <c r="U64" s="18">
        <f t="shared" si="10"/>
        <v>1.0205511885703844</v>
      </c>
      <c r="V64" s="18">
        <f t="shared" si="10"/>
        <v>1.0237602833068016</v>
      </c>
      <c r="W64" s="18">
        <f t="shared" si="10"/>
        <v>1.0246571141565901</v>
      </c>
      <c r="X64" s="18">
        <f t="shared" si="10"/>
        <v>1.0246275256196022</v>
      </c>
      <c r="Y64" s="18">
        <f t="shared" si="10"/>
        <v>1.0322990992813552</v>
      </c>
      <c r="Z64" s="18">
        <f t="shared" si="10"/>
        <v>1.0384444549189398</v>
      </c>
      <c r="AA64" s="18">
        <f t="shared" si="10"/>
        <v>1.0411137308817062</v>
      </c>
      <c r="AB64" s="18">
        <f t="shared" si="10"/>
        <v>1.0456610761534406</v>
      </c>
    </row>
    <row r="65" spans="1:28" x14ac:dyDescent="0.25">
      <c r="A65" s="31" t="s">
        <v>545</v>
      </c>
      <c r="B65" s="3" t="s">
        <v>6625</v>
      </c>
      <c r="C65" s="18">
        <f>VLOOKUP("index_base_factor", Keys!$B:$C, 2, FALSE)</f>
        <v>1</v>
      </c>
      <c r="D65" s="18">
        <f t="shared" ref="D65:AB65" si="11">C65*D41</f>
        <v>1.1878632546332706</v>
      </c>
      <c r="E65" s="18">
        <f t="shared" si="11"/>
        <v>1.1421334826993763</v>
      </c>
      <c r="F65" s="18">
        <f t="shared" si="11"/>
        <v>1.175371293430723</v>
      </c>
      <c r="G65" s="18">
        <f t="shared" si="11"/>
        <v>1.1911514764041258</v>
      </c>
      <c r="H65" s="18">
        <f t="shared" si="11"/>
        <v>0.98861527116914771</v>
      </c>
      <c r="I65" s="18">
        <f t="shared" si="11"/>
        <v>1.0347359031082093</v>
      </c>
      <c r="J65" s="18">
        <f t="shared" si="11"/>
        <v>1.0549078626511339</v>
      </c>
      <c r="K65" s="18">
        <f t="shared" si="11"/>
        <v>1.1027396976092003</v>
      </c>
      <c r="L65" s="18">
        <f t="shared" si="11"/>
        <v>1.1216618481030325</v>
      </c>
      <c r="M65" s="18">
        <f t="shared" si="11"/>
        <v>1.1375500008486708</v>
      </c>
      <c r="N65" s="18">
        <f t="shared" si="11"/>
        <v>1.0686569880488308</v>
      </c>
      <c r="O65" s="18">
        <f t="shared" si="11"/>
        <v>1.1185369482933234</v>
      </c>
      <c r="P65" s="18">
        <f t="shared" si="11"/>
        <v>1.1078292700866212</v>
      </c>
      <c r="Q65" s="18">
        <f t="shared" si="11"/>
        <v>1.0910548222412075</v>
      </c>
      <c r="R65" s="18">
        <f t="shared" si="11"/>
        <v>1.0739758902084149</v>
      </c>
      <c r="S65" s="18">
        <f t="shared" si="11"/>
        <v>1.0551155040821063</v>
      </c>
      <c r="T65" s="18">
        <f t="shared" si="11"/>
        <v>1.0363994862713373</v>
      </c>
      <c r="U65" s="18">
        <f t="shared" si="11"/>
        <v>1.0168496966473737</v>
      </c>
      <c r="V65" s="18">
        <f t="shared" si="11"/>
        <v>0.9964497275767058</v>
      </c>
      <c r="W65" s="18">
        <f t="shared" si="11"/>
        <v>0.97518260564535753</v>
      </c>
      <c r="X65" s="18">
        <f t="shared" si="11"/>
        <v>0.95303088595563157</v>
      </c>
      <c r="Y65" s="18">
        <f t="shared" si="11"/>
        <v>0.9332793012988434</v>
      </c>
      <c r="Z65" s="18">
        <f t="shared" si="11"/>
        <v>0.90930501413508202</v>
      </c>
      <c r="AA65" s="18">
        <f t="shared" si="11"/>
        <v>0.88439200288170849</v>
      </c>
      <c r="AB65" s="18">
        <f t="shared" si="11"/>
        <v>0.85852150248660508</v>
      </c>
    </row>
    <row r="66" spans="1:28" x14ac:dyDescent="0.25">
      <c r="A66" s="31" t="s">
        <v>6618</v>
      </c>
      <c r="B66" s="3" t="s">
        <v>6625</v>
      </c>
      <c r="C66" s="18">
        <f>VLOOKUP("index_base_factor", Keys!$B:$C, 2, FALSE)</f>
        <v>1</v>
      </c>
      <c r="D66" s="18">
        <f t="shared" ref="D66:AB66" si="12">C66*D42</f>
        <v>0.97576185689040029</v>
      </c>
      <c r="E66" s="18">
        <f t="shared" si="12"/>
        <v>0.98217044920292973</v>
      </c>
      <c r="F66" s="18">
        <f t="shared" si="12"/>
        <v>0.99046442211118968</v>
      </c>
      <c r="G66" s="18">
        <f t="shared" si="12"/>
        <v>0.99877699650245177</v>
      </c>
      <c r="H66" s="18">
        <f t="shared" si="12"/>
        <v>1.004483016083183</v>
      </c>
      <c r="I66" s="18">
        <f t="shared" si="12"/>
        <v>1.0031918267078803</v>
      </c>
      <c r="J66" s="18">
        <f t="shared" si="12"/>
        <v>1.0120877952442642</v>
      </c>
      <c r="K66" s="18">
        <f t="shared" si="12"/>
        <v>1.0091228244773458</v>
      </c>
      <c r="L66" s="18">
        <f t="shared" si="12"/>
        <v>1.0045846494224859</v>
      </c>
      <c r="M66" s="18">
        <f t="shared" si="12"/>
        <v>1.0067155461219377</v>
      </c>
      <c r="N66" s="18">
        <f t="shared" si="12"/>
        <v>1.0034730201039199</v>
      </c>
      <c r="O66" s="18">
        <f t="shared" si="12"/>
        <v>1.0040859888466216</v>
      </c>
      <c r="P66" s="18">
        <f t="shared" si="12"/>
        <v>1.0097133775528337</v>
      </c>
      <c r="Q66" s="18">
        <f t="shared" si="12"/>
        <v>1.0034339393856893</v>
      </c>
      <c r="R66" s="18">
        <f t="shared" si="12"/>
        <v>1.0119116386134397</v>
      </c>
      <c r="S66" s="18">
        <f t="shared" si="12"/>
        <v>1.015086917629817</v>
      </c>
      <c r="T66" s="18">
        <f t="shared" si="12"/>
        <v>1.0183862456527106</v>
      </c>
      <c r="U66" s="18">
        <f t="shared" si="12"/>
        <v>1.0185357616738098</v>
      </c>
      <c r="V66" s="18">
        <f t="shared" si="12"/>
        <v>1.0172479757244197</v>
      </c>
      <c r="W66" s="18">
        <f t="shared" si="12"/>
        <v>1.0154617639181931</v>
      </c>
      <c r="X66" s="18">
        <f t="shared" si="12"/>
        <v>1.0078290531927303</v>
      </c>
      <c r="Y66" s="18">
        <f t="shared" si="12"/>
        <v>1.0119133990061531</v>
      </c>
      <c r="Z66" s="18">
        <f t="shared" si="12"/>
        <v>1.0098090255569119</v>
      </c>
      <c r="AA66" s="18">
        <f t="shared" si="12"/>
        <v>1.0129904072680282</v>
      </c>
      <c r="AB66" s="18">
        <f t="shared" si="12"/>
        <v>1.0081087209150854</v>
      </c>
    </row>
    <row r="67" spans="1:28" x14ac:dyDescent="0.25">
      <c r="A67" s="3" t="s">
        <v>6619</v>
      </c>
      <c r="B67" s="3" t="s">
        <v>6625</v>
      </c>
      <c r="C67" s="18">
        <f>VLOOKUP("index_base_factor", Keys!$B:$C, 2, FALSE)</f>
        <v>1</v>
      </c>
      <c r="D67" s="18">
        <f t="shared" ref="D67:AB67" si="13">C67*D43</f>
        <v>1</v>
      </c>
      <c r="E67" s="18">
        <f t="shared" si="13"/>
        <v>1</v>
      </c>
      <c r="F67" s="18">
        <f t="shared" si="13"/>
        <v>1</v>
      </c>
      <c r="G67" s="18">
        <f t="shared" si="13"/>
        <v>1</v>
      </c>
      <c r="H67" s="18">
        <f t="shared" si="13"/>
        <v>1</v>
      </c>
      <c r="I67" s="18">
        <f t="shared" si="13"/>
        <v>1</v>
      </c>
      <c r="J67" s="18">
        <f t="shared" si="13"/>
        <v>1</v>
      </c>
      <c r="K67" s="18">
        <f t="shared" si="13"/>
        <v>1</v>
      </c>
      <c r="L67" s="18">
        <f t="shared" si="13"/>
        <v>1</v>
      </c>
      <c r="M67" s="18">
        <f t="shared" si="13"/>
        <v>1</v>
      </c>
      <c r="N67" s="18">
        <f t="shared" si="13"/>
        <v>1</v>
      </c>
      <c r="O67" s="18">
        <f t="shared" si="13"/>
        <v>1</v>
      </c>
      <c r="P67" s="18">
        <f t="shared" si="13"/>
        <v>1</v>
      </c>
      <c r="Q67" s="18">
        <f t="shared" si="13"/>
        <v>1</v>
      </c>
      <c r="R67" s="18">
        <f t="shared" si="13"/>
        <v>1</v>
      </c>
      <c r="S67" s="18">
        <f t="shared" si="13"/>
        <v>1</v>
      </c>
      <c r="T67" s="18">
        <f t="shared" si="13"/>
        <v>1</v>
      </c>
      <c r="U67" s="18">
        <f t="shared" si="13"/>
        <v>1</v>
      </c>
      <c r="V67" s="18">
        <f t="shared" si="13"/>
        <v>1</v>
      </c>
      <c r="W67" s="18">
        <f t="shared" si="13"/>
        <v>1</v>
      </c>
      <c r="X67" s="18">
        <f t="shared" si="13"/>
        <v>1</v>
      </c>
      <c r="Y67" s="18">
        <f t="shared" si="13"/>
        <v>1</v>
      </c>
      <c r="Z67" s="18">
        <f t="shared" si="13"/>
        <v>1</v>
      </c>
      <c r="AA67" s="18">
        <f t="shared" si="13"/>
        <v>1</v>
      </c>
      <c r="AB67" s="18">
        <f t="shared" si="13"/>
        <v>1</v>
      </c>
    </row>
    <row r="68" spans="1:28" x14ac:dyDescent="0.25">
      <c r="A68" s="3" t="s">
        <v>6620</v>
      </c>
      <c r="B68" s="3" t="s">
        <v>6625</v>
      </c>
      <c r="C68" s="18">
        <f>VLOOKUP("index_base_factor", Keys!$B:$C, 2, FALSE)</f>
        <v>1</v>
      </c>
      <c r="D68" s="18">
        <f t="shared" ref="D68:AB68" si="14">C68*D44</f>
        <v>1</v>
      </c>
      <c r="E68" s="18">
        <f t="shared" si="14"/>
        <v>1</v>
      </c>
      <c r="F68" s="18">
        <f t="shared" si="14"/>
        <v>1</v>
      </c>
      <c r="G68" s="18">
        <f t="shared" si="14"/>
        <v>1</v>
      </c>
      <c r="H68" s="18">
        <f t="shared" si="14"/>
        <v>1</v>
      </c>
      <c r="I68" s="18">
        <f t="shared" si="14"/>
        <v>1</v>
      </c>
      <c r="J68" s="18">
        <f t="shared" si="14"/>
        <v>1</v>
      </c>
      <c r="K68" s="18">
        <f t="shared" si="14"/>
        <v>1</v>
      </c>
      <c r="L68" s="18">
        <f t="shared" si="14"/>
        <v>1</v>
      </c>
      <c r="M68" s="18">
        <f t="shared" si="14"/>
        <v>1</v>
      </c>
      <c r="N68" s="18">
        <f t="shared" si="14"/>
        <v>1</v>
      </c>
      <c r="O68" s="18">
        <f t="shared" si="14"/>
        <v>1</v>
      </c>
      <c r="P68" s="18">
        <f t="shared" si="14"/>
        <v>1</v>
      </c>
      <c r="Q68" s="18">
        <f t="shared" si="14"/>
        <v>1</v>
      </c>
      <c r="R68" s="18">
        <f t="shared" si="14"/>
        <v>1</v>
      </c>
      <c r="S68" s="18">
        <f t="shared" si="14"/>
        <v>1</v>
      </c>
      <c r="T68" s="18">
        <f t="shared" si="14"/>
        <v>1</v>
      </c>
      <c r="U68" s="18">
        <f t="shared" si="14"/>
        <v>1</v>
      </c>
      <c r="V68" s="18">
        <f t="shared" si="14"/>
        <v>1</v>
      </c>
      <c r="W68" s="18">
        <f t="shared" si="14"/>
        <v>1</v>
      </c>
      <c r="X68" s="18">
        <f t="shared" si="14"/>
        <v>1</v>
      </c>
      <c r="Y68" s="18">
        <f t="shared" si="14"/>
        <v>1</v>
      </c>
      <c r="Z68" s="18">
        <f t="shared" si="14"/>
        <v>1</v>
      </c>
      <c r="AA68" s="18">
        <f t="shared" si="14"/>
        <v>1</v>
      </c>
      <c r="AB68" s="18">
        <f t="shared" si="14"/>
        <v>1</v>
      </c>
    </row>
    <row r="69" spans="1:28" x14ac:dyDescent="0.25">
      <c r="A69" s="31" t="s">
        <v>500</v>
      </c>
      <c r="B69" s="3" t="s">
        <v>6625</v>
      </c>
      <c r="C69" s="18">
        <f>VLOOKUP("index_base_factor", Keys!$B:$C, 2, FALSE)</f>
        <v>1</v>
      </c>
      <c r="D69" s="18">
        <f t="shared" ref="D69:AB69" si="15">C69*D45</f>
        <v>0.9338021543078926</v>
      </c>
      <c r="E69" s="18">
        <f t="shared" si="15"/>
        <v>1.018229467644419</v>
      </c>
      <c r="F69" s="18">
        <f t="shared" si="15"/>
        <v>0.91501709285390653</v>
      </c>
      <c r="G69" s="18">
        <f t="shared" si="15"/>
        <v>0.89081947494129365</v>
      </c>
      <c r="H69" s="18">
        <f t="shared" si="15"/>
        <v>0.88448742011964343</v>
      </c>
      <c r="I69" s="18">
        <f t="shared" si="15"/>
        <v>0.703960198085962</v>
      </c>
      <c r="J69" s="18">
        <f t="shared" si="15"/>
        <v>0.69395879108040037</v>
      </c>
      <c r="K69" s="18">
        <f t="shared" si="15"/>
        <v>0.67713637314712227</v>
      </c>
      <c r="L69" s="18">
        <f t="shared" si="15"/>
        <v>0.66671643657186341</v>
      </c>
      <c r="M69" s="18">
        <f t="shared" si="15"/>
        <v>0.66303741162607543</v>
      </c>
      <c r="N69" s="18">
        <f t="shared" si="15"/>
        <v>0.64370661776332327</v>
      </c>
      <c r="O69" s="18">
        <f t="shared" si="15"/>
        <v>0.6346408156740676</v>
      </c>
      <c r="P69" s="18">
        <f t="shared" si="15"/>
        <v>0.62553937286885175</v>
      </c>
      <c r="Q69" s="18">
        <f t="shared" si="15"/>
        <v>0.61971287437862932</v>
      </c>
      <c r="R69" s="18">
        <f t="shared" si="15"/>
        <v>0.60402154346423043</v>
      </c>
      <c r="S69" s="18">
        <f t="shared" si="15"/>
        <v>0.59502941892259698</v>
      </c>
      <c r="T69" s="18">
        <f t="shared" si="15"/>
        <v>0.54905675239773322</v>
      </c>
      <c r="U69" s="18">
        <f t="shared" si="15"/>
        <v>0.52198103429068743</v>
      </c>
      <c r="V69" s="18">
        <f t="shared" si="15"/>
        <v>0.50619110542265311</v>
      </c>
      <c r="W69" s="18">
        <f t="shared" si="15"/>
        <v>0.49278623480415135</v>
      </c>
      <c r="X69" s="18">
        <f t="shared" si="15"/>
        <v>0.46465001274476692</v>
      </c>
      <c r="Y69" s="18">
        <f t="shared" si="15"/>
        <v>0.45404010473168877</v>
      </c>
      <c r="Z69" s="18">
        <f t="shared" si="15"/>
        <v>0.43959334521046811</v>
      </c>
      <c r="AA69" s="18">
        <f t="shared" si="15"/>
        <v>0.40001477163187171</v>
      </c>
      <c r="AB69" s="18">
        <f t="shared" si="15"/>
        <v>0.3620537366954773</v>
      </c>
    </row>
    <row r="70" spans="1:28" x14ac:dyDescent="0.25">
      <c r="A70" s="31" t="s">
        <v>539</v>
      </c>
      <c r="B70" s="3" t="s">
        <v>6625</v>
      </c>
      <c r="C70" s="18">
        <f>VLOOKUP("index_base_factor", Keys!$B:$C, 2, FALSE)</f>
        <v>1</v>
      </c>
      <c r="D70" s="18">
        <f t="shared" ref="D70:AB70" si="16">C70*D46</f>
        <v>0.96622949199206298</v>
      </c>
      <c r="E70" s="18">
        <f t="shared" si="16"/>
        <v>0.89212234841149796</v>
      </c>
      <c r="F70" s="18">
        <f t="shared" si="16"/>
        <v>0.89156328769831461</v>
      </c>
      <c r="G70" s="18">
        <f t="shared" si="16"/>
        <v>0.89158921515167977</v>
      </c>
      <c r="H70" s="18">
        <f t="shared" si="16"/>
        <v>0.90857736873619055</v>
      </c>
      <c r="I70" s="18">
        <f t="shared" si="16"/>
        <v>0.90806773223098447</v>
      </c>
      <c r="J70" s="18">
        <f t="shared" si="16"/>
        <v>0.89034631785599416</v>
      </c>
      <c r="K70" s="18">
        <f t="shared" si="16"/>
        <v>0.88206735790337654</v>
      </c>
      <c r="L70" s="18">
        <f t="shared" si="16"/>
        <v>0.89450443318940898</v>
      </c>
      <c r="M70" s="18">
        <f t="shared" si="16"/>
        <v>0.91497739855276194</v>
      </c>
      <c r="N70" s="18">
        <f t="shared" si="16"/>
        <v>0.95234858164676595</v>
      </c>
      <c r="O70" s="18">
        <f t="shared" si="16"/>
        <v>0.96675371268978683</v>
      </c>
      <c r="P70" s="18">
        <f t="shared" si="16"/>
        <v>0.9830450659651131</v>
      </c>
      <c r="Q70" s="18">
        <f t="shared" si="16"/>
        <v>0.98325086512619808</v>
      </c>
      <c r="R70" s="18">
        <f t="shared" si="16"/>
        <v>0.98282225191275752</v>
      </c>
      <c r="S70" s="18">
        <f t="shared" si="16"/>
        <v>0.97657211518595266</v>
      </c>
      <c r="T70" s="18">
        <f t="shared" si="16"/>
        <v>0.95218815552907021</v>
      </c>
      <c r="U70" s="18">
        <f t="shared" si="16"/>
        <v>0.9281453039305213</v>
      </c>
      <c r="V70" s="18">
        <f t="shared" si="16"/>
        <v>0.91409910607002232</v>
      </c>
      <c r="W70" s="18">
        <f t="shared" si="16"/>
        <v>0.90097900443440504</v>
      </c>
      <c r="X70" s="18">
        <f t="shared" si="16"/>
        <v>0.89893154585148605</v>
      </c>
      <c r="Y70" s="18">
        <f t="shared" si="16"/>
        <v>0.89031633923804099</v>
      </c>
      <c r="Z70" s="18">
        <f t="shared" si="16"/>
        <v>0.8793846767130149</v>
      </c>
      <c r="AA70" s="18">
        <f t="shared" si="16"/>
        <v>0.87157808255139124</v>
      </c>
      <c r="AB70" s="18">
        <f t="shared" si="16"/>
        <v>0.85368651926369299</v>
      </c>
    </row>
    <row r="71" spans="1:28" x14ac:dyDescent="0.25">
      <c r="A71" s="31" t="s">
        <v>6621</v>
      </c>
      <c r="B71" s="3" t="s">
        <v>6625</v>
      </c>
      <c r="C71" s="18">
        <f>VLOOKUP("index_base_factor", Keys!$B:$C, 2, FALSE)</f>
        <v>1</v>
      </c>
      <c r="D71" s="18">
        <f t="shared" ref="D71:AB71" si="17">C71*D47</f>
        <v>0.97576185689040029</v>
      </c>
      <c r="E71" s="18">
        <f t="shared" si="17"/>
        <v>0.98217044920292973</v>
      </c>
      <c r="F71" s="18">
        <f t="shared" si="17"/>
        <v>0.99046442211118968</v>
      </c>
      <c r="G71" s="18">
        <f t="shared" si="17"/>
        <v>0.99877699650245177</v>
      </c>
      <c r="H71" s="18">
        <f t="shared" si="17"/>
        <v>1.004483016083183</v>
      </c>
      <c r="I71" s="18">
        <f t="shared" si="17"/>
        <v>1.0031918267078803</v>
      </c>
      <c r="J71" s="18">
        <f t="shared" si="17"/>
        <v>1.0120877952442642</v>
      </c>
      <c r="K71" s="18">
        <f t="shared" si="17"/>
        <v>1.0091228244773458</v>
      </c>
      <c r="L71" s="18">
        <f t="shared" si="17"/>
        <v>1.0045846494224859</v>
      </c>
      <c r="M71" s="18">
        <f t="shared" si="17"/>
        <v>1.0067155461219377</v>
      </c>
      <c r="N71" s="18">
        <f t="shared" si="17"/>
        <v>1.0034730201039199</v>
      </c>
      <c r="O71" s="18">
        <f t="shared" si="17"/>
        <v>1.0040859888466216</v>
      </c>
      <c r="P71" s="18">
        <f t="shared" si="17"/>
        <v>1.0097133775528337</v>
      </c>
      <c r="Q71" s="18">
        <f t="shared" si="17"/>
        <v>1.0034339393856893</v>
      </c>
      <c r="R71" s="18">
        <f t="shared" si="17"/>
        <v>1.0119116386134397</v>
      </c>
      <c r="S71" s="18">
        <f t="shared" si="17"/>
        <v>1.015086917629817</v>
      </c>
      <c r="T71" s="18">
        <f t="shared" si="17"/>
        <v>1.0183862456527106</v>
      </c>
      <c r="U71" s="18">
        <f t="shared" si="17"/>
        <v>1.0185357616738098</v>
      </c>
      <c r="V71" s="18">
        <f t="shared" si="17"/>
        <v>1.0172479757244197</v>
      </c>
      <c r="W71" s="18">
        <f t="shared" si="17"/>
        <v>1.0154617639181931</v>
      </c>
      <c r="X71" s="18">
        <f t="shared" si="17"/>
        <v>1.0078290531927303</v>
      </c>
      <c r="Y71" s="18">
        <f t="shared" si="17"/>
        <v>1.0119133990061531</v>
      </c>
      <c r="Z71" s="18">
        <f t="shared" si="17"/>
        <v>1.0098090255569119</v>
      </c>
      <c r="AA71" s="18">
        <f t="shared" si="17"/>
        <v>1.0129904072680282</v>
      </c>
      <c r="AB71" s="18">
        <f t="shared" si="17"/>
        <v>1.0081087209150854</v>
      </c>
    </row>
    <row r="72" spans="1:28" x14ac:dyDescent="0.25">
      <c r="A72" s="31" t="s">
        <v>6622</v>
      </c>
      <c r="B72" s="3" t="s">
        <v>6625</v>
      </c>
      <c r="C72" s="18">
        <f>VLOOKUP("index_base_factor", Keys!$B:$C, 2, FALSE)</f>
        <v>1</v>
      </c>
      <c r="D72" s="18">
        <f t="shared" ref="D72:AB72" si="18">C72*D48</f>
        <v>1.0212340683816159</v>
      </c>
      <c r="E72" s="18">
        <f t="shared" si="18"/>
        <v>1.1306137760301094</v>
      </c>
      <c r="F72" s="18">
        <f t="shared" si="18"/>
        <v>1.1198356410250454</v>
      </c>
      <c r="G72" s="18">
        <f t="shared" si="18"/>
        <v>1.1228063245494666</v>
      </c>
      <c r="H72" s="18">
        <f t="shared" si="18"/>
        <v>1.1287248431655177</v>
      </c>
      <c r="I72" s="18">
        <f t="shared" si="18"/>
        <v>1.1837548417378132</v>
      </c>
      <c r="J72" s="18">
        <f t="shared" si="18"/>
        <v>1.2361869605930369</v>
      </c>
      <c r="K72" s="18">
        <f t="shared" si="18"/>
        <v>1.2859256752099151</v>
      </c>
      <c r="L72" s="18">
        <f t="shared" si="18"/>
        <v>1.321323319265411</v>
      </c>
      <c r="M72" s="18">
        <f t="shared" si="18"/>
        <v>1.3482986695499577</v>
      </c>
      <c r="N72" s="18">
        <f t="shared" si="18"/>
        <v>1.3629410296149251</v>
      </c>
      <c r="O72" s="18">
        <f t="shared" si="18"/>
        <v>1.3859608901955951</v>
      </c>
      <c r="P72" s="18">
        <f t="shared" si="18"/>
        <v>1.4104764840573438</v>
      </c>
      <c r="Q72" s="18">
        <f t="shared" si="18"/>
        <v>1.4316661464452869</v>
      </c>
      <c r="R72" s="18">
        <f t="shared" si="18"/>
        <v>1.4669561317835644</v>
      </c>
      <c r="S72" s="18">
        <f t="shared" si="18"/>
        <v>1.4981916175425358</v>
      </c>
      <c r="T72" s="18">
        <f t="shared" si="18"/>
        <v>1.5154090088917833</v>
      </c>
      <c r="U72" s="18">
        <f t="shared" si="18"/>
        <v>1.5231031218188074</v>
      </c>
      <c r="V72" s="18">
        <f t="shared" si="18"/>
        <v>1.5166904574359517</v>
      </c>
      <c r="W72" s="18">
        <f t="shared" si="18"/>
        <v>1.5008626896968542</v>
      </c>
      <c r="X72" s="18">
        <f t="shared" si="18"/>
        <v>1.487674755011875</v>
      </c>
      <c r="Y72" s="18">
        <f t="shared" si="18"/>
        <v>1.49059083465454</v>
      </c>
      <c r="Z72" s="18">
        <f t="shared" si="18"/>
        <v>1.4999883821528182</v>
      </c>
      <c r="AA72" s="18">
        <f t="shared" si="18"/>
        <v>1.5053771269373732</v>
      </c>
      <c r="AB72" s="18">
        <f t="shared" si="18"/>
        <v>1.5020261525485301</v>
      </c>
    </row>
    <row r="73" spans="1:28" x14ac:dyDescent="0.25">
      <c r="A73" s="31" t="s">
        <v>6623</v>
      </c>
      <c r="B73" s="3" t="s">
        <v>6625</v>
      </c>
      <c r="C73" s="18">
        <f>VLOOKUP("index_base_factor", Keys!$B:$C, 2, FALSE)</f>
        <v>1</v>
      </c>
      <c r="D73" s="18">
        <f t="shared" ref="D73:AB73" si="19">C73*D49</f>
        <v>1</v>
      </c>
      <c r="E73" s="18">
        <f t="shared" si="19"/>
        <v>1</v>
      </c>
      <c r="F73" s="18">
        <f t="shared" si="19"/>
        <v>1</v>
      </c>
      <c r="G73" s="18">
        <f t="shared" si="19"/>
        <v>1</v>
      </c>
      <c r="H73" s="18">
        <f t="shared" si="19"/>
        <v>1</v>
      </c>
      <c r="I73" s="18">
        <f t="shared" si="19"/>
        <v>1</v>
      </c>
      <c r="J73" s="18">
        <f t="shared" si="19"/>
        <v>1</v>
      </c>
      <c r="K73" s="18">
        <f t="shared" si="19"/>
        <v>1</v>
      </c>
      <c r="L73" s="18">
        <f t="shared" si="19"/>
        <v>1</v>
      </c>
      <c r="M73" s="18">
        <f t="shared" si="19"/>
        <v>1</v>
      </c>
      <c r="N73" s="18">
        <f t="shared" si="19"/>
        <v>1</v>
      </c>
      <c r="O73" s="18">
        <f t="shared" si="19"/>
        <v>1</v>
      </c>
      <c r="P73" s="18">
        <f t="shared" si="19"/>
        <v>1</v>
      </c>
      <c r="Q73" s="18">
        <f t="shared" si="19"/>
        <v>1</v>
      </c>
      <c r="R73" s="18">
        <f t="shared" si="19"/>
        <v>1</v>
      </c>
      <c r="S73" s="18">
        <f t="shared" si="19"/>
        <v>1</v>
      </c>
      <c r="T73" s="18">
        <f t="shared" si="19"/>
        <v>1</v>
      </c>
      <c r="U73" s="18">
        <f t="shared" si="19"/>
        <v>1</v>
      </c>
      <c r="V73" s="18">
        <f t="shared" si="19"/>
        <v>1</v>
      </c>
      <c r="W73" s="18">
        <f t="shared" si="19"/>
        <v>1</v>
      </c>
      <c r="X73" s="18">
        <f t="shared" si="19"/>
        <v>1</v>
      </c>
      <c r="Y73" s="18">
        <f t="shared" si="19"/>
        <v>1</v>
      </c>
      <c r="Z73" s="18">
        <f t="shared" si="19"/>
        <v>1</v>
      </c>
      <c r="AA73" s="18">
        <f t="shared" si="19"/>
        <v>1</v>
      </c>
      <c r="AB73" s="18">
        <f t="shared" si="19"/>
        <v>1</v>
      </c>
    </row>
    <row r="74" spans="1:28" x14ac:dyDescent="0.25">
      <c r="A74" s="31" t="s">
        <v>629</v>
      </c>
      <c r="B74" s="3" t="s">
        <v>6625</v>
      </c>
      <c r="C74" s="18">
        <f>VLOOKUP("index_base_factor", Keys!$B:$C, 2, FALSE)</f>
        <v>1</v>
      </c>
      <c r="D74" s="18">
        <f t="shared" ref="D74:AB74" si="20">C74*D50</f>
        <v>0.94969427651387228</v>
      </c>
      <c r="E74" s="18">
        <f t="shared" si="20"/>
        <v>0.94785149282483261</v>
      </c>
      <c r="F74" s="18">
        <f t="shared" si="20"/>
        <v>0.94906856006735185</v>
      </c>
      <c r="G74" s="18">
        <f t="shared" si="20"/>
        <v>0.95842921627290834</v>
      </c>
      <c r="H74" s="18">
        <f t="shared" si="20"/>
        <v>0.95634492173193353</v>
      </c>
      <c r="I74" s="18">
        <f t="shared" si="20"/>
        <v>0.94540427798838456</v>
      </c>
      <c r="J74" s="18">
        <f t="shared" si="20"/>
        <v>0.94293672915110893</v>
      </c>
      <c r="K74" s="18">
        <f t="shared" si="20"/>
        <v>0.94751152260046889</v>
      </c>
      <c r="L74" s="18">
        <f t="shared" si="20"/>
        <v>0.96700219749903682</v>
      </c>
      <c r="M74" s="18">
        <f t="shared" si="20"/>
        <v>0.97624477380505048</v>
      </c>
      <c r="N74" s="18">
        <f t="shared" si="20"/>
        <v>0.97883753727900158</v>
      </c>
      <c r="O74" s="18">
        <f t="shared" si="20"/>
        <v>0.99635753832542961</v>
      </c>
      <c r="P74" s="18">
        <f t="shared" si="20"/>
        <v>1.0054451124672397</v>
      </c>
      <c r="Q74" s="18">
        <f t="shared" si="20"/>
        <v>1.0128808165944472</v>
      </c>
      <c r="R74" s="18">
        <f t="shared" si="20"/>
        <v>1.0141098939778062</v>
      </c>
      <c r="S74" s="18">
        <f t="shared" si="20"/>
        <v>1.0203448218456137</v>
      </c>
      <c r="T74" s="18">
        <f t="shared" si="20"/>
        <v>1.0248877468024487</v>
      </c>
      <c r="U74" s="18">
        <f t="shared" si="20"/>
        <v>1.0344075076460599</v>
      </c>
      <c r="V74" s="18">
        <f t="shared" si="20"/>
        <v>1.0551454535076747</v>
      </c>
      <c r="W74" s="18">
        <f t="shared" si="20"/>
        <v>1.0691622391659017</v>
      </c>
      <c r="X74" s="18">
        <f t="shared" si="20"/>
        <v>1.0765935435385443</v>
      </c>
      <c r="Y74" s="18">
        <f t="shared" si="20"/>
        <v>1.0873904223288735</v>
      </c>
      <c r="Z74" s="18">
        <f t="shared" si="20"/>
        <v>1.0944590442306139</v>
      </c>
      <c r="AA74" s="18">
        <f t="shared" si="20"/>
        <v>1.0999342415060955</v>
      </c>
      <c r="AB74" s="18">
        <f t="shared" si="20"/>
        <v>1.106274763483464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AD3025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12" customWidth="1"/>
    <col min="4" max="4" width="40" customWidth="1"/>
    <col min="5" max="30" width="13" customWidth="1"/>
  </cols>
  <sheetData>
    <row r="1" spans="1:30" x14ac:dyDescent="0.25">
      <c r="A1" s="5" t="s">
        <v>288</v>
      </c>
      <c r="B1" s="5" t="s">
        <v>6627</v>
      </c>
      <c r="C1" s="5" t="s">
        <v>6628</v>
      </c>
      <c r="D1" s="7" t="s">
        <v>760</v>
      </c>
      <c r="E1" s="5">
        <v>2025</v>
      </c>
      <c r="F1" s="5">
        <v>2026</v>
      </c>
      <c r="G1" s="5">
        <v>2027</v>
      </c>
      <c r="H1" s="5">
        <v>2028</v>
      </c>
      <c r="I1" s="5">
        <v>2029</v>
      </c>
      <c r="J1" s="5">
        <v>2030</v>
      </c>
      <c r="K1" s="5">
        <v>2031</v>
      </c>
      <c r="L1" s="5">
        <v>2032</v>
      </c>
      <c r="M1" s="5">
        <v>2033</v>
      </c>
      <c r="N1" s="5">
        <v>2034</v>
      </c>
      <c r="O1" s="5">
        <v>2035</v>
      </c>
      <c r="P1" s="5">
        <v>2036</v>
      </c>
      <c r="Q1" s="5">
        <v>2037</v>
      </c>
      <c r="R1" s="5">
        <v>2038</v>
      </c>
      <c r="S1" s="5">
        <v>2039</v>
      </c>
      <c r="T1" s="5">
        <v>2040</v>
      </c>
      <c r="U1" s="5">
        <v>2041</v>
      </c>
      <c r="V1" s="5">
        <v>2042</v>
      </c>
      <c r="W1" s="5">
        <v>2043</v>
      </c>
      <c r="X1" s="5">
        <v>2044</v>
      </c>
      <c r="Y1" s="5">
        <v>2045</v>
      </c>
      <c r="Z1" s="5">
        <v>2046</v>
      </c>
      <c r="AA1" s="5">
        <v>2047</v>
      </c>
      <c r="AB1" s="5">
        <v>2048</v>
      </c>
      <c r="AC1" s="5">
        <v>2049</v>
      </c>
      <c r="AD1" s="5">
        <v>2050</v>
      </c>
    </row>
    <row r="2" spans="1:30" x14ac:dyDescent="0.25">
      <c r="A2" t="s">
        <v>293</v>
      </c>
      <c r="B2" t="s">
        <v>6629</v>
      </c>
      <c r="C2" t="s">
        <v>605</v>
      </c>
      <c r="D2" t="str">
        <f>A2&amp;VLOOKUP("key_separator", Keys!$B:$C, 2, FALSE)&amp;B2&amp;VLOOKUP("key_separator", Keys!$B:$C, 2, FALSE)&amp;C2</f>
        <v>AL|electricity|production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  <c r="AC2" s="17">
        <v>0</v>
      </c>
      <c r="AD2" s="17">
        <v>0</v>
      </c>
    </row>
    <row r="3" spans="1:30" x14ac:dyDescent="0.25">
      <c r="A3" t="s">
        <v>293</v>
      </c>
      <c r="B3" t="s">
        <v>6629</v>
      </c>
      <c r="C3" t="s">
        <v>608</v>
      </c>
      <c r="D3" t="str">
        <f>A3&amp;VLOOKUP("key_separator", Keys!$B:$C, 2, FALSE)&amp;B3&amp;VLOOKUP("key_separator", Keys!$B:$C, 2, FALSE)&amp;C3</f>
        <v>AL|electricity|imports</v>
      </c>
      <c r="E3" s="17">
        <v>0</v>
      </c>
      <c r="F3" s="17">
        <v>0</v>
      </c>
      <c r="G3" s="17">
        <v>0</v>
      </c>
      <c r="H3" s="17">
        <v>0</v>
      </c>
      <c r="I3" s="17">
        <v>0</v>
      </c>
      <c r="J3" s="17">
        <v>0</v>
      </c>
      <c r="K3" s="17">
        <v>0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</row>
    <row r="4" spans="1:30" x14ac:dyDescent="0.25">
      <c r="A4" t="s">
        <v>293</v>
      </c>
      <c r="B4" t="s">
        <v>6629</v>
      </c>
      <c r="C4" t="s">
        <v>610</v>
      </c>
      <c r="D4" t="str">
        <f>A4&amp;VLOOKUP("key_separator", Keys!$B:$C, 2, FALSE)&amp;B4&amp;VLOOKUP("key_separator", Keys!$B:$C, 2, FALSE)&amp;C4</f>
        <v>AL|electricity|exports</v>
      </c>
      <c r="E4" s="17">
        <v>0</v>
      </c>
      <c r="F4" s="17">
        <v>0</v>
      </c>
      <c r="G4" s="17">
        <v>0</v>
      </c>
      <c r="H4" s="17">
        <v>0</v>
      </c>
      <c r="I4" s="17">
        <v>0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7">
        <v>0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0</v>
      </c>
      <c r="AB4" s="17">
        <v>0</v>
      </c>
      <c r="AC4" s="17">
        <v>0</v>
      </c>
      <c r="AD4" s="17">
        <v>0</v>
      </c>
    </row>
    <row r="5" spans="1:30" x14ac:dyDescent="0.25">
      <c r="A5" t="s">
        <v>293</v>
      </c>
      <c r="B5" t="s">
        <v>6610</v>
      </c>
      <c r="C5" t="s">
        <v>605</v>
      </c>
      <c r="D5" t="str">
        <f>A5&amp;VLOOKUP("key_separator", Keys!$B:$C, 2, FALSE)&amp;B5&amp;VLOOKUP("key_separator", Keys!$B:$C, 2, FALSE)&amp;C5</f>
        <v>AL|hard coal|production</v>
      </c>
      <c r="E5" s="17">
        <v>294838000000000</v>
      </c>
      <c r="F5" s="17">
        <v>294846000000000</v>
      </c>
      <c r="G5" s="17">
        <v>259441000000000</v>
      </c>
      <c r="H5" s="17">
        <v>255036000000000</v>
      </c>
      <c r="I5" s="17">
        <v>248783000000000</v>
      </c>
      <c r="J5" s="17">
        <v>256022000000000</v>
      </c>
      <c r="K5" s="17">
        <v>251811000000000</v>
      </c>
      <c r="L5" s="17">
        <v>238420000000000</v>
      </c>
      <c r="M5" s="17">
        <v>228088000000000</v>
      </c>
      <c r="N5" s="17">
        <v>223536000000000</v>
      </c>
      <c r="O5" s="17">
        <v>223221000000000</v>
      </c>
      <c r="P5" s="17">
        <v>219084000000000</v>
      </c>
      <c r="Q5" s="17">
        <v>227564000000000</v>
      </c>
      <c r="R5" s="17">
        <v>229205000000000</v>
      </c>
      <c r="S5" s="17">
        <v>228469000000000</v>
      </c>
      <c r="T5" s="17">
        <v>227277000000000</v>
      </c>
      <c r="U5" s="17">
        <v>220337000000000</v>
      </c>
      <c r="V5" s="17">
        <v>216191000000000</v>
      </c>
      <c r="W5" s="17">
        <v>217799000000000</v>
      </c>
      <c r="X5" s="17">
        <v>218582000000000</v>
      </c>
      <c r="Y5" s="17">
        <v>216614000000000</v>
      </c>
      <c r="Z5" s="17">
        <v>216456000000000</v>
      </c>
      <c r="AA5" s="17">
        <v>215715000000000</v>
      </c>
      <c r="AB5" s="17">
        <v>214207000000000</v>
      </c>
      <c r="AC5" s="17">
        <v>213637000000000</v>
      </c>
      <c r="AD5" s="17">
        <v>207700000000000</v>
      </c>
    </row>
    <row r="6" spans="1:30" x14ac:dyDescent="0.25">
      <c r="A6" t="s">
        <v>293</v>
      </c>
      <c r="B6" t="s">
        <v>6610</v>
      </c>
      <c r="C6" t="s">
        <v>608</v>
      </c>
      <c r="D6" t="str">
        <f>A6&amp;VLOOKUP("key_separator", Keys!$B:$C, 2, FALSE)&amp;B6&amp;VLOOKUP("key_separator", Keys!$B:$C, 2, FALSE)&amp;C6</f>
        <v>AL|hard coal|imports</v>
      </c>
      <c r="E6" s="17">
        <v>0</v>
      </c>
      <c r="F6" s="17">
        <v>2575930000000</v>
      </c>
      <c r="G6" s="17">
        <v>32621500000000</v>
      </c>
      <c r="H6" s="17">
        <v>46781400000000</v>
      </c>
      <c r="I6" s="17">
        <v>66820500000000</v>
      </c>
      <c r="J6" s="17">
        <v>102140000000000</v>
      </c>
      <c r="K6" s="17">
        <v>130212000000000</v>
      </c>
      <c r="L6" s="17">
        <v>148575000000000</v>
      </c>
      <c r="M6" s="17">
        <v>160105000000000</v>
      </c>
      <c r="N6" s="17">
        <v>166081000000000</v>
      </c>
      <c r="O6" s="17">
        <v>170585000000000</v>
      </c>
      <c r="P6" s="17">
        <v>178699000000000</v>
      </c>
      <c r="Q6" s="17">
        <v>169564000000000</v>
      </c>
      <c r="R6" s="17">
        <v>167342000000000</v>
      </c>
      <c r="S6" s="17">
        <v>167287000000000</v>
      </c>
      <c r="T6" s="17">
        <v>169464000000000</v>
      </c>
      <c r="U6" s="17">
        <v>171489000000000</v>
      </c>
      <c r="V6" s="17">
        <v>167549000000000</v>
      </c>
      <c r="W6" s="17">
        <v>156322000000000</v>
      </c>
      <c r="X6" s="17">
        <v>145943000000000</v>
      </c>
      <c r="Y6" s="17">
        <v>141340000000000</v>
      </c>
      <c r="Z6" s="17">
        <v>141308000000000</v>
      </c>
      <c r="AA6" s="17">
        <v>144099000000000</v>
      </c>
      <c r="AB6" s="17">
        <v>147029000000000</v>
      </c>
      <c r="AC6" s="17">
        <v>148477000000000</v>
      </c>
      <c r="AD6" s="17">
        <v>153736000000000</v>
      </c>
    </row>
    <row r="7" spans="1:30" x14ac:dyDescent="0.25">
      <c r="A7" t="s">
        <v>293</v>
      </c>
      <c r="B7" t="s">
        <v>6610</v>
      </c>
      <c r="C7" t="s">
        <v>610</v>
      </c>
      <c r="D7" t="str">
        <f>A7&amp;VLOOKUP("key_separator", Keys!$B:$C, 2, FALSE)&amp;B7&amp;VLOOKUP("key_separator", Keys!$B:$C, 2, FALSE)&amp;C7</f>
        <v>AL|hard coal|exports</v>
      </c>
      <c r="E7" s="17">
        <v>48189100000000</v>
      </c>
      <c r="F7" s="17">
        <v>325774000000</v>
      </c>
      <c r="G7" s="17">
        <v>286655000000</v>
      </c>
      <c r="H7" s="17">
        <v>281788000000</v>
      </c>
      <c r="I7" s="17">
        <v>274879000000</v>
      </c>
      <c r="J7" s="17">
        <v>282877000000</v>
      </c>
      <c r="K7" s="17">
        <v>278224000000</v>
      </c>
      <c r="L7" s="17">
        <v>263429000000</v>
      </c>
      <c r="M7" s="17">
        <v>252013000000</v>
      </c>
      <c r="N7" s="17">
        <v>246983000000</v>
      </c>
      <c r="O7" s="17">
        <v>246635000000</v>
      </c>
      <c r="P7" s="17">
        <v>242065000000</v>
      </c>
      <c r="Q7" s="17">
        <v>251435000000</v>
      </c>
      <c r="R7" s="17">
        <v>253247000000</v>
      </c>
      <c r="S7" s="17">
        <v>252435000000</v>
      </c>
      <c r="T7" s="17">
        <v>251117000000</v>
      </c>
      <c r="U7" s="17">
        <v>243450000000</v>
      </c>
      <c r="V7" s="17">
        <v>238869000000</v>
      </c>
      <c r="W7" s="17">
        <v>240645000000</v>
      </c>
      <c r="X7" s="17">
        <v>241510000000</v>
      </c>
      <c r="Y7" s="17">
        <v>239336000000</v>
      </c>
      <c r="Z7" s="17">
        <v>239161000000</v>
      </c>
      <c r="AA7" s="17">
        <v>238342000000</v>
      </c>
      <c r="AB7" s="17">
        <v>236676000000</v>
      </c>
      <c r="AC7" s="17">
        <v>236047000000</v>
      </c>
      <c r="AD7" s="17">
        <v>229487000000</v>
      </c>
    </row>
    <row r="8" spans="1:30" x14ac:dyDescent="0.25">
      <c r="A8" t="s">
        <v>293</v>
      </c>
      <c r="B8" t="s">
        <v>6611</v>
      </c>
      <c r="C8" t="s">
        <v>605</v>
      </c>
      <c r="D8" t="str">
        <f>A8&amp;VLOOKUP("key_separator", Keys!$B:$C, 2, FALSE)&amp;B8&amp;VLOOKUP("key_separator", Keys!$B:$C, 2, FALSE)&amp;C8</f>
        <v>AL|natural gas|production</v>
      </c>
      <c r="E8" s="17">
        <v>76628100000000</v>
      </c>
      <c r="F8" s="17">
        <v>75748300000000</v>
      </c>
      <c r="G8" s="17">
        <v>76010600000000</v>
      </c>
      <c r="H8" s="17">
        <v>77464600000000</v>
      </c>
      <c r="I8" s="17">
        <v>75468500000000</v>
      </c>
      <c r="J8" s="17">
        <v>78560800000000</v>
      </c>
      <c r="K8" s="17">
        <v>81656400000000</v>
      </c>
      <c r="L8" s="17">
        <v>82982400000000</v>
      </c>
      <c r="M8" s="17">
        <v>83791100000000</v>
      </c>
      <c r="N8" s="17">
        <v>84837400000000</v>
      </c>
      <c r="O8" s="17">
        <v>82451000000000</v>
      </c>
      <c r="P8" s="17">
        <v>78672300000000</v>
      </c>
      <c r="Q8" s="17">
        <v>75817700000000</v>
      </c>
      <c r="R8" s="17">
        <v>74621800000000</v>
      </c>
      <c r="S8" s="17">
        <v>72887400000000</v>
      </c>
      <c r="T8" s="17">
        <v>70577900000000</v>
      </c>
      <c r="U8" s="17">
        <v>69006000000000</v>
      </c>
      <c r="V8" s="17">
        <v>67839300000000</v>
      </c>
      <c r="W8" s="17">
        <v>67095600000000</v>
      </c>
      <c r="X8" s="17">
        <v>68392700000000</v>
      </c>
      <c r="Y8" s="17">
        <v>69550500000000</v>
      </c>
      <c r="Z8" s="17">
        <v>70295600000000</v>
      </c>
      <c r="AA8" s="17">
        <v>71278700000000</v>
      </c>
      <c r="AB8" s="17">
        <v>71366600000000</v>
      </c>
      <c r="AC8" s="17">
        <v>71767600000000</v>
      </c>
      <c r="AD8" s="17">
        <v>71312700000000</v>
      </c>
    </row>
    <row r="9" spans="1:30" x14ac:dyDescent="0.25">
      <c r="A9" t="s">
        <v>293</v>
      </c>
      <c r="B9" t="s">
        <v>6611</v>
      </c>
      <c r="C9" t="s">
        <v>608</v>
      </c>
      <c r="D9" t="str">
        <f>A9&amp;VLOOKUP("key_separator", Keys!$B:$C, 2, FALSE)&amp;B9&amp;VLOOKUP("key_separator", Keys!$B:$C, 2, FALSE)&amp;C9</f>
        <v>AL|natural gas|imports</v>
      </c>
      <c r="E9" s="17">
        <v>4814010000000000</v>
      </c>
      <c r="F9" s="17">
        <v>4738080000000000</v>
      </c>
      <c r="G9" s="17">
        <v>4765780000000000</v>
      </c>
      <c r="H9" s="17">
        <v>4838920000000000</v>
      </c>
      <c r="I9" s="17">
        <v>4726140000000000</v>
      </c>
      <c r="J9" s="17">
        <v>4864380000000000</v>
      </c>
      <c r="K9" s="17">
        <v>5009800000000000</v>
      </c>
      <c r="L9" s="17">
        <v>5079000000000000</v>
      </c>
      <c r="M9" s="17">
        <v>5123450000000000</v>
      </c>
      <c r="N9" s="17">
        <v>5180850000000000</v>
      </c>
      <c r="O9" s="17">
        <v>5056350000000000</v>
      </c>
      <c r="P9" s="17">
        <v>4857920000000000</v>
      </c>
      <c r="Q9" s="17">
        <v>4711580000000000</v>
      </c>
      <c r="R9" s="17">
        <v>4653920000000000</v>
      </c>
      <c r="S9" s="17">
        <v>4568430000000000</v>
      </c>
      <c r="T9" s="17">
        <v>4451730000000000</v>
      </c>
      <c r="U9" s="17">
        <v>4377730000000000</v>
      </c>
      <c r="V9" s="17">
        <v>4328560000000000</v>
      </c>
      <c r="W9" s="17">
        <v>4302300000000000</v>
      </c>
      <c r="X9" s="17">
        <v>4384100000000000</v>
      </c>
      <c r="Y9" s="17">
        <v>4457830000000000</v>
      </c>
      <c r="Z9" s="17">
        <v>4504420000000000</v>
      </c>
      <c r="AA9" s="17">
        <v>4561600000000000</v>
      </c>
      <c r="AB9" s="17">
        <v>4571370000000000</v>
      </c>
      <c r="AC9" s="17">
        <v>4596770000000000</v>
      </c>
      <c r="AD9" s="17">
        <v>4578300000000000</v>
      </c>
    </row>
    <row r="10" spans="1:30" x14ac:dyDescent="0.25">
      <c r="A10" t="s">
        <v>293</v>
      </c>
      <c r="B10" t="s">
        <v>6611</v>
      </c>
      <c r="C10" t="s">
        <v>610</v>
      </c>
      <c r="D10" t="str">
        <f>A10&amp;VLOOKUP("key_separator", Keys!$B:$C, 2, FALSE)&amp;B10&amp;VLOOKUP("key_separator", Keys!$B:$C, 2, FALSE)&amp;C10</f>
        <v>AL|natural gas|exports</v>
      </c>
      <c r="E10" s="17">
        <v>4112610000000000</v>
      </c>
      <c r="F10" s="17">
        <v>4065390000000000</v>
      </c>
      <c r="G10" s="17">
        <v>4079470000000000</v>
      </c>
      <c r="H10" s="17">
        <v>4157500000000000</v>
      </c>
      <c r="I10" s="17">
        <v>4050380000000000</v>
      </c>
      <c r="J10" s="17">
        <v>4216340000000000</v>
      </c>
      <c r="K10" s="17">
        <v>4382480000000000</v>
      </c>
      <c r="L10" s="17">
        <v>4453650000000000</v>
      </c>
      <c r="M10" s="17">
        <v>4497050000000000</v>
      </c>
      <c r="N10" s="17">
        <v>4553210000000000</v>
      </c>
      <c r="O10" s="17">
        <v>4425130000000000</v>
      </c>
      <c r="P10" s="17">
        <v>4222320000000000</v>
      </c>
      <c r="Q10" s="17">
        <v>4069120000000000</v>
      </c>
      <c r="R10" s="17">
        <v>4004930000000000</v>
      </c>
      <c r="S10" s="17">
        <v>3911850000000000</v>
      </c>
      <c r="T10" s="17">
        <v>3787900000000000</v>
      </c>
      <c r="U10" s="17">
        <v>3703540000000000</v>
      </c>
      <c r="V10" s="17">
        <v>3640920000000000</v>
      </c>
      <c r="W10" s="17">
        <v>3601000000000000</v>
      </c>
      <c r="X10" s="17">
        <v>3670620000000000</v>
      </c>
      <c r="Y10" s="17">
        <v>3732760000000000</v>
      </c>
      <c r="Z10" s="17">
        <v>3772750000000000</v>
      </c>
      <c r="AA10" s="17">
        <v>3825510000000000</v>
      </c>
      <c r="AB10" s="17">
        <v>3830230000000000</v>
      </c>
      <c r="AC10" s="17">
        <v>3851750000000000</v>
      </c>
      <c r="AD10" s="17">
        <v>3827330000000000</v>
      </c>
    </row>
    <row r="11" spans="1:30" x14ac:dyDescent="0.25">
      <c r="A11" t="s">
        <v>293</v>
      </c>
      <c r="B11" t="s">
        <v>626</v>
      </c>
      <c r="C11" t="s">
        <v>605</v>
      </c>
      <c r="D11" t="str">
        <f>A11&amp;VLOOKUP("key_separator", Keys!$B:$C, 2, FALSE)&amp;B11&amp;VLOOKUP("key_separator", Keys!$B:$C, 2, FALSE)&amp;C11</f>
        <v>AL|nuclear|production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</row>
    <row r="12" spans="1:30" x14ac:dyDescent="0.25">
      <c r="A12" t="s">
        <v>293</v>
      </c>
      <c r="B12" t="s">
        <v>626</v>
      </c>
      <c r="C12" t="s">
        <v>608</v>
      </c>
      <c r="D12" t="str">
        <f>A12&amp;VLOOKUP("key_separator", Keys!$B:$C, 2, FALSE)&amp;B12&amp;VLOOKUP("key_separator", Keys!$B:$C, 2, FALSE)&amp;C12</f>
        <v>AL|nuclear|imports</v>
      </c>
      <c r="E12" s="17">
        <v>445614000000000</v>
      </c>
      <c r="F12" s="17">
        <v>455103000000000</v>
      </c>
      <c r="G12" s="17">
        <v>455103000000000</v>
      </c>
      <c r="H12" s="17">
        <v>455103000000000</v>
      </c>
      <c r="I12" s="17">
        <v>455103000000000</v>
      </c>
      <c r="J12" s="17">
        <v>455103000000000</v>
      </c>
      <c r="K12" s="17">
        <v>455103000000000</v>
      </c>
      <c r="L12" s="17">
        <v>455103000000000</v>
      </c>
      <c r="M12" s="17">
        <v>455103000000000</v>
      </c>
      <c r="N12" s="17">
        <v>455103000000000</v>
      </c>
      <c r="O12" s="17">
        <v>455103000000000</v>
      </c>
      <c r="P12" s="17">
        <v>455103000000000</v>
      </c>
      <c r="Q12" s="17">
        <v>455103000000000</v>
      </c>
      <c r="R12" s="17">
        <v>455103000000000</v>
      </c>
      <c r="S12" s="17">
        <v>455103000000000</v>
      </c>
      <c r="T12" s="17">
        <v>455103000000000</v>
      </c>
      <c r="U12" s="17">
        <v>455103000000000</v>
      </c>
      <c r="V12" s="17">
        <v>455103000000000</v>
      </c>
      <c r="W12" s="17">
        <v>455103000000000</v>
      </c>
      <c r="X12" s="17">
        <v>455103000000000</v>
      </c>
      <c r="Y12" s="17">
        <v>455103000000000</v>
      </c>
      <c r="Z12" s="17">
        <v>455103000000000</v>
      </c>
      <c r="AA12" s="17">
        <v>455103000000000</v>
      </c>
      <c r="AB12" s="17">
        <v>455103000000000</v>
      </c>
      <c r="AC12" s="17">
        <v>455103000000000</v>
      </c>
      <c r="AD12" s="17">
        <v>455103000000000</v>
      </c>
    </row>
    <row r="13" spans="1:30" x14ac:dyDescent="0.25">
      <c r="A13" t="s">
        <v>293</v>
      </c>
      <c r="B13" t="s">
        <v>626</v>
      </c>
      <c r="C13" t="s">
        <v>610</v>
      </c>
      <c r="D13" t="str">
        <f>A13&amp;VLOOKUP("key_separator", Keys!$B:$C, 2, FALSE)&amp;B13&amp;VLOOKUP("key_separator", Keys!$B:$C, 2, FALSE)&amp;C13</f>
        <v>AL|nuclear|exports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0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</row>
    <row r="14" spans="1:30" x14ac:dyDescent="0.25">
      <c r="A14" t="s">
        <v>293</v>
      </c>
      <c r="B14" t="s">
        <v>6630</v>
      </c>
      <c r="C14" t="s">
        <v>605</v>
      </c>
      <c r="D14" t="str">
        <f>A14&amp;VLOOKUP("key_separator", Keys!$B:$C, 2, FALSE)&amp;B14&amp;VLOOKUP("key_separator", Keys!$B:$C, 2, FALSE)&amp;C14</f>
        <v>AL|hydro|production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</row>
    <row r="15" spans="1:30" x14ac:dyDescent="0.25">
      <c r="A15" t="s">
        <v>293</v>
      </c>
      <c r="B15" t="s">
        <v>6630</v>
      </c>
      <c r="C15" t="s">
        <v>608</v>
      </c>
      <c r="D15" t="str">
        <f>A15&amp;VLOOKUP("key_separator", Keys!$B:$C, 2, FALSE)&amp;B15&amp;VLOOKUP("key_separator", Keys!$B:$C, 2, FALSE)&amp;C15</f>
        <v>AL|hydro|imports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</row>
    <row r="16" spans="1:30" x14ac:dyDescent="0.25">
      <c r="A16" t="s">
        <v>293</v>
      </c>
      <c r="B16" t="s">
        <v>6630</v>
      </c>
      <c r="C16" t="s">
        <v>610</v>
      </c>
      <c r="D16" t="str">
        <f>A16&amp;VLOOKUP("key_separator", Keys!$B:$C, 2, FALSE)&amp;B16&amp;VLOOKUP("key_separator", Keys!$B:$C, 2, FALSE)&amp;C16</f>
        <v>AL|hydro|exports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x14ac:dyDescent="0.25">
      <c r="A17" t="s">
        <v>293</v>
      </c>
      <c r="B17" t="s">
        <v>6631</v>
      </c>
      <c r="C17" t="s">
        <v>605</v>
      </c>
      <c r="D17" t="str">
        <f>A17&amp;VLOOKUP("key_separator", Keys!$B:$C, 2, FALSE)&amp;B17&amp;VLOOKUP("key_separator", Keys!$B:$C, 2, FALSE)&amp;C17</f>
        <v>AL|wind|production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x14ac:dyDescent="0.25">
      <c r="A18" t="s">
        <v>293</v>
      </c>
      <c r="B18" t="s">
        <v>6631</v>
      </c>
      <c r="C18" t="s">
        <v>608</v>
      </c>
      <c r="D18" t="str">
        <f>A18&amp;VLOOKUP("key_separator", Keys!$B:$C, 2, FALSE)&amp;B18&amp;VLOOKUP("key_separator", Keys!$B:$C, 2, FALSE)&amp;C18</f>
        <v>AL|wind|imports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</row>
    <row r="19" spans="1:30" x14ac:dyDescent="0.25">
      <c r="A19" t="s">
        <v>293</v>
      </c>
      <c r="B19" t="s">
        <v>6631</v>
      </c>
      <c r="C19" t="s">
        <v>610</v>
      </c>
      <c r="D19" t="str">
        <f>A19&amp;VLOOKUP("key_separator", Keys!$B:$C, 2, FALSE)&amp;B19&amp;VLOOKUP("key_separator", Keys!$B:$C, 2, FALSE)&amp;C19</f>
        <v>AL|wind|exports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</row>
    <row r="20" spans="1:30" x14ac:dyDescent="0.25">
      <c r="A20" t="s">
        <v>293</v>
      </c>
      <c r="B20" t="s">
        <v>6632</v>
      </c>
      <c r="C20" t="s">
        <v>605</v>
      </c>
      <c r="D20" t="str">
        <f>A20&amp;VLOOKUP("key_separator", Keys!$B:$C, 2, FALSE)&amp;B20&amp;VLOOKUP("key_separator", Keys!$B:$C, 2, FALSE)&amp;C20</f>
        <v>AL|solar|production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x14ac:dyDescent="0.25">
      <c r="A21" t="s">
        <v>293</v>
      </c>
      <c r="B21" t="s">
        <v>6632</v>
      </c>
      <c r="C21" t="s">
        <v>608</v>
      </c>
      <c r="D21" t="str">
        <f>A21&amp;VLOOKUP("key_separator", Keys!$B:$C, 2, FALSE)&amp;B21&amp;VLOOKUP("key_separator", Keys!$B:$C, 2, FALSE)&amp;C21</f>
        <v>AL|solar|imports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x14ac:dyDescent="0.25">
      <c r="A22" t="s">
        <v>293</v>
      </c>
      <c r="B22" t="s">
        <v>6632</v>
      </c>
      <c r="C22" t="s">
        <v>610</v>
      </c>
      <c r="D22" t="str">
        <f>A22&amp;VLOOKUP("key_separator", Keys!$B:$C, 2, FALSE)&amp;B22&amp;VLOOKUP("key_separator", Keys!$B:$C, 2, FALSE)&amp;C22</f>
        <v>AL|solar|exports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x14ac:dyDescent="0.25">
      <c r="A23" t="s">
        <v>293</v>
      </c>
      <c r="B23" t="s">
        <v>6615</v>
      </c>
      <c r="C23" t="s">
        <v>605</v>
      </c>
      <c r="D23" t="str">
        <f>A23&amp;VLOOKUP("key_separator", Keys!$B:$C, 2, FALSE)&amp;B23&amp;VLOOKUP("key_separator", Keys!$B:$C, 2, FALSE)&amp;C23</f>
        <v>AL|biomass|production</v>
      </c>
      <c r="E23" s="17">
        <v>13897400000000</v>
      </c>
      <c r="F23" s="17">
        <v>13897400000000</v>
      </c>
      <c r="G23" s="17">
        <v>13897400000000</v>
      </c>
      <c r="H23" s="17">
        <v>13897400000000</v>
      </c>
      <c r="I23" s="17">
        <v>13897400000000</v>
      </c>
      <c r="J23" s="17">
        <v>13897400000000</v>
      </c>
      <c r="K23" s="17">
        <v>13897400000000</v>
      </c>
      <c r="L23" s="17">
        <v>13897400000000</v>
      </c>
      <c r="M23" s="17">
        <v>13897400000000</v>
      </c>
      <c r="N23" s="17">
        <v>13897400000000</v>
      </c>
      <c r="O23" s="17">
        <v>13897400000000</v>
      </c>
      <c r="P23" s="17">
        <v>13897400000000</v>
      </c>
      <c r="Q23" s="17">
        <v>13897400000000</v>
      </c>
      <c r="R23" s="17">
        <v>13897400000000</v>
      </c>
      <c r="S23" s="17">
        <v>13897400000000</v>
      </c>
      <c r="T23" s="17">
        <v>13897400000000</v>
      </c>
      <c r="U23" s="17">
        <v>13897400000000</v>
      </c>
      <c r="V23" s="17">
        <v>13897400000000</v>
      </c>
      <c r="W23" s="17">
        <v>13897400000000</v>
      </c>
      <c r="X23" s="17">
        <v>13897400000000</v>
      </c>
      <c r="Y23" s="17">
        <v>13897400000000</v>
      </c>
      <c r="Z23" s="17">
        <v>13897400000000</v>
      </c>
      <c r="AA23" s="17">
        <v>13897400000000</v>
      </c>
      <c r="AB23" s="17">
        <v>13897400000000</v>
      </c>
      <c r="AC23" s="17">
        <v>13897400000000</v>
      </c>
      <c r="AD23" s="17">
        <v>13897400000000</v>
      </c>
    </row>
    <row r="24" spans="1:30" x14ac:dyDescent="0.25">
      <c r="A24" t="s">
        <v>293</v>
      </c>
      <c r="B24" t="s">
        <v>6615</v>
      </c>
      <c r="C24" t="s">
        <v>608</v>
      </c>
      <c r="D24" t="str">
        <f>A24&amp;VLOOKUP("key_separator", Keys!$B:$C, 2, FALSE)&amp;B24&amp;VLOOKUP("key_separator", Keys!$B:$C, 2, FALSE)&amp;C24</f>
        <v>AL|biomass|imports</v>
      </c>
      <c r="E24" s="17">
        <v>158106000000000</v>
      </c>
      <c r="F24" s="17">
        <v>167395000000000</v>
      </c>
      <c r="G24" s="17">
        <v>164063000000000</v>
      </c>
      <c r="H24" s="17">
        <v>162699000000000</v>
      </c>
      <c r="I24" s="17">
        <v>162373000000000</v>
      </c>
      <c r="J24" s="17">
        <v>160077000000000</v>
      </c>
      <c r="K24" s="17">
        <v>157319000000000</v>
      </c>
      <c r="L24" s="17">
        <v>155693000000000</v>
      </c>
      <c r="M24" s="17">
        <v>155025000000000</v>
      </c>
      <c r="N24" s="17">
        <v>155009000000000</v>
      </c>
      <c r="O24" s="17">
        <v>155318000000000</v>
      </c>
      <c r="P24" s="17">
        <v>156158000000000</v>
      </c>
      <c r="Q24" s="17">
        <v>157016000000000</v>
      </c>
      <c r="R24" s="17">
        <v>158942000000000</v>
      </c>
      <c r="S24" s="17">
        <v>161055000000000</v>
      </c>
      <c r="T24" s="17">
        <v>162905000000000</v>
      </c>
      <c r="U24" s="17">
        <v>163422000000000</v>
      </c>
      <c r="V24" s="17">
        <v>164507000000000</v>
      </c>
      <c r="W24" s="17">
        <v>165270000000000</v>
      </c>
      <c r="X24" s="17">
        <v>166495000000000</v>
      </c>
      <c r="Y24" s="17">
        <v>168804000000000</v>
      </c>
      <c r="Z24" s="17">
        <v>170963000000000</v>
      </c>
      <c r="AA24" s="17">
        <v>173391000000000</v>
      </c>
      <c r="AB24" s="17">
        <v>175603000000000</v>
      </c>
      <c r="AC24" s="17">
        <v>178333000000000</v>
      </c>
      <c r="AD24" s="17">
        <v>180930000000000</v>
      </c>
    </row>
    <row r="25" spans="1:30" x14ac:dyDescent="0.25">
      <c r="A25" t="s">
        <v>293</v>
      </c>
      <c r="B25" t="s">
        <v>6615</v>
      </c>
      <c r="C25" t="s">
        <v>610</v>
      </c>
      <c r="D25" t="str">
        <f>A25&amp;VLOOKUP("key_separator", Keys!$B:$C, 2, FALSE)&amp;B25&amp;VLOOKUP("key_separator", Keys!$B:$C, 2, FALSE)&amp;C25</f>
        <v>AL|biomass|exports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x14ac:dyDescent="0.25">
      <c r="A26" t="s">
        <v>293</v>
      </c>
      <c r="B26" t="s">
        <v>6616</v>
      </c>
      <c r="C26" t="s">
        <v>605</v>
      </c>
      <c r="D26" t="str">
        <f>A26&amp;VLOOKUP("key_separator", Keys!$B:$C, 2, FALSE)&amp;B26&amp;VLOOKUP("key_separator", Keys!$B:$C, 2, FALSE)&amp;C26</f>
        <v>AL|petroleum gasoline|production</v>
      </c>
      <c r="E26" s="17">
        <v>137908000000000</v>
      </c>
      <c r="F26" s="17">
        <v>134565000000000</v>
      </c>
      <c r="G26" s="17">
        <v>135449000000000</v>
      </c>
      <c r="H26" s="17">
        <v>136593000000000</v>
      </c>
      <c r="I26" s="17">
        <v>137739000000000</v>
      </c>
      <c r="J26" s="17">
        <v>138526000000000</v>
      </c>
      <c r="K26" s="17">
        <v>138348000000000</v>
      </c>
      <c r="L26" s="17">
        <v>139575000000000</v>
      </c>
      <c r="M26" s="17">
        <v>139166000000000</v>
      </c>
      <c r="N26" s="17">
        <v>138540000000000</v>
      </c>
      <c r="O26" s="17">
        <v>138834000000000</v>
      </c>
      <c r="P26" s="17">
        <v>138387000000000</v>
      </c>
      <c r="Q26" s="17">
        <v>138472000000000</v>
      </c>
      <c r="R26" s="17">
        <v>139248000000000</v>
      </c>
      <c r="S26" s="17">
        <v>138382000000000</v>
      </c>
      <c r="T26" s="17">
        <v>139551000000000</v>
      </c>
      <c r="U26" s="17">
        <v>139989000000000</v>
      </c>
      <c r="V26" s="17">
        <v>140444000000000</v>
      </c>
      <c r="W26" s="17">
        <v>140464000000000</v>
      </c>
      <c r="X26" s="17">
        <v>140287000000000</v>
      </c>
      <c r="Y26" s="17">
        <v>140040000000000</v>
      </c>
      <c r="Z26" s="17">
        <v>138988000000000</v>
      </c>
      <c r="AA26" s="17">
        <v>139551000000000</v>
      </c>
      <c r="AB26" s="17">
        <v>139261000000000</v>
      </c>
      <c r="AC26" s="17">
        <v>139700000000000</v>
      </c>
      <c r="AD26" s="17">
        <v>139026000000000</v>
      </c>
    </row>
    <row r="27" spans="1:30" x14ac:dyDescent="0.25">
      <c r="A27" t="s">
        <v>293</v>
      </c>
      <c r="B27" t="s">
        <v>6616</v>
      </c>
      <c r="C27" t="s">
        <v>608</v>
      </c>
      <c r="D27" t="str">
        <f>A27&amp;VLOOKUP("key_separator", Keys!$B:$C, 2, FALSE)&amp;B27&amp;VLOOKUP("key_separator", Keys!$B:$C, 2, FALSE)&amp;C27</f>
        <v>AL|petroleum gasoline|imports</v>
      </c>
      <c r="E27" s="17">
        <v>216640000000000</v>
      </c>
      <c r="F27" s="17">
        <v>214590000000000</v>
      </c>
      <c r="G27" s="17">
        <v>208713000000000</v>
      </c>
      <c r="H27" s="17">
        <v>201504000000000</v>
      </c>
      <c r="I27" s="17">
        <v>194349000000000</v>
      </c>
      <c r="J27" s="17">
        <v>187410000000000</v>
      </c>
      <c r="K27" s="17">
        <v>181599000000000</v>
      </c>
      <c r="L27" s="17">
        <v>174395000000000</v>
      </c>
      <c r="M27" s="17">
        <v>168182000000000</v>
      </c>
      <c r="N27" s="17">
        <v>162126000000000</v>
      </c>
      <c r="O27" s="17">
        <v>154589000000000</v>
      </c>
      <c r="P27" s="17">
        <v>147714000000000</v>
      </c>
      <c r="Q27" s="17">
        <v>140159000000000</v>
      </c>
      <c r="R27" s="17">
        <v>131691000000000</v>
      </c>
      <c r="S27" s="17">
        <v>124479000000000</v>
      </c>
      <c r="T27" s="17">
        <v>114941000000000</v>
      </c>
      <c r="U27" s="17">
        <v>105705000000000</v>
      </c>
      <c r="V27" s="17">
        <v>97381200000000</v>
      </c>
      <c r="W27" s="17">
        <v>89358400000000</v>
      </c>
      <c r="X27" s="17">
        <v>81632700000000</v>
      </c>
      <c r="Y27" s="17">
        <v>74081700000000</v>
      </c>
      <c r="Z27" s="17">
        <v>67490000000000</v>
      </c>
      <c r="AA27" s="17">
        <v>59355400000000</v>
      </c>
      <c r="AB27" s="17">
        <v>52411600000000</v>
      </c>
      <c r="AC27" s="17">
        <v>45073600000000</v>
      </c>
      <c r="AD27" s="17">
        <v>39361200000000</v>
      </c>
    </row>
    <row r="28" spans="1:30" x14ac:dyDescent="0.25">
      <c r="A28" t="s">
        <v>293</v>
      </c>
      <c r="B28" t="s">
        <v>6616</v>
      </c>
      <c r="C28" t="s">
        <v>610</v>
      </c>
      <c r="D28" t="str">
        <f>A28&amp;VLOOKUP("key_separator", Keys!$B:$C, 2, FALSE)&amp;B28&amp;VLOOKUP("key_separator", Keys!$B:$C, 2, FALSE)&amp;C28</f>
        <v>AL|petroleum gasoline|exports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x14ac:dyDescent="0.25">
      <c r="A29" t="s">
        <v>293</v>
      </c>
      <c r="B29" t="s">
        <v>6617</v>
      </c>
      <c r="C29" t="s">
        <v>605</v>
      </c>
      <c r="D29" t="str">
        <f>A29&amp;VLOOKUP("key_separator", Keys!$B:$C, 2, FALSE)&amp;B29&amp;VLOOKUP("key_separator", Keys!$B:$C, 2, FALSE)&amp;C29</f>
        <v>AL|petroleum diesel|production</v>
      </c>
      <c r="E29" s="17">
        <v>81574700000000</v>
      </c>
      <c r="F29" s="17">
        <v>79597500000000</v>
      </c>
      <c r="G29" s="17">
        <v>80120300000000</v>
      </c>
      <c r="H29" s="17">
        <v>80796900000000</v>
      </c>
      <c r="I29" s="17">
        <v>81475000000000</v>
      </c>
      <c r="J29" s="17">
        <v>81940400000000</v>
      </c>
      <c r="K29" s="17">
        <v>81835100000000</v>
      </c>
      <c r="L29" s="17">
        <v>82560800000000</v>
      </c>
      <c r="M29" s="17">
        <v>82318900000000</v>
      </c>
      <c r="N29" s="17">
        <v>81948700000000</v>
      </c>
      <c r="O29" s="17">
        <v>82122500000000</v>
      </c>
      <c r="P29" s="17">
        <v>81858000000000</v>
      </c>
      <c r="Q29" s="17">
        <v>81908000000000</v>
      </c>
      <c r="R29" s="17">
        <v>82367100000000</v>
      </c>
      <c r="S29" s="17">
        <v>81854800000000</v>
      </c>
      <c r="T29" s="17">
        <v>82546400000000</v>
      </c>
      <c r="U29" s="17">
        <v>82805400000000</v>
      </c>
      <c r="V29" s="17">
        <v>83074600000000</v>
      </c>
      <c r="W29" s="17">
        <v>83086800000000</v>
      </c>
      <c r="X29" s="17">
        <v>82981700000000</v>
      </c>
      <c r="Y29" s="17">
        <v>82836000000000</v>
      </c>
      <c r="Z29" s="17">
        <v>82213400000000</v>
      </c>
      <c r="AA29" s="17">
        <v>82546600000000</v>
      </c>
      <c r="AB29" s="17">
        <v>82374900000000</v>
      </c>
      <c r="AC29" s="17">
        <v>82634400000000</v>
      </c>
      <c r="AD29" s="17">
        <v>82236200000000</v>
      </c>
    </row>
    <row r="30" spans="1:30" x14ac:dyDescent="0.25">
      <c r="A30" t="s">
        <v>293</v>
      </c>
      <c r="B30" t="s">
        <v>6617</v>
      </c>
      <c r="C30" t="s">
        <v>608</v>
      </c>
      <c r="D30" t="str">
        <f>A30&amp;VLOOKUP("key_separator", Keys!$B:$C, 2, FALSE)&amp;B30&amp;VLOOKUP("key_separator", Keys!$B:$C, 2, FALSE)&amp;C30</f>
        <v>AL|petroleum diesel|imports</v>
      </c>
      <c r="E30" s="17">
        <v>99161900000000</v>
      </c>
      <c r="F30" s="17">
        <v>101263000000000</v>
      </c>
      <c r="G30" s="17">
        <v>101919000000000</v>
      </c>
      <c r="H30" s="17">
        <v>101769000000000</v>
      </c>
      <c r="I30" s="17">
        <v>101767000000000</v>
      </c>
      <c r="J30" s="17">
        <v>102348000000000</v>
      </c>
      <c r="K30" s="17">
        <v>102463000000000</v>
      </c>
      <c r="L30" s="17">
        <v>102198000000000</v>
      </c>
      <c r="M30" s="17">
        <v>102141000000000</v>
      </c>
      <c r="N30" s="17">
        <v>102230000000000</v>
      </c>
      <c r="O30" s="17">
        <v>101868000000000</v>
      </c>
      <c r="P30" s="17">
        <v>101661000000000</v>
      </c>
      <c r="Q30" s="17">
        <v>101060000000000</v>
      </c>
      <c r="R30" s="17">
        <v>99928400000000</v>
      </c>
      <c r="S30" s="17">
        <v>99412000000000</v>
      </c>
      <c r="T30" s="17">
        <v>98012800000000</v>
      </c>
      <c r="U30" s="17">
        <v>96776500000000</v>
      </c>
      <c r="V30" s="17">
        <v>94896200000000</v>
      </c>
      <c r="W30" s="17">
        <v>93111400000000</v>
      </c>
      <c r="X30" s="17">
        <v>91483000000000</v>
      </c>
      <c r="Y30" s="17">
        <v>90374100000000</v>
      </c>
      <c r="Z30" s="17">
        <v>89754300000000</v>
      </c>
      <c r="AA30" s="17">
        <v>88504700000000</v>
      </c>
      <c r="AB30" s="17">
        <v>87517100000000</v>
      </c>
      <c r="AC30" s="17">
        <v>86204600000000</v>
      </c>
      <c r="AD30" s="17">
        <v>85458200000000</v>
      </c>
    </row>
    <row r="31" spans="1:30" x14ac:dyDescent="0.25">
      <c r="A31" t="s">
        <v>293</v>
      </c>
      <c r="B31" t="s">
        <v>6617</v>
      </c>
      <c r="C31" t="s">
        <v>610</v>
      </c>
      <c r="D31" t="str">
        <f>A31&amp;VLOOKUP("key_separator", Keys!$B:$C, 2, FALSE)&amp;B31&amp;VLOOKUP("key_separator", Keys!$B:$C, 2, FALSE)&amp;C31</f>
        <v>AL|petroleum diesel|exports</v>
      </c>
      <c r="E31" s="17">
        <v>17761500000000</v>
      </c>
      <c r="F31" s="17">
        <v>17331000000000</v>
      </c>
      <c r="G31" s="17">
        <v>17444800000000</v>
      </c>
      <c r="H31" s="17">
        <v>17592100000000</v>
      </c>
      <c r="I31" s="17">
        <v>17739800000000</v>
      </c>
      <c r="J31" s="17">
        <v>17841100000000</v>
      </c>
      <c r="K31" s="17">
        <v>17818200000000</v>
      </c>
      <c r="L31" s="17">
        <v>17976200000000</v>
      </c>
      <c r="M31" s="17">
        <v>17923500000000</v>
      </c>
      <c r="N31" s="17">
        <v>17842900000000</v>
      </c>
      <c r="O31" s="17">
        <v>17880800000000</v>
      </c>
      <c r="P31" s="17">
        <v>17823200000000</v>
      </c>
      <c r="Q31" s="17">
        <v>17834100000000</v>
      </c>
      <c r="R31" s="17">
        <v>17934000000000</v>
      </c>
      <c r="S31" s="17">
        <v>17822500000000</v>
      </c>
      <c r="T31" s="17">
        <v>17973000000000</v>
      </c>
      <c r="U31" s="17">
        <v>18029400000000</v>
      </c>
      <c r="V31" s="17">
        <v>18088000000000</v>
      </c>
      <c r="W31" s="17">
        <v>18090700000000</v>
      </c>
      <c r="X31" s="17">
        <v>18067800000000</v>
      </c>
      <c r="Y31" s="17">
        <v>18036100000000</v>
      </c>
      <c r="Z31" s="17">
        <v>17900500000000</v>
      </c>
      <c r="AA31" s="17">
        <v>17973100000000</v>
      </c>
      <c r="AB31" s="17">
        <v>17935700000000</v>
      </c>
      <c r="AC31" s="17">
        <v>17992200000000</v>
      </c>
      <c r="AD31" s="17">
        <v>17905500000000</v>
      </c>
    </row>
    <row r="32" spans="1:30" x14ac:dyDescent="0.25">
      <c r="A32" t="s">
        <v>293</v>
      </c>
      <c r="B32" t="s">
        <v>542</v>
      </c>
      <c r="C32" t="s">
        <v>605</v>
      </c>
      <c r="D32" t="str">
        <f>A32&amp;VLOOKUP("key_separator", Keys!$B:$C, 2, FALSE)&amp;B32&amp;VLOOKUP("key_separator", Keys!$B:$C, 2, FALSE)&amp;C32</f>
        <v>AL|biofuel gasoline|production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</row>
    <row r="33" spans="1:30" x14ac:dyDescent="0.25">
      <c r="A33" t="s">
        <v>293</v>
      </c>
      <c r="B33" t="s">
        <v>542</v>
      </c>
      <c r="C33" t="s">
        <v>608</v>
      </c>
      <c r="D33" t="str">
        <f>A33&amp;VLOOKUP("key_separator", Keys!$B:$C, 2, FALSE)&amp;B33&amp;VLOOKUP("key_separator", Keys!$B:$C, 2, FALSE)&amp;C33</f>
        <v>AL|biofuel gasoline|imports</v>
      </c>
      <c r="E33" s="17">
        <v>25214800000000</v>
      </c>
      <c r="F33" s="17">
        <v>24836600000000</v>
      </c>
      <c r="G33" s="17">
        <v>24488900000000</v>
      </c>
      <c r="H33" s="17">
        <v>24065400000000</v>
      </c>
      <c r="I33" s="17">
        <v>23645000000000</v>
      </c>
      <c r="J33" s="17">
        <v>23213400000000</v>
      </c>
      <c r="K33" s="17">
        <v>22793100000000</v>
      </c>
      <c r="L33" s="17">
        <v>22373100000000</v>
      </c>
      <c r="M33" s="17">
        <v>21906100000000</v>
      </c>
      <c r="N33" s="17">
        <v>21434500000000</v>
      </c>
      <c r="O33" s="17">
        <v>20922200000000</v>
      </c>
      <c r="P33" s="17">
        <v>20404800000000</v>
      </c>
      <c r="Q33" s="17">
        <v>19876600000000</v>
      </c>
      <c r="R33" s="17">
        <v>19332300000000</v>
      </c>
      <c r="S33" s="17">
        <v>18760300000000</v>
      </c>
      <c r="T33" s="17">
        <v>18167100000000</v>
      </c>
      <c r="U33" s="17">
        <v>17543200000000</v>
      </c>
      <c r="V33" s="17">
        <v>16986000000000</v>
      </c>
      <c r="W33" s="17">
        <v>16419100000000</v>
      </c>
      <c r="X33" s="17">
        <v>15859300000000</v>
      </c>
      <c r="Y33" s="17">
        <v>15307000000000</v>
      </c>
      <c r="Z33" s="17">
        <v>14765800000000</v>
      </c>
      <c r="AA33" s="17">
        <v>14229800000000</v>
      </c>
      <c r="AB33" s="17">
        <v>13718100000000</v>
      </c>
      <c r="AC33" s="17">
        <v>13230400000000</v>
      </c>
      <c r="AD33" s="17">
        <v>12779600000000</v>
      </c>
    </row>
    <row r="34" spans="1:30" x14ac:dyDescent="0.25">
      <c r="A34" t="s">
        <v>293</v>
      </c>
      <c r="B34" t="s">
        <v>542</v>
      </c>
      <c r="C34" t="s">
        <v>610</v>
      </c>
      <c r="D34" t="str">
        <f>A34&amp;VLOOKUP("key_separator", Keys!$B:$C, 2, FALSE)&amp;B34&amp;VLOOKUP("key_separator", Keys!$B:$C, 2, FALSE)&amp;C34</f>
        <v>AL|biofuel gasoline|exports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x14ac:dyDescent="0.25">
      <c r="A35" t="s">
        <v>293</v>
      </c>
      <c r="B35" t="s">
        <v>545</v>
      </c>
      <c r="C35" t="s">
        <v>605</v>
      </c>
      <c r="D35" t="str">
        <f>A35&amp;VLOOKUP("key_separator", Keys!$B:$C, 2, FALSE)&amp;B35&amp;VLOOKUP("key_separator", Keys!$B:$C, 2, FALSE)&amp;C35</f>
        <v>AL|biofuel diesel|production</v>
      </c>
      <c r="E35" s="17">
        <v>6007590000000</v>
      </c>
      <c r="F35" s="17">
        <v>7136190000000</v>
      </c>
      <c r="G35" s="17">
        <v>6861470000000</v>
      </c>
      <c r="H35" s="17">
        <v>7061140000000</v>
      </c>
      <c r="I35" s="17">
        <v>7155940000000</v>
      </c>
      <c r="J35" s="17">
        <v>5939190000000</v>
      </c>
      <c r="K35" s="17">
        <v>6216260000000</v>
      </c>
      <c r="L35" s="17">
        <v>6337450000000</v>
      </c>
      <c r="M35" s="17">
        <v>6624800000000</v>
      </c>
      <c r="N35" s="17">
        <v>6738480000000</v>
      </c>
      <c r="O35" s="17">
        <v>6833930000000</v>
      </c>
      <c r="P35" s="17">
        <v>6420050000000</v>
      </c>
      <c r="Q35" s="17">
        <v>6719710000000</v>
      </c>
      <c r="R35" s="17">
        <v>6655380000000</v>
      </c>
      <c r="S35" s="17">
        <v>6554610000000</v>
      </c>
      <c r="T35" s="17">
        <v>6452000000000</v>
      </c>
      <c r="U35" s="17">
        <v>6338700000000</v>
      </c>
      <c r="V35" s="17">
        <v>6226260000000</v>
      </c>
      <c r="W35" s="17">
        <v>6108810000000</v>
      </c>
      <c r="X35" s="17">
        <v>5986260000000</v>
      </c>
      <c r="Y35" s="17">
        <v>5858490000000</v>
      </c>
      <c r="Z35" s="17">
        <v>5725410000000</v>
      </c>
      <c r="AA35" s="17">
        <v>5606760000000</v>
      </c>
      <c r="AB35" s="17">
        <v>5462730000000</v>
      </c>
      <c r="AC35" s="17">
        <v>5313060000000</v>
      </c>
      <c r="AD35" s="17">
        <v>5157640000000</v>
      </c>
    </row>
    <row r="36" spans="1:30" x14ac:dyDescent="0.25">
      <c r="A36" t="s">
        <v>293</v>
      </c>
      <c r="B36" t="s">
        <v>545</v>
      </c>
      <c r="C36" t="s">
        <v>608</v>
      </c>
      <c r="D36" t="str">
        <f>A36&amp;VLOOKUP("key_separator", Keys!$B:$C, 2, FALSE)&amp;B36&amp;VLOOKUP("key_separator", Keys!$B:$C, 2, FALSE)&amp;C36</f>
        <v>AL|biofuel diesel|imports</v>
      </c>
      <c r="E36" s="17">
        <v>83777100000</v>
      </c>
      <c r="F36" s="17">
        <v>86041000000</v>
      </c>
      <c r="G36" s="17">
        <v>88966200000</v>
      </c>
      <c r="H36" s="17">
        <v>92308100000</v>
      </c>
      <c r="I36" s="17">
        <v>95720000000</v>
      </c>
      <c r="J36" s="17">
        <v>99287200000</v>
      </c>
      <c r="K36" s="17">
        <v>102455000000</v>
      </c>
      <c r="L36" s="17">
        <v>105382000000</v>
      </c>
      <c r="M36" s="17">
        <v>107475000000</v>
      </c>
      <c r="N36" s="17">
        <v>109513000000</v>
      </c>
      <c r="O36" s="17">
        <v>111144000000</v>
      </c>
      <c r="P36" s="17">
        <v>112081000000</v>
      </c>
      <c r="Q36" s="17">
        <v>112468000000</v>
      </c>
      <c r="R36" s="17">
        <v>112173000000</v>
      </c>
      <c r="S36" s="17">
        <v>111371000000</v>
      </c>
      <c r="T36" s="17">
        <v>110963000000</v>
      </c>
      <c r="U36" s="17">
        <v>110086000000</v>
      </c>
      <c r="V36" s="17">
        <v>107932000000</v>
      </c>
      <c r="W36" s="17">
        <v>105197000000</v>
      </c>
      <c r="X36" s="17">
        <v>101638000000</v>
      </c>
      <c r="Y36" s="17">
        <v>99584500000</v>
      </c>
      <c r="Z36" s="17">
        <v>96808600000</v>
      </c>
      <c r="AA36" s="17">
        <v>94144500000</v>
      </c>
      <c r="AB36" s="17">
        <v>91276400000</v>
      </c>
      <c r="AC36" s="17">
        <v>88287600000</v>
      </c>
      <c r="AD36" s="17">
        <v>85562400000</v>
      </c>
    </row>
    <row r="37" spans="1:30" x14ac:dyDescent="0.25">
      <c r="A37" t="s">
        <v>293</v>
      </c>
      <c r="B37" t="s">
        <v>545</v>
      </c>
      <c r="C37" t="s">
        <v>610</v>
      </c>
      <c r="D37" t="str">
        <f>A37&amp;VLOOKUP("key_separator", Keys!$B:$C, 2, FALSE)&amp;B37&amp;VLOOKUP("key_separator", Keys!$B:$C, 2, FALSE)&amp;C37</f>
        <v>AL|biofuel diesel|exports</v>
      </c>
      <c r="E37" s="17">
        <v>3014380000000</v>
      </c>
      <c r="F37" s="17">
        <v>4126940000000</v>
      </c>
      <c r="G37" s="17">
        <v>3829740000000</v>
      </c>
      <c r="H37" s="17">
        <v>4014290000000</v>
      </c>
      <c r="I37" s="17">
        <v>4103720000000</v>
      </c>
      <c r="J37" s="17">
        <v>2877960000000</v>
      </c>
      <c r="K37" s="17">
        <v>3156730000000</v>
      </c>
      <c r="L37" s="17">
        <v>3283750000000</v>
      </c>
      <c r="M37" s="17">
        <v>3585660000000</v>
      </c>
      <c r="N37" s="17">
        <v>3712970000000</v>
      </c>
      <c r="O37" s="17">
        <v>3824650000000</v>
      </c>
      <c r="P37" s="17">
        <v>3430650000000</v>
      </c>
      <c r="Q37" s="17">
        <v>3753860000000</v>
      </c>
      <c r="R37" s="17">
        <v>3716870000000</v>
      </c>
      <c r="S37" s="17">
        <v>3646200000000</v>
      </c>
      <c r="T37" s="17">
        <v>3570800000000</v>
      </c>
      <c r="U37" s="17">
        <v>3486910000000</v>
      </c>
      <c r="V37" s="17">
        <v>3419300000000</v>
      </c>
      <c r="W37" s="17">
        <v>3348720000000</v>
      </c>
      <c r="X37" s="17">
        <v>3271330000000</v>
      </c>
      <c r="Y37" s="17">
        <v>3179660000000</v>
      </c>
      <c r="Z37" s="17">
        <v>3079900000000</v>
      </c>
      <c r="AA37" s="17">
        <v>2992240000000</v>
      </c>
      <c r="AB37" s="17">
        <v>2881710000000</v>
      </c>
      <c r="AC37" s="17">
        <v>2764110000000</v>
      </c>
      <c r="AD37" s="17">
        <v>2639880000000</v>
      </c>
    </row>
    <row r="38" spans="1:30" x14ac:dyDescent="0.25">
      <c r="A38" t="s">
        <v>293</v>
      </c>
      <c r="B38" t="s">
        <v>6618</v>
      </c>
      <c r="C38" t="s">
        <v>605</v>
      </c>
      <c r="D38" t="str">
        <f>A38&amp;VLOOKUP("key_separator", Keys!$B:$C, 2, FALSE)&amp;B38&amp;VLOOKUP("key_separator", Keys!$B:$C, 2, FALSE)&amp;C38</f>
        <v>AL|jet fuel or kerosene|production</v>
      </c>
      <c r="E38" s="17">
        <v>29039000000000</v>
      </c>
      <c r="F38" s="17">
        <v>28335100000000</v>
      </c>
      <c r="G38" s="17">
        <v>28521200000000</v>
      </c>
      <c r="H38" s="17">
        <v>28762100000000</v>
      </c>
      <c r="I38" s="17">
        <v>29003400000000</v>
      </c>
      <c r="J38" s="17">
        <v>29169100000000</v>
      </c>
      <c r="K38" s="17">
        <v>29131600000000</v>
      </c>
      <c r="L38" s="17">
        <v>29390000000000</v>
      </c>
      <c r="M38" s="17">
        <v>29303900000000</v>
      </c>
      <c r="N38" s="17">
        <v>29172100000000</v>
      </c>
      <c r="O38" s="17">
        <v>29234000000000</v>
      </c>
      <c r="P38" s="17">
        <v>29139800000000</v>
      </c>
      <c r="Q38" s="17">
        <v>29157600000000</v>
      </c>
      <c r="R38" s="17">
        <v>29321000000000</v>
      </c>
      <c r="S38" s="17">
        <v>29138700000000</v>
      </c>
      <c r="T38" s="17">
        <v>29384900000000</v>
      </c>
      <c r="U38" s="17">
        <v>29477100000000</v>
      </c>
      <c r="V38" s="17">
        <v>29572900000000</v>
      </c>
      <c r="W38" s="17">
        <v>29577200000000</v>
      </c>
      <c r="X38" s="17">
        <v>29539800000000</v>
      </c>
      <c r="Y38" s="17">
        <v>29487900000000</v>
      </c>
      <c r="Z38" s="17">
        <v>29266300000000</v>
      </c>
      <c r="AA38" s="17">
        <v>29384900000000</v>
      </c>
      <c r="AB38" s="17">
        <v>29323800000000</v>
      </c>
      <c r="AC38" s="17">
        <v>29416200000000</v>
      </c>
      <c r="AD38" s="17">
        <v>29274400000000</v>
      </c>
    </row>
    <row r="39" spans="1:30" x14ac:dyDescent="0.25">
      <c r="A39" t="s">
        <v>293</v>
      </c>
      <c r="B39" t="s">
        <v>6618</v>
      </c>
      <c r="C39" t="s">
        <v>608</v>
      </c>
      <c r="D39" t="str">
        <f>A39&amp;VLOOKUP("key_separator", Keys!$B:$C, 2, FALSE)&amp;B39&amp;VLOOKUP("key_separator", Keys!$B:$C, 2, FALSE)&amp;C39</f>
        <v>AL|jet fuel or kerosene|imports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x14ac:dyDescent="0.25">
      <c r="A40" t="s">
        <v>293</v>
      </c>
      <c r="B40" t="s">
        <v>6618</v>
      </c>
      <c r="C40" t="s">
        <v>610</v>
      </c>
      <c r="D40" t="str">
        <f>A40&amp;VLOOKUP("key_separator", Keys!$B:$C, 2, FALSE)&amp;B40&amp;VLOOKUP("key_separator", Keys!$B:$C, 2, FALSE)&amp;C40</f>
        <v>AL|jet fuel or kerosene|exports</v>
      </c>
      <c r="E40" s="17">
        <v>17827800000000</v>
      </c>
      <c r="F40" s="17">
        <v>17028600000000</v>
      </c>
      <c r="G40" s="17">
        <v>17233500000000</v>
      </c>
      <c r="H40" s="17">
        <v>17590300000000</v>
      </c>
      <c r="I40" s="17">
        <v>17831800000000</v>
      </c>
      <c r="J40" s="17">
        <v>17896300000000</v>
      </c>
      <c r="K40" s="17">
        <v>17829500000000</v>
      </c>
      <c r="L40" s="17">
        <v>18054700000000</v>
      </c>
      <c r="M40" s="17">
        <v>17839500000000</v>
      </c>
      <c r="N40" s="17">
        <v>17542900000000</v>
      </c>
      <c r="O40" s="17">
        <v>17416500000000</v>
      </c>
      <c r="P40" s="17">
        <v>17235700000000</v>
      </c>
      <c r="Q40" s="17">
        <v>17154300000000</v>
      </c>
      <c r="R40" s="17">
        <v>17194300000000</v>
      </c>
      <c r="S40" s="17">
        <v>16985400000000</v>
      </c>
      <c r="T40" s="17">
        <v>17139900000000</v>
      </c>
      <c r="U40" s="17">
        <v>17124400000000</v>
      </c>
      <c r="V40" s="17">
        <v>17087900000000</v>
      </c>
      <c r="W40" s="17">
        <v>17031100000000</v>
      </c>
      <c r="X40" s="17">
        <v>16916400000000</v>
      </c>
      <c r="Y40" s="17">
        <v>16691400000000</v>
      </c>
      <c r="Z40" s="17">
        <v>16387400000000</v>
      </c>
      <c r="AA40" s="17">
        <v>16522900000000</v>
      </c>
      <c r="AB40" s="17">
        <v>16357900000000</v>
      </c>
      <c r="AC40" s="17">
        <v>16434800000000</v>
      </c>
      <c r="AD40" s="17">
        <v>16255700000000</v>
      </c>
    </row>
    <row r="41" spans="1:30" x14ac:dyDescent="0.25">
      <c r="A41" t="s">
        <v>293</v>
      </c>
      <c r="B41" t="s">
        <v>6633</v>
      </c>
      <c r="C41" t="s">
        <v>605</v>
      </c>
      <c r="D41" t="str">
        <f>A41&amp;VLOOKUP("key_separator", Keys!$B:$C, 2, FALSE)&amp;B41&amp;VLOOKUP("key_separator", Keys!$B:$C, 2, FALSE)&amp;C41</f>
        <v>AL|heat|production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x14ac:dyDescent="0.25">
      <c r="A42" t="s">
        <v>293</v>
      </c>
      <c r="B42" t="s">
        <v>6633</v>
      </c>
      <c r="C42" t="s">
        <v>608</v>
      </c>
      <c r="D42" t="str">
        <f>A42&amp;VLOOKUP("key_separator", Keys!$B:$C, 2, FALSE)&amp;B42&amp;VLOOKUP("key_separator", Keys!$B:$C, 2, FALSE)&amp;C42</f>
        <v>AL|heat|imports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x14ac:dyDescent="0.25">
      <c r="A43" t="s">
        <v>293</v>
      </c>
      <c r="B43" t="s">
        <v>6633</v>
      </c>
      <c r="C43" t="s">
        <v>610</v>
      </c>
      <c r="D43" t="str">
        <f>A43&amp;VLOOKUP("key_separator", Keys!$B:$C, 2, FALSE)&amp;B43&amp;VLOOKUP("key_separator", Keys!$B:$C, 2, FALSE)&amp;C43</f>
        <v>AL|heat|exports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x14ac:dyDescent="0.25">
      <c r="A44" t="s">
        <v>293</v>
      </c>
      <c r="B44" t="s">
        <v>6634</v>
      </c>
      <c r="C44" t="s">
        <v>605</v>
      </c>
      <c r="D44" t="str">
        <f>A44&amp;VLOOKUP("key_separator", Keys!$B:$C, 2, FALSE)&amp;B44&amp;VLOOKUP("key_separator", Keys!$B:$C, 2, FALSE)&amp;C44</f>
        <v>AL|geothermal|production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</row>
    <row r="45" spans="1:30" x14ac:dyDescent="0.25">
      <c r="A45" t="s">
        <v>293</v>
      </c>
      <c r="B45" t="s">
        <v>6634</v>
      </c>
      <c r="C45" t="s">
        <v>608</v>
      </c>
      <c r="D45" t="str">
        <f>A45&amp;VLOOKUP("key_separator", Keys!$B:$C, 2, FALSE)&amp;B45&amp;VLOOKUP("key_separator", Keys!$B:$C, 2, FALSE)&amp;C45</f>
        <v>AL|geothermal|imports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</row>
    <row r="46" spans="1:30" x14ac:dyDescent="0.25">
      <c r="A46" t="s">
        <v>293</v>
      </c>
      <c r="B46" t="s">
        <v>6634</v>
      </c>
      <c r="C46" t="s">
        <v>610</v>
      </c>
      <c r="D46" t="str">
        <f>A46&amp;VLOOKUP("key_separator", Keys!$B:$C, 2, FALSE)&amp;B46&amp;VLOOKUP("key_separator", Keys!$B:$C, 2, FALSE)&amp;C46</f>
        <v>AL|geothermal|exports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x14ac:dyDescent="0.25">
      <c r="A47" t="s">
        <v>293</v>
      </c>
      <c r="B47" t="s">
        <v>500</v>
      </c>
      <c r="C47" t="s">
        <v>605</v>
      </c>
      <c r="D47" t="str">
        <f>A47&amp;VLOOKUP("key_separator", Keys!$B:$C, 2, FALSE)&amp;B47&amp;VLOOKUP("key_separator", Keys!$B:$C, 2, FALSE)&amp;C47</f>
        <v>AL|lignite|production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x14ac:dyDescent="0.25">
      <c r="A48" t="s">
        <v>293</v>
      </c>
      <c r="B48" t="s">
        <v>500</v>
      </c>
      <c r="C48" t="s">
        <v>608</v>
      </c>
      <c r="D48" t="str">
        <f>A48&amp;VLOOKUP("key_separator", Keys!$B:$C, 2, FALSE)&amp;B48&amp;VLOOKUP("key_separator", Keys!$B:$C, 2, FALSE)&amp;C48</f>
        <v>AL|lignite|imports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x14ac:dyDescent="0.25">
      <c r="A49" t="s">
        <v>293</v>
      </c>
      <c r="B49" t="s">
        <v>500</v>
      </c>
      <c r="C49" t="s">
        <v>610</v>
      </c>
      <c r="D49" t="str">
        <f>A49&amp;VLOOKUP("key_separator", Keys!$B:$C, 2, FALSE)&amp;B49&amp;VLOOKUP("key_separator", Keys!$B:$C, 2, FALSE)&amp;C49</f>
        <v>AL|lignite|exports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x14ac:dyDescent="0.25">
      <c r="A50" t="s">
        <v>293</v>
      </c>
      <c r="B50" t="s">
        <v>539</v>
      </c>
      <c r="C50" t="s">
        <v>605</v>
      </c>
      <c r="D50" t="str">
        <f>A50&amp;VLOOKUP("key_separator", Keys!$B:$C, 2, FALSE)&amp;B50&amp;VLOOKUP("key_separator", Keys!$B:$C, 2, FALSE)&amp;C50</f>
        <v>AL|crude oil|production</v>
      </c>
      <c r="E50" s="17">
        <v>38391500000000</v>
      </c>
      <c r="F50" s="17">
        <v>37527200000000</v>
      </c>
      <c r="G50" s="17">
        <v>38023700000000</v>
      </c>
      <c r="H50" s="17">
        <v>37601700000000</v>
      </c>
      <c r="I50" s="17">
        <v>36387400000000</v>
      </c>
      <c r="J50" s="17">
        <v>36569100000000</v>
      </c>
      <c r="K50" s="17">
        <v>35960300000000</v>
      </c>
      <c r="L50" s="17">
        <v>35974600000000</v>
      </c>
      <c r="M50" s="17">
        <v>34977700000000</v>
      </c>
      <c r="N50" s="17">
        <v>34281600000000</v>
      </c>
      <c r="O50" s="17">
        <v>33981400000000</v>
      </c>
      <c r="P50" s="17">
        <v>34615800000000</v>
      </c>
      <c r="Q50" s="17">
        <v>35549800000000</v>
      </c>
      <c r="R50" s="17">
        <v>36083000000000</v>
      </c>
      <c r="S50" s="17">
        <v>37313800000000</v>
      </c>
      <c r="T50" s="17">
        <v>38645100000000</v>
      </c>
      <c r="U50" s="17">
        <v>40197600000000</v>
      </c>
      <c r="V50" s="17">
        <v>41478800000000</v>
      </c>
      <c r="W50" s="17">
        <v>42697500000000</v>
      </c>
      <c r="X50" s="17">
        <v>43450300000000</v>
      </c>
      <c r="Y50" s="17">
        <v>43538800000000</v>
      </c>
      <c r="Z50" s="17">
        <v>43510800000000</v>
      </c>
      <c r="AA50" s="17">
        <v>43273800000000</v>
      </c>
      <c r="AB50" s="17">
        <v>42765000000000</v>
      </c>
      <c r="AC50" s="17">
        <v>42344700000000</v>
      </c>
      <c r="AD50" s="17">
        <v>41707400000000</v>
      </c>
    </row>
    <row r="51" spans="1:30" x14ac:dyDescent="0.25">
      <c r="A51" t="s">
        <v>293</v>
      </c>
      <c r="B51" t="s">
        <v>539</v>
      </c>
      <c r="C51" t="s">
        <v>608</v>
      </c>
      <c r="D51" t="str">
        <f>A51&amp;VLOOKUP("key_separator", Keys!$B:$C, 2, FALSE)&amp;B51&amp;VLOOKUP("key_separator", Keys!$B:$C, 2, FALSE)&amp;C51</f>
        <v>AL|crude oil|imports</v>
      </c>
      <c r="E51" s="17">
        <v>258921000000000</v>
      </c>
      <c r="F51" s="17">
        <v>259360000000000</v>
      </c>
      <c r="G51" s="17">
        <v>259108000000000</v>
      </c>
      <c r="H51" s="17">
        <v>259322000000000</v>
      </c>
      <c r="I51" s="17">
        <v>259938000000000</v>
      </c>
      <c r="J51" s="17">
        <v>259846000000000</v>
      </c>
      <c r="K51" s="17">
        <v>260154000000000</v>
      </c>
      <c r="L51" s="17">
        <v>260147000000000</v>
      </c>
      <c r="M51" s="17">
        <v>260653000000000</v>
      </c>
      <c r="N51" s="17">
        <v>261006000000000</v>
      </c>
      <c r="O51" s="17">
        <v>261158000000000</v>
      </c>
      <c r="P51" s="17">
        <v>260836000000000</v>
      </c>
      <c r="Q51" s="17">
        <v>260363000000000</v>
      </c>
      <c r="R51" s="17">
        <v>260092000000000</v>
      </c>
      <c r="S51" s="17">
        <v>259468000000000</v>
      </c>
      <c r="T51" s="17">
        <v>258793000000000</v>
      </c>
      <c r="U51" s="17">
        <v>258005000000000</v>
      </c>
      <c r="V51" s="17">
        <v>257356000000000</v>
      </c>
      <c r="W51" s="17">
        <v>256738000000000</v>
      </c>
      <c r="X51" s="17">
        <v>256356000000000</v>
      </c>
      <c r="Y51" s="17">
        <v>256311000000000</v>
      </c>
      <c r="Z51" s="17">
        <v>256325000000000</v>
      </c>
      <c r="AA51" s="17">
        <v>256445000000000</v>
      </c>
      <c r="AB51" s="17">
        <v>256703000000000</v>
      </c>
      <c r="AC51" s="17">
        <v>256916000000000</v>
      </c>
      <c r="AD51" s="17">
        <v>257240000000000</v>
      </c>
    </row>
    <row r="52" spans="1:30" x14ac:dyDescent="0.25">
      <c r="A52" t="s">
        <v>293</v>
      </c>
      <c r="B52" t="s">
        <v>539</v>
      </c>
      <c r="C52" t="s">
        <v>610</v>
      </c>
      <c r="D52" t="str">
        <f>A52&amp;VLOOKUP("key_separator", Keys!$B:$C, 2, FALSE)&amp;B52&amp;VLOOKUP("key_separator", Keys!$B:$C, 2, FALSE)&amp;C52</f>
        <v>AL|crude oil|exports</v>
      </c>
      <c r="E52" s="17">
        <v>18920900000000</v>
      </c>
      <c r="F52" s="17">
        <v>18494900000000</v>
      </c>
      <c r="G52" s="17">
        <v>18739600000000</v>
      </c>
      <c r="H52" s="17">
        <v>18531700000000</v>
      </c>
      <c r="I52" s="17">
        <v>17933200000000</v>
      </c>
      <c r="J52" s="17">
        <v>18022700000000</v>
      </c>
      <c r="K52" s="17">
        <v>17722700000000</v>
      </c>
      <c r="L52" s="17">
        <v>17729800000000</v>
      </c>
      <c r="M52" s="17">
        <v>17238400000000</v>
      </c>
      <c r="N52" s="17">
        <v>16895400000000</v>
      </c>
      <c r="O52" s="17">
        <v>16747400000000</v>
      </c>
      <c r="P52" s="17">
        <v>17060100000000</v>
      </c>
      <c r="Q52" s="17">
        <v>17520400000000</v>
      </c>
      <c r="R52" s="17">
        <v>17783100000000</v>
      </c>
      <c r="S52" s="17">
        <v>18389700000000</v>
      </c>
      <c r="T52" s="17">
        <v>19045900000000</v>
      </c>
      <c r="U52" s="17">
        <v>19811000000000</v>
      </c>
      <c r="V52" s="17">
        <v>20442400000000</v>
      </c>
      <c r="W52" s="17">
        <v>21043100000000</v>
      </c>
      <c r="X52" s="17">
        <v>21414100000000</v>
      </c>
      <c r="Y52" s="17">
        <v>21457700000000</v>
      </c>
      <c r="Z52" s="17">
        <v>21443900000000</v>
      </c>
      <c r="AA52" s="17">
        <v>21327100000000</v>
      </c>
      <c r="AB52" s="17">
        <v>21076300000000</v>
      </c>
      <c r="AC52" s="17">
        <v>20869200000000</v>
      </c>
      <c r="AD52" s="17">
        <v>20555100000000</v>
      </c>
    </row>
    <row r="53" spans="1:30" x14ac:dyDescent="0.25">
      <c r="A53" t="s">
        <v>293</v>
      </c>
      <c r="B53" t="s">
        <v>6635</v>
      </c>
      <c r="C53" t="s">
        <v>605</v>
      </c>
      <c r="D53" t="str">
        <f>A53&amp;VLOOKUP("key_separator", Keys!$B:$C, 2, FALSE)&amp;B53&amp;VLOOKUP("key_separator", Keys!$B:$C, 2, FALSE)&amp;C53</f>
        <v>AL|heavy or residual fuel oil|production</v>
      </c>
      <c r="E53" s="17">
        <v>5640910000000</v>
      </c>
      <c r="F53" s="17">
        <v>5504190000000</v>
      </c>
      <c r="G53" s="17">
        <v>5540340000000</v>
      </c>
      <c r="H53" s="17">
        <v>5587120000000</v>
      </c>
      <c r="I53" s="17">
        <v>5634010000000</v>
      </c>
      <c r="J53" s="17">
        <v>5666200000000</v>
      </c>
      <c r="K53" s="17">
        <v>5658920000000</v>
      </c>
      <c r="L53" s="17">
        <v>5709100000000</v>
      </c>
      <c r="M53" s="17">
        <v>5692370000000</v>
      </c>
      <c r="N53" s="17">
        <v>5666780000000</v>
      </c>
      <c r="O53" s="17">
        <v>5678800000000</v>
      </c>
      <c r="P53" s="17">
        <v>5660500000000</v>
      </c>
      <c r="Q53" s="17">
        <v>5663960000000</v>
      </c>
      <c r="R53" s="17">
        <v>5695710000000</v>
      </c>
      <c r="S53" s="17">
        <v>5660280000000</v>
      </c>
      <c r="T53" s="17">
        <v>5708110000000</v>
      </c>
      <c r="U53" s="17">
        <v>5726020000000</v>
      </c>
      <c r="V53" s="17">
        <v>5744630000000</v>
      </c>
      <c r="W53" s="17">
        <v>5745470000000</v>
      </c>
      <c r="X53" s="17">
        <v>5738210000000</v>
      </c>
      <c r="Y53" s="17">
        <v>5728130000000</v>
      </c>
      <c r="Z53" s="17">
        <v>5685080000000</v>
      </c>
      <c r="AA53" s="17">
        <v>5708120000000</v>
      </c>
      <c r="AB53" s="17">
        <v>5696250000000</v>
      </c>
      <c r="AC53" s="17">
        <v>5714190000000</v>
      </c>
      <c r="AD53" s="17">
        <v>5686650000000</v>
      </c>
    </row>
    <row r="54" spans="1:30" x14ac:dyDescent="0.25">
      <c r="A54" t="s">
        <v>293</v>
      </c>
      <c r="B54" t="s">
        <v>6635</v>
      </c>
      <c r="C54" t="s">
        <v>608</v>
      </c>
      <c r="D54" t="str">
        <f>A54&amp;VLOOKUP("key_separator", Keys!$B:$C, 2, FALSE)&amp;B54&amp;VLOOKUP("key_separator", Keys!$B:$C, 2, FALSE)&amp;C54</f>
        <v>AL|heavy or residual fuel oil|imports</v>
      </c>
      <c r="E54" s="17">
        <v>17288700000000</v>
      </c>
      <c r="F54" s="17">
        <v>17417700000000</v>
      </c>
      <c r="G54" s="17">
        <v>17437400000000</v>
      </c>
      <c r="H54" s="17">
        <v>17500200000000</v>
      </c>
      <c r="I54" s="17">
        <v>17854700000000</v>
      </c>
      <c r="J54" s="17">
        <v>18229100000000</v>
      </c>
      <c r="K54" s="17">
        <v>18589900000000</v>
      </c>
      <c r="L54" s="17">
        <v>18905300000000</v>
      </c>
      <c r="M54" s="17">
        <v>19223200000000</v>
      </c>
      <c r="N54" s="17">
        <v>19482900000000</v>
      </c>
      <c r="O54" s="17">
        <v>19748400000000</v>
      </c>
      <c r="P54" s="17">
        <v>19988700000000</v>
      </c>
      <c r="Q54" s="17">
        <v>20157000000000</v>
      </c>
      <c r="R54" s="17">
        <v>20274800000000</v>
      </c>
      <c r="S54" s="17">
        <v>20424400000000</v>
      </c>
      <c r="T54" s="17">
        <v>20480100000000</v>
      </c>
      <c r="U54" s="17">
        <v>20532400000000</v>
      </c>
      <c r="V54" s="17">
        <v>20642600000000</v>
      </c>
      <c r="W54" s="17">
        <v>20735400000000</v>
      </c>
      <c r="X54" s="17">
        <v>20846000000000</v>
      </c>
      <c r="Y54" s="17">
        <v>21034900000000</v>
      </c>
      <c r="Z54" s="17">
        <v>21260200000000</v>
      </c>
      <c r="AA54" s="17">
        <v>21432600000000</v>
      </c>
      <c r="AB54" s="17">
        <v>21622300000000</v>
      </c>
      <c r="AC54" s="17">
        <v>21800800000000</v>
      </c>
      <c r="AD54" s="17">
        <v>22045100000000</v>
      </c>
    </row>
    <row r="55" spans="1:30" x14ac:dyDescent="0.25">
      <c r="A55" t="s">
        <v>293</v>
      </c>
      <c r="B55" t="s">
        <v>6635</v>
      </c>
      <c r="C55" t="s">
        <v>610</v>
      </c>
      <c r="D55" t="str">
        <f>A55&amp;VLOOKUP("key_separator", Keys!$B:$C, 2, FALSE)&amp;B55&amp;VLOOKUP("key_separator", Keys!$B:$C, 2, FALSE)&amp;C55</f>
        <v>AL|heavy or residual fuel oil|exports</v>
      </c>
      <c r="E55" s="17">
        <v>2028150000000</v>
      </c>
      <c r="F55" s="17">
        <v>1978990000000</v>
      </c>
      <c r="G55" s="17">
        <v>1991990000000</v>
      </c>
      <c r="H55" s="17">
        <v>2008810000000</v>
      </c>
      <c r="I55" s="17">
        <v>2025670000000</v>
      </c>
      <c r="J55" s="17">
        <v>2037240000000</v>
      </c>
      <c r="K55" s="17">
        <v>2034630000000</v>
      </c>
      <c r="L55" s="17">
        <v>2052670000000</v>
      </c>
      <c r="M55" s="17">
        <v>2046650000000</v>
      </c>
      <c r="N55" s="17">
        <v>2037450000000</v>
      </c>
      <c r="O55" s="17">
        <v>2041770000000</v>
      </c>
      <c r="P55" s="17">
        <v>2035200000000</v>
      </c>
      <c r="Q55" s="17">
        <v>2036440000000</v>
      </c>
      <c r="R55" s="17">
        <v>2047850000000</v>
      </c>
      <c r="S55" s="17">
        <v>2035120000000</v>
      </c>
      <c r="T55" s="17">
        <v>2052310000000</v>
      </c>
      <c r="U55" s="17">
        <v>2058750000000</v>
      </c>
      <c r="V55" s="17">
        <v>2065440000000</v>
      </c>
      <c r="W55" s="17">
        <v>2065750000000</v>
      </c>
      <c r="X55" s="17">
        <v>2063130000000</v>
      </c>
      <c r="Y55" s="17">
        <v>2059510000000</v>
      </c>
      <c r="Z55" s="17">
        <v>2044030000000</v>
      </c>
      <c r="AA55" s="17">
        <v>2052310000000</v>
      </c>
      <c r="AB55" s="17">
        <v>2048050000000</v>
      </c>
      <c r="AC55" s="17">
        <v>2054500000000</v>
      </c>
      <c r="AD55" s="17">
        <v>2044600000000</v>
      </c>
    </row>
    <row r="56" spans="1:30" x14ac:dyDescent="0.25">
      <c r="A56" t="s">
        <v>293</v>
      </c>
      <c r="B56" t="s">
        <v>6622</v>
      </c>
      <c r="C56" t="s">
        <v>605</v>
      </c>
      <c r="D56" t="str">
        <f>A56&amp;VLOOKUP("key_separator", Keys!$B:$C, 2, FALSE)&amp;B56&amp;VLOOKUP("key_separator", Keys!$B:$C, 2, FALSE)&amp;C56</f>
        <v>AL|LPG propane or butane|production</v>
      </c>
      <c r="E56" s="17">
        <v>9367740000000</v>
      </c>
      <c r="F56" s="17">
        <v>9566650000000</v>
      </c>
      <c r="G56" s="17">
        <v>10591300000000</v>
      </c>
      <c r="H56" s="17">
        <v>10490300000000</v>
      </c>
      <c r="I56" s="17">
        <v>10518200000000</v>
      </c>
      <c r="J56" s="17">
        <v>10573600000000</v>
      </c>
      <c r="K56" s="17">
        <v>11089100000000</v>
      </c>
      <c r="L56" s="17">
        <v>11580300000000</v>
      </c>
      <c r="M56" s="17">
        <v>12046200000000</v>
      </c>
      <c r="N56" s="17">
        <v>12377800000000</v>
      </c>
      <c r="O56" s="17">
        <v>12630500000000</v>
      </c>
      <c r="P56" s="17">
        <v>12767700000000</v>
      </c>
      <c r="Q56" s="17">
        <v>12983300000000</v>
      </c>
      <c r="R56" s="17">
        <v>13213000000000</v>
      </c>
      <c r="S56" s="17">
        <v>13411500000000</v>
      </c>
      <c r="T56" s="17">
        <v>13742100000000</v>
      </c>
      <c r="U56" s="17">
        <v>14034700000000</v>
      </c>
      <c r="V56" s="17">
        <v>14196000000000</v>
      </c>
      <c r="W56" s="17">
        <v>14268000000000</v>
      </c>
      <c r="X56" s="17">
        <v>14208000000000</v>
      </c>
      <c r="Y56" s="17">
        <v>14059700000000</v>
      </c>
      <c r="Z56" s="17">
        <v>13936100000000</v>
      </c>
      <c r="AA56" s="17">
        <v>13963500000000</v>
      </c>
      <c r="AB56" s="17">
        <v>14051500000000</v>
      </c>
      <c r="AC56" s="17">
        <v>14102000000000</v>
      </c>
      <c r="AD56" s="17">
        <v>14070600000000</v>
      </c>
    </row>
    <row r="57" spans="1:30" x14ac:dyDescent="0.25">
      <c r="A57" t="s">
        <v>293</v>
      </c>
      <c r="B57" t="s">
        <v>6622</v>
      </c>
      <c r="C57" t="s">
        <v>608</v>
      </c>
      <c r="D57" t="str">
        <f>A57&amp;VLOOKUP("key_separator", Keys!$B:$C, 2, FALSE)&amp;B57&amp;VLOOKUP("key_separator", Keys!$B:$C, 2, FALSE)&amp;C57</f>
        <v>AL|LPG propane or butane|imports</v>
      </c>
      <c r="E57" s="17">
        <v>525808000000</v>
      </c>
      <c r="F57" s="17">
        <v>277779000000</v>
      </c>
      <c r="G57" s="17">
        <v>3250910000</v>
      </c>
      <c r="H57" s="17">
        <v>52960800000</v>
      </c>
      <c r="I57" s="17">
        <v>81609100000</v>
      </c>
      <c r="J57" s="17">
        <v>54497100000</v>
      </c>
      <c r="K57" s="17">
        <v>71543300000</v>
      </c>
      <c r="L57" s="17">
        <v>162262000000</v>
      </c>
      <c r="M57" s="17">
        <v>157745000000</v>
      </c>
      <c r="N57" s="17">
        <v>183956000000</v>
      </c>
      <c r="O57" s="17">
        <v>152758000000</v>
      </c>
      <c r="P57" s="17">
        <v>235177000000</v>
      </c>
      <c r="Q57" s="17">
        <v>207742000000</v>
      </c>
      <c r="R57" s="17">
        <v>207075000000</v>
      </c>
      <c r="S57" s="17">
        <v>309297000000</v>
      </c>
      <c r="T57" s="17">
        <v>299291000000</v>
      </c>
      <c r="U57" s="17">
        <v>325576000000</v>
      </c>
      <c r="V57" s="17">
        <v>294220000000</v>
      </c>
      <c r="W57" s="17">
        <v>372580000000</v>
      </c>
      <c r="X57" s="17">
        <v>307581000000</v>
      </c>
      <c r="Y57" s="17">
        <v>369398000000</v>
      </c>
      <c r="Z57" s="17">
        <v>403755000000</v>
      </c>
      <c r="AA57" s="17">
        <v>439776000000</v>
      </c>
      <c r="AB57" s="17">
        <v>405415000000</v>
      </c>
      <c r="AC57" s="17">
        <v>418441000000</v>
      </c>
      <c r="AD57" s="17">
        <v>385668000000</v>
      </c>
    </row>
    <row r="58" spans="1:30" x14ac:dyDescent="0.25">
      <c r="A58" t="s">
        <v>293</v>
      </c>
      <c r="B58" t="s">
        <v>6622</v>
      </c>
      <c r="C58" t="s">
        <v>610</v>
      </c>
      <c r="D58" t="str">
        <f>A58&amp;VLOOKUP("key_separator", Keys!$B:$C, 2, FALSE)&amp;B58&amp;VLOOKUP("key_separator", Keys!$B:$C, 2, FALSE)&amp;C58</f>
        <v>AL|LPG propane or butane|exports</v>
      </c>
      <c r="E58" s="17">
        <v>0</v>
      </c>
      <c r="F58" s="17">
        <v>0</v>
      </c>
      <c r="G58" s="17">
        <v>135230000000</v>
      </c>
      <c r="H58" s="17">
        <v>28172900</v>
      </c>
      <c r="I58" s="17">
        <v>110004000000</v>
      </c>
      <c r="J58" s="17">
        <v>162120000000</v>
      </c>
      <c r="K58" s="17">
        <v>689914000000</v>
      </c>
      <c r="L58" s="17">
        <v>1181960000000</v>
      </c>
      <c r="M58" s="17">
        <v>1661040000000</v>
      </c>
      <c r="N58" s="17">
        <v>1999020000000</v>
      </c>
      <c r="O58" s="17">
        <v>2187920000000</v>
      </c>
      <c r="P58" s="17">
        <v>2366460000000</v>
      </c>
      <c r="Q58" s="17">
        <v>2485940000000</v>
      </c>
      <c r="R58" s="17">
        <v>2646860000000</v>
      </c>
      <c r="S58" s="17">
        <v>2867260000000</v>
      </c>
      <c r="T58" s="17">
        <v>3125020000000</v>
      </c>
      <c r="U58" s="17">
        <v>3397240000000</v>
      </c>
      <c r="V58" s="17">
        <v>3464820000000</v>
      </c>
      <c r="W58" s="17">
        <v>3556860000000</v>
      </c>
      <c r="X58" s="17">
        <v>3368620000000</v>
      </c>
      <c r="Y58" s="17">
        <v>3204680000000</v>
      </c>
      <c r="Z58" s="17">
        <v>3037600000000</v>
      </c>
      <c r="AA58" s="17">
        <v>3019040000000</v>
      </c>
      <c r="AB58" s="17">
        <v>2999400000000</v>
      </c>
      <c r="AC58" s="17">
        <v>3007560000000</v>
      </c>
      <c r="AD58" s="17">
        <v>2868780000000</v>
      </c>
    </row>
    <row r="59" spans="1:30" x14ac:dyDescent="0.25">
      <c r="A59" t="s">
        <v>293</v>
      </c>
      <c r="B59" t="s">
        <v>6623</v>
      </c>
      <c r="C59" t="s">
        <v>605</v>
      </c>
      <c r="D59" t="str">
        <f>A59&amp;VLOOKUP("key_separator", Keys!$B:$C, 2, FALSE)&amp;B59&amp;VLOOKUP("key_separator", Keys!$B:$C, 2, FALSE)&amp;C59</f>
        <v>AL|municipal solid waste|production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0</v>
      </c>
      <c r="R59" s="17">
        <v>0</v>
      </c>
      <c r="S59" s="17">
        <v>0</v>
      </c>
      <c r="T59" s="17">
        <v>0</v>
      </c>
      <c r="U59" s="17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x14ac:dyDescent="0.25">
      <c r="A60" t="s">
        <v>293</v>
      </c>
      <c r="B60" t="s">
        <v>6623</v>
      </c>
      <c r="C60" t="s">
        <v>608</v>
      </c>
      <c r="D60" t="str">
        <f>A60&amp;VLOOKUP("key_separator", Keys!$B:$C, 2, FALSE)&amp;B60&amp;VLOOKUP("key_separator", Keys!$B:$C, 2, FALSE)&amp;C60</f>
        <v>AL|municipal solid waste|imports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7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x14ac:dyDescent="0.25">
      <c r="A61" t="s">
        <v>293</v>
      </c>
      <c r="B61" t="s">
        <v>6623</v>
      </c>
      <c r="C61" t="s">
        <v>610</v>
      </c>
      <c r="D61" t="str">
        <f>A61&amp;VLOOKUP("key_separator", Keys!$B:$C, 2, FALSE)&amp;B61&amp;VLOOKUP("key_separator", Keys!$B:$C, 2, FALSE)&amp;C61</f>
        <v>AL|municipal solid waste|exports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7">
        <v>0</v>
      </c>
      <c r="T61" s="17">
        <v>0</v>
      </c>
      <c r="U61" s="17">
        <v>0</v>
      </c>
      <c r="V61" s="17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x14ac:dyDescent="0.25">
      <c r="A62" t="s">
        <v>293</v>
      </c>
      <c r="B62" t="s">
        <v>629</v>
      </c>
      <c r="C62" t="s">
        <v>605</v>
      </c>
      <c r="D62" t="str">
        <f>A62&amp;VLOOKUP("key_separator", Keys!$B:$C, 2, FALSE)&amp;B62&amp;VLOOKUP("key_separator", Keys!$B:$C, 2, FALSE)&amp;C62</f>
        <v>AL|hydrogen|production</v>
      </c>
      <c r="E62" s="17">
        <v>5338120000000</v>
      </c>
      <c r="F62" s="17">
        <v>5069590000000</v>
      </c>
      <c r="G62" s="17">
        <v>5059750000000</v>
      </c>
      <c r="H62" s="17">
        <v>5066250000000</v>
      </c>
      <c r="I62" s="17">
        <v>5116210000000</v>
      </c>
      <c r="J62" s="17">
        <v>5105090000000</v>
      </c>
      <c r="K62" s="17">
        <v>5046690000000</v>
      </c>
      <c r="L62" s="17">
        <v>5033510000000</v>
      </c>
      <c r="M62" s="17">
        <v>5057930000000</v>
      </c>
      <c r="N62" s="17">
        <v>5161980000000</v>
      </c>
      <c r="O62" s="17">
        <v>5211320000000</v>
      </c>
      <c r="P62" s="17">
        <v>5225160000000</v>
      </c>
      <c r="Q62" s="17">
        <v>5318680000000</v>
      </c>
      <c r="R62" s="17">
        <v>5367190000000</v>
      </c>
      <c r="S62" s="17">
        <v>5406880000000</v>
      </c>
      <c r="T62" s="17">
        <v>5413450000000</v>
      </c>
      <c r="U62" s="17">
        <v>5446730000000</v>
      </c>
      <c r="V62" s="17">
        <v>5470980000000</v>
      </c>
      <c r="W62" s="17">
        <v>5521800000000</v>
      </c>
      <c r="X62" s="17">
        <v>5632500000000</v>
      </c>
      <c r="Y62" s="17">
        <v>5707320000000</v>
      </c>
      <c r="Z62" s="17">
        <v>5746990000000</v>
      </c>
      <c r="AA62" s="17">
        <v>5804630000000</v>
      </c>
      <c r="AB62" s="17">
        <v>5842360000000</v>
      </c>
      <c r="AC62" s="17">
        <v>5871590000000</v>
      </c>
      <c r="AD62" s="17">
        <v>5905430000000</v>
      </c>
    </row>
    <row r="63" spans="1:30" x14ac:dyDescent="0.25">
      <c r="A63" t="s">
        <v>293</v>
      </c>
      <c r="B63" t="s">
        <v>629</v>
      </c>
      <c r="C63" t="s">
        <v>608</v>
      </c>
      <c r="D63" t="str">
        <f>A63&amp;VLOOKUP("key_separator", Keys!$B:$C, 2, FALSE)&amp;B63&amp;VLOOKUP("key_separator", Keys!$B:$C, 2, FALSE)&amp;C63</f>
        <v>AL|hydrogen|imports</v>
      </c>
      <c r="E63" s="17">
        <v>353140000000</v>
      </c>
      <c r="F63" s="17">
        <v>570886000000</v>
      </c>
      <c r="G63" s="17">
        <v>579608000000</v>
      </c>
      <c r="H63" s="17">
        <v>597203000000</v>
      </c>
      <c r="I63" s="17">
        <v>515614000000</v>
      </c>
      <c r="J63" s="17">
        <v>535409000000</v>
      </c>
      <c r="K63" s="17">
        <v>623734000000</v>
      </c>
      <c r="L63" s="17">
        <v>660851000000</v>
      </c>
      <c r="M63" s="17">
        <v>669334000000</v>
      </c>
      <c r="N63" s="17">
        <v>604964000000</v>
      </c>
      <c r="O63" s="17">
        <v>598558000000</v>
      </c>
      <c r="P63" s="17">
        <v>632284000000</v>
      </c>
      <c r="Q63" s="17">
        <v>578229000000</v>
      </c>
      <c r="R63" s="17">
        <v>572170000000</v>
      </c>
      <c r="S63" s="17">
        <v>592114000000</v>
      </c>
      <c r="T63" s="17">
        <v>643019000000</v>
      </c>
      <c r="U63" s="17">
        <v>673514000000</v>
      </c>
      <c r="V63" s="17">
        <v>722134000000</v>
      </c>
      <c r="W63" s="17">
        <v>740359000000</v>
      </c>
      <c r="X63" s="17">
        <v>698748000000</v>
      </c>
      <c r="Y63" s="17">
        <v>695777000000</v>
      </c>
      <c r="Z63" s="17">
        <v>728024000000</v>
      </c>
      <c r="AA63" s="17">
        <v>745636000000</v>
      </c>
      <c r="AB63" s="17">
        <v>776081000000</v>
      </c>
      <c r="AC63" s="17">
        <v>802731000000</v>
      </c>
      <c r="AD63" s="17">
        <v>835344000000</v>
      </c>
    </row>
    <row r="64" spans="1:30" x14ac:dyDescent="0.25">
      <c r="A64" t="s">
        <v>293</v>
      </c>
      <c r="B64" t="s">
        <v>629</v>
      </c>
      <c r="C64" t="s">
        <v>610</v>
      </c>
      <c r="D64" t="str">
        <f>A64&amp;VLOOKUP("key_separator", Keys!$B:$C, 2, FALSE)&amp;B64&amp;VLOOKUP("key_separator", Keys!$B:$C, 2, FALSE)&amp;C64</f>
        <v>AL|hydrogen|exports</v>
      </c>
      <c r="E64" s="17">
        <v>0</v>
      </c>
      <c r="F64" s="17">
        <v>0</v>
      </c>
      <c r="G64" s="17">
        <v>0</v>
      </c>
      <c r="H64" s="17">
        <v>0</v>
      </c>
      <c r="I64" s="17">
        <v>0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x14ac:dyDescent="0.25">
      <c r="A65" t="s">
        <v>300</v>
      </c>
      <c r="B65" t="s">
        <v>6629</v>
      </c>
      <c r="C65" t="s">
        <v>605</v>
      </c>
      <c r="D65" t="str">
        <f>A65&amp;VLOOKUP("key_separator", Keys!$B:$C, 2, FALSE)&amp;B65&amp;VLOOKUP("key_separator", Keys!$B:$C, 2, FALSE)&amp;C65</f>
        <v>AR|electricity|production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0</v>
      </c>
      <c r="Q65" s="17">
        <v>0</v>
      </c>
      <c r="R65" s="17">
        <v>0</v>
      </c>
      <c r="S65" s="17">
        <v>0</v>
      </c>
      <c r="T65" s="17">
        <v>0</v>
      </c>
      <c r="U65" s="17">
        <v>0</v>
      </c>
      <c r="V65" s="17">
        <v>0</v>
      </c>
      <c r="W65" s="17">
        <v>0</v>
      </c>
      <c r="X65" s="17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x14ac:dyDescent="0.25">
      <c r="A66" t="s">
        <v>300</v>
      </c>
      <c r="B66" t="s">
        <v>6629</v>
      </c>
      <c r="C66" t="s">
        <v>608</v>
      </c>
      <c r="D66" t="str">
        <f>A66&amp;VLOOKUP("key_separator", Keys!$B:$C, 2, FALSE)&amp;B66&amp;VLOOKUP("key_separator", Keys!$B:$C, 2, FALSE)&amp;C66</f>
        <v>AR|electricity|imports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0</v>
      </c>
      <c r="Q66" s="17">
        <v>0</v>
      </c>
      <c r="R66" s="17">
        <v>0</v>
      </c>
      <c r="S66" s="17">
        <v>0</v>
      </c>
      <c r="T66" s="17">
        <v>0</v>
      </c>
      <c r="U66" s="17">
        <v>0</v>
      </c>
      <c r="V66" s="17">
        <v>0</v>
      </c>
      <c r="W66" s="17">
        <v>0</v>
      </c>
      <c r="X66" s="17">
        <v>0</v>
      </c>
      <c r="Y66" s="17">
        <v>0</v>
      </c>
      <c r="Z66" s="17">
        <v>0</v>
      </c>
      <c r="AA66" s="17">
        <v>0</v>
      </c>
      <c r="AB66" s="17">
        <v>0</v>
      </c>
      <c r="AC66" s="17">
        <v>0</v>
      </c>
      <c r="AD66" s="17">
        <v>0</v>
      </c>
    </row>
    <row r="67" spans="1:30" x14ac:dyDescent="0.25">
      <c r="A67" t="s">
        <v>300</v>
      </c>
      <c r="B67" t="s">
        <v>6629</v>
      </c>
      <c r="C67" t="s">
        <v>610</v>
      </c>
      <c r="D67" t="str">
        <f>A67&amp;VLOOKUP("key_separator", Keys!$B:$C, 2, FALSE)&amp;B67&amp;VLOOKUP("key_separator", Keys!$B:$C, 2, FALSE)&amp;C67</f>
        <v>AR|electricity|exports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7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0</v>
      </c>
      <c r="X67" s="17">
        <v>0</v>
      </c>
      <c r="Y67" s="17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x14ac:dyDescent="0.25">
      <c r="A68" t="s">
        <v>300</v>
      </c>
      <c r="B68" t="s">
        <v>6610</v>
      </c>
      <c r="C68" t="s">
        <v>605</v>
      </c>
      <c r="D68" t="str">
        <f>A68&amp;VLOOKUP("key_separator", Keys!$B:$C, 2, FALSE)&amp;B68&amp;VLOOKUP("key_separator", Keys!$B:$C, 2, FALSE)&amp;C68</f>
        <v>AR|hard coal|production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x14ac:dyDescent="0.25">
      <c r="A69" t="s">
        <v>300</v>
      </c>
      <c r="B69" t="s">
        <v>6610</v>
      </c>
      <c r="C69" t="s">
        <v>608</v>
      </c>
      <c r="D69" t="str">
        <f>A69&amp;VLOOKUP("key_separator", Keys!$B:$C, 2, FALSE)&amp;B69&amp;VLOOKUP("key_separator", Keys!$B:$C, 2, FALSE)&amp;C69</f>
        <v>AR|hard coal|imports</v>
      </c>
      <c r="E69" s="17">
        <v>204563000000000</v>
      </c>
      <c r="F69" s="17">
        <v>282621000000000</v>
      </c>
      <c r="G69" s="17">
        <v>264561000000000</v>
      </c>
      <c r="H69" s="17">
        <v>273759000000000</v>
      </c>
      <c r="I69" s="17">
        <v>282719000000000</v>
      </c>
      <c r="J69" s="17">
        <v>320699000000000</v>
      </c>
      <c r="K69" s="17">
        <v>341759000000000</v>
      </c>
      <c r="L69" s="17">
        <v>347093000000000</v>
      </c>
      <c r="M69" s="17">
        <v>349826000000000</v>
      </c>
      <c r="N69" s="17">
        <v>351934000000000</v>
      </c>
      <c r="O69" s="17">
        <v>356624000000000</v>
      </c>
      <c r="P69" s="17">
        <v>361569000000000</v>
      </c>
      <c r="Q69" s="17">
        <v>364647000000000</v>
      </c>
      <c r="R69" s="17">
        <v>369702000000000</v>
      </c>
      <c r="S69" s="17">
        <v>375325000000000</v>
      </c>
      <c r="T69" s="17">
        <v>379798000000000</v>
      </c>
      <c r="U69" s="17">
        <v>383077000000000</v>
      </c>
      <c r="V69" s="17">
        <v>381638000000000</v>
      </c>
      <c r="W69" s="17">
        <v>377975000000000</v>
      </c>
      <c r="X69" s="17">
        <v>375748000000000</v>
      </c>
      <c r="Y69" s="17">
        <v>368805000000000</v>
      </c>
      <c r="Z69" s="17">
        <v>365805000000000</v>
      </c>
      <c r="AA69" s="17">
        <v>364176000000000</v>
      </c>
      <c r="AB69" s="17">
        <v>360194000000000</v>
      </c>
      <c r="AC69" s="17">
        <v>358518000000000</v>
      </c>
      <c r="AD69" s="17">
        <v>353037000000000</v>
      </c>
    </row>
    <row r="70" spans="1:30" x14ac:dyDescent="0.25">
      <c r="A70" t="s">
        <v>300</v>
      </c>
      <c r="B70" t="s">
        <v>6610</v>
      </c>
      <c r="C70" t="s">
        <v>610</v>
      </c>
      <c r="D70" t="str">
        <f>A70&amp;VLOOKUP("key_separator", Keys!$B:$C, 2, FALSE)&amp;B70&amp;VLOOKUP("key_separator", Keys!$B:$C, 2, FALSE)&amp;C70</f>
        <v>AR|hard coal|exports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x14ac:dyDescent="0.25">
      <c r="A71" t="s">
        <v>300</v>
      </c>
      <c r="B71" t="s">
        <v>6611</v>
      </c>
      <c r="C71" t="s">
        <v>605</v>
      </c>
      <c r="D71" t="str">
        <f>A71&amp;VLOOKUP("key_separator", Keys!$B:$C, 2, FALSE)&amp;B71&amp;VLOOKUP("key_separator", Keys!$B:$C, 2, FALSE)&amp;C71</f>
        <v>AR|natural gas|production</v>
      </c>
      <c r="E71" s="17">
        <v>368311000000000</v>
      </c>
      <c r="F71" s="17">
        <v>333938000000000</v>
      </c>
      <c r="G71" s="17">
        <v>303596000000000</v>
      </c>
      <c r="H71" s="17">
        <v>284681000000000</v>
      </c>
      <c r="I71" s="17">
        <v>266946000000000</v>
      </c>
      <c r="J71" s="17">
        <v>259590000000000</v>
      </c>
      <c r="K71" s="17">
        <v>284142000000000</v>
      </c>
      <c r="L71" s="17">
        <v>309558000000000</v>
      </c>
      <c r="M71" s="17">
        <v>329816000000000</v>
      </c>
      <c r="N71" s="17">
        <v>361770000000000</v>
      </c>
      <c r="O71" s="17">
        <v>389717000000000</v>
      </c>
      <c r="P71" s="17">
        <v>413998000000000</v>
      </c>
      <c r="Q71" s="17">
        <v>436077000000000</v>
      </c>
      <c r="R71" s="17">
        <v>450387000000000</v>
      </c>
      <c r="S71" s="17">
        <v>486500000000000</v>
      </c>
      <c r="T71" s="17">
        <v>519338000000000</v>
      </c>
      <c r="U71" s="17">
        <v>543657000000000</v>
      </c>
      <c r="V71" s="17">
        <v>555128000000000</v>
      </c>
      <c r="W71" s="17">
        <v>566423000000000</v>
      </c>
      <c r="X71" s="17">
        <v>574161000000000</v>
      </c>
      <c r="Y71" s="17">
        <v>574122000000000</v>
      </c>
      <c r="Z71" s="17">
        <v>573801000000000</v>
      </c>
      <c r="AA71" s="17">
        <v>571087000000000</v>
      </c>
      <c r="AB71" s="17">
        <v>570493000000000</v>
      </c>
      <c r="AC71" s="17">
        <v>565808000000000</v>
      </c>
      <c r="AD71" s="17">
        <v>557932000000000</v>
      </c>
    </row>
    <row r="72" spans="1:30" x14ac:dyDescent="0.25">
      <c r="A72" t="s">
        <v>300</v>
      </c>
      <c r="B72" t="s">
        <v>6611</v>
      </c>
      <c r="C72" t="s">
        <v>608</v>
      </c>
      <c r="D72" t="str">
        <f>A72&amp;VLOOKUP("key_separator", Keys!$B:$C, 2, FALSE)&amp;B72&amp;VLOOKUP("key_separator", Keys!$B:$C, 2, FALSE)&amp;C72</f>
        <v>AR|natural gas|imports</v>
      </c>
      <c r="E72" s="17">
        <v>1206330000000000</v>
      </c>
      <c r="F72" s="17">
        <v>1072590000000000</v>
      </c>
      <c r="G72" s="17">
        <v>1001490000000000</v>
      </c>
      <c r="H72" s="17">
        <v>949435000000000</v>
      </c>
      <c r="I72" s="17">
        <v>898602000000000</v>
      </c>
      <c r="J72" s="17">
        <v>852182000000000</v>
      </c>
      <c r="K72" s="17">
        <v>889996000000000</v>
      </c>
      <c r="L72" s="17">
        <v>943223000000000</v>
      </c>
      <c r="M72" s="17">
        <v>986901000000000</v>
      </c>
      <c r="N72" s="17">
        <v>1058050000000000</v>
      </c>
      <c r="O72" s="17">
        <v>1119120000000000</v>
      </c>
      <c r="P72" s="17">
        <v>1171940000000000</v>
      </c>
      <c r="Q72" s="17">
        <v>1221540000000000</v>
      </c>
      <c r="R72" s="17">
        <v>1252680000000000</v>
      </c>
      <c r="S72" s="17">
        <v>1333530000000000</v>
      </c>
      <c r="T72" s="17">
        <v>1408020000000000</v>
      </c>
      <c r="U72" s="17">
        <v>1464290000000000</v>
      </c>
      <c r="V72" s="17">
        <v>1494760000000000</v>
      </c>
      <c r="W72" s="17">
        <v>1526490000000000</v>
      </c>
      <c r="X72" s="17">
        <v>1549190000000000</v>
      </c>
      <c r="Y72" s="17">
        <v>1551080000000000</v>
      </c>
      <c r="Z72" s="17">
        <v>1549760000000000</v>
      </c>
      <c r="AA72" s="17">
        <v>1543080000000000</v>
      </c>
      <c r="AB72" s="17">
        <v>1541270000000000</v>
      </c>
      <c r="AC72" s="17">
        <v>1531110000000000</v>
      </c>
      <c r="AD72" s="17">
        <v>1512920000000000</v>
      </c>
    </row>
    <row r="73" spans="1:30" x14ac:dyDescent="0.25">
      <c r="A73" t="s">
        <v>300</v>
      </c>
      <c r="B73" t="s">
        <v>6611</v>
      </c>
      <c r="C73" t="s">
        <v>610</v>
      </c>
      <c r="D73" t="str">
        <f>A73&amp;VLOOKUP("key_separator", Keys!$B:$C, 2, FALSE)&amp;B73&amp;VLOOKUP("key_separator", Keys!$B:$C, 2, FALSE)&amp;C73</f>
        <v>AR|natural gas|exports</v>
      </c>
      <c r="E73" s="17">
        <v>1212640000000000</v>
      </c>
      <c r="F73" s="17">
        <v>1099470000000000</v>
      </c>
      <c r="G73" s="17">
        <v>999573000000000</v>
      </c>
      <c r="H73" s="17">
        <v>937296000000000</v>
      </c>
      <c r="I73" s="17">
        <v>878905000000000</v>
      </c>
      <c r="J73" s="17">
        <v>854685000000000</v>
      </c>
      <c r="K73" s="17">
        <v>935520000000000</v>
      </c>
      <c r="L73" s="17">
        <v>1019200000000000</v>
      </c>
      <c r="M73" s="17">
        <v>1085900000000000</v>
      </c>
      <c r="N73" s="17">
        <v>1191110000000000</v>
      </c>
      <c r="O73" s="17">
        <v>1283120000000000</v>
      </c>
      <c r="P73" s="17">
        <v>1363060000000000</v>
      </c>
      <c r="Q73" s="17">
        <v>1435760000000000</v>
      </c>
      <c r="R73" s="17">
        <v>1482870000000000</v>
      </c>
      <c r="S73" s="17">
        <v>1601770000000000</v>
      </c>
      <c r="T73" s="17">
        <v>1709890000000000</v>
      </c>
      <c r="U73" s="17">
        <v>1789960000000000</v>
      </c>
      <c r="V73" s="17">
        <v>1827720000000000</v>
      </c>
      <c r="W73" s="17">
        <v>1864910000000000</v>
      </c>
      <c r="X73" s="17">
        <v>1890390000000000</v>
      </c>
      <c r="Y73" s="17">
        <v>1890260000000000</v>
      </c>
      <c r="Z73" s="17">
        <v>1889210000000000</v>
      </c>
      <c r="AA73" s="17">
        <v>1880270000000000</v>
      </c>
      <c r="AB73" s="17">
        <v>1878310000000000</v>
      </c>
      <c r="AC73" s="17">
        <v>1862890000000000</v>
      </c>
      <c r="AD73" s="17">
        <v>1836960000000000</v>
      </c>
    </row>
    <row r="74" spans="1:30" x14ac:dyDescent="0.25">
      <c r="A74" t="s">
        <v>300</v>
      </c>
      <c r="B74" t="s">
        <v>626</v>
      </c>
      <c r="C74" t="s">
        <v>605</v>
      </c>
      <c r="D74" t="str">
        <f>A74&amp;VLOOKUP("key_separator", Keys!$B:$C, 2, FALSE)&amp;B74&amp;VLOOKUP("key_separator", Keys!$B:$C, 2, FALSE)&amp;C74</f>
        <v>AR|nuclear|production</v>
      </c>
      <c r="E74" s="17">
        <v>0</v>
      </c>
      <c r="F74" s="17">
        <v>0</v>
      </c>
      <c r="G74" s="17">
        <v>0</v>
      </c>
      <c r="H74" s="17">
        <v>0</v>
      </c>
      <c r="I74" s="17">
        <v>0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</v>
      </c>
      <c r="Q74" s="17">
        <v>0</v>
      </c>
      <c r="R74" s="17">
        <v>0</v>
      </c>
      <c r="S74" s="17">
        <v>0</v>
      </c>
      <c r="T74" s="17">
        <v>0</v>
      </c>
      <c r="U74" s="17">
        <v>0</v>
      </c>
      <c r="V74" s="17">
        <v>0</v>
      </c>
      <c r="W74" s="17">
        <v>0</v>
      </c>
      <c r="X74" s="17">
        <v>0</v>
      </c>
      <c r="Y74" s="17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x14ac:dyDescent="0.25">
      <c r="A75" t="s">
        <v>300</v>
      </c>
      <c r="B75" t="s">
        <v>626</v>
      </c>
      <c r="C75" t="s">
        <v>608</v>
      </c>
      <c r="D75" t="str">
        <f>A75&amp;VLOOKUP("key_separator", Keys!$B:$C, 2, FALSE)&amp;B75&amp;VLOOKUP("key_separator", Keys!$B:$C, 2, FALSE)&amp;C75</f>
        <v>AR|nuclear|imports</v>
      </c>
      <c r="E75" s="17">
        <v>159884000000000</v>
      </c>
      <c r="F75" s="17">
        <v>157018000000000</v>
      </c>
      <c r="G75" s="17">
        <v>157018000000000</v>
      </c>
      <c r="H75" s="17">
        <v>157018000000000</v>
      </c>
      <c r="I75" s="17">
        <v>157018000000000</v>
      </c>
      <c r="J75" s="17">
        <v>157018000000000</v>
      </c>
      <c r="K75" s="17">
        <v>157018000000000</v>
      </c>
      <c r="L75" s="17">
        <v>157018000000000</v>
      </c>
      <c r="M75" s="17">
        <v>157018000000000</v>
      </c>
      <c r="N75" s="17">
        <v>157018000000000</v>
      </c>
      <c r="O75" s="17">
        <v>157018000000000</v>
      </c>
      <c r="P75" s="17">
        <v>157018000000000</v>
      </c>
      <c r="Q75" s="17">
        <v>157018000000000</v>
      </c>
      <c r="R75" s="17">
        <v>157018000000000</v>
      </c>
      <c r="S75" s="17">
        <v>157018000000000</v>
      </c>
      <c r="T75" s="17">
        <v>157018000000000</v>
      </c>
      <c r="U75" s="17">
        <v>157018000000000</v>
      </c>
      <c r="V75" s="17">
        <v>157018000000000</v>
      </c>
      <c r="W75" s="17">
        <v>157018000000000</v>
      </c>
      <c r="X75" s="17">
        <v>157018000000000</v>
      </c>
      <c r="Y75" s="17">
        <v>157018000000000</v>
      </c>
      <c r="Z75" s="17">
        <v>157018000000000</v>
      </c>
      <c r="AA75" s="17">
        <v>157018000000000</v>
      </c>
      <c r="AB75" s="17">
        <v>157018000000000</v>
      </c>
      <c r="AC75" s="17">
        <v>157018000000000</v>
      </c>
      <c r="AD75" s="17">
        <v>157018000000000</v>
      </c>
    </row>
    <row r="76" spans="1:30" x14ac:dyDescent="0.25">
      <c r="A76" t="s">
        <v>300</v>
      </c>
      <c r="B76" t="s">
        <v>626</v>
      </c>
      <c r="C76" t="s">
        <v>610</v>
      </c>
      <c r="D76" t="str">
        <f>A76&amp;VLOOKUP("key_separator", Keys!$B:$C, 2, FALSE)&amp;B76&amp;VLOOKUP("key_separator", Keys!$B:$C, 2, FALSE)&amp;C76</f>
        <v>AR|nuclear|exports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</row>
    <row r="77" spans="1:30" x14ac:dyDescent="0.25">
      <c r="A77" t="s">
        <v>300</v>
      </c>
      <c r="B77" t="s">
        <v>6630</v>
      </c>
      <c r="C77" t="s">
        <v>605</v>
      </c>
      <c r="D77" t="str">
        <f>A77&amp;VLOOKUP("key_separator", Keys!$B:$C, 2, FALSE)&amp;B77&amp;VLOOKUP("key_separator", Keys!$B:$C, 2, FALSE)&amp;C77</f>
        <v>AR|hydro|production</v>
      </c>
      <c r="E77" s="17">
        <v>0</v>
      </c>
      <c r="F77" s="17">
        <v>0</v>
      </c>
      <c r="G77" s="17">
        <v>0</v>
      </c>
      <c r="H77" s="17">
        <v>0</v>
      </c>
      <c r="I77" s="17">
        <v>0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7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0</v>
      </c>
      <c r="X77" s="17">
        <v>0</v>
      </c>
      <c r="Y77" s="17">
        <v>0</v>
      </c>
      <c r="Z77" s="17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x14ac:dyDescent="0.25">
      <c r="A78" t="s">
        <v>300</v>
      </c>
      <c r="B78" t="s">
        <v>6630</v>
      </c>
      <c r="C78" t="s">
        <v>608</v>
      </c>
      <c r="D78" t="str">
        <f>A78&amp;VLOOKUP("key_separator", Keys!$B:$C, 2, FALSE)&amp;B78&amp;VLOOKUP("key_separator", Keys!$B:$C, 2, FALSE)&amp;C78</f>
        <v>AR|hydro|imports</v>
      </c>
      <c r="E78" s="17">
        <v>0</v>
      </c>
      <c r="F78" s="17">
        <v>0</v>
      </c>
      <c r="G78" s="17">
        <v>0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7">
        <v>0</v>
      </c>
      <c r="R78" s="17">
        <v>0</v>
      </c>
      <c r="S78" s="17">
        <v>0</v>
      </c>
      <c r="T78" s="17">
        <v>0</v>
      </c>
      <c r="U78" s="17">
        <v>0</v>
      </c>
      <c r="V78" s="17">
        <v>0</v>
      </c>
      <c r="W78" s="17">
        <v>0</v>
      </c>
      <c r="X78" s="17">
        <v>0</v>
      </c>
      <c r="Y78" s="17">
        <v>0</v>
      </c>
      <c r="Z78" s="17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x14ac:dyDescent="0.25">
      <c r="A79" t="s">
        <v>300</v>
      </c>
      <c r="B79" t="s">
        <v>6630</v>
      </c>
      <c r="C79" t="s">
        <v>610</v>
      </c>
      <c r="D79" t="str">
        <f>A79&amp;VLOOKUP("key_separator", Keys!$B:$C, 2, FALSE)&amp;B79&amp;VLOOKUP("key_separator", Keys!$B:$C, 2, FALSE)&amp;C79</f>
        <v>AR|hydro|exports</v>
      </c>
      <c r="E79" s="17">
        <v>0</v>
      </c>
      <c r="F79" s="17">
        <v>0</v>
      </c>
      <c r="G79" s="17">
        <v>0</v>
      </c>
      <c r="H79" s="17">
        <v>0</v>
      </c>
      <c r="I79" s="17">
        <v>0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7">
        <v>0</v>
      </c>
      <c r="U79" s="17">
        <v>0</v>
      </c>
      <c r="V79" s="17">
        <v>0</v>
      </c>
      <c r="W79" s="17">
        <v>0</v>
      </c>
      <c r="X79" s="17">
        <v>0</v>
      </c>
      <c r="Y79" s="17">
        <v>0</v>
      </c>
      <c r="Z79" s="17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x14ac:dyDescent="0.25">
      <c r="A80" t="s">
        <v>300</v>
      </c>
      <c r="B80" t="s">
        <v>6631</v>
      </c>
      <c r="C80" t="s">
        <v>605</v>
      </c>
      <c r="D80" t="str">
        <f>A80&amp;VLOOKUP("key_separator", Keys!$B:$C, 2, FALSE)&amp;B80&amp;VLOOKUP("key_separator", Keys!$B:$C, 2, FALSE)&amp;C80</f>
        <v>AR|wind|production</v>
      </c>
      <c r="E80" s="17">
        <v>0</v>
      </c>
      <c r="F80" s="17">
        <v>0</v>
      </c>
      <c r="G80" s="17">
        <v>0</v>
      </c>
      <c r="H80" s="17">
        <v>0</v>
      </c>
      <c r="I80" s="17">
        <v>0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7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x14ac:dyDescent="0.25">
      <c r="A81" t="s">
        <v>300</v>
      </c>
      <c r="B81" t="s">
        <v>6631</v>
      </c>
      <c r="C81" t="s">
        <v>608</v>
      </c>
      <c r="D81" t="str">
        <f>A81&amp;VLOOKUP("key_separator", Keys!$B:$C, 2, FALSE)&amp;B81&amp;VLOOKUP("key_separator", Keys!$B:$C, 2, FALSE)&amp;C81</f>
        <v>AR|wind|imports</v>
      </c>
      <c r="E81" s="17">
        <v>0</v>
      </c>
      <c r="F81" s="17">
        <v>0</v>
      </c>
      <c r="G81" s="17">
        <v>0</v>
      </c>
      <c r="H81" s="17">
        <v>0</v>
      </c>
      <c r="I81" s="17">
        <v>0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7">
        <v>0</v>
      </c>
      <c r="R81" s="17">
        <v>0</v>
      </c>
      <c r="S81" s="17">
        <v>0</v>
      </c>
      <c r="T81" s="17">
        <v>0</v>
      </c>
      <c r="U81" s="17">
        <v>0</v>
      </c>
      <c r="V81" s="17">
        <v>0</v>
      </c>
      <c r="W81" s="17">
        <v>0</v>
      </c>
      <c r="X81" s="17">
        <v>0</v>
      </c>
      <c r="Y81" s="17">
        <v>0</v>
      </c>
      <c r="Z81" s="17">
        <v>0</v>
      </c>
      <c r="AA81" s="17">
        <v>0</v>
      </c>
      <c r="AB81" s="17">
        <v>0</v>
      </c>
      <c r="AC81" s="17">
        <v>0</v>
      </c>
      <c r="AD81" s="17">
        <v>0</v>
      </c>
    </row>
    <row r="82" spans="1:30" x14ac:dyDescent="0.25">
      <c r="A82" t="s">
        <v>300</v>
      </c>
      <c r="B82" t="s">
        <v>6631</v>
      </c>
      <c r="C82" t="s">
        <v>610</v>
      </c>
      <c r="D82" t="str">
        <f>A82&amp;VLOOKUP("key_separator", Keys!$B:$C, 2, FALSE)&amp;B82&amp;VLOOKUP("key_separator", Keys!$B:$C, 2, FALSE)&amp;C82</f>
        <v>AR|wind|exports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7">
        <v>0</v>
      </c>
      <c r="R82" s="17">
        <v>0</v>
      </c>
      <c r="S82" s="17">
        <v>0</v>
      </c>
      <c r="T82" s="17">
        <v>0</v>
      </c>
      <c r="U82" s="17">
        <v>0</v>
      </c>
      <c r="V82" s="17">
        <v>0</v>
      </c>
      <c r="W82" s="17">
        <v>0</v>
      </c>
      <c r="X82" s="17">
        <v>0</v>
      </c>
      <c r="Y82" s="17">
        <v>0</v>
      </c>
      <c r="Z82" s="17">
        <v>0</v>
      </c>
      <c r="AA82" s="17">
        <v>0</v>
      </c>
      <c r="AB82" s="17">
        <v>0</v>
      </c>
      <c r="AC82" s="17">
        <v>0</v>
      </c>
      <c r="AD82" s="17">
        <v>0</v>
      </c>
    </row>
    <row r="83" spans="1:30" x14ac:dyDescent="0.25">
      <c r="A83" t="s">
        <v>300</v>
      </c>
      <c r="B83" t="s">
        <v>6632</v>
      </c>
      <c r="C83" t="s">
        <v>605</v>
      </c>
      <c r="D83" t="str">
        <f>A83&amp;VLOOKUP("key_separator", Keys!$B:$C, 2, FALSE)&amp;B83&amp;VLOOKUP("key_separator", Keys!$B:$C, 2, FALSE)&amp;C83</f>
        <v>AR|solar|production</v>
      </c>
      <c r="E83" s="17">
        <v>0</v>
      </c>
      <c r="F83" s="17">
        <v>0</v>
      </c>
      <c r="G83" s="17">
        <v>0</v>
      </c>
      <c r="H83" s="17">
        <v>0</v>
      </c>
      <c r="I83" s="17">
        <v>0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0</v>
      </c>
      <c r="Q83" s="17">
        <v>0</v>
      </c>
      <c r="R83" s="17">
        <v>0</v>
      </c>
      <c r="S83" s="17">
        <v>0</v>
      </c>
      <c r="T83" s="17">
        <v>0</v>
      </c>
      <c r="U83" s="17">
        <v>0</v>
      </c>
      <c r="V83" s="17">
        <v>0</v>
      </c>
      <c r="W83" s="17">
        <v>0</v>
      </c>
      <c r="X83" s="17">
        <v>0</v>
      </c>
      <c r="Y83" s="17">
        <v>0</v>
      </c>
      <c r="Z83" s="17">
        <v>0</v>
      </c>
      <c r="AA83" s="17">
        <v>0</v>
      </c>
      <c r="AB83" s="17">
        <v>0</v>
      </c>
      <c r="AC83" s="17">
        <v>0</v>
      </c>
      <c r="AD83" s="17">
        <v>0</v>
      </c>
    </row>
    <row r="84" spans="1:30" x14ac:dyDescent="0.25">
      <c r="A84" t="s">
        <v>300</v>
      </c>
      <c r="B84" t="s">
        <v>6632</v>
      </c>
      <c r="C84" t="s">
        <v>608</v>
      </c>
      <c r="D84" t="str">
        <f>A84&amp;VLOOKUP("key_separator", Keys!$B:$C, 2, FALSE)&amp;B84&amp;VLOOKUP("key_separator", Keys!$B:$C, 2, FALSE)&amp;C84</f>
        <v>AR|solar|imports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7">
        <v>0</v>
      </c>
      <c r="U84" s="17">
        <v>0</v>
      </c>
      <c r="V84" s="17">
        <v>0</v>
      </c>
      <c r="W84" s="17">
        <v>0</v>
      </c>
      <c r="X84" s="17">
        <v>0</v>
      </c>
      <c r="Y84" s="17">
        <v>0</v>
      </c>
      <c r="Z84" s="17">
        <v>0</v>
      </c>
      <c r="AA84" s="17">
        <v>0</v>
      </c>
      <c r="AB84" s="17">
        <v>0</v>
      </c>
      <c r="AC84" s="17">
        <v>0</v>
      </c>
      <c r="AD84" s="17">
        <v>0</v>
      </c>
    </row>
    <row r="85" spans="1:30" x14ac:dyDescent="0.25">
      <c r="A85" t="s">
        <v>300</v>
      </c>
      <c r="B85" t="s">
        <v>6632</v>
      </c>
      <c r="C85" t="s">
        <v>610</v>
      </c>
      <c r="D85" t="str">
        <f>A85&amp;VLOOKUP("key_separator", Keys!$B:$C, 2, FALSE)&amp;B85&amp;VLOOKUP("key_separator", Keys!$B:$C, 2, FALSE)&amp;C85</f>
        <v>AR|solar|exports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0</v>
      </c>
      <c r="Q85" s="17">
        <v>0</v>
      </c>
      <c r="R85" s="17">
        <v>0</v>
      </c>
      <c r="S85" s="17">
        <v>0</v>
      </c>
      <c r="T85" s="17">
        <v>0</v>
      </c>
      <c r="U85" s="17">
        <v>0</v>
      </c>
      <c r="V85" s="17">
        <v>0</v>
      </c>
      <c r="W85" s="17">
        <v>0</v>
      </c>
      <c r="X85" s="17">
        <v>0</v>
      </c>
      <c r="Y85" s="17">
        <v>0</v>
      </c>
      <c r="Z85" s="17">
        <v>0</v>
      </c>
      <c r="AA85" s="17">
        <v>0</v>
      </c>
      <c r="AB85" s="17">
        <v>0</v>
      </c>
      <c r="AC85" s="17">
        <v>0</v>
      </c>
      <c r="AD85" s="17">
        <v>0</v>
      </c>
    </row>
    <row r="86" spans="1:30" x14ac:dyDescent="0.25">
      <c r="A86" t="s">
        <v>300</v>
      </c>
      <c r="B86" t="s">
        <v>6615</v>
      </c>
      <c r="C86" t="s">
        <v>605</v>
      </c>
      <c r="D86" t="str">
        <f>A86&amp;VLOOKUP("key_separator", Keys!$B:$C, 2, FALSE)&amp;B86&amp;VLOOKUP("key_separator", Keys!$B:$C, 2, FALSE)&amp;C86</f>
        <v>AR|biomass|production</v>
      </c>
      <c r="E86" s="17">
        <v>14550500000000</v>
      </c>
      <c r="F86" s="17">
        <v>14550500000000</v>
      </c>
      <c r="G86" s="17">
        <v>14550500000000</v>
      </c>
      <c r="H86" s="17">
        <v>14550500000000</v>
      </c>
      <c r="I86" s="17">
        <v>14550500000000</v>
      </c>
      <c r="J86" s="17">
        <v>14550500000000</v>
      </c>
      <c r="K86" s="17">
        <v>14550500000000</v>
      </c>
      <c r="L86" s="17">
        <v>14550500000000</v>
      </c>
      <c r="M86" s="17">
        <v>14550500000000</v>
      </c>
      <c r="N86" s="17">
        <v>14550500000000</v>
      </c>
      <c r="O86" s="17">
        <v>14550500000000</v>
      </c>
      <c r="P86" s="17">
        <v>14550500000000</v>
      </c>
      <c r="Q86" s="17">
        <v>14550500000000</v>
      </c>
      <c r="R86" s="17">
        <v>14550500000000</v>
      </c>
      <c r="S86" s="17">
        <v>14550500000000</v>
      </c>
      <c r="T86" s="17">
        <v>14550500000000</v>
      </c>
      <c r="U86" s="17">
        <v>14550500000000</v>
      </c>
      <c r="V86" s="17">
        <v>14550500000000</v>
      </c>
      <c r="W86" s="17">
        <v>14550500000000</v>
      </c>
      <c r="X86" s="17">
        <v>14550500000000</v>
      </c>
      <c r="Y86" s="17">
        <v>14550500000000</v>
      </c>
      <c r="Z86" s="17">
        <v>14550500000000</v>
      </c>
      <c r="AA86" s="17">
        <v>14550500000000</v>
      </c>
      <c r="AB86" s="17">
        <v>14550500000000</v>
      </c>
      <c r="AC86" s="17">
        <v>14550500000000</v>
      </c>
      <c r="AD86" s="17">
        <v>14550500000000</v>
      </c>
    </row>
    <row r="87" spans="1:30" x14ac:dyDescent="0.25">
      <c r="A87" t="s">
        <v>300</v>
      </c>
      <c r="B87" t="s">
        <v>6615</v>
      </c>
      <c r="C87" t="s">
        <v>608</v>
      </c>
      <c r="D87" t="str">
        <f>A87&amp;VLOOKUP("key_separator", Keys!$B:$C, 2, FALSE)&amp;B87&amp;VLOOKUP("key_separator", Keys!$B:$C, 2, FALSE)&amp;C87</f>
        <v>AR|biomass|imports</v>
      </c>
      <c r="E87" s="17">
        <v>49528500000000</v>
      </c>
      <c r="F87" s="17">
        <v>53351700000000</v>
      </c>
      <c r="G87" s="17">
        <v>51941700000000</v>
      </c>
      <c r="H87" s="17">
        <v>51196900000000</v>
      </c>
      <c r="I87" s="17">
        <v>50672400000000</v>
      </c>
      <c r="J87" s="17">
        <v>49692800000000</v>
      </c>
      <c r="K87" s="17">
        <v>48671800000000</v>
      </c>
      <c r="L87" s="17">
        <v>48091600000000</v>
      </c>
      <c r="M87" s="17">
        <v>47890500000000</v>
      </c>
      <c r="N87" s="17">
        <v>47932600000000</v>
      </c>
      <c r="O87" s="17">
        <v>48038600000000</v>
      </c>
      <c r="P87" s="17">
        <v>48363500000000</v>
      </c>
      <c r="Q87" s="17">
        <v>48806000000000</v>
      </c>
      <c r="R87" s="17">
        <v>49589100000000</v>
      </c>
      <c r="S87" s="17">
        <v>50455400000000</v>
      </c>
      <c r="T87" s="17">
        <v>51309400000000</v>
      </c>
      <c r="U87" s="17">
        <v>51809800000000</v>
      </c>
      <c r="V87" s="17">
        <v>52582000000000</v>
      </c>
      <c r="W87" s="17">
        <v>53267400000000</v>
      </c>
      <c r="X87" s="17">
        <v>54125600000000</v>
      </c>
      <c r="Y87" s="17">
        <v>55363100000000</v>
      </c>
      <c r="Z87" s="17">
        <v>56592700000000</v>
      </c>
      <c r="AA87" s="17">
        <v>57941700000000</v>
      </c>
      <c r="AB87" s="17">
        <v>59195100000000</v>
      </c>
      <c r="AC87" s="17">
        <v>60708900000000</v>
      </c>
      <c r="AD87" s="17">
        <v>62179000000000</v>
      </c>
    </row>
    <row r="88" spans="1:30" x14ac:dyDescent="0.25">
      <c r="A88" t="s">
        <v>300</v>
      </c>
      <c r="B88" t="s">
        <v>6615</v>
      </c>
      <c r="C88" t="s">
        <v>610</v>
      </c>
      <c r="D88" t="str">
        <f>A88&amp;VLOOKUP("key_separator", Keys!$B:$C, 2, FALSE)&amp;B88&amp;VLOOKUP("key_separator", Keys!$B:$C, 2, FALSE)&amp;C88</f>
        <v>AR|biomass|exports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0</v>
      </c>
      <c r="Q88" s="17">
        <v>0</v>
      </c>
      <c r="R88" s="17">
        <v>0</v>
      </c>
      <c r="S88" s="17">
        <v>0</v>
      </c>
      <c r="T88" s="17">
        <v>0</v>
      </c>
      <c r="U88" s="17">
        <v>0</v>
      </c>
      <c r="V88" s="17">
        <v>0</v>
      </c>
      <c r="W88" s="17">
        <v>0</v>
      </c>
      <c r="X88" s="17">
        <v>0</v>
      </c>
      <c r="Y88" s="17">
        <v>0</v>
      </c>
      <c r="Z88" s="17">
        <v>0</v>
      </c>
      <c r="AA88" s="17">
        <v>0</v>
      </c>
      <c r="AB88" s="17">
        <v>0</v>
      </c>
      <c r="AC88" s="17">
        <v>0</v>
      </c>
      <c r="AD88" s="17">
        <v>0</v>
      </c>
    </row>
    <row r="89" spans="1:30" x14ac:dyDescent="0.25">
      <c r="A89" t="s">
        <v>300</v>
      </c>
      <c r="B89" t="s">
        <v>6616</v>
      </c>
      <c r="C89" t="s">
        <v>605</v>
      </c>
      <c r="D89" t="str">
        <f>A89&amp;VLOOKUP("key_separator", Keys!$B:$C, 2, FALSE)&amp;B89&amp;VLOOKUP("key_separator", Keys!$B:$C, 2, FALSE)&amp;C89</f>
        <v>AR|petroleum gasoline|production</v>
      </c>
      <c r="E89" s="17">
        <v>87830300000000</v>
      </c>
      <c r="F89" s="17">
        <v>85701400000000</v>
      </c>
      <c r="G89" s="17">
        <v>86264300000000</v>
      </c>
      <c r="H89" s="17">
        <v>86992800000000</v>
      </c>
      <c r="I89" s="17">
        <v>87722900000000</v>
      </c>
      <c r="J89" s="17">
        <v>88224000000000</v>
      </c>
      <c r="K89" s="17">
        <v>88110600000000</v>
      </c>
      <c r="L89" s="17">
        <v>88891900000000</v>
      </c>
      <c r="M89" s="17">
        <v>88631500000000</v>
      </c>
      <c r="N89" s="17">
        <v>88232900000000</v>
      </c>
      <c r="O89" s="17">
        <v>88420100000000</v>
      </c>
      <c r="P89" s="17">
        <v>88135300000000</v>
      </c>
      <c r="Q89" s="17">
        <v>88189100000000</v>
      </c>
      <c r="R89" s="17">
        <v>88683400000000</v>
      </c>
      <c r="S89" s="17">
        <v>88131900000000</v>
      </c>
      <c r="T89" s="17">
        <v>88876500000000</v>
      </c>
      <c r="U89" s="17">
        <v>89155400000000</v>
      </c>
      <c r="V89" s="17">
        <v>89445100000000</v>
      </c>
      <c r="W89" s="17">
        <v>89458300000000</v>
      </c>
      <c r="X89" s="17">
        <v>89345200000000</v>
      </c>
      <c r="Y89" s="17">
        <v>89188300000000</v>
      </c>
      <c r="Z89" s="17">
        <v>88517900000000</v>
      </c>
      <c r="AA89" s="17">
        <v>88876600000000</v>
      </c>
      <c r="AB89" s="17">
        <v>88691800000000</v>
      </c>
      <c r="AC89" s="17">
        <v>88971200000000</v>
      </c>
      <c r="AD89" s="17">
        <v>88542500000000</v>
      </c>
    </row>
    <row r="90" spans="1:30" x14ac:dyDescent="0.25">
      <c r="A90" t="s">
        <v>300</v>
      </c>
      <c r="B90" t="s">
        <v>6616</v>
      </c>
      <c r="C90" t="s">
        <v>608</v>
      </c>
      <c r="D90" t="str">
        <f>A90&amp;VLOOKUP("key_separator", Keys!$B:$C, 2, FALSE)&amp;B90&amp;VLOOKUP("key_separator", Keys!$B:$C, 2, FALSE)&amp;C90</f>
        <v>AR|petroleum gasoline|imports</v>
      </c>
      <c r="E90" s="17">
        <v>79351200000000</v>
      </c>
      <c r="F90" s="17">
        <v>78575800000000</v>
      </c>
      <c r="G90" s="17">
        <v>75399400000000</v>
      </c>
      <c r="H90" s="17">
        <v>71591700000000</v>
      </c>
      <c r="I90" s="17">
        <v>67837400000000</v>
      </c>
      <c r="J90" s="17">
        <v>64272900000000</v>
      </c>
      <c r="K90" s="17">
        <v>61547700000000</v>
      </c>
      <c r="L90" s="17">
        <v>57982200000000</v>
      </c>
      <c r="M90" s="17">
        <v>55151700000000</v>
      </c>
      <c r="N90" s="17">
        <v>52444100000000</v>
      </c>
      <c r="O90" s="17">
        <v>48925100000000</v>
      </c>
      <c r="P90" s="17">
        <v>45836400000000</v>
      </c>
      <c r="Q90" s="17">
        <v>42396200000000</v>
      </c>
      <c r="R90" s="17">
        <v>38434000000000</v>
      </c>
      <c r="S90" s="17">
        <v>35311300000000</v>
      </c>
      <c r="T90" s="17">
        <v>30757200000000</v>
      </c>
      <c r="U90" s="17">
        <v>26450700000000</v>
      </c>
      <c r="V90" s="17">
        <v>22454000000000</v>
      </c>
      <c r="W90" s="17">
        <v>18646900000000</v>
      </c>
      <c r="X90" s="17">
        <v>15000000000000</v>
      </c>
      <c r="Y90" s="17">
        <v>11441400000000</v>
      </c>
      <c r="Z90" s="17">
        <v>8438510000000</v>
      </c>
      <c r="AA90" s="17">
        <v>4498800000000</v>
      </c>
      <c r="AB90" s="17">
        <v>4294320000000</v>
      </c>
      <c r="AC90" s="17">
        <v>4095260000000</v>
      </c>
      <c r="AD90" s="17">
        <v>3917210000000</v>
      </c>
    </row>
    <row r="91" spans="1:30" x14ac:dyDescent="0.25">
      <c r="A91" t="s">
        <v>300</v>
      </c>
      <c r="B91" t="s">
        <v>6616</v>
      </c>
      <c r="C91" t="s">
        <v>610</v>
      </c>
      <c r="D91" t="str">
        <f>A91&amp;VLOOKUP("key_separator", Keys!$B:$C, 2, FALSE)&amp;B91&amp;VLOOKUP("key_separator", Keys!$B:$C, 2, FALSE)&amp;C91</f>
        <v>AR|petroleum gasoline|exports</v>
      </c>
      <c r="E91" s="17">
        <v>2729670000000</v>
      </c>
      <c r="F91" s="17">
        <v>2663500000000</v>
      </c>
      <c r="G91" s="17">
        <v>2681000000000</v>
      </c>
      <c r="H91" s="17">
        <v>2703640000000</v>
      </c>
      <c r="I91" s="17">
        <v>2726330000000</v>
      </c>
      <c r="J91" s="17">
        <v>2741900000000</v>
      </c>
      <c r="K91" s="17">
        <v>2738380000000</v>
      </c>
      <c r="L91" s="17">
        <v>2762660000000</v>
      </c>
      <c r="M91" s="17">
        <v>2754570000000</v>
      </c>
      <c r="N91" s="17">
        <v>2742180000000</v>
      </c>
      <c r="O91" s="17">
        <v>2748000000000</v>
      </c>
      <c r="P91" s="17">
        <v>2739150000000</v>
      </c>
      <c r="Q91" s="17">
        <v>2740820000000</v>
      </c>
      <c r="R91" s="17">
        <v>2756180000000</v>
      </c>
      <c r="S91" s="17">
        <v>2739040000000</v>
      </c>
      <c r="T91" s="17">
        <v>2762180000000</v>
      </c>
      <c r="U91" s="17">
        <v>2770850000000</v>
      </c>
      <c r="V91" s="17">
        <v>2779850000000</v>
      </c>
      <c r="W91" s="17">
        <v>2780260000000</v>
      </c>
      <c r="X91" s="17">
        <v>2776750000000</v>
      </c>
      <c r="Y91" s="17">
        <v>2771870000000</v>
      </c>
      <c r="Z91" s="17">
        <v>2751040000000</v>
      </c>
      <c r="AA91" s="17">
        <v>2803540000000</v>
      </c>
      <c r="AB91" s="17">
        <v>5912140000000</v>
      </c>
      <c r="AC91" s="17">
        <v>9353860000000</v>
      </c>
      <c r="AD91" s="17">
        <v>11893300000000</v>
      </c>
    </row>
    <row r="92" spans="1:30" x14ac:dyDescent="0.25">
      <c r="A92" t="s">
        <v>300</v>
      </c>
      <c r="B92" t="s">
        <v>6617</v>
      </c>
      <c r="C92" t="s">
        <v>605</v>
      </c>
      <c r="D92" t="str">
        <f>A92&amp;VLOOKUP("key_separator", Keys!$B:$C, 2, FALSE)&amp;B92&amp;VLOOKUP("key_separator", Keys!$B:$C, 2, FALSE)&amp;C92</f>
        <v>AR|petroleum diesel|production</v>
      </c>
      <c r="E92" s="17">
        <v>51952900000000</v>
      </c>
      <c r="F92" s="17">
        <v>50693700000000</v>
      </c>
      <c r="G92" s="17">
        <v>51026600000000</v>
      </c>
      <c r="H92" s="17">
        <v>51457500000000</v>
      </c>
      <c r="I92" s="17">
        <v>51889400000000</v>
      </c>
      <c r="J92" s="17">
        <v>52185800000000</v>
      </c>
      <c r="K92" s="17">
        <v>52118800000000</v>
      </c>
      <c r="L92" s="17">
        <v>52580900000000</v>
      </c>
      <c r="M92" s="17">
        <v>52426900000000</v>
      </c>
      <c r="N92" s="17">
        <v>52191100000000</v>
      </c>
      <c r="O92" s="17">
        <v>52301800000000</v>
      </c>
      <c r="P92" s="17">
        <v>52133400000000</v>
      </c>
      <c r="Q92" s="17">
        <v>52165200000000</v>
      </c>
      <c r="R92" s="17">
        <v>52457600000000</v>
      </c>
      <c r="S92" s="17">
        <v>52131300000000</v>
      </c>
      <c r="T92" s="17">
        <v>52571800000000</v>
      </c>
      <c r="U92" s="17">
        <v>52736700000000</v>
      </c>
      <c r="V92" s="17">
        <v>52908200000000</v>
      </c>
      <c r="W92" s="17">
        <v>52915900000000</v>
      </c>
      <c r="X92" s="17">
        <v>52849000000000</v>
      </c>
      <c r="Y92" s="17">
        <v>52756200000000</v>
      </c>
      <c r="Z92" s="17">
        <v>52359700000000</v>
      </c>
      <c r="AA92" s="17">
        <v>52571900000000</v>
      </c>
      <c r="AB92" s="17">
        <v>52462500000000</v>
      </c>
      <c r="AC92" s="17">
        <v>52627800000000</v>
      </c>
      <c r="AD92" s="17">
        <v>52374200000000</v>
      </c>
    </row>
    <row r="93" spans="1:30" x14ac:dyDescent="0.25">
      <c r="A93" t="s">
        <v>300</v>
      </c>
      <c r="B93" t="s">
        <v>6617</v>
      </c>
      <c r="C93" t="s">
        <v>608</v>
      </c>
      <c r="D93" t="str">
        <f>A93&amp;VLOOKUP("key_separator", Keys!$B:$C, 2, FALSE)&amp;B93&amp;VLOOKUP("key_separator", Keys!$B:$C, 2, FALSE)&amp;C93</f>
        <v>AR|petroleum diesel|imports</v>
      </c>
      <c r="E93" s="17">
        <v>67635700000000</v>
      </c>
      <c r="F93" s="17">
        <v>69179300000000</v>
      </c>
      <c r="G93" s="17">
        <v>69134300000000</v>
      </c>
      <c r="H93" s="17">
        <v>68827100000000</v>
      </c>
      <c r="I93" s="17">
        <v>68445600000000</v>
      </c>
      <c r="J93" s="17">
        <v>68546600000000</v>
      </c>
      <c r="K93" s="17">
        <v>68458900000000</v>
      </c>
      <c r="L93" s="17">
        <v>68049500000000</v>
      </c>
      <c r="M93" s="17">
        <v>67763300000000</v>
      </c>
      <c r="N93" s="17">
        <v>67659300000000</v>
      </c>
      <c r="O93" s="17">
        <v>67153600000000</v>
      </c>
      <c r="P93" s="17">
        <v>66806100000000</v>
      </c>
      <c r="Q93" s="17">
        <v>66126400000000</v>
      </c>
      <c r="R93" s="17">
        <v>65040300000000</v>
      </c>
      <c r="S93" s="17">
        <v>64479400000000</v>
      </c>
      <c r="T93" s="17">
        <v>63209300000000</v>
      </c>
      <c r="U93" s="17">
        <v>62075100000000</v>
      </c>
      <c r="V93" s="17">
        <v>60655400000000</v>
      </c>
      <c r="W93" s="17">
        <v>59330300000000</v>
      </c>
      <c r="X93" s="17">
        <v>58117300000000</v>
      </c>
      <c r="Y93" s="17">
        <v>57278500000000</v>
      </c>
      <c r="Z93" s="17">
        <v>56839800000000</v>
      </c>
      <c r="AA93" s="17">
        <v>55882300000000</v>
      </c>
      <c r="AB93" s="17">
        <v>55165000000000</v>
      </c>
      <c r="AC93" s="17">
        <v>54186100000000</v>
      </c>
      <c r="AD93" s="17">
        <v>53670400000000</v>
      </c>
    </row>
    <row r="94" spans="1:30" x14ac:dyDescent="0.25">
      <c r="A94" t="s">
        <v>300</v>
      </c>
      <c r="B94" t="s">
        <v>6617</v>
      </c>
      <c r="C94" t="s">
        <v>610</v>
      </c>
      <c r="D94" t="str">
        <f>A94&amp;VLOOKUP("key_separator", Keys!$B:$C, 2, FALSE)&amp;B94&amp;VLOOKUP("key_separator", Keys!$B:$C, 2, FALSE)&amp;C94</f>
        <v>AR|petroleum diesel|exports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7">
        <v>0</v>
      </c>
      <c r="U94" s="17">
        <v>0</v>
      </c>
      <c r="V94" s="17">
        <v>0</v>
      </c>
      <c r="W94" s="17">
        <v>0</v>
      </c>
      <c r="X94" s="17">
        <v>0</v>
      </c>
      <c r="Y94" s="17">
        <v>0</v>
      </c>
      <c r="Z94" s="17">
        <v>0</v>
      </c>
      <c r="AA94" s="17">
        <v>0</v>
      </c>
      <c r="AB94" s="17">
        <v>0</v>
      </c>
      <c r="AC94" s="17">
        <v>0</v>
      </c>
      <c r="AD94" s="17">
        <v>0</v>
      </c>
    </row>
    <row r="95" spans="1:30" x14ac:dyDescent="0.25">
      <c r="A95" t="s">
        <v>300</v>
      </c>
      <c r="B95" t="s">
        <v>542</v>
      </c>
      <c r="C95" t="s">
        <v>605</v>
      </c>
      <c r="D95" t="str">
        <f>A95&amp;VLOOKUP("key_separator", Keys!$B:$C, 2, FALSE)&amp;B95&amp;VLOOKUP("key_separator", Keys!$B:$C, 2, FALSE)&amp;C95</f>
        <v>AR|biofuel gasoline|production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0</v>
      </c>
      <c r="Q95" s="17">
        <v>0</v>
      </c>
      <c r="R95" s="17">
        <v>0</v>
      </c>
      <c r="S95" s="17">
        <v>0</v>
      </c>
      <c r="T95" s="17">
        <v>0</v>
      </c>
      <c r="U95" s="17">
        <v>0</v>
      </c>
      <c r="V95" s="17">
        <v>0</v>
      </c>
      <c r="W95" s="17">
        <v>0</v>
      </c>
      <c r="X95" s="17">
        <v>0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>
        <v>0</v>
      </c>
    </row>
    <row r="96" spans="1:30" x14ac:dyDescent="0.25">
      <c r="A96" t="s">
        <v>300</v>
      </c>
      <c r="B96" t="s">
        <v>542</v>
      </c>
      <c r="C96" t="s">
        <v>608</v>
      </c>
      <c r="D96" t="str">
        <f>A96&amp;VLOOKUP("key_separator", Keys!$B:$C, 2, FALSE)&amp;B96&amp;VLOOKUP("key_separator", Keys!$B:$C, 2, FALSE)&amp;C96</f>
        <v>AR|biofuel gasoline|imports</v>
      </c>
      <c r="E96" s="17">
        <v>11655200000000</v>
      </c>
      <c r="F96" s="17">
        <v>11457400000000</v>
      </c>
      <c r="G96" s="17">
        <v>11275600000000</v>
      </c>
      <c r="H96" s="17">
        <v>11060600000000</v>
      </c>
      <c r="I96" s="17">
        <v>10849000000000</v>
      </c>
      <c r="J96" s="17">
        <v>10634500000000</v>
      </c>
      <c r="K96" s="17">
        <v>10437100000000</v>
      </c>
      <c r="L96" s="17">
        <v>10241100000000</v>
      </c>
      <c r="M96" s="17">
        <v>10025200000000</v>
      </c>
      <c r="N96" s="17">
        <v>9808210000000</v>
      </c>
      <c r="O96" s="17">
        <v>9573470000000</v>
      </c>
      <c r="P96" s="17">
        <v>9337080000000</v>
      </c>
      <c r="Q96" s="17">
        <v>9098910000000</v>
      </c>
      <c r="R96" s="17">
        <v>8853840000000</v>
      </c>
      <c r="S96" s="17">
        <v>8596190000000</v>
      </c>
      <c r="T96" s="17">
        <v>8325850000000</v>
      </c>
      <c r="U96" s="17">
        <v>8040880000000</v>
      </c>
      <c r="V96" s="17">
        <v>7778890000000</v>
      </c>
      <c r="W96" s="17">
        <v>7511200000000</v>
      </c>
      <c r="X96" s="17">
        <v>7246180000000</v>
      </c>
      <c r="Y96" s="17">
        <v>6984440000000</v>
      </c>
      <c r="Z96" s="17">
        <v>6726860000000</v>
      </c>
      <c r="AA96" s="17">
        <v>6470650000000</v>
      </c>
      <c r="AB96" s="17">
        <v>6224160000000</v>
      </c>
      <c r="AC96" s="17">
        <v>5987490000000</v>
      </c>
      <c r="AD96" s="17">
        <v>5766250000000</v>
      </c>
    </row>
    <row r="97" spans="1:30" x14ac:dyDescent="0.25">
      <c r="A97" t="s">
        <v>300</v>
      </c>
      <c r="B97" t="s">
        <v>542</v>
      </c>
      <c r="C97" t="s">
        <v>610</v>
      </c>
      <c r="D97" t="str">
        <f>A97&amp;VLOOKUP("key_separator", Keys!$B:$C, 2, FALSE)&amp;B97&amp;VLOOKUP("key_separator", Keys!$B:$C, 2, FALSE)&amp;C97</f>
        <v>AR|biofuel gasoline|exports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0</v>
      </c>
      <c r="Q97" s="17">
        <v>0</v>
      </c>
      <c r="R97" s="17">
        <v>0</v>
      </c>
      <c r="S97" s="17">
        <v>0</v>
      </c>
      <c r="T97" s="17">
        <v>0</v>
      </c>
      <c r="U97" s="17">
        <v>0</v>
      </c>
      <c r="V97" s="17">
        <v>0</v>
      </c>
      <c r="W97" s="17">
        <v>0</v>
      </c>
      <c r="X97" s="17">
        <v>0</v>
      </c>
      <c r="Y97" s="17">
        <v>0</v>
      </c>
      <c r="Z97" s="17">
        <v>0</v>
      </c>
      <c r="AA97" s="17">
        <v>0</v>
      </c>
      <c r="AB97" s="17">
        <v>0</v>
      </c>
      <c r="AC97" s="17">
        <v>0</v>
      </c>
      <c r="AD97" s="17">
        <v>0</v>
      </c>
    </row>
    <row r="98" spans="1:30" x14ac:dyDescent="0.25">
      <c r="A98" t="s">
        <v>300</v>
      </c>
      <c r="B98" t="s">
        <v>545</v>
      </c>
      <c r="C98" t="s">
        <v>605</v>
      </c>
      <c r="D98" t="str">
        <f>A98&amp;VLOOKUP("key_separator", Keys!$B:$C, 2, FALSE)&amp;B98&amp;VLOOKUP("key_separator", Keys!$B:$C, 2, FALSE)&amp;C98</f>
        <v>AR|biofuel diesel|production</v>
      </c>
      <c r="E98" s="17">
        <v>22525600000000</v>
      </c>
      <c r="F98" s="17">
        <v>26757400000000</v>
      </c>
      <c r="G98" s="17">
        <v>25727300000000</v>
      </c>
      <c r="H98" s="17">
        <v>26476000000000</v>
      </c>
      <c r="I98" s="17">
        <v>26831400000000</v>
      </c>
      <c r="J98" s="17">
        <v>22269200000000</v>
      </c>
      <c r="K98" s="17">
        <v>23308100000000</v>
      </c>
      <c r="L98" s="17">
        <v>23762500000000</v>
      </c>
      <c r="M98" s="17">
        <v>24839900000000</v>
      </c>
      <c r="N98" s="17">
        <v>25266100000000</v>
      </c>
      <c r="O98" s="17">
        <v>25624000000000</v>
      </c>
      <c r="P98" s="17">
        <v>24072200000000</v>
      </c>
      <c r="Q98" s="17">
        <v>25195700000000</v>
      </c>
      <c r="R98" s="17">
        <v>24954500000000</v>
      </c>
      <c r="S98" s="17">
        <v>24576700000000</v>
      </c>
      <c r="T98" s="17">
        <v>24192000000000</v>
      </c>
      <c r="U98" s="17">
        <v>23767100000000</v>
      </c>
      <c r="V98" s="17">
        <v>23345500000000</v>
      </c>
      <c r="W98" s="17">
        <v>22905200000000</v>
      </c>
      <c r="X98" s="17">
        <v>22445600000000</v>
      </c>
      <c r="Y98" s="17">
        <v>21966600000000</v>
      </c>
      <c r="Z98" s="17">
        <v>21467600000000</v>
      </c>
      <c r="AA98" s="17">
        <v>21022700000000</v>
      </c>
      <c r="AB98" s="17">
        <v>20482700000000</v>
      </c>
      <c r="AC98" s="17">
        <v>19921500000000</v>
      </c>
      <c r="AD98" s="17">
        <v>19338700000000</v>
      </c>
    </row>
    <row r="99" spans="1:30" x14ac:dyDescent="0.25">
      <c r="A99" t="s">
        <v>300</v>
      </c>
      <c r="B99" t="s">
        <v>545</v>
      </c>
      <c r="C99" t="s">
        <v>608</v>
      </c>
      <c r="D99" t="str">
        <f>A99&amp;VLOOKUP("key_separator", Keys!$B:$C, 2, FALSE)&amp;B99&amp;VLOOKUP("key_separator", Keys!$B:$C, 2, FALSE)&amp;C99</f>
        <v>AR|biofuel diesel|imports</v>
      </c>
      <c r="E99" s="17">
        <v>66651800000</v>
      </c>
      <c r="F99" s="17">
        <v>68185300000</v>
      </c>
      <c r="G99" s="17">
        <v>70166100000</v>
      </c>
      <c r="H99" s="17">
        <v>72291200000</v>
      </c>
      <c r="I99" s="17">
        <v>74291600000</v>
      </c>
      <c r="J99" s="17">
        <v>76239800000</v>
      </c>
      <c r="K99" s="17">
        <v>78115400000</v>
      </c>
      <c r="L99" s="17">
        <v>79697800000</v>
      </c>
      <c r="M99" s="17">
        <v>80950700000</v>
      </c>
      <c r="N99" s="17">
        <v>82180700000</v>
      </c>
      <c r="O99" s="17">
        <v>83011800000</v>
      </c>
      <c r="P99" s="17">
        <v>83529100000</v>
      </c>
      <c r="Q99" s="17">
        <v>83499200000</v>
      </c>
      <c r="R99" s="17">
        <v>82763600000</v>
      </c>
      <c r="S99" s="17">
        <v>81630400000</v>
      </c>
      <c r="T99" s="17">
        <v>80605900000</v>
      </c>
      <c r="U99" s="17">
        <v>79188600000</v>
      </c>
      <c r="V99" s="17">
        <v>77170400000</v>
      </c>
      <c r="W99" s="17">
        <v>74616100000</v>
      </c>
      <c r="X99" s="17">
        <v>71709500000</v>
      </c>
      <c r="Y99" s="17">
        <v>69804900000</v>
      </c>
      <c r="Z99" s="17">
        <v>67606600000</v>
      </c>
      <c r="AA99" s="17">
        <v>65235900000</v>
      </c>
      <c r="AB99" s="17">
        <v>62801200000</v>
      </c>
      <c r="AC99" s="17">
        <v>60438400000</v>
      </c>
      <c r="AD99" s="17">
        <v>58216300000</v>
      </c>
    </row>
    <row r="100" spans="1:30" x14ac:dyDescent="0.25">
      <c r="A100" t="s">
        <v>300</v>
      </c>
      <c r="B100" t="s">
        <v>545</v>
      </c>
      <c r="C100" t="s">
        <v>610</v>
      </c>
      <c r="D100" t="str">
        <f>A100&amp;VLOOKUP("key_separator", Keys!$B:$C, 2, FALSE)&amp;B100&amp;VLOOKUP("key_separator", Keys!$B:$C, 2, FALSE)&amp;C100</f>
        <v>AR|biofuel diesel|exports</v>
      </c>
      <c r="E100" s="17">
        <v>20335200000000</v>
      </c>
      <c r="F100" s="17">
        <v>24563500000000</v>
      </c>
      <c r="G100" s="17">
        <v>23525800000000</v>
      </c>
      <c r="H100" s="17">
        <v>24272400000000</v>
      </c>
      <c r="I100" s="17">
        <v>24632700000000</v>
      </c>
      <c r="J100" s="17">
        <v>20072900000000</v>
      </c>
      <c r="K100" s="17">
        <v>21120000000000</v>
      </c>
      <c r="L100" s="17">
        <v>21585700000000</v>
      </c>
      <c r="M100" s="17">
        <v>22680700000000</v>
      </c>
      <c r="N100" s="17">
        <v>23123900000000</v>
      </c>
      <c r="O100" s="17">
        <v>23500500000000</v>
      </c>
      <c r="P100" s="17">
        <v>21970100000000</v>
      </c>
      <c r="Q100" s="17">
        <v>23118800000000</v>
      </c>
      <c r="R100" s="17">
        <v>22905200000000</v>
      </c>
      <c r="S100" s="17">
        <v>22556700000000</v>
      </c>
      <c r="T100" s="17">
        <v>22199200000000</v>
      </c>
      <c r="U100" s="17">
        <v>21803000000000</v>
      </c>
      <c r="V100" s="17">
        <v>21416500000000</v>
      </c>
      <c r="W100" s="17">
        <v>21012600000000</v>
      </c>
      <c r="X100" s="17">
        <v>20588300000000</v>
      </c>
      <c r="Y100" s="17">
        <v>20138000000000</v>
      </c>
      <c r="Z100" s="17">
        <v>19665700000000</v>
      </c>
      <c r="AA100" s="17">
        <v>19245400000000</v>
      </c>
      <c r="AB100" s="17">
        <v>18731500000000</v>
      </c>
      <c r="AC100" s="17">
        <v>18195400000000</v>
      </c>
      <c r="AD100" s="17">
        <v>17636900000000</v>
      </c>
    </row>
    <row r="101" spans="1:30" x14ac:dyDescent="0.25">
      <c r="A101" t="s">
        <v>300</v>
      </c>
      <c r="B101" t="s">
        <v>6618</v>
      </c>
      <c r="C101" t="s">
        <v>605</v>
      </c>
      <c r="D101" t="str">
        <f>A101&amp;VLOOKUP("key_separator", Keys!$B:$C, 2, FALSE)&amp;B101&amp;VLOOKUP("key_separator", Keys!$B:$C, 2, FALSE)&amp;C101</f>
        <v>AR|jet fuel or kerosene|production</v>
      </c>
      <c r="E101" s="17">
        <v>18494200000000</v>
      </c>
      <c r="F101" s="17">
        <v>18045900000000</v>
      </c>
      <c r="G101" s="17">
        <v>18164500000000</v>
      </c>
      <c r="H101" s="17">
        <v>18317800000000</v>
      </c>
      <c r="I101" s="17">
        <v>18471600000000</v>
      </c>
      <c r="J101" s="17">
        <v>18577100000000</v>
      </c>
      <c r="K101" s="17">
        <v>18553200000000</v>
      </c>
      <c r="L101" s="17">
        <v>18717800000000</v>
      </c>
      <c r="M101" s="17">
        <v>18662900000000</v>
      </c>
      <c r="N101" s="17">
        <v>18579000000000</v>
      </c>
      <c r="O101" s="17">
        <v>18618400000000</v>
      </c>
      <c r="P101" s="17">
        <v>18558400000000</v>
      </c>
      <c r="Q101" s="17">
        <v>18569800000000</v>
      </c>
      <c r="R101" s="17">
        <v>18673800000000</v>
      </c>
      <c r="S101" s="17">
        <v>18557700000000</v>
      </c>
      <c r="T101" s="17">
        <v>18714500000000</v>
      </c>
      <c r="U101" s="17">
        <v>18773200000000</v>
      </c>
      <c r="V101" s="17">
        <v>18834200000000</v>
      </c>
      <c r="W101" s="17">
        <v>18837000000000</v>
      </c>
      <c r="X101" s="17">
        <v>18813200000000</v>
      </c>
      <c r="Y101" s="17">
        <v>18780100000000</v>
      </c>
      <c r="Z101" s="17">
        <v>18639000000000</v>
      </c>
      <c r="AA101" s="17">
        <v>18714500000000</v>
      </c>
      <c r="AB101" s="17">
        <v>18675600000000</v>
      </c>
      <c r="AC101" s="17">
        <v>18734400000000</v>
      </c>
      <c r="AD101" s="17">
        <v>18644200000000</v>
      </c>
    </row>
    <row r="102" spans="1:30" x14ac:dyDescent="0.25">
      <c r="A102" t="s">
        <v>300</v>
      </c>
      <c r="B102" t="s">
        <v>6618</v>
      </c>
      <c r="C102" t="s">
        <v>608</v>
      </c>
      <c r="D102" t="str">
        <f>A102&amp;VLOOKUP("key_separator", Keys!$B:$C, 2, FALSE)&amp;B102&amp;VLOOKUP("key_separator", Keys!$B:$C, 2, FALSE)&amp;C102</f>
        <v>AR|jet fuel or kerosene|imports</v>
      </c>
      <c r="E102" s="17">
        <v>0</v>
      </c>
      <c r="F102" s="17">
        <v>0</v>
      </c>
      <c r="G102" s="17">
        <v>0</v>
      </c>
      <c r="H102" s="17">
        <v>0</v>
      </c>
      <c r="I102" s="17">
        <v>0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0</v>
      </c>
      <c r="Q102" s="17">
        <v>0</v>
      </c>
      <c r="R102" s="17">
        <v>0</v>
      </c>
      <c r="S102" s="17">
        <v>0</v>
      </c>
      <c r="T102" s="17">
        <v>0</v>
      </c>
      <c r="U102" s="17">
        <v>0</v>
      </c>
      <c r="V102" s="17">
        <v>0</v>
      </c>
      <c r="W102" s="17">
        <v>0</v>
      </c>
      <c r="X102" s="17">
        <v>0</v>
      </c>
      <c r="Y102" s="17">
        <v>0</v>
      </c>
      <c r="Z102" s="17">
        <v>0</v>
      </c>
      <c r="AA102" s="17">
        <v>0</v>
      </c>
      <c r="AB102" s="17">
        <v>0</v>
      </c>
      <c r="AC102" s="17">
        <v>0</v>
      </c>
      <c r="AD102" s="17">
        <v>0</v>
      </c>
    </row>
    <row r="103" spans="1:30" x14ac:dyDescent="0.25">
      <c r="A103" t="s">
        <v>300</v>
      </c>
      <c r="B103" t="s">
        <v>6618</v>
      </c>
      <c r="C103" t="s">
        <v>610</v>
      </c>
      <c r="D103" t="str">
        <f>A103&amp;VLOOKUP("key_separator", Keys!$B:$C, 2, FALSE)&amp;B103&amp;VLOOKUP("key_separator", Keys!$B:$C, 2, FALSE)&amp;C103</f>
        <v>AR|jet fuel or kerosene|exports</v>
      </c>
      <c r="E103" s="17">
        <v>11570500000000</v>
      </c>
      <c r="F103" s="17">
        <v>11025100000000</v>
      </c>
      <c r="G103" s="17">
        <v>11155300000000</v>
      </c>
      <c r="H103" s="17">
        <v>11418400000000</v>
      </c>
      <c r="I103" s="17">
        <v>11572300000000</v>
      </c>
      <c r="J103" s="17">
        <v>11677100000000</v>
      </c>
      <c r="K103" s="17">
        <v>11635100000000</v>
      </c>
      <c r="L103" s="17">
        <v>11779200000000</v>
      </c>
      <c r="M103" s="17">
        <v>11606400000000</v>
      </c>
      <c r="N103" s="17">
        <v>11482600000000</v>
      </c>
      <c r="O103" s="17">
        <v>11467600000000</v>
      </c>
      <c r="P103" s="17">
        <v>11354300000000</v>
      </c>
      <c r="Q103" s="17">
        <v>11304600000000</v>
      </c>
      <c r="R103" s="17">
        <v>11432600000000</v>
      </c>
      <c r="S103" s="17">
        <v>11238500000000</v>
      </c>
      <c r="T103" s="17">
        <v>11377200000000</v>
      </c>
      <c r="U103" s="17">
        <v>11408000000000</v>
      </c>
      <c r="V103" s="17">
        <v>11425900000000</v>
      </c>
      <c r="W103" s="17">
        <v>11367900000000</v>
      </c>
      <c r="X103" s="17">
        <v>11273300000000</v>
      </c>
      <c r="Y103" s="17">
        <v>11272000000000</v>
      </c>
      <c r="Z103" s="17">
        <v>11056900000000</v>
      </c>
      <c r="AA103" s="17">
        <v>11158000000000</v>
      </c>
      <c r="AB103" s="17">
        <v>11032000000000</v>
      </c>
      <c r="AC103" s="17">
        <v>11096400000000</v>
      </c>
      <c r="AD103" s="17">
        <v>10998500000000</v>
      </c>
    </row>
    <row r="104" spans="1:30" x14ac:dyDescent="0.25">
      <c r="A104" t="s">
        <v>300</v>
      </c>
      <c r="B104" t="s">
        <v>6633</v>
      </c>
      <c r="C104" t="s">
        <v>605</v>
      </c>
      <c r="D104" t="str">
        <f>A104&amp;VLOOKUP("key_separator", Keys!$B:$C, 2, FALSE)&amp;B104&amp;VLOOKUP("key_separator", Keys!$B:$C, 2, FALSE)&amp;C104</f>
        <v>AR|heat|production</v>
      </c>
      <c r="E104" s="17">
        <v>0</v>
      </c>
      <c r="F104" s="17">
        <v>0</v>
      </c>
      <c r="G104" s="17">
        <v>0</v>
      </c>
      <c r="H104" s="17">
        <v>0</v>
      </c>
      <c r="I104" s="17">
        <v>0</v>
      </c>
      <c r="J104" s="17">
        <v>0</v>
      </c>
      <c r="K104" s="17">
        <v>0</v>
      </c>
      <c r="L104" s="17">
        <v>0</v>
      </c>
      <c r="M104" s="17">
        <v>0</v>
      </c>
      <c r="N104" s="17">
        <v>0</v>
      </c>
      <c r="O104" s="17">
        <v>0</v>
      </c>
      <c r="P104" s="17">
        <v>0</v>
      </c>
      <c r="Q104" s="17">
        <v>0</v>
      </c>
      <c r="R104" s="17">
        <v>0</v>
      </c>
      <c r="S104" s="17">
        <v>0</v>
      </c>
      <c r="T104" s="17">
        <v>0</v>
      </c>
      <c r="U104" s="17">
        <v>0</v>
      </c>
      <c r="V104" s="17">
        <v>0</v>
      </c>
      <c r="W104" s="17">
        <v>0</v>
      </c>
      <c r="X104" s="17">
        <v>0</v>
      </c>
      <c r="Y104" s="17">
        <v>0</v>
      </c>
      <c r="Z104" s="17">
        <v>0</v>
      </c>
      <c r="AA104" s="17">
        <v>0</v>
      </c>
      <c r="AB104" s="17">
        <v>0</v>
      </c>
      <c r="AC104" s="17">
        <v>0</v>
      </c>
      <c r="AD104" s="17">
        <v>0</v>
      </c>
    </row>
    <row r="105" spans="1:30" x14ac:dyDescent="0.25">
      <c r="A105" t="s">
        <v>300</v>
      </c>
      <c r="B105" t="s">
        <v>6633</v>
      </c>
      <c r="C105" t="s">
        <v>608</v>
      </c>
      <c r="D105" t="str">
        <f>A105&amp;VLOOKUP("key_separator", Keys!$B:$C, 2, FALSE)&amp;B105&amp;VLOOKUP("key_separator", Keys!$B:$C, 2, FALSE)&amp;C105</f>
        <v>AR|heat|imports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0</v>
      </c>
      <c r="Q105" s="17">
        <v>0</v>
      </c>
      <c r="R105" s="17">
        <v>0</v>
      </c>
      <c r="S105" s="17">
        <v>0</v>
      </c>
      <c r="T105" s="17">
        <v>0</v>
      </c>
      <c r="U105" s="17">
        <v>0</v>
      </c>
      <c r="V105" s="17">
        <v>0</v>
      </c>
      <c r="W105" s="17">
        <v>0</v>
      </c>
      <c r="X105" s="17">
        <v>0</v>
      </c>
      <c r="Y105" s="17">
        <v>0</v>
      </c>
      <c r="Z105" s="17">
        <v>0</v>
      </c>
      <c r="AA105" s="17">
        <v>0</v>
      </c>
      <c r="AB105" s="17">
        <v>0</v>
      </c>
      <c r="AC105" s="17">
        <v>0</v>
      </c>
      <c r="AD105" s="17">
        <v>0</v>
      </c>
    </row>
    <row r="106" spans="1:30" x14ac:dyDescent="0.25">
      <c r="A106" t="s">
        <v>300</v>
      </c>
      <c r="B106" t="s">
        <v>6633</v>
      </c>
      <c r="C106" t="s">
        <v>610</v>
      </c>
      <c r="D106" t="str">
        <f>A106&amp;VLOOKUP("key_separator", Keys!$B:$C, 2, FALSE)&amp;B106&amp;VLOOKUP("key_separator", Keys!$B:$C, 2, FALSE)&amp;C106</f>
        <v>AR|heat|exports</v>
      </c>
      <c r="E106" s="17">
        <v>0</v>
      </c>
      <c r="F106" s="17">
        <v>0</v>
      </c>
      <c r="G106" s="17">
        <v>0</v>
      </c>
      <c r="H106" s="17">
        <v>0</v>
      </c>
      <c r="I106" s="17">
        <v>0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0</v>
      </c>
      <c r="Q106" s="17">
        <v>0</v>
      </c>
      <c r="R106" s="17">
        <v>0</v>
      </c>
      <c r="S106" s="17">
        <v>0</v>
      </c>
      <c r="T106" s="17">
        <v>0</v>
      </c>
      <c r="U106" s="17">
        <v>0</v>
      </c>
      <c r="V106" s="17">
        <v>0</v>
      </c>
      <c r="W106" s="17">
        <v>0</v>
      </c>
      <c r="X106" s="17">
        <v>0</v>
      </c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</row>
    <row r="107" spans="1:30" x14ac:dyDescent="0.25">
      <c r="A107" t="s">
        <v>300</v>
      </c>
      <c r="B107" t="s">
        <v>6634</v>
      </c>
      <c r="C107" t="s">
        <v>605</v>
      </c>
      <c r="D107" t="str">
        <f>A107&amp;VLOOKUP("key_separator", Keys!$B:$C, 2, FALSE)&amp;B107&amp;VLOOKUP("key_separator", Keys!$B:$C, 2, FALSE)&amp;C107</f>
        <v>AR|geothermal|production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7">
        <v>0</v>
      </c>
      <c r="U107" s="17">
        <v>0</v>
      </c>
      <c r="V107" s="17">
        <v>0</v>
      </c>
      <c r="W107" s="17">
        <v>0</v>
      </c>
      <c r="X107" s="17">
        <v>0</v>
      </c>
      <c r="Y107" s="17">
        <v>0</v>
      </c>
      <c r="Z107" s="17">
        <v>0</v>
      </c>
      <c r="AA107" s="17">
        <v>0</v>
      </c>
      <c r="AB107" s="17">
        <v>0</v>
      </c>
      <c r="AC107" s="17">
        <v>0</v>
      </c>
      <c r="AD107" s="17">
        <v>0</v>
      </c>
    </row>
    <row r="108" spans="1:30" x14ac:dyDescent="0.25">
      <c r="A108" t="s">
        <v>300</v>
      </c>
      <c r="B108" t="s">
        <v>6634</v>
      </c>
      <c r="C108" t="s">
        <v>608</v>
      </c>
      <c r="D108" t="str">
        <f>A108&amp;VLOOKUP("key_separator", Keys!$B:$C, 2, FALSE)&amp;B108&amp;VLOOKUP("key_separator", Keys!$B:$C, 2, FALSE)&amp;C108</f>
        <v>AR|geothermal|imports</v>
      </c>
      <c r="E108" s="17">
        <v>0</v>
      </c>
      <c r="F108" s="17">
        <v>0</v>
      </c>
      <c r="G108" s="17">
        <v>0</v>
      </c>
      <c r="H108" s="17">
        <v>0</v>
      </c>
      <c r="I108" s="17">
        <v>0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0</v>
      </c>
      <c r="Q108" s="17">
        <v>0</v>
      </c>
      <c r="R108" s="17">
        <v>0</v>
      </c>
      <c r="S108" s="17">
        <v>0</v>
      </c>
      <c r="T108" s="17">
        <v>0</v>
      </c>
      <c r="U108" s="17">
        <v>0</v>
      </c>
      <c r="V108" s="17">
        <v>0</v>
      </c>
      <c r="W108" s="17">
        <v>0</v>
      </c>
      <c r="X108" s="17">
        <v>0</v>
      </c>
      <c r="Y108" s="17">
        <v>0</v>
      </c>
      <c r="Z108" s="17">
        <v>0</v>
      </c>
      <c r="AA108" s="17">
        <v>0</v>
      </c>
      <c r="AB108" s="17">
        <v>0</v>
      </c>
      <c r="AC108" s="17">
        <v>0</v>
      </c>
      <c r="AD108" s="17">
        <v>0</v>
      </c>
    </row>
    <row r="109" spans="1:30" x14ac:dyDescent="0.25">
      <c r="A109" t="s">
        <v>300</v>
      </c>
      <c r="B109" t="s">
        <v>6634</v>
      </c>
      <c r="C109" t="s">
        <v>610</v>
      </c>
      <c r="D109" t="str">
        <f>A109&amp;VLOOKUP("key_separator", Keys!$B:$C, 2, FALSE)&amp;B109&amp;VLOOKUP("key_separator", Keys!$B:$C, 2, FALSE)&amp;C109</f>
        <v>AR|geothermal|exports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0</v>
      </c>
      <c r="Q109" s="17">
        <v>0</v>
      </c>
      <c r="R109" s="17">
        <v>0</v>
      </c>
      <c r="S109" s="17">
        <v>0</v>
      </c>
      <c r="T109" s="17">
        <v>0</v>
      </c>
      <c r="U109" s="17">
        <v>0</v>
      </c>
      <c r="V109" s="17">
        <v>0</v>
      </c>
      <c r="W109" s="17">
        <v>0</v>
      </c>
      <c r="X109" s="17">
        <v>0</v>
      </c>
      <c r="Y109" s="17">
        <v>0</v>
      </c>
      <c r="Z109" s="17">
        <v>0</v>
      </c>
      <c r="AA109" s="17">
        <v>0</v>
      </c>
      <c r="AB109" s="17">
        <v>0</v>
      </c>
      <c r="AC109" s="17">
        <v>0</v>
      </c>
      <c r="AD109" s="17">
        <v>0</v>
      </c>
    </row>
    <row r="110" spans="1:30" x14ac:dyDescent="0.25">
      <c r="A110" t="s">
        <v>300</v>
      </c>
      <c r="B110" t="s">
        <v>500</v>
      </c>
      <c r="C110" t="s">
        <v>605</v>
      </c>
      <c r="D110" t="str">
        <f>A110&amp;VLOOKUP("key_separator", Keys!$B:$C, 2, FALSE)&amp;B110&amp;VLOOKUP("key_separator", Keys!$B:$C, 2, FALSE)&amp;C110</f>
        <v>AR|lignite|production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0</v>
      </c>
      <c r="K110" s="17">
        <v>0</v>
      </c>
      <c r="L110" s="17">
        <v>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0</v>
      </c>
      <c r="U110" s="17">
        <v>0</v>
      </c>
      <c r="V110" s="17">
        <v>0</v>
      </c>
      <c r="W110" s="17">
        <v>0</v>
      </c>
      <c r="X110" s="17">
        <v>0</v>
      </c>
      <c r="Y110" s="17">
        <v>0</v>
      </c>
      <c r="Z110" s="17">
        <v>0</v>
      </c>
      <c r="AA110" s="17">
        <v>0</v>
      </c>
      <c r="AB110" s="17">
        <v>0</v>
      </c>
      <c r="AC110" s="17">
        <v>0</v>
      </c>
      <c r="AD110" s="17">
        <v>0</v>
      </c>
    </row>
    <row r="111" spans="1:30" x14ac:dyDescent="0.25">
      <c r="A111" t="s">
        <v>300</v>
      </c>
      <c r="B111" t="s">
        <v>500</v>
      </c>
      <c r="C111" t="s">
        <v>608</v>
      </c>
      <c r="D111" t="str">
        <f>A111&amp;VLOOKUP("key_separator", Keys!$B:$C, 2, FALSE)&amp;B111&amp;VLOOKUP("key_separator", Keys!$B:$C, 2, FALSE)&amp;C111</f>
        <v>AR|lignite|imports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0</v>
      </c>
      <c r="U111" s="17">
        <v>0</v>
      </c>
      <c r="V111" s="17">
        <v>0</v>
      </c>
      <c r="W111" s="17">
        <v>0</v>
      </c>
      <c r="X111" s="17">
        <v>0</v>
      </c>
      <c r="Y111" s="17">
        <v>0</v>
      </c>
      <c r="Z111" s="17">
        <v>0</v>
      </c>
      <c r="AA111" s="17">
        <v>0</v>
      </c>
      <c r="AB111" s="17">
        <v>0</v>
      </c>
      <c r="AC111" s="17">
        <v>0</v>
      </c>
      <c r="AD111" s="17">
        <v>0</v>
      </c>
    </row>
    <row r="112" spans="1:30" x14ac:dyDescent="0.25">
      <c r="A112" t="s">
        <v>300</v>
      </c>
      <c r="B112" t="s">
        <v>500</v>
      </c>
      <c r="C112" t="s">
        <v>610</v>
      </c>
      <c r="D112" t="str">
        <f>A112&amp;VLOOKUP("key_separator", Keys!$B:$C, 2, FALSE)&amp;B112&amp;VLOOKUP("key_separator", Keys!$B:$C, 2, FALSE)&amp;C112</f>
        <v>AR|lignite|exports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0</v>
      </c>
      <c r="U112" s="17">
        <v>0</v>
      </c>
      <c r="V112" s="17">
        <v>0</v>
      </c>
      <c r="W112" s="17">
        <v>0</v>
      </c>
      <c r="X112" s="17">
        <v>0</v>
      </c>
      <c r="Y112" s="17">
        <v>0</v>
      </c>
      <c r="Z112" s="17">
        <v>0</v>
      </c>
      <c r="AA112" s="17">
        <v>0</v>
      </c>
      <c r="AB112" s="17">
        <v>0</v>
      </c>
      <c r="AC112" s="17">
        <v>0</v>
      </c>
      <c r="AD112" s="17">
        <v>0</v>
      </c>
    </row>
    <row r="113" spans="1:30" x14ac:dyDescent="0.25">
      <c r="A113" t="s">
        <v>300</v>
      </c>
      <c r="B113" t="s">
        <v>539</v>
      </c>
      <c r="C113" t="s">
        <v>605</v>
      </c>
      <c r="D113" t="str">
        <f>A113&amp;VLOOKUP("key_separator", Keys!$B:$C, 2, FALSE)&amp;B113&amp;VLOOKUP("key_separator", Keys!$B:$C, 2, FALSE)&amp;C113</f>
        <v>AR|crude oil|production</v>
      </c>
      <c r="E113" s="17">
        <v>23582800000000</v>
      </c>
      <c r="F113" s="17">
        <v>22859900000000</v>
      </c>
      <c r="G113" s="17">
        <v>22963600000000</v>
      </c>
      <c r="H113" s="17">
        <v>21921200000000</v>
      </c>
      <c r="I113" s="17">
        <v>20894800000000</v>
      </c>
      <c r="J113" s="17">
        <v>21026900000000</v>
      </c>
      <c r="K113" s="17">
        <v>22135600000000</v>
      </c>
      <c r="L113" s="17">
        <v>22779500000000</v>
      </c>
      <c r="M113" s="17">
        <v>23658700000000</v>
      </c>
      <c r="N113" s="17">
        <v>24966000000000</v>
      </c>
      <c r="O113" s="17">
        <v>25130300000000</v>
      </c>
      <c r="P113" s="17">
        <v>25147400000000</v>
      </c>
      <c r="Q113" s="17">
        <v>25849900000000</v>
      </c>
      <c r="R113" s="17">
        <v>25637200000000</v>
      </c>
      <c r="S113" s="17">
        <v>26618800000000</v>
      </c>
      <c r="T113" s="17">
        <v>26752100000000</v>
      </c>
      <c r="U113" s="17">
        <v>26978000000000</v>
      </c>
      <c r="V113" s="17">
        <v>26531500000000</v>
      </c>
      <c r="W113" s="17">
        <v>26003300000000</v>
      </c>
      <c r="X113" s="17">
        <v>25549100000000</v>
      </c>
      <c r="Y113" s="17">
        <v>25014400000000</v>
      </c>
      <c r="Z113" s="17">
        <v>24796400000000</v>
      </c>
      <c r="AA113" s="17">
        <v>24644100000000</v>
      </c>
      <c r="AB113" s="17">
        <v>24547100000000</v>
      </c>
      <c r="AC113" s="17">
        <v>24269500000000</v>
      </c>
      <c r="AD113" s="17">
        <v>23870600000000</v>
      </c>
    </row>
    <row r="114" spans="1:30" x14ac:dyDescent="0.25">
      <c r="A114" t="s">
        <v>300</v>
      </c>
      <c r="B114" t="s">
        <v>539</v>
      </c>
      <c r="C114" t="s">
        <v>608</v>
      </c>
      <c r="D114" t="str">
        <f>A114&amp;VLOOKUP("key_separator", Keys!$B:$C, 2, FALSE)&amp;B114&amp;VLOOKUP("key_separator", Keys!$B:$C, 2, FALSE)&amp;C114</f>
        <v>AR|crude oil|imports</v>
      </c>
      <c r="E114" s="17">
        <v>154204000000000</v>
      </c>
      <c r="F114" s="17">
        <v>154927000000000</v>
      </c>
      <c r="G114" s="17">
        <v>154823000000000</v>
      </c>
      <c r="H114" s="17">
        <v>155866000000000</v>
      </c>
      <c r="I114" s="17">
        <v>156892000000000</v>
      </c>
      <c r="J114" s="17">
        <v>156760000000000</v>
      </c>
      <c r="K114" s="17">
        <v>155651000000000</v>
      </c>
      <c r="L114" s="17">
        <v>155008000000000</v>
      </c>
      <c r="M114" s="17">
        <v>154128000000000</v>
      </c>
      <c r="N114" s="17">
        <v>152821000000000</v>
      </c>
      <c r="O114" s="17">
        <v>152657000000000</v>
      </c>
      <c r="P114" s="17">
        <v>152640000000000</v>
      </c>
      <c r="Q114" s="17">
        <v>151937000000000</v>
      </c>
      <c r="R114" s="17">
        <v>152150000000000</v>
      </c>
      <c r="S114" s="17">
        <v>151168000000000</v>
      </c>
      <c r="T114" s="17">
        <v>151035000000000</v>
      </c>
      <c r="U114" s="17">
        <v>150809000000000</v>
      </c>
      <c r="V114" s="17">
        <v>151256000000000</v>
      </c>
      <c r="W114" s="17">
        <v>151784000000000</v>
      </c>
      <c r="X114" s="17">
        <v>152238000000000</v>
      </c>
      <c r="Y114" s="17">
        <v>152773000000000</v>
      </c>
      <c r="Z114" s="17">
        <v>152991000000000</v>
      </c>
      <c r="AA114" s="17">
        <v>153143000000000</v>
      </c>
      <c r="AB114" s="17">
        <v>153240000000000</v>
      </c>
      <c r="AC114" s="17">
        <v>153518000000000</v>
      </c>
      <c r="AD114" s="17">
        <v>153916000000000</v>
      </c>
    </row>
    <row r="115" spans="1:30" x14ac:dyDescent="0.25">
      <c r="A115" t="s">
        <v>300</v>
      </c>
      <c r="B115" t="s">
        <v>539</v>
      </c>
      <c r="C115" t="s">
        <v>610</v>
      </c>
      <c r="D115" t="str">
        <f>A115&amp;VLOOKUP("key_separator", Keys!$B:$C, 2, FALSE)&amp;B115&amp;VLOOKUP("key_separator", Keys!$B:$C, 2, FALSE)&amp;C115</f>
        <v>AR|crude oil|exports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0</v>
      </c>
      <c r="U115" s="17">
        <v>0</v>
      </c>
      <c r="V115" s="17">
        <v>0</v>
      </c>
      <c r="W115" s="17">
        <v>0</v>
      </c>
      <c r="X115" s="17">
        <v>0</v>
      </c>
      <c r="Y115" s="17">
        <v>0</v>
      </c>
      <c r="Z115" s="17">
        <v>0</v>
      </c>
      <c r="AA115" s="17">
        <v>0</v>
      </c>
      <c r="AB115" s="17">
        <v>0</v>
      </c>
      <c r="AC115" s="17">
        <v>0</v>
      </c>
      <c r="AD115" s="17">
        <v>0</v>
      </c>
    </row>
    <row r="116" spans="1:30" x14ac:dyDescent="0.25">
      <c r="A116" t="s">
        <v>300</v>
      </c>
      <c r="B116" t="s">
        <v>6635</v>
      </c>
      <c r="C116" t="s">
        <v>605</v>
      </c>
      <c r="D116" t="str">
        <f>A116&amp;VLOOKUP("key_separator", Keys!$B:$C, 2, FALSE)&amp;B116&amp;VLOOKUP("key_separator", Keys!$B:$C, 2, FALSE)&amp;C116</f>
        <v>AR|heavy or residual fuel oil|production</v>
      </c>
      <c r="E116" s="17">
        <v>3592560000000</v>
      </c>
      <c r="F116" s="17">
        <v>3505480000000</v>
      </c>
      <c r="G116" s="17">
        <v>3528510000000</v>
      </c>
      <c r="H116" s="17">
        <v>3558300000000</v>
      </c>
      <c r="I116" s="17">
        <v>3588170000000</v>
      </c>
      <c r="J116" s="17">
        <v>3608660000000</v>
      </c>
      <c r="K116" s="17">
        <v>3604030000000</v>
      </c>
      <c r="L116" s="17">
        <v>3635990000000</v>
      </c>
      <c r="M116" s="17">
        <v>3625330000000</v>
      </c>
      <c r="N116" s="17">
        <v>3609030000000</v>
      </c>
      <c r="O116" s="17">
        <v>3616690000000</v>
      </c>
      <c r="P116" s="17">
        <v>3605040000000</v>
      </c>
      <c r="Q116" s="17">
        <v>3607240000000</v>
      </c>
      <c r="R116" s="17">
        <v>3627460000000</v>
      </c>
      <c r="S116" s="17">
        <v>3604900000000</v>
      </c>
      <c r="T116" s="17">
        <v>3635350000000</v>
      </c>
      <c r="U116" s="17">
        <v>3646760000000</v>
      </c>
      <c r="V116" s="17">
        <v>3658610000000</v>
      </c>
      <c r="W116" s="17">
        <v>3659150000000</v>
      </c>
      <c r="X116" s="17">
        <v>3654520000000</v>
      </c>
      <c r="Y116" s="17">
        <v>3648110000000</v>
      </c>
      <c r="Z116" s="17">
        <v>3620690000000</v>
      </c>
      <c r="AA116" s="17">
        <v>3635360000000</v>
      </c>
      <c r="AB116" s="17">
        <v>3627800000000</v>
      </c>
      <c r="AC116" s="17">
        <v>3639230000000</v>
      </c>
      <c r="AD116" s="17">
        <v>3621690000000</v>
      </c>
    </row>
    <row r="117" spans="1:30" x14ac:dyDescent="0.25">
      <c r="A117" t="s">
        <v>300</v>
      </c>
      <c r="B117" t="s">
        <v>6635</v>
      </c>
      <c r="C117" t="s">
        <v>608</v>
      </c>
      <c r="D117" t="str">
        <f>A117&amp;VLOOKUP("key_separator", Keys!$B:$C, 2, FALSE)&amp;B117&amp;VLOOKUP("key_separator", Keys!$B:$C, 2, FALSE)&amp;C117</f>
        <v>AR|heavy or residual fuel oil|imports</v>
      </c>
      <c r="E117" s="17">
        <v>7985340000000</v>
      </c>
      <c r="F117" s="17">
        <v>8319340000000</v>
      </c>
      <c r="G117" s="17">
        <v>8414320000000</v>
      </c>
      <c r="H117" s="17">
        <v>8501180000000</v>
      </c>
      <c r="I117" s="17">
        <v>8690080000000</v>
      </c>
      <c r="J117" s="17">
        <v>8891160000000</v>
      </c>
      <c r="K117" s="17">
        <v>9095420000000</v>
      </c>
      <c r="L117" s="17">
        <v>9257680000000</v>
      </c>
      <c r="M117" s="17">
        <v>9427920000000</v>
      </c>
      <c r="N117" s="17">
        <v>9548850000000</v>
      </c>
      <c r="O117" s="17">
        <v>9670970000000</v>
      </c>
      <c r="P117" s="17">
        <v>9786090000000</v>
      </c>
      <c r="Q117" s="17">
        <v>9861490000000</v>
      </c>
      <c r="R117" s="17">
        <v>9893050000000</v>
      </c>
      <c r="S117" s="17">
        <v>9950040000000</v>
      </c>
      <c r="T117" s="17">
        <v>9925030000000</v>
      </c>
      <c r="U117" s="17">
        <v>9904620000000</v>
      </c>
      <c r="V117" s="17">
        <v>9929400000000</v>
      </c>
      <c r="W117" s="17">
        <v>9945240000000</v>
      </c>
      <c r="X117" s="17">
        <v>9976840000000</v>
      </c>
      <c r="Y117" s="17">
        <v>10066300000000</v>
      </c>
      <c r="Z117" s="17">
        <v>10182500000000</v>
      </c>
      <c r="AA117" s="17">
        <v>10245500000000</v>
      </c>
      <c r="AB117" s="17">
        <v>10332900000000</v>
      </c>
      <c r="AC117" s="17">
        <v>10416200000000</v>
      </c>
      <c r="AD117" s="17">
        <v>10547400000000</v>
      </c>
    </row>
    <row r="118" spans="1:30" x14ac:dyDescent="0.25">
      <c r="A118" t="s">
        <v>300</v>
      </c>
      <c r="B118" t="s">
        <v>6635</v>
      </c>
      <c r="C118" t="s">
        <v>610</v>
      </c>
      <c r="D118" t="str">
        <f>A118&amp;VLOOKUP("key_separator", Keys!$B:$C, 2, FALSE)&amp;B118&amp;VLOOKUP("key_separator", Keys!$B:$C, 2, FALSE)&amp;C118</f>
        <v>AR|heavy or residual fuel oil|exports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0</v>
      </c>
      <c r="U118" s="17">
        <v>0</v>
      </c>
      <c r="V118" s="17">
        <v>0</v>
      </c>
      <c r="W118" s="17">
        <v>0</v>
      </c>
      <c r="X118" s="17">
        <v>0</v>
      </c>
      <c r="Y118" s="17">
        <v>0</v>
      </c>
      <c r="Z118" s="17">
        <v>0</v>
      </c>
      <c r="AA118" s="17">
        <v>0</v>
      </c>
      <c r="AB118" s="17">
        <v>0</v>
      </c>
      <c r="AC118" s="17">
        <v>0</v>
      </c>
      <c r="AD118" s="17">
        <v>0</v>
      </c>
    </row>
    <row r="119" spans="1:30" x14ac:dyDescent="0.25">
      <c r="A119" t="s">
        <v>300</v>
      </c>
      <c r="B119" t="s">
        <v>6622</v>
      </c>
      <c r="C119" t="s">
        <v>605</v>
      </c>
      <c r="D119" t="str">
        <f>A119&amp;VLOOKUP("key_separator", Keys!$B:$C, 2, FALSE)&amp;B119&amp;VLOOKUP("key_separator", Keys!$B:$C, 2, FALSE)&amp;C119</f>
        <v>AR|LPG propane or butane|production</v>
      </c>
      <c r="E119" s="17">
        <v>45025800000000</v>
      </c>
      <c r="F119" s="17">
        <v>45981900000000</v>
      </c>
      <c r="G119" s="17">
        <v>50906800000000</v>
      </c>
      <c r="H119" s="17">
        <v>50421500000000</v>
      </c>
      <c r="I119" s="17">
        <v>50555300000000</v>
      </c>
      <c r="J119" s="17">
        <v>50821800000000</v>
      </c>
      <c r="K119" s="17">
        <v>53299600000000</v>
      </c>
      <c r="L119" s="17">
        <v>55660400000000</v>
      </c>
      <c r="M119" s="17">
        <v>57899900000000</v>
      </c>
      <c r="N119" s="17">
        <v>59493700000000</v>
      </c>
      <c r="O119" s="17">
        <v>60708300000000</v>
      </c>
      <c r="P119" s="17">
        <v>61367600000000</v>
      </c>
      <c r="Q119" s="17">
        <v>62404100000000</v>
      </c>
      <c r="R119" s="17">
        <v>63507900000000</v>
      </c>
      <c r="S119" s="17">
        <v>64462000000000</v>
      </c>
      <c r="T119" s="17">
        <v>66050900000000</v>
      </c>
      <c r="U119" s="17">
        <v>67457300000000</v>
      </c>
      <c r="V119" s="17">
        <v>68232600000000</v>
      </c>
      <c r="W119" s="17">
        <v>68579000000000</v>
      </c>
      <c r="X119" s="17">
        <v>68290300000000</v>
      </c>
      <c r="Y119" s="17">
        <v>67577600000000</v>
      </c>
      <c r="Z119" s="17">
        <v>66983800000000</v>
      </c>
      <c r="AA119" s="17">
        <v>67115100000000</v>
      </c>
      <c r="AB119" s="17">
        <v>67538200000000</v>
      </c>
      <c r="AC119" s="17">
        <v>67780900000000</v>
      </c>
      <c r="AD119" s="17">
        <v>67630000000000</v>
      </c>
    </row>
    <row r="120" spans="1:30" x14ac:dyDescent="0.25">
      <c r="A120" t="s">
        <v>300</v>
      </c>
      <c r="B120" t="s">
        <v>6622</v>
      </c>
      <c r="C120" t="s">
        <v>608</v>
      </c>
      <c r="D120" t="str">
        <f>A120&amp;VLOOKUP("key_separator", Keys!$B:$C, 2, FALSE)&amp;B120&amp;VLOOKUP("key_separator", Keys!$B:$C, 2, FALSE)&amp;C120</f>
        <v>AR|LPG propane or butane|imports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0</v>
      </c>
      <c r="U120" s="17">
        <v>0</v>
      </c>
      <c r="V120" s="17">
        <v>0</v>
      </c>
      <c r="W120" s="17">
        <v>0</v>
      </c>
      <c r="X120" s="17">
        <v>0</v>
      </c>
      <c r="Y120" s="17">
        <v>0</v>
      </c>
      <c r="Z120" s="17">
        <v>0</v>
      </c>
      <c r="AA120" s="17">
        <v>0</v>
      </c>
      <c r="AB120" s="17">
        <v>0</v>
      </c>
      <c r="AC120" s="17">
        <v>0</v>
      </c>
      <c r="AD120" s="17">
        <v>0</v>
      </c>
    </row>
    <row r="121" spans="1:30" x14ac:dyDescent="0.25">
      <c r="A121" t="s">
        <v>300</v>
      </c>
      <c r="B121" t="s">
        <v>6622</v>
      </c>
      <c r="C121" t="s">
        <v>610</v>
      </c>
      <c r="D121" t="str">
        <f>A121&amp;VLOOKUP("key_separator", Keys!$B:$C, 2, FALSE)&amp;B121&amp;VLOOKUP("key_separator", Keys!$B:$C, 2, FALSE)&amp;C121</f>
        <v>AR|LPG propane or butane|exports</v>
      </c>
      <c r="E121" s="17">
        <v>37155700000000</v>
      </c>
      <c r="F121" s="17">
        <v>38220400000000</v>
      </c>
      <c r="G121" s="17">
        <v>42579900000000</v>
      </c>
      <c r="H121" s="17">
        <v>42023800000000</v>
      </c>
      <c r="I121" s="17">
        <v>42257900000000</v>
      </c>
      <c r="J121" s="17">
        <v>42622300000000</v>
      </c>
      <c r="K121" s="17">
        <v>45146100000000</v>
      </c>
      <c r="L121" s="17">
        <v>47345800000000</v>
      </c>
      <c r="M121" s="17">
        <v>49731800000000</v>
      </c>
      <c r="N121" s="17">
        <v>51306400000000</v>
      </c>
      <c r="O121" s="17">
        <v>52558500000000</v>
      </c>
      <c r="P121" s="17">
        <v>53258500000000</v>
      </c>
      <c r="Q121" s="17">
        <v>54312600000000</v>
      </c>
      <c r="R121" s="17">
        <v>55289300000000</v>
      </c>
      <c r="S121" s="17">
        <v>56310500000000</v>
      </c>
      <c r="T121" s="17">
        <v>57846600000000</v>
      </c>
      <c r="U121" s="17">
        <v>59271000000000</v>
      </c>
      <c r="V121" s="17">
        <v>60018700000000</v>
      </c>
      <c r="W121" s="17">
        <v>60384900000000</v>
      </c>
      <c r="X121" s="17">
        <v>60186000000000</v>
      </c>
      <c r="Y121" s="17">
        <v>59470900000000</v>
      </c>
      <c r="Z121" s="17">
        <v>58857500000000</v>
      </c>
      <c r="AA121" s="17">
        <v>58967900000000</v>
      </c>
      <c r="AB121" s="17">
        <v>59431900000000</v>
      </c>
      <c r="AC121" s="17">
        <v>59594100000000</v>
      </c>
      <c r="AD121" s="17">
        <v>59522600000000</v>
      </c>
    </row>
    <row r="122" spans="1:30" x14ac:dyDescent="0.25">
      <c r="A122" t="s">
        <v>300</v>
      </c>
      <c r="B122" t="s">
        <v>6623</v>
      </c>
      <c r="C122" t="s">
        <v>605</v>
      </c>
      <c r="D122" t="str">
        <f>A122&amp;VLOOKUP("key_separator", Keys!$B:$C, 2, FALSE)&amp;B122&amp;VLOOKUP("key_separator", Keys!$B:$C, 2, FALSE)&amp;C122</f>
        <v>AR|municipal solid waste|production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0</v>
      </c>
      <c r="U122" s="17">
        <v>0</v>
      </c>
      <c r="V122" s="17">
        <v>0</v>
      </c>
      <c r="W122" s="17">
        <v>0</v>
      </c>
      <c r="X122" s="17">
        <v>0</v>
      </c>
      <c r="Y122" s="17">
        <v>0</v>
      </c>
      <c r="Z122" s="17">
        <v>0</v>
      </c>
      <c r="AA122" s="17">
        <v>0</v>
      </c>
      <c r="AB122" s="17">
        <v>0</v>
      </c>
      <c r="AC122" s="17">
        <v>0</v>
      </c>
      <c r="AD122" s="17">
        <v>0</v>
      </c>
    </row>
    <row r="123" spans="1:30" x14ac:dyDescent="0.25">
      <c r="A123" t="s">
        <v>300</v>
      </c>
      <c r="B123" t="s">
        <v>6623</v>
      </c>
      <c r="C123" t="s">
        <v>608</v>
      </c>
      <c r="D123" t="str">
        <f>A123&amp;VLOOKUP("key_separator", Keys!$B:$C, 2, FALSE)&amp;B123&amp;VLOOKUP("key_separator", Keys!$B:$C, 2, FALSE)&amp;C123</f>
        <v>AR|municipal solid waste|imports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0</v>
      </c>
      <c r="U123" s="17">
        <v>0</v>
      </c>
      <c r="V123" s="17">
        <v>0</v>
      </c>
      <c r="W123" s="17">
        <v>0</v>
      </c>
      <c r="X123" s="17">
        <v>0</v>
      </c>
      <c r="Y123" s="17">
        <v>0</v>
      </c>
      <c r="Z123" s="17">
        <v>0</v>
      </c>
      <c r="AA123" s="17">
        <v>0</v>
      </c>
      <c r="AB123" s="17">
        <v>0</v>
      </c>
      <c r="AC123" s="17">
        <v>0</v>
      </c>
      <c r="AD123" s="17">
        <v>0</v>
      </c>
    </row>
    <row r="124" spans="1:30" x14ac:dyDescent="0.25">
      <c r="A124" t="s">
        <v>300</v>
      </c>
      <c r="B124" t="s">
        <v>6623</v>
      </c>
      <c r="C124" t="s">
        <v>610</v>
      </c>
      <c r="D124" t="str">
        <f>A124&amp;VLOOKUP("key_separator", Keys!$B:$C, 2, FALSE)&amp;B124&amp;VLOOKUP("key_separator", Keys!$B:$C, 2, FALSE)&amp;C124</f>
        <v>AR|municipal solid waste|exports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0</v>
      </c>
      <c r="U124" s="17">
        <v>0</v>
      </c>
      <c r="V124" s="17">
        <v>0</v>
      </c>
      <c r="W124" s="17">
        <v>0</v>
      </c>
      <c r="X124" s="17">
        <v>0</v>
      </c>
      <c r="Y124" s="17">
        <v>0</v>
      </c>
      <c r="Z124" s="17">
        <v>0</v>
      </c>
      <c r="AA124" s="17">
        <v>0</v>
      </c>
      <c r="AB124" s="17">
        <v>0</v>
      </c>
      <c r="AC124" s="17">
        <v>0</v>
      </c>
      <c r="AD124" s="17">
        <v>0</v>
      </c>
    </row>
    <row r="125" spans="1:30" x14ac:dyDescent="0.25">
      <c r="A125" t="s">
        <v>300</v>
      </c>
      <c r="B125" t="s">
        <v>629</v>
      </c>
      <c r="C125" t="s">
        <v>605</v>
      </c>
      <c r="D125" t="str">
        <f>A125&amp;VLOOKUP("key_separator", Keys!$B:$C, 2, FALSE)&amp;B125&amp;VLOOKUP("key_separator", Keys!$B:$C, 2, FALSE)&amp;C125</f>
        <v>AR|hydrogen|production</v>
      </c>
      <c r="E125" s="17">
        <v>1542120000000</v>
      </c>
      <c r="F125" s="17">
        <v>1464550000000</v>
      </c>
      <c r="G125" s="17">
        <v>1461710000000</v>
      </c>
      <c r="H125" s="17">
        <v>1463580000000</v>
      </c>
      <c r="I125" s="17">
        <v>1478020000000</v>
      </c>
      <c r="J125" s="17">
        <v>1474800000000</v>
      </c>
      <c r="K125" s="17">
        <v>1457930000000</v>
      </c>
      <c r="L125" s="17">
        <v>1454130000000</v>
      </c>
      <c r="M125" s="17">
        <v>1461180000000</v>
      </c>
      <c r="N125" s="17">
        <v>1491240000000</v>
      </c>
      <c r="O125" s="17">
        <v>1505490000000</v>
      </c>
      <c r="P125" s="17">
        <v>1509490000000</v>
      </c>
      <c r="Q125" s="17">
        <v>1536510000000</v>
      </c>
      <c r="R125" s="17">
        <v>1550520000000</v>
      </c>
      <c r="S125" s="17">
        <v>1561990000000</v>
      </c>
      <c r="T125" s="17">
        <v>1563880000000</v>
      </c>
      <c r="U125" s="17">
        <v>1573500000000</v>
      </c>
      <c r="V125" s="17">
        <v>1580510000000</v>
      </c>
      <c r="W125" s="17">
        <v>1595190000000</v>
      </c>
      <c r="X125" s="17">
        <v>1627170000000</v>
      </c>
      <c r="Y125" s="17">
        <v>1648780000000</v>
      </c>
      <c r="Z125" s="17">
        <v>1660240000000</v>
      </c>
      <c r="AA125" s="17">
        <v>1676890000000</v>
      </c>
      <c r="AB125" s="17">
        <v>1687790000000</v>
      </c>
      <c r="AC125" s="17">
        <v>1696240000000</v>
      </c>
      <c r="AD125" s="17">
        <v>1706010000000</v>
      </c>
    </row>
    <row r="126" spans="1:30" x14ac:dyDescent="0.25">
      <c r="A126" t="s">
        <v>300</v>
      </c>
      <c r="B126" t="s">
        <v>629</v>
      </c>
      <c r="C126" t="s">
        <v>608</v>
      </c>
      <c r="D126" t="str">
        <f>A126&amp;VLOOKUP("key_separator", Keys!$B:$C, 2, FALSE)&amp;B126&amp;VLOOKUP("key_separator", Keys!$B:$C, 2, FALSE)&amp;C126</f>
        <v>AR|hydrogen|imports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0</v>
      </c>
      <c r="U126" s="17">
        <v>0</v>
      </c>
      <c r="V126" s="17">
        <v>0</v>
      </c>
      <c r="W126" s="17">
        <v>0</v>
      </c>
      <c r="X126" s="17">
        <v>0</v>
      </c>
      <c r="Y126" s="17">
        <v>0</v>
      </c>
      <c r="Z126" s="17">
        <v>0</v>
      </c>
      <c r="AA126" s="17">
        <v>0</v>
      </c>
      <c r="AB126" s="17">
        <v>0</v>
      </c>
      <c r="AC126" s="17">
        <v>0</v>
      </c>
      <c r="AD126" s="17">
        <v>0</v>
      </c>
    </row>
    <row r="127" spans="1:30" x14ac:dyDescent="0.25">
      <c r="A127" t="s">
        <v>300</v>
      </c>
      <c r="B127" t="s">
        <v>629</v>
      </c>
      <c r="C127" t="s">
        <v>610</v>
      </c>
      <c r="D127" t="str">
        <f>A127&amp;VLOOKUP("key_separator", Keys!$B:$C, 2, FALSE)&amp;B127&amp;VLOOKUP("key_separator", Keys!$B:$C, 2, FALSE)&amp;C127</f>
        <v>AR|hydrogen|exports</v>
      </c>
      <c r="E127" s="17">
        <v>945035000000</v>
      </c>
      <c r="F127" s="17">
        <v>869241000000</v>
      </c>
      <c r="G127" s="17">
        <v>873695000000</v>
      </c>
      <c r="H127" s="17">
        <v>881786000000</v>
      </c>
      <c r="I127" s="17">
        <v>896314000000</v>
      </c>
      <c r="J127" s="17">
        <v>892609000000</v>
      </c>
      <c r="K127" s="17">
        <v>864336000000</v>
      </c>
      <c r="L127" s="17">
        <v>847718000000</v>
      </c>
      <c r="M127" s="17">
        <v>943483000000</v>
      </c>
      <c r="N127" s="17">
        <v>948334000000</v>
      </c>
      <c r="O127" s="17">
        <v>928393000000</v>
      </c>
      <c r="P127" s="17">
        <v>898790000000</v>
      </c>
      <c r="Q127" s="17">
        <v>987304000000</v>
      </c>
      <c r="R127" s="17">
        <v>953426000000</v>
      </c>
      <c r="S127" s="17">
        <v>915787000000</v>
      </c>
      <c r="T127" s="17">
        <v>943292000000</v>
      </c>
      <c r="U127" s="17">
        <v>972297000000</v>
      </c>
      <c r="V127" s="17">
        <v>989195000000</v>
      </c>
      <c r="W127" s="17">
        <v>1002580000000</v>
      </c>
      <c r="X127" s="17">
        <v>1026960000000</v>
      </c>
      <c r="Y127" s="17">
        <v>1042690000000</v>
      </c>
      <c r="Z127" s="17">
        <v>1044550000000</v>
      </c>
      <c r="AA127" s="17">
        <v>1051400000000</v>
      </c>
      <c r="AB127" s="17">
        <v>1044400000000</v>
      </c>
      <c r="AC127" s="17">
        <v>1030430000000</v>
      </c>
      <c r="AD127" s="17">
        <v>1009320000000</v>
      </c>
    </row>
    <row r="128" spans="1:30" x14ac:dyDescent="0.25">
      <c r="A128" t="s">
        <v>296</v>
      </c>
      <c r="B128" t="s">
        <v>6629</v>
      </c>
      <c r="C128" t="s">
        <v>605</v>
      </c>
      <c r="D128" t="str">
        <f>A128&amp;VLOOKUP("key_separator", Keys!$B:$C, 2, FALSE)&amp;B128&amp;VLOOKUP("key_separator", Keys!$B:$C, 2, FALSE)&amp;C128</f>
        <v>AZ|electricity|production</v>
      </c>
      <c r="E128" s="17">
        <v>0</v>
      </c>
      <c r="F128" s="17">
        <v>0</v>
      </c>
      <c r="G128" s="17">
        <v>0</v>
      </c>
      <c r="H128" s="17">
        <v>0</v>
      </c>
      <c r="I128" s="17">
        <v>0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0</v>
      </c>
      <c r="U128" s="17">
        <v>0</v>
      </c>
      <c r="V128" s="17">
        <v>0</v>
      </c>
      <c r="W128" s="17">
        <v>0</v>
      </c>
      <c r="X128" s="17">
        <v>0</v>
      </c>
      <c r="Y128" s="17">
        <v>0</v>
      </c>
      <c r="Z128" s="17">
        <v>0</v>
      </c>
      <c r="AA128" s="17">
        <v>0</v>
      </c>
      <c r="AB128" s="17">
        <v>0</v>
      </c>
      <c r="AC128" s="17">
        <v>0</v>
      </c>
      <c r="AD128" s="17">
        <v>0</v>
      </c>
    </row>
    <row r="129" spans="1:30" x14ac:dyDescent="0.25">
      <c r="A129" t="s">
        <v>296</v>
      </c>
      <c r="B129" t="s">
        <v>6629</v>
      </c>
      <c r="C129" t="s">
        <v>608</v>
      </c>
      <c r="D129" t="str">
        <f>A129&amp;VLOOKUP("key_separator", Keys!$B:$C, 2, FALSE)&amp;B129&amp;VLOOKUP("key_separator", Keys!$B:$C, 2, FALSE)&amp;C129</f>
        <v>AZ|electricity|imports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</row>
    <row r="130" spans="1:30" x14ac:dyDescent="0.25">
      <c r="A130" t="s">
        <v>296</v>
      </c>
      <c r="B130" t="s">
        <v>6629</v>
      </c>
      <c r="C130" t="s">
        <v>610</v>
      </c>
      <c r="D130" t="str">
        <f>A130&amp;VLOOKUP("key_separator", Keys!$B:$C, 2, FALSE)&amp;B130&amp;VLOOKUP("key_separator", Keys!$B:$C, 2, FALSE)&amp;C130</f>
        <v>AZ|electricity|exports</v>
      </c>
      <c r="E130" s="17">
        <v>0</v>
      </c>
      <c r="F130" s="17">
        <v>0</v>
      </c>
      <c r="G130" s="17">
        <v>0</v>
      </c>
      <c r="H130" s="17">
        <v>0</v>
      </c>
      <c r="I130" s="17">
        <v>0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0</v>
      </c>
      <c r="U130" s="17">
        <v>0</v>
      </c>
      <c r="V130" s="17">
        <v>0</v>
      </c>
      <c r="W130" s="17">
        <v>0</v>
      </c>
      <c r="X130" s="17">
        <v>0</v>
      </c>
      <c r="Y130" s="17">
        <v>0</v>
      </c>
      <c r="Z130" s="17">
        <v>0</v>
      </c>
      <c r="AA130" s="17">
        <v>0</v>
      </c>
      <c r="AB130" s="17">
        <v>0</v>
      </c>
      <c r="AC130" s="17">
        <v>0</v>
      </c>
      <c r="AD130" s="17">
        <v>0</v>
      </c>
    </row>
    <row r="131" spans="1:30" x14ac:dyDescent="0.25">
      <c r="A131" t="s">
        <v>296</v>
      </c>
      <c r="B131" t="s">
        <v>6610</v>
      </c>
      <c r="C131" t="s">
        <v>605</v>
      </c>
      <c r="D131" t="str">
        <f>A131&amp;VLOOKUP("key_separator", Keys!$B:$C, 2, FALSE)&amp;B131&amp;VLOOKUP("key_separator", Keys!$B:$C, 2, FALSE)&amp;C131</f>
        <v>AZ|hard coal|production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7">
        <v>0</v>
      </c>
      <c r="U131" s="17">
        <v>0</v>
      </c>
      <c r="V131" s="17">
        <v>0</v>
      </c>
      <c r="W131" s="17">
        <v>0</v>
      </c>
      <c r="X131" s="17">
        <v>0</v>
      </c>
      <c r="Y131" s="17">
        <v>0</v>
      </c>
      <c r="Z131" s="17">
        <v>0</v>
      </c>
      <c r="AA131" s="17">
        <v>0</v>
      </c>
      <c r="AB131" s="17">
        <v>0</v>
      </c>
      <c r="AC131" s="17">
        <v>0</v>
      </c>
      <c r="AD131" s="17">
        <v>0</v>
      </c>
    </row>
    <row r="132" spans="1:30" x14ac:dyDescent="0.25">
      <c r="A132" t="s">
        <v>296</v>
      </c>
      <c r="B132" t="s">
        <v>6610</v>
      </c>
      <c r="C132" t="s">
        <v>608</v>
      </c>
      <c r="D132" t="str">
        <f>A132&amp;VLOOKUP("key_separator", Keys!$B:$C, 2, FALSE)&amp;B132&amp;VLOOKUP("key_separator", Keys!$B:$C, 2, FALSE)&amp;C132</f>
        <v>AZ|hard coal|imports</v>
      </c>
      <c r="E132" s="17">
        <v>109668000000000</v>
      </c>
      <c r="F132" s="17">
        <v>69976300000000</v>
      </c>
      <c r="G132" s="17">
        <v>59985000000000</v>
      </c>
      <c r="H132" s="17">
        <v>65930200000000</v>
      </c>
      <c r="I132" s="17">
        <v>67658900000000</v>
      </c>
      <c r="J132" s="17">
        <v>83230500000000</v>
      </c>
      <c r="K132" s="17">
        <v>100632000000000</v>
      </c>
      <c r="L132" s="17">
        <v>57664900000000</v>
      </c>
      <c r="M132" s="17">
        <v>59005900000000</v>
      </c>
      <c r="N132" s="17">
        <v>58959400000000</v>
      </c>
      <c r="O132" s="17">
        <v>57884500000000</v>
      </c>
      <c r="P132" s="17">
        <v>56334400000000</v>
      </c>
      <c r="Q132" s="17">
        <v>55100100000000</v>
      </c>
      <c r="R132" s="17">
        <v>55295500000000</v>
      </c>
      <c r="S132" s="17">
        <v>55642900000000</v>
      </c>
      <c r="T132" s="17">
        <v>55291800000000</v>
      </c>
      <c r="U132" s="17">
        <v>54562900000000</v>
      </c>
      <c r="V132" s="17">
        <v>51248900000000</v>
      </c>
      <c r="W132" s="17">
        <v>47012600000000</v>
      </c>
      <c r="X132" s="17">
        <v>43363800000000</v>
      </c>
      <c r="Y132" s="17">
        <v>41235000000000</v>
      </c>
      <c r="Z132" s="17">
        <v>41596400000000</v>
      </c>
      <c r="AA132" s="17">
        <v>41463800000000</v>
      </c>
      <c r="AB132" s="17">
        <v>41228800000000</v>
      </c>
      <c r="AC132" s="17">
        <v>40408300000000</v>
      </c>
      <c r="AD132" s="17">
        <v>39399000000000</v>
      </c>
    </row>
    <row r="133" spans="1:30" x14ac:dyDescent="0.25">
      <c r="A133" t="s">
        <v>296</v>
      </c>
      <c r="B133" t="s">
        <v>6610</v>
      </c>
      <c r="C133" t="s">
        <v>610</v>
      </c>
      <c r="D133" t="str">
        <f>A133&amp;VLOOKUP("key_separator", Keys!$B:$C, 2, FALSE)&amp;B133&amp;VLOOKUP("key_separator", Keys!$B:$C, 2, FALSE)&amp;C133</f>
        <v>AZ|hard coal|exports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0</v>
      </c>
      <c r="K133" s="17">
        <v>0</v>
      </c>
      <c r="L133" s="17">
        <v>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0</v>
      </c>
      <c r="U133" s="17">
        <v>0</v>
      </c>
      <c r="V133" s="17">
        <v>0</v>
      </c>
      <c r="W133" s="17">
        <v>0</v>
      </c>
      <c r="X133" s="17">
        <v>0</v>
      </c>
      <c r="Y133" s="17">
        <v>0</v>
      </c>
      <c r="Z133" s="17">
        <v>0</v>
      </c>
      <c r="AA133" s="17">
        <v>0</v>
      </c>
      <c r="AB133" s="17">
        <v>0</v>
      </c>
      <c r="AC133" s="17">
        <v>0</v>
      </c>
      <c r="AD133" s="17">
        <v>0</v>
      </c>
    </row>
    <row r="134" spans="1:30" x14ac:dyDescent="0.25">
      <c r="A134" t="s">
        <v>296</v>
      </c>
      <c r="B134" t="s">
        <v>6611</v>
      </c>
      <c r="C134" t="s">
        <v>605</v>
      </c>
      <c r="D134" t="str">
        <f>A134&amp;VLOOKUP("key_separator", Keys!$B:$C, 2, FALSE)&amp;B134&amp;VLOOKUP("key_separator", Keys!$B:$C, 2, FALSE)&amp;C134</f>
        <v>AZ|natural gas|production</v>
      </c>
      <c r="E134" s="17">
        <v>144143000000</v>
      </c>
      <c r="F134" s="17">
        <v>144536000000</v>
      </c>
      <c r="G134" s="17">
        <v>132206000000</v>
      </c>
      <c r="H134" s="17">
        <v>125043000000</v>
      </c>
      <c r="I134" s="17">
        <v>117764000000</v>
      </c>
      <c r="J134" s="17">
        <v>108239000000</v>
      </c>
      <c r="K134" s="17">
        <v>104322000000</v>
      </c>
      <c r="L134" s="17">
        <v>99758600000</v>
      </c>
      <c r="M134" s="17">
        <v>96030300000</v>
      </c>
      <c r="N134" s="17">
        <v>94410900000</v>
      </c>
      <c r="O134" s="17">
        <v>94524300000</v>
      </c>
      <c r="P134" s="17">
        <v>97394400000</v>
      </c>
      <c r="Q134" s="17">
        <v>101588000000</v>
      </c>
      <c r="R134" s="17">
        <v>104187000000</v>
      </c>
      <c r="S134" s="17">
        <v>106990000000</v>
      </c>
      <c r="T134" s="17">
        <v>110769000000</v>
      </c>
      <c r="U134" s="17">
        <v>119749000000</v>
      </c>
      <c r="V134" s="17">
        <v>124968000000</v>
      </c>
      <c r="W134" s="17">
        <v>127963000000</v>
      </c>
      <c r="X134" s="17">
        <v>129164000000</v>
      </c>
      <c r="Y134" s="17">
        <v>130778000000</v>
      </c>
      <c r="Z134" s="17">
        <v>131010000000</v>
      </c>
      <c r="AA134" s="17">
        <v>128641000000</v>
      </c>
      <c r="AB134" s="17">
        <v>125765000000</v>
      </c>
      <c r="AC134" s="17">
        <v>123495000000</v>
      </c>
      <c r="AD134" s="17">
        <v>122371000000</v>
      </c>
    </row>
    <row r="135" spans="1:30" x14ac:dyDescent="0.25">
      <c r="A135" t="s">
        <v>296</v>
      </c>
      <c r="B135" t="s">
        <v>6611</v>
      </c>
      <c r="C135" t="s">
        <v>608</v>
      </c>
      <c r="D135" t="str">
        <f>A135&amp;VLOOKUP("key_separator", Keys!$B:$C, 2, FALSE)&amp;B135&amp;VLOOKUP("key_separator", Keys!$B:$C, 2, FALSE)&amp;C135</f>
        <v>AZ|natural gas|imports</v>
      </c>
      <c r="E135" s="17">
        <v>1562330000000000</v>
      </c>
      <c r="F135" s="17">
        <v>1535590000000000</v>
      </c>
      <c r="G135" s="17">
        <v>1470970000000000</v>
      </c>
      <c r="H135" s="17">
        <v>1411770000000000</v>
      </c>
      <c r="I135" s="17">
        <v>1380050000000000</v>
      </c>
      <c r="J135" s="17">
        <v>1328770000000000</v>
      </c>
      <c r="K135" s="17">
        <v>1296660000000000</v>
      </c>
      <c r="L135" s="17">
        <v>1304970000000000</v>
      </c>
      <c r="M135" s="17">
        <v>1283880000000000</v>
      </c>
      <c r="N135" s="17">
        <v>1263810000000000</v>
      </c>
      <c r="O135" s="17">
        <v>1240660000000000</v>
      </c>
      <c r="P135" s="17">
        <v>1234880000000000</v>
      </c>
      <c r="Q135" s="17">
        <v>1258440000000000</v>
      </c>
      <c r="R135" s="17">
        <v>1282750000000000</v>
      </c>
      <c r="S135" s="17">
        <v>1310730000000000</v>
      </c>
      <c r="T135" s="17">
        <v>1345960000000000</v>
      </c>
      <c r="U135" s="17">
        <v>1417020000000000</v>
      </c>
      <c r="V135" s="17">
        <v>1464450000000000</v>
      </c>
      <c r="W135" s="17">
        <v>1496410000000000</v>
      </c>
      <c r="X135" s="17">
        <v>1515900000000000</v>
      </c>
      <c r="Y135" s="17">
        <v>1536890000000000</v>
      </c>
      <c r="Z135" s="17">
        <v>1546340000000000</v>
      </c>
      <c r="AA135" s="17">
        <v>1535630000000000</v>
      </c>
      <c r="AB135" s="17">
        <v>1520580000000000</v>
      </c>
      <c r="AC135" s="17">
        <v>1510020000000000</v>
      </c>
      <c r="AD135" s="17">
        <v>1506420000000000</v>
      </c>
    </row>
    <row r="136" spans="1:30" x14ac:dyDescent="0.25">
      <c r="A136" t="s">
        <v>296</v>
      </c>
      <c r="B136" t="s">
        <v>6611</v>
      </c>
      <c r="C136" t="s">
        <v>610</v>
      </c>
      <c r="D136" t="str">
        <f>A136&amp;VLOOKUP("key_separator", Keys!$B:$C, 2, FALSE)&amp;B136&amp;VLOOKUP("key_separator", Keys!$B:$C, 2, FALSE)&amp;C136</f>
        <v>AZ|natural gas|exports</v>
      </c>
      <c r="E136" s="17">
        <v>1017200000000000</v>
      </c>
      <c r="F136" s="17">
        <v>1019970000000000</v>
      </c>
      <c r="G136" s="17">
        <v>932956000000000</v>
      </c>
      <c r="H136" s="17">
        <v>882411000000000</v>
      </c>
      <c r="I136" s="17">
        <v>831045000000000</v>
      </c>
      <c r="J136" s="17">
        <v>763824000000000</v>
      </c>
      <c r="K136" s="17">
        <v>736189000000000</v>
      </c>
      <c r="L136" s="17">
        <v>703982000000000</v>
      </c>
      <c r="M136" s="17">
        <v>677672000000000</v>
      </c>
      <c r="N136" s="17">
        <v>666244000000000</v>
      </c>
      <c r="O136" s="17">
        <v>667044000000000</v>
      </c>
      <c r="P136" s="17">
        <v>687298000000000</v>
      </c>
      <c r="Q136" s="17">
        <v>716890000000000</v>
      </c>
      <c r="R136" s="17">
        <v>735235000000000</v>
      </c>
      <c r="S136" s="17">
        <v>755013000000000</v>
      </c>
      <c r="T136" s="17">
        <v>781681000000000</v>
      </c>
      <c r="U136" s="17">
        <v>845053000000000</v>
      </c>
      <c r="V136" s="17">
        <v>881878000000000</v>
      </c>
      <c r="W136" s="17">
        <v>903020000000000</v>
      </c>
      <c r="X136" s="17">
        <v>911495000000000</v>
      </c>
      <c r="Y136" s="17">
        <v>922883000000000</v>
      </c>
      <c r="Z136" s="17">
        <v>924518000000000</v>
      </c>
      <c r="AA136" s="17">
        <v>907802000000000</v>
      </c>
      <c r="AB136" s="17">
        <v>887503000000000</v>
      </c>
      <c r="AC136" s="17">
        <v>871484000000000</v>
      </c>
      <c r="AD136" s="17">
        <v>863557000000000</v>
      </c>
    </row>
    <row r="137" spans="1:30" x14ac:dyDescent="0.25">
      <c r="A137" t="s">
        <v>296</v>
      </c>
      <c r="B137" t="s">
        <v>626</v>
      </c>
      <c r="C137" t="s">
        <v>605</v>
      </c>
      <c r="D137" t="str">
        <f>A137&amp;VLOOKUP("key_separator", Keys!$B:$C, 2, FALSE)&amp;B137&amp;VLOOKUP("key_separator", Keys!$B:$C, 2, FALSE)&amp;C137</f>
        <v>AZ|nuclear|production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</row>
    <row r="138" spans="1:30" x14ac:dyDescent="0.25">
      <c r="A138" t="s">
        <v>296</v>
      </c>
      <c r="B138" t="s">
        <v>626</v>
      </c>
      <c r="C138" t="s">
        <v>608</v>
      </c>
      <c r="D138" t="str">
        <f>A138&amp;VLOOKUP("key_separator", Keys!$B:$C, 2, FALSE)&amp;B138&amp;VLOOKUP("key_separator", Keys!$B:$C, 2, FALSE)&amp;C138</f>
        <v>AZ|nuclear|imports</v>
      </c>
      <c r="E138" s="17">
        <v>327081000000000</v>
      </c>
      <c r="F138" s="17">
        <v>332667000000000</v>
      </c>
      <c r="G138" s="17">
        <v>332667000000000</v>
      </c>
      <c r="H138" s="17">
        <v>332667000000000</v>
      </c>
      <c r="I138" s="17">
        <v>332667000000000</v>
      </c>
      <c r="J138" s="17">
        <v>332667000000000</v>
      </c>
      <c r="K138" s="17">
        <v>332667000000000</v>
      </c>
      <c r="L138" s="17">
        <v>332667000000000</v>
      </c>
      <c r="M138" s="17">
        <v>332667000000000</v>
      </c>
      <c r="N138" s="17">
        <v>332667000000000</v>
      </c>
      <c r="O138" s="17">
        <v>332667000000000</v>
      </c>
      <c r="P138" s="17">
        <v>332667000000000</v>
      </c>
      <c r="Q138" s="17">
        <v>332667000000000</v>
      </c>
      <c r="R138" s="17">
        <v>332667000000000</v>
      </c>
      <c r="S138" s="17">
        <v>332667000000000</v>
      </c>
      <c r="T138" s="17">
        <v>332667000000000</v>
      </c>
      <c r="U138" s="17">
        <v>332667000000000</v>
      </c>
      <c r="V138" s="17">
        <v>332667000000000</v>
      </c>
      <c r="W138" s="17">
        <v>332667000000000</v>
      </c>
      <c r="X138" s="17">
        <v>332667000000000</v>
      </c>
      <c r="Y138" s="17">
        <v>332667000000000</v>
      </c>
      <c r="Z138" s="17">
        <v>332667000000000</v>
      </c>
      <c r="AA138" s="17">
        <v>332667000000000</v>
      </c>
      <c r="AB138" s="17">
        <v>332667000000000</v>
      </c>
      <c r="AC138" s="17">
        <v>332667000000000</v>
      </c>
      <c r="AD138" s="17">
        <v>332667000000000</v>
      </c>
    </row>
    <row r="139" spans="1:30" x14ac:dyDescent="0.25">
      <c r="A139" t="s">
        <v>296</v>
      </c>
      <c r="B139" t="s">
        <v>626</v>
      </c>
      <c r="C139" t="s">
        <v>610</v>
      </c>
      <c r="D139" t="str">
        <f>A139&amp;VLOOKUP("key_separator", Keys!$B:$C, 2, FALSE)&amp;B139&amp;VLOOKUP("key_separator", Keys!$B:$C, 2, FALSE)&amp;C139</f>
        <v>AZ|nuclear|exports</v>
      </c>
      <c r="E139" s="17">
        <v>0</v>
      </c>
      <c r="F139" s="17">
        <v>0</v>
      </c>
      <c r="G139" s="17">
        <v>0</v>
      </c>
      <c r="H139" s="17">
        <v>0</v>
      </c>
      <c r="I139" s="17">
        <v>0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0</v>
      </c>
      <c r="U139" s="17">
        <v>0</v>
      </c>
      <c r="V139" s="17">
        <v>0</v>
      </c>
      <c r="W139" s="17">
        <v>0</v>
      </c>
      <c r="X139" s="17">
        <v>0</v>
      </c>
      <c r="Y139" s="17">
        <v>0</v>
      </c>
      <c r="Z139" s="17">
        <v>0</v>
      </c>
      <c r="AA139" s="17">
        <v>0</v>
      </c>
      <c r="AB139" s="17">
        <v>0</v>
      </c>
      <c r="AC139" s="17">
        <v>0</v>
      </c>
      <c r="AD139" s="17">
        <v>0</v>
      </c>
    </row>
    <row r="140" spans="1:30" x14ac:dyDescent="0.25">
      <c r="A140" t="s">
        <v>296</v>
      </c>
      <c r="B140" t="s">
        <v>6630</v>
      </c>
      <c r="C140" t="s">
        <v>605</v>
      </c>
      <c r="D140" t="str">
        <f>A140&amp;VLOOKUP("key_separator", Keys!$B:$C, 2, FALSE)&amp;B140&amp;VLOOKUP("key_separator", Keys!$B:$C, 2, FALSE)&amp;C140</f>
        <v>AZ|hydro|production</v>
      </c>
      <c r="E140" s="17">
        <v>0</v>
      </c>
      <c r="F140" s="17">
        <v>0</v>
      </c>
      <c r="G140" s="17">
        <v>0</v>
      </c>
      <c r="H140" s="17">
        <v>0</v>
      </c>
      <c r="I140" s="17">
        <v>0</v>
      </c>
      <c r="J140" s="17">
        <v>0</v>
      </c>
      <c r="K140" s="17">
        <v>0</v>
      </c>
      <c r="L140" s="17">
        <v>0</v>
      </c>
      <c r="M140" s="17">
        <v>0</v>
      </c>
      <c r="N140" s="17">
        <v>0</v>
      </c>
      <c r="O140" s="17">
        <v>0</v>
      </c>
      <c r="P140" s="17">
        <v>0</v>
      </c>
      <c r="Q140" s="17">
        <v>0</v>
      </c>
      <c r="R140" s="17">
        <v>0</v>
      </c>
      <c r="S140" s="17">
        <v>0</v>
      </c>
      <c r="T140" s="17">
        <v>0</v>
      </c>
      <c r="U140" s="17">
        <v>0</v>
      </c>
      <c r="V140" s="17">
        <v>0</v>
      </c>
      <c r="W140" s="17">
        <v>0</v>
      </c>
      <c r="X140" s="17">
        <v>0</v>
      </c>
      <c r="Y140" s="17">
        <v>0</v>
      </c>
      <c r="Z140" s="17">
        <v>0</v>
      </c>
      <c r="AA140" s="17">
        <v>0</v>
      </c>
      <c r="AB140" s="17">
        <v>0</v>
      </c>
      <c r="AC140" s="17">
        <v>0</v>
      </c>
      <c r="AD140" s="17">
        <v>0</v>
      </c>
    </row>
    <row r="141" spans="1:30" x14ac:dyDescent="0.25">
      <c r="A141" t="s">
        <v>296</v>
      </c>
      <c r="B141" t="s">
        <v>6630</v>
      </c>
      <c r="C141" t="s">
        <v>608</v>
      </c>
      <c r="D141" t="str">
        <f>A141&amp;VLOOKUP("key_separator", Keys!$B:$C, 2, FALSE)&amp;B141&amp;VLOOKUP("key_separator", Keys!$B:$C, 2, FALSE)&amp;C141</f>
        <v>AZ|hydro|imports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</row>
    <row r="142" spans="1:30" x14ac:dyDescent="0.25">
      <c r="A142" t="s">
        <v>296</v>
      </c>
      <c r="B142" t="s">
        <v>6630</v>
      </c>
      <c r="C142" t="s">
        <v>610</v>
      </c>
      <c r="D142" t="str">
        <f>A142&amp;VLOOKUP("key_separator", Keys!$B:$C, 2, FALSE)&amp;B142&amp;VLOOKUP("key_separator", Keys!$B:$C, 2, FALSE)&amp;C142</f>
        <v>AZ|hydro|exports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</row>
    <row r="143" spans="1:30" x14ac:dyDescent="0.25">
      <c r="A143" t="s">
        <v>296</v>
      </c>
      <c r="B143" t="s">
        <v>6631</v>
      </c>
      <c r="C143" t="s">
        <v>605</v>
      </c>
      <c r="D143" t="str">
        <f>A143&amp;VLOOKUP("key_separator", Keys!$B:$C, 2, FALSE)&amp;B143&amp;VLOOKUP("key_separator", Keys!$B:$C, 2, FALSE)&amp;C143</f>
        <v>AZ|wind|production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</row>
    <row r="144" spans="1:30" x14ac:dyDescent="0.25">
      <c r="A144" t="s">
        <v>296</v>
      </c>
      <c r="B144" t="s">
        <v>6631</v>
      </c>
      <c r="C144" t="s">
        <v>608</v>
      </c>
      <c r="D144" t="str">
        <f>A144&amp;VLOOKUP("key_separator", Keys!$B:$C, 2, FALSE)&amp;B144&amp;VLOOKUP("key_separator", Keys!$B:$C, 2, FALSE)&amp;C144</f>
        <v>AZ|wind|imports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</row>
    <row r="145" spans="1:30" x14ac:dyDescent="0.25">
      <c r="A145" t="s">
        <v>296</v>
      </c>
      <c r="B145" t="s">
        <v>6631</v>
      </c>
      <c r="C145" t="s">
        <v>610</v>
      </c>
      <c r="D145" t="str">
        <f>A145&amp;VLOOKUP("key_separator", Keys!$B:$C, 2, FALSE)&amp;B145&amp;VLOOKUP("key_separator", Keys!$B:$C, 2, FALSE)&amp;C145</f>
        <v>AZ|wind|exports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</row>
    <row r="146" spans="1:30" x14ac:dyDescent="0.25">
      <c r="A146" t="s">
        <v>296</v>
      </c>
      <c r="B146" t="s">
        <v>6632</v>
      </c>
      <c r="C146" t="s">
        <v>605</v>
      </c>
      <c r="D146" t="str">
        <f>A146&amp;VLOOKUP("key_separator", Keys!$B:$C, 2, FALSE)&amp;B146&amp;VLOOKUP("key_separator", Keys!$B:$C, 2, FALSE)&amp;C146</f>
        <v>AZ|solar|production</v>
      </c>
      <c r="E146" s="17">
        <v>0</v>
      </c>
      <c r="F146" s="17">
        <v>0</v>
      </c>
      <c r="G146" s="17">
        <v>0</v>
      </c>
      <c r="H146" s="17">
        <v>0</v>
      </c>
      <c r="I146" s="17">
        <v>0</v>
      </c>
      <c r="J146" s="17">
        <v>0</v>
      </c>
      <c r="K146" s="17">
        <v>0</v>
      </c>
      <c r="L146" s="17">
        <v>0</v>
      </c>
      <c r="M146" s="17">
        <v>0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7">
        <v>0</v>
      </c>
      <c r="U146" s="17">
        <v>0</v>
      </c>
      <c r="V146" s="17">
        <v>0</v>
      </c>
      <c r="W146" s="17">
        <v>0</v>
      </c>
      <c r="X146" s="17">
        <v>0</v>
      </c>
      <c r="Y146" s="17">
        <v>0</v>
      </c>
      <c r="Z146" s="17">
        <v>0</v>
      </c>
      <c r="AA146" s="17">
        <v>0</v>
      </c>
      <c r="AB146" s="17">
        <v>0</v>
      </c>
      <c r="AC146" s="17">
        <v>0</v>
      </c>
      <c r="AD146" s="17">
        <v>0</v>
      </c>
    </row>
    <row r="147" spans="1:30" x14ac:dyDescent="0.25">
      <c r="A147" t="s">
        <v>296</v>
      </c>
      <c r="B147" t="s">
        <v>6632</v>
      </c>
      <c r="C147" t="s">
        <v>608</v>
      </c>
      <c r="D147" t="str">
        <f>A147&amp;VLOOKUP("key_separator", Keys!$B:$C, 2, FALSE)&amp;B147&amp;VLOOKUP("key_separator", Keys!$B:$C, 2, FALSE)&amp;C147</f>
        <v>AZ|solar|imports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</row>
    <row r="148" spans="1:30" x14ac:dyDescent="0.25">
      <c r="A148" t="s">
        <v>296</v>
      </c>
      <c r="B148" t="s">
        <v>6632</v>
      </c>
      <c r="C148" t="s">
        <v>610</v>
      </c>
      <c r="D148" t="str">
        <f>A148&amp;VLOOKUP("key_separator", Keys!$B:$C, 2, FALSE)&amp;B148&amp;VLOOKUP("key_separator", Keys!$B:$C, 2, FALSE)&amp;C148</f>
        <v>AZ|solar|exports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</row>
    <row r="149" spans="1:30" x14ac:dyDescent="0.25">
      <c r="A149" t="s">
        <v>296</v>
      </c>
      <c r="B149" t="s">
        <v>6615</v>
      </c>
      <c r="C149" t="s">
        <v>605</v>
      </c>
      <c r="D149" t="str">
        <f>A149&amp;VLOOKUP("key_separator", Keys!$B:$C, 2, FALSE)&amp;B149&amp;VLOOKUP("key_separator", Keys!$B:$C, 2, FALSE)&amp;C149</f>
        <v>AZ|biomass|production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</row>
    <row r="150" spans="1:30" x14ac:dyDescent="0.25">
      <c r="A150" t="s">
        <v>296</v>
      </c>
      <c r="B150" t="s">
        <v>6615</v>
      </c>
      <c r="C150" t="s">
        <v>608</v>
      </c>
      <c r="D150" t="str">
        <f>A150&amp;VLOOKUP("key_separator", Keys!$B:$C, 2, FALSE)&amp;B150&amp;VLOOKUP("key_separator", Keys!$B:$C, 2, FALSE)&amp;C150</f>
        <v>AZ|biomass|imports</v>
      </c>
      <c r="E150" s="17">
        <v>10731900000000</v>
      </c>
      <c r="F150" s="17">
        <v>10102200000000</v>
      </c>
      <c r="G150" s="17">
        <v>10011900000000</v>
      </c>
      <c r="H150" s="17">
        <v>9739910000000</v>
      </c>
      <c r="I150" s="17">
        <v>9476690000000</v>
      </c>
      <c r="J150" s="17">
        <v>9175600000000</v>
      </c>
      <c r="K150" s="17">
        <v>8886950000000</v>
      </c>
      <c r="L150" s="17">
        <v>8613290000000</v>
      </c>
      <c r="M150" s="17">
        <v>8344780000000</v>
      </c>
      <c r="N150" s="17">
        <v>8095170000000</v>
      </c>
      <c r="O150" s="17">
        <v>7850220000000</v>
      </c>
      <c r="P150" s="17">
        <v>7604380000000</v>
      </c>
      <c r="Q150" s="17">
        <v>7488860000000</v>
      </c>
      <c r="R150" s="17">
        <v>7250580000000</v>
      </c>
      <c r="S150" s="17">
        <v>7007430000000</v>
      </c>
      <c r="T150" s="17">
        <v>6887380000000</v>
      </c>
      <c r="U150" s="17">
        <v>6889850000000</v>
      </c>
      <c r="V150" s="17">
        <v>6772890000000</v>
      </c>
      <c r="W150" s="17">
        <v>6655290000000</v>
      </c>
      <c r="X150" s="17">
        <v>6427350000000</v>
      </c>
      <c r="Y150" s="17">
        <v>6454060000000</v>
      </c>
      <c r="Z150" s="17">
        <v>6483040000000</v>
      </c>
      <c r="AA150" s="17">
        <v>6517430000000</v>
      </c>
      <c r="AB150" s="17">
        <v>6552980000000</v>
      </c>
      <c r="AC150" s="17">
        <v>6595410000000</v>
      </c>
      <c r="AD150" s="17">
        <v>6635670000000</v>
      </c>
    </row>
    <row r="151" spans="1:30" x14ac:dyDescent="0.25">
      <c r="A151" t="s">
        <v>296</v>
      </c>
      <c r="B151" t="s">
        <v>6615</v>
      </c>
      <c r="C151" t="s">
        <v>610</v>
      </c>
      <c r="D151" t="str">
        <f>A151&amp;VLOOKUP("key_separator", Keys!$B:$C, 2, FALSE)&amp;B151&amp;VLOOKUP("key_separator", Keys!$B:$C, 2, FALSE)&amp;C151</f>
        <v>AZ|biomass|exports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</row>
    <row r="152" spans="1:30" x14ac:dyDescent="0.25">
      <c r="A152" t="s">
        <v>296</v>
      </c>
      <c r="B152" t="s">
        <v>6616</v>
      </c>
      <c r="C152" t="s">
        <v>605</v>
      </c>
      <c r="D152" t="str">
        <f>A152&amp;VLOOKUP("key_separator", Keys!$B:$C, 2, FALSE)&amp;B152&amp;VLOOKUP("key_separator", Keys!$B:$C, 2, FALSE)&amp;C152</f>
        <v>AZ|petroleum gasoline|production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0</v>
      </c>
      <c r="Q152" s="17">
        <v>0</v>
      </c>
      <c r="R152" s="17">
        <v>0</v>
      </c>
      <c r="S152" s="17">
        <v>0</v>
      </c>
      <c r="T152" s="17">
        <v>0</v>
      </c>
      <c r="U152" s="17">
        <v>0</v>
      </c>
      <c r="V152" s="17">
        <v>0</v>
      </c>
      <c r="W152" s="17">
        <v>0</v>
      </c>
      <c r="X152" s="17">
        <v>0</v>
      </c>
      <c r="Y152" s="17">
        <v>0</v>
      </c>
      <c r="Z152" s="17">
        <v>0</v>
      </c>
      <c r="AA152" s="17">
        <v>0</v>
      </c>
      <c r="AB152" s="17">
        <v>0</v>
      </c>
      <c r="AC152" s="17">
        <v>0</v>
      </c>
      <c r="AD152" s="17">
        <v>0</v>
      </c>
    </row>
    <row r="153" spans="1:30" x14ac:dyDescent="0.25">
      <c r="A153" t="s">
        <v>296</v>
      </c>
      <c r="B153" t="s">
        <v>6616</v>
      </c>
      <c r="C153" t="s">
        <v>608</v>
      </c>
      <c r="D153" t="str">
        <f>A153&amp;VLOOKUP("key_separator", Keys!$B:$C, 2, FALSE)&amp;B153&amp;VLOOKUP("key_separator", Keys!$B:$C, 2, FALSE)&amp;C153</f>
        <v>AZ|petroleum gasoline|imports</v>
      </c>
      <c r="E153" s="17">
        <v>316902000000000</v>
      </c>
      <c r="F153" s="17">
        <v>312762000000000</v>
      </c>
      <c r="G153" s="17">
        <v>308932000000000</v>
      </c>
      <c r="H153" s="17">
        <v>304085000000000</v>
      </c>
      <c r="I153" s="17">
        <v>299223000000000</v>
      </c>
      <c r="J153" s="17">
        <v>294190000000000</v>
      </c>
      <c r="K153" s="17">
        <v>290294000000000</v>
      </c>
      <c r="L153" s="17">
        <v>286318000000000</v>
      </c>
      <c r="M153" s="17">
        <v>281668000000000</v>
      </c>
      <c r="N153" s="17">
        <v>276879000000000</v>
      </c>
      <c r="O153" s="17">
        <v>271476000000000</v>
      </c>
      <c r="P153" s="17">
        <v>265943000000000</v>
      </c>
      <c r="Q153" s="17">
        <v>260269000000000</v>
      </c>
      <c r="R153" s="17">
        <v>254320000000000</v>
      </c>
      <c r="S153" s="17">
        <v>247943000000000</v>
      </c>
      <c r="T153" s="17">
        <v>241223000000000</v>
      </c>
      <c r="U153" s="17">
        <v>234144000000000</v>
      </c>
      <c r="V153" s="17">
        <v>228100000000000</v>
      </c>
      <c r="W153" s="17">
        <v>221808000000000</v>
      </c>
      <c r="X153" s="17">
        <v>215547000000000</v>
      </c>
      <c r="Y153" s="17">
        <v>209310000000000</v>
      </c>
      <c r="Z153" s="17">
        <v>203161000000000</v>
      </c>
      <c r="AA153" s="17">
        <v>196982000000000</v>
      </c>
      <c r="AB153" s="17">
        <v>191039000000000</v>
      </c>
      <c r="AC153" s="17">
        <v>185309000000000</v>
      </c>
      <c r="AD153" s="17">
        <v>179976000000000</v>
      </c>
    </row>
    <row r="154" spans="1:30" x14ac:dyDescent="0.25">
      <c r="A154" t="s">
        <v>296</v>
      </c>
      <c r="B154" t="s">
        <v>6616</v>
      </c>
      <c r="C154" t="s">
        <v>610</v>
      </c>
      <c r="D154" t="str">
        <f>A154&amp;VLOOKUP("key_separator", Keys!$B:$C, 2, FALSE)&amp;B154&amp;VLOOKUP("key_separator", Keys!$B:$C, 2, FALSE)&amp;C154</f>
        <v>AZ|petroleum gasoline|exports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0</v>
      </c>
      <c r="Q154" s="17">
        <v>0</v>
      </c>
      <c r="R154" s="17">
        <v>0</v>
      </c>
      <c r="S154" s="17">
        <v>0</v>
      </c>
      <c r="T154" s="17">
        <v>0</v>
      </c>
      <c r="U154" s="17">
        <v>0</v>
      </c>
      <c r="V154" s="17">
        <v>0</v>
      </c>
      <c r="W154" s="17">
        <v>0</v>
      </c>
      <c r="X154" s="17">
        <v>0</v>
      </c>
      <c r="Y154" s="17">
        <v>0</v>
      </c>
      <c r="Z154" s="17">
        <v>0</v>
      </c>
      <c r="AA154" s="17">
        <v>0</v>
      </c>
      <c r="AB154" s="17">
        <v>0</v>
      </c>
      <c r="AC154" s="17">
        <v>0</v>
      </c>
      <c r="AD154" s="17">
        <v>0</v>
      </c>
    </row>
    <row r="155" spans="1:30" x14ac:dyDescent="0.25">
      <c r="A155" t="s">
        <v>296</v>
      </c>
      <c r="B155" t="s">
        <v>6617</v>
      </c>
      <c r="C155" t="s">
        <v>605</v>
      </c>
      <c r="D155" t="str">
        <f>A155&amp;VLOOKUP("key_separator", Keys!$B:$C, 2, FALSE)&amp;B155&amp;VLOOKUP("key_separator", Keys!$B:$C, 2, FALSE)&amp;C155</f>
        <v>AZ|petroleum diesel|production</v>
      </c>
      <c r="E155" s="17">
        <v>0</v>
      </c>
      <c r="F155" s="17">
        <v>0</v>
      </c>
      <c r="G155" s="17">
        <v>0</v>
      </c>
      <c r="H155" s="17">
        <v>0</v>
      </c>
      <c r="I155" s="17">
        <v>0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7">
        <v>0</v>
      </c>
      <c r="U155" s="17">
        <v>0</v>
      </c>
      <c r="V155" s="17">
        <v>0</v>
      </c>
      <c r="W155" s="17">
        <v>0</v>
      </c>
      <c r="X155" s="17">
        <v>0</v>
      </c>
      <c r="Y155" s="17">
        <v>0</v>
      </c>
      <c r="Z155" s="17">
        <v>0</v>
      </c>
      <c r="AA155" s="17">
        <v>0</v>
      </c>
      <c r="AB155" s="17">
        <v>0</v>
      </c>
      <c r="AC155" s="17">
        <v>0</v>
      </c>
      <c r="AD155" s="17">
        <v>0</v>
      </c>
    </row>
    <row r="156" spans="1:30" x14ac:dyDescent="0.25">
      <c r="A156" t="s">
        <v>296</v>
      </c>
      <c r="B156" t="s">
        <v>6617</v>
      </c>
      <c r="C156" t="s">
        <v>608</v>
      </c>
      <c r="D156" t="str">
        <f>A156&amp;VLOOKUP("key_separator", Keys!$B:$C, 2, FALSE)&amp;B156&amp;VLOOKUP("key_separator", Keys!$B:$C, 2, FALSE)&amp;C156</f>
        <v>AZ|petroleum diesel|imports</v>
      </c>
      <c r="E156" s="17">
        <v>174234000000000</v>
      </c>
      <c r="F156" s="17">
        <v>174826000000000</v>
      </c>
      <c r="G156" s="17">
        <v>176586000000000</v>
      </c>
      <c r="H156" s="17">
        <v>177204000000000</v>
      </c>
      <c r="I156" s="17">
        <v>178208000000000</v>
      </c>
      <c r="J156" s="17">
        <v>179516000000000</v>
      </c>
      <c r="K156" s="17">
        <v>180896000000000</v>
      </c>
      <c r="L156" s="17">
        <v>182217000000000</v>
      </c>
      <c r="M156" s="17">
        <v>182993000000000</v>
      </c>
      <c r="N156" s="17">
        <v>183807000000000</v>
      </c>
      <c r="O156" s="17">
        <v>184554000000000</v>
      </c>
      <c r="P156" s="17">
        <v>184998000000000</v>
      </c>
      <c r="Q156" s="17">
        <v>185190000000000</v>
      </c>
      <c r="R156" s="17">
        <v>185193000000000</v>
      </c>
      <c r="S156" s="17">
        <v>184999000000000</v>
      </c>
      <c r="T156" s="17">
        <v>184798000000000</v>
      </c>
      <c r="U156" s="17">
        <v>184455000000000</v>
      </c>
      <c r="V156" s="17">
        <v>183605000000000</v>
      </c>
      <c r="W156" s="17">
        <v>182644000000000</v>
      </c>
      <c r="X156" s="17">
        <v>181748000000000</v>
      </c>
      <c r="Y156" s="17">
        <v>181358000000000</v>
      </c>
      <c r="Z156" s="17">
        <v>181009000000000</v>
      </c>
      <c r="AA156" s="17">
        <v>180741000000000</v>
      </c>
      <c r="AB156" s="17">
        <v>180310000000000</v>
      </c>
      <c r="AC156" s="17">
        <v>179933000000000</v>
      </c>
      <c r="AD156" s="17">
        <v>179630000000000</v>
      </c>
    </row>
    <row r="157" spans="1:30" x14ac:dyDescent="0.25">
      <c r="A157" t="s">
        <v>296</v>
      </c>
      <c r="B157" t="s">
        <v>6617</v>
      </c>
      <c r="C157" t="s">
        <v>610</v>
      </c>
      <c r="D157" t="str">
        <f>A157&amp;VLOOKUP("key_separator", Keys!$B:$C, 2, FALSE)&amp;B157&amp;VLOOKUP("key_separator", Keys!$B:$C, 2, FALSE)&amp;C157</f>
        <v>AZ|petroleum diesel|exports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0</v>
      </c>
      <c r="Q157" s="17">
        <v>0</v>
      </c>
      <c r="R157" s="17">
        <v>0</v>
      </c>
      <c r="S157" s="17">
        <v>0</v>
      </c>
      <c r="T157" s="17">
        <v>0</v>
      </c>
      <c r="U157" s="17">
        <v>0</v>
      </c>
      <c r="V157" s="17">
        <v>0</v>
      </c>
      <c r="W157" s="17">
        <v>0</v>
      </c>
      <c r="X157" s="17">
        <v>0</v>
      </c>
      <c r="Y157" s="17">
        <v>0</v>
      </c>
      <c r="Z157" s="17">
        <v>0</v>
      </c>
      <c r="AA157" s="17">
        <v>0</v>
      </c>
      <c r="AB157" s="17">
        <v>0</v>
      </c>
      <c r="AC157" s="17">
        <v>0</v>
      </c>
      <c r="AD157" s="17">
        <v>0</v>
      </c>
    </row>
    <row r="158" spans="1:30" x14ac:dyDescent="0.25">
      <c r="A158" t="s">
        <v>296</v>
      </c>
      <c r="B158" t="s">
        <v>542</v>
      </c>
      <c r="C158" t="s">
        <v>605</v>
      </c>
      <c r="D158" t="str">
        <f>A158&amp;VLOOKUP("key_separator", Keys!$B:$C, 2, FALSE)&amp;B158&amp;VLOOKUP("key_separator", Keys!$B:$C, 2, FALSE)&amp;C158</f>
        <v>AZ|biofuel gasoline|production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0</v>
      </c>
      <c r="Q158" s="17">
        <v>0</v>
      </c>
      <c r="R158" s="17">
        <v>0</v>
      </c>
      <c r="S158" s="17">
        <v>0</v>
      </c>
      <c r="T158" s="17">
        <v>0</v>
      </c>
      <c r="U158" s="17">
        <v>0</v>
      </c>
      <c r="V158" s="17">
        <v>0</v>
      </c>
      <c r="W158" s="17">
        <v>0</v>
      </c>
      <c r="X158" s="17">
        <v>0</v>
      </c>
      <c r="Y158" s="17">
        <v>0</v>
      </c>
      <c r="Z158" s="17">
        <v>0</v>
      </c>
      <c r="AA158" s="17">
        <v>0</v>
      </c>
      <c r="AB158" s="17">
        <v>0</v>
      </c>
      <c r="AC158" s="17">
        <v>0</v>
      </c>
      <c r="AD158" s="17">
        <v>0</v>
      </c>
    </row>
    <row r="159" spans="1:30" x14ac:dyDescent="0.25">
      <c r="A159" t="s">
        <v>296</v>
      </c>
      <c r="B159" t="s">
        <v>542</v>
      </c>
      <c r="C159" t="s">
        <v>608</v>
      </c>
      <c r="D159" t="str">
        <f>A159&amp;VLOOKUP("key_separator", Keys!$B:$C, 2, FALSE)&amp;B159&amp;VLOOKUP("key_separator", Keys!$B:$C, 2, FALSE)&amp;C159</f>
        <v>AZ|biofuel gasoline|imports</v>
      </c>
      <c r="E159" s="17">
        <v>23322900000000</v>
      </c>
      <c r="F159" s="17">
        <v>23020700000000</v>
      </c>
      <c r="G159" s="17">
        <v>22742400000000</v>
      </c>
      <c r="H159" s="17">
        <v>22389500000000</v>
      </c>
      <c r="I159" s="17">
        <v>22035000000000</v>
      </c>
      <c r="J159" s="17">
        <v>21667400000000</v>
      </c>
      <c r="K159" s="17">
        <v>21383600000000</v>
      </c>
      <c r="L159" s="17">
        <v>21093500000000</v>
      </c>
      <c r="M159" s="17">
        <v>20753400000000</v>
      </c>
      <c r="N159" s="17">
        <v>20402900000000</v>
      </c>
      <c r="O159" s="17">
        <v>20006900000000</v>
      </c>
      <c r="P159" s="17">
        <v>19601400000000</v>
      </c>
      <c r="Q159" s="17">
        <v>19185600000000</v>
      </c>
      <c r="R159" s="17">
        <v>18749400000000</v>
      </c>
      <c r="S159" s="17">
        <v>18281500000000</v>
      </c>
      <c r="T159" s="17">
        <v>17788300000000</v>
      </c>
      <c r="U159" s="17">
        <v>17268600000000</v>
      </c>
      <c r="V159" s="17">
        <v>16825600000000</v>
      </c>
      <c r="W159" s="17">
        <v>16364400000000</v>
      </c>
      <c r="X159" s="17">
        <v>15905500000000</v>
      </c>
      <c r="Y159" s="17">
        <v>15448400000000</v>
      </c>
      <c r="Z159" s="17">
        <v>14997800000000</v>
      </c>
      <c r="AA159" s="17">
        <v>14545000000000</v>
      </c>
      <c r="AB159" s="17">
        <v>14109700000000</v>
      </c>
      <c r="AC159" s="17">
        <v>13690200000000</v>
      </c>
      <c r="AD159" s="17">
        <v>13300000000000</v>
      </c>
    </row>
    <row r="160" spans="1:30" x14ac:dyDescent="0.25">
      <c r="A160" t="s">
        <v>296</v>
      </c>
      <c r="B160" t="s">
        <v>542</v>
      </c>
      <c r="C160" t="s">
        <v>610</v>
      </c>
      <c r="D160" t="str">
        <f>A160&amp;VLOOKUP("key_separator", Keys!$B:$C, 2, FALSE)&amp;B160&amp;VLOOKUP("key_separator", Keys!$B:$C, 2, FALSE)&amp;C160</f>
        <v>AZ|biofuel gasoline|exports</v>
      </c>
      <c r="E160" s="17">
        <v>0</v>
      </c>
      <c r="F160" s="17">
        <v>0</v>
      </c>
      <c r="G160" s="17">
        <v>0</v>
      </c>
      <c r="H160" s="17">
        <v>0</v>
      </c>
      <c r="I160" s="17">
        <v>0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0</v>
      </c>
      <c r="Q160" s="17">
        <v>0</v>
      </c>
      <c r="R160" s="17">
        <v>0</v>
      </c>
      <c r="S160" s="17">
        <v>0</v>
      </c>
      <c r="T160" s="17">
        <v>0</v>
      </c>
      <c r="U160" s="17">
        <v>0</v>
      </c>
      <c r="V160" s="17">
        <v>0</v>
      </c>
      <c r="W160" s="17">
        <v>0</v>
      </c>
      <c r="X160" s="17">
        <v>0</v>
      </c>
      <c r="Y160" s="17">
        <v>0</v>
      </c>
      <c r="Z160" s="17">
        <v>0</v>
      </c>
      <c r="AA160" s="17">
        <v>0</v>
      </c>
      <c r="AB160" s="17">
        <v>0</v>
      </c>
      <c r="AC160" s="17">
        <v>0</v>
      </c>
      <c r="AD160" s="17">
        <v>0</v>
      </c>
    </row>
    <row r="161" spans="1:30" x14ac:dyDescent="0.25">
      <c r="A161" t="s">
        <v>296</v>
      </c>
      <c r="B161" t="s">
        <v>545</v>
      </c>
      <c r="C161" t="s">
        <v>605</v>
      </c>
      <c r="D161" t="str">
        <f>A161&amp;VLOOKUP("key_separator", Keys!$B:$C, 2, FALSE)&amp;B161&amp;VLOOKUP("key_separator", Keys!$B:$C, 2, FALSE)&amp;C161</f>
        <v>AZ|biofuel diesel|production</v>
      </c>
      <c r="E161" s="17">
        <v>0</v>
      </c>
      <c r="F161" s="17">
        <v>0</v>
      </c>
      <c r="G161" s="17">
        <v>0</v>
      </c>
      <c r="H161" s="17">
        <v>0</v>
      </c>
      <c r="I161" s="17">
        <v>0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0</v>
      </c>
      <c r="Q161" s="17">
        <v>0</v>
      </c>
      <c r="R161" s="17">
        <v>0</v>
      </c>
      <c r="S161" s="17">
        <v>0</v>
      </c>
      <c r="T161" s="17">
        <v>0</v>
      </c>
      <c r="U161" s="17">
        <v>0</v>
      </c>
      <c r="V161" s="17">
        <v>0</v>
      </c>
      <c r="W161" s="17">
        <v>0</v>
      </c>
      <c r="X161" s="17">
        <v>0</v>
      </c>
      <c r="Y161" s="17">
        <v>0</v>
      </c>
      <c r="Z161" s="17">
        <v>0</v>
      </c>
      <c r="AA161" s="17">
        <v>0</v>
      </c>
      <c r="AB161" s="17">
        <v>0</v>
      </c>
      <c r="AC161" s="17">
        <v>0</v>
      </c>
      <c r="AD161" s="17">
        <v>0</v>
      </c>
    </row>
    <row r="162" spans="1:30" x14ac:dyDescent="0.25">
      <c r="A162" t="s">
        <v>296</v>
      </c>
      <c r="B162" t="s">
        <v>545</v>
      </c>
      <c r="C162" t="s">
        <v>608</v>
      </c>
      <c r="D162" t="str">
        <f>A162&amp;VLOOKUP("key_separator", Keys!$B:$C, 2, FALSE)&amp;B162&amp;VLOOKUP("key_separator", Keys!$B:$C, 2, FALSE)&amp;C162</f>
        <v>AZ|biofuel diesel|imports</v>
      </c>
      <c r="E162" s="17">
        <v>1990050000000</v>
      </c>
      <c r="F162" s="17">
        <v>2008110000000</v>
      </c>
      <c r="G162" s="17">
        <v>2029890000000</v>
      </c>
      <c r="H162" s="17">
        <v>2046840000000</v>
      </c>
      <c r="I162" s="17">
        <v>2057460000000</v>
      </c>
      <c r="J162" s="17">
        <v>2070220000000</v>
      </c>
      <c r="K162" s="17">
        <v>2083240000000</v>
      </c>
      <c r="L162" s="17">
        <v>2092890000000</v>
      </c>
      <c r="M162" s="17">
        <v>2096230000000</v>
      </c>
      <c r="N162" s="17">
        <v>2099780000000</v>
      </c>
      <c r="O162" s="17">
        <v>2101020000000</v>
      </c>
      <c r="P162" s="17">
        <v>2099050000000</v>
      </c>
      <c r="Q162" s="17">
        <v>2092500000000</v>
      </c>
      <c r="R162" s="17">
        <v>2082670000000</v>
      </c>
      <c r="S162" s="17">
        <v>2070420000000</v>
      </c>
      <c r="T162" s="17">
        <v>2059490000000</v>
      </c>
      <c r="U162" s="17">
        <v>2047090000000</v>
      </c>
      <c r="V162" s="17">
        <v>2025850000000</v>
      </c>
      <c r="W162" s="17">
        <v>2002470000000</v>
      </c>
      <c r="X162" s="17">
        <v>1979650000000</v>
      </c>
      <c r="Y162" s="17">
        <v>1963780000000</v>
      </c>
      <c r="Z162" s="17">
        <v>1949260000000</v>
      </c>
      <c r="AA162" s="17">
        <v>1936260000000</v>
      </c>
      <c r="AB162" s="17">
        <v>1921280000000</v>
      </c>
      <c r="AC162" s="17">
        <v>1907130000000</v>
      </c>
      <c r="AD162" s="17">
        <v>1893670000000</v>
      </c>
    </row>
    <row r="163" spans="1:30" x14ac:dyDescent="0.25">
      <c r="A163" t="s">
        <v>296</v>
      </c>
      <c r="B163" t="s">
        <v>545</v>
      </c>
      <c r="C163" t="s">
        <v>610</v>
      </c>
      <c r="D163" t="str">
        <f>A163&amp;VLOOKUP("key_separator", Keys!$B:$C, 2, FALSE)&amp;B163&amp;VLOOKUP("key_separator", Keys!$B:$C, 2, FALSE)&amp;C163</f>
        <v>AZ|biofuel diesel|exports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0</v>
      </c>
      <c r="Q163" s="17">
        <v>0</v>
      </c>
      <c r="R163" s="17">
        <v>0</v>
      </c>
      <c r="S163" s="17">
        <v>0</v>
      </c>
      <c r="T163" s="17">
        <v>0</v>
      </c>
      <c r="U163" s="17">
        <v>0</v>
      </c>
      <c r="V163" s="17">
        <v>0</v>
      </c>
      <c r="W163" s="17">
        <v>0</v>
      </c>
      <c r="X163" s="17">
        <v>0</v>
      </c>
      <c r="Y163" s="17">
        <v>0</v>
      </c>
      <c r="Z163" s="17">
        <v>0</v>
      </c>
      <c r="AA163" s="17">
        <v>0</v>
      </c>
      <c r="AB163" s="17">
        <v>0</v>
      </c>
      <c r="AC163" s="17">
        <v>0</v>
      </c>
      <c r="AD163" s="17">
        <v>0</v>
      </c>
    </row>
    <row r="164" spans="1:30" x14ac:dyDescent="0.25">
      <c r="A164" t="s">
        <v>296</v>
      </c>
      <c r="B164" t="s">
        <v>6618</v>
      </c>
      <c r="C164" t="s">
        <v>605</v>
      </c>
      <c r="D164" t="str">
        <f>A164&amp;VLOOKUP("key_separator", Keys!$B:$C, 2, FALSE)&amp;B164&amp;VLOOKUP("key_separator", Keys!$B:$C, 2, FALSE)&amp;C164</f>
        <v>AZ|jet fuel or kerosene|production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0</v>
      </c>
      <c r="Q164" s="17">
        <v>0</v>
      </c>
      <c r="R164" s="17">
        <v>0</v>
      </c>
      <c r="S164" s="17">
        <v>0</v>
      </c>
      <c r="T164" s="17">
        <v>0</v>
      </c>
      <c r="U164" s="17">
        <v>0</v>
      </c>
      <c r="V164" s="17">
        <v>0</v>
      </c>
      <c r="W164" s="17">
        <v>0</v>
      </c>
      <c r="X164" s="17">
        <v>0</v>
      </c>
      <c r="Y164" s="17">
        <v>0</v>
      </c>
      <c r="Z164" s="17">
        <v>0</v>
      </c>
      <c r="AA164" s="17">
        <v>0</v>
      </c>
      <c r="AB164" s="17">
        <v>0</v>
      </c>
      <c r="AC164" s="17">
        <v>0</v>
      </c>
      <c r="AD164" s="17">
        <v>0</v>
      </c>
    </row>
    <row r="165" spans="1:30" x14ac:dyDescent="0.25">
      <c r="A165" t="s">
        <v>296</v>
      </c>
      <c r="B165" t="s">
        <v>6618</v>
      </c>
      <c r="C165" t="s">
        <v>608</v>
      </c>
      <c r="D165" t="str">
        <f>A165&amp;VLOOKUP("key_separator", Keys!$B:$C, 2, FALSE)&amp;B165&amp;VLOOKUP("key_separator", Keys!$B:$C, 2, FALSE)&amp;C165</f>
        <v>AZ|jet fuel or kerosene|imports</v>
      </c>
      <c r="E165" s="17">
        <v>81273500000000</v>
      </c>
      <c r="F165" s="17">
        <v>82759400000000</v>
      </c>
      <c r="G165" s="17">
        <v>83338000000000</v>
      </c>
      <c r="H165" s="17">
        <v>83095200000000</v>
      </c>
      <c r="I165" s="17">
        <v>83234700000000</v>
      </c>
      <c r="J165" s="17">
        <v>83681200000000</v>
      </c>
      <c r="K165" s="17">
        <v>84438500000000</v>
      </c>
      <c r="L165" s="17">
        <v>85527000000000</v>
      </c>
      <c r="M165" s="17">
        <v>86751100000000</v>
      </c>
      <c r="N165" s="17">
        <v>88142500000000</v>
      </c>
      <c r="O165" s="17">
        <v>89700900000000</v>
      </c>
      <c r="P165" s="17">
        <v>90756600000000</v>
      </c>
      <c r="Q165" s="17">
        <v>91825900000000</v>
      </c>
      <c r="R165" s="17">
        <v>92877600000000</v>
      </c>
      <c r="S165" s="17">
        <v>93956700000000</v>
      </c>
      <c r="T165" s="17">
        <v>95064900000000</v>
      </c>
      <c r="U165" s="17">
        <v>96097800000000</v>
      </c>
      <c r="V165" s="17">
        <v>97224500000000</v>
      </c>
      <c r="W165" s="17">
        <v>98452000000000</v>
      </c>
      <c r="X165" s="17">
        <v>99664600000000</v>
      </c>
      <c r="Y165" s="17">
        <v>100904000000000</v>
      </c>
      <c r="Z165" s="17">
        <v>102080000000000</v>
      </c>
      <c r="AA165" s="17">
        <v>103017000000000</v>
      </c>
      <c r="AB165" s="17">
        <v>103955000000000</v>
      </c>
      <c r="AC165" s="17">
        <v>104908000000000</v>
      </c>
      <c r="AD165" s="17">
        <v>105850000000000</v>
      </c>
    </row>
    <row r="166" spans="1:30" x14ac:dyDescent="0.25">
      <c r="A166" t="s">
        <v>296</v>
      </c>
      <c r="B166" t="s">
        <v>6618</v>
      </c>
      <c r="C166" t="s">
        <v>610</v>
      </c>
      <c r="D166" t="str">
        <f>A166&amp;VLOOKUP("key_separator", Keys!$B:$C, 2, FALSE)&amp;B166&amp;VLOOKUP("key_separator", Keys!$B:$C, 2, FALSE)&amp;C166</f>
        <v>AZ|jet fuel or kerosene|exports</v>
      </c>
      <c r="E166" s="17">
        <v>0</v>
      </c>
      <c r="F166" s="17">
        <v>0</v>
      </c>
      <c r="G166" s="17">
        <v>0</v>
      </c>
      <c r="H166" s="17">
        <v>0</v>
      </c>
      <c r="I166" s="17">
        <v>0</v>
      </c>
      <c r="J166" s="17">
        <v>0</v>
      </c>
      <c r="K166" s="17">
        <v>0</v>
      </c>
      <c r="L166" s="17">
        <v>0</v>
      </c>
      <c r="M166" s="17">
        <v>0</v>
      </c>
      <c r="N166" s="17">
        <v>0</v>
      </c>
      <c r="O166" s="17">
        <v>0</v>
      </c>
      <c r="P166" s="17">
        <v>0</v>
      </c>
      <c r="Q166" s="17">
        <v>0</v>
      </c>
      <c r="R166" s="17">
        <v>0</v>
      </c>
      <c r="S166" s="17">
        <v>0</v>
      </c>
      <c r="T166" s="17">
        <v>0</v>
      </c>
      <c r="U166" s="17">
        <v>0</v>
      </c>
      <c r="V166" s="17">
        <v>0</v>
      </c>
      <c r="W166" s="17">
        <v>0</v>
      </c>
      <c r="X166" s="17">
        <v>0</v>
      </c>
      <c r="Y166" s="17">
        <v>0</v>
      </c>
      <c r="Z166" s="17">
        <v>0</v>
      </c>
      <c r="AA166" s="17">
        <v>0</v>
      </c>
      <c r="AB166" s="17">
        <v>0</v>
      </c>
      <c r="AC166" s="17">
        <v>0</v>
      </c>
      <c r="AD166" s="17">
        <v>0</v>
      </c>
    </row>
    <row r="167" spans="1:30" x14ac:dyDescent="0.25">
      <c r="A167" t="s">
        <v>296</v>
      </c>
      <c r="B167" t="s">
        <v>6633</v>
      </c>
      <c r="C167" t="s">
        <v>605</v>
      </c>
      <c r="D167" t="str">
        <f>A167&amp;VLOOKUP("key_separator", Keys!$B:$C, 2, FALSE)&amp;B167&amp;VLOOKUP("key_separator", Keys!$B:$C, 2, FALSE)&amp;C167</f>
        <v>AZ|heat|production</v>
      </c>
      <c r="E167" s="17">
        <v>0</v>
      </c>
      <c r="F167" s="17">
        <v>0</v>
      </c>
      <c r="G167" s="17">
        <v>0</v>
      </c>
      <c r="H167" s="17">
        <v>0</v>
      </c>
      <c r="I167" s="17">
        <v>0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0</v>
      </c>
      <c r="Q167" s="17">
        <v>0</v>
      </c>
      <c r="R167" s="17">
        <v>0</v>
      </c>
      <c r="S167" s="17">
        <v>0</v>
      </c>
      <c r="T167" s="17">
        <v>0</v>
      </c>
      <c r="U167" s="17">
        <v>0</v>
      </c>
      <c r="V167" s="17">
        <v>0</v>
      </c>
      <c r="W167" s="17">
        <v>0</v>
      </c>
      <c r="X167" s="17">
        <v>0</v>
      </c>
      <c r="Y167" s="17">
        <v>0</v>
      </c>
      <c r="Z167" s="17">
        <v>0</v>
      </c>
      <c r="AA167" s="17">
        <v>0</v>
      </c>
      <c r="AB167" s="17">
        <v>0</v>
      </c>
      <c r="AC167" s="17">
        <v>0</v>
      </c>
      <c r="AD167" s="17">
        <v>0</v>
      </c>
    </row>
    <row r="168" spans="1:30" x14ac:dyDescent="0.25">
      <c r="A168" t="s">
        <v>296</v>
      </c>
      <c r="B168" t="s">
        <v>6633</v>
      </c>
      <c r="C168" t="s">
        <v>608</v>
      </c>
      <c r="D168" t="str">
        <f>A168&amp;VLOOKUP("key_separator", Keys!$B:$C, 2, FALSE)&amp;B168&amp;VLOOKUP("key_separator", Keys!$B:$C, 2, FALSE)&amp;C168</f>
        <v>AZ|heat|imports</v>
      </c>
      <c r="E168" s="17">
        <v>0</v>
      </c>
      <c r="F168" s="17">
        <v>0</v>
      </c>
      <c r="G168" s="17">
        <v>0</v>
      </c>
      <c r="H168" s="17">
        <v>0</v>
      </c>
      <c r="I168" s="17">
        <v>0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0</v>
      </c>
      <c r="Q168" s="17">
        <v>0</v>
      </c>
      <c r="R168" s="17">
        <v>0</v>
      </c>
      <c r="S168" s="17">
        <v>0</v>
      </c>
      <c r="T168" s="17">
        <v>0</v>
      </c>
      <c r="U168" s="17">
        <v>0</v>
      </c>
      <c r="V168" s="17">
        <v>0</v>
      </c>
      <c r="W168" s="17">
        <v>0</v>
      </c>
      <c r="X168" s="17">
        <v>0</v>
      </c>
      <c r="Y168" s="17">
        <v>0</v>
      </c>
      <c r="Z168" s="17">
        <v>0</v>
      </c>
      <c r="AA168" s="17">
        <v>0</v>
      </c>
      <c r="AB168" s="17">
        <v>0</v>
      </c>
      <c r="AC168" s="17">
        <v>0</v>
      </c>
      <c r="AD168" s="17">
        <v>0</v>
      </c>
    </row>
    <row r="169" spans="1:30" x14ac:dyDescent="0.25">
      <c r="A169" t="s">
        <v>296</v>
      </c>
      <c r="B169" t="s">
        <v>6633</v>
      </c>
      <c r="C169" t="s">
        <v>610</v>
      </c>
      <c r="D169" t="str">
        <f>A169&amp;VLOOKUP("key_separator", Keys!$B:$C, 2, FALSE)&amp;B169&amp;VLOOKUP("key_separator", Keys!$B:$C, 2, FALSE)&amp;C169</f>
        <v>AZ|heat|exports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0</v>
      </c>
      <c r="Q169" s="17">
        <v>0</v>
      </c>
      <c r="R169" s="17">
        <v>0</v>
      </c>
      <c r="S169" s="17">
        <v>0</v>
      </c>
      <c r="T169" s="17">
        <v>0</v>
      </c>
      <c r="U169" s="17">
        <v>0</v>
      </c>
      <c r="V169" s="17">
        <v>0</v>
      </c>
      <c r="W169" s="17">
        <v>0</v>
      </c>
      <c r="X169" s="17">
        <v>0</v>
      </c>
      <c r="Y169" s="17">
        <v>0</v>
      </c>
      <c r="Z169" s="17">
        <v>0</v>
      </c>
      <c r="AA169" s="17">
        <v>0</v>
      </c>
      <c r="AB169" s="17">
        <v>0</v>
      </c>
      <c r="AC169" s="17">
        <v>0</v>
      </c>
      <c r="AD169" s="17">
        <v>0</v>
      </c>
    </row>
    <row r="170" spans="1:30" x14ac:dyDescent="0.25">
      <c r="A170" t="s">
        <v>296</v>
      </c>
      <c r="B170" t="s">
        <v>6634</v>
      </c>
      <c r="C170" t="s">
        <v>605</v>
      </c>
      <c r="D170" t="str">
        <f>A170&amp;VLOOKUP("key_separator", Keys!$B:$C, 2, FALSE)&amp;B170&amp;VLOOKUP("key_separator", Keys!$B:$C, 2, FALSE)&amp;C170</f>
        <v>AZ|geothermal|production</v>
      </c>
      <c r="E170" s="17">
        <v>0</v>
      </c>
      <c r="F170" s="17">
        <v>0</v>
      </c>
      <c r="G170" s="17">
        <v>0</v>
      </c>
      <c r="H170" s="17">
        <v>0</v>
      </c>
      <c r="I170" s="17">
        <v>0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7">
        <v>0</v>
      </c>
      <c r="U170" s="17">
        <v>0</v>
      </c>
      <c r="V170" s="17">
        <v>0</v>
      </c>
      <c r="W170" s="17">
        <v>0</v>
      </c>
      <c r="X170" s="17">
        <v>0</v>
      </c>
      <c r="Y170" s="17">
        <v>0</v>
      </c>
      <c r="Z170" s="17">
        <v>0</v>
      </c>
      <c r="AA170" s="17">
        <v>0</v>
      </c>
      <c r="AB170" s="17">
        <v>0</v>
      </c>
      <c r="AC170" s="17">
        <v>0</v>
      </c>
      <c r="AD170" s="17">
        <v>0</v>
      </c>
    </row>
    <row r="171" spans="1:30" x14ac:dyDescent="0.25">
      <c r="A171" t="s">
        <v>296</v>
      </c>
      <c r="B171" t="s">
        <v>6634</v>
      </c>
      <c r="C171" t="s">
        <v>608</v>
      </c>
      <c r="D171" t="str">
        <f>A171&amp;VLOOKUP("key_separator", Keys!$B:$C, 2, FALSE)&amp;B171&amp;VLOOKUP("key_separator", Keys!$B:$C, 2, FALSE)&amp;C171</f>
        <v>AZ|geothermal|imports</v>
      </c>
      <c r="E171" s="17">
        <v>0</v>
      </c>
      <c r="F171" s="17">
        <v>0</v>
      </c>
      <c r="G171" s="17">
        <v>0</v>
      </c>
      <c r="H171" s="17">
        <v>0</v>
      </c>
      <c r="I171" s="17">
        <v>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7">
        <v>0</v>
      </c>
      <c r="U171" s="17">
        <v>0</v>
      </c>
      <c r="V171" s="17">
        <v>0</v>
      </c>
      <c r="W171" s="17">
        <v>0</v>
      </c>
      <c r="X171" s="17">
        <v>0</v>
      </c>
      <c r="Y171" s="17">
        <v>0</v>
      </c>
      <c r="Z171" s="17">
        <v>0</v>
      </c>
      <c r="AA171" s="17">
        <v>0</v>
      </c>
      <c r="AB171" s="17">
        <v>0</v>
      </c>
      <c r="AC171" s="17">
        <v>0</v>
      </c>
      <c r="AD171" s="17">
        <v>0</v>
      </c>
    </row>
    <row r="172" spans="1:30" x14ac:dyDescent="0.25">
      <c r="A172" t="s">
        <v>296</v>
      </c>
      <c r="B172" t="s">
        <v>6634</v>
      </c>
      <c r="C172" t="s">
        <v>610</v>
      </c>
      <c r="D172" t="str">
        <f>A172&amp;VLOOKUP("key_separator", Keys!$B:$C, 2, FALSE)&amp;B172&amp;VLOOKUP("key_separator", Keys!$B:$C, 2, FALSE)&amp;C172</f>
        <v>AZ|geothermal|exports</v>
      </c>
      <c r="E172" s="17">
        <v>0</v>
      </c>
      <c r="F172" s="17">
        <v>0</v>
      </c>
      <c r="G172" s="17">
        <v>0</v>
      </c>
      <c r="H172" s="17">
        <v>0</v>
      </c>
      <c r="I172" s="17">
        <v>0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0</v>
      </c>
      <c r="Q172" s="17">
        <v>0</v>
      </c>
      <c r="R172" s="17">
        <v>0</v>
      </c>
      <c r="S172" s="17">
        <v>0</v>
      </c>
      <c r="T172" s="17">
        <v>0</v>
      </c>
      <c r="U172" s="17">
        <v>0</v>
      </c>
      <c r="V172" s="17">
        <v>0</v>
      </c>
      <c r="W172" s="17">
        <v>0</v>
      </c>
      <c r="X172" s="17">
        <v>0</v>
      </c>
      <c r="Y172" s="17">
        <v>0</v>
      </c>
      <c r="Z172" s="17">
        <v>0</v>
      </c>
      <c r="AA172" s="17">
        <v>0</v>
      </c>
      <c r="AB172" s="17">
        <v>0</v>
      </c>
      <c r="AC172" s="17">
        <v>0</v>
      </c>
      <c r="AD172" s="17">
        <v>0</v>
      </c>
    </row>
    <row r="173" spans="1:30" x14ac:dyDescent="0.25">
      <c r="A173" t="s">
        <v>296</v>
      </c>
      <c r="B173" t="s">
        <v>500</v>
      </c>
      <c r="C173" t="s">
        <v>605</v>
      </c>
      <c r="D173" t="str">
        <f>A173&amp;VLOOKUP("key_separator", Keys!$B:$C, 2, FALSE)&amp;B173&amp;VLOOKUP("key_separator", Keys!$B:$C, 2, FALSE)&amp;C173</f>
        <v>AZ|lignite|production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0</v>
      </c>
      <c r="Q173" s="17">
        <v>0</v>
      </c>
      <c r="R173" s="17">
        <v>0</v>
      </c>
      <c r="S173" s="17">
        <v>0</v>
      </c>
      <c r="T173" s="17">
        <v>0</v>
      </c>
      <c r="U173" s="17">
        <v>0</v>
      </c>
      <c r="V173" s="17">
        <v>0</v>
      </c>
      <c r="W173" s="17">
        <v>0</v>
      </c>
      <c r="X173" s="17">
        <v>0</v>
      </c>
      <c r="Y173" s="17">
        <v>0</v>
      </c>
      <c r="Z173" s="17">
        <v>0</v>
      </c>
      <c r="AA173" s="17">
        <v>0</v>
      </c>
      <c r="AB173" s="17">
        <v>0</v>
      </c>
      <c r="AC173" s="17">
        <v>0</v>
      </c>
      <c r="AD173" s="17">
        <v>0</v>
      </c>
    </row>
    <row r="174" spans="1:30" x14ac:dyDescent="0.25">
      <c r="A174" t="s">
        <v>296</v>
      </c>
      <c r="B174" t="s">
        <v>500</v>
      </c>
      <c r="C174" t="s">
        <v>608</v>
      </c>
      <c r="D174" t="str">
        <f>A174&amp;VLOOKUP("key_separator", Keys!$B:$C, 2, FALSE)&amp;B174&amp;VLOOKUP("key_separator", Keys!$B:$C, 2, FALSE)&amp;C174</f>
        <v>AZ|lignite|imports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0</v>
      </c>
      <c r="R174" s="17">
        <v>0</v>
      </c>
      <c r="S174" s="17">
        <v>0</v>
      </c>
      <c r="T174" s="17">
        <v>0</v>
      </c>
      <c r="U174" s="17">
        <v>0</v>
      </c>
      <c r="V174" s="17">
        <v>0</v>
      </c>
      <c r="W174" s="17">
        <v>0</v>
      </c>
      <c r="X174" s="17">
        <v>0</v>
      </c>
      <c r="Y174" s="17">
        <v>0</v>
      </c>
      <c r="Z174" s="17">
        <v>0</v>
      </c>
      <c r="AA174" s="17">
        <v>0</v>
      </c>
      <c r="AB174" s="17">
        <v>0</v>
      </c>
      <c r="AC174" s="17">
        <v>0</v>
      </c>
      <c r="AD174" s="17">
        <v>0</v>
      </c>
    </row>
    <row r="175" spans="1:30" x14ac:dyDescent="0.25">
      <c r="A175" t="s">
        <v>296</v>
      </c>
      <c r="B175" t="s">
        <v>500</v>
      </c>
      <c r="C175" t="s">
        <v>610</v>
      </c>
      <c r="D175" t="str">
        <f>A175&amp;VLOOKUP("key_separator", Keys!$B:$C, 2, FALSE)&amp;B175&amp;VLOOKUP("key_separator", Keys!$B:$C, 2, FALSE)&amp;C175</f>
        <v>AZ|lignite|exports</v>
      </c>
      <c r="E175" s="17">
        <v>0</v>
      </c>
      <c r="F175" s="17">
        <v>0</v>
      </c>
      <c r="G175" s="17">
        <v>0</v>
      </c>
      <c r="H175" s="17">
        <v>0</v>
      </c>
      <c r="I175" s="17">
        <v>0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0</v>
      </c>
      <c r="Q175" s="17">
        <v>0</v>
      </c>
      <c r="R175" s="17">
        <v>0</v>
      </c>
      <c r="S175" s="17">
        <v>0</v>
      </c>
      <c r="T175" s="17">
        <v>0</v>
      </c>
      <c r="U175" s="17">
        <v>0</v>
      </c>
      <c r="V175" s="17">
        <v>0</v>
      </c>
      <c r="W175" s="17">
        <v>0</v>
      </c>
      <c r="X175" s="17">
        <v>0</v>
      </c>
      <c r="Y175" s="17">
        <v>0</v>
      </c>
      <c r="Z175" s="17">
        <v>0</v>
      </c>
      <c r="AA175" s="17">
        <v>0</v>
      </c>
      <c r="AB175" s="17">
        <v>0</v>
      </c>
      <c r="AC175" s="17">
        <v>0</v>
      </c>
      <c r="AD175" s="17">
        <v>0</v>
      </c>
    </row>
    <row r="176" spans="1:30" x14ac:dyDescent="0.25">
      <c r="A176" t="s">
        <v>296</v>
      </c>
      <c r="B176" t="s">
        <v>539</v>
      </c>
      <c r="C176" t="s">
        <v>605</v>
      </c>
      <c r="D176" t="str">
        <f>A176&amp;VLOOKUP("key_separator", Keys!$B:$C, 2, FALSE)&amp;B176&amp;VLOOKUP("key_separator", Keys!$B:$C, 2, FALSE)&amp;C176</f>
        <v>AZ|crude oil|production</v>
      </c>
      <c r="E176" s="17">
        <v>34800000000</v>
      </c>
      <c r="F176" s="17">
        <v>34166400000</v>
      </c>
      <c r="G176" s="17">
        <v>33796500000</v>
      </c>
      <c r="H176" s="17">
        <v>32975900000</v>
      </c>
      <c r="I176" s="17">
        <v>32112300000</v>
      </c>
      <c r="J176" s="17">
        <v>33225700000</v>
      </c>
      <c r="K176" s="17">
        <v>34155400000</v>
      </c>
      <c r="L176" s="17">
        <v>33757600000</v>
      </c>
      <c r="M176" s="17">
        <v>33218800000</v>
      </c>
      <c r="N176" s="17">
        <v>33858900000</v>
      </c>
      <c r="O176" s="17">
        <v>33156400000</v>
      </c>
      <c r="P176" s="17">
        <v>33633400000</v>
      </c>
      <c r="Q176" s="17">
        <v>34816100000</v>
      </c>
      <c r="R176" s="17">
        <v>35987900000</v>
      </c>
      <c r="S176" s="17">
        <v>37245400000</v>
      </c>
      <c r="T176" s="17">
        <v>38799300000</v>
      </c>
      <c r="U176" s="17">
        <v>39448400000</v>
      </c>
      <c r="V176" s="17">
        <v>39654300000</v>
      </c>
      <c r="W176" s="17">
        <v>40065400000</v>
      </c>
      <c r="X176" s="17">
        <v>40179500000</v>
      </c>
      <c r="Y176" s="17">
        <v>40308800000</v>
      </c>
      <c r="Z176" s="17">
        <v>39980400000</v>
      </c>
      <c r="AA176" s="17">
        <v>39555500000</v>
      </c>
      <c r="AB176" s="17">
        <v>39031300000</v>
      </c>
      <c r="AC176" s="17">
        <v>38612300000</v>
      </c>
      <c r="AD176" s="17">
        <v>38350500000</v>
      </c>
    </row>
    <row r="177" spans="1:30" x14ac:dyDescent="0.25">
      <c r="A177" t="s">
        <v>296</v>
      </c>
      <c r="B177" t="s">
        <v>539</v>
      </c>
      <c r="C177" t="s">
        <v>608</v>
      </c>
      <c r="D177" t="str">
        <f>A177&amp;VLOOKUP("key_separator", Keys!$B:$C, 2, FALSE)&amp;B177&amp;VLOOKUP("key_separator", Keys!$B:$C, 2, FALSE)&amp;C177</f>
        <v>AZ|crude oil|imports</v>
      </c>
      <c r="E177" s="17">
        <v>1153200000000</v>
      </c>
      <c r="F177" s="17">
        <v>1153830000000</v>
      </c>
      <c r="G177" s="17">
        <v>1154200000000</v>
      </c>
      <c r="H177" s="17">
        <v>1155020000000</v>
      </c>
      <c r="I177" s="17">
        <v>1155890000000</v>
      </c>
      <c r="J177" s="17">
        <v>1154770000000</v>
      </c>
      <c r="K177" s="17">
        <v>1153840000000</v>
      </c>
      <c r="L177" s="17">
        <v>1154240000000</v>
      </c>
      <c r="M177" s="17">
        <v>1154780000000</v>
      </c>
      <c r="N177" s="17">
        <v>1154140000000</v>
      </c>
      <c r="O177" s="17">
        <v>1154840000000</v>
      </c>
      <c r="P177" s="17">
        <v>1154370000000</v>
      </c>
      <c r="Q177" s="17">
        <v>1153180000000</v>
      </c>
      <c r="R177" s="17">
        <v>1152010000000</v>
      </c>
      <c r="S177" s="17">
        <v>1150750000000</v>
      </c>
      <c r="T177" s="17">
        <v>1149200000000</v>
      </c>
      <c r="U177" s="17">
        <v>1148550000000</v>
      </c>
      <c r="V177" s="17">
        <v>1148350000000</v>
      </c>
      <c r="W177" s="17">
        <v>1147930000000</v>
      </c>
      <c r="X177" s="17">
        <v>1147820000000</v>
      </c>
      <c r="Y177" s="17">
        <v>1147690000000</v>
      </c>
      <c r="Z177" s="17">
        <v>1148020000000</v>
      </c>
      <c r="AA177" s="17">
        <v>1148440000000</v>
      </c>
      <c r="AB177" s="17">
        <v>1148970000000</v>
      </c>
      <c r="AC177" s="17">
        <v>1149390000000</v>
      </c>
      <c r="AD177" s="17">
        <v>1149650000000</v>
      </c>
    </row>
    <row r="178" spans="1:30" x14ac:dyDescent="0.25">
      <c r="A178" t="s">
        <v>296</v>
      </c>
      <c r="B178" t="s">
        <v>539</v>
      </c>
      <c r="C178" t="s">
        <v>610</v>
      </c>
      <c r="D178" t="str">
        <f>A178&amp;VLOOKUP("key_separator", Keys!$B:$C, 2, FALSE)&amp;B178&amp;VLOOKUP("key_separator", Keys!$B:$C, 2, FALSE)&amp;C178</f>
        <v>AZ|crude oil|exports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0</v>
      </c>
      <c r="Q178" s="17">
        <v>0</v>
      </c>
      <c r="R178" s="17">
        <v>0</v>
      </c>
      <c r="S178" s="17">
        <v>0</v>
      </c>
      <c r="T178" s="17">
        <v>0</v>
      </c>
      <c r="U178" s="17">
        <v>0</v>
      </c>
      <c r="V178" s="17">
        <v>0</v>
      </c>
      <c r="W178" s="17">
        <v>0</v>
      </c>
      <c r="X178" s="17">
        <v>0</v>
      </c>
      <c r="Y178" s="17">
        <v>0</v>
      </c>
      <c r="Z178" s="17">
        <v>0</v>
      </c>
      <c r="AA178" s="17">
        <v>0</v>
      </c>
      <c r="AB178" s="17">
        <v>0</v>
      </c>
      <c r="AC178" s="17">
        <v>0</v>
      </c>
      <c r="AD178" s="17">
        <v>0</v>
      </c>
    </row>
    <row r="179" spans="1:30" x14ac:dyDescent="0.25">
      <c r="A179" t="s">
        <v>296</v>
      </c>
      <c r="B179" t="s">
        <v>6635</v>
      </c>
      <c r="C179" t="s">
        <v>605</v>
      </c>
      <c r="D179" t="str">
        <f>A179&amp;VLOOKUP("key_separator", Keys!$B:$C, 2, FALSE)&amp;B179&amp;VLOOKUP("key_separator", Keys!$B:$C, 2, FALSE)&amp;C179</f>
        <v>AZ|heavy or residual fuel oil|production</v>
      </c>
      <c r="E179" s="17">
        <v>0</v>
      </c>
      <c r="F179" s="17">
        <v>0</v>
      </c>
      <c r="G179" s="17">
        <v>0</v>
      </c>
      <c r="H179" s="17">
        <v>0</v>
      </c>
      <c r="I179" s="17">
        <v>0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0</v>
      </c>
      <c r="Q179" s="17">
        <v>0</v>
      </c>
      <c r="R179" s="17">
        <v>0</v>
      </c>
      <c r="S179" s="17">
        <v>0</v>
      </c>
      <c r="T179" s="17">
        <v>0</v>
      </c>
      <c r="U179" s="17">
        <v>0</v>
      </c>
      <c r="V179" s="17">
        <v>0</v>
      </c>
      <c r="W179" s="17">
        <v>0</v>
      </c>
      <c r="X179" s="17">
        <v>0</v>
      </c>
      <c r="Y179" s="17">
        <v>0</v>
      </c>
      <c r="Z179" s="17">
        <v>0</v>
      </c>
      <c r="AA179" s="17">
        <v>0</v>
      </c>
      <c r="AB179" s="17">
        <v>0</v>
      </c>
      <c r="AC179" s="17">
        <v>0</v>
      </c>
      <c r="AD179" s="17">
        <v>0</v>
      </c>
    </row>
    <row r="180" spans="1:30" x14ac:dyDescent="0.25">
      <c r="A180" t="s">
        <v>296</v>
      </c>
      <c r="B180" t="s">
        <v>6635</v>
      </c>
      <c r="C180" t="s">
        <v>608</v>
      </c>
      <c r="D180" t="str">
        <f>A180&amp;VLOOKUP("key_separator", Keys!$B:$C, 2, FALSE)&amp;B180&amp;VLOOKUP("key_separator", Keys!$B:$C, 2, FALSE)&amp;C180</f>
        <v>AZ|heavy or residual fuel oil|imports</v>
      </c>
      <c r="E180" s="17">
        <v>18631000000000</v>
      </c>
      <c r="F180" s="17">
        <v>19018700000000</v>
      </c>
      <c r="G180" s="17">
        <v>19206200000000</v>
      </c>
      <c r="H180" s="17">
        <v>19389200000000</v>
      </c>
      <c r="I180" s="17">
        <v>19741300000000</v>
      </c>
      <c r="J180" s="17">
        <v>20097000000000</v>
      </c>
      <c r="K180" s="17">
        <v>20417100000000</v>
      </c>
      <c r="L180" s="17">
        <v>20729000000000</v>
      </c>
      <c r="M180" s="17">
        <v>20986000000000</v>
      </c>
      <c r="N180" s="17">
        <v>21151600000000</v>
      </c>
      <c r="O180" s="17">
        <v>21359200000000</v>
      </c>
      <c r="P180" s="17">
        <v>21523800000000</v>
      </c>
      <c r="Q180" s="17">
        <v>21646300000000</v>
      </c>
      <c r="R180" s="17">
        <v>21726800000000</v>
      </c>
      <c r="S180" s="17">
        <v>21779000000000</v>
      </c>
      <c r="T180" s="17">
        <v>21783500000000</v>
      </c>
      <c r="U180" s="17">
        <v>21764300000000</v>
      </c>
      <c r="V180" s="17">
        <v>21820100000000</v>
      </c>
      <c r="W180" s="17">
        <v>21843000000000</v>
      </c>
      <c r="X180" s="17">
        <v>21883200000000</v>
      </c>
      <c r="Y180" s="17">
        <v>22014900000000</v>
      </c>
      <c r="Z180" s="17">
        <v>22155800000000</v>
      </c>
      <c r="AA180" s="17">
        <v>22278300000000</v>
      </c>
      <c r="AB180" s="17">
        <v>22404500000000</v>
      </c>
      <c r="AC180" s="17">
        <v>22555400000000</v>
      </c>
      <c r="AD180" s="17">
        <v>22737400000000</v>
      </c>
    </row>
    <row r="181" spans="1:30" x14ac:dyDescent="0.25">
      <c r="A181" t="s">
        <v>296</v>
      </c>
      <c r="B181" t="s">
        <v>6635</v>
      </c>
      <c r="C181" t="s">
        <v>610</v>
      </c>
      <c r="D181" t="str">
        <f>A181&amp;VLOOKUP("key_separator", Keys!$B:$C, 2, FALSE)&amp;B181&amp;VLOOKUP("key_separator", Keys!$B:$C, 2, FALSE)&amp;C181</f>
        <v>AZ|heavy or residual fuel oil|exports</v>
      </c>
      <c r="E181" s="17">
        <v>0</v>
      </c>
      <c r="F181" s="17">
        <v>0</v>
      </c>
      <c r="G181" s="17">
        <v>0</v>
      </c>
      <c r="H181" s="17">
        <v>0</v>
      </c>
      <c r="I181" s="17">
        <v>0</v>
      </c>
      <c r="J181" s="17">
        <v>0</v>
      </c>
      <c r="K181" s="17">
        <v>0</v>
      </c>
      <c r="L181" s="17">
        <v>0</v>
      </c>
      <c r="M181" s="17">
        <v>0</v>
      </c>
      <c r="N181" s="17">
        <v>0</v>
      </c>
      <c r="O181" s="17">
        <v>0</v>
      </c>
      <c r="P181" s="17">
        <v>0</v>
      </c>
      <c r="Q181" s="17">
        <v>0</v>
      </c>
      <c r="R181" s="17">
        <v>0</v>
      </c>
      <c r="S181" s="17">
        <v>0</v>
      </c>
      <c r="T181" s="17">
        <v>0</v>
      </c>
      <c r="U181" s="17">
        <v>0</v>
      </c>
      <c r="V181" s="17">
        <v>0</v>
      </c>
      <c r="W181" s="17">
        <v>0</v>
      </c>
      <c r="X181" s="17">
        <v>0</v>
      </c>
      <c r="Y181" s="17">
        <v>0</v>
      </c>
      <c r="Z181" s="17">
        <v>0</v>
      </c>
      <c r="AA181" s="17">
        <v>0</v>
      </c>
      <c r="AB181" s="17">
        <v>0</v>
      </c>
      <c r="AC181" s="17">
        <v>0</v>
      </c>
      <c r="AD181" s="17">
        <v>0</v>
      </c>
    </row>
    <row r="182" spans="1:30" x14ac:dyDescent="0.25">
      <c r="A182" t="s">
        <v>296</v>
      </c>
      <c r="B182" t="s">
        <v>6622</v>
      </c>
      <c r="C182" t="s">
        <v>605</v>
      </c>
      <c r="D182" t="str">
        <f>A182&amp;VLOOKUP("key_separator", Keys!$B:$C, 2, FALSE)&amp;B182&amp;VLOOKUP("key_separator", Keys!$B:$C, 2, FALSE)&amp;C182</f>
        <v>AZ|LPG propane or butane|production</v>
      </c>
      <c r="E182" s="17">
        <v>17621400000</v>
      </c>
      <c r="F182" s="17">
        <v>17995600000</v>
      </c>
      <c r="G182" s="17">
        <v>19923000000</v>
      </c>
      <c r="H182" s="17">
        <v>19733100000</v>
      </c>
      <c r="I182" s="17">
        <v>19785400000</v>
      </c>
      <c r="J182" s="17">
        <v>19889700000</v>
      </c>
      <c r="K182" s="17">
        <v>20859400000</v>
      </c>
      <c r="L182" s="17">
        <v>21783300000</v>
      </c>
      <c r="M182" s="17">
        <v>22659800000</v>
      </c>
      <c r="N182" s="17">
        <v>23283600000</v>
      </c>
      <c r="O182" s="17">
        <v>23758900000</v>
      </c>
      <c r="P182" s="17">
        <v>24016900000</v>
      </c>
      <c r="Q182" s="17">
        <v>24422600000</v>
      </c>
      <c r="R182" s="17">
        <v>24854600000</v>
      </c>
      <c r="S182" s="17">
        <v>25228000000</v>
      </c>
      <c r="T182" s="17">
        <v>25849800000</v>
      </c>
      <c r="U182" s="17">
        <v>26400200000</v>
      </c>
      <c r="V182" s="17">
        <v>26703600000</v>
      </c>
      <c r="W182" s="17">
        <v>26839200000</v>
      </c>
      <c r="X182" s="17">
        <v>26726200000</v>
      </c>
      <c r="Y182" s="17">
        <v>26447300000</v>
      </c>
      <c r="Z182" s="17">
        <v>26214900000</v>
      </c>
      <c r="AA182" s="17">
        <v>26266300000</v>
      </c>
      <c r="AB182" s="17">
        <v>26431900000</v>
      </c>
      <c r="AC182" s="17">
        <v>26526900000</v>
      </c>
      <c r="AD182" s="17">
        <v>26467800000</v>
      </c>
    </row>
    <row r="183" spans="1:30" x14ac:dyDescent="0.25">
      <c r="A183" t="s">
        <v>296</v>
      </c>
      <c r="B183" t="s">
        <v>6622</v>
      </c>
      <c r="C183" t="s">
        <v>608</v>
      </c>
      <c r="D183" t="str">
        <f>A183&amp;VLOOKUP("key_separator", Keys!$B:$C, 2, FALSE)&amp;B183&amp;VLOOKUP("key_separator", Keys!$B:$C, 2, FALSE)&amp;C183</f>
        <v>AZ|LPG propane or butane|imports</v>
      </c>
      <c r="E183" s="17">
        <v>11191400000000</v>
      </c>
      <c r="F183" s="17">
        <v>11228200000000</v>
      </c>
      <c r="G183" s="17">
        <v>11818800000000</v>
      </c>
      <c r="H183" s="17">
        <v>11921200000000</v>
      </c>
      <c r="I183" s="17">
        <v>11924100000000</v>
      </c>
      <c r="J183" s="17">
        <v>11932400000000</v>
      </c>
      <c r="K183" s="17">
        <v>11982300000000</v>
      </c>
      <c r="L183" s="17">
        <v>12079700000000</v>
      </c>
      <c r="M183" s="17">
        <v>12119900000000</v>
      </c>
      <c r="N183" s="17">
        <v>12185400000000</v>
      </c>
      <c r="O183" s="17">
        <v>12266400000000</v>
      </c>
      <c r="P183" s="17">
        <v>12351200000000</v>
      </c>
      <c r="Q183" s="17">
        <v>12464000000000</v>
      </c>
      <c r="R183" s="17">
        <v>12572900000000</v>
      </c>
      <c r="S183" s="17">
        <v>12684600000000</v>
      </c>
      <c r="T183" s="17">
        <v>12784200000000</v>
      </c>
      <c r="U183" s="17">
        <v>12875500000000</v>
      </c>
      <c r="V183" s="17">
        <v>12979200000000</v>
      </c>
      <c r="W183" s="17">
        <v>13081800000000</v>
      </c>
      <c r="X183" s="17">
        <v>13189600000000</v>
      </c>
      <c r="Y183" s="17">
        <v>13309800000000</v>
      </c>
      <c r="Z183" s="17">
        <v>13428900000000</v>
      </c>
      <c r="AA183" s="17">
        <v>13547700000000</v>
      </c>
      <c r="AB183" s="17">
        <v>13661200000000</v>
      </c>
      <c r="AC183" s="17">
        <v>13766800000000</v>
      </c>
      <c r="AD183" s="17">
        <v>13884800000000</v>
      </c>
    </row>
    <row r="184" spans="1:30" x14ac:dyDescent="0.25">
      <c r="A184" t="s">
        <v>296</v>
      </c>
      <c r="B184" t="s">
        <v>6622</v>
      </c>
      <c r="C184" t="s">
        <v>610</v>
      </c>
      <c r="D184" t="str">
        <f>A184&amp;VLOOKUP("key_separator", Keys!$B:$C, 2, FALSE)&amp;B184&amp;VLOOKUP("key_separator", Keys!$B:$C, 2, FALSE)&amp;C184</f>
        <v>AZ|LPG propane or butane|exports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0</v>
      </c>
      <c r="Q184" s="17">
        <v>0</v>
      </c>
      <c r="R184" s="17">
        <v>0</v>
      </c>
      <c r="S184" s="17">
        <v>0</v>
      </c>
      <c r="T184" s="17">
        <v>0</v>
      </c>
      <c r="U184" s="17">
        <v>0</v>
      </c>
      <c r="V184" s="17">
        <v>0</v>
      </c>
      <c r="W184" s="17">
        <v>0</v>
      </c>
      <c r="X184" s="17">
        <v>0</v>
      </c>
      <c r="Y184" s="17">
        <v>0</v>
      </c>
      <c r="Z184" s="17">
        <v>0</v>
      </c>
      <c r="AA184" s="17">
        <v>0</v>
      </c>
      <c r="AB184" s="17">
        <v>0</v>
      </c>
      <c r="AC184" s="17">
        <v>0</v>
      </c>
      <c r="AD184" s="17">
        <v>0</v>
      </c>
    </row>
    <row r="185" spans="1:30" x14ac:dyDescent="0.25">
      <c r="A185" t="s">
        <v>296</v>
      </c>
      <c r="B185" t="s">
        <v>6623</v>
      </c>
      <c r="C185" t="s">
        <v>605</v>
      </c>
      <c r="D185" t="str">
        <f>A185&amp;VLOOKUP("key_separator", Keys!$B:$C, 2, FALSE)&amp;B185&amp;VLOOKUP("key_separator", Keys!$B:$C, 2, FALSE)&amp;C185</f>
        <v>AZ|municipal solid waste|production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0</v>
      </c>
      <c r="K185" s="17">
        <v>0</v>
      </c>
      <c r="L185" s="17">
        <v>0</v>
      </c>
      <c r="M185" s="17">
        <v>0</v>
      </c>
      <c r="N185" s="17">
        <v>0</v>
      </c>
      <c r="O185" s="17">
        <v>0</v>
      </c>
      <c r="P185" s="17">
        <v>0</v>
      </c>
      <c r="Q185" s="17">
        <v>0</v>
      </c>
      <c r="R185" s="17">
        <v>0</v>
      </c>
      <c r="S185" s="17">
        <v>0</v>
      </c>
      <c r="T185" s="17">
        <v>0</v>
      </c>
      <c r="U185" s="17">
        <v>0</v>
      </c>
      <c r="V185" s="17">
        <v>0</v>
      </c>
      <c r="W185" s="17">
        <v>0</v>
      </c>
      <c r="X185" s="17">
        <v>0</v>
      </c>
      <c r="Y185" s="17">
        <v>0</v>
      </c>
      <c r="Z185" s="17">
        <v>0</v>
      </c>
      <c r="AA185" s="17">
        <v>0</v>
      </c>
      <c r="AB185" s="17">
        <v>0</v>
      </c>
      <c r="AC185" s="17">
        <v>0</v>
      </c>
      <c r="AD185" s="17">
        <v>0</v>
      </c>
    </row>
    <row r="186" spans="1:30" x14ac:dyDescent="0.25">
      <c r="A186" t="s">
        <v>296</v>
      </c>
      <c r="B186" t="s">
        <v>6623</v>
      </c>
      <c r="C186" t="s">
        <v>608</v>
      </c>
      <c r="D186" t="str">
        <f>A186&amp;VLOOKUP("key_separator", Keys!$B:$C, 2, FALSE)&amp;B186&amp;VLOOKUP("key_separator", Keys!$B:$C, 2, FALSE)&amp;C186</f>
        <v>AZ|municipal solid waste|imports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0</v>
      </c>
      <c r="Q186" s="17">
        <v>0</v>
      </c>
      <c r="R186" s="17">
        <v>0</v>
      </c>
      <c r="S186" s="17">
        <v>0</v>
      </c>
      <c r="T186" s="17">
        <v>0</v>
      </c>
      <c r="U186" s="17">
        <v>0</v>
      </c>
      <c r="V186" s="17">
        <v>0</v>
      </c>
      <c r="W186" s="17">
        <v>0</v>
      </c>
      <c r="X186" s="17">
        <v>0</v>
      </c>
      <c r="Y186" s="17">
        <v>0</v>
      </c>
      <c r="Z186" s="17">
        <v>0</v>
      </c>
      <c r="AA186" s="17">
        <v>0</v>
      </c>
      <c r="AB186" s="17">
        <v>0</v>
      </c>
      <c r="AC186" s="17">
        <v>0</v>
      </c>
      <c r="AD186" s="17">
        <v>0</v>
      </c>
    </row>
    <row r="187" spans="1:30" x14ac:dyDescent="0.25">
      <c r="A187" t="s">
        <v>296</v>
      </c>
      <c r="B187" t="s">
        <v>6623</v>
      </c>
      <c r="C187" t="s">
        <v>610</v>
      </c>
      <c r="D187" t="str">
        <f>A187&amp;VLOOKUP("key_separator", Keys!$B:$C, 2, FALSE)&amp;B187&amp;VLOOKUP("key_separator", Keys!$B:$C, 2, FALSE)&amp;C187</f>
        <v>AZ|municipal solid waste|exports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0</v>
      </c>
      <c r="Q187" s="17">
        <v>0</v>
      </c>
      <c r="R187" s="17">
        <v>0</v>
      </c>
      <c r="S187" s="17">
        <v>0</v>
      </c>
      <c r="T187" s="17">
        <v>0</v>
      </c>
      <c r="U187" s="17">
        <v>0</v>
      </c>
      <c r="V187" s="17">
        <v>0</v>
      </c>
      <c r="W187" s="17">
        <v>0</v>
      </c>
      <c r="X187" s="17">
        <v>0</v>
      </c>
      <c r="Y187" s="17">
        <v>0</v>
      </c>
      <c r="Z187" s="17">
        <v>0</v>
      </c>
      <c r="AA187" s="17">
        <v>0</v>
      </c>
      <c r="AB187" s="17">
        <v>0</v>
      </c>
      <c r="AC187" s="17">
        <v>0</v>
      </c>
      <c r="AD187" s="17">
        <v>0</v>
      </c>
    </row>
    <row r="188" spans="1:30" x14ac:dyDescent="0.25">
      <c r="A188" t="s">
        <v>296</v>
      </c>
      <c r="B188" t="s">
        <v>629</v>
      </c>
      <c r="C188" t="s">
        <v>605</v>
      </c>
      <c r="D188" t="str">
        <f>A188&amp;VLOOKUP("key_separator", Keys!$B:$C, 2, FALSE)&amp;B188&amp;VLOOKUP("key_separator", Keys!$B:$C, 2, FALSE)&amp;C188</f>
        <v>AZ|hydrogen|production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0</v>
      </c>
      <c r="Q188" s="17">
        <v>0</v>
      </c>
      <c r="R188" s="17">
        <v>0</v>
      </c>
      <c r="S188" s="17">
        <v>0</v>
      </c>
      <c r="T188" s="17">
        <v>0</v>
      </c>
      <c r="U188" s="17">
        <v>0</v>
      </c>
      <c r="V188" s="17">
        <v>0</v>
      </c>
      <c r="W188" s="17">
        <v>0</v>
      </c>
      <c r="X188" s="17">
        <v>0</v>
      </c>
      <c r="Y188" s="17">
        <v>0</v>
      </c>
      <c r="Z188" s="17">
        <v>0</v>
      </c>
      <c r="AA188" s="17">
        <v>0</v>
      </c>
      <c r="AB188" s="17">
        <v>0</v>
      </c>
      <c r="AC188" s="17">
        <v>0</v>
      </c>
      <c r="AD188" s="17">
        <v>0</v>
      </c>
    </row>
    <row r="189" spans="1:30" x14ac:dyDescent="0.25">
      <c r="A189" t="s">
        <v>296</v>
      </c>
      <c r="B189" t="s">
        <v>629</v>
      </c>
      <c r="C189" t="s">
        <v>608</v>
      </c>
      <c r="D189" t="str">
        <f>A189&amp;VLOOKUP("key_separator", Keys!$B:$C, 2, FALSE)&amp;B189&amp;VLOOKUP("key_separator", Keys!$B:$C, 2, FALSE)&amp;C189</f>
        <v>AZ|hydrogen|imports</v>
      </c>
      <c r="E189" s="17">
        <v>691112000</v>
      </c>
      <c r="F189" s="17">
        <v>584508000</v>
      </c>
      <c r="G189" s="17">
        <v>831936000</v>
      </c>
      <c r="H189" s="17">
        <v>1783030000</v>
      </c>
      <c r="I189" s="17">
        <v>4250770000</v>
      </c>
      <c r="J189" s="17">
        <v>9562010000</v>
      </c>
      <c r="K189" s="17">
        <v>16018100000</v>
      </c>
      <c r="L189" s="17">
        <v>24008100000</v>
      </c>
      <c r="M189" s="17">
        <v>34559600000</v>
      </c>
      <c r="N189" s="17">
        <v>47083800000</v>
      </c>
      <c r="O189" s="17">
        <v>62643300000</v>
      </c>
      <c r="P189" s="17">
        <v>78714400000</v>
      </c>
      <c r="Q189" s="17">
        <v>95720800000</v>
      </c>
      <c r="R189" s="17">
        <v>113684000000</v>
      </c>
      <c r="S189" s="17">
        <v>132133000000</v>
      </c>
      <c r="T189" s="17">
        <v>150987000000</v>
      </c>
      <c r="U189" s="17">
        <v>170669000000</v>
      </c>
      <c r="V189" s="17">
        <v>190380000000</v>
      </c>
      <c r="W189" s="17">
        <v>209618000000</v>
      </c>
      <c r="X189" s="17">
        <v>228202000000</v>
      </c>
      <c r="Y189" s="17">
        <v>244939000000</v>
      </c>
      <c r="Z189" s="17">
        <v>261400000000</v>
      </c>
      <c r="AA189" s="17">
        <v>277628000000</v>
      </c>
      <c r="AB189" s="17">
        <v>291947000000</v>
      </c>
      <c r="AC189" s="17">
        <v>305991000000</v>
      </c>
      <c r="AD189" s="17">
        <v>317956000000</v>
      </c>
    </row>
    <row r="190" spans="1:30" x14ac:dyDescent="0.25">
      <c r="A190" t="s">
        <v>296</v>
      </c>
      <c r="B190" t="s">
        <v>629</v>
      </c>
      <c r="C190" t="s">
        <v>610</v>
      </c>
      <c r="D190" t="str">
        <f>A190&amp;VLOOKUP("key_separator", Keys!$B:$C, 2, FALSE)&amp;B190&amp;VLOOKUP("key_separator", Keys!$B:$C, 2, FALSE)&amp;C190</f>
        <v>AZ|hydrogen|exports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0</v>
      </c>
      <c r="Q190" s="17">
        <v>0</v>
      </c>
      <c r="R190" s="17">
        <v>0</v>
      </c>
      <c r="S190" s="17">
        <v>0</v>
      </c>
      <c r="T190" s="17">
        <v>0</v>
      </c>
      <c r="U190" s="17">
        <v>0</v>
      </c>
      <c r="V190" s="17">
        <v>0</v>
      </c>
      <c r="W190" s="17">
        <v>0</v>
      </c>
      <c r="X190" s="17">
        <v>0</v>
      </c>
      <c r="Y190" s="17">
        <v>0</v>
      </c>
      <c r="Z190" s="17">
        <v>0</v>
      </c>
      <c r="AA190" s="17">
        <v>0</v>
      </c>
      <c r="AB190" s="17">
        <v>0</v>
      </c>
      <c r="AC190" s="17">
        <v>0</v>
      </c>
      <c r="AD190" s="17">
        <v>0</v>
      </c>
    </row>
    <row r="191" spans="1:30" x14ac:dyDescent="0.25">
      <c r="A191" t="s">
        <v>304</v>
      </c>
      <c r="B191" t="s">
        <v>6629</v>
      </c>
      <c r="C191" t="s">
        <v>605</v>
      </c>
      <c r="D191" t="str">
        <f>A191&amp;VLOOKUP("key_separator", Keys!$B:$C, 2, FALSE)&amp;B191&amp;VLOOKUP("key_separator", Keys!$B:$C, 2, FALSE)&amp;C191</f>
        <v>CA|electricity|production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0</v>
      </c>
      <c r="Q191" s="17">
        <v>0</v>
      </c>
      <c r="R191" s="17">
        <v>0</v>
      </c>
      <c r="S191" s="17">
        <v>0</v>
      </c>
      <c r="T191" s="17">
        <v>0</v>
      </c>
      <c r="U191" s="17">
        <v>0</v>
      </c>
      <c r="V191" s="17">
        <v>0</v>
      </c>
      <c r="W191" s="17">
        <v>0</v>
      </c>
      <c r="X191" s="17">
        <v>0</v>
      </c>
      <c r="Y191" s="17">
        <v>0</v>
      </c>
      <c r="Z191" s="17">
        <v>0</v>
      </c>
      <c r="AA191" s="17">
        <v>0</v>
      </c>
      <c r="AB191" s="17">
        <v>0</v>
      </c>
      <c r="AC191" s="17">
        <v>0</v>
      </c>
      <c r="AD191" s="17">
        <v>0</v>
      </c>
    </row>
    <row r="192" spans="1:30" x14ac:dyDescent="0.25">
      <c r="A192" t="s">
        <v>304</v>
      </c>
      <c r="B192" t="s">
        <v>6629</v>
      </c>
      <c r="C192" t="s">
        <v>608</v>
      </c>
      <c r="D192" t="str">
        <f>A192&amp;VLOOKUP("key_separator", Keys!$B:$C, 2, FALSE)&amp;B192&amp;VLOOKUP("key_separator", Keys!$B:$C, 2, FALSE)&amp;C192</f>
        <v>CA|electricity|imports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0</v>
      </c>
      <c r="U192" s="17">
        <v>0</v>
      </c>
      <c r="V192" s="17">
        <v>0</v>
      </c>
      <c r="W192" s="17">
        <v>0</v>
      </c>
      <c r="X192" s="17">
        <v>0</v>
      </c>
      <c r="Y192" s="17">
        <v>0</v>
      </c>
      <c r="Z192" s="17">
        <v>0</v>
      </c>
      <c r="AA192" s="17">
        <v>0</v>
      </c>
      <c r="AB192" s="17">
        <v>0</v>
      </c>
      <c r="AC192" s="17">
        <v>0</v>
      </c>
      <c r="AD192" s="17">
        <v>0</v>
      </c>
    </row>
    <row r="193" spans="1:30" x14ac:dyDescent="0.25">
      <c r="A193" t="s">
        <v>304</v>
      </c>
      <c r="B193" t="s">
        <v>6629</v>
      </c>
      <c r="C193" t="s">
        <v>610</v>
      </c>
      <c r="D193" t="str">
        <f>A193&amp;VLOOKUP("key_separator", Keys!$B:$C, 2, FALSE)&amp;B193&amp;VLOOKUP("key_separator", Keys!$B:$C, 2, FALSE)&amp;C193</f>
        <v>CA|electricity|exports</v>
      </c>
      <c r="E193" s="17">
        <v>0</v>
      </c>
      <c r="F193" s="17">
        <v>0</v>
      </c>
      <c r="G193" s="17">
        <v>0</v>
      </c>
      <c r="H193" s="17">
        <v>0</v>
      </c>
      <c r="I193" s="17">
        <v>0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0</v>
      </c>
      <c r="Q193" s="17">
        <v>0</v>
      </c>
      <c r="R193" s="17">
        <v>0</v>
      </c>
      <c r="S193" s="17">
        <v>0</v>
      </c>
      <c r="T193" s="17">
        <v>0</v>
      </c>
      <c r="U193" s="17">
        <v>0</v>
      </c>
      <c r="V193" s="17">
        <v>0</v>
      </c>
      <c r="W193" s="17">
        <v>0</v>
      </c>
      <c r="X193" s="17">
        <v>0</v>
      </c>
      <c r="Y193" s="17">
        <v>0</v>
      </c>
      <c r="Z193" s="17">
        <v>0</v>
      </c>
      <c r="AA193" s="17">
        <v>0</v>
      </c>
      <c r="AB193" s="17">
        <v>0</v>
      </c>
      <c r="AC193" s="17">
        <v>0</v>
      </c>
      <c r="AD193" s="17">
        <v>0</v>
      </c>
    </row>
    <row r="194" spans="1:30" x14ac:dyDescent="0.25">
      <c r="A194" t="s">
        <v>304</v>
      </c>
      <c r="B194" t="s">
        <v>6610</v>
      </c>
      <c r="C194" t="s">
        <v>605</v>
      </c>
      <c r="D194" t="str">
        <f>A194&amp;VLOOKUP("key_separator", Keys!$B:$C, 2, FALSE)&amp;B194&amp;VLOOKUP("key_separator", Keys!$B:$C, 2, FALSE)&amp;C194</f>
        <v>CA|hard coal|production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0</v>
      </c>
      <c r="U194" s="17">
        <v>0</v>
      </c>
      <c r="V194" s="17">
        <v>0</v>
      </c>
      <c r="W194" s="17">
        <v>0</v>
      </c>
      <c r="X194" s="17">
        <v>0</v>
      </c>
      <c r="Y194" s="17">
        <v>0</v>
      </c>
      <c r="Z194" s="17">
        <v>0</v>
      </c>
      <c r="AA194" s="17">
        <v>0</v>
      </c>
      <c r="AB194" s="17">
        <v>0</v>
      </c>
      <c r="AC194" s="17">
        <v>0</v>
      </c>
      <c r="AD194" s="17">
        <v>0</v>
      </c>
    </row>
    <row r="195" spans="1:30" x14ac:dyDescent="0.25">
      <c r="A195" t="s">
        <v>304</v>
      </c>
      <c r="B195" t="s">
        <v>6610</v>
      </c>
      <c r="C195" t="s">
        <v>608</v>
      </c>
      <c r="D195" t="str">
        <f>A195&amp;VLOOKUP("key_separator", Keys!$B:$C, 2, FALSE)&amp;B195&amp;VLOOKUP("key_separator", Keys!$B:$C, 2, FALSE)&amp;C195</f>
        <v>CA|hard coal|imports</v>
      </c>
      <c r="E195" s="17">
        <v>29082000000000</v>
      </c>
      <c r="F195" s="17">
        <v>29082000000000</v>
      </c>
      <c r="G195" s="17">
        <v>29082000000000</v>
      </c>
      <c r="H195" s="17">
        <v>29082000000000</v>
      </c>
      <c r="I195" s="17">
        <v>29082000000000</v>
      </c>
      <c r="J195" s="17">
        <v>29082000000000</v>
      </c>
      <c r="K195" s="17">
        <v>29082000000000</v>
      </c>
      <c r="L195" s="17">
        <v>29082000000000</v>
      </c>
      <c r="M195" s="17">
        <v>29082000000000</v>
      </c>
      <c r="N195" s="17">
        <v>29082000000000</v>
      </c>
      <c r="O195" s="17">
        <v>29082000000000</v>
      </c>
      <c r="P195" s="17">
        <v>29082000000000</v>
      </c>
      <c r="Q195" s="17">
        <v>29082000000000</v>
      </c>
      <c r="R195" s="17">
        <v>29082000000000</v>
      </c>
      <c r="S195" s="17">
        <v>29082000000000</v>
      </c>
      <c r="T195" s="17">
        <v>29082000000000</v>
      </c>
      <c r="U195" s="17">
        <v>29082000000000</v>
      </c>
      <c r="V195" s="17">
        <v>29082000000000</v>
      </c>
      <c r="W195" s="17">
        <v>29082000000000</v>
      </c>
      <c r="X195" s="17">
        <v>29082000000000</v>
      </c>
      <c r="Y195" s="17">
        <v>29082000000000</v>
      </c>
      <c r="Z195" s="17">
        <v>29082000000000</v>
      </c>
      <c r="AA195" s="17">
        <v>29082000000000</v>
      </c>
      <c r="AB195" s="17">
        <v>29082000000000</v>
      </c>
      <c r="AC195" s="17">
        <v>29082000000000</v>
      </c>
      <c r="AD195" s="17">
        <v>29082000000000</v>
      </c>
    </row>
    <row r="196" spans="1:30" x14ac:dyDescent="0.25">
      <c r="A196" t="s">
        <v>304</v>
      </c>
      <c r="B196" t="s">
        <v>6610</v>
      </c>
      <c r="C196" t="s">
        <v>610</v>
      </c>
      <c r="D196" t="str">
        <f>A196&amp;VLOOKUP("key_separator", Keys!$B:$C, 2, FALSE)&amp;B196&amp;VLOOKUP("key_separator", Keys!$B:$C, 2, FALSE)&amp;C196</f>
        <v>CA|hard coal|exports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</v>
      </c>
      <c r="Q196" s="17">
        <v>0</v>
      </c>
      <c r="R196" s="17">
        <v>0</v>
      </c>
      <c r="S196" s="17">
        <v>0</v>
      </c>
      <c r="T196" s="17">
        <v>0</v>
      </c>
      <c r="U196" s="17">
        <v>0</v>
      </c>
      <c r="V196" s="17">
        <v>0</v>
      </c>
      <c r="W196" s="17">
        <v>0</v>
      </c>
      <c r="X196" s="17">
        <v>0</v>
      </c>
      <c r="Y196" s="17">
        <v>0</v>
      </c>
      <c r="Z196" s="17">
        <v>0</v>
      </c>
      <c r="AA196" s="17">
        <v>0</v>
      </c>
      <c r="AB196" s="17">
        <v>0</v>
      </c>
      <c r="AC196" s="17">
        <v>0</v>
      </c>
      <c r="AD196" s="17">
        <v>0</v>
      </c>
    </row>
    <row r="197" spans="1:30" x14ac:dyDescent="0.25">
      <c r="A197" t="s">
        <v>304</v>
      </c>
      <c r="B197" t="s">
        <v>6611</v>
      </c>
      <c r="C197" t="s">
        <v>605</v>
      </c>
      <c r="D197" t="str">
        <f>A197&amp;VLOOKUP("key_separator", Keys!$B:$C, 2, FALSE)&amp;B197&amp;VLOOKUP("key_separator", Keys!$B:$C, 2, FALSE)&amp;C197</f>
        <v>CA|natural gas|production</v>
      </c>
      <c r="E197" s="17">
        <v>122738000000000</v>
      </c>
      <c r="F197" s="17">
        <v>114083000000000</v>
      </c>
      <c r="G197" s="17">
        <v>102006000000000</v>
      </c>
      <c r="H197" s="17">
        <v>96166800000000</v>
      </c>
      <c r="I197" s="17">
        <v>89215600000000</v>
      </c>
      <c r="J197" s="17">
        <v>80831100000000</v>
      </c>
      <c r="K197" s="17">
        <v>76227900000000</v>
      </c>
      <c r="L197" s="17">
        <v>71706800000000</v>
      </c>
      <c r="M197" s="17">
        <v>67535100000000</v>
      </c>
      <c r="N197" s="17">
        <v>66329500000000</v>
      </c>
      <c r="O197" s="17">
        <v>64307000000000</v>
      </c>
      <c r="P197" s="17">
        <v>62423200000000</v>
      </c>
      <c r="Q197" s="17">
        <v>60688400000000</v>
      </c>
      <c r="R197" s="17">
        <v>59183100000000</v>
      </c>
      <c r="S197" s="17">
        <v>57635000000000</v>
      </c>
      <c r="T197" s="17">
        <v>56477300000000</v>
      </c>
      <c r="U197" s="17">
        <v>55018200000000</v>
      </c>
      <c r="V197" s="17">
        <v>53441000000000</v>
      </c>
      <c r="W197" s="17">
        <v>52064100000000</v>
      </c>
      <c r="X197" s="17">
        <v>50987000000000</v>
      </c>
      <c r="Y197" s="17">
        <v>50752400000000</v>
      </c>
      <c r="Z197" s="17">
        <v>50457800000000</v>
      </c>
      <c r="AA197" s="17">
        <v>49718000000000</v>
      </c>
      <c r="AB197" s="17">
        <v>48964500000000</v>
      </c>
      <c r="AC197" s="17">
        <v>48231500000000</v>
      </c>
      <c r="AD197" s="17">
        <v>47618400000000</v>
      </c>
    </row>
    <row r="198" spans="1:30" x14ac:dyDescent="0.25">
      <c r="A198" t="s">
        <v>304</v>
      </c>
      <c r="B198" t="s">
        <v>6611</v>
      </c>
      <c r="C198" t="s">
        <v>608</v>
      </c>
      <c r="D198" t="str">
        <f>A198&amp;VLOOKUP("key_separator", Keys!$B:$C, 2, FALSE)&amp;B198&amp;VLOOKUP("key_separator", Keys!$B:$C, 2, FALSE)&amp;C198</f>
        <v>CA|natural gas|imports</v>
      </c>
      <c r="E198" s="17">
        <v>2252850000000000</v>
      </c>
      <c r="F198" s="17">
        <v>2213420000000000</v>
      </c>
      <c r="G198" s="17">
        <v>2176530000000000</v>
      </c>
      <c r="H198" s="17">
        <v>2140200000000000</v>
      </c>
      <c r="I198" s="17">
        <v>2096880000000000</v>
      </c>
      <c r="J198" s="17">
        <v>2034580000000000</v>
      </c>
      <c r="K198" s="17">
        <v>1974270000000000</v>
      </c>
      <c r="L198" s="17">
        <v>1924660000000000</v>
      </c>
      <c r="M198" s="17">
        <v>1878650000000000</v>
      </c>
      <c r="N198" s="17">
        <v>1824990000000000</v>
      </c>
      <c r="O198" s="17">
        <v>1754220000000000</v>
      </c>
      <c r="P198" s="17">
        <v>1747150000000000</v>
      </c>
      <c r="Q198" s="17">
        <v>1736730000000000</v>
      </c>
      <c r="R198" s="17">
        <v>1726570000000000</v>
      </c>
      <c r="S198" s="17">
        <v>1717980000000000</v>
      </c>
      <c r="T198" s="17">
        <v>1686180000000000</v>
      </c>
      <c r="U198" s="17">
        <v>1685260000000000</v>
      </c>
      <c r="V198" s="17">
        <v>1685750000000000</v>
      </c>
      <c r="W198" s="17">
        <v>1686530000000000</v>
      </c>
      <c r="X198" s="17">
        <v>1674560000000000</v>
      </c>
      <c r="Y198" s="17">
        <v>1625260000000000</v>
      </c>
      <c r="Z198" s="17">
        <v>1609190000000000</v>
      </c>
      <c r="AA198" s="17">
        <v>1630360000000000</v>
      </c>
      <c r="AB198" s="17">
        <v>1633840000000000</v>
      </c>
      <c r="AC198" s="17">
        <v>1640600000000000</v>
      </c>
      <c r="AD198" s="17">
        <v>1647030000000000</v>
      </c>
    </row>
    <row r="199" spans="1:30" x14ac:dyDescent="0.25">
      <c r="A199" t="s">
        <v>304</v>
      </c>
      <c r="B199" t="s">
        <v>6611</v>
      </c>
      <c r="C199" t="s">
        <v>610</v>
      </c>
      <c r="D199" t="str">
        <f>A199&amp;VLOOKUP("key_separator", Keys!$B:$C, 2, FALSE)&amp;B199&amp;VLOOKUP("key_separator", Keys!$B:$C, 2, FALSE)&amp;C199</f>
        <v>CA|natural gas|exports</v>
      </c>
      <c r="E199" s="17">
        <v>295856000000000</v>
      </c>
      <c r="F199" s="17">
        <v>274993000000000</v>
      </c>
      <c r="G199" s="17">
        <v>245883000000000</v>
      </c>
      <c r="H199" s="17">
        <v>231806000000000</v>
      </c>
      <c r="I199" s="17">
        <v>215051000000000</v>
      </c>
      <c r="J199" s="17">
        <v>194840000000000</v>
      </c>
      <c r="K199" s="17">
        <v>183744000000000</v>
      </c>
      <c r="L199" s="17">
        <v>172847000000000</v>
      </c>
      <c r="M199" s="17">
        <v>162791000000000</v>
      </c>
      <c r="N199" s="17">
        <v>159885000000000</v>
      </c>
      <c r="O199" s="17">
        <v>155010000000000</v>
      </c>
      <c r="P199" s="17">
        <v>150469000000000</v>
      </c>
      <c r="Q199" s="17">
        <v>146287000000000</v>
      </c>
      <c r="R199" s="17">
        <v>142659000000000</v>
      </c>
      <c r="S199" s="17">
        <v>138927000000000</v>
      </c>
      <c r="T199" s="17">
        <v>136136000000000</v>
      </c>
      <c r="U199" s="17">
        <v>132619000000000</v>
      </c>
      <c r="V199" s="17">
        <v>128818000000000</v>
      </c>
      <c r="W199" s="17">
        <v>125499000000000</v>
      </c>
      <c r="X199" s="17">
        <v>122902000000000</v>
      </c>
      <c r="Y199" s="17">
        <v>122337000000000</v>
      </c>
      <c r="Z199" s="17">
        <v>121627000000000</v>
      </c>
      <c r="AA199" s="17">
        <v>119843000000000</v>
      </c>
      <c r="AB199" s="17">
        <v>118027000000000</v>
      </c>
      <c r="AC199" s="17">
        <v>116260000000000</v>
      </c>
      <c r="AD199" s="17">
        <v>114782000000000</v>
      </c>
    </row>
    <row r="200" spans="1:30" x14ac:dyDescent="0.25">
      <c r="A200" t="s">
        <v>304</v>
      </c>
      <c r="B200" t="s">
        <v>626</v>
      </c>
      <c r="C200" t="s">
        <v>605</v>
      </c>
      <c r="D200" t="str">
        <f>A200&amp;VLOOKUP("key_separator", Keys!$B:$C, 2, FALSE)&amp;B200&amp;VLOOKUP("key_separator", Keys!$B:$C, 2, FALSE)&amp;C200</f>
        <v>CA|nuclear|production</v>
      </c>
      <c r="E200" s="17">
        <v>0</v>
      </c>
      <c r="F200" s="17">
        <v>0</v>
      </c>
      <c r="G200" s="17">
        <v>0</v>
      </c>
      <c r="H200" s="17">
        <v>0</v>
      </c>
      <c r="I200" s="17">
        <v>0</v>
      </c>
      <c r="J200" s="17">
        <v>0</v>
      </c>
      <c r="K200" s="17">
        <v>0</v>
      </c>
      <c r="L200" s="17">
        <v>0</v>
      </c>
      <c r="M200" s="17">
        <v>0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7">
        <v>0</v>
      </c>
      <c r="U200" s="17">
        <v>0</v>
      </c>
      <c r="V200" s="17">
        <v>0</v>
      </c>
      <c r="W200" s="17">
        <v>0</v>
      </c>
      <c r="X200" s="17">
        <v>0</v>
      </c>
      <c r="Y200" s="17">
        <v>0</v>
      </c>
      <c r="Z200" s="17">
        <v>0</v>
      </c>
      <c r="AA200" s="17">
        <v>0</v>
      </c>
      <c r="AB200" s="17">
        <v>0</v>
      </c>
      <c r="AC200" s="17">
        <v>0</v>
      </c>
      <c r="AD200" s="17">
        <v>0</v>
      </c>
    </row>
    <row r="201" spans="1:30" x14ac:dyDescent="0.25">
      <c r="A201" t="s">
        <v>304</v>
      </c>
      <c r="B201" t="s">
        <v>626</v>
      </c>
      <c r="C201" t="s">
        <v>608</v>
      </c>
      <c r="D201" t="str">
        <f>A201&amp;VLOOKUP("key_separator", Keys!$B:$C, 2, FALSE)&amp;B201&amp;VLOOKUP("key_separator", Keys!$B:$C, 2, FALSE)&amp;C201</f>
        <v>CA|nuclear|imports</v>
      </c>
      <c r="E201" s="17">
        <v>183355000000000</v>
      </c>
      <c r="F201" s="17">
        <v>187635000000000</v>
      </c>
      <c r="G201" s="17">
        <v>187635000000000</v>
      </c>
      <c r="H201" s="17">
        <v>187635000000000</v>
      </c>
      <c r="I201" s="17">
        <v>187635000000000</v>
      </c>
      <c r="J201" s="17">
        <v>187635000000000</v>
      </c>
      <c r="K201" s="17">
        <v>187635000000000</v>
      </c>
      <c r="L201" s="17">
        <v>187635000000000</v>
      </c>
      <c r="M201" s="17">
        <v>187635000000000</v>
      </c>
      <c r="N201" s="17">
        <v>187635000000000</v>
      </c>
      <c r="O201" s="17">
        <v>187635000000000</v>
      </c>
      <c r="P201" s="17">
        <v>187635000000000</v>
      </c>
      <c r="Q201" s="17">
        <v>187635000000000</v>
      </c>
      <c r="R201" s="17">
        <v>187635000000000</v>
      </c>
      <c r="S201" s="17">
        <v>187635000000000</v>
      </c>
      <c r="T201" s="17">
        <v>187635000000000</v>
      </c>
      <c r="U201" s="17">
        <v>187635000000000</v>
      </c>
      <c r="V201" s="17">
        <v>187635000000000</v>
      </c>
      <c r="W201" s="17">
        <v>187635000000000</v>
      </c>
      <c r="X201" s="17">
        <v>187635000000000</v>
      </c>
      <c r="Y201" s="17">
        <v>187635000000000</v>
      </c>
      <c r="Z201" s="17">
        <v>187635000000000</v>
      </c>
      <c r="AA201" s="17">
        <v>187635000000000</v>
      </c>
      <c r="AB201" s="17">
        <v>187635000000000</v>
      </c>
      <c r="AC201" s="17">
        <v>187635000000000</v>
      </c>
      <c r="AD201" s="17">
        <v>187635000000000</v>
      </c>
    </row>
    <row r="202" spans="1:30" x14ac:dyDescent="0.25">
      <c r="A202" t="s">
        <v>304</v>
      </c>
      <c r="B202" t="s">
        <v>626</v>
      </c>
      <c r="C202" t="s">
        <v>610</v>
      </c>
      <c r="D202" t="str">
        <f>A202&amp;VLOOKUP("key_separator", Keys!$B:$C, 2, FALSE)&amp;B202&amp;VLOOKUP("key_separator", Keys!$B:$C, 2, FALSE)&amp;C202</f>
        <v>CA|nuclear|exports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0</v>
      </c>
      <c r="Q202" s="17">
        <v>0</v>
      </c>
      <c r="R202" s="17">
        <v>0</v>
      </c>
      <c r="S202" s="17">
        <v>0</v>
      </c>
      <c r="T202" s="17">
        <v>0</v>
      </c>
      <c r="U202" s="17">
        <v>0</v>
      </c>
      <c r="V202" s="17">
        <v>0</v>
      </c>
      <c r="W202" s="17">
        <v>0</v>
      </c>
      <c r="X202" s="17">
        <v>0</v>
      </c>
      <c r="Y202" s="17">
        <v>0</v>
      </c>
      <c r="Z202" s="17">
        <v>0</v>
      </c>
      <c r="AA202" s="17">
        <v>0</v>
      </c>
      <c r="AB202" s="17">
        <v>0</v>
      </c>
      <c r="AC202" s="17">
        <v>0</v>
      </c>
      <c r="AD202" s="17">
        <v>0</v>
      </c>
    </row>
    <row r="203" spans="1:30" x14ac:dyDescent="0.25">
      <c r="A203" t="s">
        <v>304</v>
      </c>
      <c r="B203" t="s">
        <v>6630</v>
      </c>
      <c r="C203" t="s">
        <v>605</v>
      </c>
      <c r="D203" t="str">
        <f>A203&amp;VLOOKUP("key_separator", Keys!$B:$C, 2, FALSE)&amp;B203&amp;VLOOKUP("key_separator", Keys!$B:$C, 2, FALSE)&amp;C203</f>
        <v>CA|hydro|production</v>
      </c>
      <c r="E203" s="17">
        <v>0</v>
      </c>
      <c r="F203" s="17">
        <v>0</v>
      </c>
      <c r="G203" s="17">
        <v>0</v>
      </c>
      <c r="H203" s="17">
        <v>0</v>
      </c>
      <c r="I203" s="17">
        <v>0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0</v>
      </c>
      <c r="Q203" s="17">
        <v>0</v>
      </c>
      <c r="R203" s="17">
        <v>0</v>
      </c>
      <c r="S203" s="17">
        <v>0</v>
      </c>
      <c r="T203" s="17">
        <v>0</v>
      </c>
      <c r="U203" s="17">
        <v>0</v>
      </c>
      <c r="V203" s="17">
        <v>0</v>
      </c>
      <c r="W203" s="17">
        <v>0</v>
      </c>
      <c r="X203" s="17">
        <v>0</v>
      </c>
      <c r="Y203" s="17">
        <v>0</v>
      </c>
      <c r="Z203" s="17">
        <v>0</v>
      </c>
      <c r="AA203" s="17">
        <v>0</v>
      </c>
      <c r="AB203" s="17">
        <v>0</v>
      </c>
      <c r="AC203" s="17">
        <v>0</v>
      </c>
      <c r="AD203" s="17">
        <v>0</v>
      </c>
    </row>
    <row r="204" spans="1:30" x14ac:dyDescent="0.25">
      <c r="A204" t="s">
        <v>304</v>
      </c>
      <c r="B204" t="s">
        <v>6630</v>
      </c>
      <c r="C204" t="s">
        <v>608</v>
      </c>
      <c r="D204" t="str">
        <f>A204&amp;VLOOKUP("key_separator", Keys!$B:$C, 2, FALSE)&amp;B204&amp;VLOOKUP("key_separator", Keys!$B:$C, 2, FALSE)&amp;C204</f>
        <v>CA|hydro|imports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0</v>
      </c>
      <c r="Q204" s="17">
        <v>0</v>
      </c>
      <c r="R204" s="17">
        <v>0</v>
      </c>
      <c r="S204" s="17">
        <v>0</v>
      </c>
      <c r="T204" s="17">
        <v>0</v>
      </c>
      <c r="U204" s="17">
        <v>0</v>
      </c>
      <c r="V204" s="17">
        <v>0</v>
      </c>
      <c r="W204" s="17">
        <v>0</v>
      </c>
      <c r="X204" s="17">
        <v>0</v>
      </c>
      <c r="Y204" s="17">
        <v>0</v>
      </c>
      <c r="Z204" s="17">
        <v>0</v>
      </c>
      <c r="AA204" s="17">
        <v>0</v>
      </c>
      <c r="AB204" s="17">
        <v>0</v>
      </c>
      <c r="AC204" s="17">
        <v>0</v>
      </c>
      <c r="AD204" s="17">
        <v>0</v>
      </c>
    </row>
    <row r="205" spans="1:30" x14ac:dyDescent="0.25">
      <c r="A205" t="s">
        <v>304</v>
      </c>
      <c r="B205" t="s">
        <v>6630</v>
      </c>
      <c r="C205" t="s">
        <v>610</v>
      </c>
      <c r="D205" t="str">
        <f>A205&amp;VLOOKUP("key_separator", Keys!$B:$C, 2, FALSE)&amp;B205&amp;VLOOKUP("key_separator", Keys!$B:$C, 2, FALSE)&amp;C205</f>
        <v>CA|hydro|exports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0</v>
      </c>
      <c r="Q205" s="17">
        <v>0</v>
      </c>
      <c r="R205" s="17">
        <v>0</v>
      </c>
      <c r="S205" s="17">
        <v>0</v>
      </c>
      <c r="T205" s="17">
        <v>0</v>
      </c>
      <c r="U205" s="17">
        <v>0</v>
      </c>
      <c r="V205" s="17">
        <v>0</v>
      </c>
      <c r="W205" s="17">
        <v>0</v>
      </c>
      <c r="X205" s="17">
        <v>0</v>
      </c>
      <c r="Y205" s="17">
        <v>0</v>
      </c>
      <c r="Z205" s="17">
        <v>0</v>
      </c>
      <c r="AA205" s="17">
        <v>0</v>
      </c>
      <c r="AB205" s="17">
        <v>0</v>
      </c>
      <c r="AC205" s="17">
        <v>0</v>
      </c>
      <c r="AD205" s="17">
        <v>0</v>
      </c>
    </row>
    <row r="206" spans="1:30" x14ac:dyDescent="0.25">
      <c r="A206" t="s">
        <v>304</v>
      </c>
      <c r="B206" t="s">
        <v>6631</v>
      </c>
      <c r="C206" t="s">
        <v>605</v>
      </c>
      <c r="D206" t="str">
        <f>A206&amp;VLOOKUP("key_separator", Keys!$B:$C, 2, FALSE)&amp;B206&amp;VLOOKUP("key_separator", Keys!$B:$C, 2, FALSE)&amp;C206</f>
        <v>CA|wind|production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0</v>
      </c>
      <c r="Q206" s="17">
        <v>0</v>
      </c>
      <c r="R206" s="17">
        <v>0</v>
      </c>
      <c r="S206" s="17">
        <v>0</v>
      </c>
      <c r="T206" s="17">
        <v>0</v>
      </c>
      <c r="U206" s="17">
        <v>0</v>
      </c>
      <c r="V206" s="17">
        <v>0</v>
      </c>
      <c r="W206" s="17">
        <v>0</v>
      </c>
      <c r="X206" s="17">
        <v>0</v>
      </c>
      <c r="Y206" s="17">
        <v>0</v>
      </c>
      <c r="Z206" s="17">
        <v>0</v>
      </c>
      <c r="AA206" s="17">
        <v>0</v>
      </c>
      <c r="AB206" s="17">
        <v>0</v>
      </c>
      <c r="AC206" s="17">
        <v>0</v>
      </c>
      <c r="AD206" s="17">
        <v>0</v>
      </c>
    </row>
    <row r="207" spans="1:30" x14ac:dyDescent="0.25">
      <c r="A207" t="s">
        <v>304</v>
      </c>
      <c r="B207" t="s">
        <v>6631</v>
      </c>
      <c r="C207" t="s">
        <v>608</v>
      </c>
      <c r="D207" t="str">
        <f>A207&amp;VLOOKUP("key_separator", Keys!$B:$C, 2, FALSE)&amp;B207&amp;VLOOKUP("key_separator", Keys!$B:$C, 2, FALSE)&amp;C207</f>
        <v>CA|wind|imports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0</v>
      </c>
      <c r="Q207" s="17">
        <v>0</v>
      </c>
      <c r="R207" s="17">
        <v>0</v>
      </c>
      <c r="S207" s="17">
        <v>0</v>
      </c>
      <c r="T207" s="17">
        <v>0</v>
      </c>
      <c r="U207" s="17">
        <v>0</v>
      </c>
      <c r="V207" s="17">
        <v>0</v>
      </c>
      <c r="W207" s="17">
        <v>0</v>
      </c>
      <c r="X207" s="17">
        <v>0</v>
      </c>
      <c r="Y207" s="17">
        <v>0</v>
      </c>
      <c r="Z207" s="17">
        <v>0</v>
      </c>
      <c r="AA207" s="17">
        <v>0</v>
      </c>
      <c r="AB207" s="17">
        <v>0</v>
      </c>
      <c r="AC207" s="17">
        <v>0</v>
      </c>
      <c r="AD207" s="17">
        <v>0</v>
      </c>
    </row>
    <row r="208" spans="1:30" x14ac:dyDescent="0.25">
      <c r="A208" t="s">
        <v>304</v>
      </c>
      <c r="B208" t="s">
        <v>6631</v>
      </c>
      <c r="C208" t="s">
        <v>610</v>
      </c>
      <c r="D208" t="str">
        <f>A208&amp;VLOOKUP("key_separator", Keys!$B:$C, 2, FALSE)&amp;B208&amp;VLOOKUP("key_separator", Keys!$B:$C, 2, FALSE)&amp;C208</f>
        <v>CA|wind|exports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0</v>
      </c>
      <c r="Q208" s="17">
        <v>0</v>
      </c>
      <c r="R208" s="17">
        <v>0</v>
      </c>
      <c r="S208" s="17">
        <v>0</v>
      </c>
      <c r="T208" s="17">
        <v>0</v>
      </c>
      <c r="U208" s="17">
        <v>0</v>
      </c>
      <c r="V208" s="17">
        <v>0</v>
      </c>
      <c r="W208" s="17">
        <v>0</v>
      </c>
      <c r="X208" s="17">
        <v>0</v>
      </c>
      <c r="Y208" s="17">
        <v>0</v>
      </c>
      <c r="Z208" s="17">
        <v>0</v>
      </c>
      <c r="AA208" s="17">
        <v>0</v>
      </c>
      <c r="AB208" s="17">
        <v>0</v>
      </c>
      <c r="AC208" s="17">
        <v>0</v>
      </c>
      <c r="AD208" s="17">
        <v>0</v>
      </c>
    </row>
    <row r="209" spans="1:30" x14ac:dyDescent="0.25">
      <c r="A209" t="s">
        <v>304</v>
      </c>
      <c r="B209" t="s">
        <v>6632</v>
      </c>
      <c r="C209" t="s">
        <v>605</v>
      </c>
      <c r="D209" t="str">
        <f>A209&amp;VLOOKUP("key_separator", Keys!$B:$C, 2, FALSE)&amp;B209&amp;VLOOKUP("key_separator", Keys!$B:$C, 2, FALSE)&amp;C209</f>
        <v>CA|solar|production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0</v>
      </c>
      <c r="Q209" s="17">
        <v>0</v>
      </c>
      <c r="R209" s="17">
        <v>0</v>
      </c>
      <c r="S209" s="17">
        <v>0</v>
      </c>
      <c r="T209" s="17">
        <v>0</v>
      </c>
      <c r="U209" s="17">
        <v>0</v>
      </c>
      <c r="V209" s="17">
        <v>0</v>
      </c>
      <c r="W209" s="17">
        <v>0</v>
      </c>
      <c r="X209" s="17">
        <v>0</v>
      </c>
      <c r="Y209" s="17">
        <v>0</v>
      </c>
      <c r="Z209" s="17">
        <v>0</v>
      </c>
      <c r="AA209" s="17">
        <v>0</v>
      </c>
      <c r="AB209" s="17">
        <v>0</v>
      </c>
      <c r="AC209" s="17">
        <v>0</v>
      </c>
      <c r="AD209" s="17">
        <v>0</v>
      </c>
    </row>
    <row r="210" spans="1:30" x14ac:dyDescent="0.25">
      <c r="A210" t="s">
        <v>304</v>
      </c>
      <c r="B210" t="s">
        <v>6632</v>
      </c>
      <c r="C210" t="s">
        <v>608</v>
      </c>
      <c r="D210" t="str">
        <f>A210&amp;VLOOKUP("key_separator", Keys!$B:$C, 2, FALSE)&amp;B210&amp;VLOOKUP("key_separator", Keys!$B:$C, 2, FALSE)&amp;C210</f>
        <v>CA|solar|imports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0</v>
      </c>
      <c r="Q210" s="17">
        <v>0</v>
      </c>
      <c r="R210" s="17">
        <v>0</v>
      </c>
      <c r="S210" s="17">
        <v>0</v>
      </c>
      <c r="T210" s="17">
        <v>0</v>
      </c>
      <c r="U210" s="17">
        <v>0</v>
      </c>
      <c r="V210" s="17">
        <v>0</v>
      </c>
      <c r="W210" s="17">
        <v>0</v>
      </c>
      <c r="X210" s="17">
        <v>0</v>
      </c>
      <c r="Y210" s="17">
        <v>0</v>
      </c>
      <c r="Z210" s="17">
        <v>0</v>
      </c>
      <c r="AA210" s="17">
        <v>0</v>
      </c>
      <c r="AB210" s="17">
        <v>0</v>
      </c>
      <c r="AC210" s="17">
        <v>0</v>
      </c>
      <c r="AD210" s="17">
        <v>0</v>
      </c>
    </row>
    <row r="211" spans="1:30" x14ac:dyDescent="0.25">
      <c r="A211" t="s">
        <v>304</v>
      </c>
      <c r="B211" t="s">
        <v>6632</v>
      </c>
      <c r="C211" t="s">
        <v>610</v>
      </c>
      <c r="D211" t="str">
        <f>A211&amp;VLOOKUP("key_separator", Keys!$B:$C, 2, FALSE)&amp;B211&amp;VLOOKUP("key_separator", Keys!$B:$C, 2, FALSE)&amp;C211</f>
        <v>CA|solar|exports</v>
      </c>
      <c r="E211" s="17">
        <v>0</v>
      </c>
      <c r="F211" s="17">
        <v>0</v>
      </c>
      <c r="G211" s="17">
        <v>0</v>
      </c>
      <c r="H211" s="17">
        <v>0</v>
      </c>
      <c r="I211" s="17">
        <v>0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0</v>
      </c>
      <c r="Q211" s="17">
        <v>0</v>
      </c>
      <c r="R211" s="17">
        <v>0</v>
      </c>
      <c r="S211" s="17">
        <v>0</v>
      </c>
      <c r="T211" s="17">
        <v>0</v>
      </c>
      <c r="U211" s="17">
        <v>0</v>
      </c>
      <c r="V211" s="17">
        <v>0</v>
      </c>
      <c r="W211" s="17">
        <v>0</v>
      </c>
      <c r="X211" s="17">
        <v>0</v>
      </c>
      <c r="Y211" s="17">
        <v>0</v>
      </c>
      <c r="Z211" s="17">
        <v>0</v>
      </c>
      <c r="AA211" s="17">
        <v>0</v>
      </c>
      <c r="AB211" s="17">
        <v>0</v>
      </c>
      <c r="AC211" s="17">
        <v>0</v>
      </c>
      <c r="AD211" s="17">
        <v>0</v>
      </c>
    </row>
    <row r="212" spans="1:30" x14ac:dyDescent="0.25">
      <c r="A212" t="s">
        <v>304</v>
      </c>
      <c r="B212" t="s">
        <v>6615</v>
      </c>
      <c r="C212" t="s">
        <v>605</v>
      </c>
      <c r="D212" t="str">
        <f>A212&amp;VLOOKUP("key_separator", Keys!$B:$C, 2, FALSE)&amp;B212&amp;VLOOKUP("key_separator", Keys!$B:$C, 2, FALSE)&amp;C212</f>
        <v>CA|biomass|production</v>
      </c>
      <c r="E212" s="17">
        <v>2688000000000</v>
      </c>
      <c r="F212" s="17">
        <v>2688000000000</v>
      </c>
      <c r="G212" s="17">
        <v>2688000000000</v>
      </c>
      <c r="H212" s="17">
        <v>2688000000000</v>
      </c>
      <c r="I212" s="17">
        <v>2688000000000</v>
      </c>
      <c r="J212" s="17">
        <v>2688000000000</v>
      </c>
      <c r="K212" s="17">
        <v>2688000000000</v>
      </c>
      <c r="L212" s="17">
        <v>2688000000000</v>
      </c>
      <c r="M212" s="17">
        <v>2688000000000</v>
      </c>
      <c r="N212" s="17">
        <v>2688000000000</v>
      </c>
      <c r="O212" s="17">
        <v>2688000000000</v>
      </c>
      <c r="P212" s="17">
        <v>2688000000000</v>
      </c>
      <c r="Q212" s="17">
        <v>2688000000000</v>
      </c>
      <c r="R212" s="17">
        <v>2688000000000</v>
      </c>
      <c r="S212" s="17">
        <v>2688000000000</v>
      </c>
      <c r="T212" s="17">
        <v>2688000000000</v>
      </c>
      <c r="U212" s="17">
        <v>2688000000000</v>
      </c>
      <c r="V212" s="17">
        <v>2688000000000</v>
      </c>
      <c r="W212" s="17">
        <v>2688000000000</v>
      </c>
      <c r="X212" s="17">
        <v>2688000000000</v>
      </c>
      <c r="Y212" s="17">
        <v>2688000000000</v>
      </c>
      <c r="Z212" s="17">
        <v>2688000000000</v>
      </c>
      <c r="AA212" s="17">
        <v>2688000000000</v>
      </c>
      <c r="AB212" s="17">
        <v>2688000000000</v>
      </c>
      <c r="AC212" s="17">
        <v>2688000000000</v>
      </c>
      <c r="AD212" s="17">
        <v>2688000000000</v>
      </c>
    </row>
    <row r="213" spans="1:30" x14ac:dyDescent="0.25">
      <c r="A213" t="s">
        <v>304</v>
      </c>
      <c r="B213" t="s">
        <v>6615</v>
      </c>
      <c r="C213" t="s">
        <v>608</v>
      </c>
      <c r="D213" t="str">
        <f>A213&amp;VLOOKUP("key_separator", Keys!$B:$C, 2, FALSE)&amp;B213&amp;VLOOKUP("key_separator", Keys!$B:$C, 2, FALSE)&amp;C213</f>
        <v>CA|biomass|imports</v>
      </c>
      <c r="E213" s="17">
        <v>101390000000000</v>
      </c>
      <c r="F213" s="17">
        <v>102415000000000</v>
      </c>
      <c r="G213" s="17">
        <v>103394000000000</v>
      </c>
      <c r="H213" s="17">
        <v>101707000000000</v>
      </c>
      <c r="I213" s="17">
        <v>99915500000000</v>
      </c>
      <c r="J213" s="17">
        <v>98198400000000</v>
      </c>
      <c r="K213" s="17">
        <v>96208000000000</v>
      </c>
      <c r="L213" s="17">
        <v>94428700000000</v>
      </c>
      <c r="M213" s="17">
        <v>92645100000000</v>
      </c>
      <c r="N213" s="17">
        <v>92852600000000</v>
      </c>
      <c r="O213" s="17">
        <v>93110000000000</v>
      </c>
      <c r="P213" s="17">
        <v>93402500000000</v>
      </c>
      <c r="Q213" s="17">
        <v>93732000000000</v>
      </c>
      <c r="R213" s="17">
        <v>94098400000000</v>
      </c>
      <c r="S213" s="17">
        <v>94451600000000</v>
      </c>
      <c r="T213" s="17">
        <v>94764300000000</v>
      </c>
      <c r="U213" s="17">
        <v>95070600000000</v>
      </c>
      <c r="V213" s="17">
        <v>95406900000000</v>
      </c>
      <c r="W213" s="17">
        <v>95761800000000</v>
      </c>
      <c r="X213" s="17">
        <v>96135100000000</v>
      </c>
      <c r="Y213" s="17">
        <v>96513600000000</v>
      </c>
      <c r="Z213" s="17">
        <v>96920900000000</v>
      </c>
      <c r="AA213" s="17">
        <v>97354600000000</v>
      </c>
      <c r="AB213" s="17">
        <v>97806200000000</v>
      </c>
      <c r="AC213" s="17">
        <v>98278500000000</v>
      </c>
      <c r="AD213" s="17">
        <v>98757600000000</v>
      </c>
    </row>
    <row r="214" spans="1:30" x14ac:dyDescent="0.25">
      <c r="A214" t="s">
        <v>304</v>
      </c>
      <c r="B214" t="s">
        <v>6615</v>
      </c>
      <c r="C214" t="s">
        <v>610</v>
      </c>
      <c r="D214" t="str">
        <f>A214&amp;VLOOKUP("key_separator", Keys!$B:$C, 2, FALSE)&amp;B214&amp;VLOOKUP("key_separator", Keys!$B:$C, 2, FALSE)&amp;C214</f>
        <v>CA|biomass|exports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0</v>
      </c>
      <c r="Q214" s="17">
        <v>0</v>
      </c>
      <c r="R214" s="17">
        <v>0</v>
      </c>
      <c r="S214" s="17">
        <v>0</v>
      </c>
      <c r="T214" s="17">
        <v>0</v>
      </c>
      <c r="U214" s="17">
        <v>0</v>
      </c>
      <c r="V214" s="17">
        <v>0</v>
      </c>
      <c r="W214" s="17">
        <v>0</v>
      </c>
      <c r="X214" s="17">
        <v>0</v>
      </c>
      <c r="Y214" s="17">
        <v>0</v>
      </c>
      <c r="Z214" s="17">
        <v>0</v>
      </c>
      <c r="AA214" s="17">
        <v>0</v>
      </c>
      <c r="AB214" s="17">
        <v>0</v>
      </c>
      <c r="AC214" s="17">
        <v>0</v>
      </c>
      <c r="AD214" s="17">
        <v>0</v>
      </c>
    </row>
    <row r="215" spans="1:30" x14ac:dyDescent="0.25">
      <c r="A215" t="s">
        <v>304</v>
      </c>
      <c r="B215" t="s">
        <v>6616</v>
      </c>
      <c r="C215" t="s">
        <v>605</v>
      </c>
      <c r="D215" t="str">
        <f>A215&amp;VLOOKUP("key_separator", Keys!$B:$C, 2, FALSE)&amp;B215&amp;VLOOKUP("key_separator", Keys!$B:$C, 2, FALSE)&amp;C215</f>
        <v>CA|petroleum gasoline|production</v>
      </c>
      <c r="E215" s="17">
        <v>1589550000000000</v>
      </c>
      <c r="F215" s="17">
        <v>1551030000000000</v>
      </c>
      <c r="G215" s="17">
        <v>1561210000000000</v>
      </c>
      <c r="H215" s="17">
        <v>1574400000000000</v>
      </c>
      <c r="I215" s="17">
        <v>1587610000000000</v>
      </c>
      <c r="J215" s="17">
        <v>1596680000000000</v>
      </c>
      <c r="K215" s="17">
        <v>1594630000000000</v>
      </c>
      <c r="L215" s="17">
        <v>1608770000000000</v>
      </c>
      <c r="M215" s="17">
        <v>1604060000000000</v>
      </c>
      <c r="N215" s="17">
        <v>1596840000000000</v>
      </c>
      <c r="O215" s="17">
        <v>1600230000000000</v>
      </c>
      <c r="P215" s="17">
        <v>1595070000000000</v>
      </c>
      <c r="Q215" s="17">
        <v>1596050000000000</v>
      </c>
      <c r="R215" s="17">
        <v>1604990000000000</v>
      </c>
      <c r="S215" s="17">
        <v>1595010000000000</v>
      </c>
      <c r="T215" s="17">
        <v>1608490000000000</v>
      </c>
      <c r="U215" s="17">
        <v>1613540000000000</v>
      </c>
      <c r="V215" s="17">
        <v>1618780000000000</v>
      </c>
      <c r="W215" s="17">
        <v>1619020000000000</v>
      </c>
      <c r="X215" s="17">
        <v>1616970000000000</v>
      </c>
      <c r="Y215" s="17">
        <v>1614130000000000</v>
      </c>
      <c r="Z215" s="17">
        <v>1602000000000000</v>
      </c>
      <c r="AA215" s="17">
        <v>1608490000000000</v>
      </c>
      <c r="AB215" s="17">
        <v>1605150000000000</v>
      </c>
      <c r="AC215" s="17">
        <v>1610200000000000</v>
      </c>
      <c r="AD215" s="17">
        <v>1602440000000000</v>
      </c>
    </row>
    <row r="216" spans="1:30" x14ac:dyDescent="0.25">
      <c r="A216" t="s">
        <v>304</v>
      </c>
      <c r="B216" t="s">
        <v>6616</v>
      </c>
      <c r="C216" t="s">
        <v>608</v>
      </c>
      <c r="D216" t="str">
        <f>A216&amp;VLOOKUP("key_separator", Keys!$B:$C, 2, FALSE)&amp;B216&amp;VLOOKUP("key_separator", Keys!$B:$C, 2, FALSE)&amp;C216</f>
        <v>CA|petroleum gasoline|imports</v>
      </c>
      <c r="E216" s="17">
        <v>45947500000000</v>
      </c>
      <c r="F216" s="17">
        <v>24320800000000</v>
      </c>
      <c r="G216" s="17">
        <v>7537710000000</v>
      </c>
      <c r="H216" s="17">
        <v>0</v>
      </c>
      <c r="I216" s="17">
        <v>0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0</v>
      </c>
      <c r="Q216" s="17">
        <v>0</v>
      </c>
      <c r="R216" s="17">
        <v>0</v>
      </c>
      <c r="S216" s="17">
        <v>0</v>
      </c>
      <c r="T216" s="17">
        <v>0</v>
      </c>
      <c r="U216" s="17">
        <v>0</v>
      </c>
      <c r="V216" s="17">
        <v>0</v>
      </c>
      <c r="W216" s="17">
        <v>0</v>
      </c>
      <c r="X216" s="17">
        <v>0</v>
      </c>
      <c r="Y216" s="17">
        <v>0</v>
      </c>
      <c r="Z216" s="17">
        <v>0</v>
      </c>
      <c r="AA216" s="17">
        <v>0</v>
      </c>
      <c r="AB216" s="17">
        <v>0</v>
      </c>
      <c r="AC216" s="17">
        <v>0</v>
      </c>
      <c r="AD216" s="17">
        <v>0</v>
      </c>
    </row>
    <row r="217" spans="1:30" x14ac:dyDescent="0.25">
      <c r="A217" t="s">
        <v>304</v>
      </c>
      <c r="B217" t="s">
        <v>6616</v>
      </c>
      <c r="C217" t="s">
        <v>610</v>
      </c>
      <c r="D217" t="str">
        <f>A217&amp;VLOOKUP("key_separator", Keys!$B:$C, 2, FALSE)&amp;B217&amp;VLOOKUP("key_separator", Keys!$B:$C, 2, FALSE)&amp;C217</f>
        <v>CA|petroleum gasoline|exports</v>
      </c>
      <c r="E217" s="17">
        <v>345901000000000</v>
      </c>
      <c r="F217" s="17">
        <v>326344000000000</v>
      </c>
      <c r="G217" s="17">
        <v>355524000000000</v>
      </c>
      <c r="H217" s="17">
        <v>397630000000000</v>
      </c>
      <c r="I217" s="17">
        <v>445317000000000</v>
      </c>
      <c r="J217" s="17">
        <v>487402000000000</v>
      </c>
      <c r="K217" s="17">
        <v>532032000000000</v>
      </c>
      <c r="L217" s="17">
        <v>590450000000000</v>
      </c>
      <c r="M217" s="17">
        <v>629661000000000</v>
      </c>
      <c r="N217" s="17">
        <v>661402000000000</v>
      </c>
      <c r="O217" s="17">
        <v>697908000000000</v>
      </c>
      <c r="P217" s="17">
        <v>724433000000000</v>
      </c>
      <c r="Q217" s="17">
        <v>755847000000000</v>
      </c>
      <c r="R217" s="17">
        <v>794404000000000</v>
      </c>
      <c r="S217" s="17">
        <v>813242000000000</v>
      </c>
      <c r="T217" s="17">
        <v>855188000000000</v>
      </c>
      <c r="U217" s="17">
        <v>888776000000000</v>
      </c>
      <c r="V217" s="17">
        <v>911242000000000</v>
      </c>
      <c r="W217" s="17">
        <v>929065000000000</v>
      </c>
      <c r="X217" s="17">
        <v>943768000000000</v>
      </c>
      <c r="Y217" s="17">
        <v>956899000000000</v>
      </c>
      <c r="Z217" s="17">
        <v>959857000000000</v>
      </c>
      <c r="AA217" s="17">
        <v>981183000000000</v>
      </c>
      <c r="AB217" s="17">
        <v>991770000000000</v>
      </c>
      <c r="AC217" s="17">
        <v>1010130000000000</v>
      </c>
      <c r="AD217" s="17">
        <v>1014560000000000</v>
      </c>
    </row>
    <row r="218" spans="1:30" x14ac:dyDescent="0.25">
      <c r="A218" t="s">
        <v>304</v>
      </c>
      <c r="B218" t="s">
        <v>6617</v>
      </c>
      <c r="C218" t="s">
        <v>605</v>
      </c>
      <c r="D218" t="str">
        <f>A218&amp;VLOOKUP("key_separator", Keys!$B:$C, 2, FALSE)&amp;B218&amp;VLOOKUP("key_separator", Keys!$B:$C, 2, FALSE)&amp;C218</f>
        <v>CA|petroleum diesel|production</v>
      </c>
      <c r="E218" s="17">
        <v>940245000000000</v>
      </c>
      <c r="F218" s="17">
        <v>917456000000000</v>
      </c>
      <c r="G218" s="17">
        <v>923481000000000</v>
      </c>
      <c r="H218" s="17">
        <v>931280000000000</v>
      </c>
      <c r="I218" s="17">
        <v>939096000000000</v>
      </c>
      <c r="J218" s="17">
        <v>944461000000000</v>
      </c>
      <c r="K218" s="17">
        <v>943247000000000</v>
      </c>
      <c r="L218" s="17">
        <v>951611000000000</v>
      </c>
      <c r="M218" s="17">
        <v>948823000000000</v>
      </c>
      <c r="N218" s="17">
        <v>944556000000000</v>
      </c>
      <c r="O218" s="17">
        <v>946560000000000</v>
      </c>
      <c r="P218" s="17">
        <v>943511000000000</v>
      </c>
      <c r="Q218" s="17">
        <v>944087000000000</v>
      </c>
      <c r="R218" s="17">
        <v>949378000000000</v>
      </c>
      <c r="S218" s="17">
        <v>943474000000000</v>
      </c>
      <c r="T218" s="17">
        <v>951445000000000</v>
      </c>
      <c r="U218" s="17">
        <v>954431000000000</v>
      </c>
      <c r="V218" s="17">
        <v>957533000000000</v>
      </c>
      <c r="W218" s="17">
        <v>957674000000000</v>
      </c>
      <c r="X218" s="17">
        <v>956463000000000</v>
      </c>
      <c r="Y218" s="17">
        <v>954783000000000</v>
      </c>
      <c r="Z218" s="17">
        <v>947607000000000</v>
      </c>
      <c r="AA218" s="17">
        <v>951447000000000</v>
      </c>
      <c r="AB218" s="17">
        <v>949468000000000</v>
      </c>
      <c r="AC218" s="17">
        <v>952460000000000</v>
      </c>
      <c r="AD218" s="17">
        <v>947870000000000</v>
      </c>
    </row>
    <row r="219" spans="1:30" x14ac:dyDescent="0.25">
      <c r="A219" t="s">
        <v>304</v>
      </c>
      <c r="B219" t="s">
        <v>6617</v>
      </c>
      <c r="C219" t="s">
        <v>608</v>
      </c>
      <c r="D219" t="str">
        <f>A219&amp;VLOOKUP("key_separator", Keys!$B:$C, 2, FALSE)&amp;B219&amp;VLOOKUP("key_separator", Keys!$B:$C, 2, FALSE)&amp;C219</f>
        <v>CA|petroleum diesel|imports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0</v>
      </c>
      <c r="Q219" s="17">
        <v>0</v>
      </c>
      <c r="R219" s="17">
        <v>0</v>
      </c>
      <c r="S219" s="17">
        <v>0</v>
      </c>
      <c r="T219" s="17">
        <v>0</v>
      </c>
      <c r="U219" s="17">
        <v>0</v>
      </c>
      <c r="V219" s="17">
        <v>0</v>
      </c>
      <c r="W219" s="17">
        <v>0</v>
      </c>
      <c r="X219" s="17">
        <v>0</v>
      </c>
      <c r="Y219" s="17">
        <v>0</v>
      </c>
      <c r="Z219" s="17">
        <v>0</v>
      </c>
      <c r="AA219" s="17">
        <v>0</v>
      </c>
      <c r="AB219" s="17">
        <v>0</v>
      </c>
      <c r="AC219" s="17">
        <v>0</v>
      </c>
      <c r="AD219" s="17">
        <v>0</v>
      </c>
    </row>
    <row r="220" spans="1:30" x14ac:dyDescent="0.25">
      <c r="A220" t="s">
        <v>304</v>
      </c>
      <c r="B220" t="s">
        <v>6617</v>
      </c>
      <c r="C220" t="s">
        <v>610</v>
      </c>
      <c r="D220" t="str">
        <f>A220&amp;VLOOKUP("key_separator", Keys!$B:$C, 2, FALSE)&amp;B220&amp;VLOOKUP("key_separator", Keys!$B:$C, 2, FALSE)&amp;C220</f>
        <v>CA|petroleum diesel|exports</v>
      </c>
      <c r="E220" s="17">
        <v>479347000000000</v>
      </c>
      <c r="F220" s="17">
        <v>480008000000000</v>
      </c>
      <c r="G220" s="17">
        <v>502065000000000</v>
      </c>
      <c r="H220" s="17">
        <v>527886000000000</v>
      </c>
      <c r="I220" s="17">
        <v>553276000000000</v>
      </c>
      <c r="J220" s="17">
        <v>574780000000000</v>
      </c>
      <c r="K220" s="17">
        <v>626220000000000</v>
      </c>
      <c r="L220" s="17">
        <v>685298000000000</v>
      </c>
      <c r="M220" s="17">
        <v>733779000000000</v>
      </c>
      <c r="N220" s="17">
        <v>764839000000000</v>
      </c>
      <c r="O220" s="17">
        <v>770679000000000</v>
      </c>
      <c r="P220" s="17">
        <v>771353000000000</v>
      </c>
      <c r="Q220" s="17">
        <v>775482000000000</v>
      </c>
      <c r="R220" s="17">
        <v>784448000000000</v>
      </c>
      <c r="S220" s="17">
        <v>783063000000000</v>
      </c>
      <c r="T220" s="17">
        <v>796007000000000</v>
      </c>
      <c r="U220" s="17">
        <v>804351000000000</v>
      </c>
      <c r="V220" s="17">
        <v>812676000000000</v>
      </c>
      <c r="W220" s="17">
        <v>818122000000000</v>
      </c>
      <c r="X220" s="17">
        <v>822230000000000</v>
      </c>
      <c r="Y220" s="17">
        <v>825674000000000</v>
      </c>
      <c r="Z220" s="17">
        <v>823674000000000</v>
      </c>
      <c r="AA220" s="17">
        <v>832756000000000</v>
      </c>
      <c r="AB220" s="17">
        <v>836050000000000</v>
      </c>
      <c r="AC220" s="17">
        <v>844332000000000</v>
      </c>
      <c r="AD220" s="17">
        <v>845108000000000</v>
      </c>
    </row>
    <row r="221" spans="1:30" x14ac:dyDescent="0.25">
      <c r="A221" t="s">
        <v>304</v>
      </c>
      <c r="B221" t="s">
        <v>542</v>
      </c>
      <c r="C221" t="s">
        <v>605</v>
      </c>
      <c r="D221" t="str">
        <f>A221&amp;VLOOKUP("key_separator", Keys!$B:$C, 2, FALSE)&amp;B221&amp;VLOOKUP("key_separator", Keys!$B:$C, 2, FALSE)&amp;C221</f>
        <v>CA|biofuel gasoline|production</v>
      </c>
      <c r="E221" s="17">
        <v>5548790000000</v>
      </c>
      <c r="F221" s="17">
        <v>5564400000000</v>
      </c>
      <c r="G221" s="17">
        <v>5526050000000</v>
      </c>
      <c r="H221" s="17">
        <v>5549960000000</v>
      </c>
      <c r="I221" s="17">
        <v>5530270000000</v>
      </c>
      <c r="J221" s="17">
        <v>5540950000000</v>
      </c>
      <c r="K221" s="17">
        <v>5521290000000</v>
      </c>
      <c r="L221" s="17">
        <v>5513190000000</v>
      </c>
      <c r="M221" s="17">
        <v>5501590000000</v>
      </c>
      <c r="N221" s="17">
        <v>5513120000000</v>
      </c>
      <c r="O221" s="17">
        <v>5521220000000</v>
      </c>
      <c r="P221" s="17">
        <v>5554840000000</v>
      </c>
      <c r="Q221" s="17">
        <v>5550370000000</v>
      </c>
      <c r="R221" s="17">
        <v>5553610000000</v>
      </c>
      <c r="S221" s="17">
        <v>5558250000000</v>
      </c>
      <c r="T221" s="17">
        <v>5572280000000</v>
      </c>
      <c r="U221" s="17">
        <v>5587190000000</v>
      </c>
      <c r="V221" s="17">
        <v>5640960000000</v>
      </c>
      <c r="W221" s="17">
        <v>5662820000000</v>
      </c>
      <c r="X221" s="17">
        <v>5680630000000</v>
      </c>
      <c r="Y221" s="17">
        <v>5685600000000</v>
      </c>
      <c r="Z221" s="17">
        <v>5685440000000</v>
      </c>
      <c r="AA221" s="17">
        <v>5728010000000</v>
      </c>
      <c r="AB221" s="17">
        <v>5762110000000</v>
      </c>
      <c r="AC221" s="17">
        <v>5776920000000</v>
      </c>
      <c r="AD221" s="17">
        <v>5802150000000</v>
      </c>
    </row>
    <row r="222" spans="1:30" x14ac:dyDescent="0.25">
      <c r="A222" t="s">
        <v>304</v>
      </c>
      <c r="B222" t="s">
        <v>542</v>
      </c>
      <c r="C222" t="s">
        <v>608</v>
      </c>
      <c r="D222" t="str">
        <f>A222&amp;VLOOKUP("key_separator", Keys!$B:$C, 2, FALSE)&amp;B222&amp;VLOOKUP("key_separator", Keys!$B:$C, 2, FALSE)&amp;C222</f>
        <v>CA|biofuel gasoline|imports</v>
      </c>
      <c r="E222" s="17">
        <v>138649000000000</v>
      </c>
      <c r="F222" s="17">
        <v>140863000000000</v>
      </c>
      <c r="G222" s="17">
        <v>143040000000000</v>
      </c>
      <c r="H222" s="17">
        <v>144221000000000</v>
      </c>
      <c r="I222" s="17">
        <v>145014000000000</v>
      </c>
      <c r="J222" s="17">
        <v>145341000000000</v>
      </c>
      <c r="K222" s="17">
        <v>151510000000000</v>
      </c>
      <c r="L222" s="17">
        <v>156777000000000</v>
      </c>
      <c r="M222" s="17">
        <v>160865000000000</v>
      </c>
      <c r="N222" s="17">
        <v>161369000000000</v>
      </c>
      <c r="O222" s="17">
        <v>155642000000000</v>
      </c>
      <c r="P222" s="17">
        <v>150104000000000</v>
      </c>
      <c r="Q222" s="17">
        <v>144802000000000</v>
      </c>
      <c r="R222" s="17">
        <v>139611000000000</v>
      </c>
      <c r="S222" s="17">
        <v>134544000000000</v>
      </c>
      <c r="T222" s="17">
        <v>129505000000000</v>
      </c>
      <c r="U222" s="17">
        <v>124417000000000</v>
      </c>
      <c r="V222" s="17">
        <v>121304000000000</v>
      </c>
      <c r="W222" s="17">
        <v>118114000000000</v>
      </c>
      <c r="X222" s="17">
        <v>115074000000000</v>
      </c>
      <c r="Y222" s="17">
        <v>112152000000000</v>
      </c>
      <c r="Z222" s="17">
        <v>109371000000000</v>
      </c>
      <c r="AA222" s="17">
        <v>106563000000000</v>
      </c>
      <c r="AB222" s="17">
        <v>103912000000000</v>
      </c>
      <c r="AC222" s="17">
        <v>101375000000000</v>
      </c>
      <c r="AD222" s="17">
        <v>98996400000000</v>
      </c>
    </row>
    <row r="223" spans="1:30" x14ac:dyDescent="0.25">
      <c r="A223" t="s">
        <v>304</v>
      </c>
      <c r="B223" t="s">
        <v>542</v>
      </c>
      <c r="C223" t="s">
        <v>610</v>
      </c>
      <c r="D223" t="str">
        <f>A223&amp;VLOOKUP("key_separator", Keys!$B:$C, 2, FALSE)&amp;B223&amp;VLOOKUP("key_separator", Keys!$B:$C, 2, FALSE)&amp;C223</f>
        <v>CA|biofuel gasoline|exports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0</v>
      </c>
      <c r="Q223" s="17">
        <v>0</v>
      </c>
      <c r="R223" s="17">
        <v>0</v>
      </c>
      <c r="S223" s="17">
        <v>0</v>
      </c>
      <c r="T223" s="17">
        <v>0</v>
      </c>
      <c r="U223" s="17">
        <v>0</v>
      </c>
      <c r="V223" s="17">
        <v>0</v>
      </c>
      <c r="W223" s="17">
        <v>0</v>
      </c>
      <c r="X223" s="17">
        <v>0</v>
      </c>
      <c r="Y223" s="17">
        <v>0</v>
      </c>
      <c r="Z223" s="17">
        <v>0</v>
      </c>
      <c r="AA223" s="17">
        <v>0</v>
      </c>
      <c r="AB223" s="17">
        <v>0</v>
      </c>
      <c r="AC223" s="17">
        <v>0</v>
      </c>
      <c r="AD223" s="17">
        <v>0</v>
      </c>
    </row>
    <row r="224" spans="1:30" x14ac:dyDescent="0.25">
      <c r="A224" t="s">
        <v>304</v>
      </c>
      <c r="B224" t="s">
        <v>545</v>
      </c>
      <c r="C224" t="s">
        <v>605</v>
      </c>
      <c r="D224" t="str">
        <f>A224&amp;VLOOKUP("key_separator", Keys!$B:$C, 2, FALSE)&amp;B224&amp;VLOOKUP("key_separator", Keys!$B:$C, 2, FALSE)&amp;C224</f>
        <v>CA|biofuel diesel|production</v>
      </c>
      <c r="E224" s="17">
        <v>17423100000000</v>
      </c>
      <c r="F224" s="17">
        <v>20696300000000</v>
      </c>
      <c r="G224" s="17">
        <v>19899500000000</v>
      </c>
      <c r="H224" s="17">
        <v>20478600000000</v>
      </c>
      <c r="I224" s="17">
        <v>20753600000000</v>
      </c>
      <c r="J224" s="17">
        <v>17224800000000</v>
      </c>
      <c r="K224" s="17">
        <v>18028300000000</v>
      </c>
      <c r="L224" s="17">
        <v>18379800000000</v>
      </c>
      <c r="M224" s="17">
        <v>19213200000000</v>
      </c>
      <c r="N224" s="17">
        <v>19542900000000</v>
      </c>
      <c r="O224" s="17">
        <v>19819700000000</v>
      </c>
      <c r="P224" s="17">
        <v>18619400000000</v>
      </c>
      <c r="Q224" s="17">
        <v>19488400000000</v>
      </c>
      <c r="R224" s="17">
        <v>19301900000000</v>
      </c>
      <c r="S224" s="17">
        <v>19009600000000</v>
      </c>
      <c r="T224" s="17">
        <v>18712000000000</v>
      </c>
      <c r="U224" s="17">
        <v>18383400000000</v>
      </c>
      <c r="V224" s="17">
        <v>18057300000000</v>
      </c>
      <c r="W224" s="17">
        <v>17716700000000</v>
      </c>
      <c r="X224" s="17">
        <v>17361300000000</v>
      </c>
      <c r="Y224" s="17">
        <v>16990700000000</v>
      </c>
      <c r="Z224" s="17">
        <v>16604800000000</v>
      </c>
      <c r="AA224" s="17">
        <v>16260600000000</v>
      </c>
      <c r="AB224" s="17">
        <v>15842900000000</v>
      </c>
      <c r="AC224" s="17">
        <v>15408900000000</v>
      </c>
      <c r="AD224" s="17">
        <v>14958100000000</v>
      </c>
    </row>
    <row r="225" spans="1:30" x14ac:dyDescent="0.25">
      <c r="A225" t="s">
        <v>304</v>
      </c>
      <c r="B225" t="s">
        <v>545</v>
      </c>
      <c r="C225" t="s">
        <v>608</v>
      </c>
      <c r="D225" t="str">
        <f>A225&amp;VLOOKUP("key_separator", Keys!$B:$C, 2, FALSE)&amp;B225&amp;VLOOKUP("key_separator", Keys!$B:$C, 2, FALSE)&amp;C225</f>
        <v>CA|biofuel diesel|imports</v>
      </c>
      <c r="E225" s="17">
        <v>175518000000000</v>
      </c>
      <c r="F225" s="17">
        <v>198847000000000</v>
      </c>
      <c r="G225" s="17">
        <v>227118000000000</v>
      </c>
      <c r="H225" s="17">
        <v>252491000000000</v>
      </c>
      <c r="I225" s="17">
        <v>276871000000000</v>
      </c>
      <c r="J225" s="17">
        <v>304919000000000</v>
      </c>
      <c r="K225" s="17">
        <v>358292000000000</v>
      </c>
      <c r="L225" s="17">
        <v>411213000000000</v>
      </c>
      <c r="M225" s="17">
        <v>461592000000000</v>
      </c>
      <c r="N225" s="17">
        <v>497006000000000</v>
      </c>
      <c r="O225" s="17">
        <v>501107000000000</v>
      </c>
      <c r="P225" s="17">
        <v>506027000000000</v>
      </c>
      <c r="Q225" s="17">
        <v>508038000000000</v>
      </c>
      <c r="R225" s="17">
        <v>510499000000000</v>
      </c>
      <c r="S225" s="17">
        <v>513584000000000</v>
      </c>
      <c r="T225" s="17">
        <v>517483000000000</v>
      </c>
      <c r="U225" s="17">
        <v>520730000000000</v>
      </c>
      <c r="V225" s="17">
        <v>522545000000000</v>
      </c>
      <c r="W225" s="17">
        <v>523959000000000</v>
      </c>
      <c r="X225" s="17">
        <v>525644000000000</v>
      </c>
      <c r="Y225" s="17">
        <v>530027000000000</v>
      </c>
      <c r="Z225" s="17">
        <v>533741000000000</v>
      </c>
      <c r="AA225" s="17">
        <v>538010000000000</v>
      </c>
      <c r="AB225" s="17">
        <v>541788000000000</v>
      </c>
      <c r="AC225" s="17">
        <v>545444000000000</v>
      </c>
      <c r="AD225" s="17">
        <v>549371000000000</v>
      </c>
    </row>
    <row r="226" spans="1:30" x14ac:dyDescent="0.25">
      <c r="A226" t="s">
        <v>304</v>
      </c>
      <c r="B226" t="s">
        <v>545</v>
      </c>
      <c r="C226" t="s">
        <v>610</v>
      </c>
      <c r="D226" t="str">
        <f>A226&amp;VLOOKUP("key_separator", Keys!$B:$C, 2, FALSE)&amp;B226&amp;VLOOKUP("key_separator", Keys!$B:$C, 2, FALSE)&amp;C226</f>
        <v>CA|biofuel diesel|exports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0</v>
      </c>
      <c r="Q226" s="17">
        <v>0</v>
      </c>
      <c r="R226" s="17">
        <v>0</v>
      </c>
      <c r="S226" s="17">
        <v>0</v>
      </c>
      <c r="T226" s="17">
        <v>0</v>
      </c>
      <c r="U226" s="17">
        <v>0</v>
      </c>
      <c r="V226" s="17">
        <v>0</v>
      </c>
      <c r="W226" s="17">
        <v>0</v>
      </c>
      <c r="X226" s="17">
        <v>0</v>
      </c>
      <c r="Y226" s="17">
        <v>0</v>
      </c>
      <c r="Z226" s="17">
        <v>0</v>
      </c>
      <c r="AA226" s="17">
        <v>0</v>
      </c>
      <c r="AB226" s="17">
        <v>0</v>
      </c>
      <c r="AC226" s="17">
        <v>0</v>
      </c>
      <c r="AD226" s="17">
        <v>0</v>
      </c>
    </row>
    <row r="227" spans="1:30" x14ac:dyDescent="0.25">
      <c r="A227" t="s">
        <v>304</v>
      </c>
      <c r="B227" t="s">
        <v>6618</v>
      </c>
      <c r="C227" t="s">
        <v>605</v>
      </c>
      <c r="D227" t="str">
        <f>A227&amp;VLOOKUP("key_separator", Keys!$B:$C, 2, FALSE)&amp;B227&amp;VLOOKUP("key_separator", Keys!$B:$C, 2, FALSE)&amp;C227</f>
        <v>CA|jet fuel or kerosene|production</v>
      </c>
      <c r="E227" s="17">
        <v>334708000000000</v>
      </c>
      <c r="F227" s="17">
        <v>326596000000000</v>
      </c>
      <c r="G227" s="17">
        <v>328741000000000</v>
      </c>
      <c r="H227" s="17">
        <v>331517000000000</v>
      </c>
      <c r="I227" s="17">
        <v>334299000000000</v>
      </c>
      <c r="J227" s="17">
        <v>336209000000000</v>
      </c>
      <c r="K227" s="17">
        <v>335777000000000</v>
      </c>
      <c r="L227" s="17">
        <v>338754000000000</v>
      </c>
      <c r="M227" s="17">
        <v>337762000000000</v>
      </c>
      <c r="N227" s="17">
        <v>336243000000000</v>
      </c>
      <c r="O227" s="17">
        <v>336956000000000</v>
      </c>
      <c r="P227" s="17">
        <v>335871000000000</v>
      </c>
      <c r="Q227" s="17">
        <v>336076000000000</v>
      </c>
      <c r="R227" s="17">
        <v>337960000000000</v>
      </c>
      <c r="S227" s="17">
        <v>335858000000000</v>
      </c>
      <c r="T227" s="17">
        <v>338695000000000</v>
      </c>
      <c r="U227" s="17">
        <v>339758000000000</v>
      </c>
      <c r="V227" s="17">
        <v>340862000000000</v>
      </c>
      <c r="W227" s="17">
        <v>340912000000000</v>
      </c>
      <c r="X227" s="17">
        <v>340481000000000</v>
      </c>
      <c r="Y227" s="17">
        <v>339884000000000</v>
      </c>
      <c r="Z227" s="17">
        <v>337329000000000</v>
      </c>
      <c r="AA227" s="17">
        <v>338696000000000</v>
      </c>
      <c r="AB227" s="17">
        <v>337992000000000</v>
      </c>
      <c r="AC227" s="17">
        <v>339056000000000</v>
      </c>
      <c r="AD227" s="17">
        <v>337422000000000</v>
      </c>
    </row>
    <row r="228" spans="1:30" x14ac:dyDescent="0.25">
      <c r="A228" t="s">
        <v>304</v>
      </c>
      <c r="B228" t="s">
        <v>6618</v>
      </c>
      <c r="C228" t="s">
        <v>608</v>
      </c>
      <c r="D228" t="str">
        <f>A228&amp;VLOOKUP("key_separator", Keys!$B:$C, 2, FALSE)&amp;B228&amp;VLOOKUP("key_separator", Keys!$B:$C, 2, FALSE)&amp;C228</f>
        <v>CA|jet fuel or kerosene|imports</v>
      </c>
      <c r="E228" s="17">
        <v>212256000000000</v>
      </c>
      <c r="F228" s="17">
        <v>233582000000000</v>
      </c>
      <c r="G228" s="17">
        <v>239029000000000</v>
      </c>
      <c r="H228" s="17">
        <v>238619000000000</v>
      </c>
      <c r="I228" s="17">
        <v>240612000000000</v>
      </c>
      <c r="J228" s="17">
        <v>245415000000000</v>
      </c>
      <c r="K228" s="17">
        <v>248243000000000</v>
      </c>
      <c r="L228" s="17">
        <v>249991000000000</v>
      </c>
      <c r="M228" s="17">
        <v>256266000000000</v>
      </c>
      <c r="N228" s="17">
        <v>263956000000000</v>
      </c>
      <c r="O228" s="17">
        <v>270663000000000</v>
      </c>
      <c r="P228" s="17">
        <v>275777000000000</v>
      </c>
      <c r="Q228" s="17">
        <v>279710000000000</v>
      </c>
      <c r="R228" s="17">
        <v>281903000000000</v>
      </c>
      <c r="S228" s="17">
        <v>287379000000000</v>
      </c>
      <c r="T228" s="17">
        <v>288513000000000</v>
      </c>
      <c r="U228" s="17">
        <v>290494000000000</v>
      </c>
      <c r="V228" s="17">
        <v>292926000000000</v>
      </c>
      <c r="W228" s="17">
        <v>296829000000000</v>
      </c>
      <c r="X228" s="17">
        <v>301114000000000</v>
      </c>
      <c r="Y228" s="17">
        <v>305624000000000</v>
      </c>
      <c r="Z228" s="17">
        <v>311517000000000</v>
      </c>
      <c r="AA228" s="17">
        <v>312372000000000</v>
      </c>
      <c r="AB228" s="17">
        <v>315143000000000</v>
      </c>
      <c r="AC228" s="17">
        <v>317021000000000</v>
      </c>
      <c r="AD228" s="17">
        <v>321431000000000</v>
      </c>
    </row>
    <row r="229" spans="1:30" x14ac:dyDescent="0.25">
      <c r="A229" t="s">
        <v>304</v>
      </c>
      <c r="B229" t="s">
        <v>6618</v>
      </c>
      <c r="C229" t="s">
        <v>610</v>
      </c>
      <c r="D229" t="str">
        <f>A229&amp;VLOOKUP("key_separator", Keys!$B:$C, 2, FALSE)&amp;B229&amp;VLOOKUP("key_separator", Keys!$B:$C, 2, FALSE)&amp;C229</f>
        <v>CA|jet fuel or kerosene|exports</v>
      </c>
      <c r="E229" s="17">
        <v>20319300000000</v>
      </c>
      <c r="F229" s="17">
        <v>19826800000000</v>
      </c>
      <c r="G229" s="17">
        <v>19957000000000</v>
      </c>
      <c r="H229" s="17">
        <v>20125600000000</v>
      </c>
      <c r="I229" s="17">
        <v>20294500000000</v>
      </c>
      <c r="J229" s="17">
        <v>20410400000000</v>
      </c>
      <c r="K229" s="17">
        <v>20384200000000</v>
      </c>
      <c r="L229" s="17">
        <v>20564900000000</v>
      </c>
      <c r="M229" s="17">
        <v>20504700000000</v>
      </c>
      <c r="N229" s="17">
        <v>20412500000000</v>
      </c>
      <c r="O229" s="17">
        <v>20455800000000</v>
      </c>
      <c r="P229" s="17">
        <v>20389900000000</v>
      </c>
      <c r="Q229" s="17">
        <v>20402300000000</v>
      </c>
      <c r="R229" s="17">
        <v>20516700000000</v>
      </c>
      <c r="S229" s="17">
        <v>20389100000000</v>
      </c>
      <c r="T229" s="17">
        <v>20561400000000</v>
      </c>
      <c r="U229" s="17">
        <v>20625900000000</v>
      </c>
      <c r="V229" s="17">
        <v>20692900000000</v>
      </c>
      <c r="W229" s="17">
        <v>20696000000000</v>
      </c>
      <c r="X229" s="17">
        <v>20669800000000</v>
      </c>
      <c r="Y229" s="17">
        <v>20633500000000</v>
      </c>
      <c r="Z229" s="17">
        <v>20478400000000</v>
      </c>
      <c r="AA229" s="17">
        <v>20561400000000</v>
      </c>
      <c r="AB229" s="17">
        <v>20518600000000</v>
      </c>
      <c r="AC229" s="17">
        <v>20583300000000</v>
      </c>
      <c r="AD229" s="17">
        <v>20484100000000</v>
      </c>
    </row>
    <row r="230" spans="1:30" x14ac:dyDescent="0.25">
      <c r="A230" t="s">
        <v>304</v>
      </c>
      <c r="B230" t="s">
        <v>6633</v>
      </c>
      <c r="C230" t="s">
        <v>605</v>
      </c>
      <c r="D230" t="str">
        <f>A230&amp;VLOOKUP("key_separator", Keys!$B:$C, 2, FALSE)&amp;B230&amp;VLOOKUP("key_separator", Keys!$B:$C, 2, FALSE)&amp;C230</f>
        <v>CA|heat|production</v>
      </c>
      <c r="E230" s="17">
        <v>0</v>
      </c>
      <c r="F230" s="17">
        <v>0</v>
      </c>
      <c r="G230" s="17">
        <v>0</v>
      </c>
      <c r="H230" s="17">
        <v>0</v>
      </c>
      <c r="I230" s="17">
        <v>0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0</v>
      </c>
      <c r="Q230" s="17">
        <v>0</v>
      </c>
      <c r="R230" s="17">
        <v>0</v>
      </c>
      <c r="S230" s="17">
        <v>0</v>
      </c>
      <c r="T230" s="17">
        <v>0</v>
      </c>
      <c r="U230" s="17">
        <v>0</v>
      </c>
      <c r="V230" s="17">
        <v>0</v>
      </c>
      <c r="W230" s="17">
        <v>0</v>
      </c>
      <c r="X230" s="17">
        <v>0</v>
      </c>
      <c r="Y230" s="17">
        <v>0</v>
      </c>
      <c r="Z230" s="17">
        <v>0</v>
      </c>
      <c r="AA230" s="17">
        <v>0</v>
      </c>
      <c r="AB230" s="17">
        <v>0</v>
      </c>
      <c r="AC230" s="17">
        <v>0</v>
      </c>
      <c r="AD230" s="17">
        <v>0</v>
      </c>
    </row>
    <row r="231" spans="1:30" x14ac:dyDescent="0.25">
      <c r="A231" t="s">
        <v>304</v>
      </c>
      <c r="B231" t="s">
        <v>6633</v>
      </c>
      <c r="C231" t="s">
        <v>608</v>
      </c>
      <c r="D231" t="str">
        <f>A231&amp;VLOOKUP("key_separator", Keys!$B:$C, 2, FALSE)&amp;B231&amp;VLOOKUP("key_separator", Keys!$B:$C, 2, FALSE)&amp;C231</f>
        <v>CA|heat|imports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0</v>
      </c>
      <c r="Q231" s="17">
        <v>0</v>
      </c>
      <c r="R231" s="17">
        <v>0</v>
      </c>
      <c r="S231" s="17">
        <v>0</v>
      </c>
      <c r="T231" s="17">
        <v>0</v>
      </c>
      <c r="U231" s="17">
        <v>0</v>
      </c>
      <c r="V231" s="17">
        <v>0</v>
      </c>
      <c r="W231" s="17">
        <v>0</v>
      </c>
      <c r="X231" s="17">
        <v>0</v>
      </c>
      <c r="Y231" s="17">
        <v>0</v>
      </c>
      <c r="Z231" s="17">
        <v>0</v>
      </c>
      <c r="AA231" s="17">
        <v>0</v>
      </c>
      <c r="AB231" s="17">
        <v>0</v>
      </c>
      <c r="AC231" s="17">
        <v>0</v>
      </c>
      <c r="AD231" s="17">
        <v>0</v>
      </c>
    </row>
    <row r="232" spans="1:30" x14ac:dyDescent="0.25">
      <c r="A232" t="s">
        <v>304</v>
      </c>
      <c r="B232" t="s">
        <v>6633</v>
      </c>
      <c r="C232" t="s">
        <v>610</v>
      </c>
      <c r="D232" t="str">
        <f>A232&amp;VLOOKUP("key_separator", Keys!$B:$C, 2, FALSE)&amp;B232&amp;VLOOKUP("key_separator", Keys!$B:$C, 2, FALSE)&amp;C232</f>
        <v>CA|heat|exports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7">
        <v>0</v>
      </c>
      <c r="U232" s="17">
        <v>0</v>
      </c>
      <c r="V232" s="17">
        <v>0</v>
      </c>
      <c r="W232" s="17">
        <v>0</v>
      </c>
      <c r="X232" s="17">
        <v>0</v>
      </c>
      <c r="Y232" s="17">
        <v>0</v>
      </c>
      <c r="Z232" s="17">
        <v>0</v>
      </c>
      <c r="AA232" s="17">
        <v>0</v>
      </c>
      <c r="AB232" s="17">
        <v>0</v>
      </c>
      <c r="AC232" s="17">
        <v>0</v>
      </c>
      <c r="AD232" s="17">
        <v>0</v>
      </c>
    </row>
    <row r="233" spans="1:30" x14ac:dyDescent="0.25">
      <c r="A233" t="s">
        <v>304</v>
      </c>
      <c r="B233" t="s">
        <v>6634</v>
      </c>
      <c r="C233" t="s">
        <v>605</v>
      </c>
      <c r="D233" t="str">
        <f>A233&amp;VLOOKUP("key_separator", Keys!$B:$C, 2, FALSE)&amp;B233&amp;VLOOKUP("key_separator", Keys!$B:$C, 2, FALSE)&amp;C233</f>
        <v>CA|geothermal|production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0</v>
      </c>
      <c r="K233" s="17">
        <v>0</v>
      </c>
      <c r="L233" s="17">
        <v>0</v>
      </c>
      <c r="M233" s="17">
        <v>0</v>
      </c>
      <c r="N233" s="17">
        <v>0</v>
      </c>
      <c r="O233" s="17">
        <v>0</v>
      </c>
      <c r="P233" s="17">
        <v>0</v>
      </c>
      <c r="Q233" s="17">
        <v>0</v>
      </c>
      <c r="R233" s="17">
        <v>0</v>
      </c>
      <c r="S233" s="17">
        <v>0</v>
      </c>
      <c r="T233" s="17">
        <v>0</v>
      </c>
      <c r="U233" s="17">
        <v>0</v>
      </c>
      <c r="V233" s="17">
        <v>0</v>
      </c>
      <c r="W233" s="17">
        <v>0</v>
      </c>
      <c r="X233" s="17">
        <v>0</v>
      </c>
      <c r="Y233" s="17">
        <v>0</v>
      </c>
      <c r="Z233" s="17">
        <v>0</v>
      </c>
      <c r="AA233" s="17">
        <v>0</v>
      </c>
      <c r="AB233" s="17">
        <v>0</v>
      </c>
      <c r="AC233" s="17">
        <v>0</v>
      </c>
      <c r="AD233" s="17">
        <v>0</v>
      </c>
    </row>
    <row r="234" spans="1:30" x14ac:dyDescent="0.25">
      <c r="A234" t="s">
        <v>304</v>
      </c>
      <c r="B234" t="s">
        <v>6634</v>
      </c>
      <c r="C234" t="s">
        <v>608</v>
      </c>
      <c r="D234" t="str">
        <f>A234&amp;VLOOKUP("key_separator", Keys!$B:$C, 2, FALSE)&amp;B234&amp;VLOOKUP("key_separator", Keys!$B:$C, 2, FALSE)&amp;C234</f>
        <v>CA|geothermal|imports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0</v>
      </c>
      <c r="Q234" s="17">
        <v>0</v>
      </c>
      <c r="R234" s="17">
        <v>0</v>
      </c>
      <c r="S234" s="17">
        <v>0</v>
      </c>
      <c r="T234" s="17">
        <v>0</v>
      </c>
      <c r="U234" s="17">
        <v>0</v>
      </c>
      <c r="V234" s="17">
        <v>0</v>
      </c>
      <c r="W234" s="17">
        <v>0</v>
      </c>
      <c r="X234" s="17">
        <v>0</v>
      </c>
      <c r="Y234" s="17">
        <v>0</v>
      </c>
      <c r="Z234" s="17">
        <v>0</v>
      </c>
      <c r="AA234" s="17">
        <v>0</v>
      </c>
      <c r="AB234" s="17">
        <v>0</v>
      </c>
      <c r="AC234" s="17">
        <v>0</v>
      </c>
      <c r="AD234" s="17">
        <v>0</v>
      </c>
    </row>
    <row r="235" spans="1:30" x14ac:dyDescent="0.25">
      <c r="A235" t="s">
        <v>304</v>
      </c>
      <c r="B235" t="s">
        <v>6634</v>
      </c>
      <c r="C235" t="s">
        <v>610</v>
      </c>
      <c r="D235" t="str">
        <f>A235&amp;VLOOKUP("key_separator", Keys!$B:$C, 2, FALSE)&amp;B235&amp;VLOOKUP("key_separator", Keys!$B:$C, 2, FALSE)&amp;C235</f>
        <v>CA|geothermal|exports</v>
      </c>
      <c r="E235" s="17">
        <v>0</v>
      </c>
      <c r="F235" s="17">
        <v>0</v>
      </c>
      <c r="G235" s="17">
        <v>0</v>
      </c>
      <c r="H235" s="17">
        <v>0</v>
      </c>
      <c r="I235" s="17">
        <v>0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0</v>
      </c>
      <c r="Q235" s="17">
        <v>0</v>
      </c>
      <c r="R235" s="17">
        <v>0</v>
      </c>
      <c r="S235" s="17">
        <v>0</v>
      </c>
      <c r="T235" s="17">
        <v>0</v>
      </c>
      <c r="U235" s="17">
        <v>0</v>
      </c>
      <c r="V235" s="17">
        <v>0</v>
      </c>
      <c r="W235" s="17">
        <v>0</v>
      </c>
      <c r="X235" s="17">
        <v>0</v>
      </c>
      <c r="Y235" s="17">
        <v>0</v>
      </c>
      <c r="Z235" s="17">
        <v>0</v>
      </c>
      <c r="AA235" s="17">
        <v>0</v>
      </c>
      <c r="AB235" s="17">
        <v>0</v>
      </c>
      <c r="AC235" s="17">
        <v>0</v>
      </c>
      <c r="AD235" s="17">
        <v>0</v>
      </c>
    </row>
    <row r="236" spans="1:30" x14ac:dyDescent="0.25">
      <c r="A236" t="s">
        <v>304</v>
      </c>
      <c r="B236" t="s">
        <v>500</v>
      </c>
      <c r="C236" t="s">
        <v>605</v>
      </c>
      <c r="D236" t="str">
        <f>A236&amp;VLOOKUP("key_separator", Keys!$B:$C, 2, FALSE)&amp;B236&amp;VLOOKUP("key_separator", Keys!$B:$C, 2, FALSE)&amp;C236</f>
        <v>CA|lignite|production</v>
      </c>
      <c r="E236" s="17">
        <v>0</v>
      </c>
      <c r="F236" s="17">
        <v>0</v>
      </c>
      <c r="G236" s="17">
        <v>0</v>
      </c>
      <c r="H236" s="17">
        <v>0</v>
      </c>
      <c r="I236" s="17">
        <v>0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0</v>
      </c>
      <c r="Q236" s="17">
        <v>0</v>
      </c>
      <c r="R236" s="17">
        <v>0</v>
      </c>
      <c r="S236" s="17">
        <v>0</v>
      </c>
      <c r="T236" s="17">
        <v>0</v>
      </c>
      <c r="U236" s="17">
        <v>0</v>
      </c>
      <c r="V236" s="17">
        <v>0</v>
      </c>
      <c r="W236" s="17">
        <v>0</v>
      </c>
      <c r="X236" s="17">
        <v>0</v>
      </c>
      <c r="Y236" s="17">
        <v>0</v>
      </c>
      <c r="Z236" s="17">
        <v>0</v>
      </c>
      <c r="AA236" s="17">
        <v>0</v>
      </c>
      <c r="AB236" s="17">
        <v>0</v>
      </c>
      <c r="AC236" s="17">
        <v>0</v>
      </c>
      <c r="AD236" s="17">
        <v>0</v>
      </c>
    </row>
    <row r="237" spans="1:30" x14ac:dyDescent="0.25">
      <c r="A237" t="s">
        <v>304</v>
      </c>
      <c r="B237" t="s">
        <v>500</v>
      </c>
      <c r="C237" t="s">
        <v>608</v>
      </c>
      <c r="D237" t="str">
        <f>A237&amp;VLOOKUP("key_separator", Keys!$B:$C, 2, FALSE)&amp;B237&amp;VLOOKUP("key_separator", Keys!$B:$C, 2, FALSE)&amp;C237</f>
        <v>CA|lignite|imports</v>
      </c>
      <c r="E237" s="17">
        <v>0</v>
      </c>
      <c r="F237" s="17">
        <v>0</v>
      </c>
      <c r="G237" s="17">
        <v>0</v>
      </c>
      <c r="H237" s="17">
        <v>0</v>
      </c>
      <c r="I237" s="17">
        <v>0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0</v>
      </c>
      <c r="Q237" s="17">
        <v>0</v>
      </c>
      <c r="R237" s="17">
        <v>0</v>
      </c>
      <c r="S237" s="17">
        <v>0</v>
      </c>
      <c r="T237" s="17">
        <v>0</v>
      </c>
      <c r="U237" s="17">
        <v>0</v>
      </c>
      <c r="V237" s="17">
        <v>0</v>
      </c>
      <c r="W237" s="17">
        <v>0</v>
      </c>
      <c r="X237" s="17">
        <v>0</v>
      </c>
      <c r="Y237" s="17">
        <v>0</v>
      </c>
      <c r="Z237" s="17">
        <v>0</v>
      </c>
      <c r="AA237" s="17">
        <v>0</v>
      </c>
      <c r="AB237" s="17">
        <v>0</v>
      </c>
      <c r="AC237" s="17">
        <v>0</v>
      </c>
      <c r="AD237" s="17">
        <v>0</v>
      </c>
    </row>
    <row r="238" spans="1:30" x14ac:dyDescent="0.25">
      <c r="A238" t="s">
        <v>304</v>
      </c>
      <c r="B238" t="s">
        <v>500</v>
      </c>
      <c r="C238" t="s">
        <v>610</v>
      </c>
      <c r="D238" t="str">
        <f>A238&amp;VLOOKUP("key_separator", Keys!$B:$C, 2, FALSE)&amp;B238&amp;VLOOKUP("key_separator", Keys!$B:$C, 2, FALSE)&amp;C238</f>
        <v>CA|lignite|exports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0</v>
      </c>
      <c r="Q238" s="17">
        <v>0</v>
      </c>
      <c r="R238" s="17">
        <v>0</v>
      </c>
      <c r="S238" s="17">
        <v>0</v>
      </c>
      <c r="T238" s="17">
        <v>0</v>
      </c>
      <c r="U238" s="17">
        <v>0</v>
      </c>
      <c r="V238" s="17">
        <v>0</v>
      </c>
      <c r="W238" s="17">
        <v>0</v>
      </c>
      <c r="X238" s="17">
        <v>0</v>
      </c>
      <c r="Y238" s="17">
        <v>0</v>
      </c>
      <c r="Z238" s="17">
        <v>0</v>
      </c>
      <c r="AA238" s="17">
        <v>0</v>
      </c>
      <c r="AB238" s="17">
        <v>0</v>
      </c>
      <c r="AC238" s="17">
        <v>0</v>
      </c>
      <c r="AD238" s="17">
        <v>0</v>
      </c>
    </row>
    <row r="239" spans="1:30" x14ac:dyDescent="0.25">
      <c r="A239" t="s">
        <v>304</v>
      </c>
      <c r="B239" t="s">
        <v>539</v>
      </c>
      <c r="C239" t="s">
        <v>605</v>
      </c>
      <c r="D239" t="str">
        <f>A239&amp;VLOOKUP("key_separator", Keys!$B:$C, 2, FALSE)&amp;B239&amp;VLOOKUP("key_separator", Keys!$B:$C, 2, FALSE)&amp;C239</f>
        <v>CA|crude oil|production</v>
      </c>
      <c r="E239" s="17">
        <v>637002000000000</v>
      </c>
      <c r="F239" s="17">
        <v>433770000000000</v>
      </c>
      <c r="G239" s="17">
        <v>377388000000000</v>
      </c>
      <c r="H239" s="17">
        <v>321350000000000</v>
      </c>
      <c r="I239" s="17">
        <v>273794000000000</v>
      </c>
      <c r="J239" s="17">
        <v>246599000000000</v>
      </c>
      <c r="K239" s="17">
        <v>222262000000000</v>
      </c>
      <c r="L239" s="17">
        <v>200380000000000</v>
      </c>
      <c r="M239" s="17">
        <v>180726000000000</v>
      </c>
      <c r="N239" s="17">
        <v>163048000000000</v>
      </c>
      <c r="O239" s="17">
        <v>147145000000000</v>
      </c>
      <c r="P239" s="17">
        <v>132836000000000</v>
      </c>
      <c r="Q239" s="17">
        <v>119958000000000</v>
      </c>
      <c r="R239" s="17">
        <v>108368000000000</v>
      </c>
      <c r="S239" s="17">
        <v>97888300000000</v>
      </c>
      <c r="T239" s="17">
        <v>88505500000000</v>
      </c>
      <c r="U239" s="17">
        <v>80034700000000</v>
      </c>
      <c r="V239" s="17">
        <v>72431800000000</v>
      </c>
      <c r="W239" s="17">
        <v>65588200000000</v>
      </c>
      <c r="X239" s="17">
        <v>59427900000000</v>
      </c>
      <c r="Y239" s="17">
        <v>53877400000000</v>
      </c>
      <c r="Z239" s="17">
        <v>48884000000000</v>
      </c>
      <c r="AA239" s="17">
        <v>44383200000000</v>
      </c>
      <c r="AB239" s="17">
        <v>40334000000000</v>
      </c>
      <c r="AC239" s="17">
        <v>36686500000000</v>
      </c>
      <c r="AD239" s="17">
        <v>33399600000000</v>
      </c>
    </row>
    <row r="240" spans="1:30" x14ac:dyDescent="0.25">
      <c r="A240" t="s">
        <v>304</v>
      </c>
      <c r="B240" t="s">
        <v>539</v>
      </c>
      <c r="C240" t="s">
        <v>608</v>
      </c>
      <c r="D240" t="str">
        <f>A240&amp;VLOOKUP("key_separator", Keys!$B:$C, 2, FALSE)&amp;B240&amp;VLOOKUP("key_separator", Keys!$B:$C, 2, FALSE)&amp;C240</f>
        <v>CA|crude oil|imports</v>
      </c>
      <c r="E240" s="17">
        <v>2487140000000000</v>
      </c>
      <c r="F240" s="17">
        <v>2690370000000000</v>
      </c>
      <c r="G240" s="17">
        <v>2746750000000000</v>
      </c>
      <c r="H240" s="17">
        <v>2802790000000000</v>
      </c>
      <c r="I240" s="17">
        <v>2850350000000000</v>
      </c>
      <c r="J240" s="17">
        <v>2877540000000000</v>
      </c>
      <c r="K240" s="17">
        <v>2901880000000000</v>
      </c>
      <c r="L240" s="17">
        <v>2923760000000000</v>
      </c>
      <c r="M240" s="17">
        <v>2943410000000000</v>
      </c>
      <c r="N240" s="17">
        <v>2961090000000000</v>
      </c>
      <c r="O240" s="17">
        <v>2977000000000000</v>
      </c>
      <c r="P240" s="17">
        <v>2991300000000000</v>
      </c>
      <c r="Q240" s="17">
        <v>3004180000000000</v>
      </c>
      <c r="R240" s="17">
        <v>3015770000000000</v>
      </c>
      <c r="S240" s="17">
        <v>3026250000000000</v>
      </c>
      <c r="T240" s="17">
        <v>3035630000000000</v>
      </c>
      <c r="U240" s="17">
        <v>3044110000000000</v>
      </c>
      <c r="V240" s="17">
        <v>3051710000000000</v>
      </c>
      <c r="W240" s="17">
        <v>3058550000000000</v>
      </c>
      <c r="X240" s="17">
        <v>3064710000000000</v>
      </c>
      <c r="Y240" s="17">
        <v>3070260000000000</v>
      </c>
      <c r="Z240" s="17">
        <v>3075260000000000</v>
      </c>
      <c r="AA240" s="17">
        <v>3079760000000000</v>
      </c>
      <c r="AB240" s="17">
        <v>3083810000000000</v>
      </c>
      <c r="AC240" s="17">
        <v>3087450000000000</v>
      </c>
      <c r="AD240" s="17">
        <v>3090740000000000</v>
      </c>
    </row>
    <row r="241" spans="1:30" x14ac:dyDescent="0.25">
      <c r="A241" t="s">
        <v>304</v>
      </c>
      <c r="B241" t="s">
        <v>539</v>
      </c>
      <c r="C241" t="s">
        <v>610</v>
      </c>
      <c r="D241" t="str">
        <f>A241&amp;VLOOKUP("key_separator", Keys!$B:$C, 2, FALSE)&amp;B241&amp;VLOOKUP("key_separator", Keys!$B:$C, 2, FALSE)&amp;C241</f>
        <v>CA|crude oil|exports</v>
      </c>
      <c r="E241" s="17">
        <v>0</v>
      </c>
      <c r="F241" s="17">
        <v>0</v>
      </c>
      <c r="G241" s="17">
        <v>0</v>
      </c>
      <c r="H241" s="17">
        <v>0</v>
      </c>
      <c r="I241" s="17">
        <v>0</v>
      </c>
      <c r="J241" s="17">
        <v>0</v>
      </c>
      <c r="K241" s="17">
        <v>0</v>
      </c>
      <c r="L241" s="17">
        <v>0</v>
      </c>
      <c r="M241" s="17">
        <v>0</v>
      </c>
      <c r="N241" s="17">
        <v>0</v>
      </c>
      <c r="O241" s="17">
        <v>0</v>
      </c>
      <c r="P241" s="17">
        <v>0</v>
      </c>
      <c r="Q241" s="17">
        <v>0</v>
      </c>
      <c r="R241" s="17">
        <v>0</v>
      </c>
      <c r="S241" s="17">
        <v>0</v>
      </c>
      <c r="T241" s="17">
        <v>0</v>
      </c>
      <c r="U241" s="17">
        <v>0</v>
      </c>
      <c r="V241" s="17">
        <v>0</v>
      </c>
      <c r="W241" s="17">
        <v>0</v>
      </c>
      <c r="X241" s="17">
        <v>0</v>
      </c>
      <c r="Y241" s="17">
        <v>0</v>
      </c>
      <c r="Z241" s="17">
        <v>0</v>
      </c>
      <c r="AA241" s="17">
        <v>0</v>
      </c>
      <c r="AB241" s="17">
        <v>0</v>
      </c>
      <c r="AC241" s="17">
        <v>0</v>
      </c>
      <c r="AD241" s="17">
        <v>0</v>
      </c>
    </row>
    <row r="242" spans="1:30" x14ac:dyDescent="0.25">
      <c r="A242" t="s">
        <v>304</v>
      </c>
      <c r="B242" t="s">
        <v>6635</v>
      </c>
      <c r="C242" t="s">
        <v>605</v>
      </c>
      <c r="D242" t="str">
        <f>A242&amp;VLOOKUP("key_separator", Keys!$B:$C, 2, FALSE)&amp;B242&amp;VLOOKUP("key_separator", Keys!$B:$C, 2, FALSE)&amp;C242</f>
        <v>CA|heavy or residual fuel oil|production</v>
      </c>
      <c r="E242" s="17">
        <v>65018200000000</v>
      </c>
      <c r="F242" s="17">
        <v>63442300000000</v>
      </c>
      <c r="G242" s="17">
        <v>63859000000000</v>
      </c>
      <c r="H242" s="17">
        <v>64398200000000</v>
      </c>
      <c r="I242" s="17">
        <v>64938700000000</v>
      </c>
      <c r="J242" s="17">
        <v>65309700000000</v>
      </c>
      <c r="K242" s="17">
        <v>65225700000000</v>
      </c>
      <c r="L242" s="17">
        <v>65804100000000</v>
      </c>
      <c r="M242" s="17">
        <v>65611400000000</v>
      </c>
      <c r="N242" s="17">
        <v>65316300000000</v>
      </c>
      <c r="O242" s="17">
        <v>65454900000000</v>
      </c>
      <c r="P242" s="17">
        <v>65244000000000</v>
      </c>
      <c r="Q242" s="17">
        <v>65283900000000</v>
      </c>
      <c r="R242" s="17">
        <v>65649800000000</v>
      </c>
      <c r="S242" s="17">
        <v>65241500000000</v>
      </c>
      <c r="T242" s="17">
        <v>65792700000000</v>
      </c>
      <c r="U242" s="17">
        <v>65999100000000</v>
      </c>
      <c r="V242" s="17">
        <v>66213700000000</v>
      </c>
      <c r="W242" s="17">
        <v>66223400000000</v>
      </c>
      <c r="X242" s="17">
        <v>66139700000000</v>
      </c>
      <c r="Y242" s="17">
        <v>66023500000000</v>
      </c>
      <c r="Z242" s="17">
        <v>65527200000000</v>
      </c>
      <c r="AA242" s="17">
        <v>65792800000000</v>
      </c>
      <c r="AB242" s="17">
        <v>65656000000000</v>
      </c>
      <c r="AC242" s="17">
        <v>65862800000000</v>
      </c>
      <c r="AD242" s="17">
        <v>65545400000000</v>
      </c>
    </row>
    <row r="243" spans="1:30" x14ac:dyDescent="0.25">
      <c r="A243" t="s">
        <v>304</v>
      </c>
      <c r="B243" t="s">
        <v>6635</v>
      </c>
      <c r="C243" t="s">
        <v>608</v>
      </c>
      <c r="D243" t="str">
        <f>A243&amp;VLOOKUP("key_separator", Keys!$B:$C, 2, FALSE)&amp;B243&amp;VLOOKUP("key_separator", Keys!$B:$C, 2, FALSE)&amp;C243</f>
        <v>CA|heavy or residual fuel oil|imports</v>
      </c>
      <c r="E243" s="17">
        <v>166734000000000</v>
      </c>
      <c r="F243" s="17">
        <v>167325000000000</v>
      </c>
      <c r="G243" s="17">
        <v>170144000000000</v>
      </c>
      <c r="H243" s="17">
        <v>173165000000000</v>
      </c>
      <c r="I243" s="17">
        <v>176128000000000</v>
      </c>
      <c r="J243" s="17">
        <v>179366000000000</v>
      </c>
      <c r="K243" s="17">
        <v>181494000000000</v>
      </c>
      <c r="L243" s="17">
        <v>183387000000000</v>
      </c>
      <c r="M243" s="17">
        <v>185735000000000</v>
      </c>
      <c r="N243" s="17">
        <v>187980000000000</v>
      </c>
      <c r="O243" s="17">
        <v>190140000000000</v>
      </c>
      <c r="P243" s="17">
        <v>191808000000000</v>
      </c>
      <c r="Q243" s="17">
        <v>192634000000000</v>
      </c>
      <c r="R243" s="17">
        <v>193075000000000</v>
      </c>
      <c r="S243" s="17">
        <v>196160000000000</v>
      </c>
      <c r="T243" s="17">
        <v>198251000000000</v>
      </c>
      <c r="U243" s="17">
        <v>200324000000000</v>
      </c>
      <c r="V243" s="17">
        <v>202684000000000</v>
      </c>
      <c r="W243" s="17">
        <v>204964000000000</v>
      </c>
      <c r="X243" s="17">
        <v>207277000000000</v>
      </c>
      <c r="Y243" s="17">
        <v>210031000000000</v>
      </c>
      <c r="Z243" s="17">
        <v>213077000000000</v>
      </c>
      <c r="AA243" s="17">
        <v>215461000000000</v>
      </c>
      <c r="AB243" s="17">
        <v>218007000000000</v>
      </c>
      <c r="AC243" s="17">
        <v>220272000000000</v>
      </c>
      <c r="AD243" s="17">
        <v>223221000000000</v>
      </c>
    </row>
    <row r="244" spans="1:30" x14ac:dyDescent="0.25">
      <c r="A244" t="s">
        <v>304</v>
      </c>
      <c r="B244" t="s">
        <v>6635</v>
      </c>
      <c r="C244" t="s">
        <v>610</v>
      </c>
      <c r="D244" t="str">
        <f>A244&amp;VLOOKUP("key_separator", Keys!$B:$C, 2, FALSE)&amp;B244&amp;VLOOKUP("key_separator", Keys!$B:$C, 2, FALSE)&amp;C244</f>
        <v>CA|heavy or residual fuel oil|exports</v>
      </c>
      <c r="E244" s="17">
        <v>14648700000000</v>
      </c>
      <c r="F244" s="17">
        <v>14293700000000</v>
      </c>
      <c r="G244" s="17">
        <v>14387500000000</v>
      </c>
      <c r="H244" s="17">
        <v>14509000000000</v>
      </c>
      <c r="I244" s="17">
        <v>14630800000000</v>
      </c>
      <c r="J244" s="17">
        <v>14714400000000</v>
      </c>
      <c r="K244" s="17">
        <v>14695500000000</v>
      </c>
      <c r="L244" s="17">
        <v>14825800000000</v>
      </c>
      <c r="M244" s="17">
        <v>14782400000000</v>
      </c>
      <c r="N244" s="17">
        <v>14715900000000</v>
      </c>
      <c r="O244" s="17">
        <v>14747100000000</v>
      </c>
      <c r="P244" s="17">
        <v>14699600000000</v>
      </c>
      <c r="Q244" s="17">
        <v>14708600000000</v>
      </c>
      <c r="R244" s="17">
        <v>14791000000000</v>
      </c>
      <c r="S244" s="17">
        <v>14699000000000</v>
      </c>
      <c r="T244" s="17">
        <v>14823200000000</v>
      </c>
      <c r="U244" s="17">
        <v>14869700000000</v>
      </c>
      <c r="V244" s="17">
        <v>14918100000000</v>
      </c>
      <c r="W244" s="17">
        <v>14920200000000</v>
      </c>
      <c r="X244" s="17">
        <v>14901400000000</v>
      </c>
      <c r="Y244" s="17">
        <v>14875200000000</v>
      </c>
      <c r="Z244" s="17">
        <v>14763400000000</v>
      </c>
      <c r="AA244" s="17">
        <v>14823200000000</v>
      </c>
      <c r="AB244" s="17">
        <v>14792400000000</v>
      </c>
      <c r="AC244" s="17">
        <v>14839000000000</v>
      </c>
      <c r="AD244" s="17">
        <v>14767500000000</v>
      </c>
    </row>
    <row r="245" spans="1:30" x14ac:dyDescent="0.25">
      <c r="A245" t="s">
        <v>304</v>
      </c>
      <c r="B245" t="s">
        <v>6622</v>
      </c>
      <c r="C245" t="s">
        <v>605</v>
      </c>
      <c r="D245" t="str">
        <f>A245&amp;VLOOKUP("key_separator", Keys!$B:$C, 2, FALSE)&amp;B245&amp;VLOOKUP("key_separator", Keys!$B:$C, 2, FALSE)&amp;C245</f>
        <v>CA|LPG propane or butane|production</v>
      </c>
      <c r="E245" s="17">
        <v>15004700000000</v>
      </c>
      <c r="F245" s="17">
        <v>15323300000000</v>
      </c>
      <c r="G245" s="17">
        <v>16964500000000</v>
      </c>
      <c r="H245" s="17">
        <v>16802800000000</v>
      </c>
      <c r="I245" s="17">
        <v>16847400000000</v>
      </c>
      <c r="J245" s="17">
        <v>16936200000000</v>
      </c>
      <c r="K245" s="17">
        <v>17761900000000</v>
      </c>
      <c r="L245" s="17">
        <v>18548600000000</v>
      </c>
      <c r="M245" s="17">
        <v>19294900000000</v>
      </c>
      <c r="N245" s="17">
        <v>19826000000000</v>
      </c>
      <c r="O245" s="17">
        <v>20230800000000</v>
      </c>
      <c r="P245" s="17">
        <v>20450500000000</v>
      </c>
      <c r="Q245" s="17">
        <v>20795900000000</v>
      </c>
      <c r="R245" s="17">
        <v>21163800000000</v>
      </c>
      <c r="S245" s="17">
        <v>21481700000000</v>
      </c>
      <c r="T245" s="17">
        <v>22011200000000</v>
      </c>
      <c r="U245" s="17">
        <v>22479900000000</v>
      </c>
      <c r="V245" s="17">
        <v>22738200000000</v>
      </c>
      <c r="W245" s="17">
        <v>22853700000000</v>
      </c>
      <c r="X245" s="17">
        <v>22757500000000</v>
      </c>
      <c r="Y245" s="17">
        <v>22520000000000</v>
      </c>
      <c r="Z245" s="17">
        <v>22322100000000</v>
      </c>
      <c r="AA245" s="17">
        <v>22365800000000</v>
      </c>
      <c r="AB245" s="17">
        <v>22506900000000</v>
      </c>
      <c r="AC245" s="17">
        <v>22587700000000</v>
      </c>
      <c r="AD245" s="17">
        <v>22537400000000</v>
      </c>
    </row>
    <row r="246" spans="1:30" x14ac:dyDescent="0.25">
      <c r="A246" t="s">
        <v>304</v>
      </c>
      <c r="B246" t="s">
        <v>6622</v>
      </c>
      <c r="C246" t="s">
        <v>608</v>
      </c>
      <c r="D246" t="str">
        <f>A246&amp;VLOOKUP("key_separator", Keys!$B:$C, 2, FALSE)&amp;B246&amp;VLOOKUP("key_separator", Keys!$B:$C, 2, FALSE)&amp;C246</f>
        <v>CA|LPG propane or butane|imports</v>
      </c>
      <c r="E246" s="17">
        <v>48516000000000</v>
      </c>
      <c r="F246" s="17">
        <v>48410400000000</v>
      </c>
      <c r="G246" s="17">
        <v>51351000000000</v>
      </c>
      <c r="H246" s="17">
        <v>52184800000000</v>
      </c>
      <c r="I246" s="17">
        <v>52296000000000</v>
      </c>
      <c r="J246" s="17">
        <v>52326500000000</v>
      </c>
      <c r="K246" s="17">
        <v>51505700000000</v>
      </c>
      <c r="L246" s="17">
        <v>51463200000000</v>
      </c>
      <c r="M246" s="17">
        <v>50519000000000</v>
      </c>
      <c r="N246" s="17">
        <v>50086400000000</v>
      </c>
      <c r="O246" s="17">
        <v>49859300000000</v>
      </c>
      <c r="P246" s="17">
        <v>49828500000000</v>
      </c>
      <c r="Q246" s="17">
        <v>49985500000000</v>
      </c>
      <c r="R246" s="17">
        <v>50103100000000</v>
      </c>
      <c r="S246" s="17">
        <v>50240100000000</v>
      </c>
      <c r="T246" s="17">
        <v>50058900000000</v>
      </c>
      <c r="U246" s="17">
        <v>49766000000000</v>
      </c>
      <c r="V246" s="17">
        <v>49745400000000</v>
      </c>
      <c r="W246" s="17">
        <v>49857000000000</v>
      </c>
      <c r="X246" s="17">
        <v>50207500000000</v>
      </c>
      <c r="Y246" s="17">
        <v>50756600000000</v>
      </c>
      <c r="Z246" s="17">
        <v>51265800000000</v>
      </c>
      <c r="AA246" s="17">
        <v>51536200000000</v>
      </c>
      <c r="AB246" s="17">
        <v>51685300000000</v>
      </c>
      <c r="AC246" s="17">
        <v>51852300000000</v>
      </c>
      <c r="AD246" s="17">
        <v>52208700000000</v>
      </c>
    </row>
    <row r="247" spans="1:30" x14ac:dyDescent="0.25">
      <c r="A247" t="s">
        <v>304</v>
      </c>
      <c r="B247" t="s">
        <v>6622</v>
      </c>
      <c r="C247" t="s">
        <v>610</v>
      </c>
      <c r="D247" t="str">
        <f>A247&amp;VLOOKUP("key_separator", Keys!$B:$C, 2, FALSE)&amp;B247&amp;VLOOKUP("key_separator", Keys!$B:$C, 2, FALSE)&amp;C247</f>
        <v>CA|LPG propane or butane|exports</v>
      </c>
      <c r="E247" s="17">
        <v>0</v>
      </c>
      <c r="F247" s="17">
        <v>0</v>
      </c>
      <c r="G247" s="17">
        <v>0</v>
      </c>
      <c r="H247" s="17">
        <v>0</v>
      </c>
      <c r="I247" s="17">
        <v>0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0</v>
      </c>
      <c r="U247" s="17">
        <v>0</v>
      </c>
      <c r="V247" s="17">
        <v>0</v>
      </c>
      <c r="W247" s="17">
        <v>0</v>
      </c>
      <c r="X247" s="17">
        <v>0</v>
      </c>
      <c r="Y247" s="17">
        <v>0</v>
      </c>
      <c r="Z247" s="17">
        <v>0</v>
      </c>
      <c r="AA247" s="17">
        <v>0</v>
      </c>
      <c r="AB247" s="17">
        <v>0</v>
      </c>
      <c r="AC247" s="17">
        <v>0</v>
      </c>
      <c r="AD247" s="17">
        <v>0</v>
      </c>
    </row>
    <row r="248" spans="1:30" x14ac:dyDescent="0.25">
      <c r="A248" t="s">
        <v>304</v>
      </c>
      <c r="B248" t="s">
        <v>6623</v>
      </c>
      <c r="C248" t="s">
        <v>605</v>
      </c>
      <c r="D248" t="str">
        <f>A248&amp;VLOOKUP("key_separator", Keys!$B:$C, 2, FALSE)&amp;B248&amp;VLOOKUP("key_separator", Keys!$B:$C, 2, FALSE)&amp;C248</f>
        <v>CA|municipal solid waste|production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0</v>
      </c>
      <c r="Q248" s="17">
        <v>0</v>
      </c>
      <c r="R248" s="17">
        <v>0</v>
      </c>
      <c r="S248" s="17">
        <v>0</v>
      </c>
      <c r="T248" s="17">
        <v>0</v>
      </c>
      <c r="U248" s="17">
        <v>0</v>
      </c>
      <c r="V248" s="17">
        <v>0</v>
      </c>
      <c r="W248" s="17">
        <v>0</v>
      </c>
      <c r="X248" s="17">
        <v>0</v>
      </c>
      <c r="Y248" s="17">
        <v>0</v>
      </c>
      <c r="Z248" s="17">
        <v>0</v>
      </c>
      <c r="AA248" s="17">
        <v>0</v>
      </c>
      <c r="AB248" s="17">
        <v>0</v>
      </c>
      <c r="AC248" s="17">
        <v>0</v>
      </c>
      <c r="AD248" s="17">
        <v>0</v>
      </c>
    </row>
    <row r="249" spans="1:30" x14ac:dyDescent="0.25">
      <c r="A249" t="s">
        <v>304</v>
      </c>
      <c r="B249" t="s">
        <v>6623</v>
      </c>
      <c r="C249" t="s">
        <v>608</v>
      </c>
      <c r="D249" t="str">
        <f>A249&amp;VLOOKUP("key_separator", Keys!$B:$C, 2, FALSE)&amp;B249&amp;VLOOKUP("key_separator", Keys!$B:$C, 2, FALSE)&amp;C249</f>
        <v>CA|municipal solid waste|imports</v>
      </c>
      <c r="E249" s="17">
        <v>0</v>
      </c>
      <c r="F249" s="17">
        <v>0</v>
      </c>
      <c r="G249" s="17">
        <v>0</v>
      </c>
      <c r="H249" s="17">
        <v>0</v>
      </c>
      <c r="I249" s="17">
        <v>0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0</v>
      </c>
      <c r="Q249" s="17">
        <v>0</v>
      </c>
      <c r="R249" s="17">
        <v>0</v>
      </c>
      <c r="S249" s="17">
        <v>0</v>
      </c>
      <c r="T249" s="17">
        <v>0</v>
      </c>
      <c r="U249" s="17">
        <v>0</v>
      </c>
      <c r="V249" s="17">
        <v>0</v>
      </c>
      <c r="W249" s="17">
        <v>0</v>
      </c>
      <c r="X249" s="17">
        <v>0</v>
      </c>
      <c r="Y249" s="17">
        <v>0</v>
      </c>
      <c r="Z249" s="17">
        <v>0</v>
      </c>
      <c r="AA249" s="17">
        <v>0</v>
      </c>
      <c r="AB249" s="17">
        <v>0</v>
      </c>
      <c r="AC249" s="17">
        <v>0</v>
      </c>
      <c r="AD249" s="17">
        <v>0</v>
      </c>
    </row>
    <row r="250" spans="1:30" x14ac:dyDescent="0.25">
      <c r="A250" t="s">
        <v>304</v>
      </c>
      <c r="B250" t="s">
        <v>6623</v>
      </c>
      <c r="C250" t="s">
        <v>610</v>
      </c>
      <c r="D250" t="str">
        <f>A250&amp;VLOOKUP("key_separator", Keys!$B:$C, 2, FALSE)&amp;B250&amp;VLOOKUP("key_separator", Keys!$B:$C, 2, FALSE)&amp;C250</f>
        <v>CA|municipal solid waste|exports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0</v>
      </c>
      <c r="Q250" s="17">
        <v>0</v>
      </c>
      <c r="R250" s="17">
        <v>0</v>
      </c>
      <c r="S250" s="17">
        <v>0</v>
      </c>
      <c r="T250" s="17">
        <v>0</v>
      </c>
      <c r="U250" s="17">
        <v>0</v>
      </c>
      <c r="V250" s="17">
        <v>0</v>
      </c>
      <c r="W250" s="17">
        <v>0</v>
      </c>
      <c r="X250" s="17">
        <v>0</v>
      </c>
      <c r="Y250" s="17">
        <v>0</v>
      </c>
      <c r="Z250" s="17">
        <v>0</v>
      </c>
      <c r="AA250" s="17">
        <v>0</v>
      </c>
      <c r="AB250" s="17">
        <v>0</v>
      </c>
      <c r="AC250" s="17">
        <v>0</v>
      </c>
      <c r="AD250" s="17">
        <v>0</v>
      </c>
    </row>
    <row r="251" spans="1:30" x14ac:dyDescent="0.25">
      <c r="A251" t="s">
        <v>304</v>
      </c>
      <c r="B251" t="s">
        <v>629</v>
      </c>
      <c r="C251" t="s">
        <v>605</v>
      </c>
      <c r="D251" t="str">
        <f>A251&amp;VLOOKUP("key_separator", Keys!$B:$C, 2, FALSE)&amp;B251&amp;VLOOKUP("key_separator", Keys!$B:$C, 2, FALSE)&amp;C251</f>
        <v>CA|hydrogen|production</v>
      </c>
      <c r="E251" s="17">
        <v>111982000000000</v>
      </c>
      <c r="F251" s="17">
        <v>106349000000000</v>
      </c>
      <c r="G251" s="17">
        <v>106142000000000</v>
      </c>
      <c r="H251" s="17">
        <v>106279000000000</v>
      </c>
      <c r="I251" s="17">
        <v>107327000000000</v>
      </c>
      <c r="J251" s="17">
        <v>107093000000000</v>
      </c>
      <c r="K251" s="17">
        <v>105868000000000</v>
      </c>
      <c r="L251" s="17">
        <v>105592000000000</v>
      </c>
      <c r="M251" s="17">
        <v>106104000000000</v>
      </c>
      <c r="N251" s="17">
        <v>108287000000000</v>
      </c>
      <c r="O251" s="17">
        <v>109322000000000</v>
      </c>
      <c r="P251" s="17">
        <v>109612000000000</v>
      </c>
      <c r="Q251" s="17">
        <v>111574000000000</v>
      </c>
      <c r="R251" s="17">
        <v>112592000000000</v>
      </c>
      <c r="S251" s="17">
        <v>113424000000000</v>
      </c>
      <c r="T251" s="17">
        <v>113562000000000</v>
      </c>
      <c r="U251" s="17">
        <v>114260000000000</v>
      </c>
      <c r="V251" s="17">
        <v>114769000000000</v>
      </c>
      <c r="W251" s="17">
        <v>115835000000000</v>
      </c>
      <c r="X251" s="17">
        <v>118157000000000</v>
      </c>
      <c r="Y251" s="17">
        <v>119727000000000</v>
      </c>
      <c r="Z251" s="17">
        <v>120559000000000</v>
      </c>
      <c r="AA251" s="17">
        <v>121768000000000</v>
      </c>
      <c r="AB251" s="17">
        <v>122560000000000</v>
      </c>
      <c r="AC251" s="17">
        <v>123173000000000</v>
      </c>
      <c r="AD251" s="17">
        <v>123883000000000</v>
      </c>
    </row>
    <row r="252" spans="1:30" x14ac:dyDescent="0.25">
      <c r="A252" t="s">
        <v>304</v>
      </c>
      <c r="B252" t="s">
        <v>629</v>
      </c>
      <c r="C252" t="s">
        <v>608</v>
      </c>
      <c r="D252" t="str">
        <f>A252&amp;VLOOKUP("key_separator", Keys!$B:$C, 2, FALSE)&amp;B252&amp;VLOOKUP("key_separator", Keys!$B:$C, 2, FALSE)&amp;C252</f>
        <v>CA|hydrogen|imports</v>
      </c>
      <c r="E252" s="17">
        <v>35555200000000</v>
      </c>
      <c r="F252" s="17">
        <v>39638100000000</v>
      </c>
      <c r="G252" s="17">
        <v>39764200000000</v>
      </c>
      <c r="H252" s="17">
        <v>40280600000000</v>
      </c>
      <c r="I252" s="17">
        <v>38151100000000</v>
      </c>
      <c r="J252" s="17">
        <v>38437200000000</v>
      </c>
      <c r="K252" s="17">
        <v>40317300000000</v>
      </c>
      <c r="L252" s="17">
        <v>41033200000000</v>
      </c>
      <c r="M252" s="17">
        <v>41175000000000</v>
      </c>
      <c r="N252" s="17">
        <v>39789100000000</v>
      </c>
      <c r="O252" s="17">
        <v>39692200000000</v>
      </c>
      <c r="P252" s="17">
        <v>40340400000000</v>
      </c>
      <c r="Q252" s="17">
        <v>39075200000000</v>
      </c>
      <c r="R252" s="17">
        <v>39027500000000</v>
      </c>
      <c r="S252" s="17">
        <v>40101000000000</v>
      </c>
      <c r="T252" s="17">
        <v>44026000000000</v>
      </c>
      <c r="U252" s="17">
        <v>44469200000000</v>
      </c>
      <c r="V252" s="17">
        <v>45736100000000</v>
      </c>
      <c r="W252" s="17">
        <v>45978700000000</v>
      </c>
      <c r="X252" s="17">
        <v>44798200000000</v>
      </c>
      <c r="Y252" s="17">
        <v>49233700000000</v>
      </c>
      <c r="Z252" s="17">
        <v>64444000000000</v>
      </c>
      <c r="AA252" s="17">
        <v>66500600000000</v>
      </c>
      <c r="AB252" s="17">
        <v>69282900000000</v>
      </c>
      <c r="AC252" s="17">
        <v>70712600000000</v>
      </c>
      <c r="AD252" s="17">
        <v>72330600000000</v>
      </c>
    </row>
    <row r="253" spans="1:30" x14ac:dyDescent="0.25">
      <c r="A253" t="s">
        <v>304</v>
      </c>
      <c r="B253" t="s">
        <v>629</v>
      </c>
      <c r="C253" t="s">
        <v>610</v>
      </c>
      <c r="D253" t="str">
        <f>A253&amp;VLOOKUP("key_separator", Keys!$B:$C, 2, FALSE)&amp;B253&amp;VLOOKUP("key_separator", Keys!$B:$C, 2, FALSE)&amp;C253</f>
        <v>CA|hydrogen|exports</v>
      </c>
      <c r="E253" s="17">
        <v>0</v>
      </c>
      <c r="F253" s="17">
        <v>0</v>
      </c>
      <c r="G253" s="17">
        <v>0</v>
      </c>
      <c r="H253" s="17">
        <v>0</v>
      </c>
      <c r="I253" s="17">
        <v>0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0</v>
      </c>
      <c r="Q253" s="17">
        <v>0</v>
      </c>
      <c r="R253" s="17">
        <v>0</v>
      </c>
      <c r="S253" s="17">
        <v>0</v>
      </c>
      <c r="T253" s="17">
        <v>0</v>
      </c>
      <c r="U253" s="17">
        <v>0</v>
      </c>
      <c r="V253" s="17">
        <v>0</v>
      </c>
      <c r="W253" s="17">
        <v>0</v>
      </c>
      <c r="X253" s="17">
        <v>0</v>
      </c>
      <c r="Y253" s="17">
        <v>0</v>
      </c>
      <c r="Z253" s="17">
        <v>0</v>
      </c>
      <c r="AA253" s="17">
        <v>0</v>
      </c>
      <c r="AB253" s="17">
        <v>0</v>
      </c>
      <c r="AC253" s="17">
        <v>0</v>
      </c>
      <c r="AD253" s="17">
        <v>0</v>
      </c>
    </row>
    <row r="254" spans="1:30" x14ac:dyDescent="0.25">
      <c r="A254" t="s">
        <v>308</v>
      </c>
      <c r="B254" t="s">
        <v>6629</v>
      </c>
      <c r="C254" t="s">
        <v>605</v>
      </c>
      <c r="D254" t="str">
        <f>A254&amp;VLOOKUP("key_separator", Keys!$B:$C, 2, FALSE)&amp;B254&amp;VLOOKUP("key_separator", Keys!$B:$C, 2, FALSE)&amp;C254</f>
        <v>CO|electricity|production</v>
      </c>
      <c r="E254" s="17">
        <v>0</v>
      </c>
      <c r="F254" s="17">
        <v>0</v>
      </c>
      <c r="G254" s="17">
        <v>0</v>
      </c>
      <c r="H254" s="17">
        <v>0</v>
      </c>
      <c r="I254" s="17">
        <v>0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0</v>
      </c>
      <c r="Q254" s="17">
        <v>0</v>
      </c>
      <c r="R254" s="17">
        <v>0</v>
      </c>
      <c r="S254" s="17">
        <v>0</v>
      </c>
      <c r="T254" s="17">
        <v>0</v>
      </c>
      <c r="U254" s="17">
        <v>0</v>
      </c>
      <c r="V254" s="17">
        <v>0</v>
      </c>
      <c r="W254" s="17">
        <v>0</v>
      </c>
      <c r="X254" s="17">
        <v>0</v>
      </c>
      <c r="Y254" s="17">
        <v>0</v>
      </c>
      <c r="Z254" s="17">
        <v>0</v>
      </c>
      <c r="AA254" s="17">
        <v>0</v>
      </c>
      <c r="AB254" s="17">
        <v>0</v>
      </c>
      <c r="AC254" s="17">
        <v>0</v>
      </c>
      <c r="AD254" s="17">
        <v>0</v>
      </c>
    </row>
    <row r="255" spans="1:30" x14ac:dyDescent="0.25">
      <c r="A255" t="s">
        <v>308</v>
      </c>
      <c r="B255" t="s">
        <v>6629</v>
      </c>
      <c r="C255" t="s">
        <v>608</v>
      </c>
      <c r="D255" t="str">
        <f>A255&amp;VLOOKUP("key_separator", Keys!$B:$C, 2, FALSE)&amp;B255&amp;VLOOKUP("key_separator", Keys!$B:$C, 2, FALSE)&amp;C255</f>
        <v>CO|electricity|imports</v>
      </c>
      <c r="E255" s="17">
        <v>0</v>
      </c>
      <c r="F255" s="17">
        <v>0</v>
      </c>
      <c r="G255" s="17">
        <v>0</v>
      </c>
      <c r="H255" s="17">
        <v>0</v>
      </c>
      <c r="I255" s="17">
        <v>0</v>
      </c>
      <c r="J255" s="17">
        <v>0</v>
      </c>
      <c r="K255" s="17">
        <v>0</v>
      </c>
      <c r="L255" s="17">
        <v>0</v>
      </c>
      <c r="M255" s="17">
        <v>0</v>
      </c>
      <c r="N255" s="17">
        <v>0</v>
      </c>
      <c r="O255" s="17">
        <v>0</v>
      </c>
      <c r="P255" s="17">
        <v>0</v>
      </c>
      <c r="Q255" s="17">
        <v>0</v>
      </c>
      <c r="R255" s="17">
        <v>0</v>
      </c>
      <c r="S255" s="17">
        <v>0</v>
      </c>
      <c r="T255" s="17">
        <v>0</v>
      </c>
      <c r="U255" s="17">
        <v>0</v>
      </c>
      <c r="V255" s="17">
        <v>0</v>
      </c>
      <c r="W255" s="17">
        <v>0</v>
      </c>
      <c r="X255" s="17">
        <v>0</v>
      </c>
      <c r="Y255" s="17">
        <v>0</v>
      </c>
      <c r="Z255" s="17">
        <v>0</v>
      </c>
      <c r="AA255" s="17">
        <v>0</v>
      </c>
      <c r="AB255" s="17">
        <v>0</v>
      </c>
      <c r="AC255" s="17">
        <v>0</v>
      </c>
      <c r="AD255" s="17">
        <v>0</v>
      </c>
    </row>
    <row r="256" spans="1:30" x14ac:dyDescent="0.25">
      <c r="A256" t="s">
        <v>308</v>
      </c>
      <c r="B256" t="s">
        <v>6629</v>
      </c>
      <c r="C256" t="s">
        <v>610</v>
      </c>
      <c r="D256" t="str">
        <f>A256&amp;VLOOKUP("key_separator", Keys!$B:$C, 2, FALSE)&amp;B256&amp;VLOOKUP("key_separator", Keys!$B:$C, 2, FALSE)&amp;C256</f>
        <v>CO|electricity|exports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0</v>
      </c>
      <c r="Q256" s="17">
        <v>0</v>
      </c>
      <c r="R256" s="17">
        <v>0</v>
      </c>
      <c r="S256" s="17">
        <v>0</v>
      </c>
      <c r="T256" s="17">
        <v>0</v>
      </c>
      <c r="U256" s="17">
        <v>0</v>
      </c>
      <c r="V256" s="17">
        <v>0</v>
      </c>
      <c r="W256" s="17">
        <v>0</v>
      </c>
      <c r="X256" s="17">
        <v>0</v>
      </c>
      <c r="Y256" s="17">
        <v>0</v>
      </c>
      <c r="Z256" s="17">
        <v>0</v>
      </c>
      <c r="AA256" s="17">
        <v>0</v>
      </c>
      <c r="AB256" s="17">
        <v>0</v>
      </c>
      <c r="AC256" s="17">
        <v>0</v>
      </c>
      <c r="AD256" s="17">
        <v>0</v>
      </c>
    </row>
    <row r="257" spans="1:30" x14ac:dyDescent="0.25">
      <c r="A257" t="s">
        <v>308</v>
      </c>
      <c r="B257" t="s">
        <v>6610</v>
      </c>
      <c r="C257" t="s">
        <v>605</v>
      </c>
      <c r="D257" t="str">
        <f>A257&amp;VLOOKUP("key_separator", Keys!$B:$C, 2, FALSE)&amp;B257&amp;VLOOKUP("key_separator", Keys!$B:$C, 2, FALSE)&amp;C257</f>
        <v>CO|hard coal|production</v>
      </c>
      <c r="E257" s="17">
        <v>254022000000000</v>
      </c>
      <c r="F257" s="17">
        <v>237206000000000</v>
      </c>
      <c r="G257" s="17">
        <v>258653000000000</v>
      </c>
      <c r="H257" s="17">
        <v>232435000000000</v>
      </c>
      <c r="I257" s="17">
        <v>226288000000000</v>
      </c>
      <c r="J257" s="17">
        <v>224679000000000</v>
      </c>
      <c r="K257" s="17">
        <v>178821000000000</v>
      </c>
      <c r="L257" s="17">
        <v>176281000000000</v>
      </c>
      <c r="M257" s="17">
        <v>172008000000000</v>
      </c>
      <c r="N257" s="17">
        <v>169361000000000</v>
      </c>
      <c r="O257" s="17">
        <v>168426000000000</v>
      </c>
      <c r="P257" s="17">
        <v>163516000000000</v>
      </c>
      <c r="Q257" s="17">
        <v>161213000000000</v>
      </c>
      <c r="R257" s="17">
        <v>158901000000000</v>
      </c>
      <c r="S257" s="17">
        <v>157421000000000</v>
      </c>
      <c r="T257" s="17">
        <v>153435000000000</v>
      </c>
      <c r="U257" s="17">
        <v>151151000000000</v>
      </c>
      <c r="V257" s="17">
        <v>139473000000000</v>
      </c>
      <c r="W257" s="17">
        <v>132595000000000</v>
      </c>
      <c r="X257" s="17">
        <v>128584000000000</v>
      </c>
      <c r="Y257" s="17">
        <v>125179000000000</v>
      </c>
      <c r="Z257" s="17">
        <v>118031000000000</v>
      </c>
      <c r="AA257" s="17">
        <v>115336000000000</v>
      </c>
      <c r="AB257" s="17">
        <v>111666000000000</v>
      </c>
      <c r="AC257" s="17">
        <v>101613000000000</v>
      </c>
      <c r="AD257" s="17">
        <v>91969700000000</v>
      </c>
    </row>
    <row r="258" spans="1:30" x14ac:dyDescent="0.25">
      <c r="A258" t="s">
        <v>308</v>
      </c>
      <c r="B258" t="s">
        <v>6610</v>
      </c>
      <c r="C258" t="s">
        <v>608</v>
      </c>
      <c r="D258" t="str">
        <f>A258&amp;VLOOKUP("key_separator", Keys!$B:$C, 2, FALSE)&amp;B258&amp;VLOOKUP("key_separator", Keys!$B:$C, 2, FALSE)&amp;C258</f>
        <v>CO|hard coal|imports</v>
      </c>
      <c r="E258" s="17">
        <v>5285840000000</v>
      </c>
      <c r="F258" s="17">
        <v>66610900000000</v>
      </c>
      <c r="G258" s="17">
        <v>28680200000000</v>
      </c>
      <c r="H258" s="17">
        <v>21187700000000</v>
      </c>
      <c r="I258" s="17">
        <v>4638100000000</v>
      </c>
      <c r="J258" s="17">
        <v>6422350000000</v>
      </c>
      <c r="K258" s="17">
        <v>6443180000000</v>
      </c>
      <c r="L258" s="17">
        <v>7437640000000</v>
      </c>
      <c r="M258" s="17">
        <v>7879710000000</v>
      </c>
      <c r="N258" s="17">
        <v>10318200000000</v>
      </c>
      <c r="O258" s="17">
        <v>8030880000000</v>
      </c>
      <c r="P258" s="17">
        <v>9689660000000</v>
      </c>
      <c r="Q258" s="17">
        <v>8548120000000</v>
      </c>
      <c r="R258" s="17">
        <v>8669700000000</v>
      </c>
      <c r="S258" s="17">
        <v>7240670000000</v>
      </c>
      <c r="T258" s="17">
        <v>7423770000000</v>
      </c>
      <c r="U258" s="17">
        <v>6128810000000</v>
      </c>
      <c r="V258" s="17">
        <v>10557000000000</v>
      </c>
      <c r="W258" s="17">
        <v>15210700000000</v>
      </c>
      <c r="X258" s="17">
        <v>17599500000000</v>
      </c>
      <c r="Y258" s="17">
        <v>22380500000000</v>
      </c>
      <c r="Z258" s="17">
        <v>28734900000000</v>
      </c>
      <c r="AA258" s="17">
        <v>32448800000000</v>
      </c>
      <c r="AB258" s="17">
        <v>37574800000000</v>
      </c>
      <c r="AC258" s="17">
        <v>46822400000000</v>
      </c>
      <c r="AD258" s="17">
        <v>17121900000000</v>
      </c>
    </row>
    <row r="259" spans="1:30" x14ac:dyDescent="0.25">
      <c r="A259" t="s">
        <v>308</v>
      </c>
      <c r="B259" t="s">
        <v>6610</v>
      </c>
      <c r="C259" t="s">
        <v>610</v>
      </c>
      <c r="D259" t="str">
        <f>A259&amp;VLOOKUP("key_separator", Keys!$B:$C, 2, FALSE)&amp;B259&amp;VLOOKUP("key_separator", Keys!$B:$C, 2, FALSE)&amp;C259</f>
        <v>CO|hard coal|exports</v>
      </c>
      <c r="E259" s="17">
        <v>97185000000000</v>
      </c>
      <c r="F259" s="17">
        <v>90751500000000</v>
      </c>
      <c r="G259" s="17">
        <v>98956600000000</v>
      </c>
      <c r="H259" s="17">
        <v>88925900000000</v>
      </c>
      <c r="I259" s="17">
        <v>113098000000000</v>
      </c>
      <c r="J259" s="17">
        <v>117211000000000</v>
      </c>
      <c r="K259" s="17">
        <v>68414400000000</v>
      </c>
      <c r="L259" s="17">
        <v>67442400000000</v>
      </c>
      <c r="M259" s="17">
        <v>65807500000000</v>
      </c>
      <c r="N259" s="17">
        <v>64794800000000</v>
      </c>
      <c r="O259" s="17">
        <v>64437300000000</v>
      </c>
      <c r="P259" s="17">
        <v>62558600000000</v>
      </c>
      <c r="Q259" s="17">
        <v>61677600000000</v>
      </c>
      <c r="R259" s="17">
        <v>60793000000000</v>
      </c>
      <c r="S259" s="17">
        <v>60226800000000</v>
      </c>
      <c r="T259" s="17">
        <v>58701800000000</v>
      </c>
      <c r="U259" s="17">
        <v>57827900000000</v>
      </c>
      <c r="V259" s="17">
        <v>53360100000000</v>
      </c>
      <c r="W259" s="17">
        <v>50728700000000</v>
      </c>
      <c r="X259" s="17">
        <v>49194200000000</v>
      </c>
      <c r="Y259" s="17">
        <v>47891400000000</v>
      </c>
      <c r="Z259" s="17">
        <v>45157000000000</v>
      </c>
      <c r="AA259" s="17">
        <v>44125900000000</v>
      </c>
      <c r="AB259" s="17">
        <v>42721900000000</v>
      </c>
      <c r="AC259" s="17">
        <v>38875400000000</v>
      </c>
      <c r="AD259" s="17">
        <v>38809000000000</v>
      </c>
    </row>
    <row r="260" spans="1:30" x14ac:dyDescent="0.25">
      <c r="A260" t="s">
        <v>308</v>
      </c>
      <c r="B260" t="s">
        <v>6611</v>
      </c>
      <c r="C260" t="s">
        <v>605</v>
      </c>
      <c r="D260" t="str">
        <f>A260&amp;VLOOKUP("key_separator", Keys!$B:$C, 2, FALSE)&amp;B260&amp;VLOOKUP("key_separator", Keys!$B:$C, 2, FALSE)&amp;C260</f>
        <v>CO|natural gas|production</v>
      </c>
      <c r="E260" s="17">
        <v>1693430000000000</v>
      </c>
      <c r="F260" s="17">
        <v>1698050000000000</v>
      </c>
      <c r="G260" s="17">
        <v>1553190000000000</v>
      </c>
      <c r="H260" s="17">
        <v>1469040000000000</v>
      </c>
      <c r="I260" s="17">
        <v>1383520000000000</v>
      </c>
      <c r="J260" s="17">
        <v>1271620000000000</v>
      </c>
      <c r="K260" s="17">
        <v>1225610000000000</v>
      </c>
      <c r="L260" s="17">
        <v>1171990000000000</v>
      </c>
      <c r="M260" s="17">
        <v>1128190000000000</v>
      </c>
      <c r="N260" s="17">
        <v>1109160000000000</v>
      </c>
      <c r="O260" s="17">
        <v>1110500000000000</v>
      </c>
      <c r="P260" s="17">
        <v>1144220000000000</v>
      </c>
      <c r="Q260" s="17">
        <v>1193480000000000</v>
      </c>
      <c r="R260" s="17">
        <v>1224020000000000</v>
      </c>
      <c r="S260" s="17">
        <v>1256950000000000</v>
      </c>
      <c r="T260" s="17">
        <v>1301340000000000</v>
      </c>
      <c r="U260" s="17">
        <v>1406850000000000</v>
      </c>
      <c r="V260" s="17">
        <v>1468150000000000</v>
      </c>
      <c r="W260" s="17">
        <v>1503350000000000</v>
      </c>
      <c r="X260" s="17">
        <v>1517460000000000</v>
      </c>
      <c r="Y260" s="17">
        <v>1536420000000000</v>
      </c>
      <c r="Z260" s="17">
        <v>1539140000000000</v>
      </c>
      <c r="AA260" s="17">
        <v>1511310000000000</v>
      </c>
      <c r="AB260" s="17">
        <v>1477520000000000</v>
      </c>
      <c r="AC260" s="17">
        <v>1450850000000000</v>
      </c>
      <c r="AD260" s="17">
        <v>1437650000000000</v>
      </c>
    </row>
    <row r="261" spans="1:30" x14ac:dyDescent="0.25">
      <c r="A261" t="s">
        <v>308</v>
      </c>
      <c r="B261" t="s">
        <v>6611</v>
      </c>
      <c r="C261" t="s">
        <v>608</v>
      </c>
      <c r="D261" t="str">
        <f>A261&amp;VLOOKUP("key_separator", Keys!$B:$C, 2, FALSE)&amp;B261&amp;VLOOKUP("key_separator", Keys!$B:$C, 2, FALSE)&amp;C261</f>
        <v>CO|natural gas|imports</v>
      </c>
      <c r="E261" s="17">
        <v>804967000000000</v>
      </c>
      <c r="F261" s="17">
        <v>720278000000000</v>
      </c>
      <c r="G261" s="17">
        <v>700310000000000</v>
      </c>
      <c r="H261" s="17">
        <v>690033000000000</v>
      </c>
      <c r="I261" s="17">
        <v>695646000000000</v>
      </c>
      <c r="J261" s="17">
        <v>660798000000000</v>
      </c>
      <c r="K261" s="17">
        <v>649998000000000</v>
      </c>
      <c r="L261" s="17">
        <v>639977000000000</v>
      </c>
      <c r="M261" s="17">
        <v>634828000000000</v>
      </c>
      <c r="N261" s="17">
        <v>633989000000000</v>
      </c>
      <c r="O261" s="17">
        <v>639897000000000</v>
      </c>
      <c r="P261" s="17">
        <v>646409000000000</v>
      </c>
      <c r="Q261" s="17">
        <v>654046000000000</v>
      </c>
      <c r="R261" s="17">
        <v>660538000000000</v>
      </c>
      <c r="S261" s="17">
        <v>667358000000000</v>
      </c>
      <c r="T261" s="17">
        <v>676630000000000</v>
      </c>
      <c r="U261" s="17">
        <v>696086000000000</v>
      </c>
      <c r="V261" s="17">
        <v>707535000000000</v>
      </c>
      <c r="W261" s="17">
        <v>719550000000000</v>
      </c>
      <c r="X261" s="17">
        <v>726956000000000</v>
      </c>
      <c r="Y261" s="17">
        <v>736387000000000</v>
      </c>
      <c r="Z261" s="17">
        <v>743550000000000</v>
      </c>
      <c r="AA261" s="17">
        <v>746143000000000</v>
      </c>
      <c r="AB261" s="17">
        <v>749442000000000</v>
      </c>
      <c r="AC261" s="17">
        <v>752914000000000</v>
      </c>
      <c r="AD261" s="17">
        <v>731080000000000</v>
      </c>
    </row>
    <row r="262" spans="1:30" x14ac:dyDescent="0.25">
      <c r="A262" t="s">
        <v>308</v>
      </c>
      <c r="B262" t="s">
        <v>6611</v>
      </c>
      <c r="C262" t="s">
        <v>610</v>
      </c>
      <c r="D262" t="str">
        <f>A262&amp;VLOOKUP("key_separator", Keys!$B:$C, 2, FALSE)&amp;B262&amp;VLOOKUP("key_separator", Keys!$B:$C, 2, FALSE)&amp;C262</f>
        <v>CO|natural gas|exports</v>
      </c>
      <c r="E262" s="17">
        <v>1960690000000000</v>
      </c>
      <c r="F262" s="17">
        <v>1966040000000000</v>
      </c>
      <c r="G262" s="17">
        <v>1798310000000000</v>
      </c>
      <c r="H262" s="17">
        <v>1700890000000000</v>
      </c>
      <c r="I262" s="17">
        <v>1601880000000000</v>
      </c>
      <c r="J262" s="17">
        <v>1472300000000000</v>
      </c>
      <c r="K262" s="17">
        <v>1419040000000000</v>
      </c>
      <c r="L262" s="17">
        <v>1356960000000000</v>
      </c>
      <c r="M262" s="17">
        <v>1306240000000000</v>
      </c>
      <c r="N262" s="17">
        <v>1284220000000000</v>
      </c>
      <c r="O262" s="17">
        <v>1285760000000000</v>
      </c>
      <c r="P262" s="17">
        <v>1324800000000000</v>
      </c>
      <c r="Q262" s="17">
        <v>1381840000000000</v>
      </c>
      <c r="R262" s="17">
        <v>1417200000000000</v>
      </c>
      <c r="S262" s="17">
        <v>1455320000000000</v>
      </c>
      <c r="T262" s="17">
        <v>1506720000000000</v>
      </c>
      <c r="U262" s="17">
        <v>1628880000000000</v>
      </c>
      <c r="V262" s="17">
        <v>1699860000000000</v>
      </c>
      <c r="W262" s="17">
        <v>1740610000000000</v>
      </c>
      <c r="X262" s="17">
        <v>1756950000000000</v>
      </c>
      <c r="Y262" s="17">
        <v>1778900000000000</v>
      </c>
      <c r="Z262" s="17">
        <v>1782050000000000</v>
      </c>
      <c r="AA262" s="17">
        <v>1749830000000000</v>
      </c>
      <c r="AB262" s="17">
        <v>1710700000000000</v>
      </c>
      <c r="AC262" s="17">
        <v>1679820000000000</v>
      </c>
      <c r="AD262" s="17">
        <v>1664550000000000</v>
      </c>
    </row>
    <row r="263" spans="1:30" x14ac:dyDescent="0.25">
      <c r="A263" t="s">
        <v>308</v>
      </c>
      <c r="B263" t="s">
        <v>626</v>
      </c>
      <c r="C263" t="s">
        <v>605</v>
      </c>
      <c r="D263" t="str">
        <f>A263&amp;VLOOKUP("key_separator", Keys!$B:$C, 2, FALSE)&amp;B263&amp;VLOOKUP("key_separator", Keys!$B:$C, 2, FALSE)&amp;C263</f>
        <v>CO|nuclear|production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0</v>
      </c>
      <c r="Q263" s="17">
        <v>0</v>
      </c>
      <c r="R263" s="17">
        <v>0</v>
      </c>
      <c r="S263" s="17">
        <v>0</v>
      </c>
      <c r="T263" s="17">
        <v>0</v>
      </c>
      <c r="U263" s="17">
        <v>0</v>
      </c>
      <c r="V263" s="17">
        <v>0</v>
      </c>
      <c r="W263" s="17">
        <v>0</v>
      </c>
      <c r="X263" s="17">
        <v>0</v>
      </c>
      <c r="Y263" s="17">
        <v>0</v>
      </c>
      <c r="Z263" s="17">
        <v>0</v>
      </c>
      <c r="AA263" s="17">
        <v>0</v>
      </c>
      <c r="AB263" s="17">
        <v>0</v>
      </c>
      <c r="AC263" s="17">
        <v>0</v>
      </c>
      <c r="AD263" s="17">
        <v>0</v>
      </c>
    </row>
    <row r="264" spans="1:30" x14ac:dyDescent="0.25">
      <c r="A264" t="s">
        <v>308</v>
      </c>
      <c r="B264" t="s">
        <v>626</v>
      </c>
      <c r="C264" t="s">
        <v>608</v>
      </c>
      <c r="D264" t="str">
        <f>A264&amp;VLOOKUP("key_separator", Keys!$B:$C, 2, FALSE)&amp;B264&amp;VLOOKUP("key_separator", Keys!$B:$C, 2, FALSE)&amp;C264</f>
        <v>CO|nuclear|imports</v>
      </c>
      <c r="E264" s="17">
        <v>0</v>
      </c>
      <c r="F264" s="17">
        <v>0</v>
      </c>
      <c r="G264" s="17">
        <v>0</v>
      </c>
      <c r="H264" s="17">
        <v>0</v>
      </c>
      <c r="I264" s="17">
        <v>0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7">
        <v>0</v>
      </c>
      <c r="U264" s="17">
        <v>0</v>
      </c>
      <c r="V264" s="17">
        <v>0</v>
      </c>
      <c r="W264" s="17">
        <v>0</v>
      </c>
      <c r="X264" s="17">
        <v>0</v>
      </c>
      <c r="Y264" s="17">
        <v>0</v>
      </c>
      <c r="Z264" s="17">
        <v>0</v>
      </c>
      <c r="AA264" s="17">
        <v>0</v>
      </c>
      <c r="AB264" s="17">
        <v>0</v>
      </c>
      <c r="AC264" s="17">
        <v>0</v>
      </c>
      <c r="AD264" s="17">
        <v>0</v>
      </c>
    </row>
    <row r="265" spans="1:30" x14ac:dyDescent="0.25">
      <c r="A265" t="s">
        <v>308</v>
      </c>
      <c r="B265" t="s">
        <v>626</v>
      </c>
      <c r="C265" t="s">
        <v>610</v>
      </c>
      <c r="D265" t="str">
        <f>A265&amp;VLOOKUP("key_separator", Keys!$B:$C, 2, FALSE)&amp;B265&amp;VLOOKUP("key_separator", Keys!$B:$C, 2, FALSE)&amp;C265</f>
        <v>CO|nuclear|exports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0</v>
      </c>
      <c r="Q265" s="17">
        <v>0</v>
      </c>
      <c r="R265" s="17">
        <v>0</v>
      </c>
      <c r="S265" s="17">
        <v>0</v>
      </c>
      <c r="T265" s="17">
        <v>0</v>
      </c>
      <c r="U265" s="17">
        <v>0</v>
      </c>
      <c r="V265" s="17">
        <v>0</v>
      </c>
      <c r="W265" s="17">
        <v>0</v>
      </c>
      <c r="X265" s="17">
        <v>0</v>
      </c>
      <c r="Y265" s="17">
        <v>0</v>
      </c>
      <c r="Z265" s="17">
        <v>0</v>
      </c>
      <c r="AA265" s="17">
        <v>0</v>
      </c>
      <c r="AB265" s="17">
        <v>0</v>
      </c>
      <c r="AC265" s="17">
        <v>0</v>
      </c>
      <c r="AD265" s="17">
        <v>0</v>
      </c>
    </row>
    <row r="266" spans="1:30" x14ac:dyDescent="0.25">
      <c r="A266" t="s">
        <v>308</v>
      </c>
      <c r="B266" t="s">
        <v>6630</v>
      </c>
      <c r="C266" t="s">
        <v>605</v>
      </c>
      <c r="D266" t="str">
        <f>A266&amp;VLOOKUP("key_separator", Keys!$B:$C, 2, FALSE)&amp;B266&amp;VLOOKUP("key_separator", Keys!$B:$C, 2, FALSE)&amp;C266</f>
        <v>CO|hydro|production</v>
      </c>
      <c r="E266" s="17">
        <v>0</v>
      </c>
      <c r="F266" s="17">
        <v>0</v>
      </c>
      <c r="G266" s="17">
        <v>0</v>
      </c>
      <c r="H266" s="17">
        <v>0</v>
      </c>
      <c r="I266" s="17">
        <v>0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0</v>
      </c>
      <c r="Q266" s="17">
        <v>0</v>
      </c>
      <c r="R266" s="17">
        <v>0</v>
      </c>
      <c r="S266" s="17">
        <v>0</v>
      </c>
      <c r="T266" s="17">
        <v>0</v>
      </c>
      <c r="U266" s="17">
        <v>0</v>
      </c>
      <c r="V266" s="17">
        <v>0</v>
      </c>
      <c r="W266" s="17">
        <v>0</v>
      </c>
      <c r="X266" s="17">
        <v>0</v>
      </c>
      <c r="Y266" s="17">
        <v>0</v>
      </c>
      <c r="Z266" s="17">
        <v>0</v>
      </c>
      <c r="AA266" s="17">
        <v>0</v>
      </c>
      <c r="AB266" s="17">
        <v>0</v>
      </c>
      <c r="AC266" s="17">
        <v>0</v>
      </c>
      <c r="AD266" s="17">
        <v>0</v>
      </c>
    </row>
    <row r="267" spans="1:30" x14ac:dyDescent="0.25">
      <c r="A267" t="s">
        <v>308</v>
      </c>
      <c r="B267" t="s">
        <v>6630</v>
      </c>
      <c r="C267" t="s">
        <v>608</v>
      </c>
      <c r="D267" t="str">
        <f>A267&amp;VLOOKUP("key_separator", Keys!$B:$C, 2, FALSE)&amp;B267&amp;VLOOKUP("key_separator", Keys!$B:$C, 2, FALSE)&amp;C267</f>
        <v>CO|hydro|imports</v>
      </c>
      <c r="E267" s="17">
        <v>0</v>
      </c>
      <c r="F267" s="17">
        <v>0</v>
      </c>
      <c r="G267" s="17">
        <v>0</v>
      </c>
      <c r="H267" s="17">
        <v>0</v>
      </c>
      <c r="I267" s="17">
        <v>0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0</v>
      </c>
      <c r="Q267" s="17">
        <v>0</v>
      </c>
      <c r="R267" s="17">
        <v>0</v>
      </c>
      <c r="S267" s="17">
        <v>0</v>
      </c>
      <c r="T267" s="17">
        <v>0</v>
      </c>
      <c r="U267" s="17">
        <v>0</v>
      </c>
      <c r="V267" s="17">
        <v>0</v>
      </c>
      <c r="W267" s="17">
        <v>0</v>
      </c>
      <c r="X267" s="17">
        <v>0</v>
      </c>
      <c r="Y267" s="17">
        <v>0</v>
      </c>
      <c r="Z267" s="17">
        <v>0</v>
      </c>
      <c r="AA267" s="17">
        <v>0</v>
      </c>
      <c r="AB267" s="17">
        <v>0</v>
      </c>
      <c r="AC267" s="17">
        <v>0</v>
      </c>
      <c r="AD267" s="17">
        <v>0</v>
      </c>
    </row>
    <row r="268" spans="1:30" x14ac:dyDescent="0.25">
      <c r="A268" t="s">
        <v>308</v>
      </c>
      <c r="B268" t="s">
        <v>6630</v>
      </c>
      <c r="C268" t="s">
        <v>610</v>
      </c>
      <c r="D268" t="str">
        <f>A268&amp;VLOOKUP("key_separator", Keys!$B:$C, 2, FALSE)&amp;B268&amp;VLOOKUP("key_separator", Keys!$B:$C, 2, FALSE)&amp;C268</f>
        <v>CO|hydro|exports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0</v>
      </c>
      <c r="Q268" s="17">
        <v>0</v>
      </c>
      <c r="R268" s="17">
        <v>0</v>
      </c>
      <c r="S268" s="17">
        <v>0</v>
      </c>
      <c r="T268" s="17">
        <v>0</v>
      </c>
      <c r="U268" s="17">
        <v>0</v>
      </c>
      <c r="V268" s="17">
        <v>0</v>
      </c>
      <c r="W268" s="17">
        <v>0</v>
      </c>
      <c r="X268" s="17">
        <v>0</v>
      </c>
      <c r="Y268" s="17">
        <v>0</v>
      </c>
      <c r="Z268" s="17">
        <v>0</v>
      </c>
      <c r="AA268" s="17">
        <v>0</v>
      </c>
      <c r="AB268" s="17">
        <v>0</v>
      </c>
      <c r="AC268" s="17">
        <v>0</v>
      </c>
      <c r="AD268" s="17">
        <v>0</v>
      </c>
    </row>
    <row r="269" spans="1:30" x14ac:dyDescent="0.25">
      <c r="A269" t="s">
        <v>308</v>
      </c>
      <c r="B269" t="s">
        <v>6631</v>
      </c>
      <c r="C269" t="s">
        <v>605</v>
      </c>
      <c r="D269" t="str">
        <f>A269&amp;VLOOKUP("key_separator", Keys!$B:$C, 2, FALSE)&amp;B269&amp;VLOOKUP("key_separator", Keys!$B:$C, 2, FALSE)&amp;C269</f>
        <v>CO|wind|production</v>
      </c>
      <c r="E269" s="17">
        <v>0</v>
      </c>
      <c r="F269" s="17">
        <v>0</v>
      </c>
      <c r="G269" s="17">
        <v>0</v>
      </c>
      <c r="H269" s="17">
        <v>0</v>
      </c>
      <c r="I269" s="17">
        <v>0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7">
        <v>0</v>
      </c>
      <c r="U269" s="17">
        <v>0</v>
      </c>
      <c r="V269" s="17">
        <v>0</v>
      </c>
      <c r="W269" s="17">
        <v>0</v>
      </c>
      <c r="X269" s="17">
        <v>0</v>
      </c>
      <c r="Y269" s="17">
        <v>0</v>
      </c>
      <c r="Z269" s="17">
        <v>0</v>
      </c>
      <c r="AA269" s="17">
        <v>0</v>
      </c>
      <c r="AB269" s="17">
        <v>0</v>
      </c>
      <c r="AC269" s="17">
        <v>0</v>
      </c>
      <c r="AD269" s="17">
        <v>0</v>
      </c>
    </row>
    <row r="270" spans="1:30" x14ac:dyDescent="0.25">
      <c r="A270" t="s">
        <v>308</v>
      </c>
      <c r="B270" t="s">
        <v>6631</v>
      </c>
      <c r="C270" t="s">
        <v>608</v>
      </c>
      <c r="D270" t="str">
        <f>A270&amp;VLOOKUP("key_separator", Keys!$B:$C, 2, FALSE)&amp;B270&amp;VLOOKUP("key_separator", Keys!$B:$C, 2, FALSE)&amp;C270</f>
        <v>CO|wind|imports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0</v>
      </c>
      <c r="Q270" s="17">
        <v>0</v>
      </c>
      <c r="R270" s="17">
        <v>0</v>
      </c>
      <c r="S270" s="17">
        <v>0</v>
      </c>
      <c r="T270" s="17">
        <v>0</v>
      </c>
      <c r="U270" s="17">
        <v>0</v>
      </c>
      <c r="V270" s="17">
        <v>0</v>
      </c>
      <c r="W270" s="17">
        <v>0</v>
      </c>
      <c r="X270" s="17">
        <v>0</v>
      </c>
      <c r="Y270" s="17">
        <v>0</v>
      </c>
      <c r="Z270" s="17">
        <v>0</v>
      </c>
      <c r="AA270" s="17">
        <v>0</v>
      </c>
      <c r="AB270" s="17">
        <v>0</v>
      </c>
      <c r="AC270" s="17">
        <v>0</v>
      </c>
      <c r="AD270" s="17">
        <v>0</v>
      </c>
    </row>
    <row r="271" spans="1:30" x14ac:dyDescent="0.25">
      <c r="A271" t="s">
        <v>308</v>
      </c>
      <c r="B271" t="s">
        <v>6631</v>
      </c>
      <c r="C271" t="s">
        <v>610</v>
      </c>
      <c r="D271" t="str">
        <f>A271&amp;VLOOKUP("key_separator", Keys!$B:$C, 2, FALSE)&amp;B271&amp;VLOOKUP("key_separator", Keys!$B:$C, 2, FALSE)&amp;C271</f>
        <v>CO|wind|exports</v>
      </c>
      <c r="E271" s="17">
        <v>0</v>
      </c>
      <c r="F271" s="17">
        <v>0</v>
      </c>
      <c r="G271" s="17">
        <v>0</v>
      </c>
      <c r="H271" s="17">
        <v>0</v>
      </c>
      <c r="I271" s="17">
        <v>0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0</v>
      </c>
      <c r="Q271" s="17">
        <v>0</v>
      </c>
      <c r="R271" s="17">
        <v>0</v>
      </c>
      <c r="S271" s="17">
        <v>0</v>
      </c>
      <c r="T271" s="17">
        <v>0</v>
      </c>
      <c r="U271" s="17">
        <v>0</v>
      </c>
      <c r="V271" s="17">
        <v>0</v>
      </c>
      <c r="W271" s="17">
        <v>0</v>
      </c>
      <c r="X271" s="17">
        <v>0</v>
      </c>
      <c r="Y271" s="17">
        <v>0</v>
      </c>
      <c r="Z271" s="17">
        <v>0</v>
      </c>
      <c r="AA271" s="17">
        <v>0</v>
      </c>
      <c r="AB271" s="17">
        <v>0</v>
      </c>
      <c r="AC271" s="17">
        <v>0</v>
      </c>
      <c r="AD271" s="17">
        <v>0</v>
      </c>
    </row>
    <row r="272" spans="1:30" x14ac:dyDescent="0.25">
      <c r="A272" t="s">
        <v>308</v>
      </c>
      <c r="B272" t="s">
        <v>6632</v>
      </c>
      <c r="C272" t="s">
        <v>605</v>
      </c>
      <c r="D272" t="str">
        <f>A272&amp;VLOOKUP("key_separator", Keys!$B:$C, 2, FALSE)&amp;B272&amp;VLOOKUP("key_separator", Keys!$B:$C, 2, FALSE)&amp;C272</f>
        <v>CO|solar|production</v>
      </c>
      <c r="E272" s="17">
        <v>0</v>
      </c>
      <c r="F272" s="17">
        <v>0</v>
      </c>
      <c r="G272" s="17">
        <v>0</v>
      </c>
      <c r="H272" s="17">
        <v>0</v>
      </c>
      <c r="I272" s="17">
        <v>0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0</v>
      </c>
      <c r="Q272" s="17">
        <v>0</v>
      </c>
      <c r="R272" s="17">
        <v>0</v>
      </c>
      <c r="S272" s="17">
        <v>0</v>
      </c>
      <c r="T272" s="17">
        <v>0</v>
      </c>
      <c r="U272" s="17">
        <v>0</v>
      </c>
      <c r="V272" s="17">
        <v>0</v>
      </c>
      <c r="W272" s="17">
        <v>0</v>
      </c>
      <c r="X272" s="17">
        <v>0</v>
      </c>
      <c r="Y272" s="17">
        <v>0</v>
      </c>
      <c r="Z272" s="17">
        <v>0</v>
      </c>
      <c r="AA272" s="17">
        <v>0</v>
      </c>
      <c r="AB272" s="17">
        <v>0</v>
      </c>
      <c r="AC272" s="17">
        <v>0</v>
      </c>
      <c r="AD272" s="17">
        <v>0</v>
      </c>
    </row>
    <row r="273" spans="1:30" x14ac:dyDescent="0.25">
      <c r="A273" t="s">
        <v>308</v>
      </c>
      <c r="B273" t="s">
        <v>6632</v>
      </c>
      <c r="C273" t="s">
        <v>608</v>
      </c>
      <c r="D273" t="str">
        <f>A273&amp;VLOOKUP("key_separator", Keys!$B:$C, 2, FALSE)&amp;B273&amp;VLOOKUP("key_separator", Keys!$B:$C, 2, FALSE)&amp;C273</f>
        <v>CO|solar|imports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0</v>
      </c>
      <c r="Q273" s="17">
        <v>0</v>
      </c>
      <c r="R273" s="17">
        <v>0</v>
      </c>
      <c r="S273" s="17">
        <v>0</v>
      </c>
      <c r="T273" s="17">
        <v>0</v>
      </c>
      <c r="U273" s="17">
        <v>0</v>
      </c>
      <c r="V273" s="17">
        <v>0</v>
      </c>
      <c r="W273" s="17">
        <v>0</v>
      </c>
      <c r="X273" s="17">
        <v>0</v>
      </c>
      <c r="Y273" s="17">
        <v>0</v>
      </c>
      <c r="Z273" s="17">
        <v>0</v>
      </c>
      <c r="AA273" s="17">
        <v>0</v>
      </c>
      <c r="AB273" s="17">
        <v>0</v>
      </c>
      <c r="AC273" s="17">
        <v>0</v>
      </c>
      <c r="AD273" s="17">
        <v>0</v>
      </c>
    </row>
    <row r="274" spans="1:30" x14ac:dyDescent="0.25">
      <c r="A274" t="s">
        <v>308</v>
      </c>
      <c r="B274" t="s">
        <v>6632</v>
      </c>
      <c r="C274" t="s">
        <v>610</v>
      </c>
      <c r="D274" t="str">
        <f>A274&amp;VLOOKUP("key_separator", Keys!$B:$C, 2, FALSE)&amp;B274&amp;VLOOKUP("key_separator", Keys!$B:$C, 2, FALSE)&amp;C274</f>
        <v>CO|solar|exports</v>
      </c>
      <c r="E274" s="17">
        <v>0</v>
      </c>
      <c r="F274" s="17">
        <v>0</v>
      </c>
      <c r="G274" s="17">
        <v>0</v>
      </c>
      <c r="H274" s="17">
        <v>0</v>
      </c>
      <c r="I274" s="17">
        <v>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0</v>
      </c>
      <c r="Q274" s="17">
        <v>0</v>
      </c>
      <c r="R274" s="17">
        <v>0</v>
      </c>
      <c r="S274" s="17">
        <v>0</v>
      </c>
      <c r="T274" s="17">
        <v>0</v>
      </c>
      <c r="U274" s="17">
        <v>0</v>
      </c>
      <c r="V274" s="17">
        <v>0</v>
      </c>
      <c r="W274" s="17">
        <v>0</v>
      </c>
      <c r="X274" s="17">
        <v>0</v>
      </c>
      <c r="Y274" s="17">
        <v>0</v>
      </c>
      <c r="Z274" s="17">
        <v>0</v>
      </c>
      <c r="AA274" s="17">
        <v>0</v>
      </c>
      <c r="AB274" s="17">
        <v>0</v>
      </c>
      <c r="AC274" s="17">
        <v>0</v>
      </c>
      <c r="AD274" s="17">
        <v>0</v>
      </c>
    </row>
    <row r="275" spans="1:30" x14ac:dyDescent="0.25">
      <c r="A275" t="s">
        <v>308</v>
      </c>
      <c r="B275" t="s">
        <v>6615</v>
      </c>
      <c r="C275" t="s">
        <v>605</v>
      </c>
      <c r="D275" t="str">
        <f>A275&amp;VLOOKUP("key_separator", Keys!$B:$C, 2, FALSE)&amp;B275&amp;VLOOKUP("key_separator", Keys!$B:$C, 2, FALSE)&amp;C275</f>
        <v>CO|biomass|production</v>
      </c>
      <c r="E275" s="17">
        <v>0</v>
      </c>
      <c r="F275" s="17">
        <v>0</v>
      </c>
      <c r="G275" s="17">
        <v>0</v>
      </c>
      <c r="H275" s="17">
        <v>0</v>
      </c>
      <c r="I275" s="17">
        <v>0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0</v>
      </c>
      <c r="Q275" s="17">
        <v>0</v>
      </c>
      <c r="R275" s="17">
        <v>0</v>
      </c>
      <c r="S275" s="17">
        <v>0</v>
      </c>
      <c r="T275" s="17">
        <v>0</v>
      </c>
      <c r="U275" s="17">
        <v>0</v>
      </c>
      <c r="V275" s="17">
        <v>0</v>
      </c>
      <c r="W275" s="17">
        <v>0</v>
      </c>
      <c r="X275" s="17">
        <v>0</v>
      </c>
      <c r="Y275" s="17">
        <v>0</v>
      </c>
      <c r="Z275" s="17">
        <v>0</v>
      </c>
      <c r="AA275" s="17">
        <v>0</v>
      </c>
      <c r="AB275" s="17">
        <v>0</v>
      </c>
      <c r="AC275" s="17">
        <v>0</v>
      </c>
      <c r="AD275" s="17">
        <v>0</v>
      </c>
    </row>
    <row r="276" spans="1:30" x14ac:dyDescent="0.25">
      <c r="A276" t="s">
        <v>308</v>
      </c>
      <c r="B276" t="s">
        <v>6615</v>
      </c>
      <c r="C276" t="s">
        <v>608</v>
      </c>
      <c r="D276" t="str">
        <f>A276&amp;VLOOKUP("key_separator", Keys!$B:$C, 2, FALSE)&amp;B276&amp;VLOOKUP("key_separator", Keys!$B:$C, 2, FALSE)&amp;C276</f>
        <v>CO|biomass|imports</v>
      </c>
      <c r="E276" s="17">
        <v>8315760000000</v>
      </c>
      <c r="F276" s="17">
        <v>7672850000000</v>
      </c>
      <c r="G276" s="17">
        <v>7611730000000</v>
      </c>
      <c r="H276" s="17">
        <v>7618070000000</v>
      </c>
      <c r="I276" s="17">
        <v>7622130000000</v>
      </c>
      <c r="J276" s="17">
        <v>7597240000000</v>
      </c>
      <c r="K276" s="17">
        <v>7580310000000</v>
      </c>
      <c r="L276" s="17">
        <v>7471170000000</v>
      </c>
      <c r="M276" s="17">
        <v>7463600000000</v>
      </c>
      <c r="N276" s="17">
        <v>7228650000000</v>
      </c>
      <c r="O276" s="17">
        <v>7200370000000</v>
      </c>
      <c r="P276" s="17">
        <v>7198850000000</v>
      </c>
      <c r="Q276" s="17">
        <v>7196530000000</v>
      </c>
      <c r="R276" s="17">
        <v>7194700000000</v>
      </c>
      <c r="S276" s="17">
        <v>7186560000000</v>
      </c>
      <c r="T276" s="17">
        <v>7173490000000</v>
      </c>
      <c r="U276" s="17">
        <v>7131430000000</v>
      </c>
      <c r="V276" s="17">
        <v>7128010000000</v>
      </c>
      <c r="W276" s="17">
        <v>7126420000000</v>
      </c>
      <c r="X276" s="17">
        <v>7127240000000</v>
      </c>
      <c r="Y276" s="17">
        <v>7133520000000</v>
      </c>
      <c r="Z276" s="17">
        <v>7108270000000</v>
      </c>
      <c r="AA276" s="17">
        <v>7121070000000</v>
      </c>
      <c r="AB276" s="17">
        <v>7103720000000</v>
      </c>
      <c r="AC276" s="17">
        <v>7069530000000</v>
      </c>
      <c r="AD276" s="17">
        <v>7085680000000</v>
      </c>
    </row>
    <row r="277" spans="1:30" x14ac:dyDescent="0.25">
      <c r="A277" t="s">
        <v>308</v>
      </c>
      <c r="B277" t="s">
        <v>6615</v>
      </c>
      <c r="C277" t="s">
        <v>610</v>
      </c>
      <c r="D277" t="str">
        <f>A277&amp;VLOOKUP("key_separator", Keys!$B:$C, 2, FALSE)&amp;B277&amp;VLOOKUP("key_separator", Keys!$B:$C, 2, FALSE)&amp;C277</f>
        <v>CO|biomass|exports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0</v>
      </c>
      <c r="Q277" s="17">
        <v>0</v>
      </c>
      <c r="R277" s="17">
        <v>0</v>
      </c>
      <c r="S277" s="17">
        <v>0</v>
      </c>
      <c r="T277" s="17">
        <v>0</v>
      </c>
      <c r="U277" s="17">
        <v>0</v>
      </c>
      <c r="V277" s="17">
        <v>0</v>
      </c>
      <c r="W277" s="17">
        <v>0</v>
      </c>
      <c r="X277" s="17">
        <v>0</v>
      </c>
      <c r="Y277" s="17">
        <v>0</v>
      </c>
      <c r="Z277" s="17">
        <v>0</v>
      </c>
      <c r="AA277" s="17">
        <v>0</v>
      </c>
      <c r="AB277" s="17">
        <v>0</v>
      </c>
      <c r="AC277" s="17">
        <v>0</v>
      </c>
      <c r="AD277" s="17">
        <v>0</v>
      </c>
    </row>
    <row r="278" spans="1:30" x14ac:dyDescent="0.25">
      <c r="A278" t="s">
        <v>308</v>
      </c>
      <c r="B278" t="s">
        <v>6616</v>
      </c>
      <c r="C278" t="s">
        <v>605</v>
      </c>
      <c r="D278" t="str">
        <f>A278&amp;VLOOKUP("key_separator", Keys!$B:$C, 2, FALSE)&amp;B278&amp;VLOOKUP("key_separator", Keys!$B:$C, 2, FALSE)&amp;C278</f>
        <v>CO|petroleum gasoline|production</v>
      </c>
      <c r="E278" s="17">
        <v>99961500000000</v>
      </c>
      <c r="F278" s="17">
        <v>97538600000000</v>
      </c>
      <c r="G278" s="17">
        <v>98179300000000</v>
      </c>
      <c r="H278" s="17">
        <v>99008300000000</v>
      </c>
      <c r="I278" s="17">
        <v>99839300000000</v>
      </c>
      <c r="J278" s="17">
        <v>100410000000000</v>
      </c>
      <c r="K278" s="17">
        <v>100281000000000</v>
      </c>
      <c r="L278" s="17">
        <v>101170000000000</v>
      </c>
      <c r="M278" s="17">
        <v>100873000000000</v>
      </c>
      <c r="N278" s="17">
        <v>100420000000000</v>
      </c>
      <c r="O278" s="17">
        <v>100633000000000</v>
      </c>
      <c r="P278" s="17">
        <v>100309000000000</v>
      </c>
      <c r="Q278" s="17">
        <v>100370000000000</v>
      </c>
      <c r="R278" s="17">
        <v>100932000000000</v>
      </c>
      <c r="S278" s="17">
        <v>100305000000000</v>
      </c>
      <c r="T278" s="17">
        <v>101152000000000</v>
      </c>
      <c r="U278" s="17">
        <v>101470000000000</v>
      </c>
      <c r="V278" s="17">
        <v>101799000000000</v>
      </c>
      <c r="W278" s="17">
        <v>101814000000000</v>
      </c>
      <c r="X278" s="17">
        <v>101686000000000</v>
      </c>
      <c r="Y278" s="17">
        <v>101507000000000</v>
      </c>
      <c r="Z278" s="17">
        <v>100744000000000</v>
      </c>
      <c r="AA278" s="17">
        <v>101152000000000</v>
      </c>
      <c r="AB278" s="17">
        <v>100942000000000</v>
      </c>
      <c r="AC278" s="17">
        <v>101260000000000</v>
      </c>
      <c r="AD278" s="17">
        <v>100772000000000</v>
      </c>
    </row>
    <row r="279" spans="1:30" x14ac:dyDescent="0.25">
      <c r="A279" t="s">
        <v>308</v>
      </c>
      <c r="B279" t="s">
        <v>6616</v>
      </c>
      <c r="C279" t="s">
        <v>608</v>
      </c>
      <c r="D279" t="str">
        <f>A279&amp;VLOOKUP("key_separator", Keys!$B:$C, 2, FALSE)&amp;B279&amp;VLOOKUP("key_separator", Keys!$B:$C, 2, FALSE)&amp;C279</f>
        <v>CO|petroleum gasoline|imports</v>
      </c>
      <c r="E279" s="17">
        <v>139530000000000</v>
      </c>
      <c r="F279" s="17">
        <v>136380000000000</v>
      </c>
      <c r="G279" s="17">
        <v>130962000000000</v>
      </c>
      <c r="H279" s="17">
        <v>125071000000000</v>
      </c>
      <c r="I279" s="17">
        <v>119443000000000</v>
      </c>
      <c r="J279" s="17">
        <v>114206000000000</v>
      </c>
      <c r="K279" s="17">
        <v>109564000000000</v>
      </c>
      <c r="L279" s="17">
        <v>104037000000000</v>
      </c>
      <c r="M279" s="17">
        <v>99403300000000</v>
      </c>
      <c r="N279" s="17">
        <v>95005500000000</v>
      </c>
      <c r="O279" s="17">
        <v>89703600000000</v>
      </c>
      <c r="P279" s="17">
        <v>85045700000000</v>
      </c>
      <c r="Q279" s="17">
        <v>80082400000000</v>
      </c>
      <c r="R279" s="17">
        <v>74626500000000</v>
      </c>
      <c r="S279" s="17">
        <v>70373500000000</v>
      </c>
      <c r="T279" s="17">
        <v>64501900000000</v>
      </c>
      <c r="U279" s="17">
        <v>59108100000000</v>
      </c>
      <c r="V279" s="17">
        <v>55951100000000</v>
      </c>
      <c r="W279" s="17">
        <v>52702800000000</v>
      </c>
      <c r="X279" s="17">
        <v>49688000000000</v>
      </c>
      <c r="Y279" s="17">
        <v>46775600000000</v>
      </c>
      <c r="Z279" s="17">
        <v>44517100000000</v>
      </c>
      <c r="AA279" s="17">
        <v>41038200000000</v>
      </c>
      <c r="AB279" s="17">
        <v>38256800000000</v>
      </c>
      <c r="AC279" s="17">
        <v>35047500000000</v>
      </c>
      <c r="AD279" s="17">
        <v>32853600000000</v>
      </c>
    </row>
    <row r="280" spans="1:30" x14ac:dyDescent="0.25">
      <c r="A280" t="s">
        <v>308</v>
      </c>
      <c r="B280" t="s">
        <v>6616</v>
      </c>
      <c r="C280" t="s">
        <v>610</v>
      </c>
      <c r="D280" t="str">
        <f>A280&amp;VLOOKUP("key_separator", Keys!$B:$C, 2, FALSE)&amp;B280&amp;VLOOKUP("key_separator", Keys!$B:$C, 2, FALSE)&amp;C280</f>
        <v>CO|petroleum gasoline|exports</v>
      </c>
      <c r="E280" s="17">
        <v>0</v>
      </c>
      <c r="F280" s="17">
        <v>0</v>
      </c>
      <c r="G280" s="17">
        <v>0</v>
      </c>
      <c r="H280" s="17">
        <v>0</v>
      </c>
      <c r="I280" s="17">
        <v>0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0</v>
      </c>
      <c r="Q280" s="17">
        <v>0</v>
      </c>
      <c r="R280" s="17">
        <v>0</v>
      </c>
      <c r="S280" s="17">
        <v>0</v>
      </c>
      <c r="T280" s="17">
        <v>0</v>
      </c>
      <c r="U280" s="17">
        <v>0</v>
      </c>
      <c r="V280" s="17">
        <v>0</v>
      </c>
      <c r="W280" s="17">
        <v>0</v>
      </c>
      <c r="X280" s="17">
        <v>0</v>
      </c>
      <c r="Y280" s="17">
        <v>0</v>
      </c>
      <c r="Z280" s="17">
        <v>0</v>
      </c>
      <c r="AA280" s="17">
        <v>0</v>
      </c>
      <c r="AB280" s="17">
        <v>0</v>
      </c>
      <c r="AC280" s="17">
        <v>0</v>
      </c>
      <c r="AD280" s="17">
        <v>0</v>
      </c>
    </row>
    <row r="281" spans="1:30" x14ac:dyDescent="0.25">
      <c r="A281" t="s">
        <v>308</v>
      </c>
      <c r="B281" t="s">
        <v>6617</v>
      </c>
      <c r="C281" t="s">
        <v>605</v>
      </c>
      <c r="D281" t="str">
        <f>A281&amp;VLOOKUP("key_separator", Keys!$B:$C, 2, FALSE)&amp;B281&amp;VLOOKUP("key_separator", Keys!$B:$C, 2, FALSE)&amp;C281</f>
        <v>CO|petroleum diesel|production</v>
      </c>
      <c r="E281" s="17">
        <v>59128800000000</v>
      </c>
      <c r="F281" s="17">
        <v>57695600000000</v>
      </c>
      <c r="G281" s="17">
        <v>58074500000000</v>
      </c>
      <c r="H281" s="17">
        <v>58564900000000</v>
      </c>
      <c r="I281" s="17">
        <v>59056400000000</v>
      </c>
      <c r="J281" s="17">
        <v>59393800000000</v>
      </c>
      <c r="K281" s="17">
        <v>59317500000000</v>
      </c>
      <c r="L281" s="17">
        <v>59843500000000</v>
      </c>
      <c r="M281" s="17">
        <v>59668200000000</v>
      </c>
      <c r="N281" s="17">
        <v>59399800000000</v>
      </c>
      <c r="O281" s="17">
        <v>59525800000000</v>
      </c>
      <c r="P281" s="17">
        <v>59334100000000</v>
      </c>
      <c r="Q281" s="17">
        <v>59370400000000</v>
      </c>
      <c r="R281" s="17">
        <v>59703100000000</v>
      </c>
      <c r="S281" s="17">
        <v>59331800000000</v>
      </c>
      <c r="T281" s="17">
        <v>59833100000000</v>
      </c>
      <c r="U281" s="17">
        <v>60020800000000</v>
      </c>
      <c r="V281" s="17">
        <v>60215900000000</v>
      </c>
      <c r="W281" s="17">
        <v>60224800000000</v>
      </c>
      <c r="X281" s="17">
        <v>60148600000000</v>
      </c>
      <c r="Y281" s="17">
        <v>60043000000000</v>
      </c>
      <c r="Z281" s="17">
        <v>59591700000000</v>
      </c>
      <c r="AA281" s="17">
        <v>59833200000000</v>
      </c>
      <c r="AB281" s="17">
        <v>59708800000000</v>
      </c>
      <c r="AC281" s="17">
        <v>59896900000000</v>
      </c>
      <c r="AD281" s="17">
        <v>59608200000000</v>
      </c>
    </row>
    <row r="282" spans="1:30" x14ac:dyDescent="0.25">
      <c r="A282" t="s">
        <v>308</v>
      </c>
      <c r="B282" t="s">
        <v>6617</v>
      </c>
      <c r="C282" t="s">
        <v>608</v>
      </c>
      <c r="D282" t="str">
        <f>A282&amp;VLOOKUP("key_separator", Keys!$B:$C, 2, FALSE)&amp;B282&amp;VLOOKUP("key_separator", Keys!$B:$C, 2, FALSE)&amp;C282</f>
        <v>CO|petroleum diesel|imports</v>
      </c>
      <c r="E282" s="17">
        <v>71250000000000</v>
      </c>
      <c r="F282" s="17">
        <v>74368700000000</v>
      </c>
      <c r="G282" s="17">
        <v>75939900000000</v>
      </c>
      <c r="H282" s="17">
        <v>77031100000000</v>
      </c>
      <c r="I282" s="17">
        <v>78023400000000</v>
      </c>
      <c r="J282" s="17">
        <v>79552400000000</v>
      </c>
      <c r="K282" s="17">
        <v>80808100000000</v>
      </c>
      <c r="L282" s="17">
        <v>81482100000000</v>
      </c>
      <c r="M282" s="17">
        <v>82392900000000</v>
      </c>
      <c r="N282" s="17">
        <v>83402100000000</v>
      </c>
      <c r="O282" s="17">
        <v>83888800000000</v>
      </c>
      <c r="P282" s="17">
        <v>84550900000000</v>
      </c>
      <c r="Q282" s="17">
        <v>84840700000000</v>
      </c>
      <c r="R282" s="17">
        <v>84657800000000</v>
      </c>
      <c r="S282" s="17">
        <v>85080800000000</v>
      </c>
      <c r="T282" s="17">
        <v>84780800000000</v>
      </c>
      <c r="U282" s="17">
        <v>84783500000000</v>
      </c>
      <c r="V282" s="17">
        <v>84484500000000</v>
      </c>
      <c r="W282" s="17">
        <v>84259300000000</v>
      </c>
      <c r="X282" s="17">
        <v>84116200000000</v>
      </c>
      <c r="Y282" s="17">
        <v>84331700000000</v>
      </c>
      <c r="Z282" s="17">
        <v>84958000000000</v>
      </c>
      <c r="AA282" s="17">
        <v>84973100000000</v>
      </c>
      <c r="AB282" s="17">
        <v>85196300000000</v>
      </c>
      <c r="AC282" s="17">
        <v>85082700000000</v>
      </c>
      <c r="AD282" s="17">
        <v>85456600000000</v>
      </c>
    </row>
    <row r="283" spans="1:30" x14ac:dyDescent="0.25">
      <c r="A283" t="s">
        <v>308</v>
      </c>
      <c r="B283" t="s">
        <v>6617</v>
      </c>
      <c r="C283" t="s">
        <v>610</v>
      </c>
      <c r="D283" t="str">
        <f>A283&amp;VLOOKUP("key_separator", Keys!$B:$C, 2, FALSE)&amp;B283&amp;VLOOKUP("key_separator", Keys!$B:$C, 2, FALSE)&amp;C283</f>
        <v>CO|petroleum diesel|exports</v>
      </c>
      <c r="E283" s="17">
        <v>0</v>
      </c>
      <c r="F283" s="17">
        <v>0</v>
      </c>
      <c r="G283" s="17">
        <v>0</v>
      </c>
      <c r="H283" s="17">
        <v>0</v>
      </c>
      <c r="I283" s="17">
        <v>0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0</v>
      </c>
      <c r="Q283" s="17">
        <v>0</v>
      </c>
      <c r="R283" s="17">
        <v>0</v>
      </c>
      <c r="S283" s="17">
        <v>0</v>
      </c>
      <c r="T283" s="17">
        <v>0</v>
      </c>
      <c r="U283" s="17">
        <v>0</v>
      </c>
      <c r="V283" s="17">
        <v>0</v>
      </c>
      <c r="W283" s="17">
        <v>0</v>
      </c>
      <c r="X283" s="17">
        <v>0</v>
      </c>
      <c r="Y283" s="17">
        <v>0</v>
      </c>
      <c r="Z283" s="17">
        <v>0</v>
      </c>
      <c r="AA283" s="17">
        <v>0</v>
      </c>
      <c r="AB283" s="17">
        <v>0</v>
      </c>
      <c r="AC283" s="17">
        <v>0</v>
      </c>
      <c r="AD283" s="17">
        <v>0</v>
      </c>
    </row>
    <row r="284" spans="1:30" x14ac:dyDescent="0.25">
      <c r="A284" t="s">
        <v>308</v>
      </c>
      <c r="B284" t="s">
        <v>542</v>
      </c>
      <c r="C284" t="s">
        <v>605</v>
      </c>
      <c r="D284" t="str">
        <f>A284&amp;VLOOKUP("key_separator", Keys!$B:$C, 2, FALSE)&amp;B284&amp;VLOOKUP("key_separator", Keys!$B:$C, 2, FALSE)&amp;C284</f>
        <v>CO|biofuel gasoline|production</v>
      </c>
      <c r="E284" s="17">
        <v>12759900000000</v>
      </c>
      <c r="F284" s="17">
        <v>12795800000000</v>
      </c>
      <c r="G284" s="17">
        <v>12707600000000</v>
      </c>
      <c r="H284" s="17">
        <v>12762600000000</v>
      </c>
      <c r="I284" s="17">
        <v>12717300000000</v>
      </c>
      <c r="J284" s="17">
        <v>12741900000000</v>
      </c>
      <c r="K284" s="17">
        <v>12696600000000</v>
      </c>
      <c r="L284" s="17">
        <v>12678000000000</v>
      </c>
      <c r="M284" s="17">
        <v>12651300000000</v>
      </c>
      <c r="N284" s="17">
        <v>12677900000000</v>
      </c>
      <c r="O284" s="17">
        <v>12696500000000</v>
      </c>
      <c r="P284" s="17">
        <v>12773800000000</v>
      </c>
      <c r="Q284" s="17">
        <v>12763500000000</v>
      </c>
      <c r="R284" s="17">
        <v>12771000000000</v>
      </c>
      <c r="S284" s="17">
        <v>12781600000000</v>
      </c>
      <c r="T284" s="17">
        <v>12813900000000</v>
      </c>
      <c r="U284" s="17">
        <v>12848200000000</v>
      </c>
      <c r="V284" s="17">
        <v>12971800000000</v>
      </c>
      <c r="W284" s="17">
        <v>13022100000000</v>
      </c>
      <c r="X284" s="17">
        <v>13063100000000</v>
      </c>
      <c r="Y284" s="17">
        <v>13074500000000</v>
      </c>
      <c r="Z284" s="17">
        <v>13074100000000</v>
      </c>
      <c r="AA284" s="17">
        <v>13172000000000</v>
      </c>
      <c r="AB284" s="17">
        <v>13250400000000</v>
      </c>
      <c r="AC284" s="17">
        <v>13284500000000</v>
      </c>
      <c r="AD284" s="17">
        <v>13342500000000</v>
      </c>
    </row>
    <row r="285" spans="1:30" x14ac:dyDescent="0.25">
      <c r="A285" t="s">
        <v>308</v>
      </c>
      <c r="B285" t="s">
        <v>542</v>
      </c>
      <c r="C285" t="s">
        <v>608</v>
      </c>
      <c r="D285" t="str">
        <f>A285&amp;VLOOKUP("key_separator", Keys!$B:$C, 2, FALSE)&amp;B285&amp;VLOOKUP("key_separator", Keys!$B:$C, 2, FALSE)&amp;C285</f>
        <v>CO|biofuel gasoline|imports</v>
      </c>
      <c r="E285" s="17">
        <v>2733420000000</v>
      </c>
      <c r="F285" s="17">
        <v>2337720000000</v>
      </c>
      <c r="G285" s="17">
        <v>2118210000000</v>
      </c>
      <c r="H285" s="17">
        <v>1737300000000</v>
      </c>
      <c r="I285" s="17">
        <v>1473640000000</v>
      </c>
      <c r="J285" s="17">
        <v>1148370000000</v>
      </c>
      <c r="K285" s="17">
        <v>886220000000</v>
      </c>
      <c r="L285" s="17">
        <v>605870000000</v>
      </c>
      <c r="M285" s="17">
        <v>314509000000</v>
      </c>
      <c r="N285" s="17">
        <v>0</v>
      </c>
      <c r="O285" s="17">
        <v>0</v>
      </c>
      <c r="P285" s="17">
        <v>0</v>
      </c>
      <c r="Q285" s="17">
        <v>0</v>
      </c>
      <c r="R285" s="17">
        <v>0</v>
      </c>
      <c r="S285" s="17">
        <v>0</v>
      </c>
      <c r="T285" s="17">
        <v>0</v>
      </c>
      <c r="U285" s="17">
        <v>0</v>
      </c>
      <c r="V285" s="17">
        <v>0</v>
      </c>
      <c r="W285" s="17">
        <v>0</v>
      </c>
      <c r="X285" s="17">
        <v>0</v>
      </c>
      <c r="Y285" s="17">
        <v>0</v>
      </c>
      <c r="Z285" s="17">
        <v>0</v>
      </c>
      <c r="AA285" s="17">
        <v>0</v>
      </c>
      <c r="AB285" s="17">
        <v>0</v>
      </c>
      <c r="AC285" s="17">
        <v>0</v>
      </c>
      <c r="AD285" s="17">
        <v>0</v>
      </c>
    </row>
    <row r="286" spans="1:30" x14ac:dyDescent="0.25">
      <c r="A286" t="s">
        <v>308</v>
      </c>
      <c r="B286" t="s">
        <v>542</v>
      </c>
      <c r="C286" t="s">
        <v>610</v>
      </c>
      <c r="D286" t="str">
        <f>A286&amp;VLOOKUP("key_separator", Keys!$B:$C, 2, FALSE)&amp;B286&amp;VLOOKUP("key_separator", Keys!$B:$C, 2, FALSE)&amp;C286</f>
        <v>CO|biofuel gasoline|exports</v>
      </c>
      <c r="E286" s="17">
        <v>0</v>
      </c>
      <c r="F286" s="17">
        <v>0</v>
      </c>
      <c r="G286" s="17">
        <v>0</v>
      </c>
      <c r="H286" s="17">
        <v>0</v>
      </c>
      <c r="I286" s="17">
        <v>0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300000000000</v>
      </c>
      <c r="P286" s="17">
        <v>700000000000</v>
      </c>
      <c r="Q286" s="17">
        <v>1000000000000</v>
      </c>
      <c r="R286" s="17">
        <v>1299970000000</v>
      </c>
      <c r="S286" s="17">
        <v>1676640000000</v>
      </c>
      <c r="T286" s="17">
        <v>2019980000000</v>
      </c>
      <c r="U286" s="17">
        <v>2381370000000</v>
      </c>
      <c r="V286" s="17">
        <v>2689610000000</v>
      </c>
      <c r="W286" s="17">
        <v>2940110000000</v>
      </c>
      <c r="X286" s="17">
        <v>3188110000000</v>
      </c>
      <c r="Y286" s="17">
        <v>3414640000000</v>
      </c>
      <c r="Z286" s="17">
        <v>3628200000000</v>
      </c>
      <c r="AA286" s="17">
        <v>3942290000000</v>
      </c>
      <c r="AB286" s="17">
        <v>4128800000000</v>
      </c>
      <c r="AC286" s="17">
        <v>4359110000000</v>
      </c>
      <c r="AD286" s="17">
        <v>4583830000000</v>
      </c>
    </row>
    <row r="287" spans="1:30" x14ac:dyDescent="0.25">
      <c r="A287" t="s">
        <v>308</v>
      </c>
      <c r="B287" t="s">
        <v>545</v>
      </c>
      <c r="C287" t="s">
        <v>605</v>
      </c>
      <c r="D287" t="str">
        <f>A287&amp;VLOOKUP("key_separator", Keys!$B:$C, 2, FALSE)&amp;B287&amp;VLOOKUP("key_separator", Keys!$B:$C, 2, FALSE)&amp;C287</f>
        <v>CO|biofuel diesel|production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0</v>
      </c>
      <c r="K287" s="17">
        <v>0</v>
      </c>
      <c r="L287" s="17">
        <v>0</v>
      </c>
      <c r="M287" s="17">
        <v>0</v>
      </c>
      <c r="N287" s="17">
        <v>0</v>
      </c>
      <c r="O287" s="17">
        <v>0</v>
      </c>
      <c r="P287" s="17">
        <v>0</v>
      </c>
      <c r="Q287" s="17">
        <v>0</v>
      </c>
      <c r="R287" s="17">
        <v>0</v>
      </c>
      <c r="S287" s="17">
        <v>0</v>
      </c>
      <c r="T287" s="17">
        <v>0</v>
      </c>
      <c r="U287" s="17">
        <v>0</v>
      </c>
      <c r="V287" s="17">
        <v>0</v>
      </c>
      <c r="W287" s="17">
        <v>0</v>
      </c>
      <c r="X287" s="17">
        <v>0</v>
      </c>
      <c r="Y287" s="17">
        <v>0</v>
      </c>
      <c r="Z287" s="17">
        <v>0</v>
      </c>
      <c r="AA287" s="17">
        <v>0</v>
      </c>
      <c r="AB287" s="17">
        <v>0</v>
      </c>
      <c r="AC287" s="17">
        <v>0</v>
      </c>
      <c r="AD287" s="17">
        <v>0</v>
      </c>
    </row>
    <row r="288" spans="1:30" x14ac:dyDescent="0.25">
      <c r="A288" t="s">
        <v>308</v>
      </c>
      <c r="B288" t="s">
        <v>545</v>
      </c>
      <c r="C288" t="s">
        <v>608</v>
      </c>
      <c r="D288" t="str">
        <f>A288&amp;VLOOKUP("key_separator", Keys!$B:$C, 2, FALSE)&amp;B288&amp;VLOOKUP("key_separator", Keys!$B:$C, 2, FALSE)&amp;C288</f>
        <v>CO|biofuel diesel|imports</v>
      </c>
      <c r="E288" s="17">
        <v>418243000000</v>
      </c>
      <c r="F288" s="17">
        <v>424346000000</v>
      </c>
      <c r="G288" s="17">
        <v>431387000000</v>
      </c>
      <c r="H288" s="17">
        <v>437470000000</v>
      </c>
      <c r="I288" s="17">
        <v>442231000000</v>
      </c>
      <c r="J288" s="17">
        <v>447503000000</v>
      </c>
      <c r="K288" s="17">
        <v>450496000000</v>
      </c>
      <c r="L288" s="17">
        <v>452776000000</v>
      </c>
      <c r="M288" s="17">
        <v>453694000000</v>
      </c>
      <c r="N288" s="17">
        <v>454711000000</v>
      </c>
      <c r="O288" s="17">
        <v>455264000000</v>
      </c>
      <c r="P288" s="17">
        <v>455174000000</v>
      </c>
      <c r="Q288" s="17">
        <v>454294000000</v>
      </c>
      <c r="R288" s="17">
        <v>452739000000</v>
      </c>
      <c r="S288" s="17">
        <v>450673000000</v>
      </c>
      <c r="T288" s="17">
        <v>449345000000</v>
      </c>
      <c r="U288" s="17">
        <v>447938000000</v>
      </c>
      <c r="V288" s="17">
        <v>445197000000</v>
      </c>
      <c r="W288" s="17">
        <v>441929000000</v>
      </c>
      <c r="X288" s="17">
        <v>438743000000</v>
      </c>
      <c r="Y288" s="17">
        <v>437031000000</v>
      </c>
      <c r="Z288" s="17">
        <v>435553000000</v>
      </c>
      <c r="AA288" s="17">
        <v>434346000000</v>
      </c>
      <c r="AB288" s="17">
        <v>432618000000</v>
      </c>
      <c r="AC288" s="17">
        <v>431000000000</v>
      </c>
      <c r="AD288" s="17">
        <v>429448000000</v>
      </c>
    </row>
    <row r="289" spans="1:30" x14ac:dyDescent="0.25">
      <c r="A289" t="s">
        <v>308</v>
      </c>
      <c r="B289" t="s">
        <v>545</v>
      </c>
      <c r="C289" t="s">
        <v>610</v>
      </c>
      <c r="D289" t="str">
        <f>A289&amp;VLOOKUP("key_separator", Keys!$B:$C, 2, FALSE)&amp;B289&amp;VLOOKUP("key_separator", Keys!$B:$C, 2, FALSE)&amp;C289</f>
        <v>CO|biofuel diesel|exports</v>
      </c>
      <c r="E289" s="17">
        <v>0</v>
      </c>
      <c r="F289" s="17">
        <v>0</v>
      </c>
      <c r="G289" s="17">
        <v>0</v>
      </c>
      <c r="H289" s="17">
        <v>0</v>
      </c>
      <c r="I289" s="17">
        <v>0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0</v>
      </c>
      <c r="Q289" s="17">
        <v>0</v>
      </c>
      <c r="R289" s="17">
        <v>0</v>
      </c>
      <c r="S289" s="17">
        <v>0</v>
      </c>
      <c r="T289" s="17">
        <v>0</v>
      </c>
      <c r="U289" s="17">
        <v>0</v>
      </c>
      <c r="V289" s="17">
        <v>0</v>
      </c>
      <c r="W289" s="17">
        <v>0</v>
      </c>
      <c r="X289" s="17">
        <v>0</v>
      </c>
      <c r="Y289" s="17">
        <v>0</v>
      </c>
      <c r="Z289" s="17">
        <v>0</v>
      </c>
      <c r="AA289" s="17">
        <v>0</v>
      </c>
      <c r="AB289" s="17">
        <v>0</v>
      </c>
      <c r="AC289" s="17">
        <v>0</v>
      </c>
      <c r="AD289" s="17">
        <v>0</v>
      </c>
    </row>
    <row r="290" spans="1:30" x14ac:dyDescent="0.25">
      <c r="A290" t="s">
        <v>308</v>
      </c>
      <c r="B290" t="s">
        <v>6618</v>
      </c>
      <c r="C290" t="s">
        <v>605</v>
      </c>
      <c r="D290" t="str">
        <f>A290&amp;VLOOKUP("key_separator", Keys!$B:$C, 2, FALSE)&amp;B290&amp;VLOOKUP("key_separator", Keys!$B:$C, 2, FALSE)&amp;C290</f>
        <v>CO|jet fuel or kerosene|production</v>
      </c>
      <c r="E290" s="17">
        <v>21048600000000</v>
      </c>
      <c r="F290" s="17">
        <v>20538500000000</v>
      </c>
      <c r="G290" s="17">
        <v>20673400000000</v>
      </c>
      <c r="H290" s="17">
        <v>20847900000000</v>
      </c>
      <c r="I290" s="17">
        <v>21022900000000</v>
      </c>
      <c r="J290" s="17">
        <v>21143000000000</v>
      </c>
      <c r="K290" s="17">
        <v>21115800000000</v>
      </c>
      <c r="L290" s="17">
        <v>21303100000000</v>
      </c>
      <c r="M290" s="17">
        <v>21240700000000</v>
      </c>
      <c r="N290" s="17">
        <v>21145100000000</v>
      </c>
      <c r="O290" s="17">
        <v>21190000000000</v>
      </c>
      <c r="P290" s="17">
        <v>21121700000000</v>
      </c>
      <c r="Q290" s="17">
        <v>21134600000000</v>
      </c>
      <c r="R290" s="17">
        <v>21253100000000</v>
      </c>
      <c r="S290" s="17">
        <v>21120900000000</v>
      </c>
      <c r="T290" s="17">
        <v>21299400000000</v>
      </c>
      <c r="U290" s="17">
        <v>21366200000000</v>
      </c>
      <c r="V290" s="17">
        <v>21435600000000</v>
      </c>
      <c r="W290" s="17">
        <v>21438800000000</v>
      </c>
      <c r="X290" s="17">
        <v>21411700000000</v>
      </c>
      <c r="Y290" s="17">
        <v>21374100000000</v>
      </c>
      <c r="Z290" s="17">
        <v>21213400000000</v>
      </c>
      <c r="AA290" s="17">
        <v>21299400000000</v>
      </c>
      <c r="AB290" s="17">
        <v>21255100000000</v>
      </c>
      <c r="AC290" s="17">
        <v>21322100000000</v>
      </c>
      <c r="AD290" s="17">
        <v>21219300000000</v>
      </c>
    </row>
    <row r="291" spans="1:30" x14ac:dyDescent="0.25">
      <c r="A291" t="s">
        <v>308</v>
      </c>
      <c r="B291" t="s">
        <v>6618</v>
      </c>
      <c r="C291" t="s">
        <v>608</v>
      </c>
      <c r="D291" t="str">
        <f>A291&amp;VLOOKUP("key_separator", Keys!$B:$C, 2, FALSE)&amp;B291&amp;VLOOKUP("key_separator", Keys!$B:$C, 2, FALSE)&amp;C291</f>
        <v>CO|jet fuel or kerosene|imports</v>
      </c>
      <c r="E291" s="17">
        <v>61021700000000</v>
      </c>
      <c r="F291" s="17">
        <v>63774000000000</v>
      </c>
      <c r="G291" s="17">
        <v>64871000000000</v>
      </c>
      <c r="H291" s="17">
        <v>65101400000000</v>
      </c>
      <c r="I291" s="17">
        <v>65730500000000</v>
      </c>
      <c r="J291" s="17">
        <v>66744200000000</v>
      </c>
      <c r="K291" s="17">
        <v>67778500000000</v>
      </c>
      <c r="L291" s="17">
        <v>68957100000000</v>
      </c>
      <c r="M291" s="17">
        <v>70536300000000</v>
      </c>
      <c r="N291" s="17">
        <v>72319200000000</v>
      </c>
      <c r="O291" s="17">
        <v>74240800000000</v>
      </c>
      <c r="P291" s="17">
        <v>75741700000000</v>
      </c>
      <c r="Q291" s="17">
        <v>77171100000000</v>
      </c>
      <c r="R291" s="17">
        <v>78487500000000</v>
      </c>
      <c r="S291" s="17">
        <v>79974500000000</v>
      </c>
      <c r="T291" s="17">
        <v>81208000000000</v>
      </c>
      <c r="U291" s="17">
        <v>82516000000000</v>
      </c>
      <c r="V291" s="17">
        <v>83914900000000</v>
      </c>
      <c r="W291" s="17">
        <v>85497000000000</v>
      </c>
      <c r="X291" s="17">
        <v>87117100000000</v>
      </c>
      <c r="Y291" s="17">
        <v>88765700000000</v>
      </c>
      <c r="Z291" s="17">
        <v>90472900000000</v>
      </c>
      <c r="AA291" s="17">
        <v>91656700000000</v>
      </c>
      <c r="AB291" s="17">
        <v>92979800000000</v>
      </c>
      <c r="AC291" s="17">
        <v>94267700000000</v>
      </c>
      <c r="AD291" s="17">
        <v>95754800000000</v>
      </c>
    </row>
    <row r="292" spans="1:30" x14ac:dyDescent="0.25">
      <c r="A292" t="s">
        <v>308</v>
      </c>
      <c r="B292" t="s">
        <v>6618</v>
      </c>
      <c r="C292" t="s">
        <v>610</v>
      </c>
      <c r="D292" t="str">
        <f>A292&amp;VLOOKUP("key_separator", Keys!$B:$C, 2, FALSE)&amp;B292&amp;VLOOKUP("key_separator", Keys!$B:$C, 2, FALSE)&amp;C292</f>
        <v>CO|jet fuel or kerosene|exports</v>
      </c>
      <c r="E292" s="17">
        <v>0</v>
      </c>
      <c r="F292" s="17">
        <v>0</v>
      </c>
      <c r="G292" s="17">
        <v>0</v>
      </c>
      <c r="H292" s="17">
        <v>0</v>
      </c>
      <c r="I292" s="17">
        <v>0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0</v>
      </c>
      <c r="Q292" s="17">
        <v>0</v>
      </c>
      <c r="R292" s="17">
        <v>0</v>
      </c>
      <c r="S292" s="17">
        <v>0</v>
      </c>
      <c r="T292" s="17">
        <v>0</v>
      </c>
      <c r="U292" s="17">
        <v>0</v>
      </c>
      <c r="V292" s="17">
        <v>0</v>
      </c>
      <c r="W292" s="17">
        <v>0</v>
      </c>
      <c r="X292" s="17">
        <v>0</v>
      </c>
      <c r="Y292" s="17">
        <v>0</v>
      </c>
      <c r="Z292" s="17">
        <v>0</v>
      </c>
      <c r="AA292" s="17">
        <v>0</v>
      </c>
      <c r="AB292" s="17">
        <v>0</v>
      </c>
      <c r="AC292" s="17">
        <v>0</v>
      </c>
      <c r="AD292" s="17">
        <v>0</v>
      </c>
    </row>
    <row r="293" spans="1:30" x14ac:dyDescent="0.25">
      <c r="A293" t="s">
        <v>308</v>
      </c>
      <c r="B293" t="s">
        <v>6633</v>
      </c>
      <c r="C293" t="s">
        <v>605</v>
      </c>
      <c r="D293" t="str">
        <f>A293&amp;VLOOKUP("key_separator", Keys!$B:$C, 2, FALSE)&amp;B293&amp;VLOOKUP("key_separator", Keys!$B:$C, 2, FALSE)&amp;C293</f>
        <v>CO|heat|production</v>
      </c>
      <c r="E293" s="17">
        <v>0</v>
      </c>
      <c r="F293" s="17">
        <v>0</v>
      </c>
      <c r="G293" s="17">
        <v>0</v>
      </c>
      <c r="H293" s="17">
        <v>0</v>
      </c>
      <c r="I293" s="17">
        <v>0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0</v>
      </c>
      <c r="Q293" s="17">
        <v>0</v>
      </c>
      <c r="R293" s="17">
        <v>0</v>
      </c>
      <c r="S293" s="17">
        <v>0</v>
      </c>
      <c r="T293" s="17">
        <v>0</v>
      </c>
      <c r="U293" s="17">
        <v>0</v>
      </c>
      <c r="V293" s="17">
        <v>0</v>
      </c>
      <c r="W293" s="17">
        <v>0</v>
      </c>
      <c r="X293" s="17">
        <v>0</v>
      </c>
      <c r="Y293" s="17">
        <v>0</v>
      </c>
      <c r="Z293" s="17">
        <v>0</v>
      </c>
      <c r="AA293" s="17">
        <v>0</v>
      </c>
      <c r="AB293" s="17">
        <v>0</v>
      </c>
      <c r="AC293" s="17">
        <v>0</v>
      </c>
      <c r="AD293" s="17">
        <v>0</v>
      </c>
    </row>
    <row r="294" spans="1:30" x14ac:dyDescent="0.25">
      <c r="A294" t="s">
        <v>308</v>
      </c>
      <c r="B294" t="s">
        <v>6633</v>
      </c>
      <c r="C294" t="s">
        <v>608</v>
      </c>
      <c r="D294" t="str">
        <f>A294&amp;VLOOKUP("key_separator", Keys!$B:$C, 2, FALSE)&amp;B294&amp;VLOOKUP("key_separator", Keys!$B:$C, 2, FALSE)&amp;C294</f>
        <v>CO|heat|imports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0</v>
      </c>
      <c r="Q294" s="17">
        <v>0</v>
      </c>
      <c r="R294" s="17">
        <v>0</v>
      </c>
      <c r="S294" s="17">
        <v>0</v>
      </c>
      <c r="T294" s="17">
        <v>0</v>
      </c>
      <c r="U294" s="17">
        <v>0</v>
      </c>
      <c r="V294" s="17">
        <v>0</v>
      </c>
      <c r="W294" s="17">
        <v>0</v>
      </c>
      <c r="X294" s="17">
        <v>0</v>
      </c>
      <c r="Y294" s="17">
        <v>0</v>
      </c>
      <c r="Z294" s="17">
        <v>0</v>
      </c>
      <c r="AA294" s="17">
        <v>0</v>
      </c>
      <c r="AB294" s="17">
        <v>0</v>
      </c>
      <c r="AC294" s="17">
        <v>0</v>
      </c>
      <c r="AD294" s="17">
        <v>0</v>
      </c>
    </row>
    <row r="295" spans="1:30" x14ac:dyDescent="0.25">
      <c r="A295" t="s">
        <v>308</v>
      </c>
      <c r="B295" t="s">
        <v>6633</v>
      </c>
      <c r="C295" t="s">
        <v>610</v>
      </c>
      <c r="D295" t="str">
        <f>A295&amp;VLOOKUP("key_separator", Keys!$B:$C, 2, FALSE)&amp;B295&amp;VLOOKUP("key_separator", Keys!$B:$C, 2, FALSE)&amp;C295</f>
        <v>CO|heat|exports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0</v>
      </c>
      <c r="Q295" s="17">
        <v>0</v>
      </c>
      <c r="R295" s="17">
        <v>0</v>
      </c>
      <c r="S295" s="17">
        <v>0</v>
      </c>
      <c r="T295" s="17">
        <v>0</v>
      </c>
      <c r="U295" s="17">
        <v>0</v>
      </c>
      <c r="V295" s="17">
        <v>0</v>
      </c>
      <c r="W295" s="17">
        <v>0</v>
      </c>
      <c r="X295" s="17">
        <v>0</v>
      </c>
      <c r="Y295" s="17">
        <v>0</v>
      </c>
      <c r="Z295" s="17">
        <v>0</v>
      </c>
      <c r="AA295" s="17">
        <v>0</v>
      </c>
      <c r="AB295" s="17">
        <v>0</v>
      </c>
      <c r="AC295" s="17">
        <v>0</v>
      </c>
      <c r="AD295" s="17">
        <v>0</v>
      </c>
    </row>
    <row r="296" spans="1:30" x14ac:dyDescent="0.25">
      <c r="A296" t="s">
        <v>308</v>
      </c>
      <c r="B296" t="s">
        <v>6634</v>
      </c>
      <c r="C296" t="s">
        <v>605</v>
      </c>
      <c r="D296" t="str">
        <f>A296&amp;VLOOKUP("key_separator", Keys!$B:$C, 2, FALSE)&amp;B296&amp;VLOOKUP("key_separator", Keys!$B:$C, 2, FALSE)&amp;C296</f>
        <v>CO|geothermal|production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0</v>
      </c>
      <c r="Q296" s="17">
        <v>0</v>
      </c>
      <c r="R296" s="17">
        <v>0</v>
      </c>
      <c r="S296" s="17">
        <v>0</v>
      </c>
      <c r="T296" s="17">
        <v>0</v>
      </c>
      <c r="U296" s="17">
        <v>0</v>
      </c>
      <c r="V296" s="17">
        <v>0</v>
      </c>
      <c r="W296" s="17">
        <v>0</v>
      </c>
      <c r="X296" s="17">
        <v>0</v>
      </c>
      <c r="Y296" s="17">
        <v>0</v>
      </c>
      <c r="Z296" s="17">
        <v>0</v>
      </c>
      <c r="AA296" s="17">
        <v>0</v>
      </c>
      <c r="AB296" s="17">
        <v>0</v>
      </c>
      <c r="AC296" s="17">
        <v>0</v>
      </c>
      <c r="AD296" s="17">
        <v>0</v>
      </c>
    </row>
    <row r="297" spans="1:30" x14ac:dyDescent="0.25">
      <c r="A297" t="s">
        <v>308</v>
      </c>
      <c r="B297" t="s">
        <v>6634</v>
      </c>
      <c r="C297" t="s">
        <v>608</v>
      </c>
      <c r="D297" t="str">
        <f>A297&amp;VLOOKUP("key_separator", Keys!$B:$C, 2, FALSE)&amp;B297&amp;VLOOKUP("key_separator", Keys!$B:$C, 2, FALSE)&amp;C297</f>
        <v>CO|geothermal|imports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0</v>
      </c>
      <c r="Q297" s="17">
        <v>0</v>
      </c>
      <c r="R297" s="17">
        <v>0</v>
      </c>
      <c r="S297" s="17">
        <v>0</v>
      </c>
      <c r="T297" s="17">
        <v>0</v>
      </c>
      <c r="U297" s="17">
        <v>0</v>
      </c>
      <c r="V297" s="17">
        <v>0</v>
      </c>
      <c r="W297" s="17">
        <v>0</v>
      </c>
      <c r="X297" s="17">
        <v>0</v>
      </c>
      <c r="Y297" s="17">
        <v>0</v>
      </c>
      <c r="Z297" s="17">
        <v>0</v>
      </c>
      <c r="AA297" s="17">
        <v>0</v>
      </c>
      <c r="AB297" s="17">
        <v>0</v>
      </c>
      <c r="AC297" s="17">
        <v>0</v>
      </c>
      <c r="AD297" s="17">
        <v>0</v>
      </c>
    </row>
    <row r="298" spans="1:30" x14ac:dyDescent="0.25">
      <c r="A298" t="s">
        <v>308</v>
      </c>
      <c r="B298" t="s">
        <v>6634</v>
      </c>
      <c r="C298" t="s">
        <v>610</v>
      </c>
      <c r="D298" t="str">
        <f>A298&amp;VLOOKUP("key_separator", Keys!$B:$C, 2, FALSE)&amp;B298&amp;VLOOKUP("key_separator", Keys!$B:$C, 2, FALSE)&amp;C298</f>
        <v>CO|geothermal|exports</v>
      </c>
      <c r="E298" s="17">
        <v>0</v>
      </c>
      <c r="F298" s="17">
        <v>0</v>
      </c>
      <c r="G298" s="17">
        <v>0</v>
      </c>
      <c r="H298" s="17">
        <v>0</v>
      </c>
      <c r="I298" s="17">
        <v>0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0</v>
      </c>
      <c r="Q298" s="17">
        <v>0</v>
      </c>
      <c r="R298" s="17">
        <v>0</v>
      </c>
      <c r="S298" s="17">
        <v>0</v>
      </c>
      <c r="T298" s="17">
        <v>0</v>
      </c>
      <c r="U298" s="17">
        <v>0</v>
      </c>
      <c r="V298" s="17">
        <v>0</v>
      </c>
      <c r="W298" s="17">
        <v>0</v>
      </c>
      <c r="X298" s="17">
        <v>0</v>
      </c>
      <c r="Y298" s="17">
        <v>0</v>
      </c>
      <c r="Z298" s="17">
        <v>0</v>
      </c>
      <c r="AA298" s="17">
        <v>0</v>
      </c>
      <c r="AB298" s="17">
        <v>0</v>
      </c>
      <c r="AC298" s="17">
        <v>0</v>
      </c>
      <c r="AD298" s="17">
        <v>0</v>
      </c>
    </row>
    <row r="299" spans="1:30" x14ac:dyDescent="0.25">
      <c r="A299" t="s">
        <v>308</v>
      </c>
      <c r="B299" t="s">
        <v>500</v>
      </c>
      <c r="C299" t="s">
        <v>605</v>
      </c>
      <c r="D299" t="str">
        <f>A299&amp;VLOOKUP("key_separator", Keys!$B:$C, 2, FALSE)&amp;B299&amp;VLOOKUP("key_separator", Keys!$B:$C, 2, FALSE)&amp;C299</f>
        <v>CO|lignite|production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0</v>
      </c>
      <c r="Q299" s="17">
        <v>0</v>
      </c>
      <c r="R299" s="17">
        <v>0</v>
      </c>
      <c r="S299" s="17">
        <v>0</v>
      </c>
      <c r="T299" s="17">
        <v>0</v>
      </c>
      <c r="U299" s="17">
        <v>0</v>
      </c>
      <c r="V299" s="17">
        <v>0</v>
      </c>
      <c r="W299" s="17">
        <v>0</v>
      </c>
      <c r="X299" s="17">
        <v>0</v>
      </c>
      <c r="Y299" s="17">
        <v>0</v>
      </c>
      <c r="Z299" s="17">
        <v>0</v>
      </c>
      <c r="AA299" s="17">
        <v>0</v>
      </c>
      <c r="AB299" s="17">
        <v>0</v>
      </c>
      <c r="AC299" s="17">
        <v>0</v>
      </c>
      <c r="AD299" s="17">
        <v>0</v>
      </c>
    </row>
    <row r="300" spans="1:30" x14ac:dyDescent="0.25">
      <c r="A300" t="s">
        <v>308</v>
      </c>
      <c r="B300" t="s">
        <v>500</v>
      </c>
      <c r="C300" t="s">
        <v>608</v>
      </c>
      <c r="D300" t="str">
        <f>A300&amp;VLOOKUP("key_separator", Keys!$B:$C, 2, FALSE)&amp;B300&amp;VLOOKUP("key_separator", Keys!$B:$C, 2, FALSE)&amp;C300</f>
        <v>CO|lignite|imports</v>
      </c>
      <c r="E300" s="17">
        <v>0</v>
      </c>
      <c r="F300" s="17">
        <v>0</v>
      </c>
      <c r="G300" s="17">
        <v>0</v>
      </c>
      <c r="H300" s="17">
        <v>0</v>
      </c>
      <c r="I300" s="17">
        <v>0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0</v>
      </c>
      <c r="Q300" s="17">
        <v>0</v>
      </c>
      <c r="R300" s="17">
        <v>0</v>
      </c>
      <c r="S300" s="17">
        <v>0</v>
      </c>
      <c r="T300" s="17">
        <v>0</v>
      </c>
      <c r="U300" s="17">
        <v>0</v>
      </c>
      <c r="V300" s="17">
        <v>0</v>
      </c>
      <c r="W300" s="17">
        <v>0</v>
      </c>
      <c r="X300" s="17">
        <v>0</v>
      </c>
      <c r="Y300" s="17">
        <v>0</v>
      </c>
      <c r="Z300" s="17">
        <v>0</v>
      </c>
      <c r="AA300" s="17">
        <v>0</v>
      </c>
      <c r="AB300" s="17">
        <v>0</v>
      </c>
      <c r="AC300" s="17">
        <v>0</v>
      </c>
      <c r="AD300" s="17">
        <v>0</v>
      </c>
    </row>
    <row r="301" spans="1:30" x14ac:dyDescent="0.25">
      <c r="A301" t="s">
        <v>308</v>
      </c>
      <c r="B301" t="s">
        <v>500</v>
      </c>
      <c r="C301" t="s">
        <v>610</v>
      </c>
      <c r="D301" t="str">
        <f>A301&amp;VLOOKUP("key_separator", Keys!$B:$C, 2, FALSE)&amp;B301&amp;VLOOKUP("key_separator", Keys!$B:$C, 2, FALSE)&amp;C301</f>
        <v>CO|lignite|exports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0</v>
      </c>
      <c r="Q301" s="17">
        <v>0</v>
      </c>
      <c r="R301" s="17">
        <v>0</v>
      </c>
      <c r="S301" s="17">
        <v>0</v>
      </c>
      <c r="T301" s="17">
        <v>0</v>
      </c>
      <c r="U301" s="17">
        <v>0</v>
      </c>
      <c r="V301" s="17">
        <v>0</v>
      </c>
      <c r="W301" s="17">
        <v>0</v>
      </c>
      <c r="X301" s="17">
        <v>0</v>
      </c>
      <c r="Y301" s="17">
        <v>0</v>
      </c>
      <c r="Z301" s="17">
        <v>0</v>
      </c>
      <c r="AA301" s="17">
        <v>0</v>
      </c>
      <c r="AB301" s="17">
        <v>0</v>
      </c>
      <c r="AC301" s="17">
        <v>0</v>
      </c>
      <c r="AD301" s="17">
        <v>0</v>
      </c>
    </row>
    <row r="302" spans="1:30" x14ac:dyDescent="0.25">
      <c r="A302" t="s">
        <v>308</v>
      </c>
      <c r="B302" t="s">
        <v>539</v>
      </c>
      <c r="C302" t="s">
        <v>605</v>
      </c>
      <c r="D302" t="str">
        <f>A302&amp;VLOOKUP("key_separator", Keys!$B:$C, 2, FALSE)&amp;B302&amp;VLOOKUP("key_separator", Keys!$B:$C, 2, FALSE)&amp;C302</f>
        <v>CO|crude oil|production</v>
      </c>
      <c r="E302" s="17">
        <v>987676000000000</v>
      </c>
      <c r="F302" s="17">
        <v>969694000000000</v>
      </c>
      <c r="G302" s="17">
        <v>959194000000000</v>
      </c>
      <c r="H302" s="17">
        <v>935907000000000</v>
      </c>
      <c r="I302" s="17">
        <v>911396000000000</v>
      </c>
      <c r="J302" s="17">
        <v>942994000000000</v>
      </c>
      <c r="K302" s="17">
        <v>969380000000000</v>
      </c>
      <c r="L302" s="17">
        <v>958092000000000</v>
      </c>
      <c r="M302" s="17">
        <v>942800000000000</v>
      </c>
      <c r="N302" s="17">
        <v>960966000000000</v>
      </c>
      <c r="O302" s="17">
        <v>941027000000000</v>
      </c>
      <c r="P302" s="17">
        <v>954566000000000</v>
      </c>
      <c r="Q302" s="17">
        <v>988134000000000</v>
      </c>
      <c r="R302" s="17">
        <v>1021390000000000</v>
      </c>
      <c r="S302" s="17">
        <v>1057080000000000</v>
      </c>
      <c r="T302" s="17">
        <v>1101180000000000</v>
      </c>
      <c r="U302" s="17">
        <v>1119600000000000</v>
      </c>
      <c r="V302" s="17">
        <v>1125450000000000</v>
      </c>
      <c r="W302" s="17">
        <v>1137110000000000</v>
      </c>
      <c r="X302" s="17">
        <v>1140360000000000</v>
      </c>
      <c r="Y302" s="17">
        <v>1144020000000000</v>
      </c>
      <c r="Z302" s="17">
        <v>1134700000000000</v>
      </c>
      <c r="AA302" s="17">
        <v>1122640000000000</v>
      </c>
      <c r="AB302" s="17">
        <v>1107770000000000</v>
      </c>
      <c r="AC302" s="17">
        <v>1095880000000000</v>
      </c>
      <c r="AD302" s="17">
        <v>1088450000000000</v>
      </c>
    </row>
    <row r="303" spans="1:30" x14ac:dyDescent="0.25">
      <c r="A303" t="s">
        <v>308</v>
      </c>
      <c r="B303" t="s">
        <v>539</v>
      </c>
      <c r="C303" t="s">
        <v>608</v>
      </c>
      <c r="D303" t="str">
        <f>A303&amp;VLOOKUP("key_separator", Keys!$B:$C, 2, FALSE)&amp;B303&amp;VLOOKUP("key_separator", Keys!$B:$C, 2, FALSE)&amp;C303</f>
        <v>CO|crude oil|imports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0</v>
      </c>
      <c r="Q303" s="17">
        <v>0</v>
      </c>
      <c r="R303" s="17">
        <v>1000000000</v>
      </c>
      <c r="S303" s="17">
        <v>0</v>
      </c>
      <c r="T303" s="17">
        <v>2000000000</v>
      </c>
      <c r="U303" s="17">
        <v>4000000000</v>
      </c>
      <c r="V303" s="17">
        <v>0</v>
      </c>
      <c r="W303" s="17">
        <v>5000000000</v>
      </c>
      <c r="X303" s="17">
        <v>0</v>
      </c>
      <c r="Y303" s="17">
        <v>3000000000</v>
      </c>
      <c r="Z303" s="17">
        <v>5000000000</v>
      </c>
      <c r="AA303" s="17">
        <v>4000000000</v>
      </c>
      <c r="AB303" s="17">
        <v>0</v>
      </c>
      <c r="AC303" s="17">
        <v>0</v>
      </c>
      <c r="AD303" s="17">
        <v>0</v>
      </c>
    </row>
    <row r="304" spans="1:30" x14ac:dyDescent="0.25">
      <c r="A304" t="s">
        <v>308</v>
      </c>
      <c r="B304" t="s">
        <v>539</v>
      </c>
      <c r="C304" t="s">
        <v>610</v>
      </c>
      <c r="D304" t="str">
        <f>A304&amp;VLOOKUP("key_separator", Keys!$B:$C, 2, FALSE)&amp;B304&amp;VLOOKUP("key_separator", Keys!$B:$C, 2, FALSE)&amp;C304</f>
        <v>CO|crude oil|exports</v>
      </c>
      <c r="E304" s="17">
        <v>774787000000000</v>
      </c>
      <c r="F304" s="17">
        <v>756805000000000</v>
      </c>
      <c r="G304" s="17">
        <v>746305000000000</v>
      </c>
      <c r="H304" s="17">
        <v>723018000000000</v>
      </c>
      <c r="I304" s="17">
        <v>698507000000000</v>
      </c>
      <c r="J304" s="17">
        <v>730105000000000</v>
      </c>
      <c r="K304" s="17">
        <v>756491000000000</v>
      </c>
      <c r="L304" s="17">
        <v>745203000000000</v>
      </c>
      <c r="M304" s="17">
        <v>729911000000000</v>
      </c>
      <c r="N304" s="17">
        <v>748077000000000</v>
      </c>
      <c r="O304" s="17">
        <v>728138000000000</v>
      </c>
      <c r="P304" s="17">
        <v>741677000000000</v>
      </c>
      <c r="Q304" s="17">
        <v>775245000000000</v>
      </c>
      <c r="R304" s="17">
        <v>808502000000000</v>
      </c>
      <c r="S304" s="17">
        <v>844188000000000</v>
      </c>
      <c r="T304" s="17">
        <v>888293000000000</v>
      </c>
      <c r="U304" s="17">
        <v>906715000000000</v>
      </c>
      <c r="V304" s="17">
        <v>912555000000000</v>
      </c>
      <c r="W304" s="17">
        <v>924226000000000</v>
      </c>
      <c r="X304" s="17">
        <v>927459000000000</v>
      </c>
      <c r="Y304" s="17">
        <v>931134000000000</v>
      </c>
      <c r="Z304" s="17">
        <v>921816000000000</v>
      </c>
      <c r="AA304" s="17">
        <v>909755000000000</v>
      </c>
      <c r="AB304" s="17">
        <v>894869000000000</v>
      </c>
      <c r="AC304" s="17">
        <v>882979000000000</v>
      </c>
      <c r="AD304" s="17">
        <v>875465000000000</v>
      </c>
    </row>
    <row r="305" spans="1:30" x14ac:dyDescent="0.25">
      <c r="A305" t="s">
        <v>308</v>
      </c>
      <c r="B305" t="s">
        <v>6635</v>
      </c>
      <c r="C305" t="s">
        <v>605</v>
      </c>
      <c r="D305" t="str">
        <f>A305&amp;VLOOKUP("key_separator", Keys!$B:$C, 2, FALSE)&amp;B305&amp;VLOOKUP("key_separator", Keys!$B:$C, 2, FALSE)&amp;C305</f>
        <v>CO|heavy or residual fuel oil|production</v>
      </c>
      <c r="E305" s="17">
        <v>4088770000000</v>
      </c>
      <c r="F305" s="17">
        <v>3989660000000</v>
      </c>
      <c r="G305" s="17">
        <v>4015870000000</v>
      </c>
      <c r="H305" s="17">
        <v>4049780000000</v>
      </c>
      <c r="I305" s="17">
        <v>4083770000000</v>
      </c>
      <c r="J305" s="17">
        <v>4107100000000</v>
      </c>
      <c r="K305" s="17">
        <v>4101820000000</v>
      </c>
      <c r="L305" s="17">
        <v>4138190000000</v>
      </c>
      <c r="M305" s="17">
        <v>4126070000000</v>
      </c>
      <c r="N305" s="17">
        <v>4107510000000</v>
      </c>
      <c r="O305" s="17">
        <v>4116230000000</v>
      </c>
      <c r="P305" s="17">
        <v>4102970000000</v>
      </c>
      <c r="Q305" s="17">
        <v>4105480000000</v>
      </c>
      <c r="R305" s="17">
        <v>4128480000000</v>
      </c>
      <c r="S305" s="17">
        <v>4102810000000</v>
      </c>
      <c r="T305" s="17">
        <v>4137470000000</v>
      </c>
      <c r="U305" s="17">
        <v>4150460000000</v>
      </c>
      <c r="V305" s="17">
        <v>4163950000000</v>
      </c>
      <c r="W305" s="17">
        <v>4164560000000</v>
      </c>
      <c r="X305" s="17">
        <v>4159290000000</v>
      </c>
      <c r="Y305" s="17">
        <v>4151990000000</v>
      </c>
      <c r="Z305" s="17">
        <v>4120780000000</v>
      </c>
      <c r="AA305" s="17">
        <v>4137480000000</v>
      </c>
      <c r="AB305" s="17">
        <v>4128880000000</v>
      </c>
      <c r="AC305" s="17">
        <v>4141880000000</v>
      </c>
      <c r="AD305" s="17">
        <v>4121920000000</v>
      </c>
    </row>
    <row r="306" spans="1:30" x14ac:dyDescent="0.25">
      <c r="A306" t="s">
        <v>308</v>
      </c>
      <c r="B306" t="s">
        <v>6635</v>
      </c>
      <c r="C306" t="s">
        <v>608</v>
      </c>
      <c r="D306" t="str">
        <f>A306&amp;VLOOKUP("key_separator", Keys!$B:$C, 2, FALSE)&amp;B306&amp;VLOOKUP("key_separator", Keys!$B:$C, 2, FALSE)&amp;C306</f>
        <v>CO|heavy or residual fuel oil|imports</v>
      </c>
      <c r="E306" s="17">
        <v>8248130000000</v>
      </c>
      <c r="F306" s="17">
        <v>8603940000000</v>
      </c>
      <c r="G306" s="17">
        <v>8701930000000</v>
      </c>
      <c r="H306" s="17">
        <v>8789120000000</v>
      </c>
      <c r="I306" s="17">
        <v>8988330000000</v>
      </c>
      <c r="J306" s="17">
        <v>9200600000000</v>
      </c>
      <c r="K306" s="17">
        <v>9417780000000</v>
      </c>
      <c r="L306" s="17">
        <v>9587910000000</v>
      </c>
      <c r="M306" s="17">
        <v>9770230000000</v>
      </c>
      <c r="N306" s="17">
        <v>9898390000000</v>
      </c>
      <c r="O306" s="17">
        <v>10027200000000</v>
      </c>
      <c r="P306" s="17">
        <v>10149400000000</v>
      </c>
      <c r="Q306" s="17">
        <v>10228100000000</v>
      </c>
      <c r="R306" s="17">
        <v>10258300000000</v>
      </c>
      <c r="S306" s="17">
        <v>10318600000000</v>
      </c>
      <c r="T306" s="17">
        <v>10286900000000</v>
      </c>
      <c r="U306" s="17">
        <v>10261200000000</v>
      </c>
      <c r="V306" s="17">
        <v>10284600000000</v>
      </c>
      <c r="W306" s="17">
        <v>10299200000000</v>
      </c>
      <c r="X306" s="17">
        <v>10331100000000</v>
      </c>
      <c r="Y306" s="17">
        <v>10425600000000</v>
      </c>
      <c r="Z306" s="17">
        <v>10550100000000</v>
      </c>
      <c r="AA306" s="17">
        <v>10614500000000</v>
      </c>
      <c r="AB306" s="17">
        <v>10706700000000</v>
      </c>
      <c r="AC306" s="17">
        <v>10793600000000</v>
      </c>
      <c r="AD306" s="17">
        <v>10934100000000</v>
      </c>
    </row>
    <row r="307" spans="1:30" x14ac:dyDescent="0.25">
      <c r="A307" t="s">
        <v>308</v>
      </c>
      <c r="B307" t="s">
        <v>6635</v>
      </c>
      <c r="C307" t="s">
        <v>610</v>
      </c>
      <c r="D307" t="str">
        <f>A307&amp;VLOOKUP("key_separator", Keys!$B:$C, 2, FALSE)&amp;B307&amp;VLOOKUP("key_separator", Keys!$B:$C, 2, FALSE)&amp;C307</f>
        <v>CO|heavy or residual fuel oil|exports</v>
      </c>
      <c r="E307" s="17">
        <v>0</v>
      </c>
      <c r="F307" s="17">
        <v>0</v>
      </c>
      <c r="G307" s="17">
        <v>0</v>
      </c>
      <c r="H307" s="17">
        <v>0</v>
      </c>
      <c r="I307" s="17">
        <v>0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0</v>
      </c>
      <c r="Q307" s="17">
        <v>0</v>
      </c>
      <c r="R307" s="17">
        <v>0</v>
      </c>
      <c r="S307" s="17">
        <v>0</v>
      </c>
      <c r="T307" s="17">
        <v>0</v>
      </c>
      <c r="U307" s="17">
        <v>0</v>
      </c>
      <c r="V307" s="17">
        <v>0</v>
      </c>
      <c r="W307" s="17">
        <v>0</v>
      </c>
      <c r="X307" s="17">
        <v>0</v>
      </c>
      <c r="Y307" s="17">
        <v>0</v>
      </c>
      <c r="Z307" s="17">
        <v>0</v>
      </c>
      <c r="AA307" s="17">
        <v>0</v>
      </c>
      <c r="AB307" s="17">
        <v>0</v>
      </c>
      <c r="AC307" s="17">
        <v>0</v>
      </c>
      <c r="AD307" s="17">
        <v>0</v>
      </c>
    </row>
    <row r="308" spans="1:30" x14ac:dyDescent="0.25">
      <c r="A308" t="s">
        <v>308</v>
      </c>
      <c r="B308" t="s">
        <v>6622</v>
      </c>
      <c r="C308" t="s">
        <v>605</v>
      </c>
      <c r="D308" t="str">
        <f>A308&amp;VLOOKUP("key_separator", Keys!$B:$C, 2, FALSE)&amp;B308&amp;VLOOKUP("key_separator", Keys!$B:$C, 2, FALSE)&amp;C308</f>
        <v>CO|LPG propane or butane|production</v>
      </c>
      <c r="E308" s="17">
        <v>207021000000000</v>
      </c>
      <c r="F308" s="17">
        <v>211417000000000</v>
      </c>
      <c r="G308" s="17">
        <v>234061000000000</v>
      </c>
      <c r="H308" s="17">
        <v>231829000000000</v>
      </c>
      <c r="I308" s="17">
        <v>232444000000000</v>
      </c>
      <c r="J308" s="17">
        <v>233670000000000</v>
      </c>
      <c r="K308" s="17">
        <v>245062000000000</v>
      </c>
      <c r="L308" s="17">
        <v>255917000000000</v>
      </c>
      <c r="M308" s="17">
        <v>266213000000000</v>
      </c>
      <c r="N308" s="17">
        <v>273542000000000</v>
      </c>
      <c r="O308" s="17">
        <v>279126000000000</v>
      </c>
      <c r="P308" s="17">
        <v>282157000000000</v>
      </c>
      <c r="Q308" s="17">
        <v>286923000000000</v>
      </c>
      <c r="R308" s="17">
        <v>291998000000000</v>
      </c>
      <c r="S308" s="17">
        <v>296385000000000</v>
      </c>
      <c r="T308" s="17">
        <v>303691000000000</v>
      </c>
      <c r="U308" s="17">
        <v>310157000000000</v>
      </c>
      <c r="V308" s="17">
        <v>313721000000000</v>
      </c>
      <c r="W308" s="17">
        <v>315314000000000</v>
      </c>
      <c r="X308" s="17">
        <v>313987000000000</v>
      </c>
      <c r="Y308" s="17">
        <v>310710000000000</v>
      </c>
      <c r="Z308" s="17">
        <v>307980000000000</v>
      </c>
      <c r="AA308" s="17">
        <v>308583000000000</v>
      </c>
      <c r="AB308" s="17">
        <v>310529000000000</v>
      </c>
      <c r="AC308" s="17">
        <v>311645000000000</v>
      </c>
      <c r="AD308" s="17">
        <v>310951000000000</v>
      </c>
    </row>
    <row r="309" spans="1:30" x14ac:dyDescent="0.25">
      <c r="A309" t="s">
        <v>308</v>
      </c>
      <c r="B309" t="s">
        <v>6622</v>
      </c>
      <c r="C309" t="s">
        <v>608</v>
      </c>
      <c r="D309" t="str">
        <f>A309&amp;VLOOKUP("key_separator", Keys!$B:$C, 2, FALSE)&amp;B309&amp;VLOOKUP("key_separator", Keys!$B:$C, 2, FALSE)&amp;C309</f>
        <v>CO|LPG propane or butane|imports</v>
      </c>
      <c r="E309" s="17">
        <v>48078300000</v>
      </c>
      <c r="F309" s="17">
        <v>3581660000</v>
      </c>
      <c r="G309" s="17">
        <v>444899000000</v>
      </c>
      <c r="H309" s="17">
        <v>391684000000</v>
      </c>
      <c r="I309" s="17">
        <v>301729000000</v>
      </c>
      <c r="J309" s="17">
        <v>196993000000</v>
      </c>
      <c r="K309" s="17">
        <v>122539000000</v>
      </c>
      <c r="L309" s="17">
        <v>41238100000</v>
      </c>
      <c r="M309" s="17">
        <v>0</v>
      </c>
      <c r="N309" s="17">
        <v>0</v>
      </c>
      <c r="O309" s="17">
        <v>0</v>
      </c>
      <c r="P309" s="17">
        <v>0</v>
      </c>
      <c r="Q309" s="17">
        <v>0</v>
      </c>
      <c r="R309" s="17">
        <v>0</v>
      </c>
      <c r="S309" s="17">
        <v>0</v>
      </c>
      <c r="T309" s="17">
        <v>0</v>
      </c>
      <c r="U309" s="17">
        <v>0</v>
      </c>
      <c r="V309" s="17">
        <v>0</v>
      </c>
      <c r="W309" s="17">
        <v>0</v>
      </c>
      <c r="X309" s="17">
        <v>0</v>
      </c>
      <c r="Y309" s="17">
        <v>0</v>
      </c>
      <c r="Z309" s="17">
        <v>0</v>
      </c>
      <c r="AA309" s="17">
        <v>0</v>
      </c>
      <c r="AB309" s="17">
        <v>0</v>
      </c>
      <c r="AC309" s="17">
        <v>0</v>
      </c>
      <c r="AD309" s="17">
        <v>0</v>
      </c>
    </row>
    <row r="310" spans="1:30" x14ac:dyDescent="0.25">
      <c r="A310" t="s">
        <v>308</v>
      </c>
      <c r="B310" t="s">
        <v>6622</v>
      </c>
      <c r="C310" t="s">
        <v>610</v>
      </c>
      <c r="D310" t="str">
        <f>A310&amp;VLOOKUP("key_separator", Keys!$B:$C, 2, FALSE)&amp;B310&amp;VLOOKUP("key_separator", Keys!$B:$C, 2, FALSE)&amp;C310</f>
        <v>CO|LPG propane or butane|exports</v>
      </c>
      <c r="E310" s="17">
        <v>190003000000000</v>
      </c>
      <c r="F310" s="17">
        <v>194564000000000</v>
      </c>
      <c r="G310" s="17">
        <v>217486000000000</v>
      </c>
      <c r="H310" s="17">
        <v>215109000000000</v>
      </c>
      <c r="I310" s="17">
        <v>215641000000000</v>
      </c>
      <c r="J310" s="17">
        <v>216810000000000</v>
      </c>
      <c r="K310" s="17">
        <v>228199000000000</v>
      </c>
      <c r="L310" s="17">
        <v>238996000000000</v>
      </c>
      <c r="M310" s="17">
        <v>249287000000000</v>
      </c>
      <c r="N310" s="17">
        <v>256681000000000</v>
      </c>
      <c r="O310" s="17">
        <v>262216000000000</v>
      </c>
      <c r="P310" s="17">
        <v>265294000000000</v>
      </c>
      <c r="Q310" s="17">
        <v>270081000000000</v>
      </c>
      <c r="R310" s="17">
        <v>275181000000000</v>
      </c>
      <c r="S310" s="17">
        <v>279498000000000</v>
      </c>
      <c r="T310" s="17">
        <v>286840000000000</v>
      </c>
      <c r="U310" s="17">
        <v>293348000000000</v>
      </c>
      <c r="V310" s="17">
        <v>296949000000000</v>
      </c>
      <c r="W310" s="17">
        <v>298499000000000</v>
      </c>
      <c r="X310" s="17">
        <v>297146000000000</v>
      </c>
      <c r="Y310" s="17">
        <v>293864000000000</v>
      </c>
      <c r="Z310" s="17">
        <v>291082000000000</v>
      </c>
      <c r="AA310" s="17">
        <v>291628000000000</v>
      </c>
      <c r="AB310" s="17">
        <v>293611000000000</v>
      </c>
      <c r="AC310" s="17">
        <v>294704000000000</v>
      </c>
      <c r="AD310" s="17">
        <v>293976000000000</v>
      </c>
    </row>
    <row r="311" spans="1:30" x14ac:dyDescent="0.25">
      <c r="A311" t="s">
        <v>308</v>
      </c>
      <c r="B311" t="s">
        <v>6623</v>
      </c>
      <c r="C311" t="s">
        <v>605</v>
      </c>
      <c r="D311" t="str">
        <f>A311&amp;VLOOKUP("key_separator", Keys!$B:$C, 2, FALSE)&amp;B311&amp;VLOOKUP("key_separator", Keys!$B:$C, 2, FALSE)&amp;C311</f>
        <v>CO|municipal solid waste|production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0</v>
      </c>
      <c r="K311" s="17">
        <v>0</v>
      </c>
      <c r="L311" s="17">
        <v>0</v>
      </c>
      <c r="M311" s="17">
        <v>0</v>
      </c>
      <c r="N311" s="17">
        <v>0</v>
      </c>
      <c r="O311" s="17">
        <v>0</v>
      </c>
      <c r="P311" s="17">
        <v>0</v>
      </c>
      <c r="Q311" s="17">
        <v>0</v>
      </c>
      <c r="R311" s="17">
        <v>0</v>
      </c>
      <c r="S311" s="17">
        <v>0</v>
      </c>
      <c r="T311" s="17">
        <v>0</v>
      </c>
      <c r="U311" s="17">
        <v>0</v>
      </c>
      <c r="V311" s="17">
        <v>0</v>
      </c>
      <c r="W311" s="17">
        <v>0</v>
      </c>
      <c r="X311" s="17">
        <v>0</v>
      </c>
      <c r="Y311" s="17">
        <v>0</v>
      </c>
      <c r="Z311" s="17">
        <v>0</v>
      </c>
      <c r="AA311" s="17">
        <v>0</v>
      </c>
      <c r="AB311" s="17">
        <v>0</v>
      </c>
      <c r="AC311" s="17">
        <v>0</v>
      </c>
      <c r="AD311" s="17">
        <v>0</v>
      </c>
    </row>
    <row r="312" spans="1:30" x14ac:dyDescent="0.25">
      <c r="A312" t="s">
        <v>308</v>
      </c>
      <c r="B312" t="s">
        <v>6623</v>
      </c>
      <c r="C312" t="s">
        <v>608</v>
      </c>
      <c r="D312" t="str">
        <f>A312&amp;VLOOKUP("key_separator", Keys!$B:$C, 2, FALSE)&amp;B312&amp;VLOOKUP("key_separator", Keys!$B:$C, 2, FALSE)&amp;C312</f>
        <v>CO|municipal solid waste|imports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0</v>
      </c>
      <c r="Q312" s="17">
        <v>0</v>
      </c>
      <c r="R312" s="17">
        <v>0</v>
      </c>
      <c r="S312" s="17">
        <v>0</v>
      </c>
      <c r="T312" s="17">
        <v>0</v>
      </c>
      <c r="U312" s="17">
        <v>0</v>
      </c>
      <c r="V312" s="17">
        <v>0</v>
      </c>
      <c r="W312" s="17">
        <v>0</v>
      </c>
      <c r="X312" s="17">
        <v>0</v>
      </c>
      <c r="Y312" s="17">
        <v>0</v>
      </c>
      <c r="Z312" s="17">
        <v>0</v>
      </c>
      <c r="AA312" s="17">
        <v>0</v>
      </c>
      <c r="AB312" s="17">
        <v>0</v>
      </c>
      <c r="AC312" s="17">
        <v>0</v>
      </c>
      <c r="AD312" s="17">
        <v>0</v>
      </c>
    </row>
    <row r="313" spans="1:30" x14ac:dyDescent="0.25">
      <c r="A313" t="s">
        <v>308</v>
      </c>
      <c r="B313" t="s">
        <v>6623</v>
      </c>
      <c r="C313" t="s">
        <v>610</v>
      </c>
      <c r="D313" t="str">
        <f>A313&amp;VLOOKUP("key_separator", Keys!$B:$C, 2, FALSE)&amp;B313&amp;VLOOKUP("key_separator", Keys!$B:$C, 2, FALSE)&amp;C313</f>
        <v>CO|municipal solid waste|exports</v>
      </c>
      <c r="E313" s="17">
        <v>0</v>
      </c>
      <c r="F313" s="17">
        <v>0</v>
      </c>
      <c r="G313" s="17">
        <v>0</v>
      </c>
      <c r="H313" s="17">
        <v>0</v>
      </c>
      <c r="I313" s="17">
        <v>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0</v>
      </c>
      <c r="Q313" s="17">
        <v>0</v>
      </c>
      <c r="R313" s="17">
        <v>0</v>
      </c>
      <c r="S313" s="17">
        <v>0</v>
      </c>
      <c r="T313" s="17">
        <v>0</v>
      </c>
      <c r="U313" s="17">
        <v>0</v>
      </c>
      <c r="V313" s="17">
        <v>0</v>
      </c>
      <c r="W313" s="17">
        <v>0</v>
      </c>
      <c r="X313" s="17">
        <v>0</v>
      </c>
      <c r="Y313" s="17">
        <v>0</v>
      </c>
      <c r="Z313" s="17">
        <v>0</v>
      </c>
      <c r="AA313" s="17">
        <v>0</v>
      </c>
      <c r="AB313" s="17">
        <v>0</v>
      </c>
      <c r="AC313" s="17">
        <v>0</v>
      </c>
      <c r="AD313" s="17">
        <v>0</v>
      </c>
    </row>
    <row r="314" spans="1:30" x14ac:dyDescent="0.25">
      <c r="A314" t="s">
        <v>308</v>
      </c>
      <c r="B314" t="s">
        <v>629</v>
      </c>
      <c r="C314" t="s">
        <v>605</v>
      </c>
      <c r="D314" t="str">
        <f>A314&amp;VLOOKUP("key_separator", Keys!$B:$C, 2, FALSE)&amp;B314&amp;VLOOKUP("key_separator", Keys!$B:$C, 2, FALSE)&amp;C314</f>
        <v>CO|hydrogen|production</v>
      </c>
      <c r="E314" s="17">
        <v>2609750000000</v>
      </c>
      <c r="F314" s="17">
        <v>2478460000000</v>
      </c>
      <c r="G314" s="17">
        <v>2473660000000</v>
      </c>
      <c r="H314" s="17">
        <v>2476830000000</v>
      </c>
      <c r="I314" s="17">
        <v>2501260000000</v>
      </c>
      <c r="J314" s="17">
        <v>2495820000000</v>
      </c>
      <c r="K314" s="17">
        <v>2467270000000</v>
      </c>
      <c r="L314" s="17">
        <v>2460830000000</v>
      </c>
      <c r="M314" s="17">
        <v>2472770000000</v>
      </c>
      <c r="N314" s="17">
        <v>2523630000000</v>
      </c>
      <c r="O314" s="17">
        <v>2547750000000</v>
      </c>
      <c r="P314" s="17">
        <v>2554520000000</v>
      </c>
      <c r="Q314" s="17">
        <v>2600240000000</v>
      </c>
      <c r="R314" s="17">
        <v>2623960000000</v>
      </c>
      <c r="S314" s="17">
        <v>2643370000000</v>
      </c>
      <c r="T314" s="17">
        <v>2646570000000</v>
      </c>
      <c r="U314" s="17">
        <v>2662840000000</v>
      </c>
      <c r="V314" s="17">
        <v>2674700000000</v>
      </c>
      <c r="W314" s="17">
        <v>2699540000000</v>
      </c>
      <c r="X314" s="17">
        <v>2753670000000</v>
      </c>
      <c r="Y314" s="17">
        <v>2790250000000</v>
      </c>
      <c r="Z314" s="17">
        <v>2809640000000</v>
      </c>
      <c r="AA314" s="17">
        <v>2837820000000</v>
      </c>
      <c r="AB314" s="17">
        <v>2856260000000</v>
      </c>
      <c r="AC314" s="17">
        <v>2870550000000</v>
      </c>
      <c r="AD314" s="17">
        <v>2887100000000</v>
      </c>
    </row>
    <row r="315" spans="1:30" x14ac:dyDescent="0.25">
      <c r="A315" t="s">
        <v>308</v>
      </c>
      <c r="B315" t="s">
        <v>629</v>
      </c>
      <c r="C315" t="s">
        <v>608</v>
      </c>
      <c r="D315" t="str">
        <f>A315&amp;VLOOKUP("key_separator", Keys!$B:$C, 2, FALSE)&amp;B315&amp;VLOOKUP("key_separator", Keys!$B:$C, 2, FALSE)&amp;C315</f>
        <v>CO|hydrogen|imports</v>
      </c>
      <c r="E315" s="17">
        <v>190398000000</v>
      </c>
      <c r="F315" s="17">
        <v>321610000000</v>
      </c>
      <c r="G315" s="17">
        <v>326765000000</v>
      </c>
      <c r="H315" s="17">
        <v>324309000000</v>
      </c>
      <c r="I315" s="17">
        <v>301664000000</v>
      </c>
      <c r="J315" s="17">
        <v>311069000000</v>
      </c>
      <c r="K315" s="17">
        <v>344704000000</v>
      </c>
      <c r="L315" s="17">
        <v>357392000000</v>
      </c>
      <c r="M315" s="17">
        <v>353545000000</v>
      </c>
      <c r="N315" s="17">
        <v>312711000000</v>
      </c>
      <c r="O315" s="17">
        <v>300895000000</v>
      </c>
      <c r="P315" s="17">
        <v>307237000000</v>
      </c>
      <c r="Q315" s="17">
        <v>275481000000</v>
      </c>
      <c r="R315" s="17">
        <v>266220000000</v>
      </c>
      <c r="S315" s="17">
        <v>262034000000</v>
      </c>
      <c r="T315" s="17">
        <v>274768000000</v>
      </c>
      <c r="U315" s="17">
        <v>274975000000</v>
      </c>
      <c r="V315" s="17">
        <v>1311620000000</v>
      </c>
      <c r="W315" s="17">
        <v>2335370000000</v>
      </c>
      <c r="X315" s="17">
        <v>4527890000000</v>
      </c>
      <c r="Y315" s="17">
        <v>7109610000000</v>
      </c>
      <c r="Z315" s="17">
        <v>10098700000000</v>
      </c>
      <c r="AA315" s="17">
        <v>13421900000000</v>
      </c>
      <c r="AB315" s="17">
        <v>15777400000000</v>
      </c>
      <c r="AC315" s="17">
        <v>17907900000000</v>
      </c>
      <c r="AD315" s="17">
        <v>14709700000000</v>
      </c>
    </row>
    <row r="316" spans="1:30" x14ac:dyDescent="0.25">
      <c r="A316" t="s">
        <v>308</v>
      </c>
      <c r="B316" t="s">
        <v>629</v>
      </c>
      <c r="C316" t="s">
        <v>610</v>
      </c>
      <c r="D316" t="str">
        <f>A316&amp;VLOOKUP("key_separator", Keys!$B:$C, 2, FALSE)&amp;B316&amp;VLOOKUP("key_separator", Keys!$B:$C, 2, FALSE)&amp;C316</f>
        <v>CO|hydrogen|exports</v>
      </c>
      <c r="E316" s="17">
        <v>0</v>
      </c>
      <c r="F316" s="17">
        <v>0</v>
      </c>
      <c r="G316" s="17">
        <v>0</v>
      </c>
      <c r="H316" s="17">
        <v>0</v>
      </c>
      <c r="I316" s="17">
        <v>0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0</v>
      </c>
      <c r="Q316" s="17">
        <v>0</v>
      </c>
      <c r="R316" s="17">
        <v>0</v>
      </c>
      <c r="S316" s="17">
        <v>0</v>
      </c>
      <c r="T316" s="17">
        <v>0</v>
      </c>
      <c r="U316" s="17">
        <v>0</v>
      </c>
      <c r="V316" s="17">
        <v>0</v>
      </c>
      <c r="W316" s="17">
        <v>0</v>
      </c>
      <c r="X316" s="17">
        <v>0</v>
      </c>
      <c r="Y316" s="17">
        <v>0</v>
      </c>
      <c r="Z316" s="17">
        <v>0</v>
      </c>
      <c r="AA316" s="17">
        <v>0</v>
      </c>
      <c r="AB316" s="17">
        <v>0</v>
      </c>
      <c r="AC316" s="17">
        <v>0</v>
      </c>
      <c r="AD316" s="17">
        <v>0</v>
      </c>
    </row>
    <row r="317" spans="1:30" x14ac:dyDescent="0.25">
      <c r="A317" t="s">
        <v>312</v>
      </c>
      <c r="B317" t="s">
        <v>6629</v>
      </c>
      <c r="C317" t="s">
        <v>605</v>
      </c>
      <c r="D317" t="str">
        <f>A317&amp;VLOOKUP("key_separator", Keys!$B:$C, 2, FALSE)&amp;B317&amp;VLOOKUP("key_separator", Keys!$B:$C, 2, FALSE)&amp;C317</f>
        <v>CT|electricity|production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0</v>
      </c>
      <c r="Q317" s="17">
        <v>0</v>
      </c>
      <c r="R317" s="17">
        <v>0</v>
      </c>
      <c r="S317" s="17">
        <v>0</v>
      </c>
      <c r="T317" s="17">
        <v>0</v>
      </c>
      <c r="U317" s="17">
        <v>0</v>
      </c>
      <c r="V317" s="17">
        <v>0</v>
      </c>
      <c r="W317" s="17">
        <v>0</v>
      </c>
      <c r="X317" s="17">
        <v>0</v>
      </c>
      <c r="Y317" s="17">
        <v>0</v>
      </c>
      <c r="Z317" s="17">
        <v>0</v>
      </c>
      <c r="AA317" s="17">
        <v>0</v>
      </c>
      <c r="AB317" s="17">
        <v>0</v>
      </c>
      <c r="AC317" s="17">
        <v>0</v>
      </c>
      <c r="AD317" s="17">
        <v>0</v>
      </c>
    </row>
    <row r="318" spans="1:30" x14ac:dyDescent="0.25">
      <c r="A318" t="s">
        <v>312</v>
      </c>
      <c r="B318" t="s">
        <v>6629</v>
      </c>
      <c r="C318" t="s">
        <v>608</v>
      </c>
      <c r="D318" t="str">
        <f>A318&amp;VLOOKUP("key_separator", Keys!$B:$C, 2, FALSE)&amp;B318&amp;VLOOKUP("key_separator", Keys!$B:$C, 2, FALSE)&amp;C318</f>
        <v>CT|electricity|imports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0</v>
      </c>
      <c r="Q318" s="17">
        <v>0</v>
      </c>
      <c r="R318" s="17">
        <v>0</v>
      </c>
      <c r="S318" s="17">
        <v>0</v>
      </c>
      <c r="T318" s="17">
        <v>0</v>
      </c>
      <c r="U318" s="17">
        <v>0</v>
      </c>
      <c r="V318" s="17">
        <v>0</v>
      </c>
      <c r="W318" s="17">
        <v>0</v>
      </c>
      <c r="X318" s="17">
        <v>0</v>
      </c>
      <c r="Y318" s="17">
        <v>0</v>
      </c>
      <c r="Z318" s="17">
        <v>0</v>
      </c>
      <c r="AA318" s="17">
        <v>0</v>
      </c>
      <c r="AB318" s="17">
        <v>0</v>
      </c>
      <c r="AC318" s="17">
        <v>0</v>
      </c>
      <c r="AD318" s="17">
        <v>0</v>
      </c>
    </row>
    <row r="319" spans="1:30" x14ac:dyDescent="0.25">
      <c r="A319" t="s">
        <v>312</v>
      </c>
      <c r="B319" t="s">
        <v>6629</v>
      </c>
      <c r="C319" t="s">
        <v>610</v>
      </c>
      <c r="D319" t="str">
        <f>A319&amp;VLOOKUP("key_separator", Keys!$B:$C, 2, FALSE)&amp;B319&amp;VLOOKUP("key_separator", Keys!$B:$C, 2, FALSE)&amp;C319</f>
        <v>CT|electricity|exports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0</v>
      </c>
      <c r="Q319" s="17">
        <v>0</v>
      </c>
      <c r="R319" s="17">
        <v>0</v>
      </c>
      <c r="S319" s="17">
        <v>0</v>
      </c>
      <c r="T319" s="17">
        <v>0</v>
      </c>
      <c r="U319" s="17">
        <v>0</v>
      </c>
      <c r="V319" s="17">
        <v>0</v>
      </c>
      <c r="W319" s="17">
        <v>0</v>
      </c>
      <c r="X319" s="17">
        <v>0</v>
      </c>
      <c r="Y319" s="17">
        <v>0</v>
      </c>
      <c r="Z319" s="17">
        <v>0</v>
      </c>
      <c r="AA319" s="17">
        <v>0</v>
      </c>
      <c r="AB319" s="17">
        <v>0</v>
      </c>
      <c r="AC319" s="17">
        <v>0</v>
      </c>
      <c r="AD319" s="17">
        <v>0</v>
      </c>
    </row>
    <row r="320" spans="1:30" x14ac:dyDescent="0.25">
      <c r="A320" t="s">
        <v>312</v>
      </c>
      <c r="B320" t="s">
        <v>6610</v>
      </c>
      <c r="C320" t="s">
        <v>605</v>
      </c>
      <c r="D320" t="str">
        <f>A320&amp;VLOOKUP("key_separator", Keys!$B:$C, 2, FALSE)&amp;B320&amp;VLOOKUP("key_separator", Keys!$B:$C, 2, FALSE)&amp;C320</f>
        <v>CT|hard coal|production</v>
      </c>
      <c r="E320" s="17">
        <v>0</v>
      </c>
      <c r="F320" s="17">
        <v>0</v>
      </c>
      <c r="G320" s="17">
        <v>0</v>
      </c>
      <c r="H320" s="17">
        <v>0</v>
      </c>
      <c r="I320" s="17">
        <v>0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0</v>
      </c>
      <c r="Q320" s="17">
        <v>0</v>
      </c>
      <c r="R320" s="17">
        <v>0</v>
      </c>
      <c r="S320" s="17">
        <v>0</v>
      </c>
      <c r="T320" s="17">
        <v>0</v>
      </c>
      <c r="U320" s="17">
        <v>0</v>
      </c>
      <c r="V320" s="17">
        <v>0</v>
      </c>
      <c r="W320" s="17">
        <v>0</v>
      </c>
      <c r="X320" s="17">
        <v>0</v>
      </c>
      <c r="Y320" s="17">
        <v>0</v>
      </c>
      <c r="Z320" s="17">
        <v>0</v>
      </c>
      <c r="AA320" s="17">
        <v>0</v>
      </c>
      <c r="AB320" s="17">
        <v>0</v>
      </c>
      <c r="AC320" s="17">
        <v>0</v>
      </c>
      <c r="AD320" s="17">
        <v>0</v>
      </c>
    </row>
    <row r="321" spans="1:30" x14ac:dyDescent="0.25">
      <c r="A321" t="s">
        <v>312</v>
      </c>
      <c r="B321" t="s">
        <v>6610</v>
      </c>
      <c r="C321" t="s">
        <v>608</v>
      </c>
      <c r="D321" t="str">
        <f>A321&amp;VLOOKUP("key_separator", Keys!$B:$C, 2, FALSE)&amp;B321&amp;VLOOKUP("key_separator", Keys!$B:$C, 2, FALSE)&amp;C321</f>
        <v>CT|hard coal|imports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0</v>
      </c>
      <c r="Q321" s="17">
        <v>0</v>
      </c>
      <c r="R321" s="17">
        <v>0</v>
      </c>
      <c r="S321" s="17">
        <v>0</v>
      </c>
      <c r="T321" s="17">
        <v>0</v>
      </c>
      <c r="U321" s="17">
        <v>0</v>
      </c>
      <c r="V321" s="17">
        <v>0</v>
      </c>
      <c r="W321" s="17">
        <v>0</v>
      </c>
      <c r="X321" s="17">
        <v>0</v>
      </c>
      <c r="Y321" s="17">
        <v>0</v>
      </c>
      <c r="Z321" s="17">
        <v>0</v>
      </c>
      <c r="AA321" s="17">
        <v>0</v>
      </c>
      <c r="AB321" s="17">
        <v>0</v>
      </c>
      <c r="AC321" s="17">
        <v>0</v>
      </c>
      <c r="AD321" s="17">
        <v>0</v>
      </c>
    </row>
    <row r="322" spans="1:30" x14ac:dyDescent="0.25">
      <c r="A322" t="s">
        <v>312</v>
      </c>
      <c r="B322" t="s">
        <v>6610</v>
      </c>
      <c r="C322" t="s">
        <v>610</v>
      </c>
      <c r="D322" t="str">
        <f>A322&amp;VLOOKUP("key_separator", Keys!$B:$C, 2, FALSE)&amp;B322&amp;VLOOKUP("key_separator", Keys!$B:$C, 2, FALSE)&amp;C322</f>
        <v>CT|hard coal|exports</v>
      </c>
      <c r="E322" s="17">
        <v>0</v>
      </c>
      <c r="F322" s="17">
        <v>0</v>
      </c>
      <c r="G322" s="17">
        <v>0</v>
      </c>
      <c r="H322" s="17">
        <v>0</v>
      </c>
      <c r="I322" s="17">
        <v>0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0</v>
      </c>
      <c r="Q322" s="17">
        <v>0</v>
      </c>
      <c r="R322" s="17">
        <v>0</v>
      </c>
      <c r="S322" s="17">
        <v>0</v>
      </c>
      <c r="T322" s="17">
        <v>0</v>
      </c>
      <c r="U322" s="17">
        <v>0</v>
      </c>
      <c r="V322" s="17">
        <v>0</v>
      </c>
      <c r="W322" s="17">
        <v>0</v>
      </c>
      <c r="X322" s="17">
        <v>0</v>
      </c>
      <c r="Y322" s="17">
        <v>0</v>
      </c>
      <c r="Z322" s="17">
        <v>0</v>
      </c>
      <c r="AA322" s="17">
        <v>0</v>
      </c>
      <c r="AB322" s="17">
        <v>0</v>
      </c>
      <c r="AC322" s="17">
        <v>0</v>
      </c>
      <c r="AD322" s="17">
        <v>0</v>
      </c>
    </row>
    <row r="323" spans="1:30" x14ac:dyDescent="0.25">
      <c r="A323" t="s">
        <v>312</v>
      </c>
      <c r="B323" t="s">
        <v>6611</v>
      </c>
      <c r="C323" t="s">
        <v>605</v>
      </c>
      <c r="D323" t="str">
        <f>A323&amp;VLOOKUP("key_separator", Keys!$B:$C, 2, FALSE)&amp;B323&amp;VLOOKUP("key_separator", Keys!$B:$C, 2, FALSE)&amp;C323</f>
        <v>CT|natural gas|production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</v>
      </c>
      <c r="Q323" s="17">
        <v>0</v>
      </c>
      <c r="R323" s="17">
        <v>0</v>
      </c>
      <c r="S323" s="17">
        <v>0</v>
      </c>
      <c r="T323" s="17">
        <v>0</v>
      </c>
      <c r="U323" s="17">
        <v>0</v>
      </c>
      <c r="V323" s="17">
        <v>0</v>
      </c>
      <c r="W323" s="17">
        <v>0</v>
      </c>
      <c r="X323" s="17">
        <v>0</v>
      </c>
      <c r="Y323" s="17">
        <v>0</v>
      </c>
      <c r="Z323" s="17">
        <v>0</v>
      </c>
      <c r="AA323" s="17">
        <v>0</v>
      </c>
      <c r="AB323" s="17">
        <v>0</v>
      </c>
      <c r="AC323" s="17">
        <v>0</v>
      </c>
      <c r="AD323" s="17">
        <v>0</v>
      </c>
    </row>
    <row r="324" spans="1:30" x14ac:dyDescent="0.25">
      <c r="A324" t="s">
        <v>312</v>
      </c>
      <c r="B324" t="s">
        <v>6611</v>
      </c>
      <c r="C324" t="s">
        <v>608</v>
      </c>
      <c r="D324" t="str">
        <f>A324&amp;VLOOKUP("key_separator", Keys!$B:$C, 2, FALSE)&amp;B324&amp;VLOOKUP("key_separator", Keys!$B:$C, 2, FALSE)&amp;C324</f>
        <v>CT|natural gas|imports</v>
      </c>
      <c r="E324" s="17">
        <v>674697000000000</v>
      </c>
      <c r="F324" s="17">
        <v>671690000000000</v>
      </c>
      <c r="G324" s="17">
        <v>670686000000000</v>
      </c>
      <c r="H324" s="17">
        <v>689322000000000</v>
      </c>
      <c r="I324" s="17">
        <v>708732000000000</v>
      </c>
      <c r="J324" s="17">
        <v>734428000000000</v>
      </c>
      <c r="K324" s="17">
        <v>754100000000000</v>
      </c>
      <c r="L324" s="17">
        <v>777848000000000</v>
      </c>
      <c r="M324" s="17">
        <v>797665000000000</v>
      </c>
      <c r="N324" s="17">
        <v>816429000000000</v>
      </c>
      <c r="O324" s="17">
        <v>829181000000000</v>
      </c>
      <c r="P324" s="17">
        <v>840238000000000</v>
      </c>
      <c r="Q324" s="17">
        <v>848637000000000</v>
      </c>
      <c r="R324" s="17">
        <v>853039000000000</v>
      </c>
      <c r="S324" s="17">
        <v>854339000000000</v>
      </c>
      <c r="T324" s="17">
        <v>854831000000000</v>
      </c>
      <c r="U324" s="17">
        <v>851891000000000</v>
      </c>
      <c r="V324" s="17">
        <v>850557000000000</v>
      </c>
      <c r="W324" s="17">
        <v>848733000000000</v>
      </c>
      <c r="X324" s="17">
        <v>843290000000000</v>
      </c>
      <c r="Y324" s="17">
        <v>845465000000000</v>
      </c>
      <c r="Z324" s="17">
        <v>859383000000000</v>
      </c>
      <c r="AA324" s="17">
        <v>867030000000000</v>
      </c>
      <c r="AB324" s="17">
        <v>874944000000000</v>
      </c>
      <c r="AC324" s="17">
        <v>876519000000000</v>
      </c>
      <c r="AD324" s="17">
        <v>876359000000000</v>
      </c>
    </row>
    <row r="325" spans="1:30" x14ac:dyDescent="0.25">
      <c r="A325" t="s">
        <v>312</v>
      </c>
      <c r="B325" t="s">
        <v>6611</v>
      </c>
      <c r="C325" t="s">
        <v>610</v>
      </c>
      <c r="D325" t="str">
        <f>A325&amp;VLOOKUP("key_separator", Keys!$B:$C, 2, FALSE)&amp;B325&amp;VLOOKUP("key_separator", Keys!$B:$C, 2, FALSE)&amp;C325</f>
        <v>CT|natural gas|exports</v>
      </c>
      <c r="E325" s="17">
        <v>376494000000000</v>
      </c>
      <c r="F325" s="17">
        <v>377664000000000</v>
      </c>
      <c r="G325" s="17">
        <v>377045000000000</v>
      </c>
      <c r="H325" s="17">
        <v>396030000000000</v>
      </c>
      <c r="I325" s="17">
        <v>415514000000000</v>
      </c>
      <c r="J325" s="17">
        <v>440214000000000</v>
      </c>
      <c r="K325" s="17">
        <v>461854000000000</v>
      </c>
      <c r="L325" s="17">
        <v>486885000000000</v>
      </c>
      <c r="M325" s="17">
        <v>507682000000000</v>
      </c>
      <c r="N325" s="17">
        <v>526637000000000</v>
      </c>
      <c r="O325" s="17">
        <v>541744000000000</v>
      </c>
      <c r="P325" s="17">
        <v>557584000000000</v>
      </c>
      <c r="Q325" s="17">
        <v>569887000000000</v>
      </c>
      <c r="R325" s="17">
        <v>579810000000000</v>
      </c>
      <c r="S325" s="17">
        <v>588858000000000</v>
      </c>
      <c r="T325" s="17">
        <v>598792000000000</v>
      </c>
      <c r="U325" s="17">
        <v>607051000000000</v>
      </c>
      <c r="V325" s="17">
        <v>618148000000000</v>
      </c>
      <c r="W325" s="17">
        <v>628041000000000</v>
      </c>
      <c r="X325" s="17">
        <v>632028000000000</v>
      </c>
      <c r="Y325" s="17">
        <v>640101000000000</v>
      </c>
      <c r="Z325" s="17">
        <v>656311000000000</v>
      </c>
      <c r="AA325" s="17">
        <v>666420000000000</v>
      </c>
      <c r="AB325" s="17">
        <v>674681000000000</v>
      </c>
      <c r="AC325" s="17">
        <v>676689000000000</v>
      </c>
      <c r="AD325" s="17">
        <v>678601000000000</v>
      </c>
    </row>
    <row r="326" spans="1:30" x14ac:dyDescent="0.25">
      <c r="A326" t="s">
        <v>312</v>
      </c>
      <c r="B326" t="s">
        <v>626</v>
      </c>
      <c r="C326" t="s">
        <v>605</v>
      </c>
      <c r="D326" t="str">
        <f>A326&amp;VLOOKUP("key_separator", Keys!$B:$C, 2, FALSE)&amp;B326&amp;VLOOKUP("key_separator", Keys!$B:$C, 2, FALSE)&amp;C326</f>
        <v>CT|nuclear|production</v>
      </c>
      <c r="E326" s="17">
        <v>0</v>
      </c>
      <c r="F326" s="17">
        <v>0</v>
      </c>
      <c r="G326" s="17">
        <v>0</v>
      </c>
      <c r="H326" s="17">
        <v>0</v>
      </c>
      <c r="I326" s="17">
        <v>0</v>
      </c>
      <c r="J326" s="17">
        <v>0</v>
      </c>
      <c r="K326" s="17">
        <v>0</v>
      </c>
      <c r="L326" s="17">
        <v>0</v>
      </c>
      <c r="M326" s="17">
        <v>0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7">
        <v>0</v>
      </c>
      <c r="U326" s="17">
        <v>0</v>
      </c>
      <c r="V326" s="17">
        <v>0</v>
      </c>
      <c r="W326" s="17">
        <v>0</v>
      </c>
      <c r="X326" s="17">
        <v>0</v>
      </c>
      <c r="Y326" s="17">
        <v>0</v>
      </c>
      <c r="Z326" s="17">
        <v>0</v>
      </c>
      <c r="AA326" s="17">
        <v>0</v>
      </c>
      <c r="AB326" s="17">
        <v>0</v>
      </c>
      <c r="AC326" s="17">
        <v>0</v>
      </c>
      <c r="AD326" s="17">
        <v>0</v>
      </c>
    </row>
    <row r="327" spans="1:30" x14ac:dyDescent="0.25">
      <c r="A327" t="s">
        <v>312</v>
      </c>
      <c r="B327" t="s">
        <v>626</v>
      </c>
      <c r="C327" t="s">
        <v>608</v>
      </c>
      <c r="D327" t="str">
        <f>A327&amp;VLOOKUP("key_separator", Keys!$B:$C, 2, FALSE)&amp;B327&amp;VLOOKUP("key_separator", Keys!$B:$C, 2, FALSE)&amp;C327</f>
        <v>CT|nuclear|imports</v>
      </c>
      <c r="E327" s="17">
        <v>174482000000000</v>
      </c>
      <c r="F327" s="17">
        <v>175493000000000</v>
      </c>
      <c r="G327" s="17">
        <v>175493000000000</v>
      </c>
      <c r="H327" s="17">
        <v>175493000000000</v>
      </c>
      <c r="I327" s="17">
        <v>175493000000000</v>
      </c>
      <c r="J327" s="17">
        <v>175493000000000</v>
      </c>
      <c r="K327" s="17">
        <v>175493000000000</v>
      </c>
      <c r="L327" s="17">
        <v>175493000000000</v>
      </c>
      <c r="M327" s="17">
        <v>175493000000000</v>
      </c>
      <c r="N327" s="17">
        <v>175493000000000</v>
      </c>
      <c r="O327" s="17">
        <v>175493000000000</v>
      </c>
      <c r="P327" s="17">
        <v>175493000000000</v>
      </c>
      <c r="Q327" s="17">
        <v>175493000000000</v>
      </c>
      <c r="R327" s="17">
        <v>175493000000000</v>
      </c>
      <c r="S327" s="17">
        <v>175493000000000</v>
      </c>
      <c r="T327" s="17">
        <v>175493000000000</v>
      </c>
      <c r="U327" s="17">
        <v>175493000000000</v>
      </c>
      <c r="V327" s="17">
        <v>175493000000000</v>
      </c>
      <c r="W327" s="17">
        <v>175493000000000</v>
      </c>
      <c r="X327" s="17">
        <v>175493000000000</v>
      </c>
      <c r="Y327" s="17">
        <v>175493000000000</v>
      </c>
      <c r="Z327" s="17">
        <v>175493000000000</v>
      </c>
      <c r="AA327" s="17">
        <v>175493000000000</v>
      </c>
      <c r="AB327" s="17">
        <v>175493000000000</v>
      </c>
      <c r="AC327" s="17">
        <v>175493000000000</v>
      </c>
      <c r="AD327" s="17">
        <v>175493000000000</v>
      </c>
    </row>
    <row r="328" spans="1:30" x14ac:dyDescent="0.25">
      <c r="A328" t="s">
        <v>312</v>
      </c>
      <c r="B328" t="s">
        <v>626</v>
      </c>
      <c r="C328" t="s">
        <v>610</v>
      </c>
      <c r="D328" t="str">
        <f>A328&amp;VLOOKUP("key_separator", Keys!$B:$C, 2, FALSE)&amp;B328&amp;VLOOKUP("key_separator", Keys!$B:$C, 2, FALSE)&amp;C328</f>
        <v>CT|nuclear|exports</v>
      </c>
      <c r="E328" s="17">
        <v>0</v>
      </c>
      <c r="F328" s="17">
        <v>0</v>
      </c>
      <c r="G328" s="17">
        <v>0</v>
      </c>
      <c r="H328" s="17">
        <v>0</v>
      </c>
      <c r="I328" s="17">
        <v>0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0</v>
      </c>
      <c r="Q328" s="17">
        <v>0</v>
      </c>
      <c r="R328" s="17">
        <v>0</v>
      </c>
      <c r="S328" s="17">
        <v>0</v>
      </c>
      <c r="T328" s="17">
        <v>0</v>
      </c>
      <c r="U328" s="17">
        <v>0</v>
      </c>
      <c r="V328" s="17">
        <v>0</v>
      </c>
      <c r="W328" s="17">
        <v>0</v>
      </c>
      <c r="X328" s="17">
        <v>0</v>
      </c>
      <c r="Y328" s="17">
        <v>0</v>
      </c>
      <c r="Z328" s="17">
        <v>0</v>
      </c>
      <c r="AA328" s="17">
        <v>0</v>
      </c>
      <c r="AB328" s="17">
        <v>0</v>
      </c>
      <c r="AC328" s="17">
        <v>0</v>
      </c>
      <c r="AD328" s="17">
        <v>0</v>
      </c>
    </row>
    <row r="329" spans="1:30" x14ac:dyDescent="0.25">
      <c r="A329" t="s">
        <v>312</v>
      </c>
      <c r="B329" t="s">
        <v>6630</v>
      </c>
      <c r="C329" t="s">
        <v>605</v>
      </c>
      <c r="D329" t="str">
        <f>A329&amp;VLOOKUP("key_separator", Keys!$B:$C, 2, FALSE)&amp;B329&amp;VLOOKUP("key_separator", Keys!$B:$C, 2, FALSE)&amp;C329</f>
        <v>CT|hydro|production</v>
      </c>
      <c r="E329" s="17">
        <v>0</v>
      </c>
      <c r="F329" s="17">
        <v>0</v>
      </c>
      <c r="G329" s="17">
        <v>0</v>
      </c>
      <c r="H329" s="17">
        <v>0</v>
      </c>
      <c r="I329" s="17">
        <v>0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0</v>
      </c>
      <c r="Q329" s="17">
        <v>0</v>
      </c>
      <c r="R329" s="17">
        <v>0</v>
      </c>
      <c r="S329" s="17">
        <v>0</v>
      </c>
      <c r="T329" s="17">
        <v>0</v>
      </c>
      <c r="U329" s="17">
        <v>0</v>
      </c>
      <c r="V329" s="17">
        <v>0</v>
      </c>
      <c r="W329" s="17">
        <v>0</v>
      </c>
      <c r="X329" s="17">
        <v>0</v>
      </c>
      <c r="Y329" s="17">
        <v>0</v>
      </c>
      <c r="Z329" s="17">
        <v>0</v>
      </c>
      <c r="AA329" s="17">
        <v>0</v>
      </c>
      <c r="AB329" s="17">
        <v>0</v>
      </c>
      <c r="AC329" s="17">
        <v>0</v>
      </c>
      <c r="AD329" s="17">
        <v>0</v>
      </c>
    </row>
    <row r="330" spans="1:30" x14ac:dyDescent="0.25">
      <c r="A330" t="s">
        <v>312</v>
      </c>
      <c r="B330" t="s">
        <v>6630</v>
      </c>
      <c r="C330" t="s">
        <v>608</v>
      </c>
      <c r="D330" t="str">
        <f>A330&amp;VLOOKUP("key_separator", Keys!$B:$C, 2, FALSE)&amp;B330&amp;VLOOKUP("key_separator", Keys!$B:$C, 2, FALSE)&amp;C330</f>
        <v>CT|hydro|imports</v>
      </c>
      <c r="E330" s="17">
        <v>0</v>
      </c>
      <c r="F330" s="17">
        <v>0</v>
      </c>
      <c r="G330" s="17">
        <v>0</v>
      </c>
      <c r="H330" s="17">
        <v>0</v>
      </c>
      <c r="I330" s="17">
        <v>0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0</v>
      </c>
      <c r="Q330" s="17">
        <v>0</v>
      </c>
      <c r="R330" s="17">
        <v>0</v>
      </c>
      <c r="S330" s="17">
        <v>0</v>
      </c>
      <c r="T330" s="17">
        <v>0</v>
      </c>
      <c r="U330" s="17">
        <v>0</v>
      </c>
      <c r="V330" s="17">
        <v>0</v>
      </c>
      <c r="W330" s="17">
        <v>0</v>
      </c>
      <c r="X330" s="17">
        <v>0</v>
      </c>
      <c r="Y330" s="17">
        <v>0</v>
      </c>
      <c r="Z330" s="17">
        <v>0</v>
      </c>
      <c r="AA330" s="17">
        <v>0</v>
      </c>
      <c r="AB330" s="17">
        <v>0</v>
      </c>
      <c r="AC330" s="17">
        <v>0</v>
      </c>
      <c r="AD330" s="17">
        <v>0</v>
      </c>
    </row>
    <row r="331" spans="1:30" x14ac:dyDescent="0.25">
      <c r="A331" t="s">
        <v>312</v>
      </c>
      <c r="B331" t="s">
        <v>6630</v>
      </c>
      <c r="C331" t="s">
        <v>610</v>
      </c>
      <c r="D331" t="str">
        <f>A331&amp;VLOOKUP("key_separator", Keys!$B:$C, 2, FALSE)&amp;B331&amp;VLOOKUP("key_separator", Keys!$B:$C, 2, FALSE)&amp;C331</f>
        <v>CT|hydro|exports</v>
      </c>
      <c r="E331" s="17">
        <v>0</v>
      </c>
      <c r="F331" s="17">
        <v>0</v>
      </c>
      <c r="G331" s="17">
        <v>0</v>
      </c>
      <c r="H331" s="17">
        <v>0</v>
      </c>
      <c r="I331" s="17">
        <v>0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0</v>
      </c>
      <c r="Q331" s="17">
        <v>0</v>
      </c>
      <c r="R331" s="17">
        <v>0</v>
      </c>
      <c r="S331" s="17">
        <v>0</v>
      </c>
      <c r="T331" s="17">
        <v>0</v>
      </c>
      <c r="U331" s="17">
        <v>0</v>
      </c>
      <c r="V331" s="17">
        <v>0</v>
      </c>
      <c r="W331" s="17">
        <v>0</v>
      </c>
      <c r="X331" s="17">
        <v>0</v>
      </c>
      <c r="Y331" s="17">
        <v>0</v>
      </c>
      <c r="Z331" s="17">
        <v>0</v>
      </c>
      <c r="AA331" s="17">
        <v>0</v>
      </c>
      <c r="AB331" s="17">
        <v>0</v>
      </c>
      <c r="AC331" s="17">
        <v>0</v>
      </c>
      <c r="AD331" s="17">
        <v>0</v>
      </c>
    </row>
    <row r="332" spans="1:30" x14ac:dyDescent="0.25">
      <c r="A332" t="s">
        <v>312</v>
      </c>
      <c r="B332" t="s">
        <v>6631</v>
      </c>
      <c r="C332" t="s">
        <v>605</v>
      </c>
      <c r="D332" t="str">
        <f>A332&amp;VLOOKUP("key_separator", Keys!$B:$C, 2, FALSE)&amp;B332&amp;VLOOKUP("key_separator", Keys!$B:$C, 2, FALSE)&amp;C332</f>
        <v>CT|wind|production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0</v>
      </c>
      <c r="Q332" s="17">
        <v>0</v>
      </c>
      <c r="R332" s="17">
        <v>0</v>
      </c>
      <c r="S332" s="17">
        <v>0</v>
      </c>
      <c r="T332" s="17">
        <v>0</v>
      </c>
      <c r="U332" s="17">
        <v>0</v>
      </c>
      <c r="V332" s="17">
        <v>0</v>
      </c>
      <c r="W332" s="17">
        <v>0</v>
      </c>
      <c r="X332" s="17">
        <v>0</v>
      </c>
      <c r="Y332" s="17">
        <v>0</v>
      </c>
      <c r="Z332" s="17">
        <v>0</v>
      </c>
      <c r="AA332" s="17">
        <v>0</v>
      </c>
      <c r="AB332" s="17">
        <v>0</v>
      </c>
      <c r="AC332" s="17">
        <v>0</v>
      </c>
      <c r="AD332" s="17">
        <v>0</v>
      </c>
    </row>
    <row r="333" spans="1:30" x14ac:dyDescent="0.25">
      <c r="A333" t="s">
        <v>312</v>
      </c>
      <c r="B333" t="s">
        <v>6631</v>
      </c>
      <c r="C333" t="s">
        <v>608</v>
      </c>
      <c r="D333" t="str">
        <f>A333&amp;VLOOKUP("key_separator", Keys!$B:$C, 2, FALSE)&amp;B333&amp;VLOOKUP("key_separator", Keys!$B:$C, 2, FALSE)&amp;C333</f>
        <v>CT|wind|imports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7">
        <v>0</v>
      </c>
      <c r="U333" s="17">
        <v>0</v>
      </c>
      <c r="V333" s="17">
        <v>0</v>
      </c>
      <c r="W333" s="17">
        <v>0</v>
      </c>
      <c r="X333" s="17">
        <v>0</v>
      </c>
      <c r="Y333" s="17">
        <v>0</v>
      </c>
      <c r="Z333" s="17">
        <v>0</v>
      </c>
      <c r="AA333" s="17">
        <v>0</v>
      </c>
      <c r="AB333" s="17">
        <v>0</v>
      </c>
      <c r="AC333" s="17">
        <v>0</v>
      </c>
      <c r="AD333" s="17">
        <v>0</v>
      </c>
    </row>
    <row r="334" spans="1:30" x14ac:dyDescent="0.25">
      <c r="A334" t="s">
        <v>312</v>
      </c>
      <c r="B334" t="s">
        <v>6631</v>
      </c>
      <c r="C334" t="s">
        <v>610</v>
      </c>
      <c r="D334" t="str">
        <f>A334&amp;VLOOKUP("key_separator", Keys!$B:$C, 2, FALSE)&amp;B334&amp;VLOOKUP("key_separator", Keys!$B:$C, 2, FALSE)&amp;C334</f>
        <v>CT|wind|exports</v>
      </c>
      <c r="E334" s="17">
        <v>0</v>
      </c>
      <c r="F334" s="17">
        <v>0</v>
      </c>
      <c r="G334" s="17">
        <v>0</v>
      </c>
      <c r="H334" s="17">
        <v>0</v>
      </c>
      <c r="I334" s="17">
        <v>0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0</v>
      </c>
      <c r="Q334" s="17">
        <v>0</v>
      </c>
      <c r="R334" s="17">
        <v>0</v>
      </c>
      <c r="S334" s="17">
        <v>0</v>
      </c>
      <c r="T334" s="17">
        <v>0</v>
      </c>
      <c r="U334" s="17">
        <v>0</v>
      </c>
      <c r="V334" s="17">
        <v>0</v>
      </c>
      <c r="W334" s="17">
        <v>0</v>
      </c>
      <c r="X334" s="17">
        <v>0</v>
      </c>
      <c r="Y334" s="17">
        <v>0</v>
      </c>
      <c r="Z334" s="17">
        <v>0</v>
      </c>
      <c r="AA334" s="17">
        <v>0</v>
      </c>
      <c r="AB334" s="17">
        <v>0</v>
      </c>
      <c r="AC334" s="17">
        <v>0</v>
      </c>
      <c r="AD334" s="17">
        <v>0</v>
      </c>
    </row>
    <row r="335" spans="1:30" x14ac:dyDescent="0.25">
      <c r="A335" t="s">
        <v>312</v>
      </c>
      <c r="B335" t="s">
        <v>6632</v>
      </c>
      <c r="C335" t="s">
        <v>605</v>
      </c>
      <c r="D335" t="str">
        <f>A335&amp;VLOOKUP("key_separator", Keys!$B:$C, 2, FALSE)&amp;B335&amp;VLOOKUP("key_separator", Keys!$B:$C, 2, FALSE)&amp;C335</f>
        <v>CT|solar|production</v>
      </c>
      <c r="E335" s="17">
        <v>0</v>
      </c>
      <c r="F335" s="17">
        <v>0</v>
      </c>
      <c r="G335" s="17">
        <v>0</v>
      </c>
      <c r="H335" s="17">
        <v>0</v>
      </c>
      <c r="I335" s="17">
        <v>0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0</v>
      </c>
      <c r="Q335" s="17">
        <v>0</v>
      </c>
      <c r="R335" s="17">
        <v>0</v>
      </c>
      <c r="S335" s="17">
        <v>0</v>
      </c>
      <c r="T335" s="17">
        <v>0</v>
      </c>
      <c r="U335" s="17">
        <v>0</v>
      </c>
      <c r="V335" s="17">
        <v>0</v>
      </c>
      <c r="W335" s="17">
        <v>0</v>
      </c>
      <c r="X335" s="17">
        <v>0</v>
      </c>
      <c r="Y335" s="17">
        <v>0</v>
      </c>
      <c r="Z335" s="17">
        <v>0</v>
      </c>
      <c r="AA335" s="17">
        <v>0</v>
      </c>
      <c r="AB335" s="17">
        <v>0</v>
      </c>
      <c r="AC335" s="17">
        <v>0</v>
      </c>
      <c r="AD335" s="17">
        <v>0</v>
      </c>
    </row>
    <row r="336" spans="1:30" x14ac:dyDescent="0.25">
      <c r="A336" t="s">
        <v>312</v>
      </c>
      <c r="B336" t="s">
        <v>6632</v>
      </c>
      <c r="C336" t="s">
        <v>608</v>
      </c>
      <c r="D336" t="str">
        <f>A336&amp;VLOOKUP("key_separator", Keys!$B:$C, 2, FALSE)&amp;B336&amp;VLOOKUP("key_separator", Keys!$B:$C, 2, FALSE)&amp;C336</f>
        <v>CT|solar|imports</v>
      </c>
      <c r="E336" s="17">
        <v>0</v>
      </c>
      <c r="F336" s="17">
        <v>0</v>
      </c>
      <c r="G336" s="17">
        <v>0</v>
      </c>
      <c r="H336" s="17">
        <v>0</v>
      </c>
      <c r="I336" s="17">
        <v>0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0</v>
      </c>
      <c r="Q336" s="17">
        <v>0</v>
      </c>
      <c r="R336" s="17">
        <v>0</v>
      </c>
      <c r="S336" s="17">
        <v>0</v>
      </c>
      <c r="T336" s="17">
        <v>0</v>
      </c>
      <c r="U336" s="17">
        <v>0</v>
      </c>
      <c r="V336" s="17">
        <v>0</v>
      </c>
      <c r="W336" s="17">
        <v>0</v>
      </c>
      <c r="X336" s="17">
        <v>0</v>
      </c>
      <c r="Y336" s="17">
        <v>0</v>
      </c>
      <c r="Z336" s="17">
        <v>0</v>
      </c>
      <c r="AA336" s="17">
        <v>0</v>
      </c>
      <c r="AB336" s="17">
        <v>0</v>
      </c>
      <c r="AC336" s="17">
        <v>0</v>
      </c>
      <c r="AD336" s="17">
        <v>0</v>
      </c>
    </row>
    <row r="337" spans="1:30" x14ac:dyDescent="0.25">
      <c r="A337" t="s">
        <v>312</v>
      </c>
      <c r="B337" t="s">
        <v>6632</v>
      </c>
      <c r="C337" t="s">
        <v>610</v>
      </c>
      <c r="D337" t="str">
        <f>A337&amp;VLOOKUP("key_separator", Keys!$B:$C, 2, FALSE)&amp;B337&amp;VLOOKUP("key_separator", Keys!$B:$C, 2, FALSE)&amp;C337</f>
        <v>CT|solar|exports</v>
      </c>
      <c r="E337" s="17">
        <v>0</v>
      </c>
      <c r="F337" s="17">
        <v>0</v>
      </c>
      <c r="G337" s="17">
        <v>0</v>
      </c>
      <c r="H337" s="17">
        <v>0</v>
      </c>
      <c r="I337" s="17">
        <v>0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0</v>
      </c>
      <c r="Q337" s="17">
        <v>0</v>
      </c>
      <c r="R337" s="17">
        <v>0</v>
      </c>
      <c r="S337" s="17">
        <v>0</v>
      </c>
      <c r="T337" s="17">
        <v>0</v>
      </c>
      <c r="U337" s="17">
        <v>0</v>
      </c>
      <c r="V337" s="17">
        <v>0</v>
      </c>
      <c r="W337" s="17">
        <v>0</v>
      </c>
      <c r="X337" s="17">
        <v>0</v>
      </c>
      <c r="Y337" s="17">
        <v>0</v>
      </c>
      <c r="Z337" s="17">
        <v>0</v>
      </c>
      <c r="AA337" s="17">
        <v>0</v>
      </c>
      <c r="AB337" s="17">
        <v>0</v>
      </c>
      <c r="AC337" s="17">
        <v>0</v>
      </c>
      <c r="AD337" s="17">
        <v>0</v>
      </c>
    </row>
    <row r="338" spans="1:30" x14ac:dyDescent="0.25">
      <c r="A338" t="s">
        <v>312</v>
      </c>
      <c r="B338" t="s">
        <v>6615</v>
      </c>
      <c r="C338" t="s">
        <v>605</v>
      </c>
      <c r="D338" t="str">
        <f>A338&amp;VLOOKUP("key_separator", Keys!$B:$C, 2, FALSE)&amp;B338&amp;VLOOKUP("key_separator", Keys!$B:$C, 2, FALSE)&amp;C338</f>
        <v>CT|biomass|production</v>
      </c>
      <c r="E338" s="17">
        <v>0</v>
      </c>
      <c r="F338" s="17">
        <v>0</v>
      </c>
      <c r="G338" s="17">
        <v>0</v>
      </c>
      <c r="H338" s="17">
        <v>0</v>
      </c>
      <c r="I338" s="17">
        <v>0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0</v>
      </c>
      <c r="Q338" s="17">
        <v>0</v>
      </c>
      <c r="R338" s="17">
        <v>0</v>
      </c>
      <c r="S338" s="17">
        <v>0</v>
      </c>
      <c r="T338" s="17">
        <v>0</v>
      </c>
      <c r="U338" s="17">
        <v>0</v>
      </c>
      <c r="V338" s="17">
        <v>0</v>
      </c>
      <c r="W338" s="17">
        <v>0</v>
      </c>
      <c r="X338" s="17">
        <v>0</v>
      </c>
      <c r="Y338" s="17">
        <v>0</v>
      </c>
      <c r="Z338" s="17">
        <v>0</v>
      </c>
      <c r="AA338" s="17">
        <v>0</v>
      </c>
      <c r="AB338" s="17">
        <v>0</v>
      </c>
      <c r="AC338" s="17">
        <v>0</v>
      </c>
      <c r="AD338" s="17">
        <v>0</v>
      </c>
    </row>
    <row r="339" spans="1:30" x14ac:dyDescent="0.25">
      <c r="A339" t="s">
        <v>312</v>
      </c>
      <c r="B339" t="s">
        <v>6615</v>
      </c>
      <c r="C339" t="s">
        <v>608</v>
      </c>
      <c r="D339" t="str">
        <f>A339&amp;VLOOKUP("key_separator", Keys!$B:$C, 2, FALSE)&amp;B339&amp;VLOOKUP("key_separator", Keys!$B:$C, 2, FALSE)&amp;C339</f>
        <v>CT|biomass|imports</v>
      </c>
      <c r="E339" s="17">
        <v>17296600000000</v>
      </c>
      <c r="F339" s="17">
        <v>15052800000000</v>
      </c>
      <c r="G339" s="17">
        <v>14718700000000</v>
      </c>
      <c r="H339" s="17">
        <v>14523400000000</v>
      </c>
      <c r="I339" s="17">
        <v>14259900000000</v>
      </c>
      <c r="J339" s="17">
        <v>14031600000000</v>
      </c>
      <c r="K339" s="17">
        <v>13834900000000</v>
      </c>
      <c r="L339" s="17">
        <v>13682400000000</v>
      </c>
      <c r="M339" s="17">
        <v>13571300000000</v>
      </c>
      <c r="N339" s="17">
        <v>12588400000000</v>
      </c>
      <c r="O339" s="17">
        <v>12343300000000</v>
      </c>
      <c r="P339" s="17">
        <v>12096700000000</v>
      </c>
      <c r="Q339" s="17">
        <v>11864700000000</v>
      </c>
      <c r="R339" s="17">
        <v>11656100000000</v>
      </c>
      <c r="S339" s="17">
        <v>11440000000000</v>
      </c>
      <c r="T339" s="17">
        <v>11228200000000</v>
      </c>
      <c r="U339" s="17">
        <v>11004500000000</v>
      </c>
      <c r="V339" s="17">
        <v>10812500000000</v>
      </c>
      <c r="W339" s="17">
        <v>10619900000000</v>
      </c>
      <c r="X339" s="17">
        <v>10516700000000</v>
      </c>
      <c r="Y339" s="17">
        <v>10376400000000</v>
      </c>
      <c r="Z339" s="17">
        <v>10314200000000</v>
      </c>
      <c r="AA339" s="17">
        <v>10340200000000</v>
      </c>
      <c r="AB339" s="17">
        <v>10290400000000</v>
      </c>
      <c r="AC339" s="17">
        <v>10340500000000</v>
      </c>
      <c r="AD339" s="17">
        <v>10313400000000</v>
      </c>
    </row>
    <row r="340" spans="1:30" x14ac:dyDescent="0.25">
      <c r="A340" t="s">
        <v>312</v>
      </c>
      <c r="B340" t="s">
        <v>6615</v>
      </c>
      <c r="C340" t="s">
        <v>610</v>
      </c>
      <c r="D340" t="str">
        <f>A340&amp;VLOOKUP("key_separator", Keys!$B:$C, 2, FALSE)&amp;B340&amp;VLOOKUP("key_separator", Keys!$B:$C, 2, FALSE)&amp;C340</f>
        <v>CT|biomass|exports</v>
      </c>
      <c r="E340" s="17">
        <v>0</v>
      </c>
      <c r="F340" s="17">
        <v>0</v>
      </c>
      <c r="G340" s="17">
        <v>0</v>
      </c>
      <c r="H340" s="17">
        <v>0</v>
      </c>
      <c r="I340" s="17">
        <v>0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0</v>
      </c>
      <c r="Q340" s="17">
        <v>0</v>
      </c>
      <c r="R340" s="17">
        <v>0</v>
      </c>
      <c r="S340" s="17">
        <v>0</v>
      </c>
      <c r="T340" s="17">
        <v>0</v>
      </c>
      <c r="U340" s="17">
        <v>0</v>
      </c>
      <c r="V340" s="17">
        <v>0</v>
      </c>
      <c r="W340" s="17">
        <v>0</v>
      </c>
      <c r="X340" s="17">
        <v>0</v>
      </c>
      <c r="Y340" s="17">
        <v>0</v>
      </c>
      <c r="Z340" s="17">
        <v>0</v>
      </c>
      <c r="AA340" s="17">
        <v>0</v>
      </c>
      <c r="AB340" s="17">
        <v>0</v>
      </c>
      <c r="AC340" s="17">
        <v>0</v>
      </c>
      <c r="AD340" s="17">
        <v>0</v>
      </c>
    </row>
    <row r="341" spans="1:30" x14ac:dyDescent="0.25">
      <c r="A341" t="s">
        <v>312</v>
      </c>
      <c r="B341" t="s">
        <v>6616</v>
      </c>
      <c r="C341" t="s">
        <v>605</v>
      </c>
      <c r="D341" t="str">
        <f>A341&amp;VLOOKUP("key_separator", Keys!$B:$C, 2, FALSE)&amp;B341&amp;VLOOKUP("key_separator", Keys!$B:$C, 2, FALSE)&amp;C341</f>
        <v>CT|petroleum gasoline|production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0</v>
      </c>
      <c r="Q341" s="17">
        <v>0</v>
      </c>
      <c r="R341" s="17">
        <v>0</v>
      </c>
      <c r="S341" s="17">
        <v>0</v>
      </c>
      <c r="T341" s="17">
        <v>0</v>
      </c>
      <c r="U341" s="17">
        <v>0</v>
      </c>
      <c r="V341" s="17">
        <v>0</v>
      </c>
      <c r="W341" s="17">
        <v>0</v>
      </c>
      <c r="X341" s="17">
        <v>0</v>
      </c>
      <c r="Y341" s="17">
        <v>0</v>
      </c>
      <c r="Z341" s="17">
        <v>0</v>
      </c>
      <c r="AA341" s="17">
        <v>0</v>
      </c>
      <c r="AB341" s="17">
        <v>0</v>
      </c>
      <c r="AC341" s="17">
        <v>0</v>
      </c>
      <c r="AD341" s="17">
        <v>0</v>
      </c>
    </row>
    <row r="342" spans="1:30" x14ac:dyDescent="0.25">
      <c r="A342" t="s">
        <v>312</v>
      </c>
      <c r="B342" t="s">
        <v>6616</v>
      </c>
      <c r="C342" t="s">
        <v>608</v>
      </c>
      <c r="D342" t="str">
        <f>A342&amp;VLOOKUP("key_separator", Keys!$B:$C, 2, FALSE)&amp;B342&amp;VLOOKUP("key_separator", Keys!$B:$C, 2, FALSE)&amp;C342</f>
        <v>CT|petroleum gasoline|imports</v>
      </c>
      <c r="E342" s="17">
        <v>156637000000000</v>
      </c>
      <c r="F342" s="17">
        <v>150863000000000</v>
      </c>
      <c r="G342" s="17">
        <v>145855000000000</v>
      </c>
      <c r="H342" s="17">
        <v>140879000000000</v>
      </c>
      <c r="I342" s="17">
        <v>136264000000000</v>
      </c>
      <c r="J342" s="17">
        <v>131853000000000</v>
      </c>
      <c r="K342" s="17">
        <v>127706000000000</v>
      </c>
      <c r="L342" s="17">
        <v>123739000000000</v>
      </c>
      <c r="M342" s="17">
        <v>119686000000000</v>
      </c>
      <c r="N342" s="17">
        <v>115760000000000</v>
      </c>
      <c r="O342" s="17">
        <v>111767000000000</v>
      </c>
      <c r="P342" s="17">
        <v>107879000000000</v>
      </c>
      <c r="Q342" s="17">
        <v>104076000000000</v>
      </c>
      <c r="R342" s="17">
        <v>100314000000000</v>
      </c>
      <c r="S342" s="17">
        <v>96596900000000</v>
      </c>
      <c r="T342" s="17">
        <v>92852300000000</v>
      </c>
      <c r="U342" s="17">
        <v>89056300000000</v>
      </c>
      <c r="V342" s="17">
        <v>86173300000000</v>
      </c>
      <c r="W342" s="17">
        <v>83248700000000</v>
      </c>
      <c r="X342" s="17">
        <v>80395500000000</v>
      </c>
      <c r="Y342" s="17">
        <v>77601900000000</v>
      </c>
      <c r="Z342" s="17">
        <v>74881800000000</v>
      </c>
      <c r="AA342" s="17">
        <v>72197000000000</v>
      </c>
      <c r="AB342" s="17">
        <v>69613500000000</v>
      </c>
      <c r="AC342" s="17">
        <v>67146400000000</v>
      </c>
      <c r="AD342" s="17">
        <v>64849800000000</v>
      </c>
    </row>
    <row r="343" spans="1:30" x14ac:dyDescent="0.25">
      <c r="A343" t="s">
        <v>312</v>
      </c>
      <c r="B343" t="s">
        <v>6616</v>
      </c>
      <c r="C343" t="s">
        <v>610</v>
      </c>
      <c r="D343" t="str">
        <f>A343&amp;VLOOKUP("key_separator", Keys!$B:$C, 2, FALSE)&amp;B343&amp;VLOOKUP("key_separator", Keys!$B:$C, 2, FALSE)&amp;C343</f>
        <v>CT|petroleum gasoline|exports</v>
      </c>
      <c r="E343" s="17">
        <v>0</v>
      </c>
      <c r="F343" s="17">
        <v>0</v>
      </c>
      <c r="G343" s="17">
        <v>0</v>
      </c>
      <c r="H343" s="17">
        <v>0</v>
      </c>
      <c r="I343" s="17">
        <v>0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7">
        <v>0</v>
      </c>
      <c r="U343" s="17">
        <v>0</v>
      </c>
      <c r="V343" s="17">
        <v>0</v>
      </c>
      <c r="W343" s="17">
        <v>0</v>
      </c>
      <c r="X343" s="17">
        <v>0</v>
      </c>
      <c r="Y343" s="17">
        <v>0</v>
      </c>
      <c r="Z343" s="17">
        <v>0</v>
      </c>
      <c r="AA343" s="17">
        <v>0</v>
      </c>
      <c r="AB343" s="17">
        <v>0</v>
      </c>
      <c r="AC343" s="17">
        <v>0</v>
      </c>
      <c r="AD343" s="17">
        <v>0</v>
      </c>
    </row>
    <row r="344" spans="1:30" x14ac:dyDescent="0.25">
      <c r="A344" t="s">
        <v>312</v>
      </c>
      <c r="B344" t="s">
        <v>6617</v>
      </c>
      <c r="C344" t="s">
        <v>605</v>
      </c>
      <c r="D344" t="str">
        <f>A344&amp;VLOOKUP("key_separator", Keys!$B:$C, 2, FALSE)&amp;B344&amp;VLOOKUP("key_separator", Keys!$B:$C, 2, FALSE)&amp;C344</f>
        <v>CT|petroleum diesel|production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0</v>
      </c>
      <c r="Q344" s="17">
        <v>0</v>
      </c>
      <c r="R344" s="17">
        <v>0</v>
      </c>
      <c r="S344" s="17">
        <v>0</v>
      </c>
      <c r="T344" s="17">
        <v>0</v>
      </c>
      <c r="U344" s="17">
        <v>0</v>
      </c>
      <c r="V344" s="17">
        <v>0</v>
      </c>
      <c r="W344" s="17">
        <v>0</v>
      </c>
      <c r="X344" s="17">
        <v>0</v>
      </c>
      <c r="Y344" s="17">
        <v>0</v>
      </c>
      <c r="Z344" s="17">
        <v>0</v>
      </c>
      <c r="AA344" s="17">
        <v>0</v>
      </c>
      <c r="AB344" s="17">
        <v>0</v>
      </c>
      <c r="AC344" s="17">
        <v>0</v>
      </c>
      <c r="AD344" s="17">
        <v>0</v>
      </c>
    </row>
    <row r="345" spans="1:30" x14ac:dyDescent="0.25">
      <c r="A345" t="s">
        <v>312</v>
      </c>
      <c r="B345" t="s">
        <v>6617</v>
      </c>
      <c r="C345" t="s">
        <v>608</v>
      </c>
      <c r="D345" t="str">
        <f>A345&amp;VLOOKUP("key_separator", Keys!$B:$C, 2, FALSE)&amp;B345&amp;VLOOKUP("key_separator", Keys!$B:$C, 2, FALSE)&amp;C345</f>
        <v>CT|petroleum diesel|imports</v>
      </c>
      <c r="E345" s="17">
        <v>109681000000000</v>
      </c>
      <c r="F345" s="17">
        <v>107347000000000</v>
      </c>
      <c r="G345" s="17">
        <v>106541000000000</v>
      </c>
      <c r="H345" s="17">
        <v>105218000000000</v>
      </c>
      <c r="I345" s="17">
        <v>103808000000000</v>
      </c>
      <c r="J345" s="17">
        <v>102606000000000</v>
      </c>
      <c r="K345" s="17">
        <v>101380000000000</v>
      </c>
      <c r="L345" s="17">
        <v>100253000000000</v>
      </c>
      <c r="M345" s="17">
        <v>98960000000000</v>
      </c>
      <c r="N345" s="17">
        <v>97776200000000</v>
      </c>
      <c r="O345" s="17">
        <v>96710300000000</v>
      </c>
      <c r="P345" s="17">
        <v>95549400000000</v>
      </c>
      <c r="Q345" s="17">
        <v>94404800000000</v>
      </c>
      <c r="R345" s="17">
        <v>93164300000000</v>
      </c>
      <c r="S345" s="17">
        <v>91974100000000</v>
      </c>
      <c r="T345" s="17">
        <v>90853500000000</v>
      </c>
      <c r="U345" s="17">
        <v>89698700000000</v>
      </c>
      <c r="V345" s="17">
        <v>88371500000000</v>
      </c>
      <c r="W345" s="17">
        <v>87022600000000</v>
      </c>
      <c r="X345" s="17">
        <v>85708900000000</v>
      </c>
      <c r="Y345" s="17">
        <v>84532300000000</v>
      </c>
      <c r="Z345" s="17">
        <v>83392600000000</v>
      </c>
      <c r="AA345" s="17">
        <v>82276900000000</v>
      </c>
      <c r="AB345" s="17">
        <v>81144600000000</v>
      </c>
      <c r="AC345" s="17">
        <v>80040600000000</v>
      </c>
      <c r="AD345" s="17">
        <v>78984300000000</v>
      </c>
    </row>
    <row r="346" spans="1:30" x14ac:dyDescent="0.25">
      <c r="A346" t="s">
        <v>312</v>
      </c>
      <c r="B346" t="s">
        <v>6617</v>
      </c>
      <c r="C346" t="s">
        <v>610</v>
      </c>
      <c r="D346" t="str">
        <f>A346&amp;VLOOKUP("key_separator", Keys!$B:$C, 2, FALSE)&amp;B346&amp;VLOOKUP("key_separator", Keys!$B:$C, 2, FALSE)&amp;C346</f>
        <v>CT|petroleum diesel|exports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0</v>
      </c>
      <c r="Q346" s="17">
        <v>0</v>
      </c>
      <c r="R346" s="17">
        <v>0</v>
      </c>
      <c r="S346" s="17">
        <v>0</v>
      </c>
      <c r="T346" s="17">
        <v>0</v>
      </c>
      <c r="U346" s="17">
        <v>0</v>
      </c>
      <c r="V346" s="17">
        <v>0</v>
      </c>
      <c r="W346" s="17">
        <v>0</v>
      </c>
      <c r="X346" s="17">
        <v>0</v>
      </c>
      <c r="Y346" s="17">
        <v>0</v>
      </c>
      <c r="Z346" s="17">
        <v>0</v>
      </c>
      <c r="AA346" s="17">
        <v>0</v>
      </c>
      <c r="AB346" s="17">
        <v>0</v>
      </c>
      <c r="AC346" s="17">
        <v>0</v>
      </c>
      <c r="AD346" s="17">
        <v>0</v>
      </c>
    </row>
    <row r="347" spans="1:30" x14ac:dyDescent="0.25">
      <c r="A347" t="s">
        <v>312</v>
      </c>
      <c r="B347" t="s">
        <v>542</v>
      </c>
      <c r="C347" t="s">
        <v>605</v>
      </c>
      <c r="D347" t="str">
        <f>A347&amp;VLOOKUP("key_separator", Keys!$B:$C, 2, FALSE)&amp;B347&amp;VLOOKUP("key_separator", Keys!$B:$C, 2, FALSE)&amp;C347</f>
        <v>CT|biofuel gasoline|production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0</v>
      </c>
      <c r="Q347" s="17">
        <v>0</v>
      </c>
      <c r="R347" s="17">
        <v>0</v>
      </c>
      <c r="S347" s="17">
        <v>0</v>
      </c>
      <c r="T347" s="17">
        <v>0</v>
      </c>
      <c r="U347" s="17">
        <v>0</v>
      </c>
      <c r="V347" s="17">
        <v>0</v>
      </c>
      <c r="W347" s="17">
        <v>0</v>
      </c>
      <c r="X347" s="17">
        <v>0</v>
      </c>
      <c r="Y347" s="17">
        <v>0</v>
      </c>
      <c r="Z347" s="17">
        <v>0</v>
      </c>
      <c r="AA347" s="17">
        <v>0</v>
      </c>
      <c r="AB347" s="17">
        <v>0</v>
      </c>
      <c r="AC347" s="17">
        <v>0</v>
      </c>
      <c r="AD347" s="17">
        <v>0</v>
      </c>
    </row>
    <row r="348" spans="1:30" x14ac:dyDescent="0.25">
      <c r="A348" t="s">
        <v>312</v>
      </c>
      <c r="B348" t="s">
        <v>542</v>
      </c>
      <c r="C348" t="s">
        <v>608</v>
      </c>
      <c r="D348" t="str">
        <f>A348&amp;VLOOKUP("key_separator", Keys!$B:$C, 2, FALSE)&amp;B348&amp;VLOOKUP("key_separator", Keys!$B:$C, 2, FALSE)&amp;C348</f>
        <v>CT|biofuel gasoline|imports</v>
      </c>
      <c r="E348" s="17">
        <v>11460500000000</v>
      </c>
      <c r="F348" s="17">
        <v>11038300000000</v>
      </c>
      <c r="G348" s="17">
        <v>10673500000000</v>
      </c>
      <c r="H348" s="17">
        <v>10311500000000</v>
      </c>
      <c r="I348" s="17">
        <v>9975580000000</v>
      </c>
      <c r="J348" s="17">
        <v>9654410000000</v>
      </c>
      <c r="K348" s="17">
        <v>9352520000000</v>
      </c>
      <c r="L348" s="17">
        <v>9063630000000</v>
      </c>
      <c r="M348" s="17">
        <v>8768100000000</v>
      </c>
      <c r="N348" s="17">
        <v>8481790000000</v>
      </c>
      <c r="O348" s="17">
        <v>8190330000000</v>
      </c>
      <c r="P348" s="17">
        <v>7906820000000</v>
      </c>
      <c r="Q348" s="17">
        <v>7629510000000</v>
      </c>
      <c r="R348" s="17">
        <v>7355130000000</v>
      </c>
      <c r="S348" s="17">
        <v>7084050000000</v>
      </c>
      <c r="T348" s="17">
        <v>6810830000000</v>
      </c>
      <c r="U348" s="17">
        <v>6533820000000</v>
      </c>
      <c r="V348" s="17">
        <v>6324260000000</v>
      </c>
      <c r="W348" s="17">
        <v>6111570000000</v>
      </c>
      <c r="X348" s="17">
        <v>5904110000000</v>
      </c>
      <c r="Y348" s="17">
        <v>5701030000000</v>
      </c>
      <c r="Z348" s="17">
        <v>5503360000000</v>
      </c>
      <c r="AA348" s="17">
        <v>5308280000000</v>
      </c>
      <c r="AB348" s="17">
        <v>5120660000000</v>
      </c>
      <c r="AC348" s="17">
        <v>4941620000000</v>
      </c>
      <c r="AD348" s="17">
        <v>4775160000000</v>
      </c>
    </row>
    <row r="349" spans="1:30" x14ac:dyDescent="0.25">
      <c r="A349" t="s">
        <v>312</v>
      </c>
      <c r="B349" t="s">
        <v>542</v>
      </c>
      <c r="C349" t="s">
        <v>610</v>
      </c>
      <c r="D349" t="str">
        <f>A349&amp;VLOOKUP("key_separator", Keys!$B:$C, 2, FALSE)&amp;B349&amp;VLOOKUP("key_separator", Keys!$B:$C, 2, FALSE)&amp;C349</f>
        <v>CT|biofuel gasoline|exports</v>
      </c>
      <c r="E349" s="17">
        <v>0</v>
      </c>
      <c r="F349" s="17">
        <v>0</v>
      </c>
      <c r="G349" s="17">
        <v>0</v>
      </c>
      <c r="H349" s="17">
        <v>0</v>
      </c>
      <c r="I349" s="17">
        <v>0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7">
        <v>0</v>
      </c>
      <c r="U349" s="17">
        <v>0</v>
      </c>
      <c r="V349" s="17">
        <v>0</v>
      </c>
      <c r="W349" s="17">
        <v>0</v>
      </c>
      <c r="X349" s="17">
        <v>0</v>
      </c>
      <c r="Y349" s="17">
        <v>0</v>
      </c>
      <c r="Z349" s="17">
        <v>0</v>
      </c>
      <c r="AA349" s="17">
        <v>0</v>
      </c>
      <c r="AB349" s="17">
        <v>0</v>
      </c>
      <c r="AC349" s="17">
        <v>0</v>
      </c>
      <c r="AD349" s="17">
        <v>0</v>
      </c>
    </row>
    <row r="350" spans="1:30" x14ac:dyDescent="0.25">
      <c r="A350" t="s">
        <v>312</v>
      </c>
      <c r="B350" t="s">
        <v>545</v>
      </c>
      <c r="C350" t="s">
        <v>605</v>
      </c>
      <c r="D350" t="str">
        <f>A350&amp;VLOOKUP("key_separator", Keys!$B:$C, 2, FALSE)&amp;B350&amp;VLOOKUP("key_separator", Keys!$B:$C, 2, FALSE)&amp;C350</f>
        <v>CT|biofuel diesel|production</v>
      </c>
      <c r="E350" s="17">
        <v>10680200000000</v>
      </c>
      <c r="F350" s="17">
        <v>12686600000000</v>
      </c>
      <c r="G350" s="17">
        <v>12198200000000</v>
      </c>
      <c r="H350" s="17">
        <v>12553100000000</v>
      </c>
      <c r="I350" s="17">
        <v>12721700000000</v>
      </c>
      <c r="J350" s="17">
        <v>10558600000000</v>
      </c>
      <c r="K350" s="17">
        <v>11051100000000</v>
      </c>
      <c r="L350" s="17">
        <v>11266600000000</v>
      </c>
      <c r="M350" s="17">
        <v>11777400000000</v>
      </c>
      <c r="N350" s="17">
        <v>11979500000000</v>
      </c>
      <c r="O350" s="17">
        <v>12149200000000</v>
      </c>
      <c r="P350" s="17">
        <v>11413400000000</v>
      </c>
      <c r="Q350" s="17">
        <v>11946100000000</v>
      </c>
      <c r="R350" s="17">
        <v>11831800000000</v>
      </c>
      <c r="S350" s="17">
        <v>11652600000000</v>
      </c>
      <c r="T350" s="17">
        <v>11470200000000</v>
      </c>
      <c r="U350" s="17">
        <v>11268800000000</v>
      </c>
      <c r="V350" s="17">
        <v>11068900000000</v>
      </c>
      <c r="W350" s="17">
        <v>10860100000000</v>
      </c>
      <c r="X350" s="17">
        <v>10642200000000</v>
      </c>
      <c r="Y350" s="17">
        <v>10415100000000</v>
      </c>
      <c r="Z350" s="17">
        <v>10178500000000</v>
      </c>
      <c r="AA350" s="17">
        <v>9967570000000</v>
      </c>
      <c r="AB350" s="17">
        <v>9711520000000</v>
      </c>
      <c r="AC350" s="17">
        <v>9445440000000</v>
      </c>
      <c r="AD350" s="17">
        <v>9169140000000</v>
      </c>
    </row>
    <row r="351" spans="1:30" x14ac:dyDescent="0.25">
      <c r="A351" t="s">
        <v>312</v>
      </c>
      <c r="B351" t="s">
        <v>545</v>
      </c>
      <c r="C351" t="s">
        <v>608</v>
      </c>
      <c r="D351" t="str">
        <f>A351&amp;VLOOKUP("key_separator", Keys!$B:$C, 2, FALSE)&amp;B351&amp;VLOOKUP("key_separator", Keys!$B:$C, 2, FALSE)&amp;C351</f>
        <v>CT|biofuel diesel|imports</v>
      </c>
      <c r="E351" s="17">
        <v>20167500000</v>
      </c>
      <c r="F351" s="17">
        <v>19702600000</v>
      </c>
      <c r="G351" s="17">
        <v>19429200000</v>
      </c>
      <c r="H351" s="17">
        <v>19455800000</v>
      </c>
      <c r="I351" s="17">
        <v>19549100000</v>
      </c>
      <c r="J351" s="17">
        <v>19625600000</v>
      </c>
      <c r="K351" s="17">
        <v>19717900000</v>
      </c>
      <c r="L351" s="17">
        <v>19661700000</v>
      </c>
      <c r="M351" s="17">
        <v>19557700000</v>
      </c>
      <c r="N351" s="17">
        <v>19414500000</v>
      </c>
      <c r="O351" s="17">
        <v>19191000000</v>
      </c>
      <c r="P351" s="17">
        <v>18876400000</v>
      </c>
      <c r="Q351" s="17">
        <v>18381300000</v>
      </c>
      <c r="R351" s="17">
        <v>17648400000</v>
      </c>
      <c r="S351" s="17">
        <v>16868100000</v>
      </c>
      <c r="T351" s="17">
        <v>16274200000</v>
      </c>
      <c r="U351" s="17">
        <v>15603500000</v>
      </c>
      <c r="V351" s="17">
        <v>15540100000</v>
      </c>
      <c r="W351" s="17">
        <v>15407700000</v>
      </c>
      <c r="X351" s="17">
        <v>14850800000</v>
      </c>
      <c r="Y351" s="17">
        <v>14515600000</v>
      </c>
      <c r="Z351" s="17">
        <v>14026100000</v>
      </c>
      <c r="AA351" s="17">
        <v>13374800000</v>
      </c>
      <c r="AB351" s="17">
        <v>12723400000</v>
      </c>
      <c r="AC351" s="17">
        <v>12019900000</v>
      </c>
      <c r="AD351" s="17">
        <v>11417300000</v>
      </c>
    </row>
    <row r="352" spans="1:30" x14ac:dyDescent="0.25">
      <c r="A352" t="s">
        <v>312</v>
      </c>
      <c r="B352" t="s">
        <v>545</v>
      </c>
      <c r="C352" t="s">
        <v>610</v>
      </c>
      <c r="D352" t="str">
        <f>A352&amp;VLOOKUP("key_separator", Keys!$B:$C, 2, FALSE)&amp;B352&amp;VLOOKUP("key_separator", Keys!$B:$C, 2, FALSE)&amp;C352</f>
        <v>CT|biofuel diesel|exports</v>
      </c>
      <c r="E352" s="17">
        <v>9974050000000</v>
      </c>
      <c r="F352" s="17">
        <v>11978200000000</v>
      </c>
      <c r="G352" s="17">
        <v>11486300000000</v>
      </c>
      <c r="H352" s="17">
        <v>11839700000000</v>
      </c>
      <c r="I352" s="17">
        <v>12009000000000</v>
      </c>
      <c r="J352" s="17">
        <v>9845690000000</v>
      </c>
      <c r="K352" s="17">
        <v>10340400000000</v>
      </c>
      <c r="L352" s="17">
        <v>10558900000000</v>
      </c>
      <c r="M352" s="17">
        <v>11074700000000</v>
      </c>
      <c r="N352" s="17">
        <v>11281500000000</v>
      </c>
      <c r="O352" s="17">
        <v>11456400000000</v>
      </c>
      <c r="P352" s="17">
        <v>10726600000000</v>
      </c>
      <c r="Q352" s="17">
        <v>11266500000000</v>
      </c>
      <c r="R352" s="17">
        <v>11160000000000</v>
      </c>
      <c r="S352" s="17">
        <v>10989200000000</v>
      </c>
      <c r="T352" s="17">
        <v>10813900000000</v>
      </c>
      <c r="U352" s="17">
        <v>10619900000000</v>
      </c>
      <c r="V352" s="17">
        <v>10432300000000</v>
      </c>
      <c r="W352" s="17">
        <v>10236200000000</v>
      </c>
      <c r="X352" s="17">
        <v>10030300000000</v>
      </c>
      <c r="Y352" s="17">
        <v>9813250000000</v>
      </c>
      <c r="Z352" s="17">
        <v>9586070000000</v>
      </c>
      <c r="AA352" s="17">
        <v>9383900000000</v>
      </c>
      <c r="AB352" s="17">
        <v>9137140000000</v>
      </c>
      <c r="AC352" s="17">
        <v>8880000000000</v>
      </c>
      <c r="AD352" s="17">
        <v>8612470000000</v>
      </c>
    </row>
    <row r="353" spans="1:30" x14ac:dyDescent="0.25">
      <c r="A353" t="s">
        <v>312</v>
      </c>
      <c r="B353" t="s">
        <v>6618</v>
      </c>
      <c r="C353" t="s">
        <v>605</v>
      </c>
      <c r="D353" t="str">
        <f>A353&amp;VLOOKUP("key_separator", Keys!$B:$C, 2, FALSE)&amp;B353&amp;VLOOKUP("key_separator", Keys!$B:$C, 2, FALSE)&amp;C353</f>
        <v>CT|jet fuel or kerosene|production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7">
        <v>0</v>
      </c>
      <c r="U353" s="17">
        <v>0</v>
      </c>
      <c r="V353" s="17">
        <v>0</v>
      </c>
      <c r="W353" s="17">
        <v>0</v>
      </c>
      <c r="X353" s="17">
        <v>0</v>
      </c>
      <c r="Y353" s="17">
        <v>0</v>
      </c>
      <c r="Z353" s="17">
        <v>0</v>
      </c>
      <c r="AA353" s="17">
        <v>0</v>
      </c>
      <c r="AB353" s="17">
        <v>0</v>
      </c>
      <c r="AC353" s="17">
        <v>0</v>
      </c>
      <c r="AD353" s="17">
        <v>0</v>
      </c>
    </row>
    <row r="354" spans="1:30" x14ac:dyDescent="0.25">
      <c r="A354" t="s">
        <v>312</v>
      </c>
      <c r="B354" t="s">
        <v>6618</v>
      </c>
      <c r="C354" t="s">
        <v>608</v>
      </c>
      <c r="D354" t="str">
        <f>A354&amp;VLOOKUP("key_separator", Keys!$B:$C, 2, FALSE)&amp;B354&amp;VLOOKUP("key_separator", Keys!$B:$C, 2, FALSE)&amp;C354</f>
        <v>CT|jet fuel or kerosene|imports</v>
      </c>
      <c r="E354" s="17">
        <v>9759880000000</v>
      </c>
      <c r="F354" s="17">
        <v>9854880000000</v>
      </c>
      <c r="G354" s="17">
        <v>9832780000000</v>
      </c>
      <c r="H354" s="17">
        <v>9719830000000</v>
      </c>
      <c r="I354" s="17">
        <v>9650550000000</v>
      </c>
      <c r="J354" s="17">
        <v>9620130000000</v>
      </c>
      <c r="K354" s="17">
        <v>9586330000000</v>
      </c>
      <c r="L354" s="17">
        <v>9635410000000</v>
      </c>
      <c r="M354" s="17">
        <v>9697440000000</v>
      </c>
      <c r="N354" s="17">
        <v>9779870000000</v>
      </c>
      <c r="O354" s="17">
        <v>9879200000000</v>
      </c>
      <c r="P354" s="17">
        <v>9928430000000</v>
      </c>
      <c r="Q354" s="17">
        <v>9977490000000</v>
      </c>
      <c r="R354" s="17">
        <v>10024500000000</v>
      </c>
      <c r="S354" s="17">
        <v>10064800000000</v>
      </c>
      <c r="T354" s="17">
        <v>10108000000000</v>
      </c>
      <c r="U354" s="17">
        <v>10138600000000</v>
      </c>
      <c r="V354" s="17">
        <v>10176900000000</v>
      </c>
      <c r="W354" s="17">
        <v>10223200000000</v>
      </c>
      <c r="X354" s="17">
        <v>10267800000000</v>
      </c>
      <c r="Y354" s="17">
        <v>10312200000000</v>
      </c>
      <c r="Z354" s="17">
        <v>10349200000000</v>
      </c>
      <c r="AA354" s="17">
        <v>10366300000000</v>
      </c>
      <c r="AB354" s="17">
        <v>10383200000000</v>
      </c>
      <c r="AC354" s="17">
        <v>10371200000000</v>
      </c>
      <c r="AD354" s="17">
        <v>10361000000000</v>
      </c>
    </row>
    <row r="355" spans="1:30" x14ac:dyDescent="0.25">
      <c r="A355" t="s">
        <v>312</v>
      </c>
      <c r="B355" t="s">
        <v>6618</v>
      </c>
      <c r="C355" t="s">
        <v>610</v>
      </c>
      <c r="D355" t="str">
        <f>A355&amp;VLOOKUP("key_separator", Keys!$B:$C, 2, FALSE)&amp;B355&amp;VLOOKUP("key_separator", Keys!$B:$C, 2, FALSE)&amp;C355</f>
        <v>CT|jet fuel or kerosene|exports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7">
        <v>0</v>
      </c>
      <c r="U355" s="17">
        <v>0</v>
      </c>
      <c r="V355" s="17">
        <v>0</v>
      </c>
      <c r="W355" s="17">
        <v>0</v>
      </c>
      <c r="X355" s="17">
        <v>0</v>
      </c>
      <c r="Y355" s="17">
        <v>0</v>
      </c>
      <c r="Z355" s="17">
        <v>0</v>
      </c>
      <c r="AA355" s="17">
        <v>0</v>
      </c>
      <c r="AB355" s="17">
        <v>0</v>
      </c>
      <c r="AC355" s="17">
        <v>0</v>
      </c>
      <c r="AD355" s="17">
        <v>0</v>
      </c>
    </row>
    <row r="356" spans="1:30" x14ac:dyDescent="0.25">
      <c r="A356" t="s">
        <v>312</v>
      </c>
      <c r="B356" t="s">
        <v>6633</v>
      </c>
      <c r="C356" t="s">
        <v>605</v>
      </c>
      <c r="D356" t="str">
        <f>A356&amp;VLOOKUP("key_separator", Keys!$B:$C, 2, FALSE)&amp;B356&amp;VLOOKUP("key_separator", Keys!$B:$C, 2, FALSE)&amp;C356</f>
        <v>CT|heat|production</v>
      </c>
      <c r="E356" s="17">
        <v>0</v>
      </c>
      <c r="F356" s="17">
        <v>0</v>
      </c>
      <c r="G356" s="17">
        <v>0</v>
      </c>
      <c r="H356" s="17">
        <v>0</v>
      </c>
      <c r="I356" s="17">
        <v>0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0</v>
      </c>
      <c r="Q356" s="17">
        <v>0</v>
      </c>
      <c r="R356" s="17">
        <v>0</v>
      </c>
      <c r="S356" s="17">
        <v>0</v>
      </c>
      <c r="T356" s="17">
        <v>0</v>
      </c>
      <c r="U356" s="17">
        <v>0</v>
      </c>
      <c r="V356" s="17">
        <v>0</v>
      </c>
      <c r="W356" s="17">
        <v>0</v>
      </c>
      <c r="X356" s="17">
        <v>0</v>
      </c>
      <c r="Y356" s="17">
        <v>0</v>
      </c>
      <c r="Z356" s="17">
        <v>0</v>
      </c>
      <c r="AA356" s="17">
        <v>0</v>
      </c>
      <c r="AB356" s="17">
        <v>0</v>
      </c>
      <c r="AC356" s="17">
        <v>0</v>
      </c>
      <c r="AD356" s="17">
        <v>0</v>
      </c>
    </row>
    <row r="357" spans="1:30" x14ac:dyDescent="0.25">
      <c r="A357" t="s">
        <v>312</v>
      </c>
      <c r="B357" t="s">
        <v>6633</v>
      </c>
      <c r="C357" t="s">
        <v>608</v>
      </c>
      <c r="D357" t="str">
        <f>A357&amp;VLOOKUP("key_separator", Keys!$B:$C, 2, FALSE)&amp;B357&amp;VLOOKUP("key_separator", Keys!$B:$C, 2, FALSE)&amp;C357</f>
        <v>CT|heat|imports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7">
        <v>0</v>
      </c>
      <c r="U357" s="17">
        <v>0</v>
      </c>
      <c r="V357" s="17">
        <v>0</v>
      </c>
      <c r="W357" s="17">
        <v>0</v>
      </c>
      <c r="X357" s="17">
        <v>0</v>
      </c>
      <c r="Y357" s="17">
        <v>0</v>
      </c>
      <c r="Z357" s="17">
        <v>0</v>
      </c>
      <c r="AA357" s="17">
        <v>0</v>
      </c>
      <c r="AB357" s="17">
        <v>0</v>
      </c>
      <c r="AC357" s="17">
        <v>0</v>
      </c>
      <c r="AD357" s="17">
        <v>0</v>
      </c>
    </row>
    <row r="358" spans="1:30" x14ac:dyDescent="0.25">
      <c r="A358" t="s">
        <v>312</v>
      </c>
      <c r="B358" t="s">
        <v>6633</v>
      </c>
      <c r="C358" t="s">
        <v>610</v>
      </c>
      <c r="D358" t="str">
        <f>A358&amp;VLOOKUP("key_separator", Keys!$B:$C, 2, FALSE)&amp;B358&amp;VLOOKUP("key_separator", Keys!$B:$C, 2, FALSE)&amp;C358</f>
        <v>CT|heat|exports</v>
      </c>
      <c r="E358" s="17">
        <v>0</v>
      </c>
      <c r="F358" s="17">
        <v>0</v>
      </c>
      <c r="G358" s="17">
        <v>0</v>
      </c>
      <c r="H358" s="17">
        <v>0</v>
      </c>
      <c r="I358" s="17">
        <v>0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7">
        <v>0</v>
      </c>
      <c r="U358" s="17">
        <v>0</v>
      </c>
      <c r="V358" s="17">
        <v>0</v>
      </c>
      <c r="W358" s="17">
        <v>0</v>
      </c>
      <c r="X358" s="17">
        <v>0</v>
      </c>
      <c r="Y358" s="17">
        <v>0</v>
      </c>
      <c r="Z358" s="17">
        <v>0</v>
      </c>
      <c r="AA358" s="17">
        <v>0</v>
      </c>
      <c r="AB358" s="17">
        <v>0</v>
      </c>
      <c r="AC358" s="17">
        <v>0</v>
      </c>
      <c r="AD358" s="17">
        <v>0</v>
      </c>
    </row>
    <row r="359" spans="1:30" x14ac:dyDescent="0.25">
      <c r="A359" t="s">
        <v>312</v>
      </c>
      <c r="B359" t="s">
        <v>6634</v>
      </c>
      <c r="C359" t="s">
        <v>605</v>
      </c>
      <c r="D359" t="str">
        <f>A359&amp;VLOOKUP("key_separator", Keys!$B:$C, 2, FALSE)&amp;B359&amp;VLOOKUP("key_separator", Keys!$B:$C, 2, FALSE)&amp;C359</f>
        <v>CT|geothermal|production</v>
      </c>
      <c r="E359" s="17">
        <v>0</v>
      </c>
      <c r="F359" s="17">
        <v>0</v>
      </c>
      <c r="G359" s="17">
        <v>0</v>
      </c>
      <c r="H359" s="17">
        <v>0</v>
      </c>
      <c r="I359" s="17">
        <v>0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0</v>
      </c>
      <c r="Q359" s="17">
        <v>0</v>
      </c>
      <c r="R359" s="17">
        <v>0</v>
      </c>
      <c r="S359" s="17">
        <v>0</v>
      </c>
      <c r="T359" s="17">
        <v>0</v>
      </c>
      <c r="U359" s="17">
        <v>0</v>
      </c>
      <c r="V359" s="17">
        <v>0</v>
      </c>
      <c r="W359" s="17">
        <v>0</v>
      </c>
      <c r="X359" s="17">
        <v>0</v>
      </c>
      <c r="Y359" s="17">
        <v>0</v>
      </c>
      <c r="Z359" s="17">
        <v>0</v>
      </c>
      <c r="AA359" s="17">
        <v>0</v>
      </c>
      <c r="AB359" s="17">
        <v>0</v>
      </c>
      <c r="AC359" s="17">
        <v>0</v>
      </c>
      <c r="AD359" s="17">
        <v>0</v>
      </c>
    </row>
    <row r="360" spans="1:30" x14ac:dyDescent="0.25">
      <c r="A360" t="s">
        <v>312</v>
      </c>
      <c r="B360" t="s">
        <v>6634</v>
      </c>
      <c r="C360" t="s">
        <v>608</v>
      </c>
      <c r="D360" t="str">
        <f>A360&amp;VLOOKUP("key_separator", Keys!$B:$C, 2, FALSE)&amp;B360&amp;VLOOKUP("key_separator", Keys!$B:$C, 2, FALSE)&amp;C360</f>
        <v>CT|geothermal|imports</v>
      </c>
      <c r="E360" s="17">
        <v>0</v>
      </c>
      <c r="F360" s="17">
        <v>0</v>
      </c>
      <c r="G360" s="17">
        <v>0</v>
      </c>
      <c r="H360" s="17">
        <v>0</v>
      </c>
      <c r="I360" s="17">
        <v>0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0</v>
      </c>
      <c r="Q360" s="17">
        <v>0</v>
      </c>
      <c r="R360" s="17">
        <v>0</v>
      </c>
      <c r="S360" s="17">
        <v>0</v>
      </c>
      <c r="T360" s="17">
        <v>0</v>
      </c>
      <c r="U360" s="17">
        <v>0</v>
      </c>
      <c r="V360" s="17">
        <v>0</v>
      </c>
      <c r="W360" s="17">
        <v>0</v>
      </c>
      <c r="X360" s="17">
        <v>0</v>
      </c>
      <c r="Y360" s="17">
        <v>0</v>
      </c>
      <c r="Z360" s="17">
        <v>0</v>
      </c>
      <c r="AA360" s="17">
        <v>0</v>
      </c>
      <c r="AB360" s="17">
        <v>0</v>
      </c>
      <c r="AC360" s="17">
        <v>0</v>
      </c>
      <c r="AD360" s="17">
        <v>0</v>
      </c>
    </row>
    <row r="361" spans="1:30" x14ac:dyDescent="0.25">
      <c r="A361" t="s">
        <v>312</v>
      </c>
      <c r="B361" t="s">
        <v>6634</v>
      </c>
      <c r="C361" t="s">
        <v>610</v>
      </c>
      <c r="D361" t="str">
        <f>A361&amp;VLOOKUP("key_separator", Keys!$B:$C, 2, FALSE)&amp;B361&amp;VLOOKUP("key_separator", Keys!$B:$C, 2, FALSE)&amp;C361</f>
        <v>CT|geothermal|exports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0</v>
      </c>
      <c r="Q361" s="17">
        <v>0</v>
      </c>
      <c r="R361" s="17">
        <v>0</v>
      </c>
      <c r="S361" s="17">
        <v>0</v>
      </c>
      <c r="T361" s="17">
        <v>0</v>
      </c>
      <c r="U361" s="17">
        <v>0</v>
      </c>
      <c r="V361" s="17">
        <v>0</v>
      </c>
      <c r="W361" s="17">
        <v>0</v>
      </c>
      <c r="X361" s="17">
        <v>0</v>
      </c>
      <c r="Y361" s="17">
        <v>0</v>
      </c>
      <c r="Z361" s="17">
        <v>0</v>
      </c>
      <c r="AA361" s="17">
        <v>0</v>
      </c>
      <c r="AB361" s="17">
        <v>0</v>
      </c>
      <c r="AC361" s="17">
        <v>0</v>
      </c>
      <c r="AD361" s="17">
        <v>0</v>
      </c>
    </row>
    <row r="362" spans="1:30" x14ac:dyDescent="0.25">
      <c r="A362" t="s">
        <v>312</v>
      </c>
      <c r="B362" t="s">
        <v>500</v>
      </c>
      <c r="C362" t="s">
        <v>605</v>
      </c>
      <c r="D362" t="str">
        <f>A362&amp;VLOOKUP("key_separator", Keys!$B:$C, 2, FALSE)&amp;B362&amp;VLOOKUP("key_separator", Keys!$B:$C, 2, FALSE)&amp;C362</f>
        <v>CT|lignite|production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0</v>
      </c>
      <c r="Q362" s="17">
        <v>0</v>
      </c>
      <c r="R362" s="17">
        <v>0</v>
      </c>
      <c r="S362" s="17">
        <v>0</v>
      </c>
      <c r="T362" s="17">
        <v>0</v>
      </c>
      <c r="U362" s="17">
        <v>0</v>
      </c>
      <c r="V362" s="17">
        <v>0</v>
      </c>
      <c r="W362" s="17">
        <v>0</v>
      </c>
      <c r="X362" s="17">
        <v>0</v>
      </c>
      <c r="Y362" s="17">
        <v>0</v>
      </c>
      <c r="Z362" s="17">
        <v>0</v>
      </c>
      <c r="AA362" s="17">
        <v>0</v>
      </c>
      <c r="AB362" s="17">
        <v>0</v>
      </c>
      <c r="AC362" s="17">
        <v>0</v>
      </c>
      <c r="AD362" s="17">
        <v>0</v>
      </c>
    </row>
    <row r="363" spans="1:30" x14ac:dyDescent="0.25">
      <c r="A363" t="s">
        <v>312</v>
      </c>
      <c r="B363" t="s">
        <v>500</v>
      </c>
      <c r="C363" t="s">
        <v>608</v>
      </c>
      <c r="D363" t="str">
        <f>A363&amp;VLOOKUP("key_separator", Keys!$B:$C, 2, FALSE)&amp;B363&amp;VLOOKUP("key_separator", Keys!$B:$C, 2, FALSE)&amp;C363</f>
        <v>CT|lignite|imports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0</v>
      </c>
      <c r="Q363" s="17">
        <v>0</v>
      </c>
      <c r="R363" s="17">
        <v>0</v>
      </c>
      <c r="S363" s="17">
        <v>0</v>
      </c>
      <c r="T363" s="17">
        <v>0</v>
      </c>
      <c r="U363" s="17">
        <v>0</v>
      </c>
      <c r="V363" s="17">
        <v>0</v>
      </c>
      <c r="W363" s="17">
        <v>0</v>
      </c>
      <c r="X363" s="17">
        <v>0</v>
      </c>
      <c r="Y363" s="17">
        <v>0</v>
      </c>
      <c r="Z363" s="17">
        <v>0</v>
      </c>
      <c r="AA363" s="17">
        <v>0</v>
      </c>
      <c r="AB363" s="17">
        <v>0</v>
      </c>
      <c r="AC363" s="17">
        <v>0</v>
      </c>
      <c r="AD363" s="17">
        <v>0</v>
      </c>
    </row>
    <row r="364" spans="1:30" x14ac:dyDescent="0.25">
      <c r="A364" t="s">
        <v>312</v>
      </c>
      <c r="B364" t="s">
        <v>500</v>
      </c>
      <c r="C364" t="s">
        <v>610</v>
      </c>
      <c r="D364" t="str">
        <f>A364&amp;VLOOKUP("key_separator", Keys!$B:$C, 2, FALSE)&amp;B364&amp;VLOOKUP("key_separator", Keys!$B:$C, 2, FALSE)&amp;C364</f>
        <v>CT|lignite|exports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0</v>
      </c>
      <c r="Q364" s="17">
        <v>0</v>
      </c>
      <c r="R364" s="17">
        <v>0</v>
      </c>
      <c r="S364" s="17">
        <v>0</v>
      </c>
      <c r="T364" s="17">
        <v>0</v>
      </c>
      <c r="U364" s="17">
        <v>0</v>
      </c>
      <c r="V364" s="17">
        <v>0</v>
      </c>
      <c r="W364" s="17">
        <v>0</v>
      </c>
      <c r="X364" s="17">
        <v>0</v>
      </c>
      <c r="Y364" s="17">
        <v>0</v>
      </c>
      <c r="Z364" s="17">
        <v>0</v>
      </c>
      <c r="AA364" s="17">
        <v>0</v>
      </c>
      <c r="AB364" s="17">
        <v>0</v>
      </c>
      <c r="AC364" s="17">
        <v>0</v>
      </c>
      <c r="AD364" s="17">
        <v>0</v>
      </c>
    </row>
    <row r="365" spans="1:30" x14ac:dyDescent="0.25">
      <c r="A365" t="s">
        <v>312</v>
      </c>
      <c r="B365" t="s">
        <v>539</v>
      </c>
      <c r="C365" t="s">
        <v>605</v>
      </c>
      <c r="D365" t="str">
        <f>A365&amp;VLOOKUP("key_separator", Keys!$B:$C, 2, FALSE)&amp;B365&amp;VLOOKUP("key_separator", Keys!$B:$C, 2, FALSE)&amp;C365</f>
        <v>CT|crude oil|production</v>
      </c>
      <c r="E365" s="17">
        <v>0</v>
      </c>
      <c r="F365" s="17">
        <v>0</v>
      </c>
      <c r="G365" s="17">
        <v>0</v>
      </c>
      <c r="H365" s="17">
        <v>0</v>
      </c>
      <c r="I365" s="17">
        <v>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0</v>
      </c>
      <c r="Q365" s="17">
        <v>0</v>
      </c>
      <c r="R365" s="17">
        <v>0</v>
      </c>
      <c r="S365" s="17">
        <v>0</v>
      </c>
      <c r="T365" s="17">
        <v>0</v>
      </c>
      <c r="U365" s="17">
        <v>0</v>
      </c>
      <c r="V365" s="17">
        <v>0</v>
      </c>
      <c r="W365" s="17">
        <v>0</v>
      </c>
      <c r="X365" s="17">
        <v>0</v>
      </c>
      <c r="Y365" s="17">
        <v>0</v>
      </c>
      <c r="Z365" s="17">
        <v>0</v>
      </c>
      <c r="AA365" s="17">
        <v>0</v>
      </c>
      <c r="AB365" s="17">
        <v>0</v>
      </c>
      <c r="AC365" s="17">
        <v>0</v>
      </c>
      <c r="AD365" s="17">
        <v>0</v>
      </c>
    </row>
    <row r="366" spans="1:30" x14ac:dyDescent="0.25">
      <c r="A366" t="s">
        <v>312</v>
      </c>
      <c r="B366" t="s">
        <v>539</v>
      </c>
      <c r="C366" t="s">
        <v>608</v>
      </c>
      <c r="D366" t="str">
        <f>A366&amp;VLOOKUP("key_separator", Keys!$B:$C, 2, FALSE)&amp;B366&amp;VLOOKUP("key_separator", Keys!$B:$C, 2, FALSE)&amp;C366</f>
        <v>CT|crude oil|imports</v>
      </c>
      <c r="E366" s="17">
        <v>18366500000000</v>
      </c>
      <c r="F366" s="17">
        <v>16132700000000</v>
      </c>
      <c r="G366" s="17">
        <v>18955800000000</v>
      </c>
      <c r="H366" s="17">
        <v>19160800000000</v>
      </c>
      <c r="I366" s="17">
        <v>19528300000000</v>
      </c>
      <c r="J366" s="17">
        <v>23542600000000</v>
      </c>
      <c r="K366" s="17">
        <v>29723300000000</v>
      </c>
      <c r="L366" s="17">
        <v>31396200000000</v>
      </c>
      <c r="M366" s="17">
        <v>31862600000000</v>
      </c>
      <c r="N366" s="17">
        <v>31736900000000</v>
      </c>
      <c r="O366" s="17">
        <v>32344500000000</v>
      </c>
      <c r="P366" s="17">
        <v>33279100000000</v>
      </c>
      <c r="Q366" s="17">
        <v>34619200000000</v>
      </c>
      <c r="R366" s="17">
        <v>36308300000000</v>
      </c>
      <c r="S366" s="17">
        <v>37588000000000</v>
      </c>
      <c r="T366" s="17">
        <v>38867500000000</v>
      </c>
      <c r="U366" s="17">
        <v>40333900000000</v>
      </c>
      <c r="V366" s="17">
        <v>40454500000000</v>
      </c>
      <c r="W366" s="17">
        <v>40664600000000</v>
      </c>
      <c r="X366" s="17">
        <v>40756100000000</v>
      </c>
      <c r="Y366" s="17">
        <v>40608000000000</v>
      </c>
      <c r="Z366" s="17">
        <v>41183000000000</v>
      </c>
      <c r="AA366" s="17">
        <v>42261200000000</v>
      </c>
      <c r="AB366" s="17">
        <v>44201800000000</v>
      </c>
      <c r="AC366" s="17">
        <v>45570400000000</v>
      </c>
      <c r="AD366" s="17">
        <v>46675000000000</v>
      </c>
    </row>
    <row r="367" spans="1:30" x14ac:dyDescent="0.25">
      <c r="A367" t="s">
        <v>312</v>
      </c>
      <c r="B367" t="s">
        <v>539</v>
      </c>
      <c r="C367" t="s">
        <v>610</v>
      </c>
      <c r="D367" t="str">
        <f>A367&amp;VLOOKUP("key_separator", Keys!$B:$C, 2, FALSE)&amp;B367&amp;VLOOKUP("key_separator", Keys!$B:$C, 2, FALSE)&amp;C367</f>
        <v>CT|crude oil|exports</v>
      </c>
      <c r="E367" s="17">
        <v>17753500000000</v>
      </c>
      <c r="F367" s="17">
        <v>16132700000000</v>
      </c>
      <c r="G367" s="17">
        <v>18955800000000</v>
      </c>
      <c r="H367" s="17">
        <v>19160800000000</v>
      </c>
      <c r="I367" s="17">
        <v>19528300000000</v>
      </c>
      <c r="J367" s="17">
        <v>23542600000000</v>
      </c>
      <c r="K367" s="17">
        <v>29723300000000</v>
      </c>
      <c r="L367" s="17">
        <v>31396200000000</v>
      </c>
      <c r="M367" s="17">
        <v>31862600000000</v>
      </c>
      <c r="N367" s="17">
        <v>31736900000000</v>
      </c>
      <c r="O367" s="17">
        <v>32344500000000</v>
      </c>
      <c r="P367" s="17">
        <v>33279100000000</v>
      </c>
      <c r="Q367" s="17">
        <v>34619200000000</v>
      </c>
      <c r="R367" s="17">
        <v>36308300000000</v>
      </c>
      <c r="S367" s="17">
        <v>37588000000000</v>
      </c>
      <c r="T367" s="17">
        <v>38867500000000</v>
      </c>
      <c r="U367" s="17">
        <v>40333900000000</v>
      </c>
      <c r="V367" s="17">
        <v>40454500000000</v>
      </c>
      <c r="W367" s="17">
        <v>40664600000000</v>
      </c>
      <c r="X367" s="17">
        <v>40756100000000</v>
      </c>
      <c r="Y367" s="17">
        <v>40608000000000</v>
      </c>
      <c r="Z367" s="17">
        <v>41183000000000</v>
      </c>
      <c r="AA367" s="17">
        <v>42261200000000</v>
      </c>
      <c r="AB367" s="17">
        <v>44201800000000</v>
      </c>
      <c r="AC367" s="17">
        <v>45570400000000</v>
      </c>
      <c r="AD367" s="17">
        <v>46675000000000</v>
      </c>
    </row>
    <row r="368" spans="1:30" x14ac:dyDescent="0.25">
      <c r="A368" t="s">
        <v>312</v>
      </c>
      <c r="B368" t="s">
        <v>6635</v>
      </c>
      <c r="C368" t="s">
        <v>605</v>
      </c>
      <c r="D368" t="str">
        <f>A368&amp;VLOOKUP("key_separator", Keys!$B:$C, 2, FALSE)&amp;B368&amp;VLOOKUP("key_separator", Keys!$B:$C, 2, FALSE)&amp;C368</f>
        <v>CT|heavy or residual fuel oil|production</v>
      </c>
      <c r="E368" s="17">
        <v>0</v>
      </c>
      <c r="F368" s="17">
        <v>0</v>
      </c>
      <c r="G368" s="17">
        <v>0</v>
      </c>
      <c r="H368" s="17">
        <v>0</v>
      </c>
      <c r="I368" s="17">
        <v>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0</v>
      </c>
      <c r="Q368" s="17">
        <v>0</v>
      </c>
      <c r="R368" s="17">
        <v>0</v>
      </c>
      <c r="S368" s="17">
        <v>0</v>
      </c>
      <c r="T368" s="17">
        <v>0</v>
      </c>
      <c r="U368" s="17">
        <v>0</v>
      </c>
      <c r="V368" s="17">
        <v>0</v>
      </c>
      <c r="W368" s="17">
        <v>0</v>
      </c>
      <c r="X368" s="17">
        <v>0</v>
      </c>
      <c r="Y368" s="17">
        <v>0</v>
      </c>
      <c r="Z368" s="17">
        <v>0</v>
      </c>
      <c r="AA368" s="17">
        <v>0</v>
      </c>
      <c r="AB368" s="17">
        <v>0</v>
      </c>
      <c r="AC368" s="17">
        <v>0</v>
      </c>
      <c r="AD368" s="17">
        <v>0</v>
      </c>
    </row>
    <row r="369" spans="1:30" x14ac:dyDescent="0.25">
      <c r="A369" t="s">
        <v>312</v>
      </c>
      <c r="B369" t="s">
        <v>6635</v>
      </c>
      <c r="C369" t="s">
        <v>608</v>
      </c>
      <c r="D369" t="str">
        <f>A369&amp;VLOOKUP("key_separator", Keys!$B:$C, 2, FALSE)&amp;B369&amp;VLOOKUP("key_separator", Keys!$B:$C, 2, FALSE)&amp;C369</f>
        <v>CT|heavy or residual fuel oil|imports</v>
      </c>
      <c r="E369" s="17">
        <v>10748700000000</v>
      </c>
      <c r="F369" s="17">
        <v>10973300000000</v>
      </c>
      <c r="G369" s="17">
        <v>11035000000000</v>
      </c>
      <c r="H369" s="17">
        <v>11122100000000</v>
      </c>
      <c r="I369" s="17">
        <v>11309200000000</v>
      </c>
      <c r="J369" s="17">
        <v>11507300000000</v>
      </c>
      <c r="K369" s="17">
        <v>11676900000000</v>
      </c>
      <c r="L369" s="17">
        <v>11853700000000</v>
      </c>
      <c r="M369" s="17">
        <v>11996900000000</v>
      </c>
      <c r="N369" s="17">
        <v>12091600000000</v>
      </c>
      <c r="O369" s="17">
        <v>12206700000000</v>
      </c>
      <c r="P369" s="17">
        <v>12300300000000</v>
      </c>
      <c r="Q369" s="17">
        <v>12369900000000</v>
      </c>
      <c r="R369" s="17">
        <v>12415000000000</v>
      </c>
      <c r="S369" s="17">
        <v>12444800000000</v>
      </c>
      <c r="T369" s="17">
        <v>12446100000000</v>
      </c>
      <c r="U369" s="17">
        <v>12432700000000</v>
      </c>
      <c r="V369" s="17">
        <v>12463700000000</v>
      </c>
      <c r="W369" s="17">
        <v>12476200000000</v>
      </c>
      <c r="X369" s="17">
        <v>12498300000000</v>
      </c>
      <c r="Y369" s="17">
        <v>12571800000000</v>
      </c>
      <c r="Z369" s="17">
        <v>12651000000000</v>
      </c>
      <c r="AA369" s="17">
        <v>12719200000000</v>
      </c>
      <c r="AB369" s="17">
        <v>12789400000000</v>
      </c>
      <c r="AC369" s="17">
        <v>12874000000000</v>
      </c>
      <c r="AD369" s="17">
        <v>12978600000000</v>
      </c>
    </row>
    <row r="370" spans="1:30" x14ac:dyDescent="0.25">
      <c r="A370" t="s">
        <v>312</v>
      </c>
      <c r="B370" t="s">
        <v>6635</v>
      </c>
      <c r="C370" t="s">
        <v>610</v>
      </c>
      <c r="D370" t="str">
        <f>A370&amp;VLOOKUP("key_separator", Keys!$B:$C, 2, FALSE)&amp;B370&amp;VLOOKUP("key_separator", Keys!$B:$C, 2, FALSE)&amp;C370</f>
        <v>CT|heavy or residual fuel oil|exports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0</v>
      </c>
      <c r="K370" s="17">
        <v>0</v>
      </c>
      <c r="L370" s="17">
        <v>0</v>
      </c>
      <c r="M370" s="17">
        <v>0</v>
      </c>
      <c r="N370" s="17">
        <v>0</v>
      </c>
      <c r="O370" s="17">
        <v>0</v>
      </c>
      <c r="P370" s="17">
        <v>0</v>
      </c>
      <c r="Q370" s="17">
        <v>0</v>
      </c>
      <c r="R370" s="17">
        <v>0</v>
      </c>
      <c r="S370" s="17">
        <v>0</v>
      </c>
      <c r="T370" s="17">
        <v>0</v>
      </c>
      <c r="U370" s="17">
        <v>0</v>
      </c>
      <c r="V370" s="17">
        <v>0</v>
      </c>
      <c r="W370" s="17">
        <v>0</v>
      </c>
      <c r="X370" s="17">
        <v>0</v>
      </c>
      <c r="Y370" s="17">
        <v>0</v>
      </c>
      <c r="Z370" s="17">
        <v>0</v>
      </c>
      <c r="AA370" s="17">
        <v>0</v>
      </c>
      <c r="AB370" s="17">
        <v>0</v>
      </c>
      <c r="AC370" s="17">
        <v>0</v>
      </c>
      <c r="AD370" s="17">
        <v>0</v>
      </c>
    </row>
    <row r="371" spans="1:30" x14ac:dyDescent="0.25">
      <c r="A371" t="s">
        <v>312</v>
      </c>
      <c r="B371" t="s">
        <v>6622</v>
      </c>
      <c r="C371" t="s">
        <v>605</v>
      </c>
      <c r="D371" t="str">
        <f>A371&amp;VLOOKUP("key_separator", Keys!$B:$C, 2, FALSE)&amp;B371&amp;VLOOKUP("key_separator", Keys!$B:$C, 2, FALSE)&amp;C371</f>
        <v>CT|LPG propane or butane|production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0</v>
      </c>
      <c r="K371" s="17">
        <v>0</v>
      </c>
      <c r="L371" s="17">
        <v>0</v>
      </c>
      <c r="M371" s="17">
        <v>0</v>
      </c>
      <c r="N371" s="17">
        <v>0</v>
      </c>
      <c r="O371" s="17">
        <v>0</v>
      </c>
      <c r="P371" s="17">
        <v>0</v>
      </c>
      <c r="Q371" s="17">
        <v>0</v>
      </c>
      <c r="R371" s="17">
        <v>0</v>
      </c>
      <c r="S371" s="17">
        <v>0</v>
      </c>
      <c r="T371" s="17">
        <v>0</v>
      </c>
      <c r="U371" s="17">
        <v>0</v>
      </c>
      <c r="V371" s="17">
        <v>0</v>
      </c>
      <c r="W371" s="17">
        <v>0</v>
      </c>
      <c r="X371" s="17">
        <v>0</v>
      </c>
      <c r="Y371" s="17">
        <v>0</v>
      </c>
      <c r="Z371" s="17">
        <v>0</v>
      </c>
      <c r="AA371" s="17">
        <v>0</v>
      </c>
      <c r="AB371" s="17">
        <v>0</v>
      </c>
      <c r="AC371" s="17">
        <v>0</v>
      </c>
      <c r="AD371" s="17">
        <v>0</v>
      </c>
    </row>
    <row r="372" spans="1:30" x14ac:dyDescent="0.25">
      <c r="A372" t="s">
        <v>312</v>
      </c>
      <c r="B372" t="s">
        <v>6622</v>
      </c>
      <c r="C372" t="s">
        <v>608</v>
      </c>
      <c r="D372" t="str">
        <f>A372&amp;VLOOKUP("key_separator", Keys!$B:$C, 2, FALSE)&amp;B372&amp;VLOOKUP("key_separator", Keys!$B:$C, 2, FALSE)&amp;C372</f>
        <v>CT|LPG propane or butane|imports</v>
      </c>
      <c r="E372" s="17">
        <v>11384500000000</v>
      </c>
      <c r="F372" s="17">
        <v>11213700000000</v>
      </c>
      <c r="G372" s="17">
        <v>11119700000000</v>
      </c>
      <c r="H372" s="17">
        <v>11098200000000</v>
      </c>
      <c r="I372" s="17">
        <v>11001900000000</v>
      </c>
      <c r="J372" s="17">
        <v>10894400000000</v>
      </c>
      <c r="K372" s="17">
        <v>10788300000000</v>
      </c>
      <c r="L372" s="17">
        <v>10690200000000</v>
      </c>
      <c r="M372" s="17">
        <v>10592000000000</v>
      </c>
      <c r="N372" s="17">
        <v>10508500000000</v>
      </c>
      <c r="O372" s="17">
        <v>10438400000000</v>
      </c>
      <c r="P372" s="17">
        <v>10373900000000</v>
      </c>
      <c r="Q372" s="17">
        <v>10314800000000</v>
      </c>
      <c r="R372" s="17">
        <v>10255800000000</v>
      </c>
      <c r="S372" s="17">
        <v>10200400000000</v>
      </c>
      <c r="T372" s="17">
        <v>10144700000000</v>
      </c>
      <c r="U372" s="17">
        <v>10089800000000</v>
      </c>
      <c r="V372" s="17">
        <v>10044900000000</v>
      </c>
      <c r="W372" s="17">
        <v>10003900000000</v>
      </c>
      <c r="X372" s="17">
        <v>9968010000000</v>
      </c>
      <c r="Y372" s="17">
        <v>9937620000000</v>
      </c>
      <c r="Z372" s="17">
        <v>9906340000000</v>
      </c>
      <c r="AA372" s="17">
        <v>9873150000000</v>
      </c>
      <c r="AB372" s="17">
        <v>9837420000000</v>
      </c>
      <c r="AC372" s="17">
        <v>9799060000000</v>
      </c>
      <c r="AD372" s="17">
        <v>9766400000000</v>
      </c>
    </row>
    <row r="373" spans="1:30" x14ac:dyDescent="0.25">
      <c r="A373" t="s">
        <v>312</v>
      </c>
      <c r="B373" t="s">
        <v>6622</v>
      </c>
      <c r="C373" t="s">
        <v>610</v>
      </c>
      <c r="D373" t="str">
        <f>A373&amp;VLOOKUP("key_separator", Keys!$B:$C, 2, FALSE)&amp;B373&amp;VLOOKUP("key_separator", Keys!$B:$C, 2, FALSE)&amp;C373</f>
        <v>CT|LPG propane or butane|exports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0</v>
      </c>
      <c r="Q373" s="17">
        <v>0</v>
      </c>
      <c r="R373" s="17">
        <v>0</v>
      </c>
      <c r="S373" s="17">
        <v>0</v>
      </c>
      <c r="T373" s="17">
        <v>0</v>
      </c>
      <c r="U373" s="17">
        <v>0</v>
      </c>
      <c r="V373" s="17">
        <v>0</v>
      </c>
      <c r="W373" s="17">
        <v>0</v>
      </c>
      <c r="X373" s="17">
        <v>0</v>
      </c>
      <c r="Y373" s="17">
        <v>0</v>
      </c>
      <c r="Z373" s="17">
        <v>0</v>
      </c>
      <c r="AA373" s="17">
        <v>0</v>
      </c>
      <c r="AB373" s="17">
        <v>0</v>
      </c>
      <c r="AC373" s="17">
        <v>0</v>
      </c>
      <c r="AD373" s="17">
        <v>0</v>
      </c>
    </row>
    <row r="374" spans="1:30" x14ac:dyDescent="0.25">
      <c r="A374" t="s">
        <v>312</v>
      </c>
      <c r="B374" t="s">
        <v>6623</v>
      </c>
      <c r="C374" t="s">
        <v>605</v>
      </c>
      <c r="D374" t="str">
        <f>A374&amp;VLOOKUP("key_separator", Keys!$B:$C, 2, FALSE)&amp;B374&amp;VLOOKUP("key_separator", Keys!$B:$C, 2, FALSE)&amp;C374</f>
        <v>CT|municipal solid waste|production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0</v>
      </c>
      <c r="Q374" s="17">
        <v>0</v>
      </c>
      <c r="R374" s="17">
        <v>0</v>
      </c>
      <c r="S374" s="17">
        <v>0</v>
      </c>
      <c r="T374" s="17">
        <v>0</v>
      </c>
      <c r="U374" s="17">
        <v>0</v>
      </c>
      <c r="V374" s="17">
        <v>0</v>
      </c>
      <c r="W374" s="17">
        <v>0</v>
      </c>
      <c r="X374" s="17">
        <v>0</v>
      </c>
      <c r="Y374" s="17">
        <v>0</v>
      </c>
      <c r="Z374" s="17">
        <v>0</v>
      </c>
      <c r="AA374" s="17">
        <v>0</v>
      </c>
      <c r="AB374" s="17">
        <v>0</v>
      </c>
      <c r="AC374" s="17">
        <v>0</v>
      </c>
      <c r="AD374" s="17">
        <v>0</v>
      </c>
    </row>
    <row r="375" spans="1:30" x14ac:dyDescent="0.25">
      <c r="A375" t="s">
        <v>312</v>
      </c>
      <c r="B375" t="s">
        <v>6623</v>
      </c>
      <c r="C375" t="s">
        <v>608</v>
      </c>
      <c r="D375" t="str">
        <f>A375&amp;VLOOKUP("key_separator", Keys!$B:$C, 2, FALSE)&amp;B375&amp;VLOOKUP("key_separator", Keys!$B:$C, 2, FALSE)&amp;C375</f>
        <v>CT|municipal solid waste|imports</v>
      </c>
      <c r="E375" s="17">
        <v>14581000000000</v>
      </c>
      <c r="F375" s="17">
        <v>14367300000000</v>
      </c>
      <c r="G375" s="17">
        <v>14367300000000</v>
      </c>
      <c r="H375" s="17">
        <v>12937700000000</v>
      </c>
      <c r="I375" s="17">
        <v>11508100000000</v>
      </c>
      <c r="J375" s="17">
        <v>8648950000000</v>
      </c>
      <c r="K375" s="17">
        <v>7219380000000</v>
      </c>
      <c r="L375" s="17">
        <v>5789800000000</v>
      </c>
      <c r="M375" s="17">
        <v>4360220000000</v>
      </c>
      <c r="N375" s="17">
        <v>2930640000000</v>
      </c>
      <c r="O375" s="17">
        <v>2818330000000</v>
      </c>
      <c r="P375" s="17">
        <v>2378270000000</v>
      </c>
      <c r="Q375" s="17">
        <v>805134000000</v>
      </c>
      <c r="R375" s="17">
        <v>0</v>
      </c>
      <c r="S375" s="17">
        <v>0</v>
      </c>
      <c r="T375" s="17">
        <v>0</v>
      </c>
      <c r="U375" s="17">
        <v>0</v>
      </c>
      <c r="V375" s="17">
        <v>0</v>
      </c>
      <c r="W375" s="17">
        <v>0</v>
      </c>
      <c r="X375" s="17">
        <v>0</v>
      </c>
      <c r="Y375" s="17">
        <v>0</v>
      </c>
      <c r="Z375" s="17">
        <v>0</v>
      </c>
      <c r="AA375" s="17">
        <v>0</v>
      </c>
      <c r="AB375" s="17">
        <v>0</v>
      </c>
      <c r="AC375" s="17">
        <v>0</v>
      </c>
      <c r="AD375" s="17">
        <v>0</v>
      </c>
    </row>
    <row r="376" spans="1:30" x14ac:dyDescent="0.25">
      <c r="A376" t="s">
        <v>312</v>
      </c>
      <c r="B376" t="s">
        <v>6623</v>
      </c>
      <c r="C376" t="s">
        <v>610</v>
      </c>
      <c r="D376" t="str">
        <f>A376&amp;VLOOKUP("key_separator", Keys!$B:$C, 2, FALSE)&amp;B376&amp;VLOOKUP("key_separator", Keys!$B:$C, 2, FALSE)&amp;C376</f>
        <v>CT|municipal solid waste|exports</v>
      </c>
      <c r="E376" s="17">
        <v>0</v>
      </c>
      <c r="F376" s="17">
        <v>0</v>
      </c>
      <c r="G376" s="17">
        <v>0</v>
      </c>
      <c r="H376" s="17">
        <v>0</v>
      </c>
      <c r="I376" s="17">
        <v>0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0</v>
      </c>
      <c r="Q376" s="17">
        <v>0</v>
      </c>
      <c r="R376" s="17">
        <v>0</v>
      </c>
      <c r="S376" s="17">
        <v>0</v>
      </c>
      <c r="T376" s="17">
        <v>0</v>
      </c>
      <c r="U376" s="17">
        <v>0</v>
      </c>
      <c r="V376" s="17">
        <v>0</v>
      </c>
      <c r="W376" s="17">
        <v>0</v>
      </c>
      <c r="X376" s="17">
        <v>0</v>
      </c>
      <c r="Y376" s="17">
        <v>0</v>
      </c>
      <c r="Z376" s="17">
        <v>0</v>
      </c>
      <c r="AA376" s="17">
        <v>0</v>
      </c>
      <c r="AB376" s="17">
        <v>0</v>
      </c>
      <c r="AC376" s="17">
        <v>0</v>
      </c>
      <c r="AD376" s="17">
        <v>0</v>
      </c>
    </row>
    <row r="377" spans="1:30" x14ac:dyDescent="0.25">
      <c r="A377" t="s">
        <v>312</v>
      </c>
      <c r="B377" t="s">
        <v>629</v>
      </c>
      <c r="C377" t="s">
        <v>605</v>
      </c>
      <c r="D377" t="str">
        <f>A377&amp;VLOOKUP("key_separator", Keys!$B:$C, 2, FALSE)&amp;B377&amp;VLOOKUP("key_separator", Keys!$B:$C, 2, FALSE)&amp;C377</f>
        <v>CT|hydrogen|production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7">
        <v>0</v>
      </c>
      <c r="U377" s="17">
        <v>0</v>
      </c>
      <c r="V377" s="17">
        <v>0</v>
      </c>
      <c r="W377" s="17">
        <v>0</v>
      </c>
      <c r="X377" s="17">
        <v>0</v>
      </c>
      <c r="Y377" s="17">
        <v>0</v>
      </c>
      <c r="Z377" s="17">
        <v>0</v>
      </c>
      <c r="AA377" s="17">
        <v>0</v>
      </c>
      <c r="AB377" s="17">
        <v>0</v>
      </c>
      <c r="AC377" s="17">
        <v>0</v>
      </c>
      <c r="AD377" s="17">
        <v>0</v>
      </c>
    </row>
    <row r="378" spans="1:30" x14ac:dyDescent="0.25">
      <c r="A378" t="s">
        <v>312</v>
      </c>
      <c r="B378" t="s">
        <v>629</v>
      </c>
      <c r="C378" t="s">
        <v>608</v>
      </c>
      <c r="D378" t="str">
        <f>A378&amp;VLOOKUP("key_separator", Keys!$B:$C, 2, FALSE)&amp;B378&amp;VLOOKUP("key_separator", Keys!$B:$C, 2, FALSE)&amp;C378</f>
        <v>CT|hydrogen|imports</v>
      </c>
      <c r="E378" s="17">
        <v>503170000</v>
      </c>
      <c r="F378" s="17">
        <v>424702000</v>
      </c>
      <c r="G378" s="17">
        <v>837690000</v>
      </c>
      <c r="H378" s="17">
        <v>1653420000</v>
      </c>
      <c r="I378" s="17">
        <v>3269420000</v>
      </c>
      <c r="J378" s="17">
        <v>6504770000</v>
      </c>
      <c r="K378" s="17">
        <v>10539800000</v>
      </c>
      <c r="L378" s="17">
        <v>15399100000</v>
      </c>
      <c r="M378" s="17">
        <v>21448300000</v>
      </c>
      <c r="N378" s="17">
        <v>28351400000</v>
      </c>
      <c r="O378" s="17">
        <v>36496900000</v>
      </c>
      <c r="P378" s="17">
        <v>45080400000</v>
      </c>
      <c r="Q378" s="17">
        <v>54156300000</v>
      </c>
      <c r="R378" s="17">
        <v>63348000000</v>
      </c>
      <c r="S378" s="17">
        <v>73017200000</v>
      </c>
      <c r="T378" s="17">
        <v>82715200000</v>
      </c>
      <c r="U378" s="17">
        <v>93064100000</v>
      </c>
      <c r="V378" s="17">
        <v>103230000000</v>
      </c>
      <c r="W378" s="17">
        <v>112958000000</v>
      </c>
      <c r="X378" s="17">
        <v>122357000000</v>
      </c>
      <c r="Y378" s="17">
        <v>130778000000</v>
      </c>
      <c r="Z378" s="17">
        <v>138653000000</v>
      </c>
      <c r="AA378" s="17">
        <v>146404000000</v>
      </c>
      <c r="AB378" s="17">
        <v>152963000000</v>
      </c>
      <c r="AC378" s="17">
        <v>159411000000</v>
      </c>
      <c r="AD378" s="17">
        <v>165128000000</v>
      </c>
    </row>
    <row r="379" spans="1:30" x14ac:dyDescent="0.25">
      <c r="A379" t="s">
        <v>312</v>
      </c>
      <c r="B379" t="s">
        <v>629</v>
      </c>
      <c r="C379" t="s">
        <v>610</v>
      </c>
      <c r="D379" t="str">
        <f>A379&amp;VLOOKUP("key_separator", Keys!$B:$C, 2, FALSE)&amp;B379&amp;VLOOKUP("key_separator", Keys!$B:$C, 2, FALSE)&amp;C379</f>
        <v>CT|hydrogen|exports</v>
      </c>
      <c r="E379" s="17">
        <v>0</v>
      </c>
      <c r="F379" s="17">
        <v>0</v>
      </c>
      <c r="G379" s="17">
        <v>0</v>
      </c>
      <c r="H379" s="17">
        <v>0</v>
      </c>
      <c r="I379" s="17">
        <v>0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0</v>
      </c>
      <c r="Q379" s="17">
        <v>0</v>
      </c>
      <c r="R379" s="17">
        <v>0</v>
      </c>
      <c r="S379" s="17">
        <v>0</v>
      </c>
      <c r="T379" s="17">
        <v>0</v>
      </c>
      <c r="U379" s="17">
        <v>0</v>
      </c>
      <c r="V379" s="17">
        <v>0</v>
      </c>
      <c r="W379" s="17">
        <v>0</v>
      </c>
      <c r="X379" s="17">
        <v>0</v>
      </c>
      <c r="Y379" s="17">
        <v>0</v>
      </c>
      <c r="Z379" s="17">
        <v>0</v>
      </c>
      <c r="AA379" s="17">
        <v>0</v>
      </c>
      <c r="AB379" s="17">
        <v>0</v>
      </c>
      <c r="AC379" s="17">
        <v>0</v>
      </c>
      <c r="AD379" s="17">
        <v>0</v>
      </c>
    </row>
    <row r="380" spans="1:30" x14ac:dyDescent="0.25">
      <c r="A380" t="s">
        <v>316</v>
      </c>
      <c r="B380" t="s">
        <v>6629</v>
      </c>
      <c r="C380" t="s">
        <v>605</v>
      </c>
      <c r="D380" t="str">
        <f>A380&amp;VLOOKUP("key_separator", Keys!$B:$C, 2, FALSE)&amp;B380&amp;VLOOKUP("key_separator", Keys!$B:$C, 2, FALSE)&amp;C380</f>
        <v>DE|electricity|production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0</v>
      </c>
      <c r="Q380" s="17">
        <v>0</v>
      </c>
      <c r="R380" s="17">
        <v>0</v>
      </c>
      <c r="S380" s="17">
        <v>0</v>
      </c>
      <c r="T380" s="17">
        <v>0</v>
      </c>
      <c r="U380" s="17">
        <v>0</v>
      </c>
      <c r="V380" s="17">
        <v>0</v>
      </c>
      <c r="W380" s="17">
        <v>0</v>
      </c>
      <c r="X380" s="17">
        <v>0</v>
      </c>
      <c r="Y380" s="17">
        <v>0</v>
      </c>
      <c r="Z380" s="17">
        <v>0</v>
      </c>
      <c r="AA380" s="17">
        <v>0</v>
      </c>
      <c r="AB380" s="17">
        <v>0</v>
      </c>
      <c r="AC380" s="17">
        <v>0</v>
      </c>
      <c r="AD380" s="17">
        <v>0</v>
      </c>
    </row>
    <row r="381" spans="1:30" x14ac:dyDescent="0.25">
      <c r="A381" t="s">
        <v>316</v>
      </c>
      <c r="B381" t="s">
        <v>6629</v>
      </c>
      <c r="C381" t="s">
        <v>608</v>
      </c>
      <c r="D381" t="str">
        <f>A381&amp;VLOOKUP("key_separator", Keys!$B:$C, 2, FALSE)&amp;B381&amp;VLOOKUP("key_separator", Keys!$B:$C, 2, FALSE)&amp;C381</f>
        <v>DE|electricity|imports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0</v>
      </c>
      <c r="Q381" s="17">
        <v>0</v>
      </c>
      <c r="R381" s="17">
        <v>0</v>
      </c>
      <c r="S381" s="17">
        <v>0</v>
      </c>
      <c r="T381" s="17">
        <v>0</v>
      </c>
      <c r="U381" s="17">
        <v>0</v>
      </c>
      <c r="V381" s="17">
        <v>0</v>
      </c>
      <c r="W381" s="17">
        <v>0</v>
      </c>
      <c r="X381" s="17">
        <v>0</v>
      </c>
      <c r="Y381" s="17">
        <v>0</v>
      </c>
      <c r="Z381" s="17">
        <v>0</v>
      </c>
      <c r="AA381" s="17">
        <v>0</v>
      </c>
      <c r="AB381" s="17">
        <v>0</v>
      </c>
      <c r="AC381" s="17">
        <v>0</v>
      </c>
      <c r="AD381" s="17">
        <v>0</v>
      </c>
    </row>
    <row r="382" spans="1:30" x14ac:dyDescent="0.25">
      <c r="A382" t="s">
        <v>316</v>
      </c>
      <c r="B382" t="s">
        <v>6629</v>
      </c>
      <c r="C382" t="s">
        <v>610</v>
      </c>
      <c r="D382" t="str">
        <f>A382&amp;VLOOKUP("key_separator", Keys!$B:$C, 2, FALSE)&amp;B382&amp;VLOOKUP("key_separator", Keys!$B:$C, 2, FALSE)&amp;C382</f>
        <v>DE|electricity|exports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0</v>
      </c>
      <c r="Q382" s="17">
        <v>0</v>
      </c>
      <c r="R382" s="17">
        <v>0</v>
      </c>
      <c r="S382" s="17">
        <v>0</v>
      </c>
      <c r="T382" s="17">
        <v>0</v>
      </c>
      <c r="U382" s="17">
        <v>0</v>
      </c>
      <c r="V382" s="17">
        <v>0</v>
      </c>
      <c r="W382" s="17">
        <v>0</v>
      </c>
      <c r="X382" s="17">
        <v>0</v>
      </c>
      <c r="Y382" s="17">
        <v>0</v>
      </c>
      <c r="Z382" s="17">
        <v>0</v>
      </c>
      <c r="AA382" s="17">
        <v>0</v>
      </c>
      <c r="AB382" s="17">
        <v>0</v>
      </c>
      <c r="AC382" s="17">
        <v>0</v>
      </c>
      <c r="AD382" s="17">
        <v>0</v>
      </c>
    </row>
    <row r="383" spans="1:30" x14ac:dyDescent="0.25">
      <c r="A383" t="s">
        <v>316</v>
      </c>
      <c r="B383" t="s">
        <v>6610</v>
      </c>
      <c r="C383" t="s">
        <v>605</v>
      </c>
      <c r="D383" t="str">
        <f>A383&amp;VLOOKUP("key_separator", Keys!$B:$C, 2, FALSE)&amp;B383&amp;VLOOKUP("key_separator", Keys!$B:$C, 2, FALSE)&amp;C383</f>
        <v>DE|hard coal|production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0</v>
      </c>
      <c r="Q383" s="17">
        <v>0</v>
      </c>
      <c r="R383" s="17">
        <v>0</v>
      </c>
      <c r="S383" s="17">
        <v>0</v>
      </c>
      <c r="T383" s="17">
        <v>0</v>
      </c>
      <c r="U383" s="17">
        <v>0</v>
      </c>
      <c r="V383" s="17">
        <v>0</v>
      </c>
      <c r="W383" s="17">
        <v>0</v>
      </c>
      <c r="X383" s="17">
        <v>0</v>
      </c>
      <c r="Y383" s="17">
        <v>0</v>
      </c>
      <c r="Z383" s="17">
        <v>0</v>
      </c>
      <c r="AA383" s="17">
        <v>0</v>
      </c>
      <c r="AB383" s="17">
        <v>0</v>
      </c>
      <c r="AC383" s="17">
        <v>0</v>
      </c>
      <c r="AD383" s="17">
        <v>0</v>
      </c>
    </row>
    <row r="384" spans="1:30" x14ac:dyDescent="0.25">
      <c r="A384" t="s">
        <v>316</v>
      </c>
      <c r="B384" t="s">
        <v>6610</v>
      </c>
      <c r="C384" t="s">
        <v>608</v>
      </c>
      <c r="D384" t="str">
        <f>A384&amp;VLOOKUP("key_separator", Keys!$B:$C, 2, FALSE)&amp;B384&amp;VLOOKUP("key_separator", Keys!$B:$C, 2, FALSE)&amp;C384</f>
        <v>DE|hard coal|imports</v>
      </c>
      <c r="E384" s="17">
        <v>0</v>
      </c>
      <c r="F384" s="17">
        <v>0</v>
      </c>
      <c r="G384" s="17">
        <v>0</v>
      </c>
      <c r="H384" s="17">
        <v>0</v>
      </c>
      <c r="I384" s="17">
        <v>0</v>
      </c>
      <c r="J384" s="17">
        <v>0</v>
      </c>
      <c r="K384" s="17">
        <v>0</v>
      </c>
      <c r="L384" s="17">
        <v>0</v>
      </c>
      <c r="M384" s="17">
        <v>0</v>
      </c>
      <c r="N384" s="17">
        <v>0</v>
      </c>
      <c r="O384" s="17">
        <v>0</v>
      </c>
      <c r="P384" s="17">
        <v>0</v>
      </c>
      <c r="Q384" s="17">
        <v>0</v>
      </c>
      <c r="R384" s="17">
        <v>0</v>
      </c>
      <c r="S384" s="17">
        <v>0</v>
      </c>
      <c r="T384" s="17">
        <v>0</v>
      </c>
      <c r="U384" s="17">
        <v>0</v>
      </c>
      <c r="V384" s="17">
        <v>0</v>
      </c>
      <c r="W384" s="17">
        <v>0</v>
      </c>
      <c r="X384" s="17">
        <v>0</v>
      </c>
      <c r="Y384" s="17">
        <v>0</v>
      </c>
      <c r="Z384" s="17">
        <v>0</v>
      </c>
      <c r="AA384" s="17">
        <v>0</v>
      </c>
      <c r="AB384" s="17">
        <v>0</v>
      </c>
      <c r="AC384" s="17">
        <v>0</v>
      </c>
      <c r="AD384" s="17">
        <v>0</v>
      </c>
    </row>
    <row r="385" spans="1:30" x14ac:dyDescent="0.25">
      <c r="A385" t="s">
        <v>316</v>
      </c>
      <c r="B385" t="s">
        <v>6610</v>
      </c>
      <c r="C385" t="s">
        <v>610</v>
      </c>
      <c r="D385" t="str">
        <f>A385&amp;VLOOKUP("key_separator", Keys!$B:$C, 2, FALSE)&amp;B385&amp;VLOOKUP("key_separator", Keys!$B:$C, 2, FALSE)&amp;C385</f>
        <v>DE|hard coal|exports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0</v>
      </c>
      <c r="Q385" s="17">
        <v>0</v>
      </c>
      <c r="R385" s="17">
        <v>0</v>
      </c>
      <c r="S385" s="17">
        <v>0</v>
      </c>
      <c r="T385" s="17">
        <v>0</v>
      </c>
      <c r="U385" s="17">
        <v>0</v>
      </c>
      <c r="V385" s="17">
        <v>0</v>
      </c>
      <c r="W385" s="17">
        <v>0</v>
      </c>
      <c r="X385" s="17">
        <v>0</v>
      </c>
      <c r="Y385" s="17">
        <v>0</v>
      </c>
      <c r="Z385" s="17">
        <v>0</v>
      </c>
      <c r="AA385" s="17">
        <v>0</v>
      </c>
      <c r="AB385" s="17">
        <v>0</v>
      </c>
      <c r="AC385" s="17">
        <v>0</v>
      </c>
      <c r="AD385" s="17">
        <v>0</v>
      </c>
    </row>
    <row r="386" spans="1:30" x14ac:dyDescent="0.25">
      <c r="A386" t="s">
        <v>316</v>
      </c>
      <c r="B386" t="s">
        <v>6611</v>
      </c>
      <c r="C386" t="s">
        <v>605</v>
      </c>
      <c r="D386" t="str">
        <f>A386&amp;VLOOKUP("key_separator", Keys!$B:$C, 2, FALSE)&amp;B386&amp;VLOOKUP("key_separator", Keys!$B:$C, 2, FALSE)&amp;C386</f>
        <v>DE|natural gas|production</v>
      </c>
      <c r="E386" s="17">
        <v>0</v>
      </c>
      <c r="F386" s="17">
        <v>0</v>
      </c>
      <c r="G386" s="17">
        <v>0</v>
      </c>
      <c r="H386" s="17">
        <v>0</v>
      </c>
      <c r="I386" s="17">
        <v>0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0</v>
      </c>
      <c r="Q386" s="17">
        <v>0</v>
      </c>
      <c r="R386" s="17">
        <v>0</v>
      </c>
      <c r="S386" s="17">
        <v>0</v>
      </c>
      <c r="T386" s="17">
        <v>0</v>
      </c>
      <c r="U386" s="17">
        <v>0</v>
      </c>
      <c r="V386" s="17">
        <v>0</v>
      </c>
      <c r="W386" s="17">
        <v>0</v>
      </c>
      <c r="X386" s="17">
        <v>0</v>
      </c>
      <c r="Y386" s="17">
        <v>0</v>
      </c>
      <c r="Z386" s="17">
        <v>0</v>
      </c>
      <c r="AA386" s="17">
        <v>0</v>
      </c>
      <c r="AB386" s="17">
        <v>0</v>
      </c>
      <c r="AC386" s="17">
        <v>0</v>
      </c>
      <c r="AD386" s="17">
        <v>0</v>
      </c>
    </row>
    <row r="387" spans="1:30" x14ac:dyDescent="0.25">
      <c r="A387" t="s">
        <v>316</v>
      </c>
      <c r="B387" t="s">
        <v>6611</v>
      </c>
      <c r="C387" t="s">
        <v>608</v>
      </c>
      <c r="D387" t="str">
        <f>A387&amp;VLOOKUP("key_separator", Keys!$B:$C, 2, FALSE)&amp;B387&amp;VLOOKUP("key_separator", Keys!$B:$C, 2, FALSE)&amp;C387</f>
        <v>DE|natural gas|imports</v>
      </c>
      <c r="E387" s="17">
        <v>99515100000000</v>
      </c>
      <c r="F387" s="17">
        <v>98577200000000</v>
      </c>
      <c r="G387" s="17">
        <v>93399900000000</v>
      </c>
      <c r="H387" s="17">
        <v>88095800000000</v>
      </c>
      <c r="I387" s="17">
        <v>84704500000000</v>
      </c>
      <c r="J387" s="17">
        <v>77631800000000</v>
      </c>
      <c r="K387" s="17">
        <v>77363600000000</v>
      </c>
      <c r="L387" s="17">
        <v>77885900000000</v>
      </c>
      <c r="M387" s="17">
        <v>78392400000000</v>
      </c>
      <c r="N387" s="17">
        <v>79168700000000</v>
      </c>
      <c r="O387" s="17">
        <v>79987600000000</v>
      </c>
      <c r="P387" s="17">
        <v>80990600000000</v>
      </c>
      <c r="Q387" s="17">
        <v>81929500000000</v>
      </c>
      <c r="R387" s="17">
        <v>82037400000000</v>
      </c>
      <c r="S387" s="17">
        <v>78691700000000</v>
      </c>
      <c r="T387" s="17">
        <v>77654100000000</v>
      </c>
      <c r="U387" s="17">
        <v>75894800000000</v>
      </c>
      <c r="V387" s="17">
        <v>75533800000000</v>
      </c>
      <c r="W387" s="17">
        <v>76024100000000</v>
      </c>
      <c r="X387" s="17">
        <v>77200100000000</v>
      </c>
      <c r="Y387" s="17">
        <v>78542000000000</v>
      </c>
      <c r="Z387" s="17">
        <v>80026600000000</v>
      </c>
      <c r="AA387" s="17">
        <v>81221100000000</v>
      </c>
      <c r="AB387" s="17">
        <v>81299700000000</v>
      </c>
      <c r="AC387" s="17">
        <v>80136500000000</v>
      </c>
      <c r="AD387" s="17">
        <v>79390100000000</v>
      </c>
    </row>
    <row r="388" spans="1:30" x14ac:dyDescent="0.25">
      <c r="A388" t="s">
        <v>316</v>
      </c>
      <c r="B388" t="s">
        <v>6611</v>
      </c>
      <c r="C388" t="s">
        <v>610</v>
      </c>
      <c r="D388" t="str">
        <f>A388&amp;VLOOKUP("key_separator", Keys!$B:$C, 2, FALSE)&amp;B388&amp;VLOOKUP("key_separator", Keys!$B:$C, 2, FALSE)&amp;C388</f>
        <v>DE|natural gas|exports</v>
      </c>
      <c r="E388" s="17">
        <v>7207150000000</v>
      </c>
      <c r="F388" s="17">
        <v>7229530000000</v>
      </c>
      <c r="G388" s="17">
        <v>7217690000000</v>
      </c>
      <c r="H388" s="17">
        <v>7581120000000</v>
      </c>
      <c r="I388" s="17">
        <v>7954090000000</v>
      </c>
      <c r="J388" s="17">
        <v>8426920000000</v>
      </c>
      <c r="K388" s="17">
        <v>8841170000000</v>
      </c>
      <c r="L388" s="17">
        <v>9320340000000</v>
      </c>
      <c r="M388" s="17">
        <v>9718450000000</v>
      </c>
      <c r="N388" s="17">
        <v>10081300000000</v>
      </c>
      <c r="O388" s="17">
        <v>10370500000000</v>
      </c>
      <c r="P388" s="17">
        <v>10673700000000</v>
      </c>
      <c r="Q388" s="17">
        <v>10909200000000</v>
      </c>
      <c r="R388" s="17">
        <v>11099200000000</v>
      </c>
      <c r="S388" s="17">
        <v>11272400000000</v>
      </c>
      <c r="T388" s="17">
        <v>11462500000000</v>
      </c>
      <c r="U388" s="17">
        <v>11620700000000</v>
      </c>
      <c r="V388" s="17">
        <v>11833100000000</v>
      </c>
      <c r="W388" s="17">
        <v>12022400000000</v>
      </c>
      <c r="X388" s="17">
        <v>12098800000000</v>
      </c>
      <c r="Y388" s="17">
        <v>12253300000000</v>
      </c>
      <c r="Z388" s="17">
        <v>12563600000000</v>
      </c>
      <c r="AA388" s="17">
        <v>12757100000000</v>
      </c>
      <c r="AB388" s="17">
        <v>12915300000000</v>
      </c>
      <c r="AC388" s="17">
        <v>12953700000000</v>
      </c>
      <c r="AD388" s="17">
        <v>12990300000000</v>
      </c>
    </row>
    <row r="389" spans="1:30" x14ac:dyDescent="0.25">
      <c r="A389" t="s">
        <v>316</v>
      </c>
      <c r="B389" t="s">
        <v>626</v>
      </c>
      <c r="C389" t="s">
        <v>605</v>
      </c>
      <c r="D389" t="str">
        <f>A389&amp;VLOOKUP("key_separator", Keys!$B:$C, 2, FALSE)&amp;B389&amp;VLOOKUP("key_separator", Keys!$B:$C, 2, FALSE)&amp;C389</f>
        <v>DE|nuclear|production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0</v>
      </c>
      <c r="Q389" s="17">
        <v>0</v>
      </c>
      <c r="R389" s="17">
        <v>0</v>
      </c>
      <c r="S389" s="17">
        <v>0</v>
      </c>
      <c r="T389" s="17">
        <v>0</v>
      </c>
      <c r="U389" s="17">
        <v>0</v>
      </c>
      <c r="V389" s="17">
        <v>0</v>
      </c>
      <c r="W389" s="17">
        <v>0</v>
      </c>
      <c r="X389" s="17">
        <v>0</v>
      </c>
      <c r="Y389" s="17">
        <v>0</v>
      </c>
      <c r="Z389" s="17">
        <v>0</v>
      </c>
      <c r="AA389" s="17">
        <v>0</v>
      </c>
      <c r="AB389" s="17">
        <v>0</v>
      </c>
      <c r="AC389" s="17">
        <v>0</v>
      </c>
      <c r="AD389" s="17">
        <v>0</v>
      </c>
    </row>
    <row r="390" spans="1:30" x14ac:dyDescent="0.25">
      <c r="A390" t="s">
        <v>316</v>
      </c>
      <c r="B390" t="s">
        <v>626</v>
      </c>
      <c r="C390" t="s">
        <v>608</v>
      </c>
      <c r="D390" t="str">
        <f>A390&amp;VLOOKUP("key_separator", Keys!$B:$C, 2, FALSE)&amp;B390&amp;VLOOKUP("key_separator", Keys!$B:$C, 2, FALSE)&amp;C390</f>
        <v>DE|nuclear|imports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0</v>
      </c>
      <c r="Q390" s="17">
        <v>0</v>
      </c>
      <c r="R390" s="17">
        <v>0</v>
      </c>
      <c r="S390" s="17">
        <v>0</v>
      </c>
      <c r="T390" s="17">
        <v>0</v>
      </c>
      <c r="U390" s="17">
        <v>0</v>
      </c>
      <c r="V390" s="17">
        <v>0</v>
      </c>
      <c r="W390" s="17">
        <v>0</v>
      </c>
      <c r="X390" s="17">
        <v>0</v>
      </c>
      <c r="Y390" s="17">
        <v>0</v>
      </c>
      <c r="Z390" s="17">
        <v>0</v>
      </c>
      <c r="AA390" s="17">
        <v>0</v>
      </c>
      <c r="AB390" s="17">
        <v>0</v>
      </c>
      <c r="AC390" s="17">
        <v>0</v>
      </c>
      <c r="AD390" s="17">
        <v>0</v>
      </c>
    </row>
    <row r="391" spans="1:30" x14ac:dyDescent="0.25">
      <c r="A391" t="s">
        <v>316</v>
      </c>
      <c r="B391" t="s">
        <v>626</v>
      </c>
      <c r="C391" t="s">
        <v>610</v>
      </c>
      <c r="D391" t="str">
        <f>A391&amp;VLOOKUP("key_separator", Keys!$B:$C, 2, FALSE)&amp;B391&amp;VLOOKUP("key_separator", Keys!$B:$C, 2, FALSE)&amp;C391</f>
        <v>DE|nuclear|exports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0</v>
      </c>
      <c r="Q391" s="17">
        <v>0</v>
      </c>
      <c r="R391" s="17">
        <v>0</v>
      </c>
      <c r="S391" s="17">
        <v>0</v>
      </c>
      <c r="T391" s="17">
        <v>0</v>
      </c>
      <c r="U391" s="17">
        <v>0</v>
      </c>
      <c r="V391" s="17">
        <v>0</v>
      </c>
      <c r="W391" s="17">
        <v>0</v>
      </c>
      <c r="X391" s="17">
        <v>0</v>
      </c>
      <c r="Y391" s="17">
        <v>0</v>
      </c>
      <c r="Z391" s="17">
        <v>0</v>
      </c>
      <c r="AA391" s="17">
        <v>0</v>
      </c>
      <c r="AB391" s="17">
        <v>0</v>
      </c>
      <c r="AC391" s="17">
        <v>0</v>
      </c>
      <c r="AD391" s="17">
        <v>0</v>
      </c>
    </row>
    <row r="392" spans="1:30" x14ac:dyDescent="0.25">
      <c r="A392" t="s">
        <v>316</v>
      </c>
      <c r="B392" t="s">
        <v>6630</v>
      </c>
      <c r="C392" t="s">
        <v>605</v>
      </c>
      <c r="D392" t="str">
        <f>A392&amp;VLOOKUP("key_separator", Keys!$B:$C, 2, FALSE)&amp;B392&amp;VLOOKUP("key_separator", Keys!$B:$C, 2, FALSE)&amp;C392</f>
        <v>DE|hydro|production</v>
      </c>
      <c r="E392" s="17">
        <v>0</v>
      </c>
      <c r="F392" s="17">
        <v>0</v>
      </c>
      <c r="G392" s="17">
        <v>0</v>
      </c>
      <c r="H392" s="17">
        <v>0</v>
      </c>
      <c r="I392" s="17">
        <v>0</v>
      </c>
      <c r="J392" s="17">
        <v>0</v>
      </c>
      <c r="K392" s="17">
        <v>0</v>
      </c>
      <c r="L392" s="17">
        <v>0</v>
      </c>
      <c r="M392" s="17">
        <v>0</v>
      </c>
      <c r="N392" s="17">
        <v>0</v>
      </c>
      <c r="O392" s="17">
        <v>0</v>
      </c>
      <c r="P392" s="17">
        <v>0</v>
      </c>
      <c r="Q392" s="17">
        <v>0</v>
      </c>
      <c r="R392" s="17">
        <v>0</v>
      </c>
      <c r="S392" s="17">
        <v>0</v>
      </c>
      <c r="T392" s="17">
        <v>0</v>
      </c>
      <c r="U392" s="17">
        <v>0</v>
      </c>
      <c r="V392" s="17">
        <v>0</v>
      </c>
      <c r="W392" s="17">
        <v>0</v>
      </c>
      <c r="X392" s="17">
        <v>0</v>
      </c>
      <c r="Y392" s="17">
        <v>0</v>
      </c>
      <c r="Z392" s="17">
        <v>0</v>
      </c>
      <c r="AA392" s="17">
        <v>0</v>
      </c>
      <c r="AB392" s="17">
        <v>0</v>
      </c>
      <c r="AC392" s="17">
        <v>0</v>
      </c>
      <c r="AD392" s="17">
        <v>0</v>
      </c>
    </row>
    <row r="393" spans="1:30" x14ac:dyDescent="0.25">
      <c r="A393" t="s">
        <v>316</v>
      </c>
      <c r="B393" t="s">
        <v>6630</v>
      </c>
      <c r="C393" t="s">
        <v>608</v>
      </c>
      <c r="D393" t="str">
        <f>A393&amp;VLOOKUP("key_separator", Keys!$B:$C, 2, FALSE)&amp;B393&amp;VLOOKUP("key_separator", Keys!$B:$C, 2, FALSE)&amp;C393</f>
        <v>DE|hydro|imports</v>
      </c>
      <c r="E393" s="17">
        <v>0</v>
      </c>
      <c r="F393" s="17">
        <v>0</v>
      </c>
      <c r="G393" s="17">
        <v>0</v>
      </c>
      <c r="H393" s="17">
        <v>0</v>
      </c>
      <c r="I393" s="17">
        <v>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0</v>
      </c>
      <c r="Q393" s="17">
        <v>0</v>
      </c>
      <c r="R393" s="17">
        <v>0</v>
      </c>
      <c r="S393" s="17">
        <v>0</v>
      </c>
      <c r="T393" s="17">
        <v>0</v>
      </c>
      <c r="U393" s="17">
        <v>0</v>
      </c>
      <c r="V393" s="17">
        <v>0</v>
      </c>
      <c r="W393" s="17">
        <v>0</v>
      </c>
      <c r="X393" s="17">
        <v>0</v>
      </c>
      <c r="Y393" s="17">
        <v>0</v>
      </c>
      <c r="Z393" s="17">
        <v>0</v>
      </c>
      <c r="AA393" s="17">
        <v>0</v>
      </c>
      <c r="AB393" s="17">
        <v>0</v>
      </c>
      <c r="AC393" s="17">
        <v>0</v>
      </c>
      <c r="AD393" s="17">
        <v>0</v>
      </c>
    </row>
    <row r="394" spans="1:30" x14ac:dyDescent="0.25">
      <c r="A394" t="s">
        <v>316</v>
      </c>
      <c r="B394" t="s">
        <v>6630</v>
      </c>
      <c r="C394" t="s">
        <v>610</v>
      </c>
      <c r="D394" t="str">
        <f>A394&amp;VLOOKUP("key_separator", Keys!$B:$C, 2, FALSE)&amp;B394&amp;VLOOKUP("key_separator", Keys!$B:$C, 2, FALSE)&amp;C394</f>
        <v>DE|hydro|exports</v>
      </c>
      <c r="E394" s="17">
        <v>0</v>
      </c>
      <c r="F394" s="17">
        <v>0</v>
      </c>
      <c r="G394" s="17">
        <v>0</v>
      </c>
      <c r="H394" s="17">
        <v>0</v>
      </c>
      <c r="I394" s="17">
        <v>0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0</v>
      </c>
      <c r="Q394" s="17">
        <v>0</v>
      </c>
      <c r="R394" s="17">
        <v>0</v>
      </c>
      <c r="S394" s="17">
        <v>0</v>
      </c>
      <c r="T394" s="17">
        <v>0</v>
      </c>
      <c r="U394" s="17">
        <v>0</v>
      </c>
      <c r="V394" s="17">
        <v>0</v>
      </c>
      <c r="W394" s="17">
        <v>0</v>
      </c>
      <c r="X394" s="17">
        <v>0</v>
      </c>
      <c r="Y394" s="17">
        <v>0</v>
      </c>
      <c r="Z394" s="17">
        <v>0</v>
      </c>
      <c r="AA394" s="17">
        <v>0</v>
      </c>
      <c r="AB394" s="17">
        <v>0</v>
      </c>
      <c r="AC394" s="17">
        <v>0</v>
      </c>
      <c r="AD394" s="17">
        <v>0</v>
      </c>
    </row>
    <row r="395" spans="1:30" x14ac:dyDescent="0.25">
      <c r="A395" t="s">
        <v>316</v>
      </c>
      <c r="B395" t="s">
        <v>6631</v>
      </c>
      <c r="C395" t="s">
        <v>605</v>
      </c>
      <c r="D395" t="str">
        <f>A395&amp;VLOOKUP("key_separator", Keys!$B:$C, 2, FALSE)&amp;B395&amp;VLOOKUP("key_separator", Keys!$B:$C, 2, FALSE)&amp;C395</f>
        <v>DE|wind|production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0</v>
      </c>
      <c r="Q395" s="17">
        <v>0</v>
      </c>
      <c r="R395" s="17">
        <v>0</v>
      </c>
      <c r="S395" s="17">
        <v>0</v>
      </c>
      <c r="T395" s="17">
        <v>0</v>
      </c>
      <c r="U395" s="17">
        <v>0</v>
      </c>
      <c r="V395" s="17">
        <v>0</v>
      </c>
      <c r="W395" s="17">
        <v>0</v>
      </c>
      <c r="X395" s="17">
        <v>0</v>
      </c>
      <c r="Y395" s="17">
        <v>0</v>
      </c>
      <c r="Z395" s="17">
        <v>0</v>
      </c>
      <c r="AA395" s="17">
        <v>0</v>
      </c>
      <c r="AB395" s="17">
        <v>0</v>
      </c>
      <c r="AC395" s="17">
        <v>0</v>
      </c>
      <c r="AD395" s="17">
        <v>0</v>
      </c>
    </row>
    <row r="396" spans="1:30" x14ac:dyDescent="0.25">
      <c r="A396" t="s">
        <v>316</v>
      </c>
      <c r="B396" t="s">
        <v>6631</v>
      </c>
      <c r="C396" t="s">
        <v>608</v>
      </c>
      <c r="D396" t="str">
        <f>A396&amp;VLOOKUP("key_separator", Keys!$B:$C, 2, FALSE)&amp;B396&amp;VLOOKUP("key_separator", Keys!$B:$C, 2, FALSE)&amp;C396</f>
        <v>DE|wind|imports</v>
      </c>
      <c r="E396" s="17">
        <v>0</v>
      </c>
      <c r="F396" s="17">
        <v>0</v>
      </c>
      <c r="G396" s="17">
        <v>0</v>
      </c>
      <c r="H396" s="17">
        <v>0</v>
      </c>
      <c r="I396" s="17">
        <v>0</v>
      </c>
      <c r="J396" s="17">
        <v>0</v>
      </c>
      <c r="K396" s="17">
        <v>0</v>
      </c>
      <c r="L396" s="17">
        <v>0</v>
      </c>
      <c r="M396" s="17">
        <v>0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7">
        <v>0</v>
      </c>
      <c r="U396" s="17">
        <v>0</v>
      </c>
      <c r="V396" s="17">
        <v>0</v>
      </c>
      <c r="W396" s="17">
        <v>0</v>
      </c>
      <c r="X396" s="17">
        <v>0</v>
      </c>
      <c r="Y396" s="17">
        <v>0</v>
      </c>
      <c r="Z396" s="17">
        <v>0</v>
      </c>
      <c r="AA396" s="17">
        <v>0</v>
      </c>
      <c r="AB396" s="17">
        <v>0</v>
      </c>
      <c r="AC396" s="17">
        <v>0</v>
      </c>
      <c r="AD396" s="17">
        <v>0</v>
      </c>
    </row>
    <row r="397" spans="1:30" x14ac:dyDescent="0.25">
      <c r="A397" t="s">
        <v>316</v>
      </c>
      <c r="B397" t="s">
        <v>6631</v>
      </c>
      <c r="C397" t="s">
        <v>610</v>
      </c>
      <c r="D397" t="str">
        <f>A397&amp;VLOOKUP("key_separator", Keys!$B:$C, 2, FALSE)&amp;B397&amp;VLOOKUP("key_separator", Keys!$B:$C, 2, FALSE)&amp;C397</f>
        <v>DE|wind|exports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0</v>
      </c>
      <c r="Q397" s="17">
        <v>0</v>
      </c>
      <c r="R397" s="17">
        <v>0</v>
      </c>
      <c r="S397" s="17">
        <v>0</v>
      </c>
      <c r="T397" s="17">
        <v>0</v>
      </c>
      <c r="U397" s="17">
        <v>0</v>
      </c>
      <c r="V397" s="17">
        <v>0</v>
      </c>
      <c r="W397" s="17">
        <v>0</v>
      </c>
      <c r="X397" s="17">
        <v>0</v>
      </c>
      <c r="Y397" s="17">
        <v>0</v>
      </c>
      <c r="Z397" s="17">
        <v>0</v>
      </c>
      <c r="AA397" s="17">
        <v>0</v>
      </c>
      <c r="AB397" s="17">
        <v>0</v>
      </c>
      <c r="AC397" s="17">
        <v>0</v>
      </c>
      <c r="AD397" s="17">
        <v>0</v>
      </c>
    </row>
    <row r="398" spans="1:30" x14ac:dyDescent="0.25">
      <c r="A398" t="s">
        <v>316</v>
      </c>
      <c r="B398" t="s">
        <v>6632</v>
      </c>
      <c r="C398" t="s">
        <v>605</v>
      </c>
      <c r="D398" t="str">
        <f>A398&amp;VLOOKUP("key_separator", Keys!$B:$C, 2, FALSE)&amp;B398&amp;VLOOKUP("key_separator", Keys!$B:$C, 2, FALSE)&amp;C398</f>
        <v>DE|solar|production</v>
      </c>
      <c r="E398" s="17">
        <v>0</v>
      </c>
      <c r="F398" s="17">
        <v>0</v>
      </c>
      <c r="G398" s="17">
        <v>0</v>
      </c>
      <c r="H398" s="17">
        <v>0</v>
      </c>
      <c r="I398" s="17">
        <v>0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0</v>
      </c>
      <c r="Q398" s="17">
        <v>0</v>
      </c>
      <c r="R398" s="17">
        <v>0</v>
      </c>
      <c r="S398" s="17">
        <v>0</v>
      </c>
      <c r="T398" s="17">
        <v>0</v>
      </c>
      <c r="U398" s="17">
        <v>0</v>
      </c>
      <c r="V398" s="17">
        <v>0</v>
      </c>
      <c r="W398" s="17">
        <v>0</v>
      </c>
      <c r="X398" s="17">
        <v>0</v>
      </c>
      <c r="Y398" s="17">
        <v>0</v>
      </c>
      <c r="Z398" s="17">
        <v>0</v>
      </c>
      <c r="AA398" s="17">
        <v>0</v>
      </c>
      <c r="AB398" s="17">
        <v>0</v>
      </c>
      <c r="AC398" s="17">
        <v>0</v>
      </c>
      <c r="AD398" s="17">
        <v>0</v>
      </c>
    </row>
    <row r="399" spans="1:30" x14ac:dyDescent="0.25">
      <c r="A399" t="s">
        <v>316</v>
      </c>
      <c r="B399" t="s">
        <v>6632</v>
      </c>
      <c r="C399" t="s">
        <v>608</v>
      </c>
      <c r="D399" t="str">
        <f>A399&amp;VLOOKUP("key_separator", Keys!$B:$C, 2, FALSE)&amp;B399&amp;VLOOKUP("key_separator", Keys!$B:$C, 2, FALSE)&amp;C399</f>
        <v>DE|solar|imports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0</v>
      </c>
      <c r="Q399" s="17">
        <v>0</v>
      </c>
      <c r="R399" s="17">
        <v>0</v>
      </c>
      <c r="S399" s="17">
        <v>0</v>
      </c>
      <c r="T399" s="17">
        <v>0</v>
      </c>
      <c r="U399" s="17">
        <v>0</v>
      </c>
      <c r="V399" s="17">
        <v>0</v>
      </c>
      <c r="W399" s="17">
        <v>0</v>
      </c>
      <c r="X399" s="17">
        <v>0</v>
      </c>
      <c r="Y399" s="17">
        <v>0</v>
      </c>
      <c r="Z399" s="17">
        <v>0</v>
      </c>
      <c r="AA399" s="17">
        <v>0</v>
      </c>
      <c r="AB399" s="17">
        <v>0</v>
      </c>
      <c r="AC399" s="17">
        <v>0</v>
      </c>
      <c r="AD399" s="17">
        <v>0</v>
      </c>
    </row>
    <row r="400" spans="1:30" x14ac:dyDescent="0.25">
      <c r="A400" t="s">
        <v>316</v>
      </c>
      <c r="B400" t="s">
        <v>6632</v>
      </c>
      <c r="C400" t="s">
        <v>610</v>
      </c>
      <c r="D400" t="str">
        <f>A400&amp;VLOOKUP("key_separator", Keys!$B:$C, 2, FALSE)&amp;B400&amp;VLOOKUP("key_separator", Keys!$B:$C, 2, FALSE)&amp;C400</f>
        <v>DE|solar|exports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7">
        <v>0</v>
      </c>
      <c r="U400" s="17">
        <v>0</v>
      </c>
      <c r="V400" s="17">
        <v>0</v>
      </c>
      <c r="W400" s="17">
        <v>0</v>
      </c>
      <c r="X400" s="17">
        <v>0</v>
      </c>
      <c r="Y400" s="17">
        <v>0</v>
      </c>
      <c r="Z400" s="17">
        <v>0</v>
      </c>
      <c r="AA400" s="17">
        <v>0</v>
      </c>
      <c r="AB400" s="17">
        <v>0</v>
      </c>
      <c r="AC400" s="17">
        <v>0</v>
      </c>
      <c r="AD400" s="17">
        <v>0</v>
      </c>
    </row>
    <row r="401" spans="1:30" x14ac:dyDescent="0.25">
      <c r="A401" t="s">
        <v>316</v>
      </c>
      <c r="B401" t="s">
        <v>6615</v>
      </c>
      <c r="C401" t="s">
        <v>605</v>
      </c>
      <c r="D401" t="str">
        <f>A401&amp;VLOOKUP("key_separator", Keys!$B:$C, 2, FALSE)&amp;B401&amp;VLOOKUP("key_separator", Keys!$B:$C, 2, FALSE)&amp;C401</f>
        <v>DE|biomass|production</v>
      </c>
      <c r="E401" s="17">
        <v>0</v>
      </c>
      <c r="F401" s="17">
        <v>0</v>
      </c>
      <c r="G401" s="17">
        <v>0</v>
      </c>
      <c r="H401" s="17">
        <v>0</v>
      </c>
      <c r="I401" s="17">
        <v>0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0</v>
      </c>
      <c r="Q401" s="17">
        <v>0</v>
      </c>
      <c r="R401" s="17">
        <v>0</v>
      </c>
      <c r="S401" s="17">
        <v>0</v>
      </c>
      <c r="T401" s="17">
        <v>0</v>
      </c>
      <c r="U401" s="17">
        <v>0</v>
      </c>
      <c r="V401" s="17">
        <v>0</v>
      </c>
      <c r="W401" s="17">
        <v>0</v>
      </c>
      <c r="X401" s="17">
        <v>0</v>
      </c>
      <c r="Y401" s="17">
        <v>0</v>
      </c>
      <c r="Z401" s="17">
        <v>0</v>
      </c>
      <c r="AA401" s="17">
        <v>0</v>
      </c>
      <c r="AB401" s="17">
        <v>0</v>
      </c>
      <c r="AC401" s="17">
        <v>0</v>
      </c>
      <c r="AD401" s="17">
        <v>0</v>
      </c>
    </row>
    <row r="402" spans="1:30" x14ac:dyDescent="0.25">
      <c r="A402" t="s">
        <v>316</v>
      </c>
      <c r="B402" t="s">
        <v>6615</v>
      </c>
      <c r="C402" t="s">
        <v>608</v>
      </c>
      <c r="D402" t="str">
        <f>A402&amp;VLOOKUP("key_separator", Keys!$B:$C, 2, FALSE)&amp;B402&amp;VLOOKUP("key_separator", Keys!$B:$C, 2, FALSE)&amp;C402</f>
        <v>DE|biomass|imports</v>
      </c>
      <c r="E402" s="17">
        <v>1464080000000</v>
      </c>
      <c r="F402" s="17">
        <v>1367730000000</v>
      </c>
      <c r="G402" s="17">
        <v>1348510000000</v>
      </c>
      <c r="H402" s="17">
        <v>1292160000000</v>
      </c>
      <c r="I402" s="17">
        <v>1230670000000</v>
      </c>
      <c r="J402" s="17">
        <v>1138700000000</v>
      </c>
      <c r="K402" s="17">
        <v>1100170000000</v>
      </c>
      <c r="L402" s="17">
        <v>1051030000000</v>
      </c>
      <c r="M402" s="17">
        <v>1000950000000</v>
      </c>
      <c r="N402" s="17">
        <v>952244000000</v>
      </c>
      <c r="O402" s="17">
        <v>952815000000</v>
      </c>
      <c r="P402" s="17">
        <v>953097000000</v>
      </c>
      <c r="Q402" s="17">
        <v>905104000000</v>
      </c>
      <c r="R402" s="17">
        <v>857382000000</v>
      </c>
      <c r="S402" s="17">
        <v>857604000000</v>
      </c>
      <c r="T402" s="17">
        <v>857265000000</v>
      </c>
      <c r="U402" s="17">
        <v>857105000000</v>
      </c>
      <c r="V402" s="17">
        <v>857544000000</v>
      </c>
      <c r="W402" s="17">
        <v>858284000000</v>
      </c>
      <c r="X402" s="17">
        <v>859337000000</v>
      </c>
      <c r="Y402" s="17">
        <v>860827000000</v>
      </c>
      <c r="Z402" s="17">
        <v>862662000000</v>
      </c>
      <c r="AA402" s="17">
        <v>865024000000</v>
      </c>
      <c r="AB402" s="17">
        <v>867764000000</v>
      </c>
      <c r="AC402" s="17">
        <v>870878000000</v>
      </c>
      <c r="AD402" s="17">
        <v>873827000000</v>
      </c>
    </row>
    <row r="403" spans="1:30" x14ac:dyDescent="0.25">
      <c r="A403" t="s">
        <v>316</v>
      </c>
      <c r="B403" t="s">
        <v>6615</v>
      </c>
      <c r="C403" t="s">
        <v>610</v>
      </c>
      <c r="D403" t="str">
        <f>A403&amp;VLOOKUP("key_separator", Keys!$B:$C, 2, FALSE)&amp;B403&amp;VLOOKUP("key_separator", Keys!$B:$C, 2, FALSE)&amp;C403</f>
        <v>DE|biomass|exports</v>
      </c>
      <c r="E403" s="17">
        <v>0</v>
      </c>
      <c r="F403" s="17">
        <v>0</v>
      </c>
      <c r="G403" s="17">
        <v>0</v>
      </c>
      <c r="H403" s="17">
        <v>0</v>
      </c>
      <c r="I403" s="17">
        <v>0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7">
        <v>0</v>
      </c>
      <c r="U403" s="17">
        <v>0</v>
      </c>
      <c r="V403" s="17">
        <v>0</v>
      </c>
      <c r="W403" s="17">
        <v>0</v>
      </c>
      <c r="X403" s="17">
        <v>0</v>
      </c>
      <c r="Y403" s="17">
        <v>0</v>
      </c>
      <c r="Z403" s="17">
        <v>0</v>
      </c>
      <c r="AA403" s="17">
        <v>0</v>
      </c>
      <c r="AB403" s="17">
        <v>0</v>
      </c>
      <c r="AC403" s="17">
        <v>0</v>
      </c>
      <c r="AD403" s="17">
        <v>0</v>
      </c>
    </row>
    <row r="404" spans="1:30" x14ac:dyDescent="0.25">
      <c r="A404" t="s">
        <v>316</v>
      </c>
      <c r="B404" t="s">
        <v>6616</v>
      </c>
      <c r="C404" t="s">
        <v>605</v>
      </c>
      <c r="D404" t="str">
        <f>A404&amp;VLOOKUP("key_separator", Keys!$B:$C, 2, FALSE)&amp;B404&amp;VLOOKUP("key_separator", Keys!$B:$C, 2, FALSE)&amp;C404</f>
        <v>DE|petroleum gasoline|production</v>
      </c>
      <c r="E404" s="17">
        <v>165956000000000</v>
      </c>
      <c r="F404" s="17">
        <v>161933000000000</v>
      </c>
      <c r="G404" s="17">
        <v>162997000000000</v>
      </c>
      <c r="H404" s="17">
        <v>164373000000000</v>
      </c>
      <c r="I404" s="17">
        <v>165753000000000</v>
      </c>
      <c r="J404" s="17">
        <v>166700000000000</v>
      </c>
      <c r="K404" s="17">
        <v>166485000000000</v>
      </c>
      <c r="L404" s="17">
        <v>167962000000000</v>
      </c>
      <c r="M404" s="17">
        <v>167470000000000</v>
      </c>
      <c r="N404" s="17">
        <v>166716000000000</v>
      </c>
      <c r="O404" s="17">
        <v>167070000000000</v>
      </c>
      <c r="P404" s="17">
        <v>166532000000000</v>
      </c>
      <c r="Q404" s="17">
        <v>166634000000000</v>
      </c>
      <c r="R404" s="17">
        <v>167568000000000</v>
      </c>
      <c r="S404" s="17">
        <v>166525000000000</v>
      </c>
      <c r="T404" s="17">
        <v>167932000000000</v>
      </c>
      <c r="U404" s="17">
        <v>168459000000000</v>
      </c>
      <c r="V404" s="17">
        <v>169007000000000</v>
      </c>
      <c r="W404" s="17">
        <v>169032000000000</v>
      </c>
      <c r="X404" s="17">
        <v>168818000000000</v>
      </c>
      <c r="Y404" s="17">
        <v>168522000000000</v>
      </c>
      <c r="Z404" s="17">
        <v>167255000000000</v>
      </c>
      <c r="AA404" s="17">
        <v>167933000000000</v>
      </c>
      <c r="AB404" s="17">
        <v>167583000000000</v>
      </c>
      <c r="AC404" s="17">
        <v>168111000000000</v>
      </c>
      <c r="AD404" s="17">
        <v>167301000000000</v>
      </c>
    </row>
    <row r="405" spans="1:30" x14ac:dyDescent="0.25">
      <c r="A405" t="s">
        <v>316</v>
      </c>
      <c r="B405" t="s">
        <v>6616</v>
      </c>
      <c r="C405" t="s">
        <v>608</v>
      </c>
      <c r="D405" t="str">
        <f>A405&amp;VLOOKUP("key_separator", Keys!$B:$C, 2, FALSE)&amp;B405&amp;VLOOKUP("key_separator", Keys!$B:$C, 2, FALSE)&amp;C405</f>
        <v>DE|petroleum gasoline|imports</v>
      </c>
      <c r="E405" s="17">
        <v>1456620000000</v>
      </c>
      <c r="F405" s="17">
        <v>507755000000</v>
      </c>
      <c r="G405" s="17">
        <v>0</v>
      </c>
      <c r="H405" s="17">
        <v>0</v>
      </c>
      <c r="I405" s="17">
        <v>0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0</v>
      </c>
      <c r="Q405" s="17">
        <v>0</v>
      </c>
      <c r="R405" s="17">
        <v>0</v>
      </c>
      <c r="S405" s="17">
        <v>0</v>
      </c>
      <c r="T405" s="17">
        <v>0</v>
      </c>
      <c r="U405" s="17">
        <v>0</v>
      </c>
      <c r="V405" s="17">
        <v>0</v>
      </c>
      <c r="W405" s="17">
        <v>0</v>
      </c>
      <c r="X405" s="17">
        <v>0</v>
      </c>
      <c r="Y405" s="17">
        <v>0</v>
      </c>
      <c r="Z405" s="17">
        <v>0</v>
      </c>
      <c r="AA405" s="17">
        <v>0</v>
      </c>
      <c r="AB405" s="17">
        <v>0</v>
      </c>
      <c r="AC405" s="17">
        <v>0</v>
      </c>
      <c r="AD405" s="17">
        <v>0</v>
      </c>
    </row>
    <row r="406" spans="1:30" x14ac:dyDescent="0.25">
      <c r="A406" t="s">
        <v>316</v>
      </c>
      <c r="B406" t="s">
        <v>6616</v>
      </c>
      <c r="C406" t="s">
        <v>610</v>
      </c>
      <c r="D406" t="str">
        <f>A406&amp;VLOOKUP("key_separator", Keys!$B:$C, 2, FALSE)&amp;B406&amp;VLOOKUP("key_separator", Keys!$B:$C, 2, FALSE)&amp;C406</f>
        <v>DE|petroleum gasoline|exports</v>
      </c>
      <c r="E406" s="17">
        <v>115903000000000</v>
      </c>
      <c r="F406" s="17">
        <v>112658000000000</v>
      </c>
      <c r="G406" s="17">
        <v>114652000000000</v>
      </c>
      <c r="H406" s="17">
        <v>117511000000000</v>
      </c>
      <c r="I406" s="17">
        <v>120370000000000</v>
      </c>
      <c r="J406" s="17">
        <v>122620000000000</v>
      </c>
      <c r="K406" s="17">
        <v>123453000000000</v>
      </c>
      <c r="L406" s="17">
        <v>125993000000000</v>
      </c>
      <c r="M406" s="17">
        <v>126572000000000</v>
      </c>
      <c r="N406" s="17">
        <v>126818000000000</v>
      </c>
      <c r="O406" s="17">
        <v>128368000000000</v>
      </c>
      <c r="P406" s="17">
        <v>128856000000000</v>
      </c>
      <c r="Q406" s="17">
        <v>130115000000000</v>
      </c>
      <c r="R406" s="17">
        <v>132152000000000</v>
      </c>
      <c r="S406" s="17">
        <v>132181000000000</v>
      </c>
      <c r="T406" s="17">
        <v>134715000000000</v>
      </c>
      <c r="U406" s="17">
        <v>136428000000000</v>
      </c>
      <c r="V406" s="17">
        <v>137814000000000</v>
      </c>
      <c r="W406" s="17">
        <v>138714000000000</v>
      </c>
      <c r="X406" s="17">
        <v>139358000000000</v>
      </c>
      <c r="Y406" s="17">
        <v>139911000000000</v>
      </c>
      <c r="Z406" s="17">
        <v>139474000000000</v>
      </c>
      <c r="AA406" s="17">
        <v>140967000000000</v>
      </c>
      <c r="AB406" s="17">
        <v>141407000000000</v>
      </c>
      <c r="AC406" s="17">
        <v>142774000000000</v>
      </c>
      <c r="AD406" s="17">
        <v>142633000000000</v>
      </c>
    </row>
    <row r="407" spans="1:30" x14ac:dyDescent="0.25">
      <c r="A407" t="s">
        <v>316</v>
      </c>
      <c r="B407" t="s">
        <v>6617</v>
      </c>
      <c r="C407" t="s">
        <v>605</v>
      </c>
      <c r="D407" t="str">
        <f>A407&amp;VLOOKUP("key_separator", Keys!$B:$C, 2, FALSE)&amp;B407&amp;VLOOKUP("key_separator", Keys!$B:$C, 2, FALSE)&amp;C407</f>
        <v>DE|petroleum diesel|production</v>
      </c>
      <c r="E407" s="17">
        <v>98165200000000</v>
      </c>
      <c r="F407" s="17">
        <v>95785900000000</v>
      </c>
      <c r="G407" s="17">
        <v>96415000000000</v>
      </c>
      <c r="H407" s="17">
        <v>97229200000000</v>
      </c>
      <c r="I407" s="17">
        <v>98045200000000</v>
      </c>
      <c r="J407" s="17">
        <v>98605300000000</v>
      </c>
      <c r="K407" s="17">
        <v>98478500000000</v>
      </c>
      <c r="L407" s="17">
        <v>99351800000000</v>
      </c>
      <c r="M407" s="17">
        <v>99060800000000</v>
      </c>
      <c r="N407" s="17">
        <v>98615300000000</v>
      </c>
      <c r="O407" s="17">
        <v>98824500000000</v>
      </c>
      <c r="P407" s="17">
        <v>98506200000000</v>
      </c>
      <c r="Q407" s="17">
        <v>98566300000000</v>
      </c>
      <c r="R407" s="17">
        <v>99118700000000</v>
      </c>
      <c r="S407" s="17">
        <v>98502300000000</v>
      </c>
      <c r="T407" s="17">
        <v>99334500000000</v>
      </c>
      <c r="U407" s="17">
        <v>99646200000000</v>
      </c>
      <c r="V407" s="17">
        <v>99970100000000</v>
      </c>
      <c r="W407" s="17">
        <v>99984800000000</v>
      </c>
      <c r="X407" s="17">
        <v>99858400000000</v>
      </c>
      <c r="Y407" s="17">
        <v>99683000000000</v>
      </c>
      <c r="Z407" s="17">
        <v>98933800000000</v>
      </c>
      <c r="AA407" s="17">
        <v>99334700000000</v>
      </c>
      <c r="AB407" s="17">
        <v>99128100000000</v>
      </c>
      <c r="AC407" s="17">
        <v>99440400000000</v>
      </c>
      <c r="AD407" s="17">
        <v>98961200000000</v>
      </c>
    </row>
    <row r="408" spans="1:30" x14ac:dyDescent="0.25">
      <c r="A408" t="s">
        <v>316</v>
      </c>
      <c r="B408" t="s">
        <v>6617</v>
      </c>
      <c r="C408" t="s">
        <v>608</v>
      </c>
      <c r="D408" t="str">
        <f>A408&amp;VLOOKUP("key_separator", Keys!$B:$C, 2, FALSE)&amp;B408&amp;VLOOKUP("key_separator", Keys!$B:$C, 2, FALSE)&amp;C408</f>
        <v>DE|petroleum diesel|imports</v>
      </c>
      <c r="E408" s="17">
        <v>0</v>
      </c>
      <c r="F408" s="17">
        <v>444394000000</v>
      </c>
      <c r="G408" s="17">
        <v>535991000000</v>
      </c>
      <c r="H408" s="17">
        <v>0</v>
      </c>
      <c r="I408" s="17">
        <v>0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0</v>
      </c>
      <c r="Q408" s="17">
        <v>0</v>
      </c>
      <c r="R408" s="17">
        <v>0</v>
      </c>
      <c r="S408" s="17">
        <v>0</v>
      </c>
      <c r="T408" s="17">
        <v>0</v>
      </c>
      <c r="U408" s="17">
        <v>0</v>
      </c>
      <c r="V408" s="17">
        <v>0</v>
      </c>
      <c r="W408" s="17">
        <v>0</v>
      </c>
      <c r="X408" s="17">
        <v>0</v>
      </c>
      <c r="Y408" s="17">
        <v>0</v>
      </c>
      <c r="Z408" s="17">
        <v>0</v>
      </c>
      <c r="AA408" s="17">
        <v>0</v>
      </c>
      <c r="AB408" s="17">
        <v>0</v>
      </c>
      <c r="AC408" s="17">
        <v>0</v>
      </c>
      <c r="AD408" s="17">
        <v>0</v>
      </c>
    </row>
    <row r="409" spans="1:30" x14ac:dyDescent="0.25">
      <c r="A409" t="s">
        <v>316</v>
      </c>
      <c r="B409" t="s">
        <v>6617</v>
      </c>
      <c r="C409" t="s">
        <v>610</v>
      </c>
      <c r="D409" t="str">
        <f>A409&amp;VLOOKUP("key_separator", Keys!$B:$C, 2, FALSE)&amp;B409&amp;VLOOKUP("key_separator", Keys!$B:$C, 2, FALSE)&amp;C409</f>
        <v>DE|petroleum diesel|exports</v>
      </c>
      <c r="E409" s="17">
        <v>79854900000000</v>
      </c>
      <c r="F409" s="17">
        <v>78190100000000</v>
      </c>
      <c r="G409" s="17">
        <v>78778200000000</v>
      </c>
      <c r="H409" s="17">
        <v>79942200000000</v>
      </c>
      <c r="I409" s="17">
        <v>80758800000000</v>
      </c>
      <c r="J409" s="17">
        <v>81215100000000</v>
      </c>
      <c r="K409" s="17">
        <v>80996200000000</v>
      </c>
      <c r="L409" s="17">
        <v>81766200000000</v>
      </c>
      <c r="M409" s="17">
        <v>81384300000000</v>
      </c>
      <c r="N409" s="17">
        <v>80936200000000</v>
      </c>
      <c r="O409" s="17">
        <v>81068700000000</v>
      </c>
      <c r="P409" s="17">
        <v>80679200000000</v>
      </c>
      <c r="Q409" s="17">
        <v>80728600000000</v>
      </c>
      <c r="R409" s="17">
        <v>81294100000000</v>
      </c>
      <c r="S409" s="17">
        <v>80682000000000</v>
      </c>
      <c r="T409" s="17">
        <v>81514100000000</v>
      </c>
      <c r="U409" s="17">
        <v>81875500000000</v>
      </c>
      <c r="V409" s="17">
        <v>82272400000000</v>
      </c>
      <c r="W409" s="17">
        <v>82369300000000</v>
      </c>
      <c r="X409" s="17">
        <v>82275000000000</v>
      </c>
      <c r="Y409" s="17">
        <v>82244100000000</v>
      </c>
      <c r="Z409" s="17">
        <v>81510600000000</v>
      </c>
      <c r="AA409" s="17">
        <v>81924400000000</v>
      </c>
      <c r="AB409" s="17">
        <v>81766800000000</v>
      </c>
      <c r="AC409" s="17">
        <v>82091700000000</v>
      </c>
      <c r="AD409" s="17">
        <v>81656500000000</v>
      </c>
    </row>
    <row r="410" spans="1:30" x14ac:dyDescent="0.25">
      <c r="A410" t="s">
        <v>316</v>
      </c>
      <c r="B410" t="s">
        <v>542</v>
      </c>
      <c r="C410" t="s">
        <v>605</v>
      </c>
      <c r="D410" t="str">
        <f>A410&amp;VLOOKUP("key_separator", Keys!$B:$C, 2, FALSE)&amp;B410&amp;VLOOKUP("key_separator", Keys!$B:$C, 2, FALSE)&amp;C410</f>
        <v>DE|biofuel gasoline|production</v>
      </c>
      <c r="E410" s="17">
        <v>0</v>
      </c>
      <c r="F410" s="17">
        <v>0</v>
      </c>
      <c r="G410" s="17">
        <v>0</v>
      </c>
      <c r="H410" s="17">
        <v>0</v>
      </c>
      <c r="I410" s="17">
        <v>0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7">
        <v>0</v>
      </c>
      <c r="U410" s="17">
        <v>0</v>
      </c>
      <c r="V410" s="17">
        <v>0</v>
      </c>
      <c r="W410" s="17">
        <v>0</v>
      </c>
      <c r="X410" s="17">
        <v>0</v>
      </c>
      <c r="Y410" s="17">
        <v>0</v>
      </c>
      <c r="Z410" s="17">
        <v>0</v>
      </c>
      <c r="AA410" s="17">
        <v>0</v>
      </c>
      <c r="AB410" s="17">
        <v>0</v>
      </c>
      <c r="AC410" s="17">
        <v>0</v>
      </c>
      <c r="AD410" s="17">
        <v>0</v>
      </c>
    </row>
    <row r="411" spans="1:30" x14ac:dyDescent="0.25">
      <c r="A411" t="s">
        <v>316</v>
      </c>
      <c r="B411" t="s">
        <v>542</v>
      </c>
      <c r="C411" t="s">
        <v>608</v>
      </c>
      <c r="D411" t="str">
        <f>A411&amp;VLOOKUP("key_separator", Keys!$B:$C, 2, FALSE)&amp;B411&amp;VLOOKUP("key_separator", Keys!$B:$C, 2, FALSE)&amp;C411</f>
        <v>DE|biofuel gasoline|imports</v>
      </c>
      <c r="E411" s="17">
        <v>3742570000000</v>
      </c>
      <c r="F411" s="17">
        <v>3617140000000</v>
      </c>
      <c r="G411" s="17">
        <v>3508970000000</v>
      </c>
      <c r="H411" s="17">
        <v>3400400000000</v>
      </c>
      <c r="I411" s="17">
        <v>3299260000000</v>
      </c>
      <c r="J411" s="17">
        <v>3202080000000</v>
      </c>
      <c r="K411" s="17">
        <v>3126410000000</v>
      </c>
      <c r="L411" s="17">
        <v>3052980000000</v>
      </c>
      <c r="M411" s="17">
        <v>2975220000000</v>
      </c>
      <c r="N411" s="17">
        <v>2898530000000</v>
      </c>
      <c r="O411" s="17">
        <v>2818060000000</v>
      </c>
      <c r="P411" s="17">
        <v>2738480000000</v>
      </c>
      <c r="Q411" s="17">
        <v>2659220000000</v>
      </c>
      <c r="R411" s="17">
        <v>2579310000000</v>
      </c>
      <c r="S411" s="17">
        <v>2498980000000</v>
      </c>
      <c r="T411" s="17">
        <v>2416690000000</v>
      </c>
      <c r="U411" s="17">
        <v>2331970000000</v>
      </c>
      <c r="V411" s="17">
        <v>2271700000000</v>
      </c>
      <c r="W411" s="17">
        <v>2209330000000</v>
      </c>
      <c r="X411" s="17">
        <v>2147990000000</v>
      </c>
      <c r="Y411" s="17">
        <v>2087450000000</v>
      </c>
      <c r="Z411" s="17">
        <v>2028350000000</v>
      </c>
      <c r="AA411" s="17">
        <v>1969560000000</v>
      </c>
      <c r="AB411" s="17">
        <v>1911760000000</v>
      </c>
      <c r="AC411" s="17">
        <v>1856470000000</v>
      </c>
      <c r="AD411" s="17">
        <v>1805180000000</v>
      </c>
    </row>
    <row r="412" spans="1:30" x14ac:dyDescent="0.25">
      <c r="A412" t="s">
        <v>316</v>
      </c>
      <c r="B412" t="s">
        <v>542</v>
      </c>
      <c r="C412" t="s">
        <v>610</v>
      </c>
      <c r="D412" t="str">
        <f>A412&amp;VLOOKUP("key_separator", Keys!$B:$C, 2, FALSE)&amp;B412&amp;VLOOKUP("key_separator", Keys!$B:$C, 2, FALSE)&amp;C412</f>
        <v>DE|biofuel gasoline|exports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0</v>
      </c>
      <c r="Q412" s="17">
        <v>0</v>
      </c>
      <c r="R412" s="17">
        <v>0</v>
      </c>
      <c r="S412" s="17">
        <v>0</v>
      </c>
      <c r="T412" s="17">
        <v>0</v>
      </c>
      <c r="U412" s="17">
        <v>0</v>
      </c>
      <c r="V412" s="17">
        <v>0</v>
      </c>
      <c r="W412" s="17">
        <v>0</v>
      </c>
      <c r="X412" s="17">
        <v>0</v>
      </c>
      <c r="Y412" s="17">
        <v>0</v>
      </c>
      <c r="Z412" s="17">
        <v>0</v>
      </c>
      <c r="AA412" s="17">
        <v>0</v>
      </c>
      <c r="AB412" s="17">
        <v>0</v>
      </c>
      <c r="AC412" s="17">
        <v>0</v>
      </c>
      <c r="AD412" s="17">
        <v>0</v>
      </c>
    </row>
    <row r="413" spans="1:30" x14ac:dyDescent="0.25">
      <c r="A413" t="s">
        <v>316</v>
      </c>
      <c r="B413" t="s">
        <v>545</v>
      </c>
      <c r="C413" t="s">
        <v>605</v>
      </c>
      <c r="D413" t="str">
        <f>A413&amp;VLOOKUP("key_separator", Keys!$B:$C, 2, FALSE)&amp;B413&amp;VLOOKUP("key_separator", Keys!$B:$C, 2, FALSE)&amp;C413</f>
        <v>DE|biofuel diesel|production</v>
      </c>
      <c r="E413" s="17">
        <v>0</v>
      </c>
      <c r="F413" s="17">
        <v>0</v>
      </c>
      <c r="G413" s="17">
        <v>0</v>
      </c>
      <c r="H413" s="17">
        <v>0</v>
      </c>
      <c r="I413" s="17">
        <v>0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0</v>
      </c>
      <c r="Q413" s="17">
        <v>0</v>
      </c>
      <c r="R413" s="17">
        <v>0</v>
      </c>
      <c r="S413" s="17">
        <v>0</v>
      </c>
      <c r="T413" s="17">
        <v>0</v>
      </c>
      <c r="U413" s="17">
        <v>0</v>
      </c>
      <c r="V413" s="17">
        <v>0</v>
      </c>
      <c r="W413" s="17">
        <v>0</v>
      </c>
      <c r="X413" s="17">
        <v>0</v>
      </c>
      <c r="Y413" s="17">
        <v>0</v>
      </c>
      <c r="Z413" s="17">
        <v>0</v>
      </c>
      <c r="AA413" s="17">
        <v>0</v>
      </c>
      <c r="AB413" s="17">
        <v>0</v>
      </c>
      <c r="AC413" s="17">
        <v>0</v>
      </c>
      <c r="AD413" s="17">
        <v>0</v>
      </c>
    </row>
    <row r="414" spans="1:30" x14ac:dyDescent="0.25">
      <c r="A414" t="s">
        <v>316</v>
      </c>
      <c r="B414" t="s">
        <v>545</v>
      </c>
      <c r="C414" t="s">
        <v>608</v>
      </c>
      <c r="D414" t="str">
        <f>A414&amp;VLOOKUP("key_separator", Keys!$B:$C, 2, FALSE)&amp;B414&amp;VLOOKUP("key_separator", Keys!$B:$C, 2, FALSE)&amp;C414</f>
        <v>DE|biofuel diesel|imports</v>
      </c>
      <c r="E414" s="17">
        <v>117883000000</v>
      </c>
      <c r="F414" s="17">
        <v>118657000000</v>
      </c>
      <c r="G414" s="17">
        <v>119658000000</v>
      </c>
      <c r="H414" s="17">
        <v>120382000000</v>
      </c>
      <c r="I414" s="17">
        <v>120771000000</v>
      </c>
      <c r="J414" s="17">
        <v>121302000000</v>
      </c>
      <c r="K414" s="17">
        <v>122057000000</v>
      </c>
      <c r="L414" s="17">
        <v>122640000000</v>
      </c>
      <c r="M414" s="17">
        <v>122854000000</v>
      </c>
      <c r="N414" s="17">
        <v>123096000000</v>
      </c>
      <c r="O414" s="17">
        <v>123203000000</v>
      </c>
      <c r="P414" s="17">
        <v>123113000000</v>
      </c>
      <c r="Q414" s="17">
        <v>122761000000</v>
      </c>
      <c r="R414" s="17">
        <v>122218000000</v>
      </c>
      <c r="S414" s="17">
        <v>121518000000</v>
      </c>
      <c r="T414" s="17">
        <v>121100000000</v>
      </c>
      <c r="U414" s="17">
        <v>120591000000</v>
      </c>
      <c r="V414" s="17">
        <v>119197000000</v>
      </c>
      <c r="W414" s="17">
        <v>117676000000</v>
      </c>
      <c r="X414" s="17">
        <v>116191000000</v>
      </c>
      <c r="Y414" s="17">
        <v>115048000000</v>
      </c>
      <c r="Z414" s="17">
        <v>113963000000</v>
      </c>
      <c r="AA414" s="17">
        <v>112962000000</v>
      </c>
      <c r="AB414" s="17">
        <v>111840000000</v>
      </c>
      <c r="AC414" s="17">
        <v>110742000000</v>
      </c>
      <c r="AD414" s="17">
        <v>109687000000</v>
      </c>
    </row>
    <row r="415" spans="1:30" x14ac:dyDescent="0.25">
      <c r="A415" t="s">
        <v>316</v>
      </c>
      <c r="B415" t="s">
        <v>545</v>
      </c>
      <c r="C415" t="s">
        <v>610</v>
      </c>
      <c r="D415" t="str">
        <f>A415&amp;VLOOKUP("key_separator", Keys!$B:$C, 2, FALSE)&amp;B415&amp;VLOOKUP("key_separator", Keys!$B:$C, 2, FALSE)&amp;C415</f>
        <v>DE|biofuel diesel|exports</v>
      </c>
      <c r="E415" s="17">
        <v>0</v>
      </c>
      <c r="F415" s="17">
        <v>0</v>
      </c>
      <c r="G415" s="17">
        <v>0</v>
      </c>
      <c r="H415" s="17">
        <v>0</v>
      </c>
      <c r="I415" s="17">
        <v>0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0</v>
      </c>
      <c r="Q415" s="17">
        <v>0</v>
      </c>
      <c r="R415" s="17">
        <v>0</v>
      </c>
      <c r="S415" s="17">
        <v>0</v>
      </c>
      <c r="T415" s="17">
        <v>0</v>
      </c>
      <c r="U415" s="17">
        <v>0</v>
      </c>
      <c r="V415" s="17">
        <v>0</v>
      </c>
      <c r="W415" s="17">
        <v>0</v>
      </c>
      <c r="X415" s="17">
        <v>0</v>
      </c>
      <c r="Y415" s="17">
        <v>0</v>
      </c>
      <c r="Z415" s="17">
        <v>0</v>
      </c>
      <c r="AA415" s="17">
        <v>0</v>
      </c>
      <c r="AB415" s="17">
        <v>0</v>
      </c>
      <c r="AC415" s="17">
        <v>0</v>
      </c>
      <c r="AD415" s="17">
        <v>0</v>
      </c>
    </row>
    <row r="416" spans="1:30" x14ac:dyDescent="0.25">
      <c r="A416" t="s">
        <v>316</v>
      </c>
      <c r="B416" t="s">
        <v>6618</v>
      </c>
      <c r="C416" t="s">
        <v>605</v>
      </c>
      <c r="D416" t="str">
        <f>A416&amp;VLOOKUP("key_separator", Keys!$B:$C, 2, FALSE)&amp;B416&amp;VLOOKUP("key_separator", Keys!$B:$C, 2, FALSE)&amp;C416</f>
        <v>DE|jet fuel or kerosene|production</v>
      </c>
      <c r="E416" s="17">
        <v>34944800000000</v>
      </c>
      <c r="F416" s="17">
        <v>34097800000000</v>
      </c>
      <c r="G416" s="17">
        <v>34321800000000</v>
      </c>
      <c r="H416" s="17">
        <v>34611600000000</v>
      </c>
      <c r="I416" s="17">
        <v>34902100000000</v>
      </c>
      <c r="J416" s="17">
        <v>35101500000000</v>
      </c>
      <c r="K416" s="17">
        <v>35056400000000</v>
      </c>
      <c r="L416" s="17">
        <v>35367200000000</v>
      </c>
      <c r="M416" s="17">
        <v>35263600000000</v>
      </c>
      <c r="N416" s="17">
        <v>35105000000000</v>
      </c>
      <c r="O416" s="17">
        <v>35179500000000</v>
      </c>
      <c r="P416" s="17">
        <v>35066200000000</v>
      </c>
      <c r="Q416" s="17">
        <v>35087600000000</v>
      </c>
      <c r="R416" s="17">
        <v>35284300000000</v>
      </c>
      <c r="S416" s="17">
        <v>35064800000000</v>
      </c>
      <c r="T416" s="17">
        <v>35361100000000</v>
      </c>
      <c r="U416" s="17">
        <v>35472000000000</v>
      </c>
      <c r="V416" s="17">
        <v>35587300000000</v>
      </c>
      <c r="W416" s="17">
        <v>35592600000000</v>
      </c>
      <c r="X416" s="17">
        <v>35547600000000</v>
      </c>
      <c r="Y416" s="17">
        <v>35485100000000</v>
      </c>
      <c r="Z416" s="17">
        <v>35218400000000</v>
      </c>
      <c r="AA416" s="17">
        <v>35361100000000</v>
      </c>
      <c r="AB416" s="17">
        <v>35287600000000</v>
      </c>
      <c r="AC416" s="17">
        <v>35398800000000</v>
      </c>
      <c r="AD416" s="17">
        <v>35228200000000</v>
      </c>
    </row>
    <row r="417" spans="1:30" x14ac:dyDescent="0.25">
      <c r="A417" t="s">
        <v>316</v>
      </c>
      <c r="B417" t="s">
        <v>6618</v>
      </c>
      <c r="C417" t="s">
        <v>608</v>
      </c>
      <c r="D417" t="str">
        <f>A417&amp;VLOOKUP("key_separator", Keys!$B:$C, 2, FALSE)&amp;B417&amp;VLOOKUP("key_separator", Keys!$B:$C, 2, FALSE)&amp;C417</f>
        <v>DE|jet fuel or kerosene|imports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0</v>
      </c>
      <c r="Q417" s="17">
        <v>0</v>
      </c>
      <c r="R417" s="17">
        <v>0</v>
      </c>
      <c r="S417" s="17">
        <v>0</v>
      </c>
      <c r="T417" s="17">
        <v>0</v>
      </c>
      <c r="U417" s="17">
        <v>0</v>
      </c>
      <c r="V417" s="17">
        <v>0</v>
      </c>
      <c r="W417" s="17">
        <v>0</v>
      </c>
      <c r="X417" s="17">
        <v>0</v>
      </c>
      <c r="Y417" s="17">
        <v>0</v>
      </c>
      <c r="Z417" s="17">
        <v>0</v>
      </c>
      <c r="AA417" s="17">
        <v>0</v>
      </c>
      <c r="AB417" s="17">
        <v>0</v>
      </c>
      <c r="AC417" s="17">
        <v>0</v>
      </c>
      <c r="AD417" s="17">
        <v>0</v>
      </c>
    </row>
    <row r="418" spans="1:30" x14ac:dyDescent="0.25">
      <c r="A418" t="s">
        <v>316</v>
      </c>
      <c r="B418" t="s">
        <v>6618</v>
      </c>
      <c r="C418" t="s">
        <v>610</v>
      </c>
      <c r="D418" t="str">
        <f>A418&amp;VLOOKUP("key_separator", Keys!$B:$C, 2, FALSE)&amp;B418&amp;VLOOKUP("key_separator", Keys!$B:$C, 2, FALSE)&amp;C418</f>
        <v>DE|jet fuel or kerosene|exports</v>
      </c>
      <c r="E418" s="17">
        <v>25492400000000</v>
      </c>
      <c r="F418" s="17">
        <v>24450500000000</v>
      </c>
      <c r="G418" s="17">
        <v>24695100000000</v>
      </c>
      <c r="H418" s="17">
        <v>25002300000000</v>
      </c>
      <c r="I418" s="17">
        <v>25393000000000</v>
      </c>
      <c r="J418" s="17">
        <v>25591200000000</v>
      </c>
      <c r="K418" s="17">
        <v>25413900000000</v>
      </c>
      <c r="L418" s="17">
        <v>25588400000000</v>
      </c>
      <c r="M418" s="17">
        <v>25352900000000</v>
      </c>
      <c r="N418" s="17">
        <v>25023300000000</v>
      </c>
      <c r="O418" s="17">
        <v>25001000000000</v>
      </c>
      <c r="P418" s="17">
        <v>24692900000000</v>
      </c>
      <c r="Q418" s="17">
        <v>24605600000000</v>
      </c>
      <c r="R418" s="17">
        <v>24667100000000</v>
      </c>
      <c r="S418" s="17">
        <v>24408900000000</v>
      </c>
      <c r="T418" s="17">
        <v>24595100000000</v>
      </c>
      <c r="U418" s="17">
        <v>24578400000000</v>
      </c>
      <c r="V418" s="17">
        <v>24539200000000</v>
      </c>
      <c r="W418" s="17">
        <v>24458400000000</v>
      </c>
      <c r="X418" s="17">
        <v>24209700000000</v>
      </c>
      <c r="Y418" s="17">
        <v>24048000000000</v>
      </c>
      <c r="Z418" s="17">
        <v>23671800000000</v>
      </c>
      <c r="AA418" s="17">
        <v>23704300000000</v>
      </c>
      <c r="AB418" s="17">
        <v>23497900000000</v>
      </c>
      <c r="AC418" s="17">
        <v>23563400000000</v>
      </c>
      <c r="AD418" s="17">
        <v>23323200000000</v>
      </c>
    </row>
    <row r="419" spans="1:30" x14ac:dyDescent="0.25">
      <c r="A419" t="s">
        <v>316</v>
      </c>
      <c r="B419" t="s">
        <v>6633</v>
      </c>
      <c r="C419" t="s">
        <v>605</v>
      </c>
      <c r="D419" t="str">
        <f>A419&amp;VLOOKUP("key_separator", Keys!$B:$C, 2, FALSE)&amp;B419&amp;VLOOKUP("key_separator", Keys!$B:$C, 2, FALSE)&amp;C419</f>
        <v>DE|heat|production</v>
      </c>
      <c r="E419" s="17">
        <v>0</v>
      </c>
      <c r="F419" s="17">
        <v>0</v>
      </c>
      <c r="G419" s="17">
        <v>0</v>
      </c>
      <c r="H419" s="17">
        <v>0</v>
      </c>
      <c r="I419" s="17">
        <v>0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0</v>
      </c>
      <c r="Q419" s="17">
        <v>0</v>
      </c>
      <c r="R419" s="17">
        <v>0</v>
      </c>
      <c r="S419" s="17">
        <v>0</v>
      </c>
      <c r="T419" s="17">
        <v>0</v>
      </c>
      <c r="U419" s="17">
        <v>0</v>
      </c>
      <c r="V419" s="17">
        <v>0</v>
      </c>
      <c r="W419" s="17">
        <v>0</v>
      </c>
      <c r="X419" s="17">
        <v>0</v>
      </c>
      <c r="Y419" s="17">
        <v>0</v>
      </c>
      <c r="Z419" s="17">
        <v>0</v>
      </c>
      <c r="AA419" s="17">
        <v>0</v>
      </c>
      <c r="AB419" s="17">
        <v>0</v>
      </c>
      <c r="AC419" s="17">
        <v>0</v>
      </c>
      <c r="AD419" s="17">
        <v>0</v>
      </c>
    </row>
    <row r="420" spans="1:30" x14ac:dyDescent="0.25">
      <c r="A420" t="s">
        <v>316</v>
      </c>
      <c r="B420" t="s">
        <v>6633</v>
      </c>
      <c r="C420" t="s">
        <v>608</v>
      </c>
      <c r="D420" t="str">
        <f>A420&amp;VLOOKUP("key_separator", Keys!$B:$C, 2, FALSE)&amp;B420&amp;VLOOKUP("key_separator", Keys!$B:$C, 2, FALSE)&amp;C420</f>
        <v>DE|heat|imports</v>
      </c>
      <c r="E420" s="17">
        <v>0</v>
      </c>
      <c r="F420" s="17">
        <v>0</v>
      </c>
      <c r="G420" s="17">
        <v>0</v>
      </c>
      <c r="H420" s="17">
        <v>0</v>
      </c>
      <c r="I420" s="17">
        <v>0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0</v>
      </c>
      <c r="Q420" s="17">
        <v>0</v>
      </c>
      <c r="R420" s="17">
        <v>0</v>
      </c>
      <c r="S420" s="17">
        <v>0</v>
      </c>
      <c r="T420" s="17">
        <v>0</v>
      </c>
      <c r="U420" s="17">
        <v>0</v>
      </c>
      <c r="V420" s="17">
        <v>0</v>
      </c>
      <c r="W420" s="17">
        <v>0</v>
      </c>
      <c r="X420" s="17">
        <v>0</v>
      </c>
      <c r="Y420" s="17">
        <v>0</v>
      </c>
      <c r="Z420" s="17">
        <v>0</v>
      </c>
      <c r="AA420" s="17">
        <v>0</v>
      </c>
      <c r="AB420" s="17">
        <v>0</v>
      </c>
      <c r="AC420" s="17">
        <v>0</v>
      </c>
      <c r="AD420" s="17">
        <v>0</v>
      </c>
    </row>
    <row r="421" spans="1:30" x14ac:dyDescent="0.25">
      <c r="A421" t="s">
        <v>316</v>
      </c>
      <c r="B421" t="s">
        <v>6633</v>
      </c>
      <c r="C421" t="s">
        <v>610</v>
      </c>
      <c r="D421" t="str">
        <f>A421&amp;VLOOKUP("key_separator", Keys!$B:$C, 2, FALSE)&amp;B421&amp;VLOOKUP("key_separator", Keys!$B:$C, 2, FALSE)&amp;C421</f>
        <v>DE|heat|exports</v>
      </c>
      <c r="E421" s="17">
        <v>0</v>
      </c>
      <c r="F421" s="17">
        <v>0</v>
      </c>
      <c r="G421" s="17">
        <v>0</v>
      </c>
      <c r="H421" s="17">
        <v>0</v>
      </c>
      <c r="I421" s="17">
        <v>0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0</v>
      </c>
      <c r="Q421" s="17">
        <v>0</v>
      </c>
      <c r="R421" s="17">
        <v>0</v>
      </c>
      <c r="S421" s="17">
        <v>0</v>
      </c>
      <c r="T421" s="17">
        <v>0</v>
      </c>
      <c r="U421" s="17">
        <v>0</v>
      </c>
      <c r="V421" s="17">
        <v>0</v>
      </c>
      <c r="W421" s="17">
        <v>0</v>
      </c>
      <c r="X421" s="17">
        <v>0</v>
      </c>
      <c r="Y421" s="17">
        <v>0</v>
      </c>
      <c r="Z421" s="17">
        <v>0</v>
      </c>
      <c r="AA421" s="17">
        <v>0</v>
      </c>
      <c r="AB421" s="17">
        <v>0</v>
      </c>
      <c r="AC421" s="17">
        <v>0</v>
      </c>
      <c r="AD421" s="17">
        <v>0</v>
      </c>
    </row>
    <row r="422" spans="1:30" x14ac:dyDescent="0.25">
      <c r="A422" t="s">
        <v>316</v>
      </c>
      <c r="B422" t="s">
        <v>6634</v>
      </c>
      <c r="C422" t="s">
        <v>605</v>
      </c>
      <c r="D422" t="str">
        <f>A422&amp;VLOOKUP("key_separator", Keys!$B:$C, 2, FALSE)&amp;B422&amp;VLOOKUP("key_separator", Keys!$B:$C, 2, FALSE)&amp;C422</f>
        <v>DE|geothermal|production</v>
      </c>
      <c r="E422" s="17">
        <v>0</v>
      </c>
      <c r="F422" s="17">
        <v>0</v>
      </c>
      <c r="G422" s="17">
        <v>0</v>
      </c>
      <c r="H422" s="17">
        <v>0</v>
      </c>
      <c r="I422" s="17">
        <v>0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0</v>
      </c>
      <c r="Q422" s="17">
        <v>0</v>
      </c>
      <c r="R422" s="17">
        <v>0</v>
      </c>
      <c r="S422" s="17">
        <v>0</v>
      </c>
      <c r="T422" s="17">
        <v>0</v>
      </c>
      <c r="U422" s="17">
        <v>0</v>
      </c>
      <c r="V422" s="17">
        <v>0</v>
      </c>
      <c r="W422" s="17">
        <v>0</v>
      </c>
      <c r="X422" s="17">
        <v>0</v>
      </c>
      <c r="Y422" s="17">
        <v>0</v>
      </c>
      <c r="Z422" s="17">
        <v>0</v>
      </c>
      <c r="AA422" s="17">
        <v>0</v>
      </c>
      <c r="AB422" s="17">
        <v>0</v>
      </c>
      <c r="AC422" s="17">
        <v>0</v>
      </c>
      <c r="AD422" s="17">
        <v>0</v>
      </c>
    </row>
    <row r="423" spans="1:30" x14ac:dyDescent="0.25">
      <c r="A423" t="s">
        <v>316</v>
      </c>
      <c r="B423" t="s">
        <v>6634</v>
      </c>
      <c r="C423" t="s">
        <v>608</v>
      </c>
      <c r="D423" t="str">
        <f>A423&amp;VLOOKUP("key_separator", Keys!$B:$C, 2, FALSE)&amp;B423&amp;VLOOKUP("key_separator", Keys!$B:$C, 2, FALSE)&amp;C423</f>
        <v>DE|geothermal|imports</v>
      </c>
      <c r="E423" s="17">
        <v>0</v>
      </c>
      <c r="F423" s="17">
        <v>0</v>
      </c>
      <c r="G423" s="17">
        <v>0</v>
      </c>
      <c r="H423" s="17">
        <v>0</v>
      </c>
      <c r="I423" s="17">
        <v>0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0</v>
      </c>
      <c r="Q423" s="17">
        <v>0</v>
      </c>
      <c r="R423" s="17">
        <v>0</v>
      </c>
      <c r="S423" s="17">
        <v>0</v>
      </c>
      <c r="T423" s="17">
        <v>0</v>
      </c>
      <c r="U423" s="17">
        <v>0</v>
      </c>
      <c r="V423" s="17">
        <v>0</v>
      </c>
      <c r="W423" s="17">
        <v>0</v>
      </c>
      <c r="X423" s="17">
        <v>0</v>
      </c>
      <c r="Y423" s="17">
        <v>0</v>
      </c>
      <c r="Z423" s="17">
        <v>0</v>
      </c>
      <c r="AA423" s="17">
        <v>0</v>
      </c>
      <c r="AB423" s="17">
        <v>0</v>
      </c>
      <c r="AC423" s="17">
        <v>0</v>
      </c>
      <c r="AD423" s="17">
        <v>0</v>
      </c>
    </row>
    <row r="424" spans="1:30" x14ac:dyDescent="0.25">
      <c r="A424" t="s">
        <v>316</v>
      </c>
      <c r="B424" t="s">
        <v>6634</v>
      </c>
      <c r="C424" t="s">
        <v>610</v>
      </c>
      <c r="D424" t="str">
        <f>A424&amp;VLOOKUP("key_separator", Keys!$B:$C, 2, FALSE)&amp;B424&amp;VLOOKUP("key_separator", Keys!$B:$C, 2, FALSE)&amp;C424</f>
        <v>DE|geothermal|exports</v>
      </c>
      <c r="E424" s="17">
        <v>0</v>
      </c>
      <c r="F424" s="17">
        <v>0</v>
      </c>
      <c r="G424" s="17">
        <v>0</v>
      </c>
      <c r="H424" s="17">
        <v>0</v>
      </c>
      <c r="I424" s="17">
        <v>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0</v>
      </c>
      <c r="Q424" s="17">
        <v>0</v>
      </c>
      <c r="R424" s="17">
        <v>0</v>
      </c>
      <c r="S424" s="17">
        <v>0</v>
      </c>
      <c r="T424" s="17">
        <v>0</v>
      </c>
      <c r="U424" s="17">
        <v>0</v>
      </c>
      <c r="V424" s="17">
        <v>0</v>
      </c>
      <c r="W424" s="17">
        <v>0</v>
      </c>
      <c r="X424" s="17">
        <v>0</v>
      </c>
      <c r="Y424" s="17">
        <v>0</v>
      </c>
      <c r="Z424" s="17">
        <v>0</v>
      </c>
      <c r="AA424" s="17">
        <v>0</v>
      </c>
      <c r="AB424" s="17">
        <v>0</v>
      </c>
      <c r="AC424" s="17">
        <v>0</v>
      </c>
      <c r="AD424" s="17">
        <v>0</v>
      </c>
    </row>
    <row r="425" spans="1:30" x14ac:dyDescent="0.25">
      <c r="A425" t="s">
        <v>316</v>
      </c>
      <c r="B425" t="s">
        <v>500</v>
      </c>
      <c r="C425" t="s">
        <v>605</v>
      </c>
      <c r="D425" t="str">
        <f>A425&amp;VLOOKUP("key_separator", Keys!$B:$C, 2, FALSE)&amp;B425&amp;VLOOKUP("key_separator", Keys!$B:$C, 2, FALSE)&amp;C425</f>
        <v>DE|lignite|production</v>
      </c>
      <c r="E425" s="17">
        <v>0</v>
      </c>
      <c r="F425" s="17">
        <v>0</v>
      </c>
      <c r="G425" s="17">
        <v>0</v>
      </c>
      <c r="H425" s="17">
        <v>0</v>
      </c>
      <c r="I425" s="17">
        <v>0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0</v>
      </c>
      <c r="Q425" s="17">
        <v>0</v>
      </c>
      <c r="R425" s="17">
        <v>0</v>
      </c>
      <c r="S425" s="17">
        <v>0</v>
      </c>
      <c r="T425" s="17">
        <v>0</v>
      </c>
      <c r="U425" s="17">
        <v>0</v>
      </c>
      <c r="V425" s="17">
        <v>0</v>
      </c>
      <c r="W425" s="17">
        <v>0</v>
      </c>
      <c r="X425" s="17">
        <v>0</v>
      </c>
      <c r="Y425" s="17">
        <v>0</v>
      </c>
      <c r="Z425" s="17">
        <v>0</v>
      </c>
      <c r="AA425" s="17">
        <v>0</v>
      </c>
      <c r="AB425" s="17">
        <v>0</v>
      </c>
      <c r="AC425" s="17">
        <v>0</v>
      </c>
      <c r="AD425" s="17">
        <v>0</v>
      </c>
    </row>
    <row r="426" spans="1:30" x14ac:dyDescent="0.25">
      <c r="A426" t="s">
        <v>316</v>
      </c>
      <c r="B426" t="s">
        <v>500</v>
      </c>
      <c r="C426" t="s">
        <v>608</v>
      </c>
      <c r="D426" t="str">
        <f>A426&amp;VLOOKUP("key_separator", Keys!$B:$C, 2, FALSE)&amp;B426&amp;VLOOKUP("key_separator", Keys!$B:$C, 2, FALSE)&amp;C426</f>
        <v>DE|lignite|imports</v>
      </c>
      <c r="E426" s="17">
        <v>0</v>
      </c>
      <c r="F426" s="17">
        <v>0</v>
      </c>
      <c r="G426" s="17">
        <v>0</v>
      </c>
      <c r="H426" s="17">
        <v>0</v>
      </c>
      <c r="I426" s="17">
        <v>0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0</v>
      </c>
      <c r="Q426" s="17">
        <v>0</v>
      </c>
      <c r="R426" s="17">
        <v>0</v>
      </c>
      <c r="S426" s="17">
        <v>0</v>
      </c>
      <c r="T426" s="17">
        <v>0</v>
      </c>
      <c r="U426" s="17">
        <v>0</v>
      </c>
      <c r="V426" s="17">
        <v>0</v>
      </c>
      <c r="W426" s="17">
        <v>0</v>
      </c>
      <c r="X426" s="17">
        <v>0</v>
      </c>
      <c r="Y426" s="17">
        <v>0</v>
      </c>
      <c r="Z426" s="17">
        <v>0</v>
      </c>
      <c r="AA426" s="17">
        <v>0</v>
      </c>
      <c r="AB426" s="17">
        <v>0</v>
      </c>
      <c r="AC426" s="17">
        <v>0</v>
      </c>
      <c r="AD426" s="17">
        <v>0</v>
      </c>
    </row>
    <row r="427" spans="1:30" x14ac:dyDescent="0.25">
      <c r="A427" t="s">
        <v>316</v>
      </c>
      <c r="B427" t="s">
        <v>500</v>
      </c>
      <c r="C427" t="s">
        <v>610</v>
      </c>
      <c r="D427" t="str">
        <f>A427&amp;VLOOKUP("key_separator", Keys!$B:$C, 2, FALSE)&amp;B427&amp;VLOOKUP("key_separator", Keys!$B:$C, 2, FALSE)&amp;C427</f>
        <v>DE|lignite|exports</v>
      </c>
      <c r="E427" s="17">
        <v>0</v>
      </c>
      <c r="F427" s="17">
        <v>0</v>
      </c>
      <c r="G427" s="17">
        <v>0</v>
      </c>
      <c r="H427" s="17">
        <v>0</v>
      </c>
      <c r="I427" s="17">
        <v>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0</v>
      </c>
      <c r="Q427" s="17">
        <v>0</v>
      </c>
      <c r="R427" s="17">
        <v>0</v>
      </c>
      <c r="S427" s="17">
        <v>0</v>
      </c>
      <c r="T427" s="17">
        <v>0</v>
      </c>
      <c r="U427" s="17">
        <v>0</v>
      </c>
      <c r="V427" s="17">
        <v>0</v>
      </c>
      <c r="W427" s="17">
        <v>0</v>
      </c>
      <c r="X427" s="17">
        <v>0</v>
      </c>
      <c r="Y427" s="17">
        <v>0</v>
      </c>
      <c r="Z427" s="17">
        <v>0</v>
      </c>
      <c r="AA427" s="17">
        <v>0</v>
      </c>
      <c r="AB427" s="17">
        <v>0</v>
      </c>
      <c r="AC427" s="17">
        <v>0</v>
      </c>
      <c r="AD427" s="17">
        <v>0</v>
      </c>
    </row>
    <row r="428" spans="1:30" x14ac:dyDescent="0.25">
      <c r="A428" t="s">
        <v>316</v>
      </c>
      <c r="B428" t="s">
        <v>539</v>
      </c>
      <c r="C428" t="s">
        <v>605</v>
      </c>
      <c r="D428" t="str">
        <f>A428&amp;VLOOKUP("key_separator", Keys!$B:$C, 2, FALSE)&amp;B428&amp;VLOOKUP("key_separator", Keys!$B:$C, 2, FALSE)&amp;C428</f>
        <v>DE|crude oil|production</v>
      </c>
      <c r="E428" s="17">
        <v>0</v>
      </c>
      <c r="F428" s="17">
        <v>0</v>
      </c>
      <c r="G428" s="17">
        <v>0</v>
      </c>
      <c r="H428" s="17">
        <v>0</v>
      </c>
      <c r="I428" s="17">
        <v>0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0</v>
      </c>
      <c r="Q428" s="17">
        <v>0</v>
      </c>
      <c r="R428" s="17">
        <v>0</v>
      </c>
      <c r="S428" s="17">
        <v>0</v>
      </c>
      <c r="T428" s="17">
        <v>0</v>
      </c>
      <c r="U428" s="17">
        <v>0</v>
      </c>
      <c r="V428" s="17">
        <v>0</v>
      </c>
      <c r="W428" s="17">
        <v>0</v>
      </c>
      <c r="X428" s="17">
        <v>0</v>
      </c>
      <c r="Y428" s="17">
        <v>0</v>
      </c>
      <c r="Z428" s="17">
        <v>0</v>
      </c>
      <c r="AA428" s="17">
        <v>0</v>
      </c>
      <c r="AB428" s="17">
        <v>0</v>
      </c>
      <c r="AC428" s="17">
        <v>0</v>
      </c>
      <c r="AD428" s="17">
        <v>0</v>
      </c>
    </row>
    <row r="429" spans="1:30" x14ac:dyDescent="0.25">
      <c r="A429" t="s">
        <v>316</v>
      </c>
      <c r="B429" t="s">
        <v>539</v>
      </c>
      <c r="C429" t="s">
        <v>608</v>
      </c>
      <c r="D429" t="str">
        <f>A429&amp;VLOOKUP("key_separator", Keys!$B:$C, 2, FALSE)&amp;B429&amp;VLOOKUP("key_separator", Keys!$B:$C, 2, FALSE)&amp;C429</f>
        <v>DE|crude oil|imports</v>
      </c>
      <c r="E429" s="17">
        <v>356196000000000</v>
      </c>
      <c r="F429" s="17">
        <v>356196000000000</v>
      </c>
      <c r="G429" s="17">
        <v>356196000000000</v>
      </c>
      <c r="H429" s="17">
        <v>356196000000000</v>
      </c>
      <c r="I429" s="17">
        <v>356196000000000</v>
      </c>
      <c r="J429" s="17">
        <v>356196000000000</v>
      </c>
      <c r="K429" s="17">
        <v>356196000000000</v>
      </c>
      <c r="L429" s="17">
        <v>356196000000000</v>
      </c>
      <c r="M429" s="17">
        <v>356196000000000</v>
      </c>
      <c r="N429" s="17">
        <v>356196000000000</v>
      </c>
      <c r="O429" s="17">
        <v>356196000000000</v>
      </c>
      <c r="P429" s="17">
        <v>356196000000000</v>
      </c>
      <c r="Q429" s="17">
        <v>356196000000000</v>
      </c>
      <c r="R429" s="17">
        <v>356196000000000</v>
      </c>
      <c r="S429" s="17">
        <v>356196000000000</v>
      </c>
      <c r="T429" s="17">
        <v>356196000000000</v>
      </c>
      <c r="U429" s="17">
        <v>356196000000000</v>
      </c>
      <c r="V429" s="17">
        <v>356196000000000</v>
      </c>
      <c r="W429" s="17">
        <v>356196000000000</v>
      </c>
      <c r="X429" s="17">
        <v>356196000000000</v>
      </c>
      <c r="Y429" s="17">
        <v>356196000000000</v>
      </c>
      <c r="Z429" s="17">
        <v>356196000000000</v>
      </c>
      <c r="AA429" s="17">
        <v>356196000000000</v>
      </c>
      <c r="AB429" s="17">
        <v>356196000000000</v>
      </c>
      <c r="AC429" s="17">
        <v>356196000000000</v>
      </c>
      <c r="AD429" s="17">
        <v>356196000000000</v>
      </c>
    </row>
    <row r="430" spans="1:30" x14ac:dyDescent="0.25">
      <c r="A430" t="s">
        <v>316</v>
      </c>
      <c r="B430" t="s">
        <v>539</v>
      </c>
      <c r="C430" t="s">
        <v>610</v>
      </c>
      <c r="D430" t="str">
        <f>A430&amp;VLOOKUP("key_separator", Keys!$B:$C, 2, FALSE)&amp;B430&amp;VLOOKUP("key_separator", Keys!$B:$C, 2, FALSE)&amp;C430</f>
        <v>DE|crude oil|exports</v>
      </c>
      <c r="E430" s="17">
        <v>0</v>
      </c>
      <c r="F430" s="17">
        <v>0</v>
      </c>
      <c r="G430" s="17">
        <v>0</v>
      </c>
      <c r="H430" s="17">
        <v>0</v>
      </c>
      <c r="I430" s="17">
        <v>0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0</v>
      </c>
      <c r="Q430" s="17">
        <v>0</v>
      </c>
      <c r="R430" s="17">
        <v>0</v>
      </c>
      <c r="S430" s="17">
        <v>0</v>
      </c>
      <c r="T430" s="17">
        <v>0</v>
      </c>
      <c r="U430" s="17">
        <v>0</v>
      </c>
      <c r="V430" s="17">
        <v>0</v>
      </c>
      <c r="W430" s="17">
        <v>0</v>
      </c>
      <c r="X430" s="17">
        <v>0</v>
      </c>
      <c r="Y430" s="17">
        <v>0</v>
      </c>
      <c r="Z430" s="17">
        <v>0</v>
      </c>
      <c r="AA430" s="17">
        <v>0</v>
      </c>
      <c r="AB430" s="17">
        <v>0</v>
      </c>
      <c r="AC430" s="17">
        <v>0</v>
      </c>
      <c r="AD430" s="17">
        <v>0</v>
      </c>
    </row>
    <row r="431" spans="1:30" x14ac:dyDescent="0.25">
      <c r="A431" t="s">
        <v>316</v>
      </c>
      <c r="B431" t="s">
        <v>6635</v>
      </c>
      <c r="C431" t="s">
        <v>605</v>
      </c>
      <c r="D431" t="str">
        <f>A431&amp;VLOOKUP("key_separator", Keys!$B:$C, 2, FALSE)&amp;B431&amp;VLOOKUP("key_separator", Keys!$B:$C, 2, FALSE)&amp;C431</f>
        <v>DE|heavy or residual fuel oil|production</v>
      </c>
      <c r="E431" s="17">
        <v>6788150000000</v>
      </c>
      <c r="F431" s="17">
        <v>6623620000000</v>
      </c>
      <c r="G431" s="17">
        <v>6667120000000</v>
      </c>
      <c r="H431" s="17">
        <v>6723420000000</v>
      </c>
      <c r="I431" s="17">
        <v>6779850000000</v>
      </c>
      <c r="J431" s="17">
        <v>6818580000000</v>
      </c>
      <c r="K431" s="17">
        <v>6809820000000</v>
      </c>
      <c r="L431" s="17">
        <v>6870200000000</v>
      </c>
      <c r="M431" s="17">
        <v>6850080000000</v>
      </c>
      <c r="N431" s="17">
        <v>6819270000000</v>
      </c>
      <c r="O431" s="17">
        <v>6833740000000</v>
      </c>
      <c r="P431" s="17">
        <v>6811730000000</v>
      </c>
      <c r="Q431" s="17">
        <v>6815890000000</v>
      </c>
      <c r="R431" s="17">
        <v>6854090000000</v>
      </c>
      <c r="S431" s="17">
        <v>6811460000000</v>
      </c>
      <c r="T431" s="17">
        <v>6869010000000</v>
      </c>
      <c r="U431" s="17">
        <v>6890560000000</v>
      </c>
      <c r="V431" s="17">
        <v>6912960000000</v>
      </c>
      <c r="W431" s="17">
        <v>6913970000000</v>
      </c>
      <c r="X431" s="17">
        <v>6905230000000</v>
      </c>
      <c r="Y431" s="17">
        <v>6893110000000</v>
      </c>
      <c r="Z431" s="17">
        <v>6841300000000</v>
      </c>
      <c r="AA431" s="17">
        <v>6869020000000</v>
      </c>
      <c r="AB431" s="17">
        <v>6854740000000</v>
      </c>
      <c r="AC431" s="17">
        <v>6876330000000</v>
      </c>
      <c r="AD431" s="17">
        <v>6843190000000</v>
      </c>
    </row>
    <row r="432" spans="1:30" x14ac:dyDescent="0.25">
      <c r="A432" t="s">
        <v>316</v>
      </c>
      <c r="B432" t="s">
        <v>6635</v>
      </c>
      <c r="C432" t="s">
        <v>608</v>
      </c>
      <c r="D432" t="str">
        <f>A432&amp;VLOOKUP("key_separator", Keys!$B:$C, 2, FALSE)&amp;B432&amp;VLOOKUP("key_separator", Keys!$B:$C, 2, FALSE)&amp;C432</f>
        <v>DE|heavy or residual fuel oil|imports</v>
      </c>
      <c r="E432" s="17">
        <v>241421000000</v>
      </c>
      <c r="F432" s="17">
        <v>253006000000</v>
      </c>
      <c r="G432" s="17">
        <v>263644000000</v>
      </c>
      <c r="H432" s="17">
        <v>270490000000</v>
      </c>
      <c r="I432" s="17">
        <v>275464000000</v>
      </c>
      <c r="J432" s="17">
        <v>280196000000</v>
      </c>
      <c r="K432" s="17">
        <v>285880000000</v>
      </c>
      <c r="L432" s="17">
        <v>292038000000</v>
      </c>
      <c r="M432" s="17">
        <v>298168000000</v>
      </c>
      <c r="N432" s="17">
        <v>304436000000</v>
      </c>
      <c r="O432" s="17">
        <v>310822000000</v>
      </c>
      <c r="P432" s="17">
        <v>316209000000</v>
      </c>
      <c r="Q432" s="17">
        <v>320653000000</v>
      </c>
      <c r="R432" s="17">
        <v>325049000000</v>
      </c>
      <c r="S432" s="17">
        <v>329071000000</v>
      </c>
      <c r="T432" s="17">
        <v>333154000000</v>
      </c>
      <c r="U432" s="17">
        <v>337010000000</v>
      </c>
      <c r="V432" s="17">
        <v>341210000000</v>
      </c>
      <c r="W432" s="17">
        <v>345344000000</v>
      </c>
      <c r="X432" s="17">
        <v>349341000000</v>
      </c>
      <c r="Y432" s="17">
        <v>353707000000</v>
      </c>
      <c r="Z432" s="17">
        <v>358179000000</v>
      </c>
      <c r="AA432" s="17">
        <v>362659000000</v>
      </c>
      <c r="AB432" s="17">
        <v>366915000000</v>
      </c>
      <c r="AC432" s="17">
        <v>371104000000</v>
      </c>
      <c r="AD432" s="17">
        <v>374980000000</v>
      </c>
    </row>
    <row r="433" spans="1:30" x14ac:dyDescent="0.25">
      <c r="A433" t="s">
        <v>316</v>
      </c>
      <c r="B433" t="s">
        <v>6635</v>
      </c>
      <c r="C433" t="s">
        <v>610</v>
      </c>
      <c r="D433" t="str">
        <f>A433&amp;VLOOKUP("key_separator", Keys!$B:$C, 2, FALSE)&amp;B433&amp;VLOOKUP("key_separator", Keys!$B:$C, 2, FALSE)&amp;C433</f>
        <v>DE|heavy or residual fuel oil|exports</v>
      </c>
      <c r="E433" s="17">
        <v>4201950000000</v>
      </c>
      <c r="F433" s="17">
        <v>3983320000000</v>
      </c>
      <c r="G433" s="17">
        <v>4002620000000</v>
      </c>
      <c r="H433" s="17">
        <v>4033120000000</v>
      </c>
      <c r="I433" s="17">
        <v>4040750000000</v>
      </c>
      <c r="J433" s="17">
        <v>4030170000000</v>
      </c>
      <c r="K433" s="17">
        <v>3977000000000</v>
      </c>
      <c r="L433" s="17">
        <v>3994100000000</v>
      </c>
      <c r="M433" s="17">
        <v>3938430000000</v>
      </c>
      <c r="N433" s="17">
        <v>3884470000000</v>
      </c>
      <c r="O433" s="17">
        <v>3869940000000</v>
      </c>
      <c r="P433" s="17">
        <v>3824930000000</v>
      </c>
      <c r="Q433" s="17">
        <v>3811890000000</v>
      </c>
      <c r="R433" s="17">
        <v>3838660000000</v>
      </c>
      <c r="S433" s="17">
        <v>3788460000000</v>
      </c>
      <c r="T433" s="17">
        <v>3845110000000</v>
      </c>
      <c r="U433" s="17">
        <v>3868960000000</v>
      </c>
      <c r="V433" s="17">
        <v>3883360000000</v>
      </c>
      <c r="W433" s="17">
        <v>3880970000000</v>
      </c>
      <c r="X433" s="17">
        <v>3866330000000</v>
      </c>
      <c r="Y433" s="17">
        <v>3835710000000</v>
      </c>
      <c r="Z433" s="17">
        <v>3764180000000</v>
      </c>
      <c r="AA433" s="17">
        <v>3774670000000</v>
      </c>
      <c r="AB433" s="17">
        <v>3742630000000</v>
      </c>
      <c r="AC433" s="17">
        <v>3743090000000</v>
      </c>
      <c r="AD433" s="17">
        <v>3683790000000</v>
      </c>
    </row>
    <row r="434" spans="1:30" x14ac:dyDescent="0.25">
      <c r="A434" t="s">
        <v>316</v>
      </c>
      <c r="B434" t="s">
        <v>6622</v>
      </c>
      <c r="C434" t="s">
        <v>605</v>
      </c>
      <c r="D434" t="str">
        <f>A434&amp;VLOOKUP("key_separator", Keys!$B:$C, 2, FALSE)&amp;B434&amp;VLOOKUP("key_separator", Keys!$B:$C, 2, FALSE)&amp;C434</f>
        <v>DE|LPG propane or butane|production</v>
      </c>
      <c r="E434" s="17">
        <v>0</v>
      </c>
      <c r="F434" s="17">
        <v>0</v>
      </c>
      <c r="G434" s="17">
        <v>0</v>
      </c>
      <c r="H434" s="17">
        <v>0</v>
      </c>
      <c r="I434" s="17">
        <v>0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0</v>
      </c>
      <c r="Q434" s="17">
        <v>0</v>
      </c>
      <c r="R434" s="17">
        <v>0</v>
      </c>
      <c r="S434" s="17">
        <v>0</v>
      </c>
      <c r="T434" s="17">
        <v>0</v>
      </c>
      <c r="U434" s="17">
        <v>0</v>
      </c>
      <c r="V434" s="17">
        <v>0</v>
      </c>
      <c r="W434" s="17">
        <v>0</v>
      </c>
      <c r="X434" s="17">
        <v>0</v>
      </c>
      <c r="Y434" s="17">
        <v>0</v>
      </c>
      <c r="Z434" s="17">
        <v>0</v>
      </c>
      <c r="AA434" s="17">
        <v>0</v>
      </c>
      <c r="AB434" s="17">
        <v>0</v>
      </c>
      <c r="AC434" s="17">
        <v>0</v>
      </c>
      <c r="AD434" s="17">
        <v>0</v>
      </c>
    </row>
    <row r="435" spans="1:30" x14ac:dyDescent="0.25">
      <c r="A435" t="s">
        <v>316</v>
      </c>
      <c r="B435" t="s">
        <v>6622</v>
      </c>
      <c r="C435" t="s">
        <v>608</v>
      </c>
      <c r="D435" t="str">
        <f>A435&amp;VLOOKUP("key_separator", Keys!$B:$C, 2, FALSE)&amp;B435&amp;VLOOKUP("key_separator", Keys!$B:$C, 2, FALSE)&amp;C435</f>
        <v>DE|LPG propane or butane|imports</v>
      </c>
      <c r="E435" s="17">
        <v>4227250000000</v>
      </c>
      <c r="F435" s="17">
        <v>4173630000000</v>
      </c>
      <c r="G435" s="17">
        <v>4246440000000</v>
      </c>
      <c r="H435" s="17">
        <v>4260140000000</v>
      </c>
      <c r="I435" s="17">
        <v>4229850000000</v>
      </c>
      <c r="J435" s="17">
        <v>4202620000000</v>
      </c>
      <c r="K435" s="17">
        <v>4194710000000</v>
      </c>
      <c r="L435" s="17">
        <v>4208350000000</v>
      </c>
      <c r="M435" s="17">
        <v>4196820000000</v>
      </c>
      <c r="N435" s="17">
        <v>4196900000000</v>
      </c>
      <c r="O435" s="17">
        <v>4202100000000</v>
      </c>
      <c r="P435" s="17">
        <v>4210130000000</v>
      </c>
      <c r="Q435" s="17">
        <v>4226430000000</v>
      </c>
      <c r="R435" s="17">
        <v>4242370000000</v>
      </c>
      <c r="S435" s="17">
        <v>4261000000000</v>
      </c>
      <c r="T435" s="17">
        <v>4275710000000</v>
      </c>
      <c r="U435" s="17">
        <v>4286860000000</v>
      </c>
      <c r="V435" s="17">
        <v>4302710000000</v>
      </c>
      <c r="W435" s="17">
        <v>4318470000000</v>
      </c>
      <c r="X435" s="17">
        <v>4336080000000</v>
      </c>
      <c r="Y435" s="17">
        <v>4356760000000</v>
      </c>
      <c r="Z435" s="17">
        <v>4377410000000</v>
      </c>
      <c r="AA435" s="17">
        <v>4398500000000</v>
      </c>
      <c r="AB435" s="17">
        <v>4417320000000</v>
      </c>
      <c r="AC435" s="17">
        <v>4431830000000</v>
      </c>
      <c r="AD435" s="17">
        <v>4451190000000</v>
      </c>
    </row>
    <row r="436" spans="1:30" x14ac:dyDescent="0.25">
      <c r="A436" t="s">
        <v>316</v>
      </c>
      <c r="B436" t="s">
        <v>6622</v>
      </c>
      <c r="C436" t="s">
        <v>610</v>
      </c>
      <c r="D436" t="str">
        <f>A436&amp;VLOOKUP("key_separator", Keys!$B:$C, 2, FALSE)&amp;B436&amp;VLOOKUP("key_separator", Keys!$B:$C, 2, FALSE)&amp;C436</f>
        <v>DE|LPG propane or butane|exports</v>
      </c>
      <c r="E436" s="17">
        <v>0</v>
      </c>
      <c r="F436" s="17">
        <v>0</v>
      </c>
      <c r="G436" s="17">
        <v>0</v>
      </c>
      <c r="H436" s="17">
        <v>0</v>
      </c>
      <c r="I436" s="17">
        <v>0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0</v>
      </c>
      <c r="Q436" s="17">
        <v>0</v>
      </c>
      <c r="R436" s="17">
        <v>0</v>
      </c>
      <c r="S436" s="17">
        <v>0</v>
      </c>
      <c r="T436" s="17">
        <v>0</v>
      </c>
      <c r="U436" s="17">
        <v>0</v>
      </c>
      <c r="V436" s="17">
        <v>0</v>
      </c>
      <c r="W436" s="17">
        <v>0</v>
      </c>
      <c r="X436" s="17">
        <v>0</v>
      </c>
      <c r="Y436" s="17">
        <v>0</v>
      </c>
      <c r="Z436" s="17">
        <v>0</v>
      </c>
      <c r="AA436" s="17">
        <v>0</v>
      </c>
      <c r="AB436" s="17">
        <v>0</v>
      </c>
      <c r="AC436" s="17">
        <v>0</v>
      </c>
      <c r="AD436" s="17">
        <v>0</v>
      </c>
    </row>
    <row r="437" spans="1:30" x14ac:dyDescent="0.25">
      <c r="A437" t="s">
        <v>316</v>
      </c>
      <c r="B437" t="s">
        <v>6623</v>
      </c>
      <c r="C437" t="s">
        <v>605</v>
      </c>
      <c r="D437" t="str">
        <f>A437&amp;VLOOKUP("key_separator", Keys!$B:$C, 2, FALSE)&amp;B437&amp;VLOOKUP("key_separator", Keys!$B:$C, 2, FALSE)&amp;C437</f>
        <v>DE|municipal solid waste|production</v>
      </c>
      <c r="E437" s="17">
        <v>0</v>
      </c>
      <c r="F437" s="17">
        <v>0</v>
      </c>
      <c r="G437" s="17">
        <v>0</v>
      </c>
      <c r="H437" s="17">
        <v>0</v>
      </c>
      <c r="I437" s="17">
        <v>0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0</v>
      </c>
      <c r="Q437" s="17">
        <v>0</v>
      </c>
      <c r="R437" s="17">
        <v>0</v>
      </c>
      <c r="S437" s="17">
        <v>0</v>
      </c>
      <c r="T437" s="17">
        <v>0</v>
      </c>
      <c r="U437" s="17">
        <v>0</v>
      </c>
      <c r="V437" s="17">
        <v>0</v>
      </c>
      <c r="W437" s="17">
        <v>0</v>
      </c>
      <c r="X437" s="17">
        <v>0</v>
      </c>
      <c r="Y437" s="17">
        <v>0</v>
      </c>
      <c r="Z437" s="17">
        <v>0</v>
      </c>
      <c r="AA437" s="17">
        <v>0</v>
      </c>
      <c r="AB437" s="17">
        <v>0</v>
      </c>
      <c r="AC437" s="17">
        <v>0</v>
      </c>
      <c r="AD437" s="17">
        <v>0</v>
      </c>
    </row>
    <row r="438" spans="1:30" x14ac:dyDescent="0.25">
      <c r="A438" t="s">
        <v>316</v>
      </c>
      <c r="B438" t="s">
        <v>6623</v>
      </c>
      <c r="C438" t="s">
        <v>608</v>
      </c>
      <c r="D438" t="str">
        <f>A438&amp;VLOOKUP("key_separator", Keys!$B:$C, 2, FALSE)&amp;B438&amp;VLOOKUP("key_separator", Keys!$B:$C, 2, FALSE)&amp;C438</f>
        <v>DE|municipal solid waste|imports</v>
      </c>
      <c r="E438" s="17">
        <v>0</v>
      </c>
      <c r="F438" s="17">
        <v>0</v>
      </c>
      <c r="G438" s="17">
        <v>0</v>
      </c>
      <c r="H438" s="17">
        <v>0</v>
      </c>
      <c r="I438" s="17">
        <v>0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0</v>
      </c>
      <c r="Q438" s="17">
        <v>0</v>
      </c>
      <c r="R438" s="17">
        <v>0</v>
      </c>
      <c r="S438" s="17">
        <v>0</v>
      </c>
      <c r="T438" s="17">
        <v>0</v>
      </c>
      <c r="U438" s="17">
        <v>0</v>
      </c>
      <c r="V438" s="17">
        <v>0</v>
      </c>
      <c r="W438" s="17">
        <v>0</v>
      </c>
      <c r="X438" s="17">
        <v>0</v>
      </c>
      <c r="Y438" s="17">
        <v>0</v>
      </c>
      <c r="Z438" s="17">
        <v>0</v>
      </c>
      <c r="AA438" s="17">
        <v>0</v>
      </c>
      <c r="AB438" s="17">
        <v>0</v>
      </c>
      <c r="AC438" s="17">
        <v>0</v>
      </c>
      <c r="AD438" s="17">
        <v>0</v>
      </c>
    </row>
    <row r="439" spans="1:30" x14ac:dyDescent="0.25">
      <c r="A439" t="s">
        <v>316</v>
      </c>
      <c r="B439" t="s">
        <v>6623</v>
      </c>
      <c r="C439" t="s">
        <v>610</v>
      </c>
      <c r="D439" t="str">
        <f>A439&amp;VLOOKUP("key_separator", Keys!$B:$C, 2, FALSE)&amp;B439&amp;VLOOKUP("key_separator", Keys!$B:$C, 2, FALSE)&amp;C439</f>
        <v>DE|municipal solid waste|exports</v>
      </c>
      <c r="E439" s="17">
        <v>0</v>
      </c>
      <c r="F439" s="17">
        <v>0</v>
      </c>
      <c r="G439" s="17">
        <v>0</v>
      </c>
      <c r="H439" s="17">
        <v>0</v>
      </c>
      <c r="I439" s="17">
        <v>0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0</v>
      </c>
      <c r="Q439" s="17">
        <v>0</v>
      </c>
      <c r="R439" s="17">
        <v>0</v>
      </c>
      <c r="S439" s="17">
        <v>0</v>
      </c>
      <c r="T439" s="17">
        <v>0</v>
      </c>
      <c r="U439" s="17">
        <v>0</v>
      </c>
      <c r="V439" s="17">
        <v>0</v>
      </c>
      <c r="W439" s="17">
        <v>0</v>
      </c>
      <c r="X439" s="17">
        <v>0</v>
      </c>
      <c r="Y439" s="17">
        <v>0</v>
      </c>
      <c r="Z439" s="17">
        <v>0</v>
      </c>
      <c r="AA439" s="17">
        <v>0</v>
      </c>
      <c r="AB439" s="17">
        <v>0</v>
      </c>
      <c r="AC439" s="17">
        <v>0</v>
      </c>
      <c r="AD439" s="17">
        <v>0</v>
      </c>
    </row>
    <row r="440" spans="1:30" x14ac:dyDescent="0.25">
      <c r="A440" t="s">
        <v>316</v>
      </c>
      <c r="B440" t="s">
        <v>629</v>
      </c>
      <c r="C440" t="s">
        <v>605</v>
      </c>
      <c r="D440" t="str">
        <f>A440&amp;VLOOKUP("key_separator", Keys!$B:$C, 2, FALSE)&amp;B440&amp;VLOOKUP("key_separator", Keys!$B:$C, 2, FALSE)&amp;C440</f>
        <v>DE|hydrogen|production</v>
      </c>
      <c r="E440" s="17">
        <v>7710620000000</v>
      </c>
      <c r="F440" s="17">
        <v>7322740000000</v>
      </c>
      <c r="G440" s="17">
        <v>7308530000000</v>
      </c>
      <c r="H440" s="17">
        <v>7317910000000</v>
      </c>
      <c r="I440" s="17">
        <v>7390090000000</v>
      </c>
      <c r="J440" s="17">
        <v>7374020000000</v>
      </c>
      <c r="K440" s="17">
        <v>7289660000000</v>
      </c>
      <c r="L440" s="17">
        <v>7270630000000</v>
      </c>
      <c r="M440" s="17">
        <v>7305910000000</v>
      </c>
      <c r="N440" s="17">
        <v>7456190000000</v>
      </c>
      <c r="O440" s="17">
        <v>7527460000000</v>
      </c>
      <c r="P440" s="17">
        <v>7547450000000</v>
      </c>
      <c r="Q440" s="17">
        <v>7682540000000</v>
      </c>
      <c r="R440" s="17">
        <v>7752610000000</v>
      </c>
      <c r="S440" s="17">
        <v>7809940000000</v>
      </c>
      <c r="T440" s="17">
        <v>7819420000000</v>
      </c>
      <c r="U440" s="17">
        <v>7867500000000</v>
      </c>
      <c r="V440" s="17">
        <v>7902530000000</v>
      </c>
      <c r="W440" s="17">
        <v>7975930000000</v>
      </c>
      <c r="X440" s="17">
        <v>8135830000000</v>
      </c>
      <c r="Y440" s="17">
        <v>8243910000000</v>
      </c>
      <c r="Z440" s="17">
        <v>8301210000000</v>
      </c>
      <c r="AA440" s="17">
        <v>8384460000000</v>
      </c>
      <c r="AB440" s="17">
        <v>8438960000000</v>
      </c>
      <c r="AC440" s="17">
        <v>8481180000000</v>
      </c>
      <c r="AD440" s="17">
        <v>8530070000000</v>
      </c>
    </row>
    <row r="441" spans="1:30" x14ac:dyDescent="0.25">
      <c r="A441" t="s">
        <v>316</v>
      </c>
      <c r="B441" t="s">
        <v>629</v>
      </c>
      <c r="C441" t="s">
        <v>608</v>
      </c>
      <c r="D441" t="str">
        <f>A441&amp;VLOOKUP("key_separator", Keys!$B:$C, 2, FALSE)&amp;B441&amp;VLOOKUP("key_separator", Keys!$B:$C, 2, FALSE)&amp;C441</f>
        <v>DE|hydrogen|imports</v>
      </c>
      <c r="E441" s="17">
        <v>0</v>
      </c>
      <c r="F441" s="17">
        <v>0</v>
      </c>
      <c r="G441" s="17">
        <v>0</v>
      </c>
      <c r="H441" s="17">
        <v>0</v>
      </c>
      <c r="I441" s="17">
        <v>0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7">
        <v>0</v>
      </c>
      <c r="U441" s="17">
        <v>0</v>
      </c>
      <c r="V441" s="17">
        <v>0</v>
      </c>
      <c r="W441" s="17">
        <v>0</v>
      </c>
      <c r="X441" s="17">
        <v>0</v>
      </c>
      <c r="Y441" s="17">
        <v>0</v>
      </c>
      <c r="Z441" s="17">
        <v>0</v>
      </c>
      <c r="AA441" s="17">
        <v>0</v>
      </c>
      <c r="AB441" s="17">
        <v>0</v>
      </c>
      <c r="AC441" s="17">
        <v>0</v>
      </c>
      <c r="AD441" s="17">
        <v>0</v>
      </c>
    </row>
    <row r="442" spans="1:30" x14ac:dyDescent="0.25">
      <c r="A442" t="s">
        <v>316</v>
      </c>
      <c r="B442" t="s">
        <v>629</v>
      </c>
      <c r="C442" t="s">
        <v>610</v>
      </c>
      <c r="D442" t="str">
        <f>A442&amp;VLOOKUP("key_separator", Keys!$B:$C, 2, FALSE)&amp;B442&amp;VLOOKUP("key_separator", Keys!$B:$C, 2, FALSE)&amp;C442</f>
        <v>DE|hydrogen|exports</v>
      </c>
      <c r="E442" s="17">
        <v>2167560000000</v>
      </c>
      <c r="F442" s="17">
        <v>1884260000000</v>
      </c>
      <c r="G442" s="17">
        <v>1872520000000</v>
      </c>
      <c r="H442" s="17">
        <v>1833040000000</v>
      </c>
      <c r="I442" s="17">
        <v>1975780000000</v>
      </c>
      <c r="J442" s="17">
        <v>1951340000000</v>
      </c>
      <c r="K442" s="17">
        <v>1817210000000</v>
      </c>
      <c r="L442" s="17">
        <v>1762860000000</v>
      </c>
      <c r="M442" s="17">
        <v>1747970000000</v>
      </c>
      <c r="N442" s="17">
        <v>1837980000000</v>
      </c>
      <c r="O442" s="17">
        <v>1846190000000</v>
      </c>
      <c r="P442" s="17">
        <v>1794630000000</v>
      </c>
      <c r="Q442" s="17">
        <v>1876360000000</v>
      </c>
      <c r="R442" s="17">
        <v>1888230000000</v>
      </c>
      <c r="S442" s="17">
        <v>1852080000000</v>
      </c>
      <c r="T442" s="17">
        <v>1773070000000</v>
      </c>
      <c r="U442" s="17">
        <v>1721730000000</v>
      </c>
      <c r="V442" s="17">
        <v>1737930000000</v>
      </c>
      <c r="W442" s="17">
        <v>1700070000000</v>
      </c>
      <c r="X442" s="17">
        <v>1745660000000</v>
      </c>
      <c r="Y442" s="17">
        <v>1730460000000</v>
      </c>
      <c r="Z442" s="17">
        <v>1663040000000</v>
      </c>
      <c r="AA442" s="17">
        <v>1614310000000</v>
      </c>
      <c r="AB442" s="17">
        <v>1549230000000</v>
      </c>
      <c r="AC442" s="17">
        <v>1496030000000</v>
      </c>
      <c r="AD442" s="17">
        <v>1424040000000</v>
      </c>
    </row>
    <row r="443" spans="1:30" x14ac:dyDescent="0.25">
      <c r="A443" t="s">
        <v>320</v>
      </c>
      <c r="B443" t="s">
        <v>6629</v>
      </c>
      <c r="C443" t="s">
        <v>605</v>
      </c>
      <c r="D443" t="str">
        <f>A443&amp;VLOOKUP("key_separator", Keys!$B:$C, 2, FALSE)&amp;B443&amp;VLOOKUP("key_separator", Keys!$B:$C, 2, FALSE)&amp;C443</f>
        <v>FL|electricity|production</v>
      </c>
      <c r="E443" s="17">
        <v>0</v>
      </c>
      <c r="F443" s="17">
        <v>0</v>
      </c>
      <c r="G443" s="17">
        <v>0</v>
      </c>
      <c r="H443" s="17">
        <v>0</v>
      </c>
      <c r="I443" s="17">
        <v>0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0</v>
      </c>
      <c r="Q443" s="17">
        <v>0</v>
      </c>
      <c r="R443" s="17">
        <v>0</v>
      </c>
      <c r="S443" s="17">
        <v>0</v>
      </c>
      <c r="T443" s="17">
        <v>0</v>
      </c>
      <c r="U443" s="17">
        <v>0</v>
      </c>
      <c r="V443" s="17">
        <v>0</v>
      </c>
      <c r="W443" s="17">
        <v>0</v>
      </c>
      <c r="X443" s="17">
        <v>0</v>
      </c>
      <c r="Y443" s="17">
        <v>0</v>
      </c>
      <c r="Z443" s="17">
        <v>0</v>
      </c>
      <c r="AA443" s="17">
        <v>0</v>
      </c>
      <c r="AB443" s="17">
        <v>0</v>
      </c>
      <c r="AC443" s="17">
        <v>0</v>
      </c>
      <c r="AD443" s="17">
        <v>0</v>
      </c>
    </row>
    <row r="444" spans="1:30" x14ac:dyDescent="0.25">
      <c r="A444" t="s">
        <v>320</v>
      </c>
      <c r="B444" t="s">
        <v>6629</v>
      </c>
      <c r="C444" t="s">
        <v>608</v>
      </c>
      <c r="D444" t="str">
        <f>A444&amp;VLOOKUP("key_separator", Keys!$B:$C, 2, FALSE)&amp;B444&amp;VLOOKUP("key_separator", Keys!$B:$C, 2, FALSE)&amp;C444</f>
        <v>FL|electricity|imports</v>
      </c>
      <c r="E444" s="17">
        <v>0</v>
      </c>
      <c r="F444" s="17">
        <v>0</v>
      </c>
      <c r="G444" s="17">
        <v>0</v>
      </c>
      <c r="H444" s="17">
        <v>0</v>
      </c>
      <c r="I444" s="17">
        <v>0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0</v>
      </c>
      <c r="Q444" s="17">
        <v>0</v>
      </c>
      <c r="R444" s="17">
        <v>0</v>
      </c>
      <c r="S444" s="17">
        <v>0</v>
      </c>
      <c r="T444" s="17">
        <v>0</v>
      </c>
      <c r="U444" s="17">
        <v>0</v>
      </c>
      <c r="V444" s="17">
        <v>0</v>
      </c>
      <c r="W444" s="17">
        <v>0</v>
      </c>
      <c r="X444" s="17">
        <v>0</v>
      </c>
      <c r="Y444" s="17">
        <v>0</v>
      </c>
      <c r="Z444" s="17">
        <v>0</v>
      </c>
      <c r="AA444" s="17">
        <v>0</v>
      </c>
      <c r="AB444" s="17">
        <v>0</v>
      </c>
      <c r="AC444" s="17">
        <v>0</v>
      </c>
      <c r="AD444" s="17">
        <v>0</v>
      </c>
    </row>
    <row r="445" spans="1:30" x14ac:dyDescent="0.25">
      <c r="A445" t="s">
        <v>320</v>
      </c>
      <c r="B445" t="s">
        <v>6629</v>
      </c>
      <c r="C445" t="s">
        <v>610</v>
      </c>
      <c r="D445" t="str">
        <f>A445&amp;VLOOKUP("key_separator", Keys!$B:$C, 2, FALSE)&amp;B445&amp;VLOOKUP("key_separator", Keys!$B:$C, 2, FALSE)&amp;C445</f>
        <v>FL|electricity|exports</v>
      </c>
      <c r="E445" s="17">
        <v>0</v>
      </c>
      <c r="F445" s="17">
        <v>0</v>
      </c>
      <c r="G445" s="17">
        <v>0</v>
      </c>
      <c r="H445" s="17">
        <v>0</v>
      </c>
      <c r="I445" s="17">
        <v>0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0</v>
      </c>
      <c r="Q445" s="17">
        <v>0</v>
      </c>
      <c r="R445" s="17">
        <v>0</v>
      </c>
      <c r="S445" s="17">
        <v>0</v>
      </c>
      <c r="T445" s="17">
        <v>0</v>
      </c>
      <c r="U445" s="17">
        <v>0</v>
      </c>
      <c r="V445" s="17">
        <v>0</v>
      </c>
      <c r="W445" s="17">
        <v>0</v>
      </c>
      <c r="X445" s="17">
        <v>0</v>
      </c>
      <c r="Y445" s="17">
        <v>0</v>
      </c>
      <c r="Z445" s="17">
        <v>0</v>
      </c>
      <c r="AA445" s="17">
        <v>0</v>
      </c>
      <c r="AB445" s="17">
        <v>0</v>
      </c>
      <c r="AC445" s="17">
        <v>0</v>
      </c>
      <c r="AD445" s="17">
        <v>0</v>
      </c>
    </row>
    <row r="446" spans="1:30" x14ac:dyDescent="0.25">
      <c r="A446" t="s">
        <v>320</v>
      </c>
      <c r="B446" t="s">
        <v>6610</v>
      </c>
      <c r="C446" t="s">
        <v>605</v>
      </c>
      <c r="D446" t="str">
        <f>A446&amp;VLOOKUP("key_separator", Keys!$B:$C, 2, FALSE)&amp;B446&amp;VLOOKUP("key_separator", Keys!$B:$C, 2, FALSE)&amp;C446</f>
        <v>FL|hard coal|production</v>
      </c>
      <c r="E446" s="17">
        <v>0</v>
      </c>
      <c r="F446" s="17">
        <v>0</v>
      </c>
      <c r="G446" s="17">
        <v>0</v>
      </c>
      <c r="H446" s="17">
        <v>0</v>
      </c>
      <c r="I446" s="17">
        <v>0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0</v>
      </c>
      <c r="Q446" s="17">
        <v>0</v>
      </c>
      <c r="R446" s="17">
        <v>0</v>
      </c>
      <c r="S446" s="17">
        <v>0</v>
      </c>
      <c r="T446" s="17">
        <v>0</v>
      </c>
      <c r="U446" s="17">
        <v>0</v>
      </c>
      <c r="V446" s="17">
        <v>0</v>
      </c>
      <c r="W446" s="17">
        <v>0</v>
      </c>
      <c r="X446" s="17">
        <v>0</v>
      </c>
      <c r="Y446" s="17">
        <v>0</v>
      </c>
      <c r="Z446" s="17">
        <v>0</v>
      </c>
      <c r="AA446" s="17">
        <v>0</v>
      </c>
      <c r="AB446" s="17">
        <v>0</v>
      </c>
      <c r="AC446" s="17">
        <v>0</v>
      </c>
      <c r="AD446" s="17">
        <v>0</v>
      </c>
    </row>
    <row r="447" spans="1:30" x14ac:dyDescent="0.25">
      <c r="A447" t="s">
        <v>320</v>
      </c>
      <c r="B447" t="s">
        <v>6610</v>
      </c>
      <c r="C447" t="s">
        <v>608</v>
      </c>
      <c r="D447" t="str">
        <f>A447&amp;VLOOKUP("key_separator", Keys!$B:$C, 2, FALSE)&amp;B447&amp;VLOOKUP("key_separator", Keys!$B:$C, 2, FALSE)&amp;C447</f>
        <v>FL|hard coal|imports</v>
      </c>
      <c r="E447" s="17">
        <v>117104000000000</v>
      </c>
      <c r="F447" s="17">
        <v>174591000000000</v>
      </c>
      <c r="G447" s="17">
        <v>154201000000000</v>
      </c>
      <c r="H447" s="17">
        <v>147771000000000</v>
      </c>
      <c r="I447" s="17">
        <v>155841000000000</v>
      </c>
      <c r="J447" s="17">
        <v>186752000000000</v>
      </c>
      <c r="K447" s="17">
        <v>207569000000000</v>
      </c>
      <c r="L447" s="17">
        <v>211392000000000</v>
      </c>
      <c r="M447" s="17">
        <v>210299000000000</v>
      </c>
      <c r="N447" s="17">
        <v>226661000000000</v>
      </c>
      <c r="O447" s="17">
        <v>202467000000000</v>
      </c>
      <c r="P447" s="17">
        <v>201760000000000</v>
      </c>
      <c r="Q447" s="17">
        <v>213252000000000</v>
      </c>
      <c r="R447" s="17">
        <v>198664000000000</v>
      </c>
      <c r="S447" s="17">
        <v>215503000000000</v>
      </c>
      <c r="T447" s="17">
        <v>192438000000000</v>
      </c>
      <c r="U447" s="17">
        <v>186170000000000</v>
      </c>
      <c r="V447" s="17">
        <v>178360000000000</v>
      </c>
      <c r="W447" s="17">
        <v>171668000000000</v>
      </c>
      <c r="X447" s="17">
        <v>165180000000000</v>
      </c>
      <c r="Y447" s="17">
        <v>156319000000000</v>
      </c>
      <c r="Z447" s="17">
        <v>149522000000000</v>
      </c>
      <c r="AA447" s="17">
        <v>141793000000000</v>
      </c>
      <c r="AB447" s="17">
        <v>142465000000000</v>
      </c>
      <c r="AC447" s="17">
        <v>142034000000000</v>
      </c>
      <c r="AD447" s="17">
        <v>141228000000000</v>
      </c>
    </row>
    <row r="448" spans="1:30" x14ac:dyDescent="0.25">
      <c r="A448" t="s">
        <v>320</v>
      </c>
      <c r="B448" t="s">
        <v>6610</v>
      </c>
      <c r="C448" t="s">
        <v>610</v>
      </c>
      <c r="D448" t="str">
        <f>A448&amp;VLOOKUP("key_separator", Keys!$B:$C, 2, FALSE)&amp;B448&amp;VLOOKUP("key_separator", Keys!$B:$C, 2, FALSE)&amp;C448</f>
        <v>FL|hard coal|exports</v>
      </c>
      <c r="E448" s="17">
        <v>0</v>
      </c>
      <c r="F448" s="17">
        <v>0</v>
      </c>
      <c r="G448" s="17">
        <v>0</v>
      </c>
      <c r="H448" s="17">
        <v>0</v>
      </c>
      <c r="I448" s="17">
        <v>0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0</v>
      </c>
      <c r="Q448" s="17">
        <v>0</v>
      </c>
      <c r="R448" s="17">
        <v>0</v>
      </c>
      <c r="S448" s="17">
        <v>0</v>
      </c>
      <c r="T448" s="17">
        <v>0</v>
      </c>
      <c r="U448" s="17">
        <v>0</v>
      </c>
      <c r="V448" s="17">
        <v>0</v>
      </c>
      <c r="W448" s="17">
        <v>0</v>
      </c>
      <c r="X448" s="17">
        <v>0</v>
      </c>
      <c r="Y448" s="17">
        <v>0</v>
      </c>
      <c r="Z448" s="17">
        <v>0</v>
      </c>
      <c r="AA448" s="17">
        <v>0</v>
      </c>
      <c r="AB448" s="17">
        <v>0</v>
      </c>
      <c r="AC448" s="17">
        <v>0</v>
      </c>
      <c r="AD448" s="17">
        <v>0</v>
      </c>
    </row>
    <row r="449" spans="1:30" x14ac:dyDescent="0.25">
      <c r="A449" t="s">
        <v>320</v>
      </c>
      <c r="B449" t="s">
        <v>6611</v>
      </c>
      <c r="C449" t="s">
        <v>605</v>
      </c>
      <c r="D449" t="str">
        <f>A449&amp;VLOOKUP("key_separator", Keys!$B:$C, 2, FALSE)&amp;B449&amp;VLOOKUP("key_separator", Keys!$B:$C, 2, FALSE)&amp;C449</f>
        <v>FL|natural gas|production</v>
      </c>
      <c r="E449" s="17">
        <v>274805000000</v>
      </c>
      <c r="F449" s="17">
        <v>271650000000</v>
      </c>
      <c r="G449" s="17">
        <v>272590000000</v>
      </c>
      <c r="H449" s="17">
        <v>277805000000</v>
      </c>
      <c r="I449" s="17">
        <v>270647000000</v>
      </c>
      <c r="J449" s="17">
        <v>281736000000</v>
      </c>
      <c r="K449" s="17">
        <v>292838000000</v>
      </c>
      <c r="L449" s="17">
        <v>297593000000</v>
      </c>
      <c r="M449" s="17">
        <v>300493000000</v>
      </c>
      <c r="N449" s="17">
        <v>304246000000</v>
      </c>
      <c r="O449" s="17">
        <v>295687000000</v>
      </c>
      <c r="P449" s="17">
        <v>282136000000</v>
      </c>
      <c r="Q449" s="17">
        <v>271899000000</v>
      </c>
      <c r="R449" s="17">
        <v>267610000000</v>
      </c>
      <c r="S449" s="17">
        <v>261390000000</v>
      </c>
      <c r="T449" s="17">
        <v>253108000000</v>
      </c>
      <c r="U449" s="17">
        <v>247471000000</v>
      </c>
      <c r="V449" s="17">
        <v>243287000000</v>
      </c>
      <c r="W449" s="17">
        <v>240619000000</v>
      </c>
      <c r="X449" s="17">
        <v>245271000000</v>
      </c>
      <c r="Y449" s="17">
        <v>249423000000</v>
      </c>
      <c r="Z449" s="17">
        <v>252095000000</v>
      </c>
      <c r="AA449" s="17">
        <v>255621000000</v>
      </c>
      <c r="AB449" s="17">
        <v>255936000000</v>
      </c>
      <c r="AC449" s="17">
        <v>257374000000</v>
      </c>
      <c r="AD449" s="17">
        <v>255743000000</v>
      </c>
    </row>
    <row r="450" spans="1:30" x14ac:dyDescent="0.25">
      <c r="A450" t="s">
        <v>320</v>
      </c>
      <c r="B450" t="s">
        <v>6611</v>
      </c>
      <c r="C450" t="s">
        <v>608</v>
      </c>
      <c r="D450" t="str">
        <f>A450&amp;VLOOKUP("key_separator", Keys!$B:$C, 2, FALSE)&amp;B450&amp;VLOOKUP("key_separator", Keys!$B:$C, 2, FALSE)&amp;C450</f>
        <v>FL|natural gas|imports</v>
      </c>
      <c r="E450" s="17">
        <v>1664040000000000</v>
      </c>
      <c r="F450" s="17">
        <v>1631450000000000</v>
      </c>
      <c r="G450" s="17">
        <v>1582140000000000</v>
      </c>
      <c r="H450" s="17">
        <v>1499410000000000</v>
      </c>
      <c r="I450" s="17">
        <v>1467720000000000</v>
      </c>
      <c r="J450" s="17">
        <v>1436940000000000</v>
      </c>
      <c r="K450" s="17">
        <v>1415590000000000</v>
      </c>
      <c r="L450" s="17">
        <v>1386540000000000</v>
      </c>
      <c r="M450" s="17">
        <v>1352320000000000</v>
      </c>
      <c r="N450" s="17">
        <v>1295140000000000</v>
      </c>
      <c r="O450" s="17">
        <v>1259490000000000</v>
      </c>
      <c r="P450" s="17">
        <v>1217830000000000</v>
      </c>
      <c r="Q450" s="17">
        <v>1203590000000000</v>
      </c>
      <c r="R450" s="17">
        <v>1236490000000000</v>
      </c>
      <c r="S450" s="17">
        <v>1254250000000000</v>
      </c>
      <c r="T450" s="17">
        <v>1296980000000000</v>
      </c>
      <c r="U450" s="17">
        <v>1316280000000000</v>
      </c>
      <c r="V450" s="17">
        <v>1344510000000000</v>
      </c>
      <c r="W450" s="17">
        <v>1375170000000000</v>
      </c>
      <c r="X450" s="17">
        <v>1408500000000000</v>
      </c>
      <c r="Y450" s="17">
        <v>1446560000000000</v>
      </c>
      <c r="Z450" s="17">
        <v>1483930000000000</v>
      </c>
      <c r="AA450" s="17">
        <v>1520840000000000</v>
      </c>
      <c r="AB450" s="17">
        <v>1551570000000000</v>
      </c>
      <c r="AC450" s="17">
        <v>1581600000000000</v>
      </c>
      <c r="AD450" s="17">
        <v>1608450000000000</v>
      </c>
    </row>
    <row r="451" spans="1:30" x14ac:dyDescent="0.25">
      <c r="A451" t="s">
        <v>320</v>
      </c>
      <c r="B451" t="s">
        <v>6611</v>
      </c>
      <c r="C451" t="s">
        <v>610</v>
      </c>
      <c r="D451" t="str">
        <f>A451&amp;VLOOKUP("key_separator", Keys!$B:$C, 2, FALSE)&amp;B451&amp;VLOOKUP("key_separator", Keys!$B:$C, 2, FALSE)&amp;C451</f>
        <v>FL|natural gas|exports</v>
      </c>
      <c r="E451" s="17">
        <v>976854000000</v>
      </c>
      <c r="F451" s="17">
        <v>965638000000</v>
      </c>
      <c r="G451" s="17">
        <v>968982000000</v>
      </c>
      <c r="H451" s="17">
        <v>987517000000</v>
      </c>
      <c r="I451" s="17">
        <v>962072000000</v>
      </c>
      <c r="J451" s="17">
        <v>1001490000000</v>
      </c>
      <c r="K451" s="17">
        <v>1040960000000</v>
      </c>
      <c r="L451" s="17">
        <v>1057860000000</v>
      </c>
      <c r="M451" s="17">
        <v>1068170000000</v>
      </c>
      <c r="N451" s="17">
        <v>1081510000000</v>
      </c>
      <c r="O451" s="17">
        <v>1051080000000</v>
      </c>
      <c r="P451" s="17">
        <v>1002910000000</v>
      </c>
      <c r="Q451" s="17">
        <v>966523000000</v>
      </c>
      <c r="R451" s="17">
        <v>951278000000</v>
      </c>
      <c r="S451" s="17">
        <v>929168000000</v>
      </c>
      <c r="T451" s="17">
        <v>899726000000</v>
      </c>
      <c r="U451" s="17">
        <v>879688000000</v>
      </c>
      <c r="V451" s="17">
        <v>864815000000</v>
      </c>
      <c r="W451" s="17">
        <v>855334000000</v>
      </c>
      <c r="X451" s="17">
        <v>871869000000</v>
      </c>
      <c r="Y451" s="17">
        <v>886629000000</v>
      </c>
      <c r="Z451" s="17">
        <v>896127000000</v>
      </c>
      <c r="AA451" s="17">
        <v>908660000000</v>
      </c>
      <c r="AB451" s="17">
        <v>909780000000</v>
      </c>
      <c r="AC451" s="17">
        <v>914893000000</v>
      </c>
      <c r="AD451" s="17">
        <v>909093000000</v>
      </c>
    </row>
    <row r="452" spans="1:30" x14ac:dyDescent="0.25">
      <c r="A452" t="s">
        <v>320</v>
      </c>
      <c r="B452" t="s">
        <v>626</v>
      </c>
      <c r="C452" t="s">
        <v>605</v>
      </c>
      <c r="D452" t="str">
        <f>A452&amp;VLOOKUP("key_separator", Keys!$B:$C, 2, FALSE)&amp;B452&amp;VLOOKUP("key_separator", Keys!$B:$C, 2, FALSE)&amp;C452</f>
        <v>FL|nuclear|production</v>
      </c>
      <c r="E452" s="17">
        <v>0</v>
      </c>
      <c r="F452" s="17">
        <v>0</v>
      </c>
      <c r="G452" s="17">
        <v>0</v>
      </c>
      <c r="H452" s="17">
        <v>0</v>
      </c>
      <c r="I452" s="17">
        <v>0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0</v>
      </c>
      <c r="Q452" s="17">
        <v>0</v>
      </c>
      <c r="R452" s="17">
        <v>0</v>
      </c>
      <c r="S452" s="17">
        <v>0</v>
      </c>
      <c r="T452" s="17">
        <v>0</v>
      </c>
      <c r="U452" s="17">
        <v>0</v>
      </c>
      <c r="V452" s="17">
        <v>0</v>
      </c>
      <c r="W452" s="17">
        <v>0</v>
      </c>
      <c r="X452" s="17">
        <v>0</v>
      </c>
      <c r="Y452" s="17">
        <v>0</v>
      </c>
      <c r="Z452" s="17">
        <v>0</v>
      </c>
      <c r="AA452" s="17">
        <v>0</v>
      </c>
      <c r="AB452" s="17">
        <v>0</v>
      </c>
      <c r="AC452" s="17">
        <v>0</v>
      </c>
      <c r="AD452" s="17">
        <v>0</v>
      </c>
    </row>
    <row r="453" spans="1:30" x14ac:dyDescent="0.25">
      <c r="A453" t="s">
        <v>320</v>
      </c>
      <c r="B453" t="s">
        <v>626</v>
      </c>
      <c r="C453" t="s">
        <v>608</v>
      </c>
      <c r="D453" t="str">
        <f>A453&amp;VLOOKUP("key_separator", Keys!$B:$C, 2, FALSE)&amp;B453&amp;VLOOKUP("key_separator", Keys!$B:$C, 2, FALSE)&amp;C453</f>
        <v>FL|nuclear|imports</v>
      </c>
      <c r="E453" s="17">
        <v>320926000000000</v>
      </c>
      <c r="F453" s="17">
        <v>312173000000000</v>
      </c>
      <c r="G453" s="17">
        <v>312173000000000</v>
      </c>
      <c r="H453" s="17">
        <v>312173000000000</v>
      </c>
      <c r="I453" s="17">
        <v>312173000000000</v>
      </c>
      <c r="J453" s="17">
        <v>312173000000000</v>
      </c>
      <c r="K453" s="17">
        <v>312173000000000</v>
      </c>
      <c r="L453" s="17">
        <v>312173000000000</v>
      </c>
      <c r="M453" s="17">
        <v>312173000000000</v>
      </c>
      <c r="N453" s="17">
        <v>312173000000000</v>
      </c>
      <c r="O453" s="17">
        <v>312173000000000</v>
      </c>
      <c r="P453" s="17">
        <v>312173000000000</v>
      </c>
      <c r="Q453" s="17">
        <v>312173000000000</v>
      </c>
      <c r="R453" s="17">
        <v>312173000000000</v>
      </c>
      <c r="S453" s="17">
        <v>312173000000000</v>
      </c>
      <c r="T453" s="17">
        <v>312173000000000</v>
      </c>
      <c r="U453" s="17">
        <v>312173000000000</v>
      </c>
      <c r="V453" s="17">
        <v>312173000000000</v>
      </c>
      <c r="W453" s="17">
        <v>312173000000000</v>
      </c>
      <c r="X453" s="17">
        <v>312173000000000</v>
      </c>
      <c r="Y453" s="17">
        <v>312173000000000</v>
      </c>
      <c r="Z453" s="17">
        <v>312173000000000</v>
      </c>
      <c r="AA453" s="17">
        <v>312173000000000</v>
      </c>
      <c r="AB453" s="17">
        <v>312173000000000</v>
      </c>
      <c r="AC453" s="17">
        <v>312173000000000</v>
      </c>
      <c r="AD453" s="17">
        <v>312173000000000</v>
      </c>
    </row>
    <row r="454" spans="1:30" x14ac:dyDescent="0.25">
      <c r="A454" t="s">
        <v>320</v>
      </c>
      <c r="B454" t="s">
        <v>626</v>
      </c>
      <c r="C454" t="s">
        <v>610</v>
      </c>
      <c r="D454" t="str">
        <f>A454&amp;VLOOKUP("key_separator", Keys!$B:$C, 2, FALSE)&amp;B454&amp;VLOOKUP("key_separator", Keys!$B:$C, 2, FALSE)&amp;C454</f>
        <v>FL|nuclear|exports</v>
      </c>
      <c r="E454" s="17">
        <v>0</v>
      </c>
      <c r="F454" s="17">
        <v>0</v>
      </c>
      <c r="G454" s="17">
        <v>0</v>
      </c>
      <c r="H454" s="17">
        <v>0</v>
      </c>
      <c r="I454" s="17">
        <v>0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0</v>
      </c>
      <c r="Q454" s="17">
        <v>0</v>
      </c>
      <c r="R454" s="17">
        <v>0</v>
      </c>
      <c r="S454" s="17">
        <v>0</v>
      </c>
      <c r="T454" s="17">
        <v>0</v>
      </c>
      <c r="U454" s="17">
        <v>0</v>
      </c>
      <c r="V454" s="17">
        <v>0</v>
      </c>
      <c r="W454" s="17">
        <v>0</v>
      </c>
      <c r="X454" s="17">
        <v>0</v>
      </c>
      <c r="Y454" s="17">
        <v>0</v>
      </c>
      <c r="Z454" s="17">
        <v>0</v>
      </c>
      <c r="AA454" s="17">
        <v>0</v>
      </c>
      <c r="AB454" s="17">
        <v>0</v>
      </c>
      <c r="AC454" s="17">
        <v>0</v>
      </c>
      <c r="AD454" s="17">
        <v>0</v>
      </c>
    </row>
    <row r="455" spans="1:30" x14ac:dyDescent="0.25">
      <c r="A455" t="s">
        <v>320</v>
      </c>
      <c r="B455" t="s">
        <v>6630</v>
      </c>
      <c r="C455" t="s">
        <v>605</v>
      </c>
      <c r="D455" t="str">
        <f>A455&amp;VLOOKUP("key_separator", Keys!$B:$C, 2, FALSE)&amp;B455&amp;VLOOKUP("key_separator", Keys!$B:$C, 2, FALSE)&amp;C455</f>
        <v>FL|hydro|production</v>
      </c>
      <c r="E455" s="17">
        <v>0</v>
      </c>
      <c r="F455" s="17">
        <v>0</v>
      </c>
      <c r="G455" s="17">
        <v>0</v>
      </c>
      <c r="H455" s="17">
        <v>0</v>
      </c>
      <c r="I455" s="17">
        <v>0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0</v>
      </c>
      <c r="Q455" s="17">
        <v>0</v>
      </c>
      <c r="R455" s="17">
        <v>0</v>
      </c>
      <c r="S455" s="17">
        <v>0</v>
      </c>
      <c r="T455" s="17">
        <v>0</v>
      </c>
      <c r="U455" s="17">
        <v>0</v>
      </c>
      <c r="V455" s="17">
        <v>0</v>
      </c>
      <c r="W455" s="17">
        <v>0</v>
      </c>
      <c r="X455" s="17">
        <v>0</v>
      </c>
      <c r="Y455" s="17">
        <v>0</v>
      </c>
      <c r="Z455" s="17">
        <v>0</v>
      </c>
      <c r="AA455" s="17">
        <v>0</v>
      </c>
      <c r="AB455" s="17">
        <v>0</v>
      </c>
      <c r="AC455" s="17">
        <v>0</v>
      </c>
      <c r="AD455" s="17">
        <v>0</v>
      </c>
    </row>
    <row r="456" spans="1:30" x14ac:dyDescent="0.25">
      <c r="A456" t="s">
        <v>320</v>
      </c>
      <c r="B456" t="s">
        <v>6630</v>
      </c>
      <c r="C456" t="s">
        <v>608</v>
      </c>
      <c r="D456" t="str">
        <f>A456&amp;VLOOKUP("key_separator", Keys!$B:$C, 2, FALSE)&amp;B456&amp;VLOOKUP("key_separator", Keys!$B:$C, 2, FALSE)&amp;C456</f>
        <v>FL|hydro|imports</v>
      </c>
      <c r="E456" s="17">
        <v>0</v>
      </c>
      <c r="F456" s="17">
        <v>0</v>
      </c>
      <c r="G456" s="17">
        <v>0</v>
      </c>
      <c r="H456" s="17">
        <v>0</v>
      </c>
      <c r="I456" s="17">
        <v>0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7">
        <v>0</v>
      </c>
      <c r="U456" s="17">
        <v>0</v>
      </c>
      <c r="V456" s="17">
        <v>0</v>
      </c>
      <c r="W456" s="17">
        <v>0</v>
      </c>
      <c r="X456" s="17">
        <v>0</v>
      </c>
      <c r="Y456" s="17">
        <v>0</v>
      </c>
      <c r="Z456" s="17">
        <v>0</v>
      </c>
      <c r="AA456" s="17">
        <v>0</v>
      </c>
      <c r="AB456" s="17">
        <v>0</v>
      </c>
      <c r="AC456" s="17">
        <v>0</v>
      </c>
      <c r="AD456" s="17">
        <v>0</v>
      </c>
    </row>
    <row r="457" spans="1:30" x14ac:dyDescent="0.25">
      <c r="A457" t="s">
        <v>320</v>
      </c>
      <c r="B457" t="s">
        <v>6630</v>
      </c>
      <c r="C457" t="s">
        <v>610</v>
      </c>
      <c r="D457" t="str">
        <f>A457&amp;VLOOKUP("key_separator", Keys!$B:$C, 2, FALSE)&amp;B457&amp;VLOOKUP("key_separator", Keys!$B:$C, 2, FALSE)&amp;C457</f>
        <v>FL|hydro|exports</v>
      </c>
      <c r="E457" s="17">
        <v>0</v>
      </c>
      <c r="F457" s="17">
        <v>0</v>
      </c>
      <c r="G457" s="17">
        <v>0</v>
      </c>
      <c r="H457" s="17">
        <v>0</v>
      </c>
      <c r="I457" s="17">
        <v>0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0</v>
      </c>
      <c r="Q457" s="17">
        <v>0</v>
      </c>
      <c r="R457" s="17">
        <v>0</v>
      </c>
      <c r="S457" s="17">
        <v>0</v>
      </c>
      <c r="T457" s="17">
        <v>0</v>
      </c>
      <c r="U457" s="17">
        <v>0</v>
      </c>
      <c r="V457" s="17">
        <v>0</v>
      </c>
      <c r="W457" s="17">
        <v>0</v>
      </c>
      <c r="X457" s="17">
        <v>0</v>
      </c>
      <c r="Y457" s="17">
        <v>0</v>
      </c>
      <c r="Z457" s="17">
        <v>0</v>
      </c>
      <c r="AA457" s="17">
        <v>0</v>
      </c>
      <c r="AB457" s="17">
        <v>0</v>
      </c>
      <c r="AC457" s="17">
        <v>0</v>
      </c>
      <c r="AD457" s="17">
        <v>0</v>
      </c>
    </row>
    <row r="458" spans="1:30" x14ac:dyDescent="0.25">
      <c r="A458" t="s">
        <v>320</v>
      </c>
      <c r="B458" t="s">
        <v>6631</v>
      </c>
      <c r="C458" t="s">
        <v>605</v>
      </c>
      <c r="D458" t="str">
        <f>A458&amp;VLOOKUP("key_separator", Keys!$B:$C, 2, FALSE)&amp;B458&amp;VLOOKUP("key_separator", Keys!$B:$C, 2, FALSE)&amp;C458</f>
        <v>FL|wind|production</v>
      </c>
      <c r="E458" s="17">
        <v>0</v>
      </c>
      <c r="F458" s="17">
        <v>0</v>
      </c>
      <c r="G458" s="17">
        <v>0</v>
      </c>
      <c r="H458" s="17">
        <v>0</v>
      </c>
      <c r="I458" s="17">
        <v>0</v>
      </c>
      <c r="J458" s="17">
        <v>0</v>
      </c>
      <c r="K458" s="17">
        <v>0</v>
      </c>
      <c r="L458" s="17">
        <v>0</v>
      </c>
      <c r="M458" s="17">
        <v>0</v>
      </c>
      <c r="N458" s="17">
        <v>0</v>
      </c>
      <c r="O458" s="17">
        <v>0</v>
      </c>
      <c r="P458" s="17">
        <v>0</v>
      </c>
      <c r="Q458" s="17">
        <v>0</v>
      </c>
      <c r="R458" s="17">
        <v>0</v>
      </c>
      <c r="S458" s="17">
        <v>0</v>
      </c>
      <c r="T458" s="17">
        <v>0</v>
      </c>
      <c r="U458" s="17">
        <v>0</v>
      </c>
      <c r="V458" s="17">
        <v>0</v>
      </c>
      <c r="W458" s="17">
        <v>0</v>
      </c>
      <c r="X458" s="17">
        <v>0</v>
      </c>
      <c r="Y458" s="17">
        <v>0</v>
      </c>
      <c r="Z458" s="17">
        <v>0</v>
      </c>
      <c r="AA458" s="17">
        <v>0</v>
      </c>
      <c r="AB458" s="17">
        <v>0</v>
      </c>
      <c r="AC458" s="17">
        <v>0</v>
      </c>
      <c r="AD458" s="17">
        <v>0</v>
      </c>
    </row>
    <row r="459" spans="1:30" x14ac:dyDescent="0.25">
      <c r="A459" t="s">
        <v>320</v>
      </c>
      <c r="B459" t="s">
        <v>6631</v>
      </c>
      <c r="C459" t="s">
        <v>608</v>
      </c>
      <c r="D459" t="str">
        <f>A459&amp;VLOOKUP("key_separator", Keys!$B:$C, 2, FALSE)&amp;B459&amp;VLOOKUP("key_separator", Keys!$B:$C, 2, FALSE)&amp;C459</f>
        <v>FL|wind|imports</v>
      </c>
      <c r="E459" s="17">
        <v>0</v>
      </c>
      <c r="F459" s="17">
        <v>0</v>
      </c>
      <c r="G459" s="17">
        <v>0</v>
      </c>
      <c r="H459" s="17">
        <v>0</v>
      </c>
      <c r="I459" s="17">
        <v>0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7">
        <v>0</v>
      </c>
      <c r="U459" s="17">
        <v>0</v>
      </c>
      <c r="V459" s="17">
        <v>0</v>
      </c>
      <c r="W459" s="17">
        <v>0</v>
      </c>
      <c r="X459" s="17">
        <v>0</v>
      </c>
      <c r="Y459" s="17">
        <v>0</v>
      </c>
      <c r="Z459" s="17">
        <v>0</v>
      </c>
      <c r="AA459" s="17">
        <v>0</v>
      </c>
      <c r="AB459" s="17">
        <v>0</v>
      </c>
      <c r="AC459" s="17">
        <v>0</v>
      </c>
      <c r="AD459" s="17">
        <v>0</v>
      </c>
    </row>
    <row r="460" spans="1:30" x14ac:dyDescent="0.25">
      <c r="A460" t="s">
        <v>320</v>
      </c>
      <c r="B460" t="s">
        <v>6631</v>
      </c>
      <c r="C460" t="s">
        <v>610</v>
      </c>
      <c r="D460" t="str">
        <f>A460&amp;VLOOKUP("key_separator", Keys!$B:$C, 2, FALSE)&amp;B460&amp;VLOOKUP("key_separator", Keys!$B:$C, 2, FALSE)&amp;C460</f>
        <v>FL|wind|exports</v>
      </c>
      <c r="E460" s="17">
        <v>0</v>
      </c>
      <c r="F460" s="17">
        <v>0</v>
      </c>
      <c r="G460" s="17">
        <v>0</v>
      </c>
      <c r="H460" s="17">
        <v>0</v>
      </c>
      <c r="I460" s="17">
        <v>0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0</v>
      </c>
      <c r="Q460" s="17">
        <v>0</v>
      </c>
      <c r="R460" s="17">
        <v>0</v>
      </c>
      <c r="S460" s="17">
        <v>0</v>
      </c>
      <c r="T460" s="17">
        <v>0</v>
      </c>
      <c r="U460" s="17">
        <v>0</v>
      </c>
      <c r="V460" s="17">
        <v>0</v>
      </c>
      <c r="W460" s="17">
        <v>0</v>
      </c>
      <c r="X460" s="17">
        <v>0</v>
      </c>
      <c r="Y460" s="17">
        <v>0</v>
      </c>
      <c r="Z460" s="17">
        <v>0</v>
      </c>
      <c r="AA460" s="17">
        <v>0</v>
      </c>
      <c r="AB460" s="17">
        <v>0</v>
      </c>
      <c r="AC460" s="17">
        <v>0</v>
      </c>
      <c r="AD460" s="17">
        <v>0</v>
      </c>
    </row>
    <row r="461" spans="1:30" x14ac:dyDescent="0.25">
      <c r="A461" t="s">
        <v>320</v>
      </c>
      <c r="B461" t="s">
        <v>6632</v>
      </c>
      <c r="C461" t="s">
        <v>605</v>
      </c>
      <c r="D461" t="str">
        <f>A461&amp;VLOOKUP("key_separator", Keys!$B:$C, 2, FALSE)&amp;B461&amp;VLOOKUP("key_separator", Keys!$B:$C, 2, FALSE)&amp;C461</f>
        <v>FL|solar|production</v>
      </c>
      <c r="E461" s="17">
        <v>0</v>
      </c>
      <c r="F461" s="17">
        <v>0</v>
      </c>
      <c r="G461" s="17">
        <v>0</v>
      </c>
      <c r="H461" s="17">
        <v>0</v>
      </c>
      <c r="I461" s="17">
        <v>0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0</v>
      </c>
      <c r="Q461" s="17">
        <v>0</v>
      </c>
      <c r="R461" s="17">
        <v>0</v>
      </c>
      <c r="S461" s="17">
        <v>0</v>
      </c>
      <c r="T461" s="17">
        <v>0</v>
      </c>
      <c r="U461" s="17">
        <v>0</v>
      </c>
      <c r="V461" s="17">
        <v>0</v>
      </c>
      <c r="W461" s="17">
        <v>0</v>
      </c>
      <c r="X461" s="17">
        <v>0</v>
      </c>
      <c r="Y461" s="17">
        <v>0</v>
      </c>
      <c r="Z461" s="17">
        <v>0</v>
      </c>
      <c r="AA461" s="17">
        <v>0</v>
      </c>
      <c r="AB461" s="17">
        <v>0</v>
      </c>
      <c r="AC461" s="17">
        <v>0</v>
      </c>
      <c r="AD461" s="17">
        <v>0</v>
      </c>
    </row>
    <row r="462" spans="1:30" x14ac:dyDescent="0.25">
      <c r="A462" t="s">
        <v>320</v>
      </c>
      <c r="B462" t="s">
        <v>6632</v>
      </c>
      <c r="C462" t="s">
        <v>608</v>
      </c>
      <c r="D462" t="str">
        <f>A462&amp;VLOOKUP("key_separator", Keys!$B:$C, 2, FALSE)&amp;B462&amp;VLOOKUP("key_separator", Keys!$B:$C, 2, FALSE)&amp;C462</f>
        <v>FL|solar|imports</v>
      </c>
      <c r="E462" s="17">
        <v>0</v>
      </c>
      <c r="F462" s="17">
        <v>0</v>
      </c>
      <c r="G462" s="17">
        <v>0</v>
      </c>
      <c r="H462" s="17">
        <v>0</v>
      </c>
      <c r="I462" s="17">
        <v>0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0</v>
      </c>
      <c r="Q462" s="17">
        <v>0</v>
      </c>
      <c r="R462" s="17">
        <v>0</v>
      </c>
      <c r="S462" s="17">
        <v>0</v>
      </c>
      <c r="T462" s="17">
        <v>0</v>
      </c>
      <c r="U462" s="17">
        <v>0</v>
      </c>
      <c r="V462" s="17">
        <v>0</v>
      </c>
      <c r="W462" s="17">
        <v>0</v>
      </c>
      <c r="X462" s="17">
        <v>0</v>
      </c>
      <c r="Y462" s="17">
        <v>0</v>
      </c>
      <c r="Z462" s="17">
        <v>0</v>
      </c>
      <c r="AA462" s="17">
        <v>0</v>
      </c>
      <c r="AB462" s="17">
        <v>0</v>
      </c>
      <c r="AC462" s="17">
        <v>0</v>
      </c>
      <c r="AD462" s="17">
        <v>0</v>
      </c>
    </row>
    <row r="463" spans="1:30" x14ac:dyDescent="0.25">
      <c r="A463" t="s">
        <v>320</v>
      </c>
      <c r="B463" t="s">
        <v>6632</v>
      </c>
      <c r="C463" t="s">
        <v>610</v>
      </c>
      <c r="D463" t="str">
        <f>A463&amp;VLOOKUP("key_separator", Keys!$B:$C, 2, FALSE)&amp;B463&amp;VLOOKUP("key_separator", Keys!$B:$C, 2, FALSE)&amp;C463</f>
        <v>FL|solar|exports</v>
      </c>
      <c r="E463" s="17">
        <v>0</v>
      </c>
      <c r="F463" s="17">
        <v>0</v>
      </c>
      <c r="G463" s="17">
        <v>0</v>
      </c>
      <c r="H463" s="17">
        <v>0</v>
      </c>
      <c r="I463" s="17">
        <v>0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7">
        <v>0</v>
      </c>
      <c r="AC463" s="17">
        <v>0</v>
      </c>
      <c r="AD463" s="17">
        <v>0</v>
      </c>
    </row>
    <row r="464" spans="1:30" x14ac:dyDescent="0.25">
      <c r="A464" t="s">
        <v>320</v>
      </c>
      <c r="B464" t="s">
        <v>6615</v>
      </c>
      <c r="C464" t="s">
        <v>605</v>
      </c>
      <c r="D464" t="str">
        <f>A464&amp;VLOOKUP("key_separator", Keys!$B:$C, 2, FALSE)&amp;B464&amp;VLOOKUP("key_separator", Keys!$B:$C, 2, FALSE)&amp;C464</f>
        <v>FL|biomass|production</v>
      </c>
      <c r="E464" s="17">
        <v>13227600000000</v>
      </c>
      <c r="F464" s="17">
        <v>13227600000000</v>
      </c>
      <c r="G464" s="17">
        <v>13227600000000</v>
      </c>
      <c r="H464" s="17">
        <v>13227600000000</v>
      </c>
      <c r="I464" s="17">
        <v>13227600000000</v>
      </c>
      <c r="J464" s="17">
        <v>13227600000000</v>
      </c>
      <c r="K464" s="17">
        <v>13227600000000</v>
      </c>
      <c r="L464" s="17">
        <v>13227600000000</v>
      </c>
      <c r="M464" s="17">
        <v>13227600000000</v>
      </c>
      <c r="N464" s="17">
        <v>13227600000000</v>
      </c>
      <c r="O464" s="17">
        <v>13227600000000</v>
      </c>
      <c r="P464" s="17">
        <v>13227600000000</v>
      </c>
      <c r="Q464" s="17">
        <v>13227600000000</v>
      </c>
      <c r="R464" s="17">
        <v>13227600000000</v>
      </c>
      <c r="S464" s="17">
        <v>13227600000000</v>
      </c>
      <c r="T464" s="17">
        <v>13227600000000</v>
      </c>
      <c r="U464" s="17">
        <v>13227600000000</v>
      </c>
      <c r="V464" s="17">
        <v>13227600000000</v>
      </c>
      <c r="W464" s="17">
        <v>13227600000000</v>
      </c>
      <c r="X464" s="17">
        <v>13227600000000</v>
      </c>
      <c r="Y464" s="17">
        <v>13227600000000</v>
      </c>
      <c r="Z464" s="17">
        <v>13227600000000</v>
      </c>
      <c r="AA464" s="17">
        <v>13227600000000</v>
      </c>
      <c r="AB464" s="17">
        <v>13227600000000</v>
      </c>
      <c r="AC464" s="17">
        <v>13227600000000</v>
      </c>
      <c r="AD464" s="17">
        <v>13227600000000</v>
      </c>
    </row>
    <row r="465" spans="1:30" x14ac:dyDescent="0.25">
      <c r="A465" t="s">
        <v>320</v>
      </c>
      <c r="B465" t="s">
        <v>6615</v>
      </c>
      <c r="C465" t="s">
        <v>608</v>
      </c>
      <c r="D465" t="str">
        <f>A465&amp;VLOOKUP("key_separator", Keys!$B:$C, 2, FALSE)&amp;B465&amp;VLOOKUP("key_separator", Keys!$B:$C, 2, FALSE)&amp;C465</f>
        <v>FL|biomass|imports</v>
      </c>
      <c r="E465" s="17">
        <v>74403700000000</v>
      </c>
      <c r="F465" s="17">
        <v>77977400000000</v>
      </c>
      <c r="G465" s="17">
        <v>76566400000000</v>
      </c>
      <c r="H465" s="17">
        <v>75379600000000</v>
      </c>
      <c r="I465" s="17">
        <v>74430500000000</v>
      </c>
      <c r="J465" s="17">
        <v>73095100000000</v>
      </c>
      <c r="K465" s="17">
        <v>71776300000000</v>
      </c>
      <c r="L465" s="17">
        <v>70974700000000</v>
      </c>
      <c r="M465" s="17">
        <v>70503200000000</v>
      </c>
      <c r="N465" s="17">
        <v>70398300000000</v>
      </c>
      <c r="O465" s="17">
        <v>70393100000000</v>
      </c>
      <c r="P465" s="17">
        <v>70527300000000</v>
      </c>
      <c r="Q465" s="17">
        <v>70903900000000</v>
      </c>
      <c r="R465" s="17">
        <v>71689100000000</v>
      </c>
      <c r="S465" s="17">
        <v>72507300000000</v>
      </c>
      <c r="T465" s="17">
        <v>73349000000000</v>
      </c>
      <c r="U465" s="17">
        <v>73930400000000</v>
      </c>
      <c r="V465" s="17">
        <v>74787400000000</v>
      </c>
      <c r="W465" s="17">
        <v>75557300000000</v>
      </c>
      <c r="X465" s="17">
        <v>76586500000000</v>
      </c>
      <c r="Y465" s="17">
        <v>77981900000000</v>
      </c>
      <c r="Z465" s="17">
        <v>79381200000000</v>
      </c>
      <c r="AA465" s="17">
        <v>80948300000000</v>
      </c>
      <c r="AB465" s="17">
        <v>82398800000000</v>
      </c>
      <c r="AC465" s="17">
        <v>84190700000000</v>
      </c>
      <c r="AD465" s="17">
        <v>85905100000000</v>
      </c>
    </row>
    <row r="466" spans="1:30" x14ac:dyDescent="0.25">
      <c r="A466" t="s">
        <v>320</v>
      </c>
      <c r="B466" t="s">
        <v>6615</v>
      </c>
      <c r="C466" t="s">
        <v>610</v>
      </c>
      <c r="D466" t="str">
        <f>A466&amp;VLOOKUP("key_separator", Keys!$B:$C, 2, FALSE)&amp;B466&amp;VLOOKUP("key_separator", Keys!$B:$C, 2, FALSE)&amp;C466</f>
        <v>FL|biomass|exports</v>
      </c>
      <c r="E466" s="17">
        <v>0</v>
      </c>
      <c r="F466" s="17">
        <v>0</v>
      </c>
      <c r="G466" s="17">
        <v>0</v>
      </c>
      <c r="H466" s="17">
        <v>0</v>
      </c>
      <c r="I466" s="17">
        <v>0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0</v>
      </c>
      <c r="Q466" s="17">
        <v>0</v>
      </c>
      <c r="R466" s="17">
        <v>0</v>
      </c>
      <c r="S466" s="17">
        <v>0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0</v>
      </c>
      <c r="AB466" s="17">
        <v>0</v>
      </c>
      <c r="AC466" s="17">
        <v>0</v>
      </c>
      <c r="AD466" s="17">
        <v>0</v>
      </c>
    </row>
    <row r="467" spans="1:30" x14ac:dyDescent="0.25">
      <c r="A467" t="s">
        <v>320</v>
      </c>
      <c r="B467" t="s">
        <v>6616</v>
      </c>
      <c r="C467" t="s">
        <v>605</v>
      </c>
      <c r="D467" t="str">
        <f>A467&amp;VLOOKUP("key_separator", Keys!$B:$C, 2, FALSE)&amp;B467&amp;VLOOKUP("key_separator", Keys!$B:$C, 2, FALSE)&amp;C467</f>
        <v>FL|petroleum gasoline|production</v>
      </c>
      <c r="E467" s="17">
        <v>0</v>
      </c>
      <c r="F467" s="17">
        <v>0</v>
      </c>
      <c r="G467" s="17">
        <v>0</v>
      </c>
      <c r="H467" s="17">
        <v>0</v>
      </c>
      <c r="I467" s="17">
        <v>0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0</v>
      </c>
      <c r="Q467" s="17">
        <v>0</v>
      </c>
      <c r="R467" s="17">
        <v>0</v>
      </c>
      <c r="S467" s="17">
        <v>0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7">
        <v>0</v>
      </c>
      <c r="AC467" s="17">
        <v>0</v>
      </c>
      <c r="AD467" s="17">
        <v>0</v>
      </c>
    </row>
    <row r="468" spans="1:30" x14ac:dyDescent="0.25">
      <c r="A468" t="s">
        <v>320</v>
      </c>
      <c r="B468" t="s">
        <v>6616</v>
      </c>
      <c r="C468" t="s">
        <v>608</v>
      </c>
      <c r="D468" t="str">
        <f>A468&amp;VLOOKUP("key_separator", Keys!$B:$C, 2, FALSE)&amp;B468&amp;VLOOKUP("key_separator", Keys!$B:$C, 2, FALSE)&amp;C468</f>
        <v>FL|petroleum gasoline|imports</v>
      </c>
      <c r="E468" s="17">
        <v>1005070000000000</v>
      </c>
      <c r="F468" s="17">
        <v>991085000000000</v>
      </c>
      <c r="G468" s="17">
        <v>978060000000000</v>
      </c>
      <c r="H468" s="17">
        <v>961832000000000</v>
      </c>
      <c r="I468" s="17">
        <v>945630000000000</v>
      </c>
      <c r="J468" s="17">
        <v>928968000000000</v>
      </c>
      <c r="K468" s="17">
        <v>919090000000000</v>
      </c>
      <c r="L468" s="17">
        <v>908882000000000</v>
      </c>
      <c r="M468" s="17">
        <v>896457000000000</v>
      </c>
      <c r="N468" s="17">
        <v>883521000000000</v>
      </c>
      <c r="O468" s="17">
        <v>868577000000000</v>
      </c>
      <c r="P468" s="17">
        <v>853085000000000</v>
      </c>
      <c r="Q468" s="17">
        <v>836985000000000</v>
      </c>
      <c r="R468" s="17">
        <v>819947000000000</v>
      </c>
      <c r="S468" s="17">
        <v>801443000000000</v>
      </c>
      <c r="T468" s="17">
        <v>781597000000000</v>
      </c>
      <c r="U468" s="17">
        <v>760744000000000</v>
      </c>
      <c r="V468" s="17">
        <v>743299000000000</v>
      </c>
      <c r="W468" s="17">
        <v>724966000000000</v>
      </c>
      <c r="X468" s="17">
        <v>706685000000000</v>
      </c>
      <c r="Y468" s="17">
        <v>688391000000000</v>
      </c>
      <c r="Z468" s="17">
        <v>670331000000000</v>
      </c>
      <c r="AA468" s="17">
        <v>652100000000000</v>
      </c>
      <c r="AB468" s="17">
        <v>634525000000000</v>
      </c>
      <c r="AC468" s="17">
        <v>617549000000000</v>
      </c>
      <c r="AD468" s="17">
        <v>601746000000000</v>
      </c>
    </row>
    <row r="469" spans="1:30" x14ac:dyDescent="0.25">
      <c r="A469" t="s">
        <v>320</v>
      </c>
      <c r="B469" t="s">
        <v>6616</v>
      </c>
      <c r="C469" t="s">
        <v>610</v>
      </c>
      <c r="D469" t="str">
        <f>A469&amp;VLOOKUP("key_separator", Keys!$B:$C, 2, FALSE)&amp;B469&amp;VLOOKUP("key_separator", Keys!$B:$C, 2, FALSE)&amp;C469</f>
        <v>FL|petroleum gasoline|exports</v>
      </c>
      <c r="E469" s="17">
        <v>0</v>
      </c>
      <c r="F469" s="17">
        <v>0</v>
      </c>
      <c r="G469" s="17">
        <v>0</v>
      </c>
      <c r="H469" s="17">
        <v>0</v>
      </c>
      <c r="I469" s="17">
        <v>0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0</v>
      </c>
      <c r="Q469" s="17">
        <v>0</v>
      </c>
      <c r="R469" s="17">
        <v>0</v>
      </c>
      <c r="S469" s="17">
        <v>0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7">
        <v>0</v>
      </c>
      <c r="AC469" s="17">
        <v>0</v>
      </c>
      <c r="AD469" s="17">
        <v>0</v>
      </c>
    </row>
    <row r="470" spans="1:30" x14ac:dyDescent="0.25">
      <c r="A470" t="s">
        <v>320</v>
      </c>
      <c r="B470" t="s">
        <v>6617</v>
      </c>
      <c r="C470" t="s">
        <v>605</v>
      </c>
      <c r="D470" t="str">
        <f>A470&amp;VLOOKUP("key_separator", Keys!$B:$C, 2, FALSE)&amp;B470&amp;VLOOKUP("key_separator", Keys!$B:$C, 2, FALSE)&amp;C470</f>
        <v>FL|petroleum diesel|production</v>
      </c>
      <c r="E470" s="17">
        <v>0</v>
      </c>
      <c r="F470" s="17">
        <v>0</v>
      </c>
      <c r="G470" s="17">
        <v>0</v>
      </c>
      <c r="H470" s="17">
        <v>0</v>
      </c>
      <c r="I470" s="17">
        <v>0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0</v>
      </c>
      <c r="Q470" s="17">
        <v>0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7">
        <v>0</v>
      </c>
      <c r="AC470" s="17">
        <v>0</v>
      </c>
      <c r="AD470" s="17">
        <v>0</v>
      </c>
    </row>
    <row r="471" spans="1:30" x14ac:dyDescent="0.25">
      <c r="A471" t="s">
        <v>320</v>
      </c>
      <c r="B471" t="s">
        <v>6617</v>
      </c>
      <c r="C471" t="s">
        <v>608</v>
      </c>
      <c r="D471" t="str">
        <f>A471&amp;VLOOKUP("key_separator", Keys!$B:$C, 2, FALSE)&amp;B471&amp;VLOOKUP("key_separator", Keys!$B:$C, 2, FALSE)&amp;C471</f>
        <v>FL|petroleum diesel|imports</v>
      </c>
      <c r="E471" s="17">
        <v>388569000000000</v>
      </c>
      <c r="F471" s="17">
        <v>389742000000000</v>
      </c>
      <c r="G471" s="17">
        <v>394229000000000</v>
      </c>
      <c r="H471" s="17">
        <v>396861000000000</v>
      </c>
      <c r="I471" s="17">
        <v>398569000000000</v>
      </c>
      <c r="J471" s="17">
        <v>401165000000000</v>
      </c>
      <c r="K471" s="17">
        <v>404873000000000</v>
      </c>
      <c r="L471" s="17">
        <v>408078000000000</v>
      </c>
      <c r="M471" s="17">
        <v>410325000000000</v>
      </c>
      <c r="N471" s="17">
        <v>412692000000000</v>
      </c>
      <c r="O471" s="17">
        <v>414911000000000</v>
      </c>
      <c r="P471" s="17">
        <v>416604000000000</v>
      </c>
      <c r="Q471" s="17">
        <v>417687000000000</v>
      </c>
      <c r="R471" s="17">
        <v>418211000000000</v>
      </c>
      <c r="S471" s="17">
        <v>418325000000000</v>
      </c>
      <c r="T471" s="17">
        <v>418766000000000</v>
      </c>
      <c r="U471" s="17">
        <v>419047000000000</v>
      </c>
      <c r="V471" s="17">
        <v>417658000000000</v>
      </c>
      <c r="W471" s="17">
        <v>415913000000000</v>
      </c>
      <c r="X471" s="17">
        <v>414272000000000</v>
      </c>
      <c r="Y471" s="17">
        <v>413722000000000</v>
      </c>
      <c r="Z471" s="17">
        <v>413364000000000</v>
      </c>
      <c r="AA471" s="17">
        <v>413176000000000</v>
      </c>
      <c r="AB471" s="17">
        <v>412665000000000</v>
      </c>
      <c r="AC471" s="17">
        <v>412211000000000</v>
      </c>
      <c r="AD471" s="17">
        <v>411925000000000</v>
      </c>
    </row>
    <row r="472" spans="1:30" x14ac:dyDescent="0.25">
      <c r="A472" t="s">
        <v>320</v>
      </c>
      <c r="B472" t="s">
        <v>6617</v>
      </c>
      <c r="C472" t="s">
        <v>610</v>
      </c>
      <c r="D472" t="str">
        <f>A472&amp;VLOOKUP("key_separator", Keys!$B:$C, 2, FALSE)&amp;B472&amp;VLOOKUP("key_separator", Keys!$B:$C, 2, FALSE)&amp;C472</f>
        <v>FL|petroleum diesel|exports</v>
      </c>
      <c r="E472" s="17">
        <v>0</v>
      </c>
      <c r="F472" s="17">
        <v>0</v>
      </c>
      <c r="G472" s="17">
        <v>0</v>
      </c>
      <c r="H472" s="17">
        <v>0</v>
      </c>
      <c r="I472" s="17">
        <v>0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0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7">
        <v>0</v>
      </c>
      <c r="AC472" s="17">
        <v>0</v>
      </c>
      <c r="AD472" s="17">
        <v>0</v>
      </c>
    </row>
    <row r="473" spans="1:30" x14ac:dyDescent="0.25">
      <c r="A473" t="s">
        <v>320</v>
      </c>
      <c r="B473" t="s">
        <v>542</v>
      </c>
      <c r="C473" t="s">
        <v>605</v>
      </c>
      <c r="D473" t="str">
        <f>A473&amp;VLOOKUP("key_separator", Keys!$B:$C, 2, FALSE)&amp;B473&amp;VLOOKUP("key_separator", Keys!$B:$C, 2, FALSE)&amp;C473</f>
        <v>FL|biofuel gasoline|production</v>
      </c>
      <c r="E473" s="17">
        <v>0</v>
      </c>
      <c r="F473" s="17">
        <v>0</v>
      </c>
      <c r="G473" s="17">
        <v>0</v>
      </c>
      <c r="H473" s="17">
        <v>0</v>
      </c>
      <c r="I473" s="17">
        <v>0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0</v>
      </c>
      <c r="Q473" s="17">
        <v>0</v>
      </c>
      <c r="R473" s="17">
        <v>0</v>
      </c>
      <c r="S473" s="17">
        <v>0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7">
        <v>0</v>
      </c>
      <c r="AC473" s="17">
        <v>0</v>
      </c>
      <c r="AD473" s="17">
        <v>0</v>
      </c>
    </row>
    <row r="474" spans="1:30" x14ac:dyDescent="0.25">
      <c r="A474" t="s">
        <v>320</v>
      </c>
      <c r="B474" t="s">
        <v>542</v>
      </c>
      <c r="C474" t="s">
        <v>608</v>
      </c>
      <c r="D474" t="str">
        <f>A474&amp;VLOOKUP("key_separator", Keys!$B:$C, 2, FALSE)&amp;B474&amp;VLOOKUP("key_separator", Keys!$B:$C, 2, FALSE)&amp;C474</f>
        <v>FL|biofuel gasoline|imports</v>
      </c>
      <c r="E474" s="17">
        <v>69157700000000</v>
      </c>
      <c r="F474" s="17">
        <v>68210100000000</v>
      </c>
      <c r="G474" s="17">
        <v>67334500000000</v>
      </c>
      <c r="H474" s="17">
        <v>66239700000000</v>
      </c>
      <c r="I474" s="17">
        <v>65144100000000</v>
      </c>
      <c r="J474" s="17">
        <v>64014100000000</v>
      </c>
      <c r="K474" s="17">
        <v>63351200000000</v>
      </c>
      <c r="L474" s="17">
        <v>62663800000000</v>
      </c>
      <c r="M474" s="17">
        <v>61821600000000</v>
      </c>
      <c r="N474" s="17">
        <v>60943300000000</v>
      </c>
      <c r="O474" s="17">
        <v>59924900000000</v>
      </c>
      <c r="P474" s="17">
        <v>58870300000000</v>
      </c>
      <c r="Q474" s="17">
        <v>57773500000000</v>
      </c>
      <c r="R474" s="17">
        <v>56611700000000</v>
      </c>
      <c r="S474" s="17">
        <v>55348100000000</v>
      </c>
      <c r="T474" s="17">
        <v>53991200000000</v>
      </c>
      <c r="U474" s="17">
        <v>52564700000000</v>
      </c>
      <c r="V474" s="17">
        <v>51376100000000</v>
      </c>
      <c r="W474" s="17">
        <v>50125700000000</v>
      </c>
      <c r="X474" s="17">
        <v>48879300000000</v>
      </c>
      <c r="Y474" s="17">
        <v>47632200000000</v>
      </c>
      <c r="Z474" s="17">
        <v>46401700000000</v>
      </c>
      <c r="AA474" s="17">
        <v>45159600000000</v>
      </c>
      <c r="AB474" s="17">
        <v>43963200000000</v>
      </c>
      <c r="AC474" s="17">
        <v>42808900000000</v>
      </c>
      <c r="AD474" s="17">
        <v>41736100000000</v>
      </c>
    </row>
    <row r="475" spans="1:30" x14ac:dyDescent="0.25">
      <c r="A475" t="s">
        <v>320</v>
      </c>
      <c r="B475" t="s">
        <v>542</v>
      </c>
      <c r="C475" t="s">
        <v>610</v>
      </c>
      <c r="D475" t="str">
        <f>A475&amp;VLOOKUP("key_separator", Keys!$B:$C, 2, FALSE)&amp;B475&amp;VLOOKUP("key_separator", Keys!$B:$C, 2, FALSE)&amp;C475</f>
        <v>FL|biofuel gasoline|exports</v>
      </c>
      <c r="E475" s="17">
        <v>0</v>
      </c>
      <c r="F475" s="17">
        <v>0</v>
      </c>
      <c r="G475" s="17">
        <v>0</v>
      </c>
      <c r="H475" s="17">
        <v>0</v>
      </c>
      <c r="I475" s="17">
        <v>0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0</v>
      </c>
      <c r="Q475" s="17">
        <v>0</v>
      </c>
      <c r="R475" s="17">
        <v>0</v>
      </c>
      <c r="S475" s="17">
        <v>0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7">
        <v>0</v>
      </c>
      <c r="AC475" s="17">
        <v>0</v>
      </c>
      <c r="AD475" s="17">
        <v>0</v>
      </c>
    </row>
    <row r="476" spans="1:30" x14ac:dyDescent="0.25">
      <c r="A476" t="s">
        <v>320</v>
      </c>
      <c r="B476" t="s">
        <v>545</v>
      </c>
      <c r="C476" t="s">
        <v>605</v>
      </c>
      <c r="D476" t="str">
        <f>A476&amp;VLOOKUP("key_separator", Keys!$B:$C, 2, FALSE)&amp;B476&amp;VLOOKUP("key_separator", Keys!$B:$C, 2, FALSE)&amp;C476</f>
        <v>FL|biofuel diesel|production</v>
      </c>
      <c r="E476" s="17">
        <v>571343000000</v>
      </c>
      <c r="F476" s="17">
        <v>678677000000</v>
      </c>
      <c r="G476" s="17">
        <v>652550000000</v>
      </c>
      <c r="H476" s="17">
        <v>671540000000</v>
      </c>
      <c r="I476" s="17">
        <v>680556000000</v>
      </c>
      <c r="J476" s="17">
        <v>564838000000</v>
      </c>
      <c r="K476" s="17">
        <v>591189000000</v>
      </c>
      <c r="L476" s="17">
        <v>602714000000</v>
      </c>
      <c r="M476" s="17">
        <v>630043000000</v>
      </c>
      <c r="N476" s="17">
        <v>640854000000</v>
      </c>
      <c r="O476" s="17">
        <v>649931000000</v>
      </c>
      <c r="P476" s="17">
        <v>610570000000</v>
      </c>
      <c r="Q476" s="17">
        <v>639068000000</v>
      </c>
      <c r="R476" s="17">
        <v>632950000000</v>
      </c>
      <c r="S476" s="17">
        <v>623366000000</v>
      </c>
      <c r="T476" s="17">
        <v>613609000000</v>
      </c>
      <c r="U476" s="17">
        <v>602833000000</v>
      </c>
      <c r="V476" s="17">
        <v>592140000000</v>
      </c>
      <c r="W476" s="17">
        <v>580970000000</v>
      </c>
      <c r="X476" s="17">
        <v>569314000000</v>
      </c>
      <c r="Y476" s="17">
        <v>557164000000</v>
      </c>
      <c r="Z476" s="17">
        <v>544507000000</v>
      </c>
      <c r="AA476" s="17">
        <v>533223000000</v>
      </c>
      <c r="AB476" s="17">
        <v>519525000000</v>
      </c>
      <c r="AC476" s="17">
        <v>505291000000</v>
      </c>
      <c r="AD476" s="17">
        <v>490510000000</v>
      </c>
    </row>
    <row r="477" spans="1:30" x14ac:dyDescent="0.25">
      <c r="A477" t="s">
        <v>320</v>
      </c>
      <c r="B477" t="s">
        <v>545</v>
      </c>
      <c r="C477" t="s">
        <v>608</v>
      </c>
      <c r="D477" t="str">
        <f>A477&amp;VLOOKUP("key_separator", Keys!$B:$C, 2, FALSE)&amp;B477&amp;VLOOKUP("key_separator", Keys!$B:$C, 2, FALSE)&amp;C477</f>
        <v>FL|biofuel diesel|imports</v>
      </c>
      <c r="E477" s="17">
        <v>1821260000000</v>
      </c>
      <c r="F477" s="17">
        <v>1733760000000</v>
      </c>
      <c r="G477" s="17">
        <v>1784560000000</v>
      </c>
      <c r="H477" s="17">
        <v>1784500000000</v>
      </c>
      <c r="I477" s="17">
        <v>1787110000000</v>
      </c>
      <c r="J477" s="17">
        <v>1917160000000</v>
      </c>
      <c r="K477" s="17">
        <v>1914310000000</v>
      </c>
      <c r="L477" s="17">
        <v>1922440000000</v>
      </c>
      <c r="M477" s="17">
        <v>1907050000000</v>
      </c>
      <c r="N477" s="17">
        <v>1908430000000</v>
      </c>
      <c r="O477" s="17">
        <v>1908600000000</v>
      </c>
      <c r="P477" s="17">
        <v>1953090000000</v>
      </c>
      <c r="Q477" s="17">
        <v>1924240000000</v>
      </c>
      <c r="R477" s="17">
        <v>1925850000000</v>
      </c>
      <c r="S477" s="17">
        <v>1927640000000</v>
      </c>
      <c r="T477" s="17">
        <v>1933710000000</v>
      </c>
      <c r="U477" s="17">
        <v>1940170000000</v>
      </c>
      <c r="V477" s="17">
        <v>1930640000000</v>
      </c>
      <c r="W477" s="17">
        <v>1919000000000</v>
      </c>
      <c r="X477" s="17">
        <v>1908230000000</v>
      </c>
      <c r="Y477" s="17">
        <v>1906030000000</v>
      </c>
      <c r="Z477" s="17">
        <v>1905660000000</v>
      </c>
      <c r="AA477" s="17">
        <v>1905490000000</v>
      </c>
      <c r="AB477" s="17">
        <v>1905040000000</v>
      </c>
      <c r="AC477" s="17">
        <v>1905870000000</v>
      </c>
      <c r="AD477" s="17">
        <v>1908010000000</v>
      </c>
    </row>
    <row r="478" spans="1:30" x14ac:dyDescent="0.25">
      <c r="A478" t="s">
        <v>320</v>
      </c>
      <c r="B478" t="s">
        <v>545</v>
      </c>
      <c r="C478" t="s">
        <v>610</v>
      </c>
      <c r="D478" t="str">
        <f>A478&amp;VLOOKUP("key_separator", Keys!$B:$C, 2, FALSE)&amp;B478&amp;VLOOKUP("key_separator", Keys!$B:$C, 2, FALSE)&amp;C478</f>
        <v>FL|biofuel diesel|exports</v>
      </c>
      <c r="E478" s="17">
        <v>0</v>
      </c>
      <c r="F478" s="17">
        <v>0</v>
      </c>
      <c r="G478" s="17">
        <v>0</v>
      </c>
      <c r="H478" s="17">
        <v>0</v>
      </c>
      <c r="I478" s="17">
        <v>0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0</v>
      </c>
      <c r="Q478" s="17">
        <v>0</v>
      </c>
      <c r="R478" s="17">
        <v>0</v>
      </c>
      <c r="S478" s="17">
        <v>0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>
        <v>0</v>
      </c>
      <c r="AC478" s="17">
        <v>0</v>
      </c>
      <c r="AD478" s="17">
        <v>0</v>
      </c>
    </row>
    <row r="479" spans="1:30" x14ac:dyDescent="0.25">
      <c r="A479" t="s">
        <v>320</v>
      </c>
      <c r="B479" t="s">
        <v>6618</v>
      </c>
      <c r="C479" t="s">
        <v>605</v>
      </c>
      <c r="D479" t="str">
        <f>A479&amp;VLOOKUP("key_separator", Keys!$B:$C, 2, FALSE)&amp;B479&amp;VLOOKUP("key_separator", Keys!$B:$C, 2, FALSE)&amp;C479</f>
        <v>FL|jet fuel or kerosene|production</v>
      </c>
      <c r="E479" s="17">
        <v>0</v>
      </c>
      <c r="F479" s="17">
        <v>0</v>
      </c>
      <c r="G479" s="17">
        <v>0</v>
      </c>
      <c r="H479" s="17">
        <v>0</v>
      </c>
      <c r="I479" s="17">
        <v>0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</v>
      </c>
      <c r="Q479" s="17">
        <v>0</v>
      </c>
      <c r="R479" s="17">
        <v>0</v>
      </c>
      <c r="S479" s="17">
        <v>0</v>
      </c>
      <c r="T479" s="17">
        <v>0</v>
      </c>
      <c r="U479" s="17">
        <v>0</v>
      </c>
      <c r="V479" s="17">
        <v>0</v>
      </c>
      <c r="W479" s="17">
        <v>0</v>
      </c>
      <c r="X479" s="17">
        <v>0</v>
      </c>
      <c r="Y479" s="17">
        <v>0</v>
      </c>
      <c r="Z479" s="17">
        <v>0</v>
      </c>
      <c r="AA479" s="17">
        <v>0</v>
      </c>
      <c r="AB479" s="17">
        <v>0</v>
      </c>
      <c r="AC479" s="17">
        <v>0</v>
      </c>
      <c r="AD479" s="17">
        <v>0</v>
      </c>
    </row>
    <row r="480" spans="1:30" x14ac:dyDescent="0.25">
      <c r="A480" t="s">
        <v>320</v>
      </c>
      <c r="B480" t="s">
        <v>6618</v>
      </c>
      <c r="C480" t="s">
        <v>608</v>
      </c>
      <c r="D480" t="str">
        <f>A480&amp;VLOOKUP("key_separator", Keys!$B:$C, 2, FALSE)&amp;B480&amp;VLOOKUP("key_separator", Keys!$B:$C, 2, FALSE)&amp;C480</f>
        <v>FL|jet fuel or kerosene|imports</v>
      </c>
      <c r="E480" s="17">
        <v>343802000000000</v>
      </c>
      <c r="F480" s="17">
        <v>350202000000000</v>
      </c>
      <c r="G480" s="17">
        <v>352502000000000</v>
      </c>
      <c r="H480" s="17">
        <v>351376000000000</v>
      </c>
      <c r="I480" s="17">
        <v>351810000000000</v>
      </c>
      <c r="J480" s="17">
        <v>353546000000000</v>
      </c>
      <c r="K480" s="17">
        <v>357907000000000</v>
      </c>
      <c r="L480" s="17">
        <v>363628000000000</v>
      </c>
      <c r="M480" s="17">
        <v>369906000000000</v>
      </c>
      <c r="N480" s="17">
        <v>376885000000000</v>
      </c>
      <c r="O480" s="17">
        <v>384581000000000</v>
      </c>
      <c r="P480" s="17">
        <v>390156000000000</v>
      </c>
      <c r="Q480" s="17">
        <v>395791000000000</v>
      </c>
      <c r="R480" s="17">
        <v>401354000000000</v>
      </c>
      <c r="S480" s="17">
        <v>406644000000000</v>
      </c>
      <c r="T480" s="17">
        <v>412111000000000</v>
      </c>
      <c r="U480" s="17">
        <v>417382000000000</v>
      </c>
      <c r="V480" s="17">
        <v>423034000000000</v>
      </c>
      <c r="W480" s="17">
        <v>429102000000000</v>
      </c>
      <c r="X480" s="17">
        <v>435100000000000</v>
      </c>
      <c r="Y480" s="17">
        <v>441201000000000</v>
      </c>
      <c r="Z480" s="17">
        <v>447095000000000</v>
      </c>
      <c r="AA480" s="17">
        <v>451960000000000</v>
      </c>
      <c r="AB480" s="17">
        <v>456836000000000</v>
      </c>
      <c r="AC480" s="17">
        <v>462193000000000</v>
      </c>
      <c r="AD480" s="17">
        <v>467647000000000</v>
      </c>
    </row>
    <row r="481" spans="1:30" x14ac:dyDescent="0.25">
      <c r="A481" t="s">
        <v>320</v>
      </c>
      <c r="B481" t="s">
        <v>6618</v>
      </c>
      <c r="C481" t="s">
        <v>610</v>
      </c>
      <c r="D481" t="str">
        <f>A481&amp;VLOOKUP("key_separator", Keys!$B:$C, 2, FALSE)&amp;B481&amp;VLOOKUP("key_separator", Keys!$B:$C, 2, FALSE)&amp;C481</f>
        <v>FL|jet fuel or kerosene|exports</v>
      </c>
      <c r="E481" s="17">
        <v>0</v>
      </c>
      <c r="F481" s="17">
        <v>0</v>
      </c>
      <c r="G481" s="17">
        <v>0</v>
      </c>
      <c r="H481" s="17">
        <v>0</v>
      </c>
      <c r="I481" s="17">
        <v>0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0</v>
      </c>
      <c r="Q481" s="17">
        <v>0</v>
      </c>
      <c r="R481" s="17">
        <v>0</v>
      </c>
      <c r="S481" s="17">
        <v>0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>
        <v>0</v>
      </c>
      <c r="AC481" s="17">
        <v>0</v>
      </c>
      <c r="AD481" s="17">
        <v>0</v>
      </c>
    </row>
    <row r="482" spans="1:30" x14ac:dyDescent="0.25">
      <c r="A482" t="s">
        <v>320</v>
      </c>
      <c r="B482" t="s">
        <v>6633</v>
      </c>
      <c r="C482" t="s">
        <v>605</v>
      </c>
      <c r="D482" t="str">
        <f>A482&amp;VLOOKUP("key_separator", Keys!$B:$C, 2, FALSE)&amp;B482&amp;VLOOKUP("key_separator", Keys!$B:$C, 2, FALSE)&amp;C482</f>
        <v>FL|heat|production</v>
      </c>
      <c r="E482" s="17">
        <v>0</v>
      </c>
      <c r="F482" s="17">
        <v>0</v>
      </c>
      <c r="G482" s="17">
        <v>0</v>
      </c>
      <c r="H482" s="17">
        <v>0</v>
      </c>
      <c r="I482" s="17">
        <v>0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0</v>
      </c>
      <c r="Q482" s="17">
        <v>0</v>
      </c>
      <c r="R482" s="17">
        <v>0</v>
      </c>
      <c r="S482" s="17">
        <v>0</v>
      </c>
      <c r="T482" s="17">
        <v>0</v>
      </c>
      <c r="U482" s="17">
        <v>0</v>
      </c>
      <c r="V482" s="17">
        <v>0</v>
      </c>
      <c r="W482" s="17">
        <v>0</v>
      </c>
      <c r="X482" s="17">
        <v>0</v>
      </c>
      <c r="Y482" s="17">
        <v>0</v>
      </c>
      <c r="Z482" s="17">
        <v>0</v>
      </c>
      <c r="AA482" s="17">
        <v>0</v>
      </c>
      <c r="AB482" s="17">
        <v>0</v>
      </c>
      <c r="AC482" s="17">
        <v>0</v>
      </c>
      <c r="AD482" s="17">
        <v>0</v>
      </c>
    </row>
    <row r="483" spans="1:30" x14ac:dyDescent="0.25">
      <c r="A483" t="s">
        <v>320</v>
      </c>
      <c r="B483" t="s">
        <v>6633</v>
      </c>
      <c r="C483" t="s">
        <v>608</v>
      </c>
      <c r="D483" t="str">
        <f>A483&amp;VLOOKUP("key_separator", Keys!$B:$C, 2, FALSE)&amp;B483&amp;VLOOKUP("key_separator", Keys!$B:$C, 2, FALSE)&amp;C483</f>
        <v>FL|heat|imports</v>
      </c>
      <c r="E483" s="17">
        <v>0</v>
      </c>
      <c r="F483" s="17">
        <v>0</v>
      </c>
      <c r="G483" s="17">
        <v>0</v>
      </c>
      <c r="H483" s="17">
        <v>0</v>
      </c>
      <c r="I483" s="17">
        <v>0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0</v>
      </c>
      <c r="Q483" s="17">
        <v>0</v>
      </c>
      <c r="R483" s="17">
        <v>0</v>
      </c>
      <c r="S483" s="17">
        <v>0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>
        <v>0</v>
      </c>
      <c r="AB483" s="17">
        <v>0</v>
      </c>
      <c r="AC483" s="17">
        <v>0</v>
      </c>
      <c r="AD483" s="17">
        <v>0</v>
      </c>
    </row>
    <row r="484" spans="1:30" x14ac:dyDescent="0.25">
      <c r="A484" t="s">
        <v>320</v>
      </c>
      <c r="B484" t="s">
        <v>6633</v>
      </c>
      <c r="C484" t="s">
        <v>610</v>
      </c>
      <c r="D484" t="str">
        <f>A484&amp;VLOOKUP("key_separator", Keys!$B:$C, 2, FALSE)&amp;B484&amp;VLOOKUP("key_separator", Keys!$B:$C, 2, FALSE)&amp;C484</f>
        <v>FL|heat|exports</v>
      </c>
      <c r="E484" s="17">
        <v>0</v>
      </c>
      <c r="F484" s="17">
        <v>0</v>
      </c>
      <c r="G484" s="17">
        <v>0</v>
      </c>
      <c r="H484" s="17">
        <v>0</v>
      </c>
      <c r="I484" s="17">
        <v>0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0</v>
      </c>
      <c r="Q484" s="17">
        <v>0</v>
      </c>
      <c r="R484" s="17">
        <v>0</v>
      </c>
      <c r="S484" s="17">
        <v>0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0</v>
      </c>
      <c r="AB484" s="17">
        <v>0</v>
      </c>
      <c r="AC484" s="17">
        <v>0</v>
      </c>
      <c r="AD484" s="17">
        <v>0</v>
      </c>
    </row>
    <row r="485" spans="1:30" x14ac:dyDescent="0.25">
      <c r="A485" t="s">
        <v>320</v>
      </c>
      <c r="B485" t="s">
        <v>6634</v>
      </c>
      <c r="C485" t="s">
        <v>605</v>
      </c>
      <c r="D485" t="str">
        <f>A485&amp;VLOOKUP("key_separator", Keys!$B:$C, 2, FALSE)&amp;B485&amp;VLOOKUP("key_separator", Keys!$B:$C, 2, FALSE)&amp;C485</f>
        <v>FL|geothermal|production</v>
      </c>
      <c r="E485" s="17">
        <v>0</v>
      </c>
      <c r="F485" s="17">
        <v>0</v>
      </c>
      <c r="G485" s="17">
        <v>0</v>
      </c>
      <c r="H485" s="17">
        <v>0</v>
      </c>
      <c r="I485" s="17">
        <v>0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0</v>
      </c>
      <c r="Q485" s="17">
        <v>0</v>
      </c>
      <c r="R485" s="17">
        <v>0</v>
      </c>
      <c r="S485" s="17">
        <v>0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>
        <v>0</v>
      </c>
      <c r="AB485" s="17">
        <v>0</v>
      </c>
      <c r="AC485" s="17">
        <v>0</v>
      </c>
      <c r="AD485" s="17">
        <v>0</v>
      </c>
    </row>
    <row r="486" spans="1:30" x14ac:dyDescent="0.25">
      <c r="A486" t="s">
        <v>320</v>
      </c>
      <c r="B486" t="s">
        <v>6634</v>
      </c>
      <c r="C486" t="s">
        <v>608</v>
      </c>
      <c r="D486" t="str">
        <f>A486&amp;VLOOKUP("key_separator", Keys!$B:$C, 2, FALSE)&amp;B486&amp;VLOOKUP("key_separator", Keys!$B:$C, 2, FALSE)&amp;C486</f>
        <v>FL|geothermal|imports</v>
      </c>
      <c r="E486" s="17">
        <v>0</v>
      </c>
      <c r="F486" s="17">
        <v>0</v>
      </c>
      <c r="G486" s="17">
        <v>0</v>
      </c>
      <c r="H486" s="17">
        <v>0</v>
      </c>
      <c r="I486" s="17">
        <v>0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0</v>
      </c>
      <c r="Q486" s="17">
        <v>0</v>
      </c>
      <c r="R486" s="17">
        <v>0</v>
      </c>
      <c r="S486" s="17">
        <v>0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0</v>
      </c>
      <c r="AC486" s="17">
        <v>0</v>
      </c>
      <c r="AD486" s="17">
        <v>0</v>
      </c>
    </row>
    <row r="487" spans="1:30" x14ac:dyDescent="0.25">
      <c r="A487" t="s">
        <v>320</v>
      </c>
      <c r="B487" t="s">
        <v>6634</v>
      </c>
      <c r="C487" t="s">
        <v>610</v>
      </c>
      <c r="D487" t="str">
        <f>A487&amp;VLOOKUP("key_separator", Keys!$B:$C, 2, FALSE)&amp;B487&amp;VLOOKUP("key_separator", Keys!$B:$C, 2, FALSE)&amp;C487</f>
        <v>FL|geothermal|exports</v>
      </c>
      <c r="E487" s="17">
        <v>0</v>
      </c>
      <c r="F487" s="17">
        <v>0</v>
      </c>
      <c r="G487" s="17">
        <v>0</v>
      </c>
      <c r="H487" s="17">
        <v>0</v>
      </c>
      <c r="I487" s="17">
        <v>0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0</v>
      </c>
      <c r="Q487" s="17">
        <v>0</v>
      </c>
      <c r="R487" s="17">
        <v>0</v>
      </c>
      <c r="S487" s="17">
        <v>0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>
        <v>0</v>
      </c>
      <c r="AC487" s="17">
        <v>0</v>
      </c>
      <c r="AD487" s="17">
        <v>0</v>
      </c>
    </row>
    <row r="488" spans="1:30" x14ac:dyDescent="0.25">
      <c r="A488" t="s">
        <v>320</v>
      </c>
      <c r="B488" t="s">
        <v>500</v>
      </c>
      <c r="C488" t="s">
        <v>605</v>
      </c>
      <c r="D488" t="str">
        <f>A488&amp;VLOOKUP("key_separator", Keys!$B:$C, 2, FALSE)&amp;B488&amp;VLOOKUP("key_separator", Keys!$B:$C, 2, FALSE)&amp;C488</f>
        <v>FL|lignite|production</v>
      </c>
      <c r="E488" s="17">
        <v>0</v>
      </c>
      <c r="F488" s="17">
        <v>0</v>
      </c>
      <c r="G488" s="17">
        <v>0</v>
      </c>
      <c r="H488" s="17">
        <v>0</v>
      </c>
      <c r="I488" s="17">
        <v>0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0</v>
      </c>
      <c r="Q488" s="17">
        <v>0</v>
      </c>
      <c r="R488" s="17">
        <v>0</v>
      </c>
      <c r="S488" s="17">
        <v>0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>
        <v>0</v>
      </c>
      <c r="AC488" s="17">
        <v>0</v>
      </c>
      <c r="AD488" s="17">
        <v>0</v>
      </c>
    </row>
    <row r="489" spans="1:30" x14ac:dyDescent="0.25">
      <c r="A489" t="s">
        <v>320</v>
      </c>
      <c r="B489" t="s">
        <v>500</v>
      </c>
      <c r="C489" t="s">
        <v>608</v>
      </c>
      <c r="D489" t="str">
        <f>A489&amp;VLOOKUP("key_separator", Keys!$B:$C, 2, FALSE)&amp;B489&amp;VLOOKUP("key_separator", Keys!$B:$C, 2, FALSE)&amp;C489</f>
        <v>FL|lignite|imports</v>
      </c>
      <c r="E489" s="17">
        <v>0</v>
      </c>
      <c r="F489" s="17">
        <v>0</v>
      </c>
      <c r="G489" s="17">
        <v>0</v>
      </c>
      <c r="H489" s="17">
        <v>0</v>
      </c>
      <c r="I489" s="17">
        <v>0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0</v>
      </c>
      <c r="Q489" s="17">
        <v>0</v>
      </c>
      <c r="R489" s="17">
        <v>0</v>
      </c>
      <c r="S489" s="17">
        <v>0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>
        <v>0</v>
      </c>
      <c r="AB489" s="17">
        <v>0</v>
      </c>
      <c r="AC489" s="17">
        <v>0</v>
      </c>
      <c r="AD489" s="17">
        <v>0</v>
      </c>
    </row>
    <row r="490" spans="1:30" x14ac:dyDescent="0.25">
      <c r="A490" t="s">
        <v>320</v>
      </c>
      <c r="B490" t="s">
        <v>500</v>
      </c>
      <c r="C490" t="s">
        <v>610</v>
      </c>
      <c r="D490" t="str">
        <f>A490&amp;VLOOKUP("key_separator", Keys!$B:$C, 2, FALSE)&amp;B490&amp;VLOOKUP("key_separator", Keys!$B:$C, 2, FALSE)&amp;C490</f>
        <v>FL|lignite|exports</v>
      </c>
      <c r="E490" s="17">
        <v>0</v>
      </c>
      <c r="F490" s="17">
        <v>0</v>
      </c>
      <c r="G490" s="17">
        <v>0</v>
      </c>
      <c r="H490" s="17">
        <v>0</v>
      </c>
      <c r="I490" s="17">
        <v>0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0</v>
      </c>
      <c r="Q490" s="17">
        <v>0</v>
      </c>
      <c r="R490" s="17">
        <v>0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>
        <v>0</v>
      </c>
      <c r="AB490" s="17">
        <v>0</v>
      </c>
      <c r="AC490" s="17">
        <v>0</v>
      </c>
      <c r="AD490" s="17">
        <v>0</v>
      </c>
    </row>
    <row r="491" spans="1:30" x14ac:dyDescent="0.25">
      <c r="A491" t="s">
        <v>320</v>
      </c>
      <c r="B491" t="s">
        <v>539</v>
      </c>
      <c r="C491" t="s">
        <v>605</v>
      </c>
      <c r="D491" t="str">
        <f>A491&amp;VLOOKUP("key_separator", Keys!$B:$C, 2, FALSE)&amp;B491&amp;VLOOKUP("key_separator", Keys!$B:$C, 2, FALSE)&amp;C491</f>
        <v>FL|crude oil|production</v>
      </c>
      <c r="E491" s="17">
        <v>5092400000000</v>
      </c>
      <c r="F491" s="17">
        <v>4794960000000</v>
      </c>
      <c r="G491" s="17">
        <v>4628970000000</v>
      </c>
      <c r="H491" s="17">
        <v>4468820000000</v>
      </c>
      <c r="I491" s="17">
        <v>4299160000000</v>
      </c>
      <c r="J491" s="17">
        <v>4318270000000</v>
      </c>
      <c r="K491" s="17">
        <v>4149390000000</v>
      </c>
      <c r="L491" s="17">
        <v>4301460000000</v>
      </c>
      <c r="M491" s="17">
        <v>4256770000000</v>
      </c>
      <c r="N491" s="17">
        <v>4262700000000</v>
      </c>
      <c r="O491" s="17">
        <v>4401170000000</v>
      </c>
      <c r="P491" s="17">
        <v>4500940000000</v>
      </c>
      <c r="Q491" s="17">
        <v>4820850000000</v>
      </c>
      <c r="R491" s="17">
        <v>5111370000000</v>
      </c>
      <c r="S491" s="17">
        <v>5322790000000</v>
      </c>
      <c r="T491" s="17">
        <v>5459850000000</v>
      </c>
      <c r="U491" s="17">
        <v>5619500000000</v>
      </c>
      <c r="V491" s="17">
        <v>5810210000000</v>
      </c>
      <c r="W491" s="17">
        <v>6105150000000</v>
      </c>
      <c r="X491" s="17">
        <v>6239450000000</v>
      </c>
      <c r="Y491" s="17">
        <v>6312300000000</v>
      </c>
      <c r="Z491" s="17">
        <v>6339960000000</v>
      </c>
      <c r="AA491" s="17">
        <v>6369940000000</v>
      </c>
      <c r="AB491" s="17">
        <v>6355880000000</v>
      </c>
      <c r="AC491" s="17">
        <v>6330610000000</v>
      </c>
      <c r="AD491" s="17">
        <v>6258750000000</v>
      </c>
    </row>
    <row r="492" spans="1:30" x14ac:dyDescent="0.25">
      <c r="A492" t="s">
        <v>320</v>
      </c>
      <c r="B492" t="s">
        <v>539</v>
      </c>
      <c r="C492" t="s">
        <v>608</v>
      </c>
      <c r="D492" t="str">
        <f>A492&amp;VLOOKUP("key_separator", Keys!$B:$C, 2, FALSE)&amp;B492&amp;VLOOKUP("key_separator", Keys!$B:$C, 2, FALSE)&amp;C492</f>
        <v>FL|crude oil|imports</v>
      </c>
      <c r="E492" s="17">
        <v>0</v>
      </c>
      <c r="F492" s="17">
        <v>0</v>
      </c>
      <c r="G492" s="17">
        <v>0</v>
      </c>
      <c r="H492" s="17">
        <v>0</v>
      </c>
      <c r="I492" s="17">
        <v>0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</v>
      </c>
      <c r="Q492" s="17">
        <v>0</v>
      </c>
      <c r="R492" s="17">
        <v>0</v>
      </c>
      <c r="S492" s="17">
        <v>0</v>
      </c>
      <c r="T492" s="17">
        <v>0</v>
      </c>
      <c r="U492" s="17">
        <v>0</v>
      </c>
      <c r="V492" s="17">
        <v>0</v>
      </c>
      <c r="W492" s="17">
        <v>0</v>
      </c>
      <c r="X492" s="17">
        <v>0</v>
      </c>
      <c r="Y492" s="17">
        <v>0</v>
      </c>
      <c r="Z492" s="17">
        <v>0</v>
      </c>
      <c r="AA492" s="17">
        <v>0</v>
      </c>
      <c r="AB492" s="17">
        <v>0</v>
      </c>
      <c r="AC492" s="17">
        <v>0</v>
      </c>
      <c r="AD492" s="17">
        <v>0</v>
      </c>
    </row>
    <row r="493" spans="1:30" x14ac:dyDescent="0.25">
      <c r="A493" t="s">
        <v>320</v>
      </c>
      <c r="B493" t="s">
        <v>539</v>
      </c>
      <c r="C493" t="s">
        <v>610</v>
      </c>
      <c r="D493" t="str">
        <f>A493&amp;VLOOKUP("key_separator", Keys!$B:$C, 2, FALSE)&amp;B493&amp;VLOOKUP("key_separator", Keys!$B:$C, 2, FALSE)&amp;C493</f>
        <v>FL|crude oil|exports</v>
      </c>
      <c r="E493" s="17">
        <v>2586400000000</v>
      </c>
      <c r="F493" s="17">
        <v>2288960000000</v>
      </c>
      <c r="G493" s="17">
        <v>2122970000000</v>
      </c>
      <c r="H493" s="17">
        <v>1962820000000</v>
      </c>
      <c r="I493" s="17">
        <v>1793160000000</v>
      </c>
      <c r="J493" s="17">
        <v>1812270000000</v>
      </c>
      <c r="K493" s="17">
        <v>1643390000000</v>
      </c>
      <c r="L493" s="17">
        <v>1795460000000</v>
      </c>
      <c r="M493" s="17">
        <v>1750770000000</v>
      </c>
      <c r="N493" s="17">
        <v>1756700000000</v>
      </c>
      <c r="O493" s="17">
        <v>1895170000000</v>
      </c>
      <c r="P493" s="17">
        <v>1994940000000</v>
      </c>
      <c r="Q493" s="17">
        <v>2314850000000</v>
      </c>
      <c r="R493" s="17">
        <v>2605370000000</v>
      </c>
      <c r="S493" s="17">
        <v>2816790000000</v>
      </c>
      <c r="T493" s="17">
        <v>2953850000000</v>
      </c>
      <c r="U493" s="17">
        <v>3113500000000</v>
      </c>
      <c r="V493" s="17">
        <v>3304210000000</v>
      </c>
      <c r="W493" s="17">
        <v>3599150000000</v>
      </c>
      <c r="X493" s="17">
        <v>3733450000000</v>
      </c>
      <c r="Y493" s="17">
        <v>3806300000000</v>
      </c>
      <c r="Z493" s="17">
        <v>3833960000000</v>
      </c>
      <c r="AA493" s="17">
        <v>3863940000000</v>
      </c>
      <c r="AB493" s="17">
        <v>3849880000000</v>
      </c>
      <c r="AC493" s="17">
        <v>3824610000000</v>
      </c>
      <c r="AD493" s="17">
        <v>3752750000000</v>
      </c>
    </row>
    <row r="494" spans="1:30" x14ac:dyDescent="0.25">
      <c r="A494" t="s">
        <v>320</v>
      </c>
      <c r="B494" t="s">
        <v>6635</v>
      </c>
      <c r="C494" t="s">
        <v>605</v>
      </c>
      <c r="D494" t="str">
        <f>A494&amp;VLOOKUP("key_separator", Keys!$B:$C, 2, FALSE)&amp;B494&amp;VLOOKUP("key_separator", Keys!$B:$C, 2, FALSE)&amp;C494</f>
        <v>FL|heavy or residual fuel oil|production</v>
      </c>
      <c r="E494" s="17">
        <v>0</v>
      </c>
      <c r="F494" s="17">
        <v>0</v>
      </c>
      <c r="G494" s="17">
        <v>0</v>
      </c>
      <c r="H494" s="17">
        <v>0</v>
      </c>
      <c r="I494" s="17">
        <v>0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0</v>
      </c>
      <c r="Q494" s="17">
        <v>0</v>
      </c>
      <c r="R494" s="17">
        <v>0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>
        <v>0</v>
      </c>
      <c r="AC494" s="17">
        <v>0</v>
      </c>
      <c r="AD494" s="17">
        <v>0</v>
      </c>
    </row>
    <row r="495" spans="1:30" x14ac:dyDescent="0.25">
      <c r="A495" t="s">
        <v>320</v>
      </c>
      <c r="B495" t="s">
        <v>6635</v>
      </c>
      <c r="C495" t="s">
        <v>608</v>
      </c>
      <c r="D495" t="str">
        <f>A495&amp;VLOOKUP("key_separator", Keys!$B:$C, 2, FALSE)&amp;B495&amp;VLOOKUP("key_separator", Keys!$B:$C, 2, FALSE)&amp;C495</f>
        <v>FL|heavy or residual fuel oil|imports</v>
      </c>
      <c r="E495" s="17">
        <v>100471000000000</v>
      </c>
      <c r="F495" s="17">
        <v>99210800000000</v>
      </c>
      <c r="G495" s="17">
        <v>99203000000000</v>
      </c>
      <c r="H495" s="17">
        <v>99321800000000</v>
      </c>
      <c r="I495" s="17">
        <v>99620100000000</v>
      </c>
      <c r="J495" s="17">
        <v>102338000000000</v>
      </c>
      <c r="K495" s="17">
        <v>105149000000000</v>
      </c>
      <c r="L495" s="17">
        <v>107910000000000</v>
      </c>
      <c r="M495" s="17">
        <v>110472000000000</v>
      </c>
      <c r="N495" s="17">
        <v>112818000000000</v>
      </c>
      <c r="O495" s="17">
        <v>115267000000000</v>
      </c>
      <c r="P495" s="17">
        <v>117347000000000</v>
      </c>
      <c r="Q495" s="17">
        <v>119105000000000</v>
      </c>
      <c r="R495" s="17">
        <v>120749000000000</v>
      </c>
      <c r="S495" s="17">
        <v>122241000000000</v>
      </c>
      <c r="T495" s="17">
        <v>123622000000000</v>
      </c>
      <c r="U495" s="17">
        <v>124955000000000</v>
      </c>
      <c r="V495" s="17">
        <v>126507000000000</v>
      </c>
      <c r="W495" s="17">
        <v>127956000000000</v>
      </c>
      <c r="X495" s="17">
        <v>129428000000000</v>
      </c>
      <c r="Y495" s="17">
        <v>131178000000000</v>
      </c>
      <c r="Z495" s="17">
        <v>132956000000000</v>
      </c>
      <c r="AA495" s="17">
        <v>134708000000000</v>
      </c>
      <c r="AB495" s="17">
        <v>136417000000000</v>
      </c>
      <c r="AC495" s="17">
        <v>138158000000000</v>
      </c>
      <c r="AD495" s="17">
        <v>140063000000000</v>
      </c>
    </row>
    <row r="496" spans="1:30" x14ac:dyDescent="0.25">
      <c r="A496" t="s">
        <v>320</v>
      </c>
      <c r="B496" t="s">
        <v>6635</v>
      </c>
      <c r="C496" t="s">
        <v>610</v>
      </c>
      <c r="D496" t="str">
        <f>A496&amp;VLOOKUP("key_separator", Keys!$B:$C, 2, FALSE)&amp;B496&amp;VLOOKUP("key_separator", Keys!$B:$C, 2, FALSE)&amp;C496</f>
        <v>FL|heavy or residual fuel oil|exports</v>
      </c>
      <c r="E496" s="17">
        <v>0</v>
      </c>
      <c r="F496" s="17">
        <v>0</v>
      </c>
      <c r="G496" s="17">
        <v>0</v>
      </c>
      <c r="H496" s="17">
        <v>0</v>
      </c>
      <c r="I496" s="17">
        <v>0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0</v>
      </c>
      <c r="Q496" s="17">
        <v>0</v>
      </c>
      <c r="R496" s="17">
        <v>0</v>
      </c>
      <c r="S496" s="17">
        <v>0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>
        <v>0</v>
      </c>
      <c r="AC496" s="17">
        <v>0</v>
      </c>
      <c r="AD496" s="17">
        <v>0</v>
      </c>
    </row>
    <row r="497" spans="1:30" x14ac:dyDescent="0.25">
      <c r="A497" t="s">
        <v>320</v>
      </c>
      <c r="B497" t="s">
        <v>6622</v>
      </c>
      <c r="C497" t="s">
        <v>605</v>
      </c>
      <c r="D497" t="str">
        <f>A497&amp;VLOOKUP("key_separator", Keys!$B:$C, 2, FALSE)&amp;B497&amp;VLOOKUP("key_separator", Keys!$B:$C, 2, FALSE)&amp;C497</f>
        <v>FL|LPG propane or butane|production</v>
      </c>
      <c r="E497" s="17">
        <v>33594800000</v>
      </c>
      <c r="F497" s="17">
        <v>34308100000</v>
      </c>
      <c r="G497" s="17">
        <v>37982700000</v>
      </c>
      <c r="H497" s="17">
        <v>37620600000</v>
      </c>
      <c r="I497" s="17">
        <v>37720400000</v>
      </c>
      <c r="J497" s="17">
        <v>37919200000</v>
      </c>
      <c r="K497" s="17">
        <v>39768000000</v>
      </c>
      <c r="L497" s="17">
        <v>41529400000</v>
      </c>
      <c r="M497" s="17">
        <v>43200400000</v>
      </c>
      <c r="N497" s="17">
        <v>44389500000</v>
      </c>
      <c r="O497" s="17">
        <v>45295800000</v>
      </c>
      <c r="P497" s="17">
        <v>45787700000</v>
      </c>
      <c r="Q497" s="17">
        <v>46561000000</v>
      </c>
      <c r="R497" s="17">
        <v>47384600000</v>
      </c>
      <c r="S497" s="17">
        <v>48096500000</v>
      </c>
      <c r="T497" s="17">
        <v>49282000000</v>
      </c>
      <c r="U497" s="17">
        <v>50331400000</v>
      </c>
      <c r="V497" s="17">
        <v>50909800000</v>
      </c>
      <c r="W497" s="17">
        <v>51168300000</v>
      </c>
      <c r="X497" s="17">
        <v>50952800000</v>
      </c>
      <c r="Y497" s="17">
        <v>50421100000</v>
      </c>
      <c r="Z497" s="17">
        <v>49978100000</v>
      </c>
      <c r="AA497" s="17">
        <v>50076000000</v>
      </c>
      <c r="AB497" s="17">
        <v>50391700000</v>
      </c>
      <c r="AC497" s="17">
        <v>50572800000</v>
      </c>
      <c r="AD497" s="17">
        <v>50460200000</v>
      </c>
    </row>
    <row r="498" spans="1:30" x14ac:dyDescent="0.25">
      <c r="A498" t="s">
        <v>320</v>
      </c>
      <c r="B498" t="s">
        <v>6622</v>
      </c>
      <c r="C498" t="s">
        <v>608</v>
      </c>
      <c r="D498" t="str">
        <f>A498&amp;VLOOKUP("key_separator", Keys!$B:$C, 2, FALSE)&amp;B498&amp;VLOOKUP("key_separator", Keys!$B:$C, 2, FALSE)&amp;C498</f>
        <v>FL|LPG propane or butane|imports</v>
      </c>
      <c r="E498" s="17">
        <v>19270100000000</v>
      </c>
      <c r="F498" s="17">
        <v>19458200000000</v>
      </c>
      <c r="G498" s="17">
        <v>21466000000000</v>
      </c>
      <c r="H498" s="17">
        <v>21668700000000</v>
      </c>
      <c r="I498" s="17">
        <v>21799100000000</v>
      </c>
      <c r="J498" s="17">
        <v>21923100000000</v>
      </c>
      <c r="K498" s="17">
        <v>22162200000000</v>
      </c>
      <c r="L498" s="17">
        <v>22553900000000</v>
      </c>
      <c r="M498" s="17">
        <v>22741300000000</v>
      </c>
      <c r="N498" s="17">
        <v>22983200000000</v>
      </c>
      <c r="O498" s="17">
        <v>23249400000000</v>
      </c>
      <c r="P498" s="17">
        <v>23518400000000</v>
      </c>
      <c r="Q498" s="17">
        <v>23868400000000</v>
      </c>
      <c r="R498" s="17">
        <v>24209600000000</v>
      </c>
      <c r="S498" s="17">
        <v>24540900000000</v>
      </c>
      <c r="T498" s="17">
        <v>24841800000000</v>
      </c>
      <c r="U498" s="17">
        <v>25114200000000</v>
      </c>
      <c r="V498" s="17">
        <v>25412800000000</v>
      </c>
      <c r="W498" s="17">
        <v>25708700000000</v>
      </c>
      <c r="X498" s="17">
        <v>26016600000000</v>
      </c>
      <c r="Y498" s="17">
        <v>26354600000000</v>
      </c>
      <c r="Z498" s="17">
        <v>26692100000000</v>
      </c>
      <c r="AA498" s="17">
        <v>27026200000000</v>
      </c>
      <c r="AB498" s="17">
        <v>27353900000000</v>
      </c>
      <c r="AC498" s="17">
        <v>27675200000000</v>
      </c>
      <c r="AD498" s="17">
        <v>28013800000000</v>
      </c>
    </row>
    <row r="499" spans="1:30" x14ac:dyDescent="0.25">
      <c r="A499" t="s">
        <v>320</v>
      </c>
      <c r="B499" t="s">
        <v>6622</v>
      </c>
      <c r="C499" t="s">
        <v>610</v>
      </c>
      <c r="D499" t="str">
        <f>A499&amp;VLOOKUP("key_separator", Keys!$B:$C, 2, FALSE)&amp;B499&amp;VLOOKUP("key_separator", Keys!$B:$C, 2, FALSE)&amp;C499</f>
        <v>FL|LPG propane or butane|exports</v>
      </c>
      <c r="E499" s="17">
        <v>0</v>
      </c>
      <c r="F499" s="17">
        <v>0</v>
      </c>
      <c r="G499" s="17">
        <v>0</v>
      </c>
      <c r="H499" s="17">
        <v>0</v>
      </c>
      <c r="I499" s="17">
        <v>0</v>
      </c>
      <c r="J499" s="17">
        <v>0</v>
      </c>
      <c r="K499" s="17">
        <v>0</v>
      </c>
      <c r="L499" s="17">
        <v>0</v>
      </c>
      <c r="M499" s="17">
        <v>0</v>
      </c>
      <c r="N499" s="17">
        <v>0</v>
      </c>
      <c r="O499" s="17">
        <v>0</v>
      </c>
      <c r="P499" s="17">
        <v>0</v>
      </c>
      <c r="Q499" s="17">
        <v>0</v>
      </c>
      <c r="R499" s="17">
        <v>0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>
        <v>0</v>
      </c>
      <c r="AC499" s="17">
        <v>0</v>
      </c>
      <c r="AD499" s="17">
        <v>0</v>
      </c>
    </row>
    <row r="500" spans="1:30" x14ac:dyDescent="0.25">
      <c r="A500" t="s">
        <v>320</v>
      </c>
      <c r="B500" t="s">
        <v>6623</v>
      </c>
      <c r="C500" t="s">
        <v>605</v>
      </c>
      <c r="D500" t="str">
        <f>A500&amp;VLOOKUP("key_separator", Keys!$B:$C, 2, FALSE)&amp;B500&amp;VLOOKUP("key_separator", Keys!$B:$C, 2, FALSE)&amp;C500</f>
        <v>FL|municipal solid waste|production</v>
      </c>
      <c r="E500" s="17">
        <v>0</v>
      </c>
      <c r="F500" s="17">
        <v>0</v>
      </c>
      <c r="G500" s="17">
        <v>0</v>
      </c>
      <c r="H500" s="17">
        <v>0</v>
      </c>
      <c r="I500" s="17">
        <v>0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0</v>
      </c>
      <c r="Q500" s="17">
        <v>0</v>
      </c>
      <c r="R500" s="17">
        <v>0</v>
      </c>
      <c r="S500" s="17">
        <v>0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>
        <v>0</v>
      </c>
      <c r="AC500" s="17">
        <v>0</v>
      </c>
      <c r="AD500" s="17">
        <v>0</v>
      </c>
    </row>
    <row r="501" spans="1:30" x14ac:dyDescent="0.25">
      <c r="A501" t="s">
        <v>320</v>
      </c>
      <c r="B501" t="s">
        <v>6623</v>
      </c>
      <c r="C501" t="s">
        <v>608</v>
      </c>
      <c r="D501" t="str">
        <f>A501&amp;VLOOKUP("key_separator", Keys!$B:$C, 2, FALSE)&amp;B501&amp;VLOOKUP("key_separator", Keys!$B:$C, 2, FALSE)&amp;C501</f>
        <v>FL|municipal solid waste|imports</v>
      </c>
      <c r="E501" s="17">
        <v>31938000000000</v>
      </c>
      <c r="F501" s="17">
        <v>30522000000000</v>
      </c>
      <c r="G501" s="17">
        <v>30522000000000</v>
      </c>
      <c r="H501" s="17">
        <v>28085100000000</v>
      </c>
      <c r="I501" s="17">
        <v>23333200000000</v>
      </c>
      <c r="J501" s="17">
        <v>20896300000000</v>
      </c>
      <c r="K501" s="17">
        <v>18459400000000</v>
      </c>
      <c r="L501" s="17">
        <v>16022500000000</v>
      </c>
      <c r="M501" s="17">
        <v>13585600000000</v>
      </c>
      <c r="N501" s="17">
        <v>10975600000000</v>
      </c>
      <c r="O501" s="17">
        <v>10000500000000</v>
      </c>
      <c r="P501" s="17">
        <v>7265350000000</v>
      </c>
      <c r="Q501" s="17">
        <v>5029860000000</v>
      </c>
      <c r="R501" s="17">
        <v>3912110000000</v>
      </c>
      <c r="S501" s="17">
        <v>3912110000000</v>
      </c>
      <c r="T501" s="17">
        <v>2794370000000</v>
      </c>
      <c r="U501" s="17">
        <v>2794370000000</v>
      </c>
      <c r="V501" s="17">
        <v>1676620000000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>
        <v>0</v>
      </c>
      <c r="AC501" s="17">
        <v>0</v>
      </c>
      <c r="AD501" s="17">
        <v>0</v>
      </c>
    </row>
    <row r="502" spans="1:30" x14ac:dyDescent="0.25">
      <c r="A502" t="s">
        <v>320</v>
      </c>
      <c r="B502" t="s">
        <v>6623</v>
      </c>
      <c r="C502" t="s">
        <v>610</v>
      </c>
      <c r="D502" t="str">
        <f>A502&amp;VLOOKUP("key_separator", Keys!$B:$C, 2, FALSE)&amp;B502&amp;VLOOKUP("key_separator", Keys!$B:$C, 2, FALSE)&amp;C502</f>
        <v>FL|municipal solid waste|exports</v>
      </c>
      <c r="E502" s="17">
        <v>0</v>
      </c>
      <c r="F502" s="17">
        <v>0</v>
      </c>
      <c r="G502" s="17">
        <v>0</v>
      </c>
      <c r="H502" s="17">
        <v>0</v>
      </c>
      <c r="I502" s="17">
        <v>0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0</v>
      </c>
      <c r="Q502" s="17">
        <v>0</v>
      </c>
      <c r="R502" s="17">
        <v>0</v>
      </c>
      <c r="S502" s="17">
        <v>0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0</v>
      </c>
      <c r="Z502" s="17">
        <v>0</v>
      </c>
      <c r="AA502" s="17">
        <v>0</v>
      </c>
      <c r="AB502" s="17">
        <v>0</v>
      </c>
      <c r="AC502" s="17">
        <v>0</v>
      </c>
      <c r="AD502" s="17">
        <v>0</v>
      </c>
    </row>
    <row r="503" spans="1:30" x14ac:dyDescent="0.25">
      <c r="A503" t="s">
        <v>320</v>
      </c>
      <c r="B503" t="s">
        <v>629</v>
      </c>
      <c r="C503" t="s">
        <v>605</v>
      </c>
      <c r="D503" t="str">
        <f>A503&amp;VLOOKUP("key_separator", Keys!$B:$C, 2, FALSE)&amp;B503&amp;VLOOKUP("key_separator", Keys!$B:$C, 2, FALSE)&amp;C503</f>
        <v>FL|hydrogen|production</v>
      </c>
      <c r="E503" s="17">
        <v>0</v>
      </c>
      <c r="F503" s="17">
        <v>0</v>
      </c>
      <c r="G503" s="17">
        <v>0</v>
      </c>
      <c r="H503" s="17">
        <v>0</v>
      </c>
      <c r="I503" s="17">
        <v>0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0</v>
      </c>
      <c r="Q503" s="17">
        <v>0</v>
      </c>
      <c r="R503" s="17">
        <v>0</v>
      </c>
      <c r="S503" s="17">
        <v>0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>
        <v>0</v>
      </c>
      <c r="AC503" s="17">
        <v>0</v>
      </c>
      <c r="AD503" s="17">
        <v>0</v>
      </c>
    </row>
    <row r="504" spans="1:30" x14ac:dyDescent="0.25">
      <c r="A504" t="s">
        <v>320</v>
      </c>
      <c r="B504" t="s">
        <v>629</v>
      </c>
      <c r="C504" t="s">
        <v>608</v>
      </c>
      <c r="D504" t="str">
        <f>A504&amp;VLOOKUP("key_separator", Keys!$B:$C, 2, FALSE)&amp;B504&amp;VLOOKUP("key_separator", Keys!$B:$C, 2, FALSE)&amp;C504</f>
        <v>FL|hydrogen|imports</v>
      </c>
      <c r="E504" s="17">
        <v>2763460000000</v>
      </c>
      <c r="F504" s="17">
        <v>2711520000000</v>
      </c>
      <c r="G504" s="17">
        <v>2710760000000</v>
      </c>
      <c r="H504" s="17">
        <v>2737410000000</v>
      </c>
      <c r="I504" s="17">
        <v>2708180000000</v>
      </c>
      <c r="J504" s="17">
        <v>2724900000000</v>
      </c>
      <c r="K504" s="17">
        <v>2765970000000</v>
      </c>
      <c r="L504" s="17">
        <v>2803930000000</v>
      </c>
      <c r="M504" s="17">
        <v>2855200000000</v>
      </c>
      <c r="N504" s="17">
        <v>2917470000000</v>
      </c>
      <c r="O504" s="17">
        <v>2988880000000</v>
      </c>
      <c r="P504" s="17">
        <v>3066600000000</v>
      </c>
      <c r="Q504" s="17">
        <v>3137460000000</v>
      </c>
      <c r="R504" s="17">
        <v>3213370000000</v>
      </c>
      <c r="S504" s="17">
        <v>3308810000000</v>
      </c>
      <c r="T504" s="17">
        <v>3402860000000</v>
      </c>
      <c r="U504" s="17">
        <v>3504500000000</v>
      </c>
      <c r="V504" s="17">
        <v>3617290000000</v>
      </c>
      <c r="W504" s="17">
        <v>3725610000000</v>
      </c>
      <c r="X504" s="17">
        <v>3833560000000</v>
      </c>
      <c r="Y504" s="17">
        <v>3942510000000</v>
      </c>
      <c r="Z504" s="17">
        <v>4051320000000</v>
      </c>
      <c r="AA504" s="17">
        <v>4163070000000</v>
      </c>
      <c r="AB504" s="17">
        <v>4265180000000</v>
      </c>
      <c r="AC504" s="17">
        <v>4354050000000</v>
      </c>
      <c r="AD504" s="17">
        <v>4450720000000</v>
      </c>
    </row>
    <row r="505" spans="1:30" x14ac:dyDescent="0.25">
      <c r="A505" t="s">
        <v>320</v>
      </c>
      <c r="B505" t="s">
        <v>629</v>
      </c>
      <c r="C505" t="s">
        <v>610</v>
      </c>
      <c r="D505" t="str">
        <f>A505&amp;VLOOKUP("key_separator", Keys!$B:$C, 2, FALSE)&amp;B505&amp;VLOOKUP("key_separator", Keys!$B:$C, 2, FALSE)&amp;C505</f>
        <v>FL|hydrogen|exports</v>
      </c>
      <c r="E505" s="17">
        <v>0</v>
      </c>
      <c r="F505" s="17">
        <v>0</v>
      </c>
      <c r="G505" s="17">
        <v>0</v>
      </c>
      <c r="H505" s="17">
        <v>0</v>
      </c>
      <c r="I505" s="17">
        <v>0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0</v>
      </c>
      <c r="Q505" s="17">
        <v>0</v>
      </c>
      <c r="R505" s="17">
        <v>0</v>
      </c>
      <c r="S505" s="17">
        <v>0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>
        <v>0</v>
      </c>
      <c r="AC505" s="17">
        <v>0</v>
      </c>
      <c r="AD505" s="17">
        <v>0</v>
      </c>
    </row>
    <row r="506" spans="1:30" x14ac:dyDescent="0.25">
      <c r="A506" t="s">
        <v>323</v>
      </c>
      <c r="B506" t="s">
        <v>6629</v>
      </c>
      <c r="C506" t="s">
        <v>605</v>
      </c>
      <c r="D506" t="str">
        <f>A506&amp;VLOOKUP("key_separator", Keys!$B:$C, 2, FALSE)&amp;B506&amp;VLOOKUP("key_separator", Keys!$B:$C, 2, FALSE)&amp;C506</f>
        <v>GA|electricity|production</v>
      </c>
      <c r="E506" s="17">
        <v>0</v>
      </c>
      <c r="F506" s="17">
        <v>0</v>
      </c>
      <c r="G506" s="17">
        <v>0</v>
      </c>
      <c r="H506" s="17">
        <v>0</v>
      </c>
      <c r="I506" s="17">
        <v>0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0</v>
      </c>
      <c r="Q506" s="17">
        <v>0</v>
      </c>
      <c r="R506" s="17">
        <v>0</v>
      </c>
      <c r="S506" s="17">
        <v>0</v>
      </c>
      <c r="T506" s="17">
        <v>0</v>
      </c>
      <c r="U506" s="17">
        <v>0</v>
      </c>
      <c r="V506" s="17">
        <v>0</v>
      </c>
      <c r="W506" s="17">
        <v>0</v>
      </c>
      <c r="X506" s="17">
        <v>0</v>
      </c>
      <c r="Y506" s="17">
        <v>0</v>
      </c>
      <c r="Z506" s="17">
        <v>0</v>
      </c>
      <c r="AA506" s="17">
        <v>0</v>
      </c>
      <c r="AB506" s="17">
        <v>0</v>
      </c>
      <c r="AC506" s="17">
        <v>0</v>
      </c>
      <c r="AD506" s="17">
        <v>0</v>
      </c>
    </row>
    <row r="507" spans="1:30" x14ac:dyDescent="0.25">
      <c r="A507" t="s">
        <v>323</v>
      </c>
      <c r="B507" t="s">
        <v>6629</v>
      </c>
      <c r="C507" t="s">
        <v>608</v>
      </c>
      <c r="D507" t="str">
        <f>A507&amp;VLOOKUP("key_separator", Keys!$B:$C, 2, FALSE)&amp;B507&amp;VLOOKUP("key_separator", Keys!$B:$C, 2, FALSE)&amp;C507</f>
        <v>GA|electricity|imports</v>
      </c>
      <c r="E507" s="17">
        <v>0</v>
      </c>
      <c r="F507" s="17">
        <v>0</v>
      </c>
      <c r="G507" s="17">
        <v>0</v>
      </c>
      <c r="H507" s="17">
        <v>0</v>
      </c>
      <c r="I507" s="17">
        <v>0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0</v>
      </c>
      <c r="Q507" s="17">
        <v>0</v>
      </c>
      <c r="R507" s="17">
        <v>0</v>
      </c>
      <c r="S507" s="17">
        <v>0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>
        <v>0</v>
      </c>
      <c r="AC507" s="17">
        <v>0</v>
      </c>
      <c r="AD507" s="17">
        <v>0</v>
      </c>
    </row>
    <row r="508" spans="1:30" x14ac:dyDescent="0.25">
      <c r="A508" t="s">
        <v>323</v>
      </c>
      <c r="B508" t="s">
        <v>6629</v>
      </c>
      <c r="C508" t="s">
        <v>610</v>
      </c>
      <c r="D508" t="str">
        <f>A508&amp;VLOOKUP("key_separator", Keys!$B:$C, 2, FALSE)&amp;B508&amp;VLOOKUP("key_separator", Keys!$B:$C, 2, FALSE)&amp;C508</f>
        <v>GA|electricity|exports</v>
      </c>
      <c r="E508" s="17">
        <v>0</v>
      </c>
      <c r="F508" s="17">
        <v>0</v>
      </c>
      <c r="G508" s="17">
        <v>0</v>
      </c>
      <c r="H508" s="17">
        <v>0</v>
      </c>
      <c r="I508" s="17">
        <v>0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0</v>
      </c>
      <c r="Q508" s="17">
        <v>0</v>
      </c>
      <c r="R508" s="17">
        <v>0</v>
      </c>
      <c r="S508" s="17">
        <v>0</v>
      </c>
      <c r="T508" s="17">
        <v>0</v>
      </c>
      <c r="U508" s="17">
        <v>0</v>
      </c>
      <c r="V508" s="17">
        <v>0</v>
      </c>
      <c r="W508" s="17">
        <v>0</v>
      </c>
      <c r="X508" s="17">
        <v>0</v>
      </c>
      <c r="Y508" s="17">
        <v>0</v>
      </c>
      <c r="Z508" s="17">
        <v>0</v>
      </c>
      <c r="AA508" s="17">
        <v>0</v>
      </c>
      <c r="AB508" s="17">
        <v>0</v>
      </c>
      <c r="AC508" s="17">
        <v>0</v>
      </c>
      <c r="AD508" s="17">
        <v>0</v>
      </c>
    </row>
    <row r="509" spans="1:30" x14ac:dyDescent="0.25">
      <c r="A509" t="s">
        <v>323</v>
      </c>
      <c r="B509" t="s">
        <v>6610</v>
      </c>
      <c r="C509" t="s">
        <v>605</v>
      </c>
      <c r="D509" t="str">
        <f>A509&amp;VLOOKUP("key_separator", Keys!$B:$C, 2, FALSE)&amp;B509&amp;VLOOKUP("key_separator", Keys!$B:$C, 2, FALSE)&amp;C509</f>
        <v>GA|hard coal|production</v>
      </c>
      <c r="E509" s="17">
        <v>0</v>
      </c>
      <c r="F509" s="17">
        <v>0</v>
      </c>
      <c r="G509" s="17">
        <v>0</v>
      </c>
      <c r="H509" s="17">
        <v>0</v>
      </c>
      <c r="I509" s="17">
        <v>0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0</v>
      </c>
      <c r="Q509" s="17">
        <v>0</v>
      </c>
      <c r="R509" s="17">
        <v>0</v>
      </c>
      <c r="S509" s="17">
        <v>0</v>
      </c>
      <c r="T509" s="17">
        <v>0</v>
      </c>
      <c r="U509" s="17">
        <v>0</v>
      </c>
      <c r="V509" s="17">
        <v>0</v>
      </c>
      <c r="W509" s="17">
        <v>0</v>
      </c>
      <c r="X509" s="17">
        <v>0</v>
      </c>
      <c r="Y509" s="17">
        <v>0</v>
      </c>
      <c r="Z509" s="17">
        <v>0</v>
      </c>
      <c r="AA509" s="17">
        <v>0</v>
      </c>
      <c r="AB509" s="17">
        <v>0</v>
      </c>
      <c r="AC509" s="17">
        <v>0</v>
      </c>
      <c r="AD509" s="17">
        <v>0</v>
      </c>
    </row>
    <row r="510" spans="1:30" x14ac:dyDescent="0.25">
      <c r="A510" t="s">
        <v>323</v>
      </c>
      <c r="B510" t="s">
        <v>6610</v>
      </c>
      <c r="C510" t="s">
        <v>608</v>
      </c>
      <c r="D510" t="str">
        <f>A510&amp;VLOOKUP("key_separator", Keys!$B:$C, 2, FALSE)&amp;B510&amp;VLOOKUP("key_separator", Keys!$B:$C, 2, FALSE)&amp;C510</f>
        <v>GA|hard coal|imports</v>
      </c>
      <c r="E510" s="17">
        <v>207726000000000</v>
      </c>
      <c r="F510" s="17">
        <v>258223000000000</v>
      </c>
      <c r="G510" s="17">
        <v>243654000000000</v>
      </c>
      <c r="H510" s="17">
        <v>247711000000000</v>
      </c>
      <c r="I510" s="17">
        <v>272964000000000</v>
      </c>
      <c r="J510" s="17">
        <v>319279000000000</v>
      </c>
      <c r="K510" s="17">
        <v>343930000000000</v>
      </c>
      <c r="L510" s="17">
        <v>349404000000000</v>
      </c>
      <c r="M510" s="17">
        <v>349483000000000</v>
      </c>
      <c r="N510" s="17">
        <v>372987000000000</v>
      </c>
      <c r="O510" s="17">
        <v>341352000000000</v>
      </c>
      <c r="P510" s="17">
        <v>338907000000000</v>
      </c>
      <c r="Q510" s="17">
        <v>339898000000000</v>
      </c>
      <c r="R510" s="17">
        <v>300564000000000</v>
      </c>
      <c r="S510" s="17">
        <v>305106000000000</v>
      </c>
      <c r="T510" s="17">
        <v>296108000000000</v>
      </c>
      <c r="U510" s="17">
        <v>281901000000000</v>
      </c>
      <c r="V510" s="17">
        <v>271523000000000</v>
      </c>
      <c r="W510" s="17">
        <v>262795000000000</v>
      </c>
      <c r="X510" s="17">
        <v>254152000000000</v>
      </c>
      <c r="Y510" s="17">
        <v>242630000000000</v>
      </c>
      <c r="Z510" s="17">
        <v>232263000000000</v>
      </c>
      <c r="AA510" s="17">
        <v>221732000000000</v>
      </c>
      <c r="AB510" s="17">
        <v>220160000000000</v>
      </c>
      <c r="AC510" s="17">
        <v>218151000000000</v>
      </c>
      <c r="AD510" s="17">
        <v>215672000000000</v>
      </c>
    </row>
    <row r="511" spans="1:30" x14ac:dyDescent="0.25">
      <c r="A511" t="s">
        <v>323</v>
      </c>
      <c r="B511" t="s">
        <v>6610</v>
      </c>
      <c r="C511" t="s">
        <v>610</v>
      </c>
      <c r="D511" t="str">
        <f>A511&amp;VLOOKUP("key_separator", Keys!$B:$C, 2, FALSE)&amp;B511&amp;VLOOKUP("key_separator", Keys!$B:$C, 2, FALSE)&amp;C511</f>
        <v>GA|hard coal|exports</v>
      </c>
      <c r="E511" s="17">
        <v>0</v>
      </c>
      <c r="F511" s="17">
        <v>0</v>
      </c>
      <c r="G511" s="17">
        <v>0</v>
      </c>
      <c r="H511" s="17">
        <v>0</v>
      </c>
      <c r="I511" s="17">
        <v>0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0</v>
      </c>
      <c r="Q511" s="17">
        <v>0</v>
      </c>
      <c r="R511" s="17">
        <v>0</v>
      </c>
      <c r="S511" s="17">
        <v>0</v>
      </c>
      <c r="T511" s="17">
        <v>0</v>
      </c>
      <c r="U511" s="17">
        <v>0</v>
      </c>
      <c r="V511" s="17">
        <v>0</v>
      </c>
      <c r="W511" s="17">
        <v>0</v>
      </c>
      <c r="X511" s="17">
        <v>0</v>
      </c>
      <c r="Y511" s="17">
        <v>0</v>
      </c>
      <c r="Z511" s="17">
        <v>0</v>
      </c>
      <c r="AA511" s="17">
        <v>0</v>
      </c>
      <c r="AB511" s="17">
        <v>0</v>
      </c>
      <c r="AC511" s="17">
        <v>0</v>
      </c>
      <c r="AD511" s="17">
        <v>0</v>
      </c>
    </row>
    <row r="512" spans="1:30" x14ac:dyDescent="0.25">
      <c r="A512" t="s">
        <v>323</v>
      </c>
      <c r="B512" t="s">
        <v>6611</v>
      </c>
      <c r="C512" t="s">
        <v>605</v>
      </c>
      <c r="D512" t="str">
        <f>A512&amp;VLOOKUP("key_separator", Keys!$B:$C, 2, FALSE)&amp;B512&amp;VLOOKUP("key_separator", Keys!$B:$C, 2, FALSE)&amp;C512</f>
        <v>GA|natural gas|production</v>
      </c>
      <c r="E512" s="17">
        <v>0</v>
      </c>
      <c r="F512" s="17">
        <v>0</v>
      </c>
      <c r="G512" s="17">
        <v>0</v>
      </c>
      <c r="H512" s="17">
        <v>0</v>
      </c>
      <c r="I512" s="17">
        <v>0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0</v>
      </c>
      <c r="Q512" s="17">
        <v>0</v>
      </c>
      <c r="R512" s="17">
        <v>0</v>
      </c>
      <c r="S512" s="17">
        <v>0</v>
      </c>
      <c r="T512" s="17">
        <v>0</v>
      </c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0</v>
      </c>
      <c r="AA512" s="17">
        <v>0</v>
      </c>
      <c r="AB512" s="17">
        <v>0</v>
      </c>
      <c r="AC512" s="17">
        <v>0</v>
      </c>
      <c r="AD512" s="17">
        <v>0</v>
      </c>
    </row>
    <row r="513" spans="1:30" x14ac:dyDescent="0.25">
      <c r="A513" t="s">
        <v>323</v>
      </c>
      <c r="B513" t="s">
        <v>6611</v>
      </c>
      <c r="C513" t="s">
        <v>608</v>
      </c>
      <c r="D513" t="str">
        <f>A513&amp;VLOOKUP("key_separator", Keys!$B:$C, 2, FALSE)&amp;B513&amp;VLOOKUP("key_separator", Keys!$B:$C, 2, FALSE)&amp;C513</f>
        <v>GA|natural gas|imports</v>
      </c>
      <c r="E513" s="17">
        <v>1903620000000000</v>
      </c>
      <c r="F513" s="17">
        <v>1913540000000000</v>
      </c>
      <c r="G513" s="17">
        <v>1941570000000000</v>
      </c>
      <c r="H513" s="17">
        <v>2010050000000000</v>
      </c>
      <c r="I513" s="17">
        <v>2084460000000000</v>
      </c>
      <c r="J513" s="17">
        <v>2148780000000000</v>
      </c>
      <c r="K513" s="17">
        <v>2194790000000000</v>
      </c>
      <c r="L513" s="17">
        <v>2262360000000000</v>
      </c>
      <c r="M513" s="17">
        <v>2317930000000000</v>
      </c>
      <c r="N513" s="17">
        <v>2350270000000000</v>
      </c>
      <c r="O513" s="17">
        <v>2392090000000000</v>
      </c>
      <c r="P513" s="17">
        <v>2411280000000000</v>
      </c>
      <c r="Q513" s="17">
        <v>2414080000000000</v>
      </c>
      <c r="R513" s="17">
        <v>2440510000000000</v>
      </c>
      <c r="S513" s="17">
        <v>2446170000000000</v>
      </c>
      <c r="T513" s="17">
        <v>2468470000000000</v>
      </c>
      <c r="U513" s="17">
        <v>2496530000000000</v>
      </c>
      <c r="V513" s="17">
        <v>2538830000000000</v>
      </c>
      <c r="W513" s="17">
        <v>2584130000000000</v>
      </c>
      <c r="X513" s="17">
        <v>2613840000000000</v>
      </c>
      <c r="Y513" s="17">
        <v>2658790000000000</v>
      </c>
      <c r="Z513" s="17">
        <v>2726690000000000</v>
      </c>
      <c r="AA513" s="17">
        <v>2776870000000000</v>
      </c>
      <c r="AB513" s="17">
        <v>2813500000000000</v>
      </c>
      <c r="AC513" s="17">
        <v>2830010000000000</v>
      </c>
      <c r="AD513" s="17">
        <v>2843820000000000</v>
      </c>
    </row>
    <row r="514" spans="1:30" x14ac:dyDescent="0.25">
      <c r="A514" t="s">
        <v>323</v>
      </c>
      <c r="B514" t="s">
        <v>6611</v>
      </c>
      <c r="C514" t="s">
        <v>610</v>
      </c>
      <c r="D514" t="str">
        <f>A514&amp;VLOOKUP("key_separator", Keys!$B:$C, 2, FALSE)&amp;B514&amp;VLOOKUP("key_separator", Keys!$B:$C, 2, FALSE)&amp;C514</f>
        <v>GA|natural gas|exports</v>
      </c>
      <c r="E514" s="17">
        <v>1141260000000000</v>
      </c>
      <c r="F514" s="17">
        <v>1144810000000000</v>
      </c>
      <c r="G514" s="17">
        <v>1142930000000000</v>
      </c>
      <c r="H514" s="17">
        <v>1200480000000000</v>
      </c>
      <c r="I514" s="17">
        <v>1259540000000000</v>
      </c>
      <c r="J514" s="17">
        <v>1334420000000000</v>
      </c>
      <c r="K514" s="17">
        <v>1400010000000000</v>
      </c>
      <c r="L514" s="17">
        <v>1475890000000000</v>
      </c>
      <c r="M514" s="17">
        <v>1538930000000000</v>
      </c>
      <c r="N514" s="17">
        <v>1596390000000000</v>
      </c>
      <c r="O514" s="17">
        <v>1642180000000000</v>
      </c>
      <c r="P514" s="17">
        <v>1690200000000000</v>
      </c>
      <c r="Q514" s="17">
        <v>1727490000000000</v>
      </c>
      <c r="R514" s="17">
        <v>1757570000000000</v>
      </c>
      <c r="S514" s="17">
        <v>1785000000000000</v>
      </c>
      <c r="T514" s="17">
        <v>1815110000000000</v>
      </c>
      <c r="U514" s="17">
        <v>1840150000000000</v>
      </c>
      <c r="V514" s="17">
        <v>1873790000000000</v>
      </c>
      <c r="W514" s="17">
        <v>1903770000000000</v>
      </c>
      <c r="X514" s="17">
        <v>1915860000000000</v>
      </c>
      <c r="Y514" s="17">
        <v>1940330000000000</v>
      </c>
      <c r="Z514" s="17">
        <v>1989470000000000</v>
      </c>
      <c r="AA514" s="17">
        <v>2020110000000000</v>
      </c>
      <c r="AB514" s="17">
        <v>2045150000000000</v>
      </c>
      <c r="AC514" s="17">
        <v>2051240000000000</v>
      </c>
      <c r="AD514" s="17">
        <v>2057040000000000</v>
      </c>
    </row>
    <row r="515" spans="1:30" x14ac:dyDescent="0.25">
      <c r="A515" t="s">
        <v>323</v>
      </c>
      <c r="B515" t="s">
        <v>626</v>
      </c>
      <c r="C515" t="s">
        <v>605</v>
      </c>
      <c r="D515" t="str">
        <f>A515&amp;VLOOKUP("key_separator", Keys!$B:$C, 2, FALSE)&amp;B515&amp;VLOOKUP("key_separator", Keys!$B:$C, 2, FALSE)&amp;C515</f>
        <v>GA|nuclear|production</v>
      </c>
      <c r="E515" s="17">
        <v>0</v>
      </c>
      <c r="F515" s="17">
        <v>0</v>
      </c>
      <c r="G515" s="17">
        <v>0</v>
      </c>
      <c r="H515" s="17">
        <v>0</v>
      </c>
      <c r="I515" s="17">
        <v>0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0</v>
      </c>
      <c r="Q515" s="17">
        <v>0</v>
      </c>
      <c r="R515" s="17">
        <v>0</v>
      </c>
      <c r="S515" s="17">
        <v>0</v>
      </c>
      <c r="T515" s="17">
        <v>0</v>
      </c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0</v>
      </c>
      <c r="AA515" s="17">
        <v>0</v>
      </c>
      <c r="AB515" s="17">
        <v>0</v>
      </c>
      <c r="AC515" s="17">
        <v>0</v>
      </c>
      <c r="AD515" s="17">
        <v>0</v>
      </c>
    </row>
    <row r="516" spans="1:30" x14ac:dyDescent="0.25">
      <c r="A516" t="s">
        <v>323</v>
      </c>
      <c r="B516" t="s">
        <v>626</v>
      </c>
      <c r="C516" t="s">
        <v>608</v>
      </c>
      <c r="D516" t="str">
        <f>A516&amp;VLOOKUP("key_separator", Keys!$B:$C, 2, FALSE)&amp;B516&amp;VLOOKUP("key_separator", Keys!$B:$C, 2, FALSE)&amp;C516</f>
        <v>GA|nuclear|imports</v>
      </c>
      <c r="E516" s="17">
        <v>534961000000000</v>
      </c>
      <c r="F516" s="17">
        <v>517981000000000</v>
      </c>
      <c r="G516" s="17">
        <v>517981000000000</v>
      </c>
      <c r="H516" s="17">
        <v>517981000000000</v>
      </c>
      <c r="I516" s="17">
        <v>517981000000000</v>
      </c>
      <c r="J516" s="17">
        <v>517981000000000</v>
      </c>
      <c r="K516" s="17">
        <v>517981000000000</v>
      </c>
      <c r="L516" s="17">
        <v>517981000000000</v>
      </c>
      <c r="M516" s="17">
        <v>517981000000000</v>
      </c>
      <c r="N516" s="17">
        <v>517981000000000</v>
      </c>
      <c r="O516" s="17">
        <v>517981000000000</v>
      </c>
      <c r="P516" s="17">
        <v>517981000000000</v>
      </c>
      <c r="Q516" s="17">
        <v>517981000000000</v>
      </c>
      <c r="R516" s="17">
        <v>517981000000000</v>
      </c>
      <c r="S516" s="17">
        <v>517981000000000</v>
      </c>
      <c r="T516" s="17">
        <v>517981000000000</v>
      </c>
      <c r="U516" s="17">
        <v>517981000000000</v>
      </c>
      <c r="V516" s="17">
        <v>517981000000000</v>
      </c>
      <c r="W516" s="17">
        <v>517981000000000</v>
      </c>
      <c r="X516" s="17">
        <v>517981000000000</v>
      </c>
      <c r="Y516" s="17">
        <v>517981000000000</v>
      </c>
      <c r="Z516" s="17">
        <v>517981000000000</v>
      </c>
      <c r="AA516" s="17">
        <v>517981000000000</v>
      </c>
      <c r="AB516" s="17">
        <v>517981000000000</v>
      </c>
      <c r="AC516" s="17">
        <v>517981000000000</v>
      </c>
      <c r="AD516" s="17">
        <v>517981000000000</v>
      </c>
    </row>
    <row r="517" spans="1:30" x14ac:dyDescent="0.25">
      <c r="A517" t="s">
        <v>323</v>
      </c>
      <c r="B517" t="s">
        <v>626</v>
      </c>
      <c r="C517" t="s">
        <v>610</v>
      </c>
      <c r="D517" t="str">
        <f>A517&amp;VLOOKUP("key_separator", Keys!$B:$C, 2, FALSE)&amp;B517&amp;VLOOKUP("key_separator", Keys!$B:$C, 2, FALSE)&amp;C517</f>
        <v>GA|nuclear|exports</v>
      </c>
      <c r="E517" s="17">
        <v>0</v>
      </c>
      <c r="F517" s="17">
        <v>0</v>
      </c>
      <c r="G517" s="17">
        <v>0</v>
      </c>
      <c r="H517" s="17">
        <v>0</v>
      </c>
      <c r="I517" s="17">
        <v>0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0</v>
      </c>
      <c r="Q517" s="17">
        <v>0</v>
      </c>
      <c r="R517" s="17">
        <v>0</v>
      </c>
      <c r="S517" s="17">
        <v>0</v>
      </c>
      <c r="T517" s="17">
        <v>0</v>
      </c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0</v>
      </c>
      <c r="AB517" s="17">
        <v>0</v>
      </c>
      <c r="AC517" s="17">
        <v>0</v>
      </c>
      <c r="AD517" s="17">
        <v>0</v>
      </c>
    </row>
    <row r="518" spans="1:30" x14ac:dyDescent="0.25">
      <c r="A518" t="s">
        <v>323</v>
      </c>
      <c r="B518" t="s">
        <v>6630</v>
      </c>
      <c r="C518" t="s">
        <v>605</v>
      </c>
      <c r="D518" t="str">
        <f>A518&amp;VLOOKUP("key_separator", Keys!$B:$C, 2, FALSE)&amp;B518&amp;VLOOKUP("key_separator", Keys!$B:$C, 2, FALSE)&amp;C518</f>
        <v>GA|hydro|production</v>
      </c>
      <c r="E518" s="17">
        <v>0</v>
      </c>
      <c r="F518" s="17">
        <v>0</v>
      </c>
      <c r="G518" s="17">
        <v>0</v>
      </c>
      <c r="H518" s="17">
        <v>0</v>
      </c>
      <c r="I518" s="17">
        <v>0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0</v>
      </c>
      <c r="Q518" s="17">
        <v>0</v>
      </c>
      <c r="R518" s="17">
        <v>0</v>
      </c>
      <c r="S518" s="17">
        <v>0</v>
      </c>
      <c r="T518" s="17">
        <v>0</v>
      </c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0</v>
      </c>
      <c r="AB518" s="17">
        <v>0</v>
      </c>
      <c r="AC518" s="17">
        <v>0</v>
      </c>
      <c r="AD518" s="17">
        <v>0</v>
      </c>
    </row>
    <row r="519" spans="1:30" x14ac:dyDescent="0.25">
      <c r="A519" t="s">
        <v>323</v>
      </c>
      <c r="B519" t="s">
        <v>6630</v>
      </c>
      <c r="C519" t="s">
        <v>608</v>
      </c>
      <c r="D519" t="str">
        <f>A519&amp;VLOOKUP("key_separator", Keys!$B:$C, 2, FALSE)&amp;B519&amp;VLOOKUP("key_separator", Keys!$B:$C, 2, FALSE)&amp;C519</f>
        <v>GA|hydro|imports</v>
      </c>
      <c r="E519" s="17">
        <v>0</v>
      </c>
      <c r="F519" s="17">
        <v>0</v>
      </c>
      <c r="G519" s="17">
        <v>0</v>
      </c>
      <c r="H519" s="17">
        <v>0</v>
      </c>
      <c r="I519" s="17">
        <v>0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0</v>
      </c>
      <c r="Q519" s="17">
        <v>0</v>
      </c>
      <c r="R519" s="17">
        <v>0</v>
      </c>
      <c r="S519" s="17">
        <v>0</v>
      </c>
      <c r="T519" s="17">
        <v>0</v>
      </c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0</v>
      </c>
      <c r="AB519" s="17">
        <v>0</v>
      </c>
      <c r="AC519" s="17">
        <v>0</v>
      </c>
      <c r="AD519" s="17">
        <v>0</v>
      </c>
    </row>
    <row r="520" spans="1:30" x14ac:dyDescent="0.25">
      <c r="A520" t="s">
        <v>323</v>
      </c>
      <c r="B520" t="s">
        <v>6630</v>
      </c>
      <c r="C520" t="s">
        <v>610</v>
      </c>
      <c r="D520" t="str">
        <f>A520&amp;VLOOKUP("key_separator", Keys!$B:$C, 2, FALSE)&amp;B520&amp;VLOOKUP("key_separator", Keys!$B:$C, 2, FALSE)&amp;C520</f>
        <v>GA|hydro|exports</v>
      </c>
      <c r="E520" s="17">
        <v>0</v>
      </c>
      <c r="F520" s="17">
        <v>0</v>
      </c>
      <c r="G520" s="17">
        <v>0</v>
      </c>
      <c r="H520" s="17">
        <v>0</v>
      </c>
      <c r="I520" s="17">
        <v>0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7">
        <v>0</v>
      </c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0</v>
      </c>
      <c r="AB520" s="17">
        <v>0</v>
      </c>
      <c r="AC520" s="17">
        <v>0</v>
      </c>
      <c r="AD520" s="17">
        <v>0</v>
      </c>
    </row>
    <row r="521" spans="1:30" x14ac:dyDescent="0.25">
      <c r="A521" t="s">
        <v>323</v>
      </c>
      <c r="B521" t="s">
        <v>6631</v>
      </c>
      <c r="C521" t="s">
        <v>605</v>
      </c>
      <c r="D521" t="str">
        <f>A521&amp;VLOOKUP("key_separator", Keys!$B:$C, 2, FALSE)&amp;B521&amp;VLOOKUP("key_separator", Keys!$B:$C, 2, FALSE)&amp;C521</f>
        <v>GA|wind|production</v>
      </c>
      <c r="E521" s="17">
        <v>0</v>
      </c>
      <c r="F521" s="17">
        <v>0</v>
      </c>
      <c r="G521" s="17">
        <v>0</v>
      </c>
      <c r="H521" s="17">
        <v>0</v>
      </c>
      <c r="I521" s="17">
        <v>0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0</v>
      </c>
      <c r="Q521" s="17">
        <v>0</v>
      </c>
      <c r="R521" s="17">
        <v>0</v>
      </c>
      <c r="S521" s="17">
        <v>0</v>
      </c>
      <c r="T521" s="17">
        <v>0</v>
      </c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0</v>
      </c>
      <c r="AB521" s="17">
        <v>0</v>
      </c>
      <c r="AC521" s="17">
        <v>0</v>
      </c>
      <c r="AD521" s="17">
        <v>0</v>
      </c>
    </row>
    <row r="522" spans="1:30" x14ac:dyDescent="0.25">
      <c r="A522" t="s">
        <v>323</v>
      </c>
      <c r="B522" t="s">
        <v>6631</v>
      </c>
      <c r="C522" t="s">
        <v>608</v>
      </c>
      <c r="D522" t="str">
        <f>A522&amp;VLOOKUP("key_separator", Keys!$B:$C, 2, FALSE)&amp;B522&amp;VLOOKUP("key_separator", Keys!$B:$C, 2, FALSE)&amp;C522</f>
        <v>GA|wind|imports</v>
      </c>
      <c r="E522" s="17">
        <v>0</v>
      </c>
      <c r="F522" s="17">
        <v>0</v>
      </c>
      <c r="G522" s="17">
        <v>0</v>
      </c>
      <c r="H522" s="17">
        <v>0</v>
      </c>
      <c r="I522" s="17">
        <v>0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0</v>
      </c>
      <c r="Q522" s="17">
        <v>0</v>
      </c>
      <c r="R522" s="17">
        <v>0</v>
      </c>
      <c r="S522" s="17">
        <v>0</v>
      </c>
      <c r="T522" s="17">
        <v>0</v>
      </c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0</v>
      </c>
      <c r="AA522" s="17">
        <v>0</v>
      </c>
      <c r="AB522" s="17">
        <v>0</v>
      </c>
      <c r="AC522" s="17">
        <v>0</v>
      </c>
      <c r="AD522" s="17">
        <v>0</v>
      </c>
    </row>
    <row r="523" spans="1:30" x14ac:dyDescent="0.25">
      <c r="A523" t="s">
        <v>323</v>
      </c>
      <c r="B523" t="s">
        <v>6631</v>
      </c>
      <c r="C523" t="s">
        <v>610</v>
      </c>
      <c r="D523" t="str">
        <f>A523&amp;VLOOKUP("key_separator", Keys!$B:$C, 2, FALSE)&amp;B523&amp;VLOOKUP("key_separator", Keys!$B:$C, 2, FALSE)&amp;C523</f>
        <v>GA|wind|exports</v>
      </c>
      <c r="E523" s="17">
        <v>0</v>
      </c>
      <c r="F523" s="17">
        <v>0</v>
      </c>
      <c r="G523" s="17">
        <v>0</v>
      </c>
      <c r="H523" s="17">
        <v>0</v>
      </c>
      <c r="I523" s="17">
        <v>0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0</v>
      </c>
      <c r="Q523" s="17">
        <v>0</v>
      </c>
      <c r="R523" s="17">
        <v>0</v>
      </c>
      <c r="S523" s="17">
        <v>0</v>
      </c>
      <c r="T523" s="17">
        <v>0</v>
      </c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0</v>
      </c>
      <c r="AB523" s="17">
        <v>0</v>
      </c>
      <c r="AC523" s="17">
        <v>0</v>
      </c>
      <c r="AD523" s="17">
        <v>0</v>
      </c>
    </row>
    <row r="524" spans="1:30" x14ac:dyDescent="0.25">
      <c r="A524" t="s">
        <v>323</v>
      </c>
      <c r="B524" t="s">
        <v>6632</v>
      </c>
      <c r="C524" t="s">
        <v>605</v>
      </c>
      <c r="D524" t="str">
        <f>A524&amp;VLOOKUP("key_separator", Keys!$B:$C, 2, FALSE)&amp;B524&amp;VLOOKUP("key_separator", Keys!$B:$C, 2, FALSE)&amp;C524</f>
        <v>GA|solar|production</v>
      </c>
      <c r="E524" s="17">
        <v>0</v>
      </c>
      <c r="F524" s="17">
        <v>0</v>
      </c>
      <c r="G524" s="17">
        <v>0</v>
      </c>
      <c r="H524" s="17">
        <v>0</v>
      </c>
      <c r="I524" s="17">
        <v>0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0</v>
      </c>
      <c r="Q524" s="17">
        <v>0</v>
      </c>
      <c r="R524" s="17">
        <v>0</v>
      </c>
      <c r="S524" s="17">
        <v>0</v>
      </c>
      <c r="T524" s="17">
        <v>0</v>
      </c>
      <c r="U524" s="17">
        <v>0</v>
      </c>
      <c r="V524" s="17">
        <v>0</v>
      </c>
      <c r="W524" s="17">
        <v>0</v>
      </c>
      <c r="X524" s="17">
        <v>0</v>
      </c>
      <c r="Y524" s="17">
        <v>0</v>
      </c>
      <c r="Z524" s="17">
        <v>0</v>
      </c>
      <c r="AA524" s="17">
        <v>0</v>
      </c>
      <c r="AB524" s="17">
        <v>0</v>
      </c>
      <c r="AC524" s="17">
        <v>0</v>
      </c>
      <c r="AD524" s="17">
        <v>0</v>
      </c>
    </row>
    <row r="525" spans="1:30" x14ac:dyDescent="0.25">
      <c r="A525" t="s">
        <v>323</v>
      </c>
      <c r="B525" t="s">
        <v>6632</v>
      </c>
      <c r="C525" t="s">
        <v>608</v>
      </c>
      <c r="D525" t="str">
        <f>A525&amp;VLOOKUP("key_separator", Keys!$B:$C, 2, FALSE)&amp;B525&amp;VLOOKUP("key_separator", Keys!$B:$C, 2, FALSE)&amp;C525</f>
        <v>GA|solar|imports</v>
      </c>
      <c r="E525" s="17">
        <v>0</v>
      </c>
      <c r="F525" s="17">
        <v>0</v>
      </c>
      <c r="G525" s="17">
        <v>0</v>
      </c>
      <c r="H525" s="17">
        <v>0</v>
      </c>
      <c r="I525" s="17">
        <v>0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0</v>
      </c>
      <c r="Q525" s="17">
        <v>0</v>
      </c>
      <c r="R525" s="17">
        <v>0</v>
      </c>
      <c r="S525" s="17">
        <v>0</v>
      </c>
      <c r="T525" s="17">
        <v>0</v>
      </c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0</v>
      </c>
      <c r="AA525" s="17">
        <v>0</v>
      </c>
      <c r="AB525" s="17">
        <v>0</v>
      </c>
      <c r="AC525" s="17">
        <v>0</v>
      </c>
      <c r="AD525" s="17">
        <v>0</v>
      </c>
    </row>
    <row r="526" spans="1:30" x14ac:dyDescent="0.25">
      <c r="A526" t="s">
        <v>323</v>
      </c>
      <c r="B526" t="s">
        <v>6632</v>
      </c>
      <c r="C526" t="s">
        <v>610</v>
      </c>
      <c r="D526" t="str">
        <f>A526&amp;VLOOKUP("key_separator", Keys!$B:$C, 2, FALSE)&amp;B526&amp;VLOOKUP("key_separator", Keys!$B:$C, 2, FALSE)&amp;C526</f>
        <v>GA|solar|exports</v>
      </c>
      <c r="E526" s="17">
        <v>0</v>
      </c>
      <c r="F526" s="17">
        <v>0</v>
      </c>
      <c r="G526" s="17">
        <v>0</v>
      </c>
      <c r="H526" s="17">
        <v>0</v>
      </c>
      <c r="I526" s="17">
        <v>0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0</v>
      </c>
      <c r="Q526" s="17">
        <v>0</v>
      </c>
      <c r="R526" s="17">
        <v>0</v>
      </c>
      <c r="S526" s="17">
        <v>0</v>
      </c>
      <c r="T526" s="17">
        <v>0</v>
      </c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0</v>
      </c>
      <c r="AA526" s="17">
        <v>0</v>
      </c>
      <c r="AB526" s="17">
        <v>0</v>
      </c>
      <c r="AC526" s="17">
        <v>0</v>
      </c>
      <c r="AD526" s="17">
        <v>0</v>
      </c>
    </row>
    <row r="527" spans="1:30" x14ac:dyDescent="0.25">
      <c r="A527" t="s">
        <v>323</v>
      </c>
      <c r="B527" t="s">
        <v>6615</v>
      </c>
      <c r="C527" t="s">
        <v>605</v>
      </c>
      <c r="D527" t="str">
        <f>A527&amp;VLOOKUP("key_separator", Keys!$B:$C, 2, FALSE)&amp;B527&amp;VLOOKUP("key_separator", Keys!$B:$C, 2, FALSE)&amp;C527</f>
        <v>GA|biomass|production</v>
      </c>
      <c r="E527" s="17">
        <v>29595700000000</v>
      </c>
      <c r="F527" s="17">
        <v>29595700000000</v>
      </c>
      <c r="G527" s="17">
        <v>29595700000000</v>
      </c>
      <c r="H527" s="17">
        <v>29595700000000</v>
      </c>
      <c r="I527" s="17">
        <v>29595700000000</v>
      </c>
      <c r="J527" s="17">
        <v>29595700000000</v>
      </c>
      <c r="K527" s="17">
        <v>29595700000000</v>
      </c>
      <c r="L527" s="17">
        <v>29595700000000</v>
      </c>
      <c r="M527" s="17">
        <v>29595700000000</v>
      </c>
      <c r="N527" s="17">
        <v>29595700000000</v>
      </c>
      <c r="O527" s="17">
        <v>29595700000000</v>
      </c>
      <c r="P527" s="17">
        <v>29595700000000</v>
      </c>
      <c r="Q527" s="17">
        <v>29595700000000</v>
      </c>
      <c r="R527" s="17">
        <v>29595700000000</v>
      </c>
      <c r="S527" s="17">
        <v>29595700000000</v>
      </c>
      <c r="T527" s="17">
        <v>29595700000000</v>
      </c>
      <c r="U527" s="17">
        <v>29595700000000</v>
      </c>
      <c r="V527" s="17">
        <v>29595700000000</v>
      </c>
      <c r="W527" s="17">
        <v>29595700000000</v>
      </c>
      <c r="X527" s="17">
        <v>29595700000000</v>
      </c>
      <c r="Y527" s="17">
        <v>29595700000000</v>
      </c>
      <c r="Z527" s="17">
        <v>29595700000000</v>
      </c>
      <c r="AA527" s="17">
        <v>29595700000000</v>
      </c>
      <c r="AB527" s="17">
        <v>29595700000000</v>
      </c>
      <c r="AC527" s="17">
        <v>29595700000000</v>
      </c>
      <c r="AD527" s="17">
        <v>29595700000000</v>
      </c>
    </row>
    <row r="528" spans="1:30" x14ac:dyDescent="0.25">
      <c r="A528" t="s">
        <v>323</v>
      </c>
      <c r="B528" t="s">
        <v>6615</v>
      </c>
      <c r="C528" t="s">
        <v>608</v>
      </c>
      <c r="D528" t="str">
        <f>A528&amp;VLOOKUP("key_separator", Keys!$B:$C, 2, FALSE)&amp;B528&amp;VLOOKUP("key_separator", Keys!$B:$C, 2, FALSE)&amp;C528</f>
        <v>GA|biomass|imports</v>
      </c>
      <c r="E528" s="17">
        <v>177822000000000</v>
      </c>
      <c r="F528" s="17">
        <v>174864000000000</v>
      </c>
      <c r="G528" s="17">
        <v>170815000000000</v>
      </c>
      <c r="H528" s="17">
        <v>168562000000000</v>
      </c>
      <c r="I528" s="17">
        <v>167218000000000</v>
      </c>
      <c r="J528" s="17">
        <v>163852000000000</v>
      </c>
      <c r="K528" s="17">
        <v>159303000000000</v>
      </c>
      <c r="L528" s="17">
        <v>156902000000000</v>
      </c>
      <c r="M528" s="17">
        <v>156112000000000</v>
      </c>
      <c r="N528" s="17">
        <v>151726000000000</v>
      </c>
      <c r="O528" s="17">
        <v>152071000000000</v>
      </c>
      <c r="P528" s="17">
        <v>153183000000000</v>
      </c>
      <c r="Q528" s="17">
        <v>152798000000000</v>
      </c>
      <c r="R528" s="17">
        <v>154371000000000</v>
      </c>
      <c r="S528" s="17">
        <v>156847000000000</v>
      </c>
      <c r="T528" s="17">
        <v>159301000000000</v>
      </c>
      <c r="U528" s="17">
        <v>160461000000000</v>
      </c>
      <c r="V528" s="17">
        <v>162484000000000</v>
      </c>
      <c r="W528" s="17">
        <v>164131000000000</v>
      </c>
      <c r="X528" s="17">
        <v>166485000000000</v>
      </c>
      <c r="Y528" s="17">
        <v>169968000000000</v>
      </c>
      <c r="Z528" s="17">
        <v>173421000000000</v>
      </c>
      <c r="AA528" s="17">
        <v>177233000000000</v>
      </c>
      <c r="AB528" s="17">
        <v>180730000000000</v>
      </c>
      <c r="AC528" s="17">
        <v>184991000000000</v>
      </c>
      <c r="AD528" s="17">
        <v>189174000000000</v>
      </c>
    </row>
    <row r="529" spans="1:30" x14ac:dyDescent="0.25">
      <c r="A529" t="s">
        <v>323</v>
      </c>
      <c r="B529" t="s">
        <v>6615</v>
      </c>
      <c r="C529" t="s">
        <v>610</v>
      </c>
      <c r="D529" t="str">
        <f>A529&amp;VLOOKUP("key_separator", Keys!$B:$C, 2, FALSE)&amp;B529&amp;VLOOKUP("key_separator", Keys!$B:$C, 2, FALSE)&amp;C529</f>
        <v>GA|biomass|exports</v>
      </c>
      <c r="E529" s="17">
        <v>0</v>
      </c>
      <c r="F529" s="17">
        <v>0</v>
      </c>
      <c r="G529" s="17">
        <v>0</v>
      </c>
      <c r="H529" s="17">
        <v>0</v>
      </c>
      <c r="I529" s="17">
        <v>0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0</v>
      </c>
      <c r="Q529" s="17">
        <v>0</v>
      </c>
      <c r="R529" s="17">
        <v>0</v>
      </c>
      <c r="S529" s="17">
        <v>0</v>
      </c>
      <c r="T529" s="17">
        <v>0</v>
      </c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0</v>
      </c>
      <c r="AA529" s="17">
        <v>0</v>
      </c>
      <c r="AB529" s="17">
        <v>0</v>
      </c>
      <c r="AC529" s="17">
        <v>0</v>
      </c>
      <c r="AD529" s="17">
        <v>0</v>
      </c>
    </row>
    <row r="530" spans="1:30" x14ac:dyDescent="0.25">
      <c r="A530" t="s">
        <v>323</v>
      </c>
      <c r="B530" t="s">
        <v>6616</v>
      </c>
      <c r="C530" t="s">
        <v>605</v>
      </c>
      <c r="D530" t="str">
        <f>A530&amp;VLOOKUP("key_separator", Keys!$B:$C, 2, FALSE)&amp;B530&amp;VLOOKUP("key_separator", Keys!$B:$C, 2, FALSE)&amp;C530</f>
        <v>GA|petroleum gasoline|production</v>
      </c>
      <c r="E530" s="17">
        <v>0</v>
      </c>
      <c r="F530" s="17">
        <v>0</v>
      </c>
      <c r="G530" s="17">
        <v>0</v>
      </c>
      <c r="H530" s="17">
        <v>0</v>
      </c>
      <c r="I530" s="17">
        <v>0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0</v>
      </c>
      <c r="Q530" s="17">
        <v>0</v>
      </c>
      <c r="R530" s="17">
        <v>0</v>
      </c>
      <c r="S530" s="17">
        <v>0</v>
      </c>
      <c r="T530" s="17">
        <v>0</v>
      </c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0</v>
      </c>
      <c r="AB530" s="17">
        <v>0</v>
      </c>
      <c r="AC530" s="17">
        <v>0</v>
      </c>
      <c r="AD530" s="17">
        <v>0</v>
      </c>
    </row>
    <row r="531" spans="1:30" x14ac:dyDescent="0.25">
      <c r="A531" t="s">
        <v>323</v>
      </c>
      <c r="B531" t="s">
        <v>6616</v>
      </c>
      <c r="C531" t="s">
        <v>608</v>
      </c>
      <c r="D531" t="str">
        <f>A531&amp;VLOOKUP("key_separator", Keys!$B:$C, 2, FALSE)&amp;B531&amp;VLOOKUP("key_separator", Keys!$B:$C, 2, FALSE)&amp;C531</f>
        <v>GA|petroleum gasoline|imports</v>
      </c>
      <c r="E531" s="17">
        <v>524921000000000</v>
      </c>
      <c r="F531" s="17">
        <v>517983000000000</v>
      </c>
      <c r="G531" s="17">
        <v>511507000000000</v>
      </c>
      <c r="H531" s="17">
        <v>503325000000000</v>
      </c>
      <c r="I531" s="17">
        <v>495108000000000</v>
      </c>
      <c r="J531" s="17">
        <v>486616000000000</v>
      </c>
      <c r="K531" s="17">
        <v>479251000000000</v>
      </c>
      <c r="L531" s="17">
        <v>471814000000000</v>
      </c>
      <c r="M531" s="17">
        <v>463327000000000</v>
      </c>
      <c r="N531" s="17">
        <v>454688000000000</v>
      </c>
      <c r="O531" s="17">
        <v>445131000000000</v>
      </c>
      <c r="P531" s="17">
        <v>435419000000000</v>
      </c>
      <c r="Q531" s="17">
        <v>425542000000000</v>
      </c>
      <c r="R531" s="17">
        <v>415282000000000</v>
      </c>
      <c r="S531" s="17">
        <v>404378000000000</v>
      </c>
      <c r="T531" s="17">
        <v>392916000000000</v>
      </c>
      <c r="U531" s="17">
        <v>380850000000000</v>
      </c>
      <c r="V531" s="17">
        <v>370914000000000</v>
      </c>
      <c r="W531" s="17">
        <v>360624000000000</v>
      </c>
      <c r="X531" s="17">
        <v>350448000000000</v>
      </c>
      <c r="Y531" s="17">
        <v>340359000000000</v>
      </c>
      <c r="Z531" s="17">
        <v>330452000000000</v>
      </c>
      <c r="AA531" s="17">
        <v>320536000000000</v>
      </c>
      <c r="AB531" s="17">
        <v>311034000000000</v>
      </c>
      <c r="AC531" s="17">
        <v>301915000000000</v>
      </c>
      <c r="AD531" s="17">
        <v>293452000000000</v>
      </c>
    </row>
    <row r="532" spans="1:30" x14ac:dyDescent="0.25">
      <c r="A532" t="s">
        <v>323</v>
      </c>
      <c r="B532" t="s">
        <v>6616</v>
      </c>
      <c r="C532" t="s">
        <v>610</v>
      </c>
      <c r="D532" t="str">
        <f>A532&amp;VLOOKUP("key_separator", Keys!$B:$C, 2, FALSE)&amp;B532&amp;VLOOKUP("key_separator", Keys!$B:$C, 2, FALSE)&amp;C532</f>
        <v>GA|petroleum gasoline|exports</v>
      </c>
      <c r="E532" s="17">
        <v>0</v>
      </c>
      <c r="F532" s="17">
        <v>0</v>
      </c>
      <c r="G532" s="17">
        <v>0</v>
      </c>
      <c r="H532" s="17">
        <v>0</v>
      </c>
      <c r="I532" s="17">
        <v>0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0</v>
      </c>
      <c r="Q532" s="17">
        <v>0</v>
      </c>
      <c r="R532" s="17">
        <v>0</v>
      </c>
      <c r="S532" s="17">
        <v>0</v>
      </c>
      <c r="T532" s="17">
        <v>0</v>
      </c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0</v>
      </c>
      <c r="AB532" s="17">
        <v>0</v>
      </c>
      <c r="AC532" s="17">
        <v>0</v>
      </c>
      <c r="AD532" s="17">
        <v>0</v>
      </c>
    </row>
    <row r="533" spans="1:30" x14ac:dyDescent="0.25">
      <c r="A533" t="s">
        <v>323</v>
      </c>
      <c r="B533" t="s">
        <v>6617</v>
      </c>
      <c r="C533" t="s">
        <v>605</v>
      </c>
      <c r="D533" t="str">
        <f>A533&amp;VLOOKUP("key_separator", Keys!$B:$C, 2, FALSE)&amp;B533&amp;VLOOKUP("key_separator", Keys!$B:$C, 2, FALSE)&amp;C533</f>
        <v>GA|petroleum diesel|production</v>
      </c>
      <c r="E533" s="17">
        <v>0</v>
      </c>
      <c r="F533" s="17">
        <v>0</v>
      </c>
      <c r="G533" s="17">
        <v>0</v>
      </c>
      <c r="H533" s="17">
        <v>0</v>
      </c>
      <c r="I533" s="17">
        <v>0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7">
        <v>0</v>
      </c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0</v>
      </c>
      <c r="AB533" s="17">
        <v>0</v>
      </c>
      <c r="AC533" s="17">
        <v>0</v>
      </c>
      <c r="AD533" s="17">
        <v>0</v>
      </c>
    </row>
    <row r="534" spans="1:30" x14ac:dyDescent="0.25">
      <c r="A534" t="s">
        <v>323</v>
      </c>
      <c r="B534" t="s">
        <v>6617</v>
      </c>
      <c r="C534" t="s">
        <v>608</v>
      </c>
      <c r="D534" t="str">
        <f>A534&amp;VLOOKUP("key_separator", Keys!$B:$C, 2, FALSE)&amp;B534&amp;VLOOKUP("key_separator", Keys!$B:$C, 2, FALSE)&amp;C534</f>
        <v>GA|petroleum diesel|imports</v>
      </c>
      <c r="E534" s="17">
        <v>257725000000000</v>
      </c>
      <c r="F534" s="17">
        <v>257882000000000</v>
      </c>
      <c r="G534" s="17">
        <v>261270000000000</v>
      </c>
      <c r="H534" s="17">
        <v>263029000000000</v>
      </c>
      <c r="I534" s="17">
        <v>264618000000000</v>
      </c>
      <c r="J534" s="17">
        <v>266711000000000</v>
      </c>
      <c r="K534" s="17">
        <v>268082000000000</v>
      </c>
      <c r="L534" s="17">
        <v>269789000000000</v>
      </c>
      <c r="M534" s="17">
        <v>270598000000000</v>
      </c>
      <c r="N534" s="17">
        <v>271343000000000</v>
      </c>
      <c r="O534" s="17">
        <v>272177000000000</v>
      </c>
      <c r="P534" s="17">
        <v>272646000000000</v>
      </c>
      <c r="Q534" s="17">
        <v>272725000000000</v>
      </c>
      <c r="R534" s="17">
        <v>272341000000000</v>
      </c>
      <c r="S534" s="17">
        <v>271723000000000</v>
      </c>
      <c r="T534" s="17">
        <v>271201000000000</v>
      </c>
      <c r="U534" s="17">
        <v>270538000000000</v>
      </c>
      <c r="V534" s="17">
        <v>269002000000000</v>
      </c>
      <c r="W534" s="17">
        <v>267279000000000</v>
      </c>
      <c r="X534" s="17">
        <v>265690000000000</v>
      </c>
      <c r="Y534" s="17">
        <v>264823000000000</v>
      </c>
      <c r="Z534" s="17">
        <v>264114000000000</v>
      </c>
      <c r="AA534" s="17">
        <v>263580000000000</v>
      </c>
      <c r="AB534" s="17">
        <v>262831000000000</v>
      </c>
      <c r="AC534" s="17">
        <v>262073000000000</v>
      </c>
      <c r="AD534" s="17">
        <v>261442000000000</v>
      </c>
    </row>
    <row r="535" spans="1:30" x14ac:dyDescent="0.25">
      <c r="A535" t="s">
        <v>323</v>
      </c>
      <c r="B535" t="s">
        <v>6617</v>
      </c>
      <c r="C535" t="s">
        <v>610</v>
      </c>
      <c r="D535" t="str">
        <f>A535&amp;VLOOKUP("key_separator", Keys!$B:$C, 2, FALSE)&amp;B535&amp;VLOOKUP("key_separator", Keys!$B:$C, 2, FALSE)&amp;C535</f>
        <v>GA|petroleum diesel|exports</v>
      </c>
      <c r="E535" s="17">
        <v>0</v>
      </c>
      <c r="F535" s="17">
        <v>0</v>
      </c>
      <c r="G535" s="17">
        <v>0</v>
      </c>
      <c r="H535" s="17">
        <v>0</v>
      </c>
      <c r="I535" s="17">
        <v>0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0</v>
      </c>
      <c r="Q535" s="17">
        <v>0</v>
      </c>
      <c r="R535" s="17">
        <v>0</v>
      </c>
      <c r="S535" s="17">
        <v>0</v>
      </c>
      <c r="T535" s="17">
        <v>0</v>
      </c>
      <c r="U535" s="17">
        <v>0</v>
      </c>
      <c r="V535" s="17">
        <v>0</v>
      </c>
      <c r="W535" s="17">
        <v>0</v>
      </c>
      <c r="X535" s="17">
        <v>0</v>
      </c>
      <c r="Y535" s="17">
        <v>0</v>
      </c>
      <c r="Z535" s="17">
        <v>0</v>
      </c>
      <c r="AA535" s="17">
        <v>0</v>
      </c>
      <c r="AB535" s="17">
        <v>0</v>
      </c>
      <c r="AC535" s="17">
        <v>0</v>
      </c>
      <c r="AD535" s="17">
        <v>0</v>
      </c>
    </row>
    <row r="536" spans="1:30" x14ac:dyDescent="0.25">
      <c r="A536" t="s">
        <v>323</v>
      </c>
      <c r="B536" t="s">
        <v>542</v>
      </c>
      <c r="C536" t="s">
        <v>605</v>
      </c>
      <c r="D536" t="str">
        <f>A536&amp;VLOOKUP("key_separator", Keys!$B:$C, 2, FALSE)&amp;B536&amp;VLOOKUP("key_separator", Keys!$B:$C, 2, FALSE)&amp;C536</f>
        <v>GA|biofuel gasoline|production</v>
      </c>
      <c r="E536" s="17">
        <v>0</v>
      </c>
      <c r="F536" s="17">
        <v>0</v>
      </c>
      <c r="G536" s="17">
        <v>0</v>
      </c>
      <c r="H536" s="17">
        <v>0</v>
      </c>
      <c r="I536" s="17">
        <v>0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0</v>
      </c>
      <c r="Q536" s="17">
        <v>0</v>
      </c>
      <c r="R536" s="17">
        <v>0</v>
      </c>
      <c r="S536" s="17">
        <v>0</v>
      </c>
      <c r="T536" s="17">
        <v>0</v>
      </c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0</v>
      </c>
      <c r="AA536" s="17">
        <v>0</v>
      </c>
      <c r="AB536" s="17">
        <v>0</v>
      </c>
      <c r="AC536" s="17">
        <v>0</v>
      </c>
      <c r="AD536" s="17">
        <v>0</v>
      </c>
    </row>
    <row r="537" spans="1:30" x14ac:dyDescent="0.25">
      <c r="A537" t="s">
        <v>323</v>
      </c>
      <c r="B537" t="s">
        <v>542</v>
      </c>
      <c r="C537" t="s">
        <v>608</v>
      </c>
      <c r="D537" t="str">
        <f>A537&amp;VLOOKUP("key_separator", Keys!$B:$C, 2, FALSE)&amp;B537&amp;VLOOKUP("key_separator", Keys!$B:$C, 2, FALSE)&amp;C537</f>
        <v>GA|biofuel gasoline|imports</v>
      </c>
      <c r="E537" s="17">
        <v>36192200000000</v>
      </c>
      <c r="F537" s="17">
        <v>35719500000000</v>
      </c>
      <c r="G537" s="17">
        <v>35281200000000</v>
      </c>
      <c r="H537" s="17">
        <v>34725900000000</v>
      </c>
      <c r="I537" s="17">
        <v>34167000000000</v>
      </c>
      <c r="J537" s="17">
        <v>33588100000000</v>
      </c>
      <c r="K537" s="17">
        <v>33086800000000</v>
      </c>
      <c r="L537" s="17">
        <v>32579800000000</v>
      </c>
      <c r="M537" s="17">
        <v>31999400000000</v>
      </c>
      <c r="N537" s="17">
        <v>31408100000000</v>
      </c>
      <c r="O537" s="17">
        <v>30752700000000</v>
      </c>
      <c r="P537" s="17">
        <v>30087200000000</v>
      </c>
      <c r="Q537" s="17">
        <v>29410100000000</v>
      </c>
      <c r="R537" s="17">
        <v>28706500000000</v>
      </c>
      <c r="S537" s="17">
        <v>27958100000000</v>
      </c>
      <c r="T537" s="17">
        <v>27170800000000</v>
      </c>
      <c r="U537" s="17">
        <v>26341700000000</v>
      </c>
      <c r="V537" s="17">
        <v>25660900000000</v>
      </c>
      <c r="W537" s="17">
        <v>24955500000000</v>
      </c>
      <c r="X537" s="17">
        <v>24258000000000</v>
      </c>
      <c r="Y537" s="17">
        <v>23566600000000</v>
      </c>
      <c r="Z537" s="17">
        <v>22887900000000</v>
      </c>
      <c r="AA537" s="17">
        <v>22208600000000</v>
      </c>
      <c r="AB537" s="17">
        <v>21558100000000</v>
      </c>
      <c r="AC537" s="17">
        <v>20934300000000</v>
      </c>
      <c r="AD537" s="17">
        <v>20356200000000</v>
      </c>
    </row>
    <row r="538" spans="1:30" x14ac:dyDescent="0.25">
      <c r="A538" t="s">
        <v>323</v>
      </c>
      <c r="B538" t="s">
        <v>542</v>
      </c>
      <c r="C538" t="s">
        <v>610</v>
      </c>
      <c r="D538" t="str">
        <f>A538&amp;VLOOKUP("key_separator", Keys!$B:$C, 2, FALSE)&amp;B538&amp;VLOOKUP("key_separator", Keys!$B:$C, 2, FALSE)&amp;C538</f>
        <v>GA|biofuel gasoline|exports</v>
      </c>
      <c r="E538" s="17">
        <v>0</v>
      </c>
      <c r="F538" s="17">
        <v>0</v>
      </c>
      <c r="G538" s="17">
        <v>0</v>
      </c>
      <c r="H538" s="17">
        <v>0</v>
      </c>
      <c r="I538" s="17">
        <v>0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</v>
      </c>
      <c r="Q538" s="17">
        <v>0</v>
      </c>
      <c r="R538" s="17">
        <v>0</v>
      </c>
      <c r="S538" s="17">
        <v>0</v>
      </c>
      <c r="T538" s="17">
        <v>0</v>
      </c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0</v>
      </c>
      <c r="AA538" s="17">
        <v>0</v>
      </c>
      <c r="AB538" s="17">
        <v>0</v>
      </c>
      <c r="AC538" s="17">
        <v>0</v>
      </c>
      <c r="AD538" s="17">
        <v>0</v>
      </c>
    </row>
    <row r="539" spans="1:30" x14ac:dyDescent="0.25">
      <c r="A539" t="s">
        <v>323</v>
      </c>
      <c r="B539" t="s">
        <v>545</v>
      </c>
      <c r="C539" t="s">
        <v>605</v>
      </c>
      <c r="D539" t="str">
        <f>A539&amp;VLOOKUP("key_separator", Keys!$B:$C, 2, FALSE)&amp;B539&amp;VLOOKUP("key_separator", Keys!$B:$C, 2, FALSE)&amp;C539</f>
        <v>GA|biofuel diesel|production</v>
      </c>
      <c r="E539" s="17">
        <v>50911700000</v>
      </c>
      <c r="F539" s="17">
        <v>60476200000</v>
      </c>
      <c r="G539" s="17">
        <v>58148000000</v>
      </c>
      <c r="H539" s="17">
        <v>59840200000</v>
      </c>
      <c r="I539" s="17">
        <v>60643600000</v>
      </c>
      <c r="J539" s="17">
        <v>50332100000</v>
      </c>
      <c r="K539" s="17">
        <v>52680200000</v>
      </c>
      <c r="L539" s="17">
        <v>53707200000</v>
      </c>
      <c r="M539" s="17">
        <v>56142400000</v>
      </c>
      <c r="N539" s="17">
        <v>57105800000</v>
      </c>
      <c r="O539" s="17">
        <v>57914700000</v>
      </c>
      <c r="P539" s="17">
        <v>54407200000</v>
      </c>
      <c r="Q539" s="17">
        <v>56946700000</v>
      </c>
      <c r="R539" s="17">
        <v>56401500000</v>
      </c>
      <c r="S539" s="17">
        <v>55547500000</v>
      </c>
      <c r="T539" s="17">
        <v>54678000000</v>
      </c>
      <c r="U539" s="17">
        <v>53717800000</v>
      </c>
      <c r="V539" s="17">
        <v>52764900000</v>
      </c>
      <c r="W539" s="17">
        <v>51769600000</v>
      </c>
      <c r="X539" s="17">
        <v>50731000000</v>
      </c>
      <c r="Y539" s="17">
        <v>49648200000</v>
      </c>
      <c r="Z539" s="17">
        <v>48520500000</v>
      </c>
      <c r="AA539" s="17">
        <v>47514900000</v>
      </c>
      <c r="AB539" s="17">
        <v>46294300000</v>
      </c>
      <c r="AC539" s="17">
        <v>45025900000</v>
      </c>
      <c r="AD539" s="17">
        <v>43708800000</v>
      </c>
    </row>
    <row r="540" spans="1:30" x14ac:dyDescent="0.25">
      <c r="A540" t="s">
        <v>323</v>
      </c>
      <c r="B540" t="s">
        <v>545</v>
      </c>
      <c r="C540" t="s">
        <v>608</v>
      </c>
      <c r="D540" t="str">
        <f>A540&amp;VLOOKUP("key_separator", Keys!$B:$C, 2, FALSE)&amp;B540&amp;VLOOKUP("key_separator", Keys!$B:$C, 2, FALSE)&amp;C540</f>
        <v>GA|biofuel diesel|imports</v>
      </c>
      <c r="E540" s="17">
        <v>1538710000000</v>
      </c>
      <c r="F540" s="17">
        <v>1544550000000</v>
      </c>
      <c r="G540" s="17">
        <v>1565230000000</v>
      </c>
      <c r="H540" s="17">
        <v>1578050000000</v>
      </c>
      <c r="I540" s="17">
        <v>1586780000000</v>
      </c>
      <c r="J540" s="17">
        <v>1608260000000</v>
      </c>
      <c r="K540" s="17">
        <v>1614690000000</v>
      </c>
      <c r="L540" s="17">
        <v>1619750000000</v>
      </c>
      <c r="M540" s="17">
        <v>1618340000000</v>
      </c>
      <c r="N540" s="17">
        <v>1618580000000</v>
      </c>
      <c r="O540" s="17">
        <v>1617160000000</v>
      </c>
      <c r="P540" s="17">
        <v>1617490000000</v>
      </c>
      <c r="Q540" s="17">
        <v>1607850000000</v>
      </c>
      <c r="R540" s="17">
        <v>1598740000000</v>
      </c>
      <c r="S540" s="17">
        <v>1588020000000</v>
      </c>
      <c r="T540" s="17">
        <v>1579290000000</v>
      </c>
      <c r="U540" s="17">
        <v>1569520000000</v>
      </c>
      <c r="V540" s="17">
        <v>1551360000000</v>
      </c>
      <c r="W540" s="17">
        <v>1531750000000</v>
      </c>
      <c r="X540" s="17">
        <v>1512690000000</v>
      </c>
      <c r="Y540" s="17">
        <v>1499160000000</v>
      </c>
      <c r="Z540" s="17">
        <v>1486730000000</v>
      </c>
      <c r="AA540" s="17">
        <v>1475370000000</v>
      </c>
      <c r="AB540" s="17">
        <v>1462790000000</v>
      </c>
      <c r="AC540" s="17">
        <v>1450950000000</v>
      </c>
      <c r="AD540" s="17">
        <v>1439790000000</v>
      </c>
    </row>
    <row r="541" spans="1:30" x14ac:dyDescent="0.25">
      <c r="A541" t="s">
        <v>323</v>
      </c>
      <c r="B541" t="s">
        <v>545</v>
      </c>
      <c r="C541" t="s">
        <v>610</v>
      </c>
      <c r="D541" t="str">
        <f>A541&amp;VLOOKUP("key_separator", Keys!$B:$C, 2, FALSE)&amp;B541&amp;VLOOKUP("key_separator", Keys!$B:$C, 2, FALSE)&amp;C541</f>
        <v>GA|biofuel diesel|exports</v>
      </c>
      <c r="E541" s="17">
        <v>0</v>
      </c>
      <c r="F541" s="17">
        <v>0</v>
      </c>
      <c r="G541" s="17">
        <v>0</v>
      </c>
      <c r="H541" s="17">
        <v>0</v>
      </c>
      <c r="I541" s="17">
        <v>0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0</v>
      </c>
      <c r="Q541" s="17">
        <v>0</v>
      </c>
      <c r="R541" s="17">
        <v>0</v>
      </c>
      <c r="S541" s="17">
        <v>0</v>
      </c>
      <c r="T541" s="17">
        <v>0</v>
      </c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0</v>
      </c>
      <c r="AA541" s="17">
        <v>0</v>
      </c>
      <c r="AB541" s="17">
        <v>0</v>
      </c>
      <c r="AC541" s="17">
        <v>0</v>
      </c>
      <c r="AD541" s="17">
        <v>0</v>
      </c>
    </row>
    <row r="542" spans="1:30" x14ac:dyDescent="0.25">
      <c r="A542" t="s">
        <v>323</v>
      </c>
      <c r="B542" t="s">
        <v>6618</v>
      </c>
      <c r="C542" t="s">
        <v>605</v>
      </c>
      <c r="D542" t="str">
        <f>A542&amp;VLOOKUP("key_separator", Keys!$B:$C, 2, FALSE)&amp;B542&amp;VLOOKUP("key_separator", Keys!$B:$C, 2, FALSE)&amp;C542</f>
        <v>GA|jet fuel or kerosene|production</v>
      </c>
      <c r="E542" s="17">
        <v>0</v>
      </c>
      <c r="F542" s="17">
        <v>0</v>
      </c>
      <c r="G542" s="17">
        <v>0</v>
      </c>
      <c r="H542" s="17">
        <v>0</v>
      </c>
      <c r="I542" s="17">
        <v>0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0</v>
      </c>
      <c r="Q542" s="17">
        <v>0</v>
      </c>
      <c r="R542" s="17">
        <v>0</v>
      </c>
      <c r="S542" s="17">
        <v>0</v>
      </c>
      <c r="T542" s="17">
        <v>0</v>
      </c>
      <c r="U542" s="17">
        <v>0</v>
      </c>
      <c r="V542" s="17">
        <v>0</v>
      </c>
      <c r="W542" s="17">
        <v>0</v>
      </c>
      <c r="X542" s="17">
        <v>0</v>
      </c>
      <c r="Y542" s="17">
        <v>0</v>
      </c>
      <c r="Z542" s="17">
        <v>0</v>
      </c>
      <c r="AA542" s="17">
        <v>0</v>
      </c>
      <c r="AB542" s="17">
        <v>0</v>
      </c>
      <c r="AC542" s="17">
        <v>0</v>
      </c>
      <c r="AD542" s="17">
        <v>0</v>
      </c>
    </row>
    <row r="543" spans="1:30" x14ac:dyDescent="0.25">
      <c r="A543" t="s">
        <v>323</v>
      </c>
      <c r="B543" t="s">
        <v>6618</v>
      </c>
      <c r="C543" t="s">
        <v>608</v>
      </c>
      <c r="D543" t="str">
        <f>A543&amp;VLOOKUP("key_separator", Keys!$B:$C, 2, FALSE)&amp;B543&amp;VLOOKUP("key_separator", Keys!$B:$C, 2, FALSE)&amp;C543</f>
        <v>GA|jet fuel or kerosene|imports</v>
      </c>
      <c r="E543" s="17">
        <v>144319000000000</v>
      </c>
      <c r="F543" s="17">
        <v>147161000000000</v>
      </c>
      <c r="G543" s="17">
        <v>148187000000000</v>
      </c>
      <c r="H543" s="17">
        <v>147725000000000</v>
      </c>
      <c r="I543" s="17">
        <v>147954000000000</v>
      </c>
      <c r="J543" s="17">
        <v>148729000000000</v>
      </c>
      <c r="K543" s="17">
        <v>149846000000000</v>
      </c>
      <c r="L543" s="17">
        <v>151623000000000</v>
      </c>
      <c r="M543" s="17">
        <v>153619000000000</v>
      </c>
      <c r="N543" s="17">
        <v>155924000000000</v>
      </c>
      <c r="O543" s="17">
        <v>158543000000000</v>
      </c>
      <c r="P543" s="17">
        <v>160209000000000</v>
      </c>
      <c r="Q543" s="17">
        <v>161894000000000</v>
      </c>
      <c r="R543" s="17">
        <v>163561000000000</v>
      </c>
      <c r="S543" s="17">
        <v>165101000000000</v>
      </c>
      <c r="T543" s="17">
        <v>166727000000000</v>
      </c>
      <c r="U543" s="17">
        <v>168191000000000</v>
      </c>
      <c r="V543" s="17">
        <v>169806000000000</v>
      </c>
      <c r="W543" s="17">
        <v>171597000000000</v>
      </c>
      <c r="X543" s="17">
        <v>173449000000000</v>
      </c>
      <c r="Y543" s="17">
        <v>175343000000000</v>
      </c>
      <c r="Z543" s="17">
        <v>177110000000000</v>
      </c>
      <c r="AA543" s="17">
        <v>178441000000000</v>
      </c>
      <c r="AB543" s="17">
        <v>179761000000000</v>
      </c>
      <c r="AC543" s="17">
        <v>181242000000000</v>
      </c>
      <c r="AD543" s="17">
        <v>182784000000000</v>
      </c>
    </row>
    <row r="544" spans="1:30" x14ac:dyDescent="0.25">
      <c r="A544" t="s">
        <v>323</v>
      </c>
      <c r="B544" t="s">
        <v>6618</v>
      </c>
      <c r="C544" t="s">
        <v>610</v>
      </c>
      <c r="D544" t="str">
        <f>A544&amp;VLOOKUP("key_separator", Keys!$B:$C, 2, FALSE)&amp;B544&amp;VLOOKUP("key_separator", Keys!$B:$C, 2, FALSE)&amp;C544</f>
        <v>GA|jet fuel or kerosene|exports</v>
      </c>
      <c r="E544" s="17">
        <v>0</v>
      </c>
      <c r="F544" s="17">
        <v>0</v>
      </c>
      <c r="G544" s="17">
        <v>0</v>
      </c>
      <c r="H544" s="17">
        <v>0</v>
      </c>
      <c r="I544" s="17">
        <v>0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0</v>
      </c>
      <c r="Q544" s="17">
        <v>0</v>
      </c>
      <c r="R544" s="17">
        <v>0</v>
      </c>
      <c r="S544" s="17">
        <v>0</v>
      </c>
      <c r="T544" s="17">
        <v>0</v>
      </c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0</v>
      </c>
      <c r="AA544" s="17">
        <v>0</v>
      </c>
      <c r="AB544" s="17">
        <v>0</v>
      </c>
      <c r="AC544" s="17">
        <v>0</v>
      </c>
      <c r="AD544" s="17">
        <v>0</v>
      </c>
    </row>
    <row r="545" spans="1:30" x14ac:dyDescent="0.25">
      <c r="A545" t="s">
        <v>323</v>
      </c>
      <c r="B545" t="s">
        <v>6633</v>
      </c>
      <c r="C545" t="s">
        <v>605</v>
      </c>
      <c r="D545" t="str">
        <f>A545&amp;VLOOKUP("key_separator", Keys!$B:$C, 2, FALSE)&amp;B545&amp;VLOOKUP("key_separator", Keys!$B:$C, 2, FALSE)&amp;C545</f>
        <v>GA|heat|production</v>
      </c>
      <c r="E545" s="17">
        <v>0</v>
      </c>
      <c r="F545" s="17">
        <v>0</v>
      </c>
      <c r="G545" s="17">
        <v>0</v>
      </c>
      <c r="H545" s="17">
        <v>0</v>
      </c>
      <c r="I545" s="17">
        <v>0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0</v>
      </c>
      <c r="Q545" s="17">
        <v>0</v>
      </c>
      <c r="R545" s="17">
        <v>0</v>
      </c>
      <c r="S545" s="17">
        <v>0</v>
      </c>
      <c r="T545" s="17">
        <v>0</v>
      </c>
      <c r="U545" s="17">
        <v>0</v>
      </c>
      <c r="V545" s="17">
        <v>0</v>
      </c>
      <c r="W545" s="17">
        <v>0</v>
      </c>
      <c r="X545" s="17">
        <v>0</v>
      </c>
      <c r="Y545" s="17">
        <v>0</v>
      </c>
      <c r="Z545" s="17">
        <v>0</v>
      </c>
      <c r="AA545" s="17">
        <v>0</v>
      </c>
      <c r="AB545" s="17">
        <v>0</v>
      </c>
      <c r="AC545" s="17">
        <v>0</v>
      </c>
      <c r="AD545" s="17">
        <v>0</v>
      </c>
    </row>
    <row r="546" spans="1:30" x14ac:dyDescent="0.25">
      <c r="A546" t="s">
        <v>323</v>
      </c>
      <c r="B546" t="s">
        <v>6633</v>
      </c>
      <c r="C546" t="s">
        <v>608</v>
      </c>
      <c r="D546" t="str">
        <f>A546&amp;VLOOKUP("key_separator", Keys!$B:$C, 2, FALSE)&amp;B546&amp;VLOOKUP("key_separator", Keys!$B:$C, 2, FALSE)&amp;C546</f>
        <v>GA|heat|imports</v>
      </c>
      <c r="E546" s="17">
        <v>0</v>
      </c>
      <c r="F546" s="17">
        <v>0</v>
      </c>
      <c r="G546" s="17">
        <v>0</v>
      </c>
      <c r="H546" s="17">
        <v>0</v>
      </c>
      <c r="I546" s="17">
        <v>0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0</v>
      </c>
      <c r="Q546" s="17">
        <v>0</v>
      </c>
      <c r="R546" s="17">
        <v>0</v>
      </c>
      <c r="S546" s="17">
        <v>0</v>
      </c>
      <c r="T546" s="17">
        <v>0</v>
      </c>
      <c r="U546" s="17">
        <v>0</v>
      </c>
      <c r="V546" s="17">
        <v>0</v>
      </c>
      <c r="W546" s="17">
        <v>0</v>
      </c>
      <c r="X546" s="17">
        <v>0</v>
      </c>
      <c r="Y546" s="17">
        <v>0</v>
      </c>
      <c r="Z546" s="17">
        <v>0</v>
      </c>
      <c r="AA546" s="17">
        <v>0</v>
      </c>
      <c r="AB546" s="17">
        <v>0</v>
      </c>
      <c r="AC546" s="17">
        <v>0</v>
      </c>
      <c r="AD546" s="17">
        <v>0</v>
      </c>
    </row>
    <row r="547" spans="1:30" x14ac:dyDescent="0.25">
      <c r="A547" t="s">
        <v>323</v>
      </c>
      <c r="B547" t="s">
        <v>6633</v>
      </c>
      <c r="C547" t="s">
        <v>610</v>
      </c>
      <c r="D547" t="str">
        <f>A547&amp;VLOOKUP("key_separator", Keys!$B:$C, 2, FALSE)&amp;B547&amp;VLOOKUP("key_separator", Keys!$B:$C, 2, FALSE)&amp;C547</f>
        <v>GA|heat|exports</v>
      </c>
      <c r="E547" s="17">
        <v>0</v>
      </c>
      <c r="F547" s="17">
        <v>0</v>
      </c>
      <c r="G547" s="17">
        <v>0</v>
      </c>
      <c r="H547" s="17">
        <v>0</v>
      </c>
      <c r="I547" s="17">
        <v>0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0</v>
      </c>
      <c r="Q547" s="17">
        <v>0</v>
      </c>
      <c r="R547" s="17">
        <v>0</v>
      </c>
      <c r="S547" s="17">
        <v>0</v>
      </c>
      <c r="T547" s="17">
        <v>0</v>
      </c>
      <c r="U547" s="17">
        <v>0</v>
      </c>
      <c r="V547" s="17">
        <v>0</v>
      </c>
      <c r="W547" s="17">
        <v>0</v>
      </c>
      <c r="X547" s="17">
        <v>0</v>
      </c>
      <c r="Y547" s="17">
        <v>0</v>
      </c>
      <c r="Z547" s="17">
        <v>0</v>
      </c>
      <c r="AA547" s="17">
        <v>0</v>
      </c>
      <c r="AB547" s="17">
        <v>0</v>
      </c>
      <c r="AC547" s="17">
        <v>0</v>
      </c>
      <c r="AD547" s="17">
        <v>0</v>
      </c>
    </row>
    <row r="548" spans="1:30" x14ac:dyDescent="0.25">
      <c r="A548" t="s">
        <v>323</v>
      </c>
      <c r="B548" t="s">
        <v>6634</v>
      </c>
      <c r="C548" t="s">
        <v>605</v>
      </c>
      <c r="D548" t="str">
        <f>A548&amp;VLOOKUP("key_separator", Keys!$B:$C, 2, FALSE)&amp;B548&amp;VLOOKUP("key_separator", Keys!$B:$C, 2, FALSE)&amp;C548</f>
        <v>GA|geothermal|production</v>
      </c>
      <c r="E548" s="17">
        <v>0</v>
      </c>
      <c r="F548" s="17">
        <v>0</v>
      </c>
      <c r="G548" s="17">
        <v>0</v>
      </c>
      <c r="H548" s="17">
        <v>0</v>
      </c>
      <c r="I548" s="17">
        <v>0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0</v>
      </c>
      <c r="Q548" s="17">
        <v>0</v>
      </c>
      <c r="R548" s="17">
        <v>0</v>
      </c>
      <c r="S548" s="17">
        <v>0</v>
      </c>
      <c r="T548" s="17">
        <v>0</v>
      </c>
      <c r="U548" s="17">
        <v>0</v>
      </c>
      <c r="V548" s="17">
        <v>0</v>
      </c>
      <c r="W548" s="17">
        <v>0</v>
      </c>
      <c r="X548" s="17">
        <v>0</v>
      </c>
      <c r="Y548" s="17">
        <v>0</v>
      </c>
      <c r="Z548" s="17">
        <v>0</v>
      </c>
      <c r="AA548" s="17">
        <v>0</v>
      </c>
      <c r="AB548" s="17">
        <v>0</v>
      </c>
      <c r="AC548" s="17">
        <v>0</v>
      </c>
      <c r="AD548" s="17">
        <v>0</v>
      </c>
    </row>
    <row r="549" spans="1:30" x14ac:dyDescent="0.25">
      <c r="A549" t="s">
        <v>323</v>
      </c>
      <c r="B549" t="s">
        <v>6634</v>
      </c>
      <c r="C549" t="s">
        <v>608</v>
      </c>
      <c r="D549" t="str">
        <f>A549&amp;VLOOKUP("key_separator", Keys!$B:$C, 2, FALSE)&amp;B549&amp;VLOOKUP("key_separator", Keys!$B:$C, 2, FALSE)&amp;C549</f>
        <v>GA|geothermal|imports</v>
      </c>
      <c r="E549" s="17">
        <v>0</v>
      </c>
      <c r="F549" s="17">
        <v>0</v>
      </c>
      <c r="G549" s="17">
        <v>0</v>
      </c>
      <c r="H549" s="17">
        <v>0</v>
      </c>
      <c r="I549" s="17">
        <v>0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7">
        <v>0</v>
      </c>
      <c r="U549" s="17">
        <v>0</v>
      </c>
      <c r="V549" s="17">
        <v>0</v>
      </c>
      <c r="W549" s="17">
        <v>0</v>
      </c>
      <c r="X549" s="17">
        <v>0</v>
      </c>
      <c r="Y549" s="17">
        <v>0</v>
      </c>
      <c r="Z549" s="17">
        <v>0</v>
      </c>
      <c r="AA549" s="17">
        <v>0</v>
      </c>
      <c r="AB549" s="17">
        <v>0</v>
      </c>
      <c r="AC549" s="17">
        <v>0</v>
      </c>
      <c r="AD549" s="17">
        <v>0</v>
      </c>
    </row>
    <row r="550" spans="1:30" x14ac:dyDescent="0.25">
      <c r="A550" t="s">
        <v>323</v>
      </c>
      <c r="B550" t="s">
        <v>6634</v>
      </c>
      <c r="C550" t="s">
        <v>610</v>
      </c>
      <c r="D550" t="str">
        <f>A550&amp;VLOOKUP("key_separator", Keys!$B:$C, 2, FALSE)&amp;B550&amp;VLOOKUP("key_separator", Keys!$B:$C, 2, FALSE)&amp;C550</f>
        <v>GA|geothermal|exports</v>
      </c>
      <c r="E550" s="17">
        <v>0</v>
      </c>
      <c r="F550" s="17">
        <v>0</v>
      </c>
      <c r="G550" s="17">
        <v>0</v>
      </c>
      <c r="H550" s="17">
        <v>0</v>
      </c>
      <c r="I550" s="17">
        <v>0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0</v>
      </c>
      <c r="Q550" s="17">
        <v>0</v>
      </c>
      <c r="R550" s="17">
        <v>0</v>
      </c>
      <c r="S550" s="17">
        <v>0</v>
      </c>
      <c r="T550" s="17">
        <v>0</v>
      </c>
      <c r="U550" s="17">
        <v>0</v>
      </c>
      <c r="V550" s="17">
        <v>0</v>
      </c>
      <c r="W550" s="17">
        <v>0</v>
      </c>
      <c r="X550" s="17">
        <v>0</v>
      </c>
      <c r="Y550" s="17">
        <v>0</v>
      </c>
      <c r="Z550" s="17">
        <v>0</v>
      </c>
      <c r="AA550" s="17">
        <v>0</v>
      </c>
      <c r="AB550" s="17">
        <v>0</v>
      </c>
      <c r="AC550" s="17">
        <v>0</v>
      </c>
      <c r="AD550" s="17">
        <v>0</v>
      </c>
    </row>
    <row r="551" spans="1:30" x14ac:dyDescent="0.25">
      <c r="A551" t="s">
        <v>323</v>
      </c>
      <c r="B551" t="s">
        <v>500</v>
      </c>
      <c r="C551" t="s">
        <v>605</v>
      </c>
      <c r="D551" t="str">
        <f>A551&amp;VLOOKUP("key_separator", Keys!$B:$C, 2, FALSE)&amp;B551&amp;VLOOKUP("key_separator", Keys!$B:$C, 2, FALSE)&amp;C551</f>
        <v>GA|lignite|production</v>
      </c>
      <c r="E551" s="17">
        <v>0</v>
      </c>
      <c r="F551" s="17">
        <v>0</v>
      </c>
      <c r="G551" s="17">
        <v>0</v>
      </c>
      <c r="H551" s="17">
        <v>0</v>
      </c>
      <c r="I551" s="17">
        <v>0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0</v>
      </c>
      <c r="Q551" s="17">
        <v>0</v>
      </c>
      <c r="R551" s="17">
        <v>0</v>
      </c>
      <c r="S551" s="17">
        <v>0</v>
      </c>
      <c r="T551" s="17">
        <v>0</v>
      </c>
      <c r="U551" s="17">
        <v>0</v>
      </c>
      <c r="V551" s="17">
        <v>0</v>
      </c>
      <c r="W551" s="17">
        <v>0</v>
      </c>
      <c r="X551" s="17">
        <v>0</v>
      </c>
      <c r="Y551" s="17">
        <v>0</v>
      </c>
      <c r="Z551" s="17">
        <v>0</v>
      </c>
      <c r="AA551" s="17">
        <v>0</v>
      </c>
      <c r="AB551" s="17">
        <v>0</v>
      </c>
      <c r="AC551" s="17">
        <v>0</v>
      </c>
      <c r="AD551" s="17">
        <v>0</v>
      </c>
    </row>
    <row r="552" spans="1:30" x14ac:dyDescent="0.25">
      <c r="A552" t="s">
        <v>323</v>
      </c>
      <c r="B552" t="s">
        <v>500</v>
      </c>
      <c r="C552" t="s">
        <v>608</v>
      </c>
      <c r="D552" t="str">
        <f>A552&amp;VLOOKUP("key_separator", Keys!$B:$C, 2, FALSE)&amp;B552&amp;VLOOKUP("key_separator", Keys!$B:$C, 2, FALSE)&amp;C552</f>
        <v>GA|lignite|imports</v>
      </c>
      <c r="E552" s="17">
        <v>0</v>
      </c>
      <c r="F552" s="17">
        <v>0</v>
      </c>
      <c r="G552" s="17">
        <v>0</v>
      </c>
      <c r="H552" s="17">
        <v>0</v>
      </c>
      <c r="I552" s="17">
        <v>0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0</v>
      </c>
      <c r="Q552" s="17">
        <v>0</v>
      </c>
      <c r="R552" s="17">
        <v>0</v>
      </c>
      <c r="S552" s="17">
        <v>0</v>
      </c>
      <c r="T552" s="17">
        <v>0</v>
      </c>
      <c r="U552" s="17">
        <v>0</v>
      </c>
      <c r="V552" s="17">
        <v>0</v>
      </c>
      <c r="W552" s="17">
        <v>0</v>
      </c>
      <c r="X552" s="17">
        <v>0</v>
      </c>
      <c r="Y552" s="17">
        <v>0</v>
      </c>
      <c r="Z552" s="17">
        <v>0</v>
      </c>
      <c r="AA552" s="17">
        <v>0</v>
      </c>
      <c r="AB552" s="17">
        <v>0</v>
      </c>
      <c r="AC552" s="17">
        <v>0</v>
      </c>
      <c r="AD552" s="17">
        <v>0</v>
      </c>
    </row>
    <row r="553" spans="1:30" x14ac:dyDescent="0.25">
      <c r="A553" t="s">
        <v>323</v>
      </c>
      <c r="B553" t="s">
        <v>500</v>
      </c>
      <c r="C553" t="s">
        <v>610</v>
      </c>
      <c r="D553" t="str">
        <f>A553&amp;VLOOKUP("key_separator", Keys!$B:$C, 2, FALSE)&amp;B553&amp;VLOOKUP("key_separator", Keys!$B:$C, 2, FALSE)&amp;C553</f>
        <v>GA|lignite|exports</v>
      </c>
      <c r="E553" s="17">
        <v>0</v>
      </c>
      <c r="F553" s="17">
        <v>0</v>
      </c>
      <c r="G553" s="17">
        <v>0</v>
      </c>
      <c r="H553" s="17">
        <v>0</v>
      </c>
      <c r="I553" s="17">
        <v>0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0</v>
      </c>
      <c r="Q553" s="17">
        <v>0</v>
      </c>
      <c r="R553" s="17">
        <v>0</v>
      </c>
      <c r="S553" s="17">
        <v>0</v>
      </c>
      <c r="T553" s="17">
        <v>0</v>
      </c>
      <c r="U553" s="17">
        <v>0</v>
      </c>
      <c r="V553" s="17">
        <v>0</v>
      </c>
      <c r="W553" s="17">
        <v>0</v>
      </c>
      <c r="X553" s="17">
        <v>0</v>
      </c>
      <c r="Y553" s="17">
        <v>0</v>
      </c>
      <c r="Z553" s="17">
        <v>0</v>
      </c>
      <c r="AA553" s="17">
        <v>0</v>
      </c>
      <c r="AB553" s="17">
        <v>0</v>
      </c>
      <c r="AC553" s="17">
        <v>0</v>
      </c>
      <c r="AD553" s="17">
        <v>0</v>
      </c>
    </row>
    <row r="554" spans="1:30" x14ac:dyDescent="0.25">
      <c r="A554" t="s">
        <v>323</v>
      </c>
      <c r="B554" t="s">
        <v>539</v>
      </c>
      <c r="C554" t="s">
        <v>605</v>
      </c>
      <c r="D554" t="str">
        <f>A554&amp;VLOOKUP("key_separator", Keys!$B:$C, 2, FALSE)&amp;B554&amp;VLOOKUP("key_separator", Keys!$B:$C, 2, FALSE)&amp;C554</f>
        <v>GA|crude oil|production</v>
      </c>
      <c r="E554" s="17">
        <v>0</v>
      </c>
      <c r="F554" s="17">
        <v>0</v>
      </c>
      <c r="G554" s="17">
        <v>0</v>
      </c>
      <c r="H554" s="17">
        <v>0</v>
      </c>
      <c r="I554" s="17">
        <v>0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0</v>
      </c>
      <c r="Q554" s="17">
        <v>0</v>
      </c>
      <c r="R554" s="17">
        <v>0</v>
      </c>
      <c r="S554" s="17">
        <v>0</v>
      </c>
      <c r="T554" s="17">
        <v>0</v>
      </c>
      <c r="U554" s="17">
        <v>0</v>
      </c>
      <c r="V554" s="17">
        <v>0</v>
      </c>
      <c r="W554" s="17">
        <v>0</v>
      </c>
      <c r="X554" s="17">
        <v>0</v>
      </c>
      <c r="Y554" s="17">
        <v>0</v>
      </c>
      <c r="Z554" s="17">
        <v>0</v>
      </c>
      <c r="AA554" s="17">
        <v>0</v>
      </c>
      <c r="AB554" s="17">
        <v>0</v>
      </c>
      <c r="AC554" s="17">
        <v>0</v>
      </c>
      <c r="AD554" s="17">
        <v>0</v>
      </c>
    </row>
    <row r="555" spans="1:30" x14ac:dyDescent="0.25">
      <c r="A555" t="s">
        <v>323</v>
      </c>
      <c r="B555" t="s">
        <v>539</v>
      </c>
      <c r="C555" t="s">
        <v>608</v>
      </c>
      <c r="D555" t="str">
        <f>A555&amp;VLOOKUP("key_separator", Keys!$B:$C, 2, FALSE)&amp;B555&amp;VLOOKUP("key_separator", Keys!$B:$C, 2, FALSE)&amp;C555</f>
        <v>GA|crude oil|imports</v>
      </c>
      <c r="E555" s="17">
        <v>4978000000000</v>
      </c>
      <c r="F555" s="17">
        <v>0</v>
      </c>
      <c r="G555" s="17">
        <v>0</v>
      </c>
      <c r="H555" s="17">
        <v>0</v>
      </c>
      <c r="I555" s="17">
        <v>0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0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</row>
    <row r="556" spans="1:30" x14ac:dyDescent="0.25">
      <c r="A556" t="s">
        <v>323</v>
      </c>
      <c r="B556" t="s">
        <v>539</v>
      </c>
      <c r="C556" t="s">
        <v>610</v>
      </c>
      <c r="D556" t="str">
        <f>A556&amp;VLOOKUP("key_separator", Keys!$B:$C, 2, FALSE)&amp;B556&amp;VLOOKUP("key_separator", Keys!$B:$C, 2, FALSE)&amp;C556</f>
        <v>GA|crude oil|exports</v>
      </c>
      <c r="E556" s="17">
        <v>0</v>
      </c>
      <c r="F556" s="17">
        <v>0</v>
      </c>
      <c r="G556" s="17">
        <v>0</v>
      </c>
      <c r="H556" s="17">
        <v>0</v>
      </c>
      <c r="I556" s="17">
        <v>0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0</v>
      </c>
      <c r="Q556" s="17">
        <v>0</v>
      </c>
      <c r="R556" s="17">
        <v>0</v>
      </c>
      <c r="S556" s="17">
        <v>0</v>
      </c>
      <c r="T556" s="17">
        <v>0</v>
      </c>
      <c r="U556" s="17">
        <v>0</v>
      </c>
      <c r="V556" s="17">
        <v>0</v>
      </c>
      <c r="W556" s="17">
        <v>0</v>
      </c>
      <c r="X556" s="17">
        <v>0</v>
      </c>
      <c r="Y556" s="17">
        <v>0</v>
      </c>
      <c r="Z556" s="17">
        <v>0</v>
      </c>
      <c r="AA556" s="17">
        <v>0</v>
      </c>
      <c r="AB556" s="17">
        <v>0</v>
      </c>
      <c r="AC556" s="17">
        <v>0</v>
      </c>
      <c r="AD556" s="17">
        <v>0</v>
      </c>
    </row>
    <row r="557" spans="1:30" x14ac:dyDescent="0.25">
      <c r="A557" t="s">
        <v>323</v>
      </c>
      <c r="B557" t="s">
        <v>6635</v>
      </c>
      <c r="C557" t="s">
        <v>605</v>
      </c>
      <c r="D557" t="str">
        <f>A557&amp;VLOOKUP("key_separator", Keys!$B:$C, 2, FALSE)&amp;B557&amp;VLOOKUP("key_separator", Keys!$B:$C, 2, FALSE)&amp;C557</f>
        <v>GA|heavy or residual fuel oil|production</v>
      </c>
      <c r="E557" s="17">
        <v>0</v>
      </c>
      <c r="F557" s="17">
        <v>0</v>
      </c>
      <c r="G557" s="17">
        <v>0</v>
      </c>
      <c r="H557" s="17">
        <v>0</v>
      </c>
      <c r="I557" s="17">
        <v>0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0</v>
      </c>
      <c r="Q557" s="17">
        <v>0</v>
      </c>
      <c r="R557" s="17">
        <v>0</v>
      </c>
      <c r="S557" s="17">
        <v>0</v>
      </c>
      <c r="T557" s="17">
        <v>0</v>
      </c>
      <c r="U557" s="17">
        <v>0</v>
      </c>
      <c r="V557" s="17">
        <v>0</v>
      </c>
      <c r="W557" s="17">
        <v>0</v>
      </c>
      <c r="X557" s="17">
        <v>0</v>
      </c>
      <c r="Y557" s="17">
        <v>0</v>
      </c>
      <c r="Z557" s="17">
        <v>0</v>
      </c>
      <c r="AA557" s="17">
        <v>0</v>
      </c>
      <c r="AB557" s="17">
        <v>0</v>
      </c>
      <c r="AC557" s="17">
        <v>0</v>
      </c>
      <c r="AD557" s="17">
        <v>0</v>
      </c>
    </row>
    <row r="558" spans="1:30" x14ac:dyDescent="0.25">
      <c r="A558" t="s">
        <v>323</v>
      </c>
      <c r="B558" t="s">
        <v>6635</v>
      </c>
      <c r="C558" t="s">
        <v>608</v>
      </c>
      <c r="D558" t="str">
        <f>A558&amp;VLOOKUP("key_separator", Keys!$B:$C, 2, FALSE)&amp;B558&amp;VLOOKUP("key_separator", Keys!$B:$C, 2, FALSE)&amp;C558</f>
        <v>GA|heavy or residual fuel oil|imports</v>
      </c>
      <c r="E558" s="17">
        <v>34908300000000</v>
      </c>
      <c r="F558" s="17">
        <v>35216100000000</v>
      </c>
      <c r="G558" s="17">
        <v>35389900000000</v>
      </c>
      <c r="H558" s="17">
        <v>35955300000000</v>
      </c>
      <c r="I558" s="17">
        <v>36701000000000</v>
      </c>
      <c r="J558" s="17">
        <v>37426500000000</v>
      </c>
      <c r="K558" s="17">
        <v>38091300000000</v>
      </c>
      <c r="L558" s="17">
        <v>38744500000000</v>
      </c>
      <c r="M558" s="17">
        <v>39306100000000</v>
      </c>
      <c r="N558" s="17">
        <v>39728300000000</v>
      </c>
      <c r="O558" s="17">
        <v>40217600000000</v>
      </c>
      <c r="P558" s="17">
        <v>40613100000000</v>
      </c>
      <c r="Q558" s="17">
        <v>40920800000000</v>
      </c>
      <c r="R558" s="17">
        <v>41162000000000</v>
      </c>
      <c r="S558" s="17">
        <v>41350700000000</v>
      </c>
      <c r="T558" s="17">
        <v>41465000000000</v>
      </c>
      <c r="U558" s="17">
        <v>41539200000000</v>
      </c>
      <c r="V558" s="17">
        <v>41734700000000</v>
      </c>
      <c r="W558" s="17">
        <v>41876400000000</v>
      </c>
      <c r="X558" s="17">
        <v>42043200000000</v>
      </c>
      <c r="Y558" s="17">
        <v>42359200000000</v>
      </c>
      <c r="Z558" s="17">
        <v>42690000000000</v>
      </c>
      <c r="AA558" s="17">
        <v>42993600000000</v>
      </c>
      <c r="AB558" s="17">
        <v>43297800000000</v>
      </c>
      <c r="AC558" s="17">
        <v>43637600000000</v>
      </c>
      <c r="AD558" s="17">
        <v>44034300000000</v>
      </c>
    </row>
    <row r="559" spans="1:30" x14ac:dyDescent="0.25">
      <c r="A559" t="s">
        <v>323</v>
      </c>
      <c r="B559" t="s">
        <v>6635</v>
      </c>
      <c r="C559" t="s">
        <v>610</v>
      </c>
      <c r="D559" t="str">
        <f>A559&amp;VLOOKUP("key_separator", Keys!$B:$C, 2, FALSE)&amp;B559&amp;VLOOKUP("key_separator", Keys!$B:$C, 2, FALSE)&amp;C559</f>
        <v>GA|heavy or residual fuel oil|exports</v>
      </c>
      <c r="E559" s="17">
        <v>0</v>
      </c>
      <c r="F559" s="17">
        <v>0</v>
      </c>
      <c r="G559" s="17">
        <v>0</v>
      </c>
      <c r="H559" s="17">
        <v>0</v>
      </c>
      <c r="I559" s="17">
        <v>0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0</v>
      </c>
      <c r="Q559" s="17">
        <v>0</v>
      </c>
      <c r="R559" s="17">
        <v>0</v>
      </c>
      <c r="S559" s="17">
        <v>0</v>
      </c>
      <c r="T559" s="17">
        <v>0</v>
      </c>
      <c r="U559" s="17">
        <v>0</v>
      </c>
      <c r="V559" s="17">
        <v>0</v>
      </c>
      <c r="W559" s="17">
        <v>0</v>
      </c>
      <c r="X559" s="17">
        <v>0</v>
      </c>
      <c r="Y559" s="17">
        <v>0</v>
      </c>
      <c r="Z559" s="17">
        <v>0</v>
      </c>
      <c r="AA559" s="17">
        <v>0</v>
      </c>
      <c r="AB559" s="17">
        <v>0</v>
      </c>
      <c r="AC559" s="17">
        <v>0</v>
      </c>
      <c r="AD559" s="17">
        <v>0</v>
      </c>
    </row>
    <row r="560" spans="1:30" x14ac:dyDescent="0.25">
      <c r="A560" t="s">
        <v>323</v>
      </c>
      <c r="B560" t="s">
        <v>6622</v>
      </c>
      <c r="C560" t="s">
        <v>605</v>
      </c>
      <c r="D560" t="str">
        <f>A560&amp;VLOOKUP("key_separator", Keys!$B:$C, 2, FALSE)&amp;B560&amp;VLOOKUP("key_separator", Keys!$B:$C, 2, FALSE)&amp;C560</f>
        <v>GA|LPG propane or butane|production</v>
      </c>
      <c r="E560" s="17">
        <v>0</v>
      </c>
      <c r="F560" s="17">
        <v>0</v>
      </c>
      <c r="G560" s="17">
        <v>0</v>
      </c>
      <c r="H560" s="17">
        <v>0</v>
      </c>
      <c r="I560" s="17">
        <v>0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0</v>
      </c>
      <c r="Q560" s="17">
        <v>0</v>
      </c>
      <c r="R560" s="17">
        <v>0</v>
      </c>
      <c r="S560" s="17">
        <v>0</v>
      </c>
      <c r="T560" s="17">
        <v>0</v>
      </c>
      <c r="U560" s="17">
        <v>0</v>
      </c>
      <c r="V560" s="17">
        <v>0</v>
      </c>
      <c r="W560" s="17">
        <v>0</v>
      </c>
      <c r="X560" s="17">
        <v>0</v>
      </c>
      <c r="Y560" s="17">
        <v>0</v>
      </c>
      <c r="Z560" s="17">
        <v>0</v>
      </c>
      <c r="AA560" s="17">
        <v>0</v>
      </c>
      <c r="AB560" s="17">
        <v>0</v>
      </c>
      <c r="AC560" s="17">
        <v>0</v>
      </c>
      <c r="AD560" s="17">
        <v>0</v>
      </c>
    </row>
    <row r="561" spans="1:30" x14ac:dyDescent="0.25">
      <c r="A561" t="s">
        <v>323</v>
      </c>
      <c r="B561" t="s">
        <v>6622</v>
      </c>
      <c r="C561" t="s">
        <v>608</v>
      </c>
      <c r="D561" t="str">
        <f>A561&amp;VLOOKUP("key_separator", Keys!$B:$C, 2, FALSE)&amp;B561&amp;VLOOKUP("key_separator", Keys!$B:$C, 2, FALSE)&amp;C561</f>
        <v>GA|LPG propane or butane|imports</v>
      </c>
      <c r="E561" s="17">
        <v>22603300000000</v>
      </c>
      <c r="F561" s="17">
        <v>22491000000000</v>
      </c>
      <c r="G561" s="17">
        <v>23765200000000</v>
      </c>
      <c r="H561" s="17">
        <v>23956600000000</v>
      </c>
      <c r="I561" s="17">
        <v>23809200000000</v>
      </c>
      <c r="J561" s="17">
        <v>23738400000000</v>
      </c>
      <c r="K561" s="17">
        <v>23749900000000</v>
      </c>
      <c r="L561" s="17">
        <v>23908000000000</v>
      </c>
      <c r="M561" s="17">
        <v>23885700000000</v>
      </c>
      <c r="N561" s="17">
        <v>23934500000000</v>
      </c>
      <c r="O561" s="17">
        <v>24013900000000</v>
      </c>
      <c r="P561" s="17">
        <v>24111700000000</v>
      </c>
      <c r="Q561" s="17">
        <v>24271700000000</v>
      </c>
      <c r="R561" s="17">
        <v>24425900000000</v>
      </c>
      <c r="S561" s="17">
        <v>24612700000000</v>
      </c>
      <c r="T561" s="17">
        <v>24761800000000</v>
      </c>
      <c r="U561" s="17">
        <v>24888400000000</v>
      </c>
      <c r="V561" s="17">
        <v>25050100000000</v>
      </c>
      <c r="W561" s="17">
        <v>25202200000000</v>
      </c>
      <c r="X561" s="17">
        <v>25365300000000</v>
      </c>
      <c r="Y561" s="17">
        <v>25558900000000</v>
      </c>
      <c r="Z561" s="17">
        <v>25752900000000</v>
      </c>
      <c r="AA561" s="17">
        <v>25956000000000</v>
      </c>
      <c r="AB561" s="17">
        <v>26139000000000</v>
      </c>
      <c r="AC561" s="17">
        <v>26280300000000</v>
      </c>
      <c r="AD561" s="17">
        <v>26467500000000</v>
      </c>
    </row>
    <row r="562" spans="1:30" x14ac:dyDescent="0.25">
      <c r="A562" t="s">
        <v>323</v>
      </c>
      <c r="B562" t="s">
        <v>6622</v>
      </c>
      <c r="C562" t="s">
        <v>610</v>
      </c>
      <c r="D562" t="str">
        <f>A562&amp;VLOOKUP("key_separator", Keys!$B:$C, 2, FALSE)&amp;B562&amp;VLOOKUP("key_separator", Keys!$B:$C, 2, FALSE)&amp;C562</f>
        <v>GA|LPG propane or butane|exports</v>
      </c>
      <c r="E562" s="17">
        <v>0</v>
      </c>
      <c r="F562" s="17">
        <v>0</v>
      </c>
      <c r="G562" s="17">
        <v>0</v>
      </c>
      <c r="H562" s="17">
        <v>0</v>
      </c>
      <c r="I562" s="17">
        <v>0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0</v>
      </c>
      <c r="Q562" s="17">
        <v>0</v>
      </c>
      <c r="R562" s="17">
        <v>0</v>
      </c>
      <c r="S562" s="17">
        <v>0</v>
      </c>
      <c r="T562" s="17">
        <v>0</v>
      </c>
      <c r="U562" s="17">
        <v>0</v>
      </c>
      <c r="V562" s="17">
        <v>0</v>
      </c>
      <c r="W562" s="17">
        <v>0</v>
      </c>
      <c r="X562" s="17">
        <v>0</v>
      </c>
      <c r="Y562" s="17">
        <v>0</v>
      </c>
      <c r="Z562" s="17">
        <v>0</v>
      </c>
      <c r="AA562" s="17">
        <v>0</v>
      </c>
      <c r="AB562" s="17">
        <v>0</v>
      </c>
      <c r="AC562" s="17">
        <v>0</v>
      </c>
      <c r="AD562" s="17">
        <v>0</v>
      </c>
    </row>
    <row r="563" spans="1:30" x14ac:dyDescent="0.25">
      <c r="A563" t="s">
        <v>323</v>
      </c>
      <c r="B563" t="s">
        <v>6623</v>
      </c>
      <c r="C563" t="s">
        <v>605</v>
      </c>
      <c r="D563" t="str">
        <f>A563&amp;VLOOKUP("key_separator", Keys!$B:$C, 2, FALSE)&amp;B563&amp;VLOOKUP("key_separator", Keys!$B:$C, 2, FALSE)&amp;C563</f>
        <v>GA|municipal solid waste|production</v>
      </c>
      <c r="E563" s="17">
        <v>0</v>
      </c>
      <c r="F563" s="17">
        <v>0</v>
      </c>
      <c r="G563" s="17">
        <v>0</v>
      </c>
      <c r="H563" s="17">
        <v>0</v>
      </c>
      <c r="I563" s="17">
        <v>0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0</v>
      </c>
      <c r="Q563" s="17">
        <v>0</v>
      </c>
      <c r="R563" s="17">
        <v>0</v>
      </c>
      <c r="S563" s="17">
        <v>0</v>
      </c>
      <c r="T563" s="17">
        <v>0</v>
      </c>
      <c r="U563" s="17">
        <v>0</v>
      </c>
      <c r="V563" s="17">
        <v>0</v>
      </c>
      <c r="W563" s="17">
        <v>0</v>
      </c>
      <c r="X563" s="17">
        <v>0</v>
      </c>
      <c r="Y563" s="17">
        <v>0</v>
      </c>
      <c r="Z563" s="17">
        <v>0</v>
      </c>
      <c r="AA563" s="17">
        <v>0</v>
      </c>
      <c r="AB563" s="17">
        <v>0</v>
      </c>
      <c r="AC563" s="17">
        <v>0</v>
      </c>
      <c r="AD563" s="17">
        <v>0</v>
      </c>
    </row>
    <row r="564" spans="1:30" x14ac:dyDescent="0.25">
      <c r="A564" t="s">
        <v>323</v>
      </c>
      <c r="B564" t="s">
        <v>6623</v>
      </c>
      <c r="C564" t="s">
        <v>608</v>
      </c>
      <c r="D564" t="str">
        <f>A564&amp;VLOOKUP("key_separator", Keys!$B:$C, 2, FALSE)&amp;B564&amp;VLOOKUP("key_separator", Keys!$B:$C, 2, FALSE)&amp;C564</f>
        <v>GA|municipal solid waste|imports</v>
      </c>
      <c r="E564" s="17">
        <v>0</v>
      </c>
      <c r="F564" s="17">
        <v>0</v>
      </c>
      <c r="G564" s="17">
        <v>0</v>
      </c>
      <c r="H564" s="17">
        <v>0</v>
      </c>
      <c r="I564" s="17">
        <v>0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0</v>
      </c>
      <c r="Q564" s="17">
        <v>0</v>
      </c>
      <c r="R564" s="17">
        <v>0</v>
      </c>
      <c r="S564" s="17">
        <v>0</v>
      </c>
      <c r="T564" s="17">
        <v>0</v>
      </c>
      <c r="U564" s="17">
        <v>0</v>
      </c>
      <c r="V564" s="17">
        <v>0</v>
      </c>
      <c r="W564" s="17">
        <v>0</v>
      </c>
      <c r="X564" s="17">
        <v>0</v>
      </c>
      <c r="Y564" s="17">
        <v>0</v>
      </c>
      <c r="Z564" s="17">
        <v>0</v>
      </c>
      <c r="AA564" s="17">
        <v>0</v>
      </c>
      <c r="AB564" s="17">
        <v>0</v>
      </c>
      <c r="AC564" s="17">
        <v>0</v>
      </c>
      <c r="AD564" s="17">
        <v>0</v>
      </c>
    </row>
    <row r="565" spans="1:30" x14ac:dyDescent="0.25">
      <c r="A565" t="s">
        <v>323</v>
      </c>
      <c r="B565" t="s">
        <v>6623</v>
      </c>
      <c r="C565" t="s">
        <v>610</v>
      </c>
      <c r="D565" t="str">
        <f>A565&amp;VLOOKUP("key_separator", Keys!$B:$C, 2, FALSE)&amp;B565&amp;VLOOKUP("key_separator", Keys!$B:$C, 2, FALSE)&amp;C565</f>
        <v>GA|municipal solid waste|exports</v>
      </c>
      <c r="E565" s="17">
        <v>0</v>
      </c>
      <c r="F565" s="17">
        <v>0</v>
      </c>
      <c r="G565" s="17">
        <v>0</v>
      </c>
      <c r="H565" s="17">
        <v>0</v>
      </c>
      <c r="I565" s="17">
        <v>0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0</v>
      </c>
      <c r="Q565" s="17">
        <v>0</v>
      </c>
      <c r="R565" s="17">
        <v>0</v>
      </c>
      <c r="S565" s="17">
        <v>0</v>
      </c>
      <c r="T565" s="17">
        <v>0</v>
      </c>
      <c r="U565" s="17">
        <v>0</v>
      </c>
      <c r="V565" s="17">
        <v>0</v>
      </c>
      <c r="W565" s="17">
        <v>0</v>
      </c>
      <c r="X565" s="17">
        <v>0</v>
      </c>
      <c r="Y565" s="17">
        <v>0</v>
      </c>
      <c r="Z565" s="17">
        <v>0</v>
      </c>
      <c r="AA565" s="17">
        <v>0</v>
      </c>
      <c r="AB565" s="17">
        <v>0</v>
      </c>
      <c r="AC565" s="17">
        <v>0</v>
      </c>
      <c r="AD565" s="17">
        <v>0</v>
      </c>
    </row>
    <row r="566" spans="1:30" x14ac:dyDescent="0.25">
      <c r="A566" t="s">
        <v>323</v>
      </c>
      <c r="B566" t="s">
        <v>629</v>
      </c>
      <c r="C566" t="s">
        <v>605</v>
      </c>
      <c r="D566" t="str">
        <f>A566&amp;VLOOKUP("key_separator", Keys!$B:$C, 2, FALSE)&amp;B566&amp;VLOOKUP("key_separator", Keys!$B:$C, 2, FALSE)&amp;C566</f>
        <v>GA|hydrogen|production</v>
      </c>
      <c r="E566" s="17">
        <v>0</v>
      </c>
      <c r="F566" s="17">
        <v>0</v>
      </c>
      <c r="G566" s="17">
        <v>0</v>
      </c>
      <c r="H566" s="17">
        <v>0</v>
      </c>
      <c r="I566" s="17">
        <v>0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0</v>
      </c>
      <c r="Q566" s="17">
        <v>0</v>
      </c>
      <c r="R566" s="17">
        <v>0</v>
      </c>
      <c r="S566" s="17">
        <v>0</v>
      </c>
      <c r="T566" s="17">
        <v>0</v>
      </c>
      <c r="U566" s="17">
        <v>0</v>
      </c>
      <c r="V566" s="17">
        <v>0</v>
      </c>
      <c r="W566" s="17">
        <v>0</v>
      </c>
      <c r="X566" s="17">
        <v>0</v>
      </c>
      <c r="Y566" s="17">
        <v>0</v>
      </c>
      <c r="Z566" s="17">
        <v>0</v>
      </c>
      <c r="AA566" s="17">
        <v>0</v>
      </c>
      <c r="AB566" s="17">
        <v>0</v>
      </c>
      <c r="AC566" s="17">
        <v>0</v>
      </c>
      <c r="AD566" s="17">
        <v>0</v>
      </c>
    </row>
    <row r="567" spans="1:30" x14ac:dyDescent="0.25">
      <c r="A567" t="s">
        <v>323</v>
      </c>
      <c r="B567" t="s">
        <v>629</v>
      </c>
      <c r="C567" t="s">
        <v>608</v>
      </c>
      <c r="D567" t="str">
        <f>A567&amp;VLOOKUP("key_separator", Keys!$B:$C, 2, FALSE)&amp;B567&amp;VLOOKUP("key_separator", Keys!$B:$C, 2, FALSE)&amp;C567</f>
        <v>GA|hydrogen|imports</v>
      </c>
      <c r="E567" s="17">
        <v>1796390000</v>
      </c>
      <c r="F567" s="17">
        <v>2521630000</v>
      </c>
      <c r="G567" s="17">
        <v>4066140000</v>
      </c>
      <c r="H567" s="17">
        <v>6823950000</v>
      </c>
      <c r="I567" s="17">
        <v>12013100000</v>
      </c>
      <c r="J567" s="17">
        <v>21745200000</v>
      </c>
      <c r="K567" s="17">
        <v>33751900000</v>
      </c>
      <c r="L567" s="17">
        <v>47990600000</v>
      </c>
      <c r="M567" s="17">
        <v>66000900000</v>
      </c>
      <c r="N567" s="17">
        <v>87181100000</v>
      </c>
      <c r="O567" s="17">
        <v>112307000000</v>
      </c>
      <c r="P567" s="17">
        <v>138467000000</v>
      </c>
      <c r="Q567" s="17">
        <v>166194000000</v>
      </c>
      <c r="R567" s="17">
        <v>195106000000</v>
      </c>
      <c r="S567" s="17">
        <v>225030000000</v>
      </c>
      <c r="T567" s="17">
        <v>254947000000</v>
      </c>
      <c r="U567" s="17">
        <v>286042000000</v>
      </c>
      <c r="V567" s="17">
        <v>317409000000</v>
      </c>
      <c r="W567" s="17">
        <v>348239000000</v>
      </c>
      <c r="X567" s="17">
        <v>378011000000</v>
      </c>
      <c r="Y567" s="17">
        <v>405100000000</v>
      </c>
      <c r="Z567" s="17">
        <v>431702000000</v>
      </c>
      <c r="AA567" s="17">
        <v>457951000000</v>
      </c>
      <c r="AB567" s="17">
        <v>482001000000</v>
      </c>
      <c r="AC567" s="17">
        <v>505230000000</v>
      </c>
      <c r="AD567" s="17">
        <v>526578000000</v>
      </c>
    </row>
    <row r="568" spans="1:30" x14ac:dyDescent="0.25">
      <c r="A568" t="s">
        <v>323</v>
      </c>
      <c r="B568" t="s">
        <v>629</v>
      </c>
      <c r="C568" t="s">
        <v>610</v>
      </c>
      <c r="D568" t="str">
        <f>A568&amp;VLOOKUP("key_separator", Keys!$B:$C, 2, FALSE)&amp;B568&amp;VLOOKUP("key_separator", Keys!$B:$C, 2, FALSE)&amp;C568</f>
        <v>GA|hydrogen|exports</v>
      </c>
      <c r="E568" s="17">
        <v>0</v>
      </c>
      <c r="F568" s="17">
        <v>0</v>
      </c>
      <c r="G568" s="17">
        <v>0</v>
      </c>
      <c r="H568" s="17">
        <v>0</v>
      </c>
      <c r="I568" s="17">
        <v>0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0</v>
      </c>
      <c r="Q568" s="17">
        <v>0</v>
      </c>
      <c r="R568" s="17">
        <v>0</v>
      </c>
      <c r="S568" s="17">
        <v>0</v>
      </c>
      <c r="T568" s="17">
        <v>0</v>
      </c>
      <c r="U568" s="17">
        <v>0</v>
      </c>
      <c r="V568" s="17">
        <v>0</v>
      </c>
      <c r="W568" s="17">
        <v>0</v>
      </c>
      <c r="X568" s="17">
        <v>0</v>
      </c>
      <c r="Y568" s="17">
        <v>0</v>
      </c>
      <c r="Z568" s="17">
        <v>0</v>
      </c>
      <c r="AA568" s="17">
        <v>0</v>
      </c>
      <c r="AB568" s="17">
        <v>0</v>
      </c>
      <c r="AC568" s="17">
        <v>0</v>
      </c>
      <c r="AD568" s="17">
        <v>0</v>
      </c>
    </row>
    <row r="569" spans="1:30" x14ac:dyDescent="0.25">
      <c r="A569" t="s">
        <v>336</v>
      </c>
      <c r="B569" t="s">
        <v>6629</v>
      </c>
      <c r="C569" t="s">
        <v>605</v>
      </c>
      <c r="D569" t="str">
        <f>A569&amp;VLOOKUP("key_separator", Keys!$B:$C, 2, FALSE)&amp;B569&amp;VLOOKUP("key_separator", Keys!$B:$C, 2, FALSE)&amp;C569</f>
        <v>IA|electricity|production</v>
      </c>
      <c r="E569" s="17">
        <v>0</v>
      </c>
      <c r="F569" s="17">
        <v>0</v>
      </c>
      <c r="G569" s="17">
        <v>0</v>
      </c>
      <c r="H569" s="17">
        <v>0</v>
      </c>
      <c r="I569" s="17">
        <v>0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</v>
      </c>
      <c r="Q569" s="17">
        <v>0</v>
      </c>
      <c r="R569" s="17">
        <v>0</v>
      </c>
      <c r="S569" s="17">
        <v>0</v>
      </c>
      <c r="T569" s="17">
        <v>0</v>
      </c>
      <c r="U569" s="17">
        <v>0</v>
      </c>
      <c r="V569" s="17">
        <v>0</v>
      </c>
      <c r="W569" s="17">
        <v>0</v>
      </c>
      <c r="X569" s="17">
        <v>0</v>
      </c>
      <c r="Y569" s="17">
        <v>0</v>
      </c>
      <c r="Z569" s="17">
        <v>0</v>
      </c>
      <c r="AA569" s="17">
        <v>0</v>
      </c>
      <c r="AB569" s="17">
        <v>0</v>
      </c>
      <c r="AC569" s="17">
        <v>0</v>
      </c>
      <c r="AD569" s="17">
        <v>0</v>
      </c>
    </row>
    <row r="570" spans="1:30" x14ac:dyDescent="0.25">
      <c r="A570" t="s">
        <v>336</v>
      </c>
      <c r="B570" t="s">
        <v>6629</v>
      </c>
      <c r="C570" t="s">
        <v>608</v>
      </c>
      <c r="D570" t="str">
        <f>A570&amp;VLOOKUP("key_separator", Keys!$B:$C, 2, FALSE)&amp;B570&amp;VLOOKUP("key_separator", Keys!$B:$C, 2, FALSE)&amp;C570</f>
        <v>IA|electricity|imports</v>
      </c>
      <c r="E570" s="17">
        <v>0</v>
      </c>
      <c r="F570" s="17">
        <v>0</v>
      </c>
      <c r="G570" s="17">
        <v>0</v>
      </c>
      <c r="H570" s="17">
        <v>0</v>
      </c>
      <c r="I570" s="17">
        <v>0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0</v>
      </c>
      <c r="Q570" s="17">
        <v>0</v>
      </c>
      <c r="R570" s="17">
        <v>0</v>
      </c>
      <c r="S570" s="17">
        <v>0</v>
      </c>
      <c r="T570" s="17">
        <v>0</v>
      </c>
      <c r="U570" s="17">
        <v>0</v>
      </c>
      <c r="V570" s="17">
        <v>0</v>
      </c>
      <c r="W570" s="17">
        <v>0</v>
      </c>
      <c r="X570" s="17">
        <v>0</v>
      </c>
      <c r="Y570" s="17">
        <v>0</v>
      </c>
      <c r="Z570" s="17">
        <v>0</v>
      </c>
      <c r="AA570" s="17">
        <v>0</v>
      </c>
      <c r="AB570" s="17">
        <v>0</v>
      </c>
      <c r="AC570" s="17">
        <v>0</v>
      </c>
      <c r="AD570" s="17">
        <v>0</v>
      </c>
    </row>
    <row r="571" spans="1:30" x14ac:dyDescent="0.25">
      <c r="A571" t="s">
        <v>336</v>
      </c>
      <c r="B571" t="s">
        <v>6629</v>
      </c>
      <c r="C571" t="s">
        <v>610</v>
      </c>
      <c r="D571" t="str">
        <f>A571&amp;VLOOKUP("key_separator", Keys!$B:$C, 2, FALSE)&amp;B571&amp;VLOOKUP("key_separator", Keys!$B:$C, 2, FALSE)&amp;C571</f>
        <v>IA|electricity|exports</v>
      </c>
      <c r="E571" s="17">
        <v>0</v>
      </c>
      <c r="F571" s="17">
        <v>0</v>
      </c>
      <c r="G571" s="17">
        <v>0</v>
      </c>
      <c r="H571" s="17">
        <v>0</v>
      </c>
      <c r="I571" s="17">
        <v>0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0</v>
      </c>
      <c r="Q571" s="17">
        <v>0</v>
      </c>
      <c r="R571" s="17">
        <v>0</v>
      </c>
      <c r="S571" s="17">
        <v>0</v>
      </c>
      <c r="T571" s="17">
        <v>0</v>
      </c>
      <c r="U571" s="17">
        <v>0</v>
      </c>
      <c r="V571" s="17">
        <v>0</v>
      </c>
      <c r="W571" s="17">
        <v>0</v>
      </c>
      <c r="X571" s="17">
        <v>0</v>
      </c>
      <c r="Y571" s="17">
        <v>0</v>
      </c>
      <c r="Z571" s="17">
        <v>0</v>
      </c>
      <c r="AA571" s="17">
        <v>0</v>
      </c>
      <c r="AB571" s="17">
        <v>0</v>
      </c>
      <c r="AC571" s="17">
        <v>0</v>
      </c>
      <c r="AD571" s="17">
        <v>0</v>
      </c>
    </row>
    <row r="572" spans="1:30" x14ac:dyDescent="0.25">
      <c r="A572" t="s">
        <v>336</v>
      </c>
      <c r="B572" t="s">
        <v>6610</v>
      </c>
      <c r="C572" t="s">
        <v>605</v>
      </c>
      <c r="D572" t="str">
        <f>A572&amp;VLOOKUP("key_separator", Keys!$B:$C, 2, FALSE)&amp;B572&amp;VLOOKUP("key_separator", Keys!$B:$C, 2, FALSE)&amp;C572</f>
        <v>IA|hard coal|production</v>
      </c>
      <c r="E572" s="17">
        <v>0</v>
      </c>
      <c r="F572" s="17">
        <v>0</v>
      </c>
      <c r="G572" s="17">
        <v>0</v>
      </c>
      <c r="H572" s="17">
        <v>0</v>
      </c>
      <c r="I572" s="17">
        <v>0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0</v>
      </c>
      <c r="Q572" s="17">
        <v>0</v>
      </c>
      <c r="R572" s="17">
        <v>0</v>
      </c>
      <c r="S572" s="17">
        <v>0</v>
      </c>
      <c r="T572" s="17">
        <v>0</v>
      </c>
      <c r="U572" s="17">
        <v>0</v>
      </c>
      <c r="V572" s="17">
        <v>0</v>
      </c>
      <c r="W572" s="17">
        <v>0</v>
      </c>
      <c r="X572" s="17">
        <v>0</v>
      </c>
      <c r="Y572" s="17">
        <v>0</v>
      </c>
      <c r="Z572" s="17">
        <v>0</v>
      </c>
      <c r="AA572" s="17">
        <v>0</v>
      </c>
      <c r="AB572" s="17">
        <v>0</v>
      </c>
      <c r="AC572" s="17">
        <v>0</v>
      </c>
      <c r="AD572" s="17">
        <v>0</v>
      </c>
    </row>
    <row r="573" spans="1:30" x14ac:dyDescent="0.25">
      <c r="A573" t="s">
        <v>336</v>
      </c>
      <c r="B573" t="s">
        <v>6610</v>
      </c>
      <c r="C573" t="s">
        <v>608</v>
      </c>
      <c r="D573" t="str">
        <f>A573&amp;VLOOKUP("key_separator", Keys!$B:$C, 2, FALSE)&amp;B573&amp;VLOOKUP("key_separator", Keys!$B:$C, 2, FALSE)&amp;C573</f>
        <v>IA|hard coal|imports</v>
      </c>
      <c r="E573" s="17">
        <v>213124000000000</v>
      </c>
      <c r="F573" s="17">
        <v>241818000000000</v>
      </c>
      <c r="G573" s="17">
        <v>244306000000000</v>
      </c>
      <c r="H573" s="17">
        <v>251349000000000</v>
      </c>
      <c r="I573" s="17">
        <v>256826000000000</v>
      </c>
      <c r="J573" s="17">
        <v>266959000000000</v>
      </c>
      <c r="K573" s="17">
        <v>271225000000000</v>
      </c>
      <c r="L573" s="17">
        <v>272633000000000</v>
      </c>
      <c r="M573" s="17">
        <v>275187000000000</v>
      </c>
      <c r="N573" s="17">
        <v>277907000000000</v>
      </c>
      <c r="O573" s="17">
        <v>279488000000000</v>
      </c>
      <c r="P573" s="17">
        <v>284106000000000</v>
      </c>
      <c r="Q573" s="17">
        <v>287900000000000</v>
      </c>
      <c r="R573" s="17">
        <v>290759000000000</v>
      </c>
      <c r="S573" s="17">
        <v>295425000000000</v>
      </c>
      <c r="T573" s="17">
        <v>297092000000000</v>
      </c>
      <c r="U573" s="17">
        <v>300432000000000</v>
      </c>
      <c r="V573" s="17">
        <v>301863000000000</v>
      </c>
      <c r="W573" s="17">
        <v>292861000000000</v>
      </c>
      <c r="X573" s="17">
        <v>283448000000000</v>
      </c>
      <c r="Y573" s="17">
        <v>280480000000000</v>
      </c>
      <c r="Z573" s="17">
        <v>283937000000000</v>
      </c>
      <c r="AA573" s="17">
        <v>288093000000000</v>
      </c>
      <c r="AB573" s="17">
        <v>292661000000000</v>
      </c>
      <c r="AC573" s="17">
        <v>296611000000000</v>
      </c>
      <c r="AD573" s="17">
        <v>300072000000000</v>
      </c>
    </row>
    <row r="574" spans="1:30" x14ac:dyDescent="0.25">
      <c r="A574" t="s">
        <v>336</v>
      </c>
      <c r="B574" t="s">
        <v>6610</v>
      </c>
      <c r="C574" t="s">
        <v>610</v>
      </c>
      <c r="D574" t="str">
        <f>A574&amp;VLOOKUP("key_separator", Keys!$B:$C, 2, FALSE)&amp;B574&amp;VLOOKUP("key_separator", Keys!$B:$C, 2, FALSE)&amp;C574</f>
        <v>IA|hard coal|exports</v>
      </c>
      <c r="E574" s="17">
        <v>0</v>
      </c>
      <c r="F574" s="17">
        <v>0</v>
      </c>
      <c r="G574" s="17">
        <v>0</v>
      </c>
      <c r="H574" s="17">
        <v>0</v>
      </c>
      <c r="I574" s="17">
        <v>0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0</v>
      </c>
      <c r="Q574" s="17">
        <v>0</v>
      </c>
      <c r="R574" s="17">
        <v>0</v>
      </c>
      <c r="S574" s="17">
        <v>0</v>
      </c>
      <c r="T574" s="17">
        <v>0</v>
      </c>
      <c r="U574" s="17">
        <v>0</v>
      </c>
      <c r="V574" s="17">
        <v>0</v>
      </c>
      <c r="W574" s="17">
        <v>0</v>
      </c>
      <c r="X574" s="17">
        <v>0</v>
      </c>
      <c r="Y574" s="17">
        <v>0</v>
      </c>
      <c r="Z574" s="17">
        <v>0</v>
      </c>
      <c r="AA574" s="17">
        <v>0</v>
      </c>
      <c r="AB574" s="17">
        <v>0</v>
      </c>
      <c r="AC574" s="17">
        <v>0</v>
      </c>
      <c r="AD574" s="17">
        <v>0</v>
      </c>
    </row>
    <row r="575" spans="1:30" x14ac:dyDescent="0.25">
      <c r="A575" t="s">
        <v>336</v>
      </c>
      <c r="B575" t="s">
        <v>6611</v>
      </c>
      <c r="C575" t="s">
        <v>605</v>
      </c>
      <c r="D575" t="str">
        <f>A575&amp;VLOOKUP("key_separator", Keys!$B:$C, 2, FALSE)&amp;B575&amp;VLOOKUP("key_separator", Keys!$B:$C, 2, FALSE)&amp;C575</f>
        <v>IA|natural gas|production</v>
      </c>
      <c r="E575" s="17">
        <v>0</v>
      </c>
      <c r="F575" s="17">
        <v>0</v>
      </c>
      <c r="G575" s="17">
        <v>0</v>
      </c>
      <c r="H575" s="17">
        <v>0</v>
      </c>
      <c r="I575" s="17">
        <v>0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0</v>
      </c>
      <c r="Q575" s="17">
        <v>0</v>
      </c>
      <c r="R575" s="17">
        <v>0</v>
      </c>
      <c r="S575" s="17">
        <v>0</v>
      </c>
      <c r="T575" s="17">
        <v>0</v>
      </c>
      <c r="U575" s="17">
        <v>0</v>
      </c>
      <c r="V575" s="17">
        <v>0</v>
      </c>
      <c r="W575" s="17">
        <v>0</v>
      </c>
      <c r="X575" s="17">
        <v>0</v>
      </c>
      <c r="Y575" s="17">
        <v>0</v>
      </c>
      <c r="Z575" s="17">
        <v>0</v>
      </c>
      <c r="AA575" s="17">
        <v>0</v>
      </c>
      <c r="AB575" s="17">
        <v>0</v>
      </c>
      <c r="AC575" s="17">
        <v>0</v>
      </c>
      <c r="AD575" s="17">
        <v>0</v>
      </c>
    </row>
    <row r="576" spans="1:30" x14ac:dyDescent="0.25">
      <c r="A576" t="s">
        <v>336</v>
      </c>
      <c r="B576" t="s">
        <v>6611</v>
      </c>
      <c r="C576" t="s">
        <v>608</v>
      </c>
      <c r="D576" t="str">
        <f>A576&amp;VLOOKUP("key_separator", Keys!$B:$C, 2, FALSE)&amp;B576&amp;VLOOKUP("key_separator", Keys!$B:$C, 2, FALSE)&amp;C576</f>
        <v>IA|natural gas|imports</v>
      </c>
      <c r="E576" s="17">
        <v>2010470000000000</v>
      </c>
      <c r="F576" s="17">
        <v>1847140000000000</v>
      </c>
      <c r="G576" s="17">
        <v>1718380000000000</v>
      </c>
      <c r="H576" s="17">
        <v>1638320000000000</v>
      </c>
      <c r="I576" s="17">
        <v>1559710000000000</v>
      </c>
      <c r="J576" s="17">
        <v>1525070000000000</v>
      </c>
      <c r="K576" s="17">
        <v>1628060000000000</v>
      </c>
      <c r="L576" s="17">
        <v>1736930000000000</v>
      </c>
      <c r="M576" s="17">
        <v>1824820000000000</v>
      </c>
      <c r="N576" s="17">
        <v>1963550000000000</v>
      </c>
      <c r="O576" s="17">
        <v>2080950000000000</v>
      </c>
      <c r="P576" s="17">
        <v>2187540000000000</v>
      </c>
      <c r="Q576" s="17">
        <v>2284560000000000</v>
      </c>
      <c r="R576" s="17">
        <v>2343780000000000</v>
      </c>
      <c r="S576" s="17">
        <v>2502860000000000</v>
      </c>
      <c r="T576" s="17">
        <v>2643560000000000</v>
      </c>
      <c r="U576" s="17">
        <v>2750670000000000</v>
      </c>
      <c r="V576" s="17">
        <v>2805070000000000</v>
      </c>
      <c r="W576" s="17">
        <v>2848500000000000</v>
      </c>
      <c r="X576" s="17">
        <v>2880250000000000</v>
      </c>
      <c r="Y576" s="17">
        <v>2883500000000000</v>
      </c>
      <c r="Z576" s="17">
        <v>2887460000000000</v>
      </c>
      <c r="AA576" s="17">
        <v>2881670000000000</v>
      </c>
      <c r="AB576" s="17">
        <v>2884680000000000</v>
      </c>
      <c r="AC576" s="17">
        <v>2869290000000000</v>
      </c>
      <c r="AD576" s="17">
        <v>2841190000000000</v>
      </c>
    </row>
    <row r="577" spans="1:30" x14ac:dyDescent="0.25">
      <c r="A577" t="s">
        <v>336</v>
      </c>
      <c r="B577" t="s">
        <v>6611</v>
      </c>
      <c r="C577" t="s">
        <v>610</v>
      </c>
      <c r="D577" t="str">
        <f>A577&amp;VLOOKUP("key_separator", Keys!$B:$C, 2, FALSE)&amp;B577&amp;VLOOKUP("key_separator", Keys!$B:$C, 2, FALSE)&amp;C577</f>
        <v>IA|natural gas|exports</v>
      </c>
      <c r="E577" s="17">
        <v>1573230000000000</v>
      </c>
      <c r="F577" s="17">
        <v>1426400000000000</v>
      </c>
      <c r="G577" s="17">
        <v>1296800000000000</v>
      </c>
      <c r="H577" s="17">
        <v>1216000000000000</v>
      </c>
      <c r="I577" s="17">
        <v>1140250000000000</v>
      </c>
      <c r="J577" s="17">
        <v>1108830000000000</v>
      </c>
      <c r="K577" s="17">
        <v>1213700000000000</v>
      </c>
      <c r="L577" s="17">
        <v>1322260000000000</v>
      </c>
      <c r="M577" s="17">
        <v>1408800000000000</v>
      </c>
      <c r="N577" s="17">
        <v>1545280000000000</v>
      </c>
      <c r="O577" s="17">
        <v>1664660000000000</v>
      </c>
      <c r="P577" s="17">
        <v>1768380000000000</v>
      </c>
      <c r="Q577" s="17">
        <v>1862680000000000</v>
      </c>
      <c r="R577" s="17">
        <v>1923810000000000</v>
      </c>
      <c r="S577" s="17">
        <v>2078060000000000</v>
      </c>
      <c r="T577" s="17">
        <v>2218330000000000</v>
      </c>
      <c r="U577" s="17">
        <v>2322210000000000</v>
      </c>
      <c r="V577" s="17">
        <v>2371200000000000</v>
      </c>
      <c r="W577" s="17">
        <v>2419450000000000</v>
      </c>
      <c r="X577" s="17">
        <v>2452500000000000</v>
      </c>
      <c r="Y577" s="17">
        <v>2452340000000000</v>
      </c>
      <c r="Z577" s="17">
        <v>2450970000000000</v>
      </c>
      <c r="AA577" s="17">
        <v>2439370000000000</v>
      </c>
      <c r="AB577" s="17">
        <v>2436840000000000</v>
      </c>
      <c r="AC577" s="17">
        <v>2416820000000000</v>
      </c>
      <c r="AD577" s="17">
        <v>2383180000000000</v>
      </c>
    </row>
    <row r="578" spans="1:30" x14ac:dyDescent="0.25">
      <c r="A578" t="s">
        <v>336</v>
      </c>
      <c r="B578" t="s">
        <v>626</v>
      </c>
      <c r="C578" t="s">
        <v>605</v>
      </c>
      <c r="D578" t="str">
        <f>A578&amp;VLOOKUP("key_separator", Keys!$B:$C, 2, FALSE)&amp;B578&amp;VLOOKUP("key_separator", Keys!$B:$C, 2, FALSE)&amp;C578</f>
        <v>IA|nuclear|production</v>
      </c>
      <c r="E578" s="17">
        <v>0</v>
      </c>
      <c r="F578" s="17">
        <v>0</v>
      </c>
      <c r="G578" s="17">
        <v>0</v>
      </c>
      <c r="H578" s="17">
        <v>0</v>
      </c>
      <c r="I578" s="17">
        <v>0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0</v>
      </c>
      <c r="Q578" s="17">
        <v>0</v>
      </c>
      <c r="R578" s="17">
        <v>0</v>
      </c>
      <c r="S578" s="17">
        <v>0</v>
      </c>
      <c r="T578" s="17">
        <v>0</v>
      </c>
      <c r="U578" s="17">
        <v>0</v>
      </c>
      <c r="V578" s="17">
        <v>0</v>
      </c>
      <c r="W578" s="17">
        <v>0</v>
      </c>
      <c r="X578" s="17">
        <v>0</v>
      </c>
      <c r="Y578" s="17">
        <v>0</v>
      </c>
      <c r="Z578" s="17">
        <v>0</v>
      </c>
      <c r="AA578" s="17">
        <v>0</v>
      </c>
      <c r="AB578" s="17">
        <v>0</v>
      </c>
      <c r="AC578" s="17">
        <v>0</v>
      </c>
      <c r="AD578" s="17">
        <v>0</v>
      </c>
    </row>
    <row r="579" spans="1:30" x14ac:dyDescent="0.25">
      <c r="A579" t="s">
        <v>336</v>
      </c>
      <c r="B579" t="s">
        <v>626</v>
      </c>
      <c r="C579" t="s">
        <v>608</v>
      </c>
      <c r="D579" t="str">
        <f>A579&amp;VLOOKUP("key_separator", Keys!$B:$C, 2, FALSE)&amp;B579&amp;VLOOKUP("key_separator", Keys!$B:$C, 2, FALSE)&amp;C579</f>
        <v>IA|nuclear|imports</v>
      </c>
      <c r="E579" s="17">
        <v>0</v>
      </c>
      <c r="F579" s="17">
        <v>0</v>
      </c>
      <c r="G579" s="17">
        <v>0</v>
      </c>
      <c r="H579" s="17">
        <v>0</v>
      </c>
      <c r="I579" s="17">
        <v>0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0</v>
      </c>
      <c r="Q579" s="17">
        <v>0</v>
      </c>
      <c r="R579" s="17">
        <v>0</v>
      </c>
      <c r="S579" s="17">
        <v>0</v>
      </c>
      <c r="T579" s="17">
        <v>0</v>
      </c>
      <c r="U579" s="17">
        <v>0</v>
      </c>
      <c r="V579" s="17">
        <v>0</v>
      </c>
      <c r="W579" s="17">
        <v>0</v>
      </c>
      <c r="X579" s="17">
        <v>0</v>
      </c>
      <c r="Y579" s="17">
        <v>0</v>
      </c>
      <c r="Z579" s="17">
        <v>0</v>
      </c>
      <c r="AA579" s="17">
        <v>0</v>
      </c>
      <c r="AB579" s="17">
        <v>0</v>
      </c>
      <c r="AC579" s="17">
        <v>0</v>
      </c>
      <c r="AD579" s="17">
        <v>0</v>
      </c>
    </row>
    <row r="580" spans="1:30" x14ac:dyDescent="0.25">
      <c r="A580" t="s">
        <v>336</v>
      </c>
      <c r="B580" t="s">
        <v>626</v>
      </c>
      <c r="C580" t="s">
        <v>610</v>
      </c>
      <c r="D580" t="str">
        <f>A580&amp;VLOOKUP("key_separator", Keys!$B:$C, 2, FALSE)&amp;B580&amp;VLOOKUP("key_separator", Keys!$B:$C, 2, FALSE)&amp;C580</f>
        <v>IA|nuclear|exports</v>
      </c>
      <c r="E580" s="17">
        <v>0</v>
      </c>
      <c r="F580" s="17">
        <v>0</v>
      </c>
      <c r="G580" s="17">
        <v>0</v>
      </c>
      <c r="H580" s="17">
        <v>0</v>
      </c>
      <c r="I580" s="17">
        <v>0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0</v>
      </c>
      <c r="Q580" s="17">
        <v>0</v>
      </c>
      <c r="R580" s="17">
        <v>0</v>
      </c>
      <c r="S580" s="17">
        <v>0</v>
      </c>
      <c r="T580" s="17">
        <v>0</v>
      </c>
      <c r="U580" s="17">
        <v>0</v>
      </c>
      <c r="V580" s="17">
        <v>0</v>
      </c>
      <c r="W580" s="17">
        <v>0</v>
      </c>
      <c r="X580" s="17">
        <v>0</v>
      </c>
      <c r="Y580" s="17">
        <v>0</v>
      </c>
      <c r="Z580" s="17">
        <v>0</v>
      </c>
      <c r="AA580" s="17">
        <v>0</v>
      </c>
      <c r="AB580" s="17">
        <v>0</v>
      </c>
      <c r="AC580" s="17">
        <v>0</v>
      </c>
      <c r="AD580" s="17">
        <v>0</v>
      </c>
    </row>
    <row r="581" spans="1:30" x14ac:dyDescent="0.25">
      <c r="A581" t="s">
        <v>336</v>
      </c>
      <c r="B581" t="s">
        <v>6630</v>
      </c>
      <c r="C581" t="s">
        <v>605</v>
      </c>
      <c r="D581" t="str">
        <f>A581&amp;VLOOKUP("key_separator", Keys!$B:$C, 2, FALSE)&amp;B581&amp;VLOOKUP("key_separator", Keys!$B:$C, 2, FALSE)&amp;C581</f>
        <v>IA|hydro|production</v>
      </c>
      <c r="E581" s="17">
        <v>0</v>
      </c>
      <c r="F581" s="17">
        <v>0</v>
      </c>
      <c r="G581" s="17">
        <v>0</v>
      </c>
      <c r="H581" s="17">
        <v>0</v>
      </c>
      <c r="I581" s="17">
        <v>0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0</v>
      </c>
      <c r="Q581" s="17">
        <v>0</v>
      </c>
      <c r="R581" s="17">
        <v>0</v>
      </c>
      <c r="S581" s="17">
        <v>0</v>
      </c>
      <c r="T581" s="17">
        <v>0</v>
      </c>
      <c r="U581" s="17">
        <v>0</v>
      </c>
      <c r="V581" s="17">
        <v>0</v>
      </c>
      <c r="W581" s="17">
        <v>0</v>
      </c>
      <c r="X581" s="17">
        <v>0</v>
      </c>
      <c r="Y581" s="17">
        <v>0</v>
      </c>
      <c r="Z581" s="17">
        <v>0</v>
      </c>
      <c r="AA581" s="17">
        <v>0</v>
      </c>
      <c r="AB581" s="17">
        <v>0</v>
      </c>
      <c r="AC581" s="17">
        <v>0</v>
      </c>
      <c r="AD581" s="17">
        <v>0</v>
      </c>
    </row>
    <row r="582" spans="1:30" x14ac:dyDescent="0.25">
      <c r="A582" t="s">
        <v>336</v>
      </c>
      <c r="B582" t="s">
        <v>6630</v>
      </c>
      <c r="C582" t="s">
        <v>608</v>
      </c>
      <c r="D582" t="str">
        <f>A582&amp;VLOOKUP("key_separator", Keys!$B:$C, 2, FALSE)&amp;B582&amp;VLOOKUP("key_separator", Keys!$B:$C, 2, FALSE)&amp;C582</f>
        <v>IA|hydro|imports</v>
      </c>
      <c r="E582" s="17">
        <v>0</v>
      </c>
      <c r="F582" s="17">
        <v>0</v>
      </c>
      <c r="G582" s="17">
        <v>0</v>
      </c>
      <c r="H582" s="17">
        <v>0</v>
      </c>
      <c r="I582" s="17">
        <v>0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0</v>
      </c>
      <c r="Q582" s="17">
        <v>0</v>
      </c>
      <c r="R582" s="17">
        <v>0</v>
      </c>
      <c r="S582" s="17">
        <v>0</v>
      </c>
      <c r="T582" s="17">
        <v>0</v>
      </c>
      <c r="U582" s="17">
        <v>0</v>
      </c>
      <c r="V582" s="17">
        <v>0</v>
      </c>
      <c r="W582" s="17">
        <v>0</v>
      </c>
      <c r="X582" s="17">
        <v>0</v>
      </c>
      <c r="Y582" s="17">
        <v>0</v>
      </c>
      <c r="Z582" s="17">
        <v>0</v>
      </c>
      <c r="AA582" s="17">
        <v>0</v>
      </c>
      <c r="AB582" s="17">
        <v>0</v>
      </c>
      <c r="AC582" s="17">
        <v>0</v>
      </c>
      <c r="AD582" s="17">
        <v>0</v>
      </c>
    </row>
    <row r="583" spans="1:30" x14ac:dyDescent="0.25">
      <c r="A583" t="s">
        <v>336</v>
      </c>
      <c r="B583" t="s">
        <v>6630</v>
      </c>
      <c r="C583" t="s">
        <v>610</v>
      </c>
      <c r="D583" t="str">
        <f>A583&amp;VLOOKUP("key_separator", Keys!$B:$C, 2, FALSE)&amp;B583&amp;VLOOKUP("key_separator", Keys!$B:$C, 2, FALSE)&amp;C583</f>
        <v>IA|hydro|exports</v>
      </c>
      <c r="E583" s="17">
        <v>0</v>
      </c>
      <c r="F583" s="17">
        <v>0</v>
      </c>
      <c r="G583" s="17">
        <v>0</v>
      </c>
      <c r="H583" s="17">
        <v>0</v>
      </c>
      <c r="I583" s="17">
        <v>0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0</v>
      </c>
      <c r="Q583" s="17">
        <v>0</v>
      </c>
      <c r="R583" s="17">
        <v>0</v>
      </c>
      <c r="S583" s="17">
        <v>0</v>
      </c>
      <c r="T583" s="17">
        <v>0</v>
      </c>
      <c r="U583" s="17">
        <v>0</v>
      </c>
      <c r="V583" s="17">
        <v>0</v>
      </c>
      <c r="W583" s="17">
        <v>0</v>
      </c>
      <c r="X583" s="17">
        <v>0</v>
      </c>
      <c r="Y583" s="17">
        <v>0</v>
      </c>
      <c r="Z583" s="17">
        <v>0</v>
      </c>
      <c r="AA583" s="17">
        <v>0</v>
      </c>
      <c r="AB583" s="17">
        <v>0</v>
      </c>
      <c r="AC583" s="17">
        <v>0</v>
      </c>
      <c r="AD583" s="17">
        <v>0</v>
      </c>
    </row>
    <row r="584" spans="1:30" x14ac:dyDescent="0.25">
      <c r="A584" t="s">
        <v>336</v>
      </c>
      <c r="B584" t="s">
        <v>6631</v>
      </c>
      <c r="C584" t="s">
        <v>605</v>
      </c>
      <c r="D584" t="str">
        <f>A584&amp;VLOOKUP("key_separator", Keys!$B:$C, 2, FALSE)&amp;B584&amp;VLOOKUP("key_separator", Keys!$B:$C, 2, FALSE)&amp;C584</f>
        <v>IA|wind|production</v>
      </c>
      <c r="E584" s="17">
        <v>0</v>
      </c>
      <c r="F584" s="17">
        <v>0</v>
      </c>
      <c r="G584" s="17">
        <v>0</v>
      </c>
      <c r="H584" s="17">
        <v>0</v>
      </c>
      <c r="I584" s="17">
        <v>0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0</v>
      </c>
      <c r="Q584" s="17">
        <v>0</v>
      </c>
      <c r="R584" s="17">
        <v>0</v>
      </c>
      <c r="S584" s="17">
        <v>0</v>
      </c>
      <c r="T584" s="17">
        <v>0</v>
      </c>
      <c r="U584" s="17">
        <v>0</v>
      </c>
      <c r="V584" s="17">
        <v>0</v>
      </c>
      <c r="W584" s="17">
        <v>0</v>
      </c>
      <c r="X584" s="17">
        <v>0</v>
      </c>
      <c r="Y584" s="17">
        <v>0</v>
      </c>
      <c r="Z584" s="17">
        <v>0</v>
      </c>
      <c r="AA584" s="17">
        <v>0</v>
      </c>
      <c r="AB584" s="17">
        <v>0</v>
      </c>
      <c r="AC584" s="17">
        <v>0</v>
      </c>
      <c r="AD584" s="17">
        <v>0</v>
      </c>
    </row>
    <row r="585" spans="1:30" x14ac:dyDescent="0.25">
      <c r="A585" t="s">
        <v>336</v>
      </c>
      <c r="B585" t="s">
        <v>6631</v>
      </c>
      <c r="C585" t="s">
        <v>608</v>
      </c>
      <c r="D585" t="str">
        <f>A585&amp;VLOOKUP("key_separator", Keys!$B:$C, 2, FALSE)&amp;B585&amp;VLOOKUP("key_separator", Keys!$B:$C, 2, FALSE)&amp;C585</f>
        <v>IA|wind|imports</v>
      </c>
      <c r="E585" s="17">
        <v>0</v>
      </c>
      <c r="F585" s="17">
        <v>0</v>
      </c>
      <c r="G585" s="17">
        <v>0</v>
      </c>
      <c r="H585" s="17">
        <v>0</v>
      </c>
      <c r="I585" s="17">
        <v>0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0</v>
      </c>
      <c r="Q585" s="17">
        <v>0</v>
      </c>
      <c r="R585" s="17">
        <v>0</v>
      </c>
      <c r="S585" s="17">
        <v>0</v>
      </c>
      <c r="T585" s="17">
        <v>0</v>
      </c>
      <c r="U585" s="17">
        <v>0</v>
      </c>
      <c r="V585" s="17">
        <v>0</v>
      </c>
      <c r="W585" s="17">
        <v>0</v>
      </c>
      <c r="X585" s="17">
        <v>0</v>
      </c>
      <c r="Y585" s="17">
        <v>0</v>
      </c>
      <c r="Z585" s="17">
        <v>0</v>
      </c>
      <c r="AA585" s="17">
        <v>0</v>
      </c>
      <c r="AB585" s="17">
        <v>0</v>
      </c>
      <c r="AC585" s="17">
        <v>0</v>
      </c>
      <c r="AD585" s="17">
        <v>0</v>
      </c>
    </row>
    <row r="586" spans="1:30" x14ac:dyDescent="0.25">
      <c r="A586" t="s">
        <v>336</v>
      </c>
      <c r="B586" t="s">
        <v>6631</v>
      </c>
      <c r="C586" t="s">
        <v>610</v>
      </c>
      <c r="D586" t="str">
        <f>A586&amp;VLOOKUP("key_separator", Keys!$B:$C, 2, FALSE)&amp;B586&amp;VLOOKUP("key_separator", Keys!$B:$C, 2, FALSE)&amp;C586</f>
        <v>IA|wind|exports</v>
      </c>
      <c r="E586" s="17">
        <v>0</v>
      </c>
      <c r="F586" s="17">
        <v>0</v>
      </c>
      <c r="G586" s="17">
        <v>0</v>
      </c>
      <c r="H586" s="17">
        <v>0</v>
      </c>
      <c r="I586" s="17">
        <v>0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</v>
      </c>
      <c r="Q586" s="17">
        <v>0</v>
      </c>
      <c r="R586" s="17">
        <v>0</v>
      </c>
      <c r="S586" s="17">
        <v>0</v>
      </c>
      <c r="T586" s="17">
        <v>0</v>
      </c>
      <c r="U586" s="17">
        <v>0</v>
      </c>
      <c r="V586" s="17">
        <v>0</v>
      </c>
      <c r="W586" s="17">
        <v>0</v>
      </c>
      <c r="X586" s="17">
        <v>0</v>
      </c>
      <c r="Y586" s="17">
        <v>0</v>
      </c>
      <c r="Z586" s="17">
        <v>0</v>
      </c>
      <c r="AA586" s="17">
        <v>0</v>
      </c>
      <c r="AB586" s="17">
        <v>0</v>
      </c>
      <c r="AC586" s="17">
        <v>0</v>
      </c>
      <c r="AD586" s="17">
        <v>0</v>
      </c>
    </row>
    <row r="587" spans="1:30" x14ac:dyDescent="0.25">
      <c r="A587" t="s">
        <v>336</v>
      </c>
      <c r="B587" t="s">
        <v>6632</v>
      </c>
      <c r="C587" t="s">
        <v>605</v>
      </c>
      <c r="D587" t="str">
        <f>A587&amp;VLOOKUP("key_separator", Keys!$B:$C, 2, FALSE)&amp;B587&amp;VLOOKUP("key_separator", Keys!$B:$C, 2, FALSE)&amp;C587</f>
        <v>IA|solar|production</v>
      </c>
      <c r="E587" s="17">
        <v>0</v>
      </c>
      <c r="F587" s="17">
        <v>0</v>
      </c>
      <c r="G587" s="17">
        <v>0</v>
      </c>
      <c r="H587" s="17">
        <v>0</v>
      </c>
      <c r="I587" s="17">
        <v>0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0</v>
      </c>
      <c r="Q587" s="17">
        <v>0</v>
      </c>
      <c r="R587" s="17">
        <v>0</v>
      </c>
      <c r="S587" s="17">
        <v>0</v>
      </c>
      <c r="T587" s="17">
        <v>0</v>
      </c>
      <c r="U587" s="17">
        <v>0</v>
      </c>
      <c r="V587" s="17">
        <v>0</v>
      </c>
      <c r="W587" s="17">
        <v>0</v>
      </c>
      <c r="X587" s="17">
        <v>0</v>
      </c>
      <c r="Y587" s="17">
        <v>0</v>
      </c>
      <c r="Z587" s="17">
        <v>0</v>
      </c>
      <c r="AA587" s="17">
        <v>0</v>
      </c>
      <c r="AB587" s="17">
        <v>0</v>
      </c>
      <c r="AC587" s="17">
        <v>0</v>
      </c>
      <c r="AD587" s="17">
        <v>0</v>
      </c>
    </row>
    <row r="588" spans="1:30" x14ac:dyDescent="0.25">
      <c r="A588" t="s">
        <v>336</v>
      </c>
      <c r="B588" t="s">
        <v>6632</v>
      </c>
      <c r="C588" t="s">
        <v>608</v>
      </c>
      <c r="D588" t="str">
        <f>A588&amp;VLOOKUP("key_separator", Keys!$B:$C, 2, FALSE)&amp;B588&amp;VLOOKUP("key_separator", Keys!$B:$C, 2, FALSE)&amp;C588</f>
        <v>IA|solar|imports</v>
      </c>
      <c r="E588" s="17">
        <v>0</v>
      </c>
      <c r="F588" s="17">
        <v>0</v>
      </c>
      <c r="G588" s="17">
        <v>0</v>
      </c>
      <c r="H588" s="17">
        <v>0</v>
      </c>
      <c r="I588" s="17">
        <v>0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0</v>
      </c>
      <c r="Q588" s="17">
        <v>0</v>
      </c>
      <c r="R588" s="17">
        <v>0</v>
      </c>
      <c r="S588" s="17">
        <v>0</v>
      </c>
      <c r="T588" s="17">
        <v>0</v>
      </c>
      <c r="U588" s="17">
        <v>0</v>
      </c>
      <c r="V588" s="17">
        <v>0</v>
      </c>
      <c r="W588" s="17">
        <v>0</v>
      </c>
      <c r="X588" s="17">
        <v>0</v>
      </c>
      <c r="Y588" s="17">
        <v>0</v>
      </c>
      <c r="Z588" s="17">
        <v>0</v>
      </c>
      <c r="AA588" s="17">
        <v>0</v>
      </c>
      <c r="AB588" s="17">
        <v>0</v>
      </c>
      <c r="AC588" s="17">
        <v>0</v>
      </c>
      <c r="AD588" s="17">
        <v>0</v>
      </c>
    </row>
    <row r="589" spans="1:30" x14ac:dyDescent="0.25">
      <c r="A589" t="s">
        <v>336</v>
      </c>
      <c r="B589" t="s">
        <v>6632</v>
      </c>
      <c r="C589" t="s">
        <v>610</v>
      </c>
      <c r="D589" t="str">
        <f>A589&amp;VLOOKUP("key_separator", Keys!$B:$C, 2, FALSE)&amp;B589&amp;VLOOKUP("key_separator", Keys!$B:$C, 2, FALSE)&amp;C589</f>
        <v>IA|solar|exports</v>
      </c>
      <c r="E589" s="17">
        <v>0</v>
      </c>
      <c r="F589" s="17">
        <v>0</v>
      </c>
      <c r="G589" s="17">
        <v>0</v>
      </c>
      <c r="H589" s="17">
        <v>0</v>
      </c>
      <c r="I589" s="17">
        <v>0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0</v>
      </c>
      <c r="Q589" s="17">
        <v>0</v>
      </c>
      <c r="R589" s="17">
        <v>0</v>
      </c>
      <c r="S589" s="17">
        <v>0</v>
      </c>
      <c r="T589" s="17">
        <v>0</v>
      </c>
      <c r="U589" s="17">
        <v>0</v>
      </c>
      <c r="V589" s="17">
        <v>0</v>
      </c>
      <c r="W589" s="17">
        <v>0</v>
      </c>
      <c r="X589" s="17">
        <v>0</v>
      </c>
      <c r="Y589" s="17">
        <v>0</v>
      </c>
      <c r="Z589" s="17">
        <v>0</v>
      </c>
      <c r="AA589" s="17">
        <v>0</v>
      </c>
      <c r="AB589" s="17">
        <v>0</v>
      </c>
      <c r="AC589" s="17">
        <v>0</v>
      </c>
      <c r="AD589" s="17">
        <v>0</v>
      </c>
    </row>
    <row r="590" spans="1:30" x14ac:dyDescent="0.25">
      <c r="A590" t="s">
        <v>336</v>
      </c>
      <c r="B590" t="s">
        <v>6615</v>
      </c>
      <c r="C590" t="s">
        <v>605</v>
      </c>
      <c r="D590" t="str">
        <f>A590&amp;VLOOKUP("key_separator", Keys!$B:$C, 2, FALSE)&amp;B590&amp;VLOOKUP("key_separator", Keys!$B:$C, 2, FALSE)&amp;C590</f>
        <v>IA|biomass|production</v>
      </c>
      <c r="E590" s="17">
        <v>160000000000</v>
      </c>
      <c r="F590" s="17">
        <v>160000000000</v>
      </c>
      <c r="G590" s="17">
        <v>160000000000</v>
      </c>
      <c r="H590" s="17">
        <v>160000000000</v>
      </c>
      <c r="I590" s="17">
        <v>160000000000</v>
      </c>
      <c r="J590" s="17">
        <v>160000000000</v>
      </c>
      <c r="K590" s="17">
        <v>160000000000</v>
      </c>
      <c r="L590" s="17">
        <v>160000000000</v>
      </c>
      <c r="M590" s="17">
        <v>160000000000</v>
      </c>
      <c r="N590" s="17">
        <v>160000000000</v>
      </c>
      <c r="O590" s="17">
        <v>160000000000</v>
      </c>
      <c r="P590" s="17">
        <v>160000000000</v>
      </c>
      <c r="Q590" s="17">
        <v>160000000000</v>
      </c>
      <c r="R590" s="17">
        <v>160000000000</v>
      </c>
      <c r="S590" s="17">
        <v>160000000000</v>
      </c>
      <c r="T590" s="17">
        <v>160000000000</v>
      </c>
      <c r="U590" s="17">
        <v>160000000000</v>
      </c>
      <c r="V590" s="17">
        <v>160000000000</v>
      </c>
      <c r="W590" s="17">
        <v>160000000000</v>
      </c>
      <c r="X590" s="17">
        <v>160000000000</v>
      </c>
      <c r="Y590" s="17">
        <v>160000000000</v>
      </c>
      <c r="Z590" s="17">
        <v>160000000000</v>
      </c>
      <c r="AA590" s="17">
        <v>160000000000</v>
      </c>
      <c r="AB590" s="17">
        <v>160000000000</v>
      </c>
      <c r="AC590" s="17">
        <v>160000000000</v>
      </c>
      <c r="AD590" s="17">
        <v>160000000000</v>
      </c>
    </row>
    <row r="591" spans="1:30" x14ac:dyDescent="0.25">
      <c r="A591" t="s">
        <v>336</v>
      </c>
      <c r="B591" t="s">
        <v>6615</v>
      </c>
      <c r="C591" t="s">
        <v>608</v>
      </c>
      <c r="D591" t="str">
        <f>A591&amp;VLOOKUP("key_separator", Keys!$B:$C, 2, FALSE)&amp;B591&amp;VLOOKUP("key_separator", Keys!$B:$C, 2, FALSE)&amp;C591</f>
        <v>IA|biomass|imports</v>
      </c>
      <c r="E591" s="17">
        <v>25428200000000</v>
      </c>
      <c r="F591" s="17">
        <v>25086700000000</v>
      </c>
      <c r="G591" s="17">
        <v>24513600000000</v>
      </c>
      <c r="H591" s="17">
        <v>24190400000000</v>
      </c>
      <c r="I591" s="17">
        <v>23823000000000</v>
      </c>
      <c r="J591" s="17">
        <v>23531500000000</v>
      </c>
      <c r="K591" s="17">
        <v>23238200000000</v>
      </c>
      <c r="L591" s="17">
        <v>23182600000000</v>
      </c>
      <c r="M591" s="17">
        <v>23178800000000</v>
      </c>
      <c r="N591" s="17">
        <v>23318000000000</v>
      </c>
      <c r="O591" s="17">
        <v>23468800000000</v>
      </c>
      <c r="P591" s="17">
        <v>23637900000000</v>
      </c>
      <c r="Q591" s="17">
        <v>23974000000000</v>
      </c>
      <c r="R591" s="17">
        <v>24339200000000</v>
      </c>
      <c r="S591" s="17">
        <v>24745900000000</v>
      </c>
      <c r="T591" s="17">
        <v>25240000000000</v>
      </c>
      <c r="U591" s="17">
        <v>25770100000000</v>
      </c>
      <c r="V591" s="17">
        <v>26469900000000</v>
      </c>
      <c r="W591" s="17">
        <v>27169100000000</v>
      </c>
      <c r="X591" s="17">
        <v>27929900000000</v>
      </c>
      <c r="Y591" s="17">
        <v>28804600000000</v>
      </c>
      <c r="Z591" s="17">
        <v>29739700000000</v>
      </c>
      <c r="AA591" s="17">
        <v>30735600000000</v>
      </c>
      <c r="AB591" s="17">
        <v>31682500000000</v>
      </c>
      <c r="AC591" s="17">
        <v>32796700000000</v>
      </c>
      <c r="AD591" s="17">
        <v>33911100000000</v>
      </c>
    </row>
    <row r="592" spans="1:30" x14ac:dyDescent="0.25">
      <c r="A592" t="s">
        <v>336</v>
      </c>
      <c r="B592" t="s">
        <v>6615</v>
      </c>
      <c r="C592" t="s">
        <v>610</v>
      </c>
      <c r="D592" t="str">
        <f>A592&amp;VLOOKUP("key_separator", Keys!$B:$C, 2, FALSE)&amp;B592&amp;VLOOKUP("key_separator", Keys!$B:$C, 2, FALSE)&amp;C592</f>
        <v>IA|biomass|exports</v>
      </c>
      <c r="E592" s="17">
        <v>0</v>
      </c>
      <c r="F592" s="17">
        <v>0</v>
      </c>
      <c r="G592" s="17">
        <v>0</v>
      </c>
      <c r="H592" s="17">
        <v>0</v>
      </c>
      <c r="I592" s="17">
        <v>0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0</v>
      </c>
      <c r="Q592" s="17">
        <v>0</v>
      </c>
      <c r="R592" s="17">
        <v>0</v>
      </c>
      <c r="S592" s="17">
        <v>0</v>
      </c>
      <c r="T592" s="17">
        <v>0</v>
      </c>
      <c r="U592" s="17">
        <v>0</v>
      </c>
      <c r="V592" s="17">
        <v>0</v>
      </c>
      <c r="W592" s="17">
        <v>0</v>
      </c>
      <c r="X592" s="17">
        <v>0</v>
      </c>
      <c r="Y592" s="17">
        <v>0</v>
      </c>
      <c r="Z592" s="17">
        <v>0</v>
      </c>
      <c r="AA592" s="17">
        <v>0</v>
      </c>
      <c r="AB592" s="17">
        <v>0</v>
      </c>
      <c r="AC592" s="17">
        <v>0</v>
      </c>
      <c r="AD592" s="17">
        <v>0</v>
      </c>
    </row>
    <row r="593" spans="1:30" x14ac:dyDescent="0.25">
      <c r="A593" t="s">
        <v>336</v>
      </c>
      <c r="B593" t="s">
        <v>6616</v>
      </c>
      <c r="C593" t="s">
        <v>605</v>
      </c>
      <c r="D593" t="str">
        <f>A593&amp;VLOOKUP("key_separator", Keys!$B:$C, 2, FALSE)&amp;B593&amp;VLOOKUP("key_separator", Keys!$B:$C, 2, FALSE)&amp;C593</f>
        <v>IA|petroleum gasoline|production</v>
      </c>
      <c r="E593" s="17">
        <v>0</v>
      </c>
      <c r="F593" s="17">
        <v>0</v>
      </c>
      <c r="G593" s="17">
        <v>0</v>
      </c>
      <c r="H593" s="17">
        <v>0</v>
      </c>
      <c r="I593" s="17">
        <v>0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0</v>
      </c>
      <c r="Q593" s="17">
        <v>0</v>
      </c>
      <c r="R593" s="17">
        <v>0</v>
      </c>
      <c r="S593" s="17">
        <v>0</v>
      </c>
      <c r="T593" s="17">
        <v>0</v>
      </c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0</v>
      </c>
      <c r="AB593" s="17">
        <v>0</v>
      </c>
      <c r="AC593" s="17">
        <v>0</v>
      </c>
      <c r="AD593" s="17">
        <v>0</v>
      </c>
    </row>
    <row r="594" spans="1:30" x14ac:dyDescent="0.25">
      <c r="A594" t="s">
        <v>336</v>
      </c>
      <c r="B594" t="s">
        <v>6616</v>
      </c>
      <c r="C594" t="s">
        <v>608</v>
      </c>
      <c r="D594" t="str">
        <f>A594&amp;VLOOKUP("key_separator", Keys!$B:$C, 2, FALSE)&amp;B594&amp;VLOOKUP("key_separator", Keys!$B:$C, 2, FALSE)&amp;C594</f>
        <v>IA|petroleum gasoline|imports</v>
      </c>
      <c r="E594" s="17">
        <v>162254000000000</v>
      </c>
      <c r="F594" s="17">
        <v>160456000000000</v>
      </c>
      <c r="G594" s="17">
        <v>158832000000000</v>
      </c>
      <c r="H594" s="17">
        <v>156703000000000</v>
      </c>
      <c r="I594" s="17">
        <v>154599000000000</v>
      </c>
      <c r="J594" s="17">
        <v>152428000000000</v>
      </c>
      <c r="K594" s="17">
        <v>149828000000000</v>
      </c>
      <c r="L594" s="17">
        <v>147260000000000</v>
      </c>
      <c r="M594" s="17">
        <v>144414000000000</v>
      </c>
      <c r="N594" s="17">
        <v>141561000000000</v>
      </c>
      <c r="O594" s="17">
        <v>138453000000000</v>
      </c>
      <c r="P594" s="17">
        <v>135319000000000</v>
      </c>
      <c r="Q594" s="17">
        <v>132153000000000</v>
      </c>
      <c r="R594" s="17">
        <v>128884000000000</v>
      </c>
      <c r="S594" s="17">
        <v>125429000000000</v>
      </c>
      <c r="T594" s="17">
        <v>121769000000000</v>
      </c>
      <c r="U594" s="17">
        <v>117899000000000</v>
      </c>
      <c r="V594" s="17">
        <v>114286000000000</v>
      </c>
      <c r="W594" s="17">
        <v>110580000000000</v>
      </c>
      <c r="X594" s="17">
        <v>106896000000000</v>
      </c>
      <c r="Y594" s="17">
        <v>103237000000000</v>
      </c>
      <c r="Z594" s="17">
        <v>99612500000000</v>
      </c>
      <c r="AA594" s="17">
        <v>95976900000000</v>
      </c>
      <c r="AB594" s="17">
        <v>92457400000000</v>
      </c>
      <c r="AC594" s="17">
        <v>89051700000000</v>
      </c>
      <c r="AD594" s="17">
        <v>85844800000000</v>
      </c>
    </row>
    <row r="595" spans="1:30" x14ac:dyDescent="0.25">
      <c r="A595" t="s">
        <v>336</v>
      </c>
      <c r="B595" t="s">
        <v>6616</v>
      </c>
      <c r="C595" t="s">
        <v>610</v>
      </c>
      <c r="D595" t="str">
        <f>A595&amp;VLOOKUP("key_separator", Keys!$B:$C, 2, FALSE)&amp;B595&amp;VLOOKUP("key_separator", Keys!$B:$C, 2, FALSE)&amp;C595</f>
        <v>IA|petroleum gasoline|exports</v>
      </c>
      <c r="E595" s="17">
        <v>0</v>
      </c>
      <c r="F595" s="17">
        <v>0</v>
      </c>
      <c r="G595" s="17">
        <v>0</v>
      </c>
      <c r="H595" s="17">
        <v>0</v>
      </c>
      <c r="I595" s="17">
        <v>0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0</v>
      </c>
      <c r="Q595" s="17">
        <v>0</v>
      </c>
      <c r="R595" s="17">
        <v>0</v>
      </c>
      <c r="S595" s="17">
        <v>0</v>
      </c>
      <c r="T595" s="17">
        <v>0</v>
      </c>
      <c r="U595" s="17">
        <v>0</v>
      </c>
      <c r="V595" s="17">
        <v>0</v>
      </c>
      <c r="W595" s="17">
        <v>0</v>
      </c>
      <c r="X595" s="17">
        <v>0</v>
      </c>
      <c r="Y595" s="17">
        <v>0</v>
      </c>
      <c r="Z595" s="17">
        <v>0</v>
      </c>
      <c r="AA595" s="17">
        <v>0</v>
      </c>
      <c r="AB595" s="17">
        <v>0</v>
      </c>
      <c r="AC595" s="17">
        <v>0</v>
      </c>
      <c r="AD595" s="17">
        <v>0</v>
      </c>
    </row>
    <row r="596" spans="1:30" x14ac:dyDescent="0.25">
      <c r="A596" t="s">
        <v>336</v>
      </c>
      <c r="B596" t="s">
        <v>6617</v>
      </c>
      <c r="C596" t="s">
        <v>605</v>
      </c>
      <c r="D596" t="str">
        <f>A596&amp;VLOOKUP("key_separator", Keys!$B:$C, 2, FALSE)&amp;B596&amp;VLOOKUP("key_separator", Keys!$B:$C, 2, FALSE)&amp;C596</f>
        <v>IA|petroleum diesel|production</v>
      </c>
      <c r="E596" s="17">
        <v>0</v>
      </c>
      <c r="F596" s="17">
        <v>0</v>
      </c>
      <c r="G596" s="17">
        <v>0</v>
      </c>
      <c r="H596" s="17">
        <v>0</v>
      </c>
      <c r="I596" s="17">
        <v>0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0</v>
      </c>
      <c r="Q596" s="17">
        <v>0</v>
      </c>
      <c r="R596" s="17">
        <v>0</v>
      </c>
      <c r="S596" s="17">
        <v>0</v>
      </c>
      <c r="T596" s="17">
        <v>0</v>
      </c>
      <c r="U596" s="17">
        <v>0</v>
      </c>
      <c r="V596" s="17">
        <v>0</v>
      </c>
      <c r="W596" s="17">
        <v>0</v>
      </c>
      <c r="X596" s="17">
        <v>0</v>
      </c>
      <c r="Y596" s="17">
        <v>0</v>
      </c>
      <c r="Z596" s="17">
        <v>0</v>
      </c>
      <c r="AA596" s="17">
        <v>0</v>
      </c>
      <c r="AB596" s="17">
        <v>0</v>
      </c>
      <c r="AC596" s="17">
        <v>0</v>
      </c>
      <c r="AD596" s="17">
        <v>0</v>
      </c>
    </row>
    <row r="597" spans="1:30" x14ac:dyDescent="0.25">
      <c r="A597" t="s">
        <v>336</v>
      </c>
      <c r="B597" t="s">
        <v>6617</v>
      </c>
      <c r="C597" t="s">
        <v>608</v>
      </c>
      <c r="D597" t="str">
        <f>A597&amp;VLOOKUP("key_separator", Keys!$B:$C, 2, FALSE)&amp;B597&amp;VLOOKUP("key_separator", Keys!$B:$C, 2, FALSE)&amp;C597</f>
        <v>IA|petroleum diesel|imports</v>
      </c>
      <c r="E597" s="17">
        <v>156901000000000</v>
      </c>
      <c r="F597" s="17">
        <v>157554000000000</v>
      </c>
      <c r="G597" s="17">
        <v>157719000000000</v>
      </c>
      <c r="H597" s="17">
        <v>158377000000000</v>
      </c>
      <c r="I597" s="17">
        <v>158923000000000</v>
      </c>
      <c r="J597" s="17">
        <v>160123000000000</v>
      </c>
      <c r="K597" s="17">
        <v>160017000000000</v>
      </c>
      <c r="L597" s="17">
        <v>160459000000000</v>
      </c>
      <c r="M597" s="17">
        <v>160023000000000</v>
      </c>
      <c r="N597" s="17">
        <v>160020000000000</v>
      </c>
      <c r="O597" s="17">
        <v>159778000000000</v>
      </c>
      <c r="P597" s="17">
        <v>159551000000000</v>
      </c>
      <c r="Q597" s="17">
        <v>159449000000000</v>
      </c>
      <c r="R597" s="17">
        <v>158747000000000</v>
      </c>
      <c r="S597" s="17">
        <v>158160000000000</v>
      </c>
      <c r="T597" s="17">
        <v>157519000000000</v>
      </c>
      <c r="U597" s="17">
        <v>156832000000000</v>
      </c>
      <c r="V597" s="17">
        <v>156189000000000</v>
      </c>
      <c r="W597" s="17">
        <v>154603000000000</v>
      </c>
      <c r="X597" s="17">
        <v>153135000000000</v>
      </c>
      <c r="Y597" s="17">
        <v>152456000000000</v>
      </c>
      <c r="Z597" s="17">
        <v>151901000000000</v>
      </c>
      <c r="AA597" s="17">
        <v>151409000000000</v>
      </c>
      <c r="AB597" s="17">
        <v>150910000000000</v>
      </c>
      <c r="AC597" s="17">
        <v>150417000000000</v>
      </c>
      <c r="AD597" s="17">
        <v>149980000000000</v>
      </c>
    </row>
    <row r="598" spans="1:30" x14ac:dyDescent="0.25">
      <c r="A598" t="s">
        <v>336</v>
      </c>
      <c r="B598" t="s">
        <v>6617</v>
      </c>
      <c r="C598" t="s">
        <v>610</v>
      </c>
      <c r="D598" t="str">
        <f>A598&amp;VLOOKUP("key_separator", Keys!$B:$C, 2, FALSE)&amp;B598&amp;VLOOKUP("key_separator", Keys!$B:$C, 2, FALSE)&amp;C598</f>
        <v>IA|petroleum diesel|exports</v>
      </c>
      <c r="E598" s="17">
        <v>0</v>
      </c>
      <c r="F598" s="17">
        <v>0</v>
      </c>
      <c r="G598" s="17">
        <v>0</v>
      </c>
      <c r="H598" s="17">
        <v>0</v>
      </c>
      <c r="I598" s="17">
        <v>0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7">
        <v>0</v>
      </c>
      <c r="U598" s="17">
        <v>0</v>
      </c>
      <c r="V598" s="17">
        <v>0</v>
      </c>
      <c r="W598" s="17">
        <v>0</v>
      </c>
      <c r="X598" s="17">
        <v>0</v>
      </c>
      <c r="Y598" s="17">
        <v>0</v>
      </c>
      <c r="Z598" s="17">
        <v>0</v>
      </c>
      <c r="AA598" s="17">
        <v>0</v>
      </c>
      <c r="AB598" s="17">
        <v>0</v>
      </c>
      <c r="AC598" s="17">
        <v>0</v>
      </c>
      <c r="AD598" s="17">
        <v>0</v>
      </c>
    </row>
    <row r="599" spans="1:30" x14ac:dyDescent="0.25">
      <c r="A599" t="s">
        <v>336</v>
      </c>
      <c r="B599" t="s">
        <v>542</v>
      </c>
      <c r="C599" t="s">
        <v>605</v>
      </c>
      <c r="D599" t="str">
        <f>A599&amp;VLOOKUP("key_separator", Keys!$B:$C, 2, FALSE)&amp;B599&amp;VLOOKUP("key_separator", Keys!$B:$C, 2, FALSE)&amp;C599</f>
        <v>IA|biofuel gasoline|production</v>
      </c>
      <c r="E599" s="17">
        <v>367410000000000</v>
      </c>
      <c r="F599" s="17">
        <v>368444000000000</v>
      </c>
      <c r="G599" s="17">
        <v>365904000000000</v>
      </c>
      <c r="H599" s="17">
        <v>367487000000000</v>
      </c>
      <c r="I599" s="17">
        <v>366183000000000</v>
      </c>
      <c r="J599" s="17">
        <v>366891000000000</v>
      </c>
      <c r="K599" s="17">
        <v>365589000000000</v>
      </c>
      <c r="L599" s="17">
        <v>365053000000000</v>
      </c>
      <c r="M599" s="17">
        <v>364285000000000</v>
      </c>
      <c r="N599" s="17">
        <v>365048000000000</v>
      </c>
      <c r="O599" s="17">
        <v>365584000000000</v>
      </c>
      <c r="P599" s="17">
        <v>367810000000000</v>
      </c>
      <c r="Q599" s="17">
        <v>367514000000000</v>
      </c>
      <c r="R599" s="17">
        <v>367729000000000</v>
      </c>
      <c r="S599" s="17">
        <v>368037000000000</v>
      </c>
      <c r="T599" s="17">
        <v>368966000000000</v>
      </c>
      <c r="U599" s="17">
        <v>369953000000000</v>
      </c>
      <c r="V599" s="17">
        <v>373513000000000</v>
      </c>
      <c r="W599" s="17">
        <v>374961000000000</v>
      </c>
      <c r="X599" s="17">
        <v>376140000000000</v>
      </c>
      <c r="Y599" s="17">
        <v>376469000000000</v>
      </c>
      <c r="Z599" s="17">
        <v>376458000000000</v>
      </c>
      <c r="AA599" s="17">
        <v>379277000000000</v>
      </c>
      <c r="AB599" s="17">
        <v>381535000000000</v>
      </c>
      <c r="AC599" s="17">
        <v>382515000000000</v>
      </c>
      <c r="AD599" s="17">
        <v>384186000000000</v>
      </c>
    </row>
    <row r="600" spans="1:30" x14ac:dyDescent="0.25">
      <c r="A600" t="s">
        <v>336</v>
      </c>
      <c r="B600" t="s">
        <v>542</v>
      </c>
      <c r="C600" t="s">
        <v>608</v>
      </c>
      <c r="D600" t="str">
        <f>A600&amp;VLOOKUP("key_separator", Keys!$B:$C, 2, FALSE)&amp;B600&amp;VLOOKUP("key_separator", Keys!$B:$C, 2, FALSE)&amp;C600</f>
        <v>IA|biofuel gasoline|imports</v>
      </c>
      <c r="E600" s="17">
        <v>735942000000</v>
      </c>
      <c r="F600" s="17">
        <v>730454000000</v>
      </c>
      <c r="G600" s="17">
        <v>728123000000</v>
      </c>
      <c r="H600" s="17">
        <v>723769000000</v>
      </c>
      <c r="I600" s="17">
        <v>720859000000</v>
      </c>
      <c r="J600" s="17">
        <v>717076000000</v>
      </c>
      <c r="K600" s="17">
        <v>712884000000</v>
      </c>
      <c r="L600" s="17">
        <v>708913000000</v>
      </c>
      <c r="M600" s="17">
        <v>703152000000</v>
      </c>
      <c r="N600" s="17">
        <v>698620000000</v>
      </c>
      <c r="O600" s="17">
        <v>691247000000</v>
      </c>
      <c r="P600" s="17">
        <v>683056000000</v>
      </c>
      <c r="Q600" s="17">
        <v>674183000000</v>
      </c>
      <c r="R600" s="17">
        <v>662970000000</v>
      </c>
      <c r="S600" s="17">
        <v>650624000000</v>
      </c>
      <c r="T600" s="17">
        <v>638684000000</v>
      </c>
      <c r="U600" s="17">
        <v>623825000000</v>
      </c>
      <c r="V600" s="17">
        <v>600665000000</v>
      </c>
      <c r="W600" s="17">
        <v>577973000000</v>
      </c>
      <c r="X600" s="17">
        <v>552936000000</v>
      </c>
      <c r="Y600" s="17">
        <v>529011000000</v>
      </c>
      <c r="Z600" s="17">
        <v>504767000000</v>
      </c>
      <c r="AA600" s="17">
        <v>478667000000</v>
      </c>
      <c r="AB600" s="17">
        <v>453934000000</v>
      </c>
      <c r="AC600" s="17">
        <v>430390000000</v>
      </c>
      <c r="AD600" s="17">
        <v>407885000000</v>
      </c>
    </row>
    <row r="601" spans="1:30" x14ac:dyDescent="0.25">
      <c r="A601" t="s">
        <v>336</v>
      </c>
      <c r="B601" t="s">
        <v>542</v>
      </c>
      <c r="C601" t="s">
        <v>610</v>
      </c>
      <c r="D601" t="str">
        <f>A601&amp;VLOOKUP("key_separator", Keys!$B:$C, 2, FALSE)&amp;B601&amp;VLOOKUP("key_separator", Keys!$B:$C, 2, FALSE)&amp;C601</f>
        <v>IA|biofuel gasoline|exports</v>
      </c>
      <c r="E601" s="17">
        <v>355186000000000</v>
      </c>
      <c r="F601" s="17">
        <v>356355000000000</v>
      </c>
      <c r="G601" s="17">
        <v>353938000000000</v>
      </c>
      <c r="H601" s="17">
        <v>355682000000000</v>
      </c>
      <c r="I601" s="17">
        <v>354539000000000</v>
      </c>
      <c r="J601" s="17">
        <v>355413000000000</v>
      </c>
      <c r="K601" s="17">
        <v>354311000000000</v>
      </c>
      <c r="L601" s="17">
        <v>353973000000000</v>
      </c>
      <c r="M601" s="17">
        <v>353424000000000</v>
      </c>
      <c r="N601" s="17">
        <v>354408000000000</v>
      </c>
      <c r="O601" s="17">
        <v>355183000000000</v>
      </c>
      <c r="P601" s="17">
        <v>357649000000000</v>
      </c>
      <c r="Q601" s="17">
        <v>357595000000000</v>
      </c>
      <c r="R601" s="17">
        <v>358058000000000</v>
      </c>
      <c r="S601" s="17">
        <v>358628000000000</v>
      </c>
      <c r="T601" s="17">
        <v>359836000000000</v>
      </c>
      <c r="U601" s="17">
        <v>361116000000000</v>
      </c>
      <c r="V601" s="17">
        <v>364940000000000</v>
      </c>
      <c r="W601" s="17">
        <v>366660000000000</v>
      </c>
      <c r="X601" s="17">
        <v>368107000000000</v>
      </c>
      <c r="Y601" s="17">
        <v>368703000000000</v>
      </c>
      <c r="Z601" s="17">
        <v>368956000000000</v>
      </c>
      <c r="AA601" s="17">
        <v>372038000000000</v>
      </c>
      <c r="AB601" s="17">
        <v>374551000000000</v>
      </c>
      <c r="AC601" s="17">
        <v>375778000000000</v>
      </c>
      <c r="AD601" s="17">
        <v>377681000000000</v>
      </c>
    </row>
    <row r="602" spans="1:30" x14ac:dyDescent="0.25">
      <c r="A602" t="s">
        <v>336</v>
      </c>
      <c r="B602" t="s">
        <v>545</v>
      </c>
      <c r="C602" t="s">
        <v>605</v>
      </c>
      <c r="D602" t="str">
        <f>A602&amp;VLOOKUP("key_separator", Keys!$B:$C, 2, FALSE)&amp;B602&amp;VLOOKUP("key_separator", Keys!$B:$C, 2, FALSE)&amp;C602</f>
        <v>IA|biofuel diesel|production</v>
      </c>
      <c r="E602" s="17">
        <v>128057000000000</v>
      </c>
      <c r="F602" s="17">
        <v>152114000000000</v>
      </c>
      <c r="G602" s="17">
        <v>146258000000000</v>
      </c>
      <c r="H602" s="17">
        <v>150515000000000</v>
      </c>
      <c r="I602" s="17">
        <v>152536000000000</v>
      </c>
      <c r="J602" s="17">
        <v>126599000000000</v>
      </c>
      <c r="K602" s="17">
        <v>132505000000000</v>
      </c>
      <c r="L602" s="17">
        <v>135089000000000</v>
      </c>
      <c r="M602" s="17">
        <v>141214000000000</v>
      </c>
      <c r="N602" s="17">
        <v>143637000000000</v>
      </c>
      <c r="O602" s="17">
        <v>145671000000000</v>
      </c>
      <c r="P602" s="17">
        <v>136849000000000</v>
      </c>
      <c r="Q602" s="17">
        <v>143237000000000</v>
      </c>
      <c r="R602" s="17">
        <v>141865000000000</v>
      </c>
      <c r="S602" s="17">
        <v>139717000000000</v>
      </c>
      <c r="T602" s="17">
        <v>137530000000000</v>
      </c>
      <c r="U602" s="17">
        <v>135115000000000</v>
      </c>
      <c r="V602" s="17">
        <v>132718000000000</v>
      </c>
      <c r="W602" s="17">
        <v>130215000000000</v>
      </c>
      <c r="X602" s="17">
        <v>127603000000000</v>
      </c>
      <c r="Y602" s="17">
        <v>124879000000000</v>
      </c>
      <c r="Z602" s="17">
        <v>122042000000000</v>
      </c>
      <c r="AA602" s="17">
        <v>119513000000000</v>
      </c>
      <c r="AB602" s="17">
        <v>116443000000000</v>
      </c>
      <c r="AC602" s="17">
        <v>113253000000000</v>
      </c>
      <c r="AD602" s="17">
        <v>109940000000000</v>
      </c>
    </row>
    <row r="603" spans="1:30" x14ac:dyDescent="0.25">
      <c r="A603" t="s">
        <v>336</v>
      </c>
      <c r="B603" t="s">
        <v>545</v>
      </c>
      <c r="C603" t="s">
        <v>608</v>
      </c>
      <c r="D603" t="str">
        <f>A603&amp;VLOOKUP("key_separator", Keys!$B:$C, 2, FALSE)&amp;B603&amp;VLOOKUP("key_separator", Keys!$B:$C, 2, FALSE)&amp;C603</f>
        <v>IA|biofuel diesel|imports</v>
      </c>
      <c r="E603" s="17">
        <v>250031000000</v>
      </c>
      <c r="F603" s="17">
        <v>257624000000</v>
      </c>
      <c r="G603" s="17">
        <v>265596000000</v>
      </c>
      <c r="H603" s="17">
        <v>272960000000</v>
      </c>
      <c r="I603" s="17">
        <v>280673000000</v>
      </c>
      <c r="J603" s="17">
        <v>289108000000</v>
      </c>
      <c r="K603" s="17">
        <v>296094000000</v>
      </c>
      <c r="L603" s="17">
        <v>300140000000</v>
      </c>
      <c r="M603" s="17">
        <v>304177000000</v>
      </c>
      <c r="N603" s="17">
        <v>308714000000</v>
      </c>
      <c r="O603" s="17">
        <v>312033000000</v>
      </c>
      <c r="P603" s="17">
        <v>311900000000</v>
      </c>
      <c r="Q603" s="17">
        <v>311383000000</v>
      </c>
      <c r="R603" s="17">
        <v>308986000000</v>
      </c>
      <c r="S603" s="17">
        <v>304952000000</v>
      </c>
      <c r="T603" s="17">
        <v>301804000000</v>
      </c>
      <c r="U603" s="17">
        <v>297022000000</v>
      </c>
      <c r="V603" s="17">
        <v>289754000000</v>
      </c>
      <c r="W603" s="17">
        <v>280968000000</v>
      </c>
      <c r="X603" s="17">
        <v>270719000000</v>
      </c>
      <c r="Y603" s="17">
        <v>265393000000</v>
      </c>
      <c r="Z603" s="17">
        <v>258288000000</v>
      </c>
      <c r="AA603" s="17">
        <v>250433000000</v>
      </c>
      <c r="AB603" s="17">
        <v>242254000000</v>
      </c>
      <c r="AC603" s="17">
        <v>234242000000</v>
      </c>
      <c r="AD603" s="17">
        <v>226534000000</v>
      </c>
    </row>
    <row r="604" spans="1:30" x14ac:dyDescent="0.25">
      <c r="A604" t="s">
        <v>336</v>
      </c>
      <c r="B604" t="s">
        <v>545</v>
      </c>
      <c r="C604" t="s">
        <v>610</v>
      </c>
      <c r="D604" t="str">
        <f>A604&amp;VLOOKUP("key_separator", Keys!$B:$C, 2, FALSE)&amp;B604&amp;VLOOKUP("key_separator", Keys!$B:$C, 2, FALSE)&amp;C604</f>
        <v>IA|biofuel diesel|exports</v>
      </c>
      <c r="E604" s="17">
        <v>120676000000000</v>
      </c>
      <c r="F604" s="17">
        <v>144684000000000</v>
      </c>
      <c r="G604" s="17">
        <v>138763000000000</v>
      </c>
      <c r="H604" s="17">
        <v>142972000000000</v>
      </c>
      <c r="I604" s="17">
        <v>144970000000000</v>
      </c>
      <c r="J604" s="17">
        <v>119002000000000</v>
      </c>
      <c r="K604" s="17">
        <v>124931000000000</v>
      </c>
      <c r="L604" s="17">
        <v>127547000000000</v>
      </c>
      <c r="M604" s="17">
        <v>133727000000000</v>
      </c>
      <c r="N604" s="17">
        <v>136203000000000</v>
      </c>
      <c r="O604" s="17">
        <v>138296000000000</v>
      </c>
      <c r="P604" s="17">
        <v>129540000000000</v>
      </c>
      <c r="Q604" s="17">
        <v>136007000000000</v>
      </c>
      <c r="R604" s="17">
        <v>134723000000000</v>
      </c>
      <c r="S604" s="17">
        <v>132669000000000</v>
      </c>
      <c r="T604" s="17">
        <v>130569000000000</v>
      </c>
      <c r="U604" s="17">
        <v>128246000000000</v>
      </c>
      <c r="V604" s="17">
        <v>125959000000000</v>
      </c>
      <c r="W604" s="17">
        <v>123571000000000</v>
      </c>
      <c r="X604" s="17">
        <v>121070000000000</v>
      </c>
      <c r="Y604" s="17">
        <v>118435000000000</v>
      </c>
      <c r="Z604" s="17">
        <v>115680000000000</v>
      </c>
      <c r="AA604" s="17">
        <v>113226000000000</v>
      </c>
      <c r="AB604" s="17">
        <v>110237000000000</v>
      </c>
      <c r="AC604" s="17">
        <v>107125000000000</v>
      </c>
      <c r="AD604" s="17">
        <v>103888000000000</v>
      </c>
    </row>
    <row r="605" spans="1:30" x14ac:dyDescent="0.25">
      <c r="A605" t="s">
        <v>336</v>
      </c>
      <c r="B605" t="s">
        <v>6618</v>
      </c>
      <c r="C605" t="s">
        <v>605</v>
      </c>
      <c r="D605" t="str">
        <f>A605&amp;VLOOKUP("key_separator", Keys!$B:$C, 2, FALSE)&amp;B605&amp;VLOOKUP("key_separator", Keys!$B:$C, 2, FALSE)&amp;C605</f>
        <v>IA|jet fuel or kerosene|production</v>
      </c>
      <c r="E605" s="17">
        <v>0</v>
      </c>
      <c r="F605" s="17">
        <v>0</v>
      </c>
      <c r="G605" s="17">
        <v>0</v>
      </c>
      <c r="H605" s="17">
        <v>0</v>
      </c>
      <c r="I605" s="17">
        <v>0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0</v>
      </c>
      <c r="Q605" s="17">
        <v>0</v>
      </c>
      <c r="R605" s="17">
        <v>0</v>
      </c>
      <c r="S605" s="17">
        <v>0</v>
      </c>
      <c r="T605" s="17">
        <v>0</v>
      </c>
      <c r="U605" s="17">
        <v>0</v>
      </c>
      <c r="V605" s="17">
        <v>0</v>
      </c>
      <c r="W605" s="17">
        <v>0</v>
      </c>
      <c r="X605" s="17">
        <v>0</v>
      </c>
      <c r="Y605" s="17">
        <v>0</v>
      </c>
      <c r="Z605" s="17">
        <v>0</v>
      </c>
      <c r="AA605" s="17">
        <v>0</v>
      </c>
      <c r="AB605" s="17">
        <v>0</v>
      </c>
      <c r="AC605" s="17">
        <v>0</v>
      </c>
      <c r="AD605" s="17">
        <v>0</v>
      </c>
    </row>
    <row r="606" spans="1:30" x14ac:dyDescent="0.25">
      <c r="A606" t="s">
        <v>336</v>
      </c>
      <c r="B606" t="s">
        <v>6618</v>
      </c>
      <c r="C606" t="s">
        <v>608</v>
      </c>
      <c r="D606" t="str">
        <f>A606&amp;VLOOKUP("key_separator", Keys!$B:$C, 2, FALSE)&amp;B606&amp;VLOOKUP("key_separator", Keys!$B:$C, 2, FALSE)&amp;C606</f>
        <v>IA|jet fuel or kerosene|imports</v>
      </c>
      <c r="E606" s="17">
        <v>6215340000000</v>
      </c>
      <c r="F606" s="17">
        <v>6304620000000</v>
      </c>
      <c r="G606" s="17">
        <v>6320720000000</v>
      </c>
      <c r="H606" s="17">
        <v>6277550000000</v>
      </c>
      <c r="I606" s="17">
        <v>6296080000000</v>
      </c>
      <c r="J606" s="17">
        <v>6341100000000</v>
      </c>
      <c r="K606" s="17">
        <v>6366910000000</v>
      </c>
      <c r="L606" s="17">
        <v>6418600000000</v>
      </c>
      <c r="M606" s="17">
        <v>6480410000000</v>
      </c>
      <c r="N606" s="17">
        <v>6555960000000</v>
      </c>
      <c r="O606" s="17">
        <v>6644600000000</v>
      </c>
      <c r="P606" s="17">
        <v>6698180000000</v>
      </c>
      <c r="Q606" s="17">
        <v>6752570000000</v>
      </c>
      <c r="R606" s="17">
        <v>6805920000000</v>
      </c>
      <c r="S606" s="17">
        <v>6854710000000</v>
      </c>
      <c r="T606" s="17">
        <v>6906110000000</v>
      </c>
      <c r="U606" s="17">
        <v>6948450000000</v>
      </c>
      <c r="V606" s="17">
        <v>6996560000000</v>
      </c>
      <c r="W606" s="17">
        <v>7050900000000</v>
      </c>
      <c r="X606" s="17">
        <v>7104580000000</v>
      </c>
      <c r="Y606" s="17">
        <v>7158810000000</v>
      </c>
      <c r="Z606" s="17">
        <v>7207990000000</v>
      </c>
      <c r="AA606" s="17">
        <v>7242770000000</v>
      </c>
      <c r="AB606" s="17">
        <v>7277580000000</v>
      </c>
      <c r="AC606" s="17">
        <v>7294620000000</v>
      </c>
      <c r="AD606" s="17">
        <v>7313130000000</v>
      </c>
    </row>
    <row r="607" spans="1:30" x14ac:dyDescent="0.25">
      <c r="A607" t="s">
        <v>336</v>
      </c>
      <c r="B607" t="s">
        <v>6618</v>
      </c>
      <c r="C607" t="s">
        <v>610</v>
      </c>
      <c r="D607" t="str">
        <f>A607&amp;VLOOKUP("key_separator", Keys!$B:$C, 2, FALSE)&amp;B607&amp;VLOOKUP("key_separator", Keys!$B:$C, 2, FALSE)&amp;C607</f>
        <v>IA|jet fuel or kerosene|exports</v>
      </c>
      <c r="E607" s="17">
        <v>0</v>
      </c>
      <c r="F607" s="17">
        <v>0</v>
      </c>
      <c r="G607" s="17">
        <v>0</v>
      </c>
      <c r="H607" s="17">
        <v>0</v>
      </c>
      <c r="I607" s="17">
        <v>0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</v>
      </c>
      <c r="Q607" s="17">
        <v>0</v>
      </c>
      <c r="R607" s="17">
        <v>0</v>
      </c>
      <c r="S607" s="17">
        <v>0</v>
      </c>
      <c r="T607" s="17">
        <v>0</v>
      </c>
      <c r="U607" s="17">
        <v>0</v>
      </c>
      <c r="V607" s="17">
        <v>0</v>
      </c>
      <c r="W607" s="17">
        <v>0</v>
      </c>
      <c r="X607" s="17">
        <v>0</v>
      </c>
      <c r="Y607" s="17">
        <v>0</v>
      </c>
      <c r="Z607" s="17">
        <v>0</v>
      </c>
      <c r="AA607" s="17">
        <v>0</v>
      </c>
      <c r="AB607" s="17">
        <v>0</v>
      </c>
      <c r="AC607" s="17">
        <v>0</v>
      </c>
      <c r="AD607" s="17">
        <v>0</v>
      </c>
    </row>
    <row r="608" spans="1:30" x14ac:dyDescent="0.25">
      <c r="A608" t="s">
        <v>336</v>
      </c>
      <c r="B608" t="s">
        <v>6633</v>
      </c>
      <c r="C608" t="s">
        <v>605</v>
      </c>
      <c r="D608" t="str">
        <f>A608&amp;VLOOKUP("key_separator", Keys!$B:$C, 2, FALSE)&amp;B608&amp;VLOOKUP("key_separator", Keys!$B:$C, 2, FALSE)&amp;C608</f>
        <v>IA|heat|production</v>
      </c>
      <c r="E608" s="17">
        <v>0</v>
      </c>
      <c r="F608" s="17">
        <v>0</v>
      </c>
      <c r="G608" s="17">
        <v>0</v>
      </c>
      <c r="H608" s="17">
        <v>0</v>
      </c>
      <c r="I608" s="17">
        <v>0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0</v>
      </c>
      <c r="Q608" s="17">
        <v>0</v>
      </c>
      <c r="R608" s="17">
        <v>0</v>
      </c>
      <c r="S608" s="17">
        <v>0</v>
      </c>
      <c r="T608" s="17">
        <v>0</v>
      </c>
      <c r="U608" s="17">
        <v>0</v>
      </c>
      <c r="V608" s="17">
        <v>0</v>
      </c>
      <c r="W608" s="17">
        <v>0</v>
      </c>
      <c r="X608" s="17">
        <v>0</v>
      </c>
      <c r="Y608" s="17">
        <v>0</v>
      </c>
      <c r="Z608" s="17">
        <v>0</v>
      </c>
      <c r="AA608" s="17">
        <v>0</v>
      </c>
      <c r="AB608" s="17">
        <v>0</v>
      </c>
      <c r="AC608" s="17">
        <v>0</v>
      </c>
      <c r="AD608" s="17">
        <v>0</v>
      </c>
    </row>
    <row r="609" spans="1:30" x14ac:dyDescent="0.25">
      <c r="A609" t="s">
        <v>336</v>
      </c>
      <c r="B609" t="s">
        <v>6633</v>
      </c>
      <c r="C609" t="s">
        <v>608</v>
      </c>
      <c r="D609" t="str">
        <f>A609&amp;VLOOKUP("key_separator", Keys!$B:$C, 2, FALSE)&amp;B609&amp;VLOOKUP("key_separator", Keys!$B:$C, 2, FALSE)&amp;C609</f>
        <v>IA|heat|imports</v>
      </c>
      <c r="E609" s="17">
        <v>0</v>
      </c>
      <c r="F609" s="17">
        <v>0</v>
      </c>
      <c r="G609" s="17">
        <v>0</v>
      </c>
      <c r="H609" s="17">
        <v>0</v>
      </c>
      <c r="I609" s="17">
        <v>0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0</v>
      </c>
      <c r="Q609" s="17">
        <v>0</v>
      </c>
      <c r="R609" s="17">
        <v>0</v>
      </c>
      <c r="S609" s="17">
        <v>0</v>
      </c>
      <c r="T609" s="17">
        <v>0</v>
      </c>
      <c r="U609" s="17">
        <v>0</v>
      </c>
      <c r="V609" s="17">
        <v>0</v>
      </c>
      <c r="W609" s="17">
        <v>0</v>
      </c>
      <c r="X609" s="17">
        <v>0</v>
      </c>
      <c r="Y609" s="17">
        <v>0</v>
      </c>
      <c r="Z609" s="17">
        <v>0</v>
      </c>
      <c r="AA609" s="17">
        <v>0</v>
      </c>
      <c r="AB609" s="17">
        <v>0</v>
      </c>
      <c r="AC609" s="17">
        <v>0</v>
      </c>
      <c r="AD609" s="17">
        <v>0</v>
      </c>
    </row>
    <row r="610" spans="1:30" x14ac:dyDescent="0.25">
      <c r="A610" t="s">
        <v>336</v>
      </c>
      <c r="B610" t="s">
        <v>6633</v>
      </c>
      <c r="C610" t="s">
        <v>610</v>
      </c>
      <c r="D610" t="str">
        <f>A610&amp;VLOOKUP("key_separator", Keys!$B:$C, 2, FALSE)&amp;B610&amp;VLOOKUP("key_separator", Keys!$B:$C, 2, FALSE)&amp;C610</f>
        <v>IA|heat|exports</v>
      </c>
      <c r="E610" s="17">
        <v>0</v>
      </c>
      <c r="F610" s="17">
        <v>0</v>
      </c>
      <c r="G610" s="17">
        <v>0</v>
      </c>
      <c r="H610" s="17">
        <v>0</v>
      </c>
      <c r="I610" s="17">
        <v>0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7">
        <v>0</v>
      </c>
      <c r="U610" s="17">
        <v>0</v>
      </c>
      <c r="V610" s="17">
        <v>0</v>
      </c>
      <c r="W610" s="17">
        <v>0</v>
      </c>
      <c r="X610" s="17">
        <v>0</v>
      </c>
      <c r="Y610" s="17">
        <v>0</v>
      </c>
      <c r="Z610" s="17">
        <v>0</v>
      </c>
      <c r="AA610" s="17">
        <v>0</v>
      </c>
      <c r="AB610" s="17">
        <v>0</v>
      </c>
      <c r="AC610" s="17">
        <v>0</v>
      </c>
      <c r="AD610" s="17">
        <v>0</v>
      </c>
    </row>
    <row r="611" spans="1:30" x14ac:dyDescent="0.25">
      <c r="A611" t="s">
        <v>336</v>
      </c>
      <c r="B611" t="s">
        <v>6634</v>
      </c>
      <c r="C611" t="s">
        <v>605</v>
      </c>
      <c r="D611" t="str">
        <f>A611&amp;VLOOKUP("key_separator", Keys!$B:$C, 2, FALSE)&amp;B611&amp;VLOOKUP("key_separator", Keys!$B:$C, 2, FALSE)&amp;C611</f>
        <v>IA|geothermal|production</v>
      </c>
      <c r="E611" s="17">
        <v>0</v>
      </c>
      <c r="F611" s="17">
        <v>0</v>
      </c>
      <c r="G611" s="17">
        <v>0</v>
      </c>
      <c r="H611" s="17">
        <v>0</v>
      </c>
      <c r="I611" s="17">
        <v>0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7">
        <v>0</v>
      </c>
      <c r="U611" s="17">
        <v>0</v>
      </c>
      <c r="V611" s="17">
        <v>0</v>
      </c>
      <c r="W611" s="17">
        <v>0</v>
      </c>
      <c r="X611" s="17">
        <v>0</v>
      </c>
      <c r="Y611" s="17">
        <v>0</v>
      </c>
      <c r="Z611" s="17">
        <v>0</v>
      </c>
      <c r="AA611" s="17">
        <v>0</v>
      </c>
      <c r="AB611" s="17">
        <v>0</v>
      </c>
      <c r="AC611" s="17">
        <v>0</v>
      </c>
      <c r="AD611" s="17">
        <v>0</v>
      </c>
    </row>
    <row r="612" spans="1:30" x14ac:dyDescent="0.25">
      <c r="A612" t="s">
        <v>336</v>
      </c>
      <c r="B612" t="s">
        <v>6634</v>
      </c>
      <c r="C612" t="s">
        <v>608</v>
      </c>
      <c r="D612" t="str">
        <f>A612&amp;VLOOKUP("key_separator", Keys!$B:$C, 2, FALSE)&amp;B612&amp;VLOOKUP("key_separator", Keys!$B:$C, 2, FALSE)&amp;C612</f>
        <v>IA|geothermal|imports</v>
      </c>
      <c r="E612" s="17">
        <v>0</v>
      </c>
      <c r="F612" s="17">
        <v>0</v>
      </c>
      <c r="G612" s="17">
        <v>0</v>
      </c>
      <c r="H612" s="17">
        <v>0</v>
      </c>
      <c r="I612" s="17">
        <v>0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0</v>
      </c>
      <c r="Q612" s="17">
        <v>0</v>
      </c>
      <c r="R612" s="17">
        <v>0</v>
      </c>
      <c r="S612" s="17">
        <v>0</v>
      </c>
      <c r="T612" s="17">
        <v>0</v>
      </c>
      <c r="U612" s="17">
        <v>0</v>
      </c>
      <c r="V612" s="17">
        <v>0</v>
      </c>
      <c r="W612" s="17">
        <v>0</v>
      </c>
      <c r="X612" s="17">
        <v>0</v>
      </c>
      <c r="Y612" s="17">
        <v>0</v>
      </c>
      <c r="Z612" s="17">
        <v>0</v>
      </c>
      <c r="AA612" s="17">
        <v>0</v>
      </c>
      <c r="AB612" s="17">
        <v>0</v>
      </c>
      <c r="AC612" s="17">
        <v>0</v>
      </c>
      <c r="AD612" s="17">
        <v>0</v>
      </c>
    </row>
    <row r="613" spans="1:30" x14ac:dyDescent="0.25">
      <c r="A613" t="s">
        <v>336</v>
      </c>
      <c r="B613" t="s">
        <v>6634</v>
      </c>
      <c r="C613" t="s">
        <v>610</v>
      </c>
      <c r="D613" t="str">
        <f>A613&amp;VLOOKUP("key_separator", Keys!$B:$C, 2, FALSE)&amp;B613&amp;VLOOKUP("key_separator", Keys!$B:$C, 2, FALSE)&amp;C613</f>
        <v>IA|geothermal|exports</v>
      </c>
      <c r="E613" s="17">
        <v>0</v>
      </c>
      <c r="F613" s="17">
        <v>0</v>
      </c>
      <c r="G613" s="17">
        <v>0</v>
      </c>
      <c r="H613" s="17">
        <v>0</v>
      </c>
      <c r="I613" s="17">
        <v>0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0</v>
      </c>
      <c r="Q613" s="17">
        <v>0</v>
      </c>
      <c r="R613" s="17">
        <v>0</v>
      </c>
      <c r="S613" s="17">
        <v>0</v>
      </c>
      <c r="T613" s="17">
        <v>0</v>
      </c>
      <c r="U613" s="17">
        <v>0</v>
      </c>
      <c r="V613" s="17">
        <v>0</v>
      </c>
      <c r="W613" s="17">
        <v>0</v>
      </c>
      <c r="X613" s="17">
        <v>0</v>
      </c>
      <c r="Y613" s="17">
        <v>0</v>
      </c>
      <c r="Z613" s="17">
        <v>0</v>
      </c>
      <c r="AA613" s="17">
        <v>0</v>
      </c>
      <c r="AB613" s="17">
        <v>0</v>
      </c>
      <c r="AC613" s="17">
        <v>0</v>
      </c>
      <c r="AD613" s="17">
        <v>0</v>
      </c>
    </row>
    <row r="614" spans="1:30" x14ac:dyDescent="0.25">
      <c r="A614" t="s">
        <v>336</v>
      </c>
      <c r="B614" t="s">
        <v>500</v>
      </c>
      <c r="C614" t="s">
        <v>605</v>
      </c>
      <c r="D614" t="str">
        <f>A614&amp;VLOOKUP("key_separator", Keys!$B:$C, 2, FALSE)&amp;B614&amp;VLOOKUP("key_separator", Keys!$B:$C, 2, FALSE)&amp;C614</f>
        <v>IA|lignite|production</v>
      </c>
      <c r="E614" s="17">
        <v>0</v>
      </c>
      <c r="F614" s="17">
        <v>0</v>
      </c>
      <c r="G614" s="17">
        <v>0</v>
      </c>
      <c r="H614" s="17">
        <v>0</v>
      </c>
      <c r="I614" s="17">
        <v>0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0</v>
      </c>
      <c r="Q614" s="17">
        <v>0</v>
      </c>
      <c r="R614" s="17">
        <v>0</v>
      </c>
      <c r="S614" s="17">
        <v>0</v>
      </c>
      <c r="T614" s="17">
        <v>0</v>
      </c>
      <c r="U614" s="17">
        <v>0</v>
      </c>
      <c r="V614" s="17">
        <v>0</v>
      </c>
      <c r="W614" s="17">
        <v>0</v>
      </c>
      <c r="X614" s="17">
        <v>0</v>
      </c>
      <c r="Y614" s="17">
        <v>0</v>
      </c>
      <c r="Z614" s="17">
        <v>0</v>
      </c>
      <c r="AA614" s="17">
        <v>0</v>
      </c>
      <c r="AB614" s="17">
        <v>0</v>
      </c>
      <c r="AC614" s="17">
        <v>0</v>
      </c>
      <c r="AD614" s="17">
        <v>0</v>
      </c>
    </row>
    <row r="615" spans="1:30" x14ac:dyDescent="0.25">
      <c r="A615" t="s">
        <v>336</v>
      </c>
      <c r="B615" t="s">
        <v>500</v>
      </c>
      <c r="C615" t="s">
        <v>608</v>
      </c>
      <c r="D615" t="str">
        <f>A615&amp;VLOOKUP("key_separator", Keys!$B:$C, 2, FALSE)&amp;B615&amp;VLOOKUP("key_separator", Keys!$B:$C, 2, FALSE)&amp;C615</f>
        <v>IA|lignite|imports</v>
      </c>
      <c r="E615" s="17">
        <v>0</v>
      </c>
      <c r="F615" s="17">
        <v>0</v>
      </c>
      <c r="G615" s="17">
        <v>0</v>
      </c>
      <c r="H615" s="17">
        <v>0</v>
      </c>
      <c r="I615" s="17">
        <v>0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0</v>
      </c>
      <c r="Q615" s="17">
        <v>0</v>
      </c>
      <c r="R615" s="17">
        <v>0</v>
      </c>
      <c r="S615" s="17">
        <v>0</v>
      </c>
      <c r="T615" s="17">
        <v>0</v>
      </c>
      <c r="U615" s="17">
        <v>0</v>
      </c>
      <c r="V615" s="17">
        <v>0</v>
      </c>
      <c r="W615" s="17">
        <v>0</v>
      </c>
      <c r="X615" s="17">
        <v>0</v>
      </c>
      <c r="Y615" s="17">
        <v>0</v>
      </c>
      <c r="Z615" s="17">
        <v>0</v>
      </c>
      <c r="AA615" s="17">
        <v>0</v>
      </c>
      <c r="AB615" s="17">
        <v>0</v>
      </c>
      <c r="AC615" s="17">
        <v>0</v>
      </c>
      <c r="AD615" s="17">
        <v>0</v>
      </c>
    </row>
    <row r="616" spans="1:30" x14ac:dyDescent="0.25">
      <c r="A616" t="s">
        <v>336</v>
      </c>
      <c r="B616" t="s">
        <v>500</v>
      </c>
      <c r="C616" t="s">
        <v>610</v>
      </c>
      <c r="D616" t="str">
        <f>A616&amp;VLOOKUP("key_separator", Keys!$B:$C, 2, FALSE)&amp;B616&amp;VLOOKUP("key_separator", Keys!$B:$C, 2, FALSE)&amp;C616</f>
        <v>IA|lignite|exports</v>
      </c>
      <c r="E616" s="17">
        <v>0</v>
      </c>
      <c r="F616" s="17">
        <v>0</v>
      </c>
      <c r="G616" s="17">
        <v>0</v>
      </c>
      <c r="H616" s="17">
        <v>0</v>
      </c>
      <c r="I616" s="17">
        <v>0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7">
        <v>0</v>
      </c>
      <c r="U616" s="17">
        <v>0</v>
      </c>
      <c r="V616" s="17">
        <v>0</v>
      </c>
      <c r="W616" s="17">
        <v>0</v>
      </c>
      <c r="X616" s="17">
        <v>0</v>
      </c>
      <c r="Y616" s="17">
        <v>0</v>
      </c>
      <c r="Z616" s="17">
        <v>0</v>
      </c>
      <c r="AA616" s="17">
        <v>0</v>
      </c>
      <c r="AB616" s="17">
        <v>0</v>
      </c>
      <c r="AC616" s="17">
        <v>0</v>
      </c>
      <c r="AD616" s="17">
        <v>0</v>
      </c>
    </row>
    <row r="617" spans="1:30" x14ac:dyDescent="0.25">
      <c r="A617" t="s">
        <v>336</v>
      </c>
      <c r="B617" t="s">
        <v>539</v>
      </c>
      <c r="C617" t="s">
        <v>605</v>
      </c>
      <c r="D617" t="str">
        <f>A617&amp;VLOOKUP("key_separator", Keys!$B:$C, 2, FALSE)&amp;B617&amp;VLOOKUP("key_separator", Keys!$B:$C, 2, FALSE)&amp;C617</f>
        <v>IA|crude oil|production</v>
      </c>
      <c r="E617" s="17">
        <v>0</v>
      </c>
      <c r="F617" s="17">
        <v>0</v>
      </c>
      <c r="G617" s="17">
        <v>0</v>
      </c>
      <c r="H617" s="17">
        <v>0</v>
      </c>
      <c r="I617" s="17">
        <v>0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0</v>
      </c>
      <c r="Q617" s="17">
        <v>0</v>
      </c>
      <c r="R617" s="17">
        <v>0</v>
      </c>
      <c r="S617" s="17">
        <v>0</v>
      </c>
      <c r="T617" s="17">
        <v>0</v>
      </c>
      <c r="U617" s="17">
        <v>0</v>
      </c>
      <c r="V617" s="17">
        <v>0</v>
      </c>
      <c r="W617" s="17">
        <v>0</v>
      </c>
      <c r="X617" s="17">
        <v>0</v>
      </c>
      <c r="Y617" s="17">
        <v>0</v>
      </c>
      <c r="Z617" s="17">
        <v>0</v>
      </c>
      <c r="AA617" s="17">
        <v>0</v>
      </c>
      <c r="AB617" s="17">
        <v>0</v>
      </c>
      <c r="AC617" s="17">
        <v>0</v>
      </c>
      <c r="AD617" s="17">
        <v>0</v>
      </c>
    </row>
    <row r="618" spans="1:30" x14ac:dyDescent="0.25">
      <c r="A618" t="s">
        <v>336</v>
      </c>
      <c r="B618" t="s">
        <v>539</v>
      </c>
      <c r="C618" t="s">
        <v>608</v>
      </c>
      <c r="D618" t="str">
        <f>A618&amp;VLOOKUP("key_separator", Keys!$B:$C, 2, FALSE)&amp;B618&amp;VLOOKUP("key_separator", Keys!$B:$C, 2, FALSE)&amp;C618</f>
        <v>IA|crude oil|imports</v>
      </c>
      <c r="E618" s="17">
        <v>1221000000000</v>
      </c>
      <c r="F618" s="17">
        <v>0</v>
      </c>
      <c r="G618" s="17">
        <v>0</v>
      </c>
      <c r="H618" s="17">
        <v>0</v>
      </c>
      <c r="I618" s="17">
        <v>0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0</v>
      </c>
      <c r="Q618" s="17">
        <v>0</v>
      </c>
      <c r="R618" s="17">
        <v>0</v>
      </c>
      <c r="S618" s="17">
        <v>0</v>
      </c>
      <c r="T618" s="17">
        <v>0</v>
      </c>
      <c r="U618" s="17">
        <v>0</v>
      </c>
      <c r="V618" s="17">
        <v>0</v>
      </c>
      <c r="W618" s="17">
        <v>0</v>
      </c>
      <c r="X618" s="17">
        <v>0</v>
      </c>
      <c r="Y618" s="17">
        <v>0</v>
      </c>
      <c r="Z618" s="17">
        <v>0</v>
      </c>
      <c r="AA618" s="17">
        <v>0</v>
      </c>
      <c r="AB618" s="17">
        <v>0</v>
      </c>
      <c r="AC618" s="17">
        <v>0</v>
      </c>
      <c r="AD618" s="17">
        <v>0</v>
      </c>
    </row>
    <row r="619" spans="1:30" x14ac:dyDescent="0.25">
      <c r="A619" t="s">
        <v>336</v>
      </c>
      <c r="B619" t="s">
        <v>539</v>
      </c>
      <c r="C619" t="s">
        <v>610</v>
      </c>
      <c r="D619" t="str">
        <f>A619&amp;VLOOKUP("key_separator", Keys!$B:$C, 2, FALSE)&amp;B619&amp;VLOOKUP("key_separator", Keys!$B:$C, 2, FALSE)&amp;C619</f>
        <v>IA|crude oil|exports</v>
      </c>
      <c r="E619" s="17">
        <v>0</v>
      </c>
      <c r="F619" s="17">
        <v>0</v>
      </c>
      <c r="G619" s="17">
        <v>0</v>
      </c>
      <c r="H619" s="17">
        <v>0</v>
      </c>
      <c r="I619" s="17">
        <v>0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0</v>
      </c>
      <c r="Q619" s="17">
        <v>0</v>
      </c>
      <c r="R619" s="17">
        <v>0</v>
      </c>
      <c r="S619" s="17">
        <v>0</v>
      </c>
      <c r="T619" s="17">
        <v>0</v>
      </c>
      <c r="U619" s="17">
        <v>0</v>
      </c>
      <c r="V619" s="17">
        <v>0</v>
      </c>
      <c r="W619" s="17">
        <v>0</v>
      </c>
      <c r="X619" s="17">
        <v>0</v>
      </c>
      <c r="Y619" s="17">
        <v>0</v>
      </c>
      <c r="Z619" s="17">
        <v>0</v>
      </c>
      <c r="AA619" s="17">
        <v>0</v>
      </c>
      <c r="AB619" s="17">
        <v>0</v>
      </c>
      <c r="AC619" s="17">
        <v>0</v>
      </c>
      <c r="AD619" s="17">
        <v>0</v>
      </c>
    </row>
    <row r="620" spans="1:30" x14ac:dyDescent="0.25">
      <c r="A620" t="s">
        <v>336</v>
      </c>
      <c r="B620" t="s">
        <v>6635</v>
      </c>
      <c r="C620" t="s">
        <v>605</v>
      </c>
      <c r="D620" t="str">
        <f>A620&amp;VLOOKUP("key_separator", Keys!$B:$C, 2, FALSE)&amp;B620&amp;VLOOKUP("key_separator", Keys!$B:$C, 2, FALSE)&amp;C620</f>
        <v>IA|heavy or residual fuel oil|production</v>
      </c>
      <c r="E620" s="17">
        <v>0</v>
      </c>
      <c r="F620" s="17">
        <v>0</v>
      </c>
      <c r="G620" s="17">
        <v>0</v>
      </c>
      <c r="H620" s="17">
        <v>0</v>
      </c>
      <c r="I620" s="17">
        <v>0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0</v>
      </c>
      <c r="Q620" s="17">
        <v>0</v>
      </c>
      <c r="R620" s="17">
        <v>0</v>
      </c>
      <c r="S620" s="17">
        <v>0</v>
      </c>
      <c r="T620" s="17">
        <v>0</v>
      </c>
      <c r="U620" s="17">
        <v>0</v>
      </c>
      <c r="V620" s="17">
        <v>0</v>
      </c>
      <c r="W620" s="17">
        <v>0</v>
      </c>
      <c r="X620" s="17">
        <v>0</v>
      </c>
      <c r="Y620" s="17">
        <v>0</v>
      </c>
      <c r="Z620" s="17">
        <v>0</v>
      </c>
      <c r="AA620" s="17">
        <v>0</v>
      </c>
      <c r="AB620" s="17">
        <v>0</v>
      </c>
      <c r="AC620" s="17">
        <v>0</v>
      </c>
      <c r="AD620" s="17">
        <v>0</v>
      </c>
    </row>
    <row r="621" spans="1:30" x14ac:dyDescent="0.25">
      <c r="A621" t="s">
        <v>336</v>
      </c>
      <c r="B621" t="s">
        <v>6635</v>
      </c>
      <c r="C621" t="s">
        <v>608</v>
      </c>
      <c r="D621" t="str">
        <f>A621&amp;VLOOKUP("key_separator", Keys!$B:$C, 2, FALSE)&amp;B621&amp;VLOOKUP("key_separator", Keys!$B:$C, 2, FALSE)&amp;C621</f>
        <v>IA|heavy or residual fuel oil|imports</v>
      </c>
      <c r="E621" s="17">
        <v>11397800000000</v>
      </c>
      <c r="F621" s="17">
        <v>11639300000000</v>
      </c>
      <c r="G621" s="17">
        <v>11759700000000</v>
      </c>
      <c r="H621" s="17">
        <v>11879900000000</v>
      </c>
      <c r="I621" s="17">
        <v>12095100000000</v>
      </c>
      <c r="J621" s="17">
        <v>12312200000000</v>
      </c>
      <c r="K621" s="17">
        <v>12508200000000</v>
      </c>
      <c r="L621" s="17">
        <v>12699300000000</v>
      </c>
      <c r="M621" s="17">
        <v>12854900000000</v>
      </c>
      <c r="N621" s="17">
        <v>12960000000000</v>
      </c>
      <c r="O621" s="17">
        <v>13090000000000</v>
      </c>
      <c r="P621" s="17">
        <v>13194500000000</v>
      </c>
      <c r="Q621" s="17">
        <v>13273700000000</v>
      </c>
      <c r="R621" s="17">
        <v>13328100000000</v>
      </c>
      <c r="S621" s="17">
        <v>13365900000000</v>
      </c>
      <c r="T621" s="17">
        <v>13374700000000</v>
      </c>
      <c r="U621" s="17">
        <v>13369100000000</v>
      </c>
      <c r="V621" s="17">
        <v>13408300000000</v>
      </c>
      <c r="W621" s="17">
        <v>13427900000000</v>
      </c>
      <c r="X621" s="17">
        <v>13458100000000</v>
      </c>
      <c r="Y621" s="17">
        <v>13542800000000</v>
      </c>
      <c r="Z621" s="17">
        <v>13633300000000</v>
      </c>
      <c r="AA621" s="17">
        <v>13713000000000</v>
      </c>
      <c r="AB621" s="17">
        <v>13795100000000</v>
      </c>
      <c r="AC621" s="17">
        <v>13891500000000</v>
      </c>
      <c r="AD621" s="17">
        <v>14006300000000</v>
      </c>
    </row>
    <row r="622" spans="1:30" x14ac:dyDescent="0.25">
      <c r="A622" t="s">
        <v>336</v>
      </c>
      <c r="B622" t="s">
        <v>6635</v>
      </c>
      <c r="C622" t="s">
        <v>610</v>
      </c>
      <c r="D622" t="str">
        <f>A622&amp;VLOOKUP("key_separator", Keys!$B:$C, 2, FALSE)&amp;B622&amp;VLOOKUP("key_separator", Keys!$B:$C, 2, FALSE)&amp;C622</f>
        <v>IA|heavy or residual fuel oil|exports</v>
      </c>
      <c r="E622" s="17">
        <v>0</v>
      </c>
      <c r="F622" s="17">
        <v>0</v>
      </c>
      <c r="G622" s="17">
        <v>0</v>
      </c>
      <c r="H622" s="17">
        <v>0</v>
      </c>
      <c r="I622" s="17">
        <v>0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7">
        <v>0</v>
      </c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0</v>
      </c>
      <c r="AB622" s="17">
        <v>0</v>
      </c>
      <c r="AC622" s="17">
        <v>0</v>
      </c>
      <c r="AD622" s="17">
        <v>0</v>
      </c>
    </row>
    <row r="623" spans="1:30" x14ac:dyDescent="0.25">
      <c r="A623" t="s">
        <v>336</v>
      </c>
      <c r="B623" t="s">
        <v>6622</v>
      </c>
      <c r="C623" t="s">
        <v>605</v>
      </c>
      <c r="D623" t="str">
        <f>A623&amp;VLOOKUP("key_separator", Keys!$B:$C, 2, FALSE)&amp;B623&amp;VLOOKUP("key_separator", Keys!$B:$C, 2, FALSE)&amp;C623</f>
        <v>IA|LPG propane or butane|production</v>
      </c>
      <c r="E623" s="17">
        <v>0</v>
      </c>
      <c r="F623" s="17">
        <v>0</v>
      </c>
      <c r="G623" s="17">
        <v>0</v>
      </c>
      <c r="H623" s="17">
        <v>0</v>
      </c>
      <c r="I623" s="17">
        <v>0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0</v>
      </c>
      <c r="Q623" s="17">
        <v>0</v>
      </c>
      <c r="R623" s="17">
        <v>0</v>
      </c>
      <c r="S623" s="17">
        <v>0</v>
      </c>
      <c r="T623" s="17">
        <v>0</v>
      </c>
      <c r="U623" s="17">
        <v>0</v>
      </c>
      <c r="V623" s="17">
        <v>0</v>
      </c>
      <c r="W623" s="17">
        <v>0</v>
      </c>
      <c r="X623" s="17">
        <v>0</v>
      </c>
      <c r="Y623" s="17">
        <v>0</v>
      </c>
      <c r="Z623" s="17">
        <v>0</v>
      </c>
      <c r="AA623" s="17">
        <v>0</v>
      </c>
      <c r="AB623" s="17">
        <v>0</v>
      </c>
      <c r="AC623" s="17">
        <v>0</v>
      </c>
      <c r="AD623" s="17">
        <v>0</v>
      </c>
    </row>
    <row r="624" spans="1:30" x14ac:dyDescent="0.25">
      <c r="A624" t="s">
        <v>336</v>
      </c>
      <c r="B624" t="s">
        <v>6622</v>
      </c>
      <c r="C624" t="s">
        <v>608</v>
      </c>
      <c r="D624" t="str">
        <f>A624&amp;VLOOKUP("key_separator", Keys!$B:$C, 2, FALSE)&amp;B624&amp;VLOOKUP("key_separator", Keys!$B:$C, 2, FALSE)&amp;C624</f>
        <v>IA|LPG propane or butane|imports</v>
      </c>
      <c r="E624" s="17">
        <v>63248300000000</v>
      </c>
      <c r="F624" s="17">
        <v>62689200000000</v>
      </c>
      <c r="G624" s="17">
        <v>64163400000000</v>
      </c>
      <c r="H624" s="17">
        <v>64856600000000</v>
      </c>
      <c r="I624" s="17">
        <v>63875000000000</v>
      </c>
      <c r="J624" s="17">
        <v>63562800000000</v>
      </c>
      <c r="K624" s="17">
        <v>63464400000000</v>
      </c>
      <c r="L624" s="17">
        <v>63668100000000</v>
      </c>
      <c r="M624" s="17">
        <v>63584500000000</v>
      </c>
      <c r="N624" s="17">
        <v>63712400000000</v>
      </c>
      <c r="O624" s="17">
        <v>63909600000000</v>
      </c>
      <c r="P624" s="17">
        <v>64247600000000</v>
      </c>
      <c r="Q624" s="17">
        <v>64598600000000</v>
      </c>
      <c r="R624" s="17">
        <v>64946300000000</v>
      </c>
      <c r="S624" s="17">
        <v>65577100000000</v>
      </c>
      <c r="T624" s="17">
        <v>66086000000000</v>
      </c>
      <c r="U624" s="17">
        <v>66628900000000</v>
      </c>
      <c r="V624" s="17">
        <v>67292300000000</v>
      </c>
      <c r="W624" s="17">
        <v>67914500000000</v>
      </c>
      <c r="X624" s="17">
        <v>68556600000000</v>
      </c>
      <c r="Y624" s="17">
        <v>69293000000000</v>
      </c>
      <c r="Z624" s="17">
        <v>70043100000000</v>
      </c>
      <c r="AA624" s="17">
        <v>70870500000000</v>
      </c>
      <c r="AB624" s="17">
        <v>71593700000000</v>
      </c>
      <c r="AC624" s="17">
        <v>72075600000000</v>
      </c>
      <c r="AD624" s="17">
        <v>72796400000000</v>
      </c>
    </row>
    <row r="625" spans="1:30" x14ac:dyDescent="0.25">
      <c r="A625" t="s">
        <v>336</v>
      </c>
      <c r="B625" t="s">
        <v>6622</v>
      </c>
      <c r="C625" t="s">
        <v>610</v>
      </c>
      <c r="D625" t="str">
        <f>A625&amp;VLOOKUP("key_separator", Keys!$B:$C, 2, FALSE)&amp;B625&amp;VLOOKUP("key_separator", Keys!$B:$C, 2, FALSE)&amp;C625</f>
        <v>IA|LPG propane or butane|exports</v>
      </c>
      <c r="E625" s="17">
        <v>0</v>
      </c>
      <c r="F625" s="17">
        <v>0</v>
      </c>
      <c r="G625" s="17">
        <v>0</v>
      </c>
      <c r="H625" s="17">
        <v>0</v>
      </c>
      <c r="I625" s="17">
        <v>0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0</v>
      </c>
      <c r="Q625" s="17">
        <v>0</v>
      </c>
      <c r="R625" s="17">
        <v>0</v>
      </c>
      <c r="S625" s="17">
        <v>0</v>
      </c>
      <c r="T625" s="17">
        <v>0</v>
      </c>
      <c r="U625" s="17">
        <v>0</v>
      </c>
      <c r="V625" s="17">
        <v>0</v>
      </c>
      <c r="W625" s="17">
        <v>0</v>
      </c>
      <c r="X625" s="17">
        <v>0</v>
      </c>
      <c r="Y625" s="17">
        <v>0</v>
      </c>
      <c r="Z625" s="17">
        <v>0</v>
      </c>
      <c r="AA625" s="17">
        <v>0</v>
      </c>
      <c r="AB625" s="17">
        <v>0</v>
      </c>
      <c r="AC625" s="17">
        <v>0</v>
      </c>
      <c r="AD625" s="17">
        <v>0</v>
      </c>
    </row>
    <row r="626" spans="1:30" x14ac:dyDescent="0.25">
      <c r="A626" t="s">
        <v>336</v>
      </c>
      <c r="B626" t="s">
        <v>6623</v>
      </c>
      <c r="C626" t="s">
        <v>605</v>
      </c>
      <c r="D626" t="str">
        <f>A626&amp;VLOOKUP("key_separator", Keys!$B:$C, 2, FALSE)&amp;B626&amp;VLOOKUP("key_separator", Keys!$B:$C, 2, FALSE)&amp;C626</f>
        <v>IA|municipal solid waste|production</v>
      </c>
      <c r="E626" s="17">
        <v>0</v>
      </c>
      <c r="F626" s="17">
        <v>0</v>
      </c>
      <c r="G626" s="17">
        <v>0</v>
      </c>
      <c r="H626" s="17">
        <v>0</v>
      </c>
      <c r="I626" s="17">
        <v>0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7">
        <v>0</v>
      </c>
      <c r="U626" s="17">
        <v>0</v>
      </c>
      <c r="V626" s="17">
        <v>0</v>
      </c>
      <c r="W626" s="17">
        <v>0</v>
      </c>
      <c r="X626" s="17">
        <v>0</v>
      </c>
      <c r="Y626" s="17">
        <v>0</v>
      </c>
      <c r="Z626" s="17">
        <v>0</v>
      </c>
      <c r="AA626" s="17">
        <v>0</v>
      </c>
      <c r="AB626" s="17">
        <v>0</v>
      </c>
      <c r="AC626" s="17">
        <v>0</v>
      </c>
      <c r="AD626" s="17">
        <v>0</v>
      </c>
    </row>
    <row r="627" spans="1:30" x14ac:dyDescent="0.25">
      <c r="A627" t="s">
        <v>336</v>
      </c>
      <c r="B627" t="s">
        <v>6623</v>
      </c>
      <c r="C627" t="s">
        <v>608</v>
      </c>
      <c r="D627" t="str">
        <f>A627&amp;VLOOKUP("key_separator", Keys!$B:$C, 2, FALSE)&amp;B627&amp;VLOOKUP("key_separator", Keys!$B:$C, 2, FALSE)&amp;C627</f>
        <v>IA|municipal solid waste|imports</v>
      </c>
      <c r="E627" s="17">
        <v>0</v>
      </c>
      <c r="F627" s="17">
        <v>0</v>
      </c>
      <c r="G627" s="17">
        <v>0</v>
      </c>
      <c r="H627" s="17">
        <v>0</v>
      </c>
      <c r="I627" s="17">
        <v>0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</v>
      </c>
      <c r="Q627" s="17">
        <v>0</v>
      </c>
      <c r="R627" s="17">
        <v>0</v>
      </c>
      <c r="S627" s="17">
        <v>0</v>
      </c>
      <c r="T627" s="17">
        <v>0</v>
      </c>
      <c r="U627" s="17">
        <v>0</v>
      </c>
      <c r="V627" s="17">
        <v>0</v>
      </c>
      <c r="W627" s="17">
        <v>0</v>
      </c>
      <c r="X627" s="17">
        <v>0</v>
      </c>
      <c r="Y627" s="17">
        <v>0</v>
      </c>
      <c r="Z627" s="17">
        <v>0</v>
      </c>
      <c r="AA627" s="17">
        <v>0</v>
      </c>
      <c r="AB627" s="17">
        <v>0</v>
      </c>
      <c r="AC627" s="17">
        <v>0</v>
      </c>
      <c r="AD627" s="17">
        <v>0</v>
      </c>
    </row>
    <row r="628" spans="1:30" x14ac:dyDescent="0.25">
      <c r="A628" t="s">
        <v>336</v>
      </c>
      <c r="B628" t="s">
        <v>6623</v>
      </c>
      <c r="C628" t="s">
        <v>610</v>
      </c>
      <c r="D628" t="str">
        <f>A628&amp;VLOOKUP("key_separator", Keys!$B:$C, 2, FALSE)&amp;B628&amp;VLOOKUP("key_separator", Keys!$B:$C, 2, FALSE)&amp;C628</f>
        <v>IA|municipal solid waste|exports</v>
      </c>
      <c r="E628" s="17">
        <v>0</v>
      </c>
      <c r="F628" s="17">
        <v>0</v>
      </c>
      <c r="G628" s="17">
        <v>0</v>
      </c>
      <c r="H628" s="17">
        <v>0</v>
      </c>
      <c r="I628" s="17">
        <v>0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0</v>
      </c>
      <c r="Q628" s="17">
        <v>0</v>
      </c>
      <c r="R628" s="17">
        <v>0</v>
      </c>
      <c r="S628" s="17">
        <v>0</v>
      </c>
      <c r="T628" s="17">
        <v>0</v>
      </c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0</v>
      </c>
      <c r="AA628" s="17">
        <v>0</v>
      </c>
      <c r="AB628" s="17">
        <v>0</v>
      </c>
      <c r="AC628" s="17">
        <v>0</v>
      </c>
      <c r="AD628" s="17">
        <v>0</v>
      </c>
    </row>
    <row r="629" spans="1:30" x14ac:dyDescent="0.25">
      <c r="A629" t="s">
        <v>336</v>
      </c>
      <c r="B629" t="s">
        <v>629</v>
      </c>
      <c r="C629" t="s">
        <v>605</v>
      </c>
      <c r="D629" t="str">
        <f>A629&amp;VLOOKUP("key_separator", Keys!$B:$C, 2, FALSE)&amp;B629&amp;VLOOKUP("key_separator", Keys!$B:$C, 2, FALSE)&amp;C629</f>
        <v>IA|hydrogen|production</v>
      </c>
      <c r="E629" s="17">
        <v>0</v>
      </c>
      <c r="F629" s="17">
        <v>0</v>
      </c>
      <c r="G629" s="17">
        <v>0</v>
      </c>
      <c r="H629" s="17">
        <v>0</v>
      </c>
      <c r="I629" s="17">
        <v>0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</v>
      </c>
      <c r="Q629" s="17">
        <v>0</v>
      </c>
      <c r="R629" s="17">
        <v>0</v>
      </c>
      <c r="S629" s="17">
        <v>0</v>
      </c>
      <c r="T629" s="17">
        <v>0</v>
      </c>
      <c r="U629" s="17">
        <v>0</v>
      </c>
      <c r="V629" s="17">
        <v>0</v>
      </c>
      <c r="W629" s="17">
        <v>0</v>
      </c>
      <c r="X629" s="17">
        <v>0</v>
      </c>
      <c r="Y629" s="17">
        <v>0</v>
      </c>
      <c r="Z629" s="17">
        <v>0</v>
      </c>
      <c r="AA629" s="17">
        <v>0</v>
      </c>
      <c r="AB629" s="17">
        <v>0</v>
      </c>
      <c r="AC629" s="17">
        <v>0</v>
      </c>
      <c r="AD629" s="17">
        <v>0</v>
      </c>
    </row>
    <row r="630" spans="1:30" x14ac:dyDescent="0.25">
      <c r="A630" t="s">
        <v>336</v>
      </c>
      <c r="B630" t="s">
        <v>629</v>
      </c>
      <c r="C630" t="s">
        <v>608</v>
      </c>
      <c r="D630" t="str">
        <f>A630&amp;VLOOKUP("key_separator", Keys!$B:$C, 2, FALSE)&amp;B630&amp;VLOOKUP("key_separator", Keys!$B:$C, 2, FALSE)&amp;C630</f>
        <v>IA|hydrogen|imports</v>
      </c>
      <c r="E630" s="17">
        <v>0</v>
      </c>
      <c r="F630" s="17">
        <v>0</v>
      </c>
      <c r="G630" s="17">
        <v>0</v>
      </c>
      <c r="H630" s="17">
        <v>310856000</v>
      </c>
      <c r="I630" s="17">
        <v>929653000</v>
      </c>
      <c r="J630" s="17">
        <v>2482350000</v>
      </c>
      <c r="K630" s="17">
        <v>4649950000</v>
      </c>
      <c r="L630" s="17">
        <v>7447000000</v>
      </c>
      <c r="M630" s="17">
        <v>10856500000</v>
      </c>
      <c r="N630" s="17">
        <v>15219400000</v>
      </c>
      <c r="O630" s="17">
        <v>20527300000</v>
      </c>
      <c r="P630" s="17">
        <v>26163000000</v>
      </c>
      <c r="Q630" s="17">
        <v>32154000000</v>
      </c>
      <c r="R630" s="17">
        <v>38203900000</v>
      </c>
      <c r="S630" s="17">
        <v>44593000000</v>
      </c>
      <c r="T630" s="17">
        <v>51001900000</v>
      </c>
      <c r="U630" s="17">
        <v>57594500000</v>
      </c>
      <c r="V630" s="17">
        <v>64398200000</v>
      </c>
      <c r="W630" s="17">
        <v>70928500000</v>
      </c>
      <c r="X630" s="17">
        <v>77572500000</v>
      </c>
      <c r="Y630" s="17">
        <v>83512100000</v>
      </c>
      <c r="Z630" s="17">
        <v>89333300000</v>
      </c>
      <c r="AA630" s="17">
        <v>94775200000</v>
      </c>
      <c r="AB630" s="17">
        <v>99661100000</v>
      </c>
      <c r="AC630" s="17">
        <v>104140000000</v>
      </c>
      <c r="AD630" s="17">
        <v>108101000000</v>
      </c>
    </row>
    <row r="631" spans="1:30" x14ac:dyDescent="0.25">
      <c r="A631" t="s">
        <v>336</v>
      </c>
      <c r="B631" t="s">
        <v>629</v>
      </c>
      <c r="C631" t="s">
        <v>610</v>
      </c>
      <c r="D631" t="str">
        <f>A631&amp;VLOOKUP("key_separator", Keys!$B:$C, 2, FALSE)&amp;B631&amp;VLOOKUP("key_separator", Keys!$B:$C, 2, FALSE)&amp;C631</f>
        <v>IA|hydrogen|exports</v>
      </c>
      <c r="E631" s="17">
        <v>0</v>
      </c>
      <c r="F631" s="17">
        <v>0</v>
      </c>
      <c r="G631" s="17">
        <v>0</v>
      </c>
      <c r="H631" s="17">
        <v>0</v>
      </c>
      <c r="I631" s="17">
        <v>0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</v>
      </c>
      <c r="Q631" s="17">
        <v>0</v>
      </c>
      <c r="R631" s="17">
        <v>0</v>
      </c>
      <c r="S631" s="17">
        <v>0</v>
      </c>
      <c r="T631" s="17">
        <v>0</v>
      </c>
      <c r="U631" s="17">
        <v>0</v>
      </c>
      <c r="V631" s="17">
        <v>0</v>
      </c>
      <c r="W631" s="17">
        <v>0</v>
      </c>
      <c r="X631" s="17">
        <v>0</v>
      </c>
      <c r="Y631" s="17">
        <v>0</v>
      </c>
      <c r="Z631" s="17">
        <v>0</v>
      </c>
      <c r="AA631" s="17">
        <v>0</v>
      </c>
      <c r="AB631" s="17">
        <v>0</v>
      </c>
      <c r="AC631" s="17">
        <v>0</v>
      </c>
      <c r="AD631" s="17">
        <v>0</v>
      </c>
    </row>
    <row r="632" spans="1:30" x14ac:dyDescent="0.25">
      <c r="A632" t="s">
        <v>326</v>
      </c>
      <c r="B632" t="s">
        <v>6629</v>
      </c>
      <c r="C632" t="s">
        <v>605</v>
      </c>
      <c r="D632" t="str">
        <f>A632&amp;VLOOKUP("key_separator", Keys!$B:$C, 2, FALSE)&amp;B632&amp;VLOOKUP("key_separator", Keys!$B:$C, 2, FALSE)&amp;C632</f>
        <v>ID|electricity|production</v>
      </c>
      <c r="E632" s="17">
        <v>0</v>
      </c>
      <c r="F632" s="17">
        <v>0</v>
      </c>
      <c r="G632" s="17">
        <v>0</v>
      </c>
      <c r="H632" s="17">
        <v>0</v>
      </c>
      <c r="I632" s="17">
        <v>0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0</v>
      </c>
      <c r="Q632" s="17">
        <v>0</v>
      </c>
      <c r="R632" s="17">
        <v>0</v>
      </c>
      <c r="S632" s="17">
        <v>0</v>
      </c>
      <c r="T632" s="17">
        <v>0</v>
      </c>
      <c r="U632" s="17">
        <v>0</v>
      </c>
      <c r="V632" s="17">
        <v>0</v>
      </c>
      <c r="W632" s="17">
        <v>0</v>
      </c>
      <c r="X632" s="17">
        <v>0</v>
      </c>
      <c r="Y632" s="17">
        <v>0</v>
      </c>
      <c r="Z632" s="17">
        <v>0</v>
      </c>
      <c r="AA632" s="17">
        <v>0</v>
      </c>
      <c r="AB632" s="17">
        <v>0</v>
      </c>
      <c r="AC632" s="17">
        <v>0</v>
      </c>
      <c r="AD632" s="17">
        <v>0</v>
      </c>
    </row>
    <row r="633" spans="1:30" x14ac:dyDescent="0.25">
      <c r="A633" t="s">
        <v>326</v>
      </c>
      <c r="B633" t="s">
        <v>6629</v>
      </c>
      <c r="C633" t="s">
        <v>608</v>
      </c>
      <c r="D633" t="str">
        <f>A633&amp;VLOOKUP("key_separator", Keys!$B:$C, 2, FALSE)&amp;B633&amp;VLOOKUP("key_separator", Keys!$B:$C, 2, FALSE)&amp;C633</f>
        <v>ID|electricity|imports</v>
      </c>
      <c r="E633" s="17">
        <v>0</v>
      </c>
      <c r="F633" s="17">
        <v>0</v>
      </c>
      <c r="G633" s="17">
        <v>0</v>
      </c>
      <c r="H633" s="17">
        <v>0</v>
      </c>
      <c r="I633" s="17">
        <v>0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0</v>
      </c>
      <c r="Q633" s="17">
        <v>0</v>
      </c>
      <c r="R633" s="17">
        <v>0</v>
      </c>
      <c r="S633" s="17">
        <v>0</v>
      </c>
      <c r="T633" s="17">
        <v>0</v>
      </c>
      <c r="U633" s="17">
        <v>0</v>
      </c>
      <c r="V633" s="17">
        <v>0</v>
      </c>
      <c r="W633" s="17">
        <v>0</v>
      </c>
      <c r="X633" s="17">
        <v>0</v>
      </c>
      <c r="Y633" s="17">
        <v>0</v>
      </c>
      <c r="Z633" s="17">
        <v>0</v>
      </c>
      <c r="AA633" s="17">
        <v>0</v>
      </c>
      <c r="AB633" s="17">
        <v>0</v>
      </c>
      <c r="AC633" s="17">
        <v>0</v>
      </c>
      <c r="AD633" s="17">
        <v>0</v>
      </c>
    </row>
    <row r="634" spans="1:30" x14ac:dyDescent="0.25">
      <c r="A634" t="s">
        <v>326</v>
      </c>
      <c r="B634" t="s">
        <v>6629</v>
      </c>
      <c r="C634" t="s">
        <v>610</v>
      </c>
      <c r="D634" t="str">
        <f>A634&amp;VLOOKUP("key_separator", Keys!$B:$C, 2, FALSE)&amp;B634&amp;VLOOKUP("key_separator", Keys!$B:$C, 2, FALSE)&amp;C634</f>
        <v>ID|electricity|exports</v>
      </c>
      <c r="E634" s="17">
        <v>0</v>
      </c>
      <c r="F634" s="17">
        <v>0</v>
      </c>
      <c r="G634" s="17">
        <v>0</v>
      </c>
      <c r="H634" s="17">
        <v>0</v>
      </c>
      <c r="I634" s="17">
        <v>0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</v>
      </c>
      <c r="Q634" s="17">
        <v>0</v>
      </c>
      <c r="R634" s="17">
        <v>0</v>
      </c>
      <c r="S634" s="17">
        <v>0</v>
      </c>
      <c r="T634" s="17">
        <v>0</v>
      </c>
      <c r="U634" s="17">
        <v>0</v>
      </c>
      <c r="V634" s="17">
        <v>0</v>
      </c>
      <c r="W634" s="17">
        <v>0</v>
      </c>
      <c r="X634" s="17">
        <v>0</v>
      </c>
      <c r="Y634" s="17">
        <v>0</v>
      </c>
      <c r="Z634" s="17">
        <v>0</v>
      </c>
      <c r="AA634" s="17">
        <v>0</v>
      </c>
      <c r="AB634" s="17">
        <v>0</v>
      </c>
      <c r="AC634" s="17">
        <v>0</v>
      </c>
      <c r="AD634" s="17">
        <v>0</v>
      </c>
    </row>
    <row r="635" spans="1:30" x14ac:dyDescent="0.25">
      <c r="A635" t="s">
        <v>326</v>
      </c>
      <c r="B635" t="s">
        <v>6610</v>
      </c>
      <c r="C635" t="s">
        <v>605</v>
      </c>
      <c r="D635" t="str">
        <f>A635&amp;VLOOKUP("key_separator", Keys!$B:$C, 2, FALSE)&amp;B635&amp;VLOOKUP("key_separator", Keys!$B:$C, 2, FALSE)&amp;C635</f>
        <v>ID|hard coal|production</v>
      </c>
      <c r="E635" s="17">
        <v>0</v>
      </c>
      <c r="F635" s="17">
        <v>0</v>
      </c>
      <c r="G635" s="17">
        <v>0</v>
      </c>
      <c r="H635" s="17">
        <v>0</v>
      </c>
      <c r="I635" s="17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17">
        <v>0</v>
      </c>
      <c r="R635" s="17">
        <v>0</v>
      </c>
      <c r="S635" s="17">
        <v>0</v>
      </c>
      <c r="T635" s="17">
        <v>0</v>
      </c>
      <c r="U635" s="17">
        <v>0</v>
      </c>
      <c r="V635" s="17">
        <v>0</v>
      </c>
      <c r="W635" s="17">
        <v>0</v>
      </c>
      <c r="X635" s="17">
        <v>0</v>
      </c>
      <c r="Y635" s="17">
        <v>0</v>
      </c>
      <c r="Z635" s="17">
        <v>0</v>
      </c>
      <c r="AA635" s="17">
        <v>0</v>
      </c>
      <c r="AB635" s="17">
        <v>0</v>
      </c>
      <c r="AC635" s="17">
        <v>0</v>
      </c>
      <c r="AD635" s="17">
        <v>0</v>
      </c>
    </row>
    <row r="636" spans="1:30" x14ac:dyDescent="0.25">
      <c r="A636" t="s">
        <v>326</v>
      </c>
      <c r="B636" t="s">
        <v>6610</v>
      </c>
      <c r="C636" t="s">
        <v>608</v>
      </c>
      <c r="D636" t="str">
        <f>A636&amp;VLOOKUP("key_separator", Keys!$B:$C, 2, FALSE)&amp;B636&amp;VLOOKUP("key_separator", Keys!$B:$C, 2, FALSE)&amp;C636</f>
        <v>ID|hard coal|imports</v>
      </c>
      <c r="E636" s="17">
        <v>932000000000</v>
      </c>
      <c r="F636" s="17">
        <v>932000000000</v>
      </c>
      <c r="G636" s="17">
        <v>932000000000</v>
      </c>
      <c r="H636" s="17">
        <v>932000000000</v>
      </c>
      <c r="I636" s="17">
        <v>932000000000</v>
      </c>
      <c r="J636" s="17">
        <v>932000000000</v>
      </c>
      <c r="K636" s="17">
        <v>932000000000</v>
      </c>
      <c r="L636" s="17">
        <v>932000000000</v>
      </c>
      <c r="M636" s="17">
        <v>932000000000</v>
      </c>
      <c r="N636" s="17">
        <v>932000000000</v>
      </c>
      <c r="O636" s="17">
        <v>932000000000</v>
      </c>
      <c r="P636" s="17">
        <v>1218010000000</v>
      </c>
      <c r="Q636" s="17">
        <v>976272000000</v>
      </c>
      <c r="R636" s="17">
        <v>975762000000</v>
      </c>
      <c r="S636" s="17">
        <v>975885000000</v>
      </c>
      <c r="T636" s="17">
        <v>976202000000</v>
      </c>
      <c r="U636" s="17">
        <v>975582000000</v>
      </c>
      <c r="V636" s="17">
        <v>972539000000</v>
      </c>
      <c r="W636" s="17">
        <v>985336000000</v>
      </c>
      <c r="X636" s="17">
        <v>932355000000</v>
      </c>
      <c r="Y636" s="17">
        <v>932309000000</v>
      </c>
      <c r="Z636" s="17">
        <v>932388000000</v>
      </c>
      <c r="AA636" s="17">
        <v>932373000000</v>
      </c>
      <c r="AB636" s="17">
        <v>932356000000</v>
      </c>
      <c r="AC636" s="17">
        <v>932336000000</v>
      </c>
      <c r="AD636" s="17">
        <v>932397000000</v>
      </c>
    </row>
    <row r="637" spans="1:30" x14ac:dyDescent="0.25">
      <c r="A637" t="s">
        <v>326</v>
      </c>
      <c r="B637" t="s">
        <v>6610</v>
      </c>
      <c r="C637" t="s">
        <v>610</v>
      </c>
      <c r="D637" t="str">
        <f>A637&amp;VLOOKUP("key_separator", Keys!$B:$C, 2, FALSE)&amp;B637&amp;VLOOKUP("key_separator", Keys!$B:$C, 2, FALSE)&amp;C637</f>
        <v>ID|hard coal|exports</v>
      </c>
      <c r="E637" s="17">
        <v>0</v>
      </c>
      <c r="F637" s="17">
        <v>0</v>
      </c>
      <c r="G637" s="17">
        <v>0</v>
      </c>
      <c r="H637" s="17">
        <v>0</v>
      </c>
      <c r="I637" s="17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17">
        <v>0</v>
      </c>
      <c r="R637" s="17">
        <v>0</v>
      </c>
      <c r="S637" s="17">
        <v>0</v>
      </c>
      <c r="T637" s="17">
        <v>0</v>
      </c>
      <c r="U637" s="17">
        <v>0</v>
      </c>
      <c r="V637" s="17">
        <v>0</v>
      </c>
      <c r="W637" s="17">
        <v>0</v>
      </c>
      <c r="X637" s="17">
        <v>0</v>
      </c>
      <c r="Y637" s="17">
        <v>0</v>
      </c>
      <c r="Z637" s="17">
        <v>0</v>
      </c>
      <c r="AA637" s="17">
        <v>0</v>
      </c>
      <c r="AB637" s="17">
        <v>0</v>
      </c>
      <c r="AC637" s="17">
        <v>0</v>
      </c>
      <c r="AD637" s="17">
        <v>0</v>
      </c>
    </row>
    <row r="638" spans="1:30" x14ac:dyDescent="0.25">
      <c r="A638" t="s">
        <v>326</v>
      </c>
      <c r="B638" t="s">
        <v>6611</v>
      </c>
      <c r="C638" t="s">
        <v>605</v>
      </c>
      <c r="D638" t="str">
        <f>A638&amp;VLOOKUP("key_separator", Keys!$B:$C, 2, FALSE)&amp;B638&amp;VLOOKUP("key_separator", Keys!$B:$C, 2, FALSE)&amp;C638</f>
        <v>ID|natural gas|production</v>
      </c>
      <c r="E638" s="17">
        <v>1165590000000</v>
      </c>
      <c r="F638" s="17">
        <v>1168770000000</v>
      </c>
      <c r="G638" s="17">
        <v>1069060000000</v>
      </c>
      <c r="H638" s="17">
        <v>1011140000000</v>
      </c>
      <c r="I638" s="17">
        <v>952280000000</v>
      </c>
      <c r="J638" s="17">
        <v>875253000000</v>
      </c>
      <c r="K638" s="17">
        <v>843586000000</v>
      </c>
      <c r="L638" s="17">
        <v>806681000000</v>
      </c>
      <c r="M638" s="17">
        <v>776533000000</v>
      </c>
      <c r="N638" s="17">
        <v>763438000000</v>
      </c>
      <c r="O638" s="17">
        <v>764354000000</v>
      </c>
      <c r="P638" s="17">
        <v>787563000000</v>
      </c>
      <c r="Q638" s="17">
        <v>821472000000</v>
      </c>
      <c r="R638" s="17">
        <v>842493000000</v>
      </c>
      <c r="S638" s="17">
        <v>865156000000</v>
      </c>
      <c r="T638" s="17">
        <v>895715000000</v>
      </c>
      <c r="U638" s="17">
        <v>968331000000</v>
      </c>
      <c r="V638" s="17">
        <v>1010530000000</v>
      </c>
      <c r="W638" s="17">
        <v>1034750000000</v>
      </c>
      <c r="X638" s="17">
        <v>1044470000000</v>
      </c>
      <c r="Y638" s="17">
        <v>1057520000000</v>
      </c>
      <c r="Z638" s="17">
        <v>1059390000000</v>
      </c>
      <c r="AA638" s="17">
        <v>1040230000000</v>
      </c>
      <c r="AB638" s="17">
        <v>1016970000000</v>
      </c>
      <c r="AC638" s="17">
        <v>998618000000</v>
      </c>
      <c r="AD638" s="17">
        <v>989536000000</v>
      </c>
    </row>
    <row r="639" spans="1:30" x14ac:dyDescent="0.25">
      <c r="A639" t="s">
        <v>326</v>
      </c>
      <c r="B639" t="s">
        <v>6611</v>
      </c>
      <c r="C639" t="s">
        <v>608</v>
      </c>
      <c r="D639" t="str">
        <f>A639&amp;VLOOKUP("key_separator", Keys!$B:$C, 2, FALSE)&amp;B639&amp;VLOOKUP("key_separator", Keys!$B:$C, 2, FALSE)&amp;C639</f>
        <v>ID|natural gas|imports</v>
      </c>
      <c r="E639" s="17">
        <v>1127080000000000</v>
      </c>
      <c r="F639" s="17">
        <v>1134570000000000</v>
      </c>
      <c r="G639" s="17">
        <v>1050950000000000</v>
      </c>
      <c r="H639" s="17">
        <v>1000300000000000</v>
      </c>
      <c r="I639" s="17">
        <v>951941000000000</v>
      </c>
      <c r="J639" s="17">
        <v>892333000000000</v>
      </c>
      <c r="K639" s="17">
        <v>866934000000000</v>
      </c>
      <c r="L639" s="17">
        <v>837766000000000</v>
      </c>
      <c r="M639" s="17">
        <v>817349000000000</v>
      </c>
      <c r="N639" s="17">
        <v>811437000000000</v>
      </c>
      <c r="O639" s="17">
        <v>816649000000000</v>
      </c>
      <c r="P639" s="17">
        <v>837056000000000</v>
      </c>
      <c r="Q639" s="17">
        <v>868421000000000</v>
      </c>
      <c r="R639" s="17">
        <v>889744000000000</v>
      </c>
      <c r="S639" s="17">
        <v>912508000000000</v>
      </c>
      <c r="T639" s="17">
        <v>941368000000000</v>
      </c>
      <c r="U639" s="17">
        <v>1005190000000000</v>
      </c>
      <c r="V639" s="17">
        <v>1045030000000000</v>
      </c>
      <c r="W639" s="17">
        <v>1070120000000000</v>
      </c>
      <c r="X639" s="17">
        <v>1084250000000000</v>
      </c>
      <c r="Y639" s="17">
        <v>1100970000000000</v>
      </c>
      <c r="Z639" s="17">
        <v>1108030000000000</v>
      </c>
      <c r="AA639" s="17">
        <v>1098770000000000</v>
      </c>
      <c r="AB639" s="17">
        <v>1086250000000000</v>
      </c>
      <c r="AC639" s="17">
        <v>1077960000000000</v>
      </c>
      <c r="AD639" s="17">
        <v>1076380000000000</v>
      </c>
    </row>
    <row r="640" spans="1:30" x14ac:dyDescent="0.25">
      <c r="A640" t="s">
        <v>326</v>
      </c>
      <c r="B640" t="s">
        <v>6611</v>
      </c>
      <c r="C640" t="s">
        <v>610</v>
      </c>
      <c r="D640" t="str">
        <f>A640&amp;VLOOKUP("key_separator", Keys!$B:$C, 2, FALSE)&amp;B640&amp;VLOOKUP("key_separator", Keys!$B:$C, 2, FALSE)&amp;C640</f>
        <v>ID|natural gas|exports</v>
      </c>
      <c r="E640" s="17">
        <v>969085000000000</v>
      </c>
      <c r="F640" s="17">
        <v>971728000000000</v>
      </c>
      <c r="G640" s="17">
        <v>888829000000000</v>
      </c>
      <c r="H640" s="17">
        <v>840675000000000</v>
      </c>
      <c r="I640" s="17">
        <v>791738000000000</v>
      </c>
      <c r="J640" s="17">
        <v>727696000000000</v>
      </c>
      <c r="K640" s="17">
        <v>701368000000000</v>
      </c>
      <c r="L640" s="17">
        <v>670685000000000</v>
      </c>
      <c r="M640" s="17">
        <v>645619000000000</v>
      </c>
      <c r="N640" s="17">
        <v>634732000000000</v>
      </c>
      <c r="O640" s="17">
        <v>635494000000000</v>
      </c>
      <c r="P640" s="17">
        <v>654790000000000</v>
      </c>
      <c r="Q640" s="17">
        <v>682982000000000</v>
      </c>
      <c r="R640" s="17">
        <v>700460000000000</v>
      </c>
      <c r="S640" s="17">
        <v>719302000000000</v>
      </c>
      <c r="T640" s="17">
        <v>744709000000000</v>
      </c>
      <c r="U640" s="17">
        <v>805083000000000</v>
      </c>
      <c r="V640" s="17">
        <v>840167000000000</v>
      </c>
      <c r="W640" s="17">
        <v>860309000000000</v>
      </c>
      <c r="X640" s="17">
        <v>868383000000000</v>
      </c>
      <c r="Y640" s="17">
        <v>879233000000000</v>
      </c>
      <c r="Z640" s="17">
        <v>880790000000000</v>
      </c>
      <c r="AA640" s="17">
        <v>864864000000000</v>
      </c>
      <c r="AB640" s="17">
        <v>845525000000000</v>
      </c>
      <c r="AC640" s="17">
        <v>830264000000000</v>
      </c>
      <c r="AD640" s="17">
        <v>822713000000000</v>
      </c>
    </row>
    <row r="641" spans="1:30" x14ac:dyDescent="0.25">
      <c r="A641" t="s">
        <v>326</v>
      </c>
      <c r="B641" t="s">
        <v>626</v>
      </c>
      <c r="C641" t="s">
        <v>605</v>
      </c>
      <c r="D641" t="str">
        <f>A641&amp;VLOOKUP("key_separator", Keys!$B:$C, 2, FALSE)&amp;B641&amp;VLOOKUP("key_separator", Keys!$B:$C, 2, FALSE)&amp;C641</f>
        <v>ID|nuclear|production</v>
      </c>
      <c r="E641" s="17">
        <v>0</v>
      </c>
      <c r="F641" s="17">
        <v>0</v>
      </c>
      <c r="G641" s="17">
        <v>0</v>
      </c>
      <c r="H641" s="17">
        <v>0</v>
      </c>
      <c r="I641" s="17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7">
        <v>0</v>
      </c>
      <c r="U641" s="17">
        <v>0</v>
      </c>
      <c r="V641" s="17">
        <v>0</v>
      </c>
      <c r="W641" s="17">
        <v>0</v>
      </c>
      <c r="X641" s="17">
        <v>0</v>
      </c>
      <c r="Y641" s="17">
        <v>0</v>
      </c>
      <c r="Z641" s="17">
        <v>0</v>
      </c>
      <c r="AA641" s="17">
        <v>0</v>
      </c>
      <c r="AB641" s="17">
        <v>0</v>
      </c>
      <c r="AC641" s="17">
        <v>0</v>
      </c>
      <c r="AD641" s="17">
        <v>0</v>
      </c>
    </row>
    <row r="642" spans="1:30" x14ac:dyDescent="0.25">
      <c r="A642" t="s">
        <v>326</v>
      </c>
      <c r="B642" t="s">
        <v>626</v>
      </c>
      <c r="C642" t="s">
        <v>608</v>
      </c>
      <c r="D642" t="str">
        <f>A642&amp;VLOOKUP("key_separator", Keys!$B:$C, 2, FALSE)&amp;B642&amp;VLOOKUP("key_separator", Keys!$B:$C, 2, FALSE)&amp;C642</f>
        <v>ID|nuclear|imports</v>
      </c>
      <c r="E642" s="17">
        <v>0</v>
      </c>
      <c r="F642" s="17">
        <v>0</v>
      </c>
      <c r="G642" s="17">
        <v>0</v>
      </c>
      <c r="H642" s="17">
        <v>0</v>
      </c>
      <c r="I642" s="17">
        <v>0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0</v>
      </c>
      <c r="Q642" s="17">
        <v>0</v>
      </c>
      <c r="R642" s="17">
        <v>0</v>
      </c>
      <c r="S642" s="17">
        <v>0</v>
      </c>
      <c r="T642" s="17">
        <v>0</v>
      </c>
      <c r="U642" s="17">
        <v>0</v>
      </c>
      <c r="V642" s="17">
        <v>0</v>
      </c>
      <c r="W642" s="17">
        <v>0</v>
      </c>
      <c r="X642" s="17">
        <v>0</v>
      </c>
      <c r="Y642" s="17">
        <v>0</v>
      </c>
      <c r="Z642" s="17">
        <v>0</v>
      </c>
      <c r="AA642" s="17">
        <v>0</v>
      </c>
      <c r="AB642" s="17">
        <v>0</v>
      </c>
      <c r="AC642" s="17">
        <v>0</v>
      </c>
      <c r="AD642" s="17">
        <v>0</v>
      </c>
    </row>
    <row r="643" spans="1:30" x14ac:dyDescent="0.25">
      <c r="A643" t="s">
        <v>326</v>
      </c>
      <c r="B643" t="s">
        <v>626</v>
      </c>
      <c r="C643" t="s">
        <v>610</v>
      </c>
      <c r="D643" t="str">
        <f>A643&amp;VLOOKUP("key_separator", Keys!$B:$C, 2, FALSE)&amp;B643&amp;VLOOKUP("key_separator", Keys!$B:$C, 2, FALSE)&amp;C643</f>
        <v>ID|nuclear|exports</v>
      </c>
      <c r="E643" s="17">
        <v>0</v>
      </c>
      <c r="F643" s="17">
        <v>0</v>
      </c>
      <c r="G643" s="17">
        <v>0</v>
      </c>
      <c r="H643" s="17">
        <v>0</v>
      </c>
      <c r="I643" s="17">
        <v>0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0</v>
      </c>
      <c r="Q643" s="17">
        <v>0</v>
      </c>
      <c r="R643" s="17">
        <v>0</v>
      </c>
      <c r="S643" s="17">
        <v>0</v>
      </c>
      <c r="T643" s="17">
        <v>0</v>
      </c>
      <c r="U643" s="17">
        <v>0</v>
      </c>
      <c r="V643" s="17">
        <v>0</v>
      </c>
      <c r="W643" s="17">
        <v>0</v>
      </c>
      <c r="X643" s="17">
        <v>0</v>
      </c>
      <c r="Y643" s="17">
        <v>0</v>
      </c>
      <c r="Z643" s="17">
        <v>0</v>
      </c>
      <c r="AA643" s="17">
        <v>0</v>
      </c>
      <c r="AB643" s="17">
        <v>0</v>
      </c>
      <c r="AC643" s="17">
        <v>0</v>
      </c>
      <c r="AD643" s="17">
        <v>0</v>
      </c>
    </row>
    <row r="644" spans="1:30" x14ac:dyDescent="0.25">
      <c r="A644" t="s">
        <v>326</v>
      </c>
      <c r="B644" t="s">
        <v>6630</v>
      </c>
      <c r="C644" t="s">
        <v>605</v>
      </c>
      <c r="D644" t="str">
        <f>A644&amp;VLOOKUP("key_separator", Keys!$B:$C, 2, FALSE)&amp;B644&amp;VLOOKUP("key_separator", Keys!$B:$C, 2, FALSE)&amp;C644</f>
        <v>ID|hydro|production</v>
      </c>
      <c r="E644" s="17">
        <v>0</v>
      </c>
      <c r="F644" s="17">
        <v>0</v>
      </c>
      <c r="G644" s="17">
        <v>0</v>
      </c>
      <c r="H644" s="17">
        <v>0</v>
      </c>
      <c r="I644" s="17">
        <v>0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0</v>
      </c>
      <c r="Q644" s="17">
        <v>0</v>
      </c>
      <c r="R644" s="17">
        <v>0</v>
      </c>
      <c r="S644" s="17">
        <v>0</v>
      </c>
      <c r="T644" s="17">
        <v>0</v>
      </c>
      <c r="U644" s="17">
        <v>0</v>
      </c>
      <c r="V644" s="17">
        <v>0</v>
      </c>
      <c r="W644" s="17">
        <v>0</v>
      </c>
      <c r="X644" s="17">
        <v>0</v>
      </c>
      <c r="Y644" s="17">
        <v>0</v>
      </c>
      <c r="Z644" s="17">
        <v>0</v>
      </c>
      <c r="AA644" s="17">
        <v>0</v>
      </c>
      <c r="AB644" s="17">
        <v>0</v>
      </c>
      <c r="AC644" s="17">
        <v>0</v>
      </c>
      <c r="AD644" s="17">
        <v>0</v>
      </c>
    </row>
    <row r="645" spans="1:30" x14ac:dyDescent="0.25">
      <c r="A645" t="s">
        <v>326</v>
      </c>
      <c r="B645" t="s">
        <v>6630</v>
      </c>
      <c r="C645" t="s">
        <v>608</v>
      </c>
      <c r="D645" t="str">
        <f>A645&amp;VLOOKUP("key_separator", Keys!$B:$C, 2, FALSE)&amp;B645&amp;VLOOKUP("key_separator", Keys!$B:$C, 2, FALSE)&amp;C645</f>
        <v>ID|hydro|imports</v>
      </c>
      <c r="E645" s="17">
        <v>0</v>
      </c>
      <c r="F645" s="17">
        <v>0</v>
      </c>
      <c r="G645" s="17">
        <v>0</v>
      </c>
      <c r="H645" s="17">
        <v>0</v>
      </c>
      <c r="I645" s="17">
        <v>0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0</v>
      </c>
      <c r="Q645" s="17">
        <v>0</v>
      </c>
      <c r="R645" s="17">
        <v>0</v>
      </c>
      <c r="S645" s="17">
        <v>0</v>
      </c>
      <c r="T645" s="17">
        <v>0</v>
      </c>
      <c r="U645" s="17">
        <v>0</v>
      </c>
      <c r="V645" s="17">
        <v>0</v>
      </c>
      <c r="W645" s="17">
        <v>0</v>
      </c>
      <c r="X645" s="17">
        <v>0</v>
      </c>
      <c r="Y645" s="17">
        <v>0</v>
      </c>
      <c r="Z645" s="17">
        <v>0</v>
      </c>
      <c r="AA645" s="17">
        <v>0</v>
      </c>
      <c r="AB645" s="17">
        <v>0</v>
      </c>
      <c r="AC645" s="17">
        <v>0</v>
      </c>
      <c r="AD645" s="17">
        <v>0</v>
      </c>
    </row>
    <row r="646" spans="1:30" x14ac:dyDescent="0.25">
      <c r="A646" t="s">
        <v>326</v>
      </c>
      <c r="B646" t="s">
        <v>6630</v>
      </c>
      <c r="C646" t="s">
        <v>610</v>
      </c>
      <c r="D646" t="str">
        <f>A646&amp;VLOOKUP("key_separator", Keys!$B:$C, 2, FALSE)&amp;B646&amp;VLOOKUP("key_separator", Keys!$B:$C, 2, FALSE)&amp;C646</f>
        <v>ID|hydro|exports</v>
      </c>
      <c r="E646" s="17">
        <v>0</v>
      </c>
      <c r="F646" s="17">
        <v>0</v>
      </c>
      <c r="G646" s="17">
        <v>0</v>
      </c>
      <c r="H646" s="17">
        <v>0</v>
      </c>
      <c r="I646" s="17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17">
        <v>0</v>
      </c>
      <c r="R646" s="17">
        <v>0</v>
      </c>
      <c r="S646" s="17">
        <v>0</v>
      </c>
      <c r="T646" s="17">
        <v>0</v>
      </c>
      <c r="U646" s="17">
        <v>0</v>
      </c>
      <c r="V646" s="17">
        <v>0</v>
      </c>
      <c r="W646" s="17">
        <v>0</v>
      </c>
      <c r="X646" s="17">
        <v>0</v>
      </c>
      <c r="Y646" s="17">
        <v>0</v>
      </c>
      <c r="Z646" s="17">
        <v>0</v>
      </c>
      <c r="AA646" s="17">
        <v>0</v>
      </c>
      <c r="AB646" s="17">
        <v>0</v>
      </c>
      <c r="AC646" s="17">
        <v>0</v>
      </c>
      <c r="AD646" s="17">
        <v>0</v>
      </c>
    </row>
    <row r="647" spans="1:30" x14ac:dyDescent="0.25">
      <c r="A647" t="s">
        <v>326</v>
      </c>
      <c r="B647" t="s">
        <v>6631</v>
      </c>
      <c r="C647" t="s">
        <v>605</v>
      </c>
      <c r="D647" t="str">
        <f>A647&amp;VLOOKUP("key_separator", Keys!$B:$C, 2, FALSE)&amp;B647&amp;VLOOKUP("key_separator", Keys!$B:$C, 2, FALSE)&amp;C647</f>
        <v>ID|wind|production</v>
      </c>
      <c r="E647" s="17">
        <v>0</v>
      </c>
      <c r="F647" s="17">
        <v>0</v>
      </c>
      <c r="G647" s="17">
        <v>0</v>
      </c>
      <c r="H647" s="17">
        <v>0</v>
      </c>
      <c r="I647" s="17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17">
        <v>0</v>
      </c>
      <c r="R647" s="17">
        <v>0</v>
      </c>
      <c r="S647" s="17">
        <v>0</v>
      </c>
      <c r="T647" s="17">
        <v>0</v>
      </c>
      <c r="U647" s="17">
        <v>0</v>
      </c>
      <c r="V647" s="17">
        <v>0</v>
      </c>
      <c r="W647" s="17">
        <v>0</v>
      </c>
      <c r="X647" s="17">
        <v>0</v>
      </c>
      <c r="Y647" s="17">
        <v>0</v>
      </c>
      <c r="Z647" s="17">
        <v>0</v>
      </c>
      <c r="AA647" s="17">
        <v>0</v>
      </c>
      <c r="AB647" s="17">
        <v>0</v>
      </c>
      <c r="AC647" s="17">
        <v>0</v>
      </c>
      <c r="AD647" s="17">
        <v>0</v>
      </c>
    </row>
    <row r="648" spans="1:30" x14ac:dyDescent="0.25">
      <c r="A648" t="s">
        <v>326</v>
      </c>
      <c r="B648" t="s">
        <v>6631</v>
      </c>
      <c r="C648" t="s">
        <v>608</v>
      </c>
      <c r="D648" t="str">
        <f>A648&amp;VLOOKUP("key_separator", Keys!$B:$C, 2, FALSE)&amp;B648&amp;VLOOKUP("key_separator", Keys!$B:$C, 2, FALSE)&amp;C648</f>
        <v>ID|wind|imports</v>
      </c>
      <c r="E648" s="17">
        <v>0</v>
      </c>
      <c r="F648" s="17">
        <v>0</v>
      </c>
      <c r="G648" s="17">
        <v>0</v>
      </c>
      <c r="H648" s="17">
        <v>0</v>
      </c>
      <c r="I648" s="17">
        <v>0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0</v>
      </c>
      <c r="Q648" s="17">
        <v>0</v>
      </c>
      <c r="R648" s="17">
        <v>0</v>
      </c>
      <c r="S648" s="17">
        <v>0</v>
      </c>
      <c r="T648" s="17">
        <v>0</v>
      </c>
      <c r="U648" s="17">
        <v>0</v>
      </c>
      <c r="V648" s="17">
        <v>0</v>
      </c>
      <c r="W648" s="17">
        <v>0</v>
      </c>
      <c r="X648" s="17">
        <v>0</v>
      </c>
      <c r="Y648" s="17">
        <v>0</v>
      </c>
      <c r="Z648" s="17">
        <v>0</v>
      </c>
      <c r="AA648" s="17">
        <v>0</v>
      </c>
      <c r="AB648" s="17">
        <v>0</v>
      </c>
      <c r="AC648" s="17">
        <v>0</v>
      </c>
      <c r="AD648" s="17">
        <v>0</v>
      </c>
    </row>
    <row r="649" spans="1:30" x14ac:dyDescent="0.25">
      <c r="A649" t="s">
        <v>326</v>
      </c>
      <c r="B649" t="s">
        <v>6631</v>
      </c>
      <c r="C649" t="s">
        <v>610</v>
      </c>
      <c r="D649" t="str">
        <f>A649&amp;VLOOKUP("key_separator", Keys!$B:$C, 2, FALSE)&amp;B649&amp;VLOOKUP("key_separator", Keys!$B:$C, 2, FALSE)&amp;C649</f>
        <v>ID|wind|exports</v>
      </c>
      <c r="E649" s="17">
        <v>0</v>
      </c>
      <c r="F649" s="17">
        <v>0</v>
      </c>
      <c r="G649" s="17">
        <v>0</v>
      </c>
      <c r="H649" s="17">
        <v>0</v>
      </c>
      <c r="I649" s="17">
        <v>0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0</v>
      </c>
      <c r="Q649" s="17">
        <v>0</v>
      </c>
      <c r="R649" s="17">
        <v>0</v>
      </c>
      <c r="S649" s="17">
        <v>0</v>
      </c>
      <c r="T649" s="17">
        <v>0</v>
      </c>
      <c r="U649" s="17">
        <v>0</v>
      </c>
      <c r="V649" s="17">
        <v>0</v>
      </c>
      <c r="W649" s="17">
        <v>0</v>
      </c>
      <c r="X649" s="17">
        <v>0</v>
      </c>
      <c r="Y649" s="17">
        <v>0</v>
      </c>
      <c r="Z649" s="17">
        <v>0</v>
      </c>
      <c r="AA649" s="17">
        <v>0</v>
      </c>
      <c r="AB649" s="17">
        <v>0</v>
      </c>
      <c r="AC649" s="17">
        <v>0</v>
      </c>
      <c r="AD649" s="17">
        <v>0</v>
      </c>
    </row>
    <row r="650" spans="1:30" x14ac:dyDescent="0.25">
      <c r="A650" t="s">
        <v>326</v>
      </c>
      <c r="B650" t="s">
        <v>6632</v>
      </c>
      <c r="C650" t="s">
        <v>605</v>
      </c>
      <c r="D650" t="str">
        <f>A650&amp;VLOOKUP("key_separator", Keys!$B:$C, 2, FALSE)&amp;B650&amp;VLOOKUP("key_separator", Keys!$B:$C, 2, FALSE)&amp;C650</f>
        <v>ID|solar|production</v>
      </c>
      <c r="E650" s="17">
        <v>0</v>
      </c>
      <c r="F650" s="17">
        <v>0</v>
      </c>
      <c r="G650" s="17">
        <v>0</v>
      </c>
      <c r="H650" s="17">
        <v>0</v>
      </c>
      <c r="I650" s="17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17">
        <v>0</v>
      </c>
      <c r="R650" s="17">
        <v>0</v>
      </c>
      <c r="S650" s="17">
        <v>0</v>
      </c>
      <c r="T650" s="17">
        <v>0</v>
      </c>
      <c r="U650" s="17">
        <v>0</v>
      </c>
      <c r="V650" s="17">
        <v>0</v>
      </c>
      <c r="W650" s="17">
        <v>0</v>
      </c>
      <c r="X650" s="17">
        <v>0</v>
      </c>
      <c r="Y650" s="17">
        <v>0</v>
      </c>
      <c r="Z650" s="17">
        <v>0</v>
      </c>
      <c r="AA650" s="17">
        <v>0</v>
      </c>
      <c r="AB650" s="17">
        <v>0</v>
      </c>
      <c r="AC650" s="17">
        <v>0</v>
      </c>
      <c r="AD650" s="17">
        <v>0</v>
      </c>
    </row>
    <row r="651" spans="1:30" x14ac:dyDescent="0.25">
      <c r="A651" t="s">
        <v>326</v>
      </c>
      <c r="B651" t="s">
        <v>6632</v>
      </c>
      <c r="C651" t="s">
        <v>608</v>
      </c>
      <c r="D651" t="str">
        <f>A651&amp;VLOOKUP("key_separator", Keys!$B:$C, 2, FALSE)&amp;B651&amp;VLOOKUP("key_separator", Keys!$B:$C, 2, FALSE)&amp;C651</f>
        <v>ID|solar|imports</v>
      </c>
      <c r="E651" s="17">
        <v>0</v>
      </c>
      <c r="F651" s="17">
        <v>0</v>
      </c>
      <c r="G651" s="17">
        <v>0</v>
      </c>
      <c r="H651" s="17">
        <v>0</v>
      </c>
      <c r="I651" s="17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17">
        <v>0</v>
      </c>
      <c r="R651" s="17">
        <v>0</v>
      </c>
      <c r="S651" s="17">
        <v>0</v>
      </c>
      <c r="T651" s="17">
        <v>0</v>
      </c>
      <c r="U651" s="17">
        <v>0</v>
      </c>
      <c r="V651" s="17">
        <v>0</v>
      </c>
      <c r="W651" s="17">
        <v>0</v>
      </c>
      <c r="X651" s="17">
        <v>0</v>
      </c>
      <c r="Y651" s="17">
        <v>0</v>
      </c>
      <c r="Z651" s="17">
        <v>0</v>
      </c>
      <c r="AA651" s="17">
        <v>0</v>
      </c>
      <c r="AB651" s="17">
        <v>0</v>
      </c>
      <c r="AC651" s="17">
        <v>0</v>
      </c>
      <c r="AD651" s="17">
        <v>0</v>
      </c>
    </row>
    <row r="652" spans="1:30" x14ac:dyDescent="0.25">
      <c r="A652" t="s">
        <v>326</v>
      </c>
      <c r="B652" t="s">
        <v>6632</v>
      </c>
      <c r="C652" t="s">
        <v>610</v>
      </c>
      <c r="D652" t="str">
        <f>A652&amp;VLOOKUP("key_separator", Keys!$B:$C, 2, FALSE)&amp;B652&amp;VLOOKUP("key_separator", Keys!$B:$C, 2, FALSE)&amp;C652</f>
        <v>ID|solar|exports</v>
      </c>
      <c r="E652" s="17">
        <v>0</v>
      </c>
      <c r="F652" s="17">
        <v>0</v>
      </c>
      <c r="G652" s="17">
        <v>0</v>
      </c>
      <c r="H652" s="17">
        <v>0</v>
      </c>
      <c r="I652" s="17">
        <v>0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0</v>
      </c>
      <c r="Q652" s="17">
        <v>0</v>
      </c>
      <c r="R652" s="17">
        <v>0</v>
      </c>
      <c r="S652" s="17">
        <v>0</v>
      </c>
      <c r="T652" s="17">
        <v>0</v>
      </c>
      <c r="U652" s="17">
        <v>0</v>
      </c>
      <c r="V652" s="17">
        <v>0</v>
      </c>
      <c r="W652" s="17">
        <v>0</v>
      </c>
      <c r="X652" s="17">
        <v>0</v>
      </c>
      <c r="Y652" s="17">
        <v>0</v>
      </c>
      <c r="Z652" s="17">
        <v>0</v>
      </c>
      <c r="AA652" s="17">
        <v>0</v>
      </c>
      <c r="AB652" s="17">
        <v>0</v>
      </c>
      <c r="AC652" s="17">
        <v>0</v>
      </c>
      <c r="AD652" s="17">
        <v>0</v>
      </c>
    </row>
    <row r="653" spans="1:30" x14ac:dyDescent="0.25">
      <c r="A653" t="s">
        <v>326</v>
      </c>
      <c r="B653" t="s">
        <v>6615</v>
      </c>
      <c r="C653" t="s">
        <v>605</v>
      </c>
      <c r="D653" t="str">
        <f>A653&amp;VLOOKUP("key_separator", Keys!$B:$C, 2, FALSE)&amp;B653&amp;VLOOKUP("key_separator", Keys!$B:$C, 2, FALSE)&amp;C653</f>
        <v>ID|biomass|production</v>
      </c>
      <c r="E653" s="17">
        <v>1182400000000</v>
      </c>
      <c r="F653" s="17">
        <v>1182400000000</v>
      </c>
      <c r="G653" s="17">
        <v>1182400000000</v>
      </c>
      <c r="H653" s="17">
        <v>1182400000000</v>
      </c>
      <c r="I653" s="17">
        <v>1182400000000</v>
      </c>
      <c r="J653" s="17">
        <v>1182400000000</v>
      </c>
      <c r="K653" s="17">
        <v>1182400000000</v>
      </c>
      <c r="L653" s="17">
        <v>1182400000000</v>
      </c>
      <c r="M653" s="17">
        <v>1182400000000</v>
      </c>
      <c r="N653" s="17">
        <v>1182400000000</v>
      </c>
      <c r="O653" s="17">
        <v>1182400000000</v>
      </c>
      <c r="P653" s="17">
        <v>1182400000000</v>
      </c>
      <c r="Q653" s="17">
        <v>1182400000000</v>
      </c>
      <c r="R653" s="17">
        <v>1182400000000</v>
      </c>
      <c r="S653" s="17">
        <v>1182400000000</v>
      </c>
      <c r="T653" s="17">
        <v>1182400000000</v>
      </c>
      <c r="U653" s="17">
        <v>1182400000000</v>
      </c>
      <c r="V653" s="17">
        <v>1182400000000</v>
      </c>
      <c r="W653" s="17">
        <v>1182400000000</v>
      </c>
      <c r="X653" s="17">
        <v>1182400000000</v>
      </c>
      <c r="Y653" s="17">
        <v>1182400000000</v>
      </c>
      <c r="Z653" s="17">
        <v>1182400000000</v>
      </c>
      <c r="AA653" s="17">
        <v>1182400000000</v>
      </c>
      <c r="AB653" s="17">
        <v>1182400000000</v>
      </c>
      <c r="AC653" s="17">
        <v>1182400000000</v>
      </c>
      <c r="AD653" s="17">
        <v>1182400000000</v>
      </c>
    </row>
    <row r="654" spans="1:30" x14ac:dyDescent="0.25">
      <c r="A654" t="s">
        <v>326</v>
      </c>
      <c r="B654" t="s">
        <v>6615</v>
      </c>
      <c r="C654" t="s">
        <v>608</v>
      </c>
      <c r="D654" t="str">
        <f>A654&amp;VLOOKUP("key_separator", Keys!$B:$C, 2, FALSE)&amp;B654&amp;VLOOKUP("key_separator", Keys!$B:$C, 2, FALSE)&amp;C654</f>
        <v>ID|biomass|imports</v>
      </c>
      <c r="E654" s="17">
        <v>22077400000000</v>
      </c>
      <c r="F654" s="17">
        <v>20174100000000</v>
      </c>
      <c r="G654" s="17">
        <v>19160500000000</v>
      </c>
      <c r="H654" s="17">
        <v>19440800000000</v>
      </c>
      <c r="I654" s="17">
        <v>20192000000000</v>
      </c>
      <c r="J654" s="17">
        <v>20024800000000</v>
      </c>
      <c r="K654" s="17">
        <v>19427000000000</v>
      </c>
      <c r="L654" s="17">
        <v>19207600000000</v>
      </c>
      <c r="M654" s="17">
        <v>19341100000000</v>
      </c>
      <c r="N654" s="17">
        <v>19765200000000</v>
      </c>
      <c r="O654" s="17">
        <v>20121300000000</v>
      </c>
      <c r="P654" s="17">
        <v>20539900000000</v>
      </c>
      <c r="Q654" s="17">
        <v>20905600000000</v>
      </c>
      <c r="R654" s="17">
        <v>21358500000000</v>
      </c>
      <c r="S654" s="17">
        <v>21761600000000</v>
      </c>
      <c r="T654" s="17">
        <v>21947700000000</v>
      </c>
      <c r="U654" s="17">
        <v>21678000000000</v>
      </c>
      <c r="V654" s="17">
        <v>21586400000000</v>
      </c>
      <c r="W654" s="17">
        <v>21329700000000</v>
      </c>
      <c r="X654" s="17">
        <v>21220800000000</v>
      </c>
      <c r="Y654" s="17">
        <v>21371800000000</v>
      </c>
      <c r="Z654" s="17">
        <v>21621400000000</v>
      </c>
      <c r="AA654" s="17">
        <v>21947300000000</v>
      </c>
      <c r="AB654" s="17">
        <v>22255300000000</v>
      </c>
      <c r="AC654" s="17">
        <v>22694800000000</v>
      </c>
      <c r="AD654" s="17">
        <v>23090000000000</v>
      </c>
    </row>
    <row r="655" spans="1:30" x14ac:dyDescent="0.25">
      <c r="A655" t="s">
        <v>326</v>
      </c>
      <c r="B655" t="s">
        <v>6615</v>
      </c>
      <c r="C655" t="s">
        <v>610</v>
      </c>
      <c r="D655" t="str">
        <f>A655&amp;VLOOKUP("key_separator", Keys!$B:$C, 2, FALSE)&amp;B655&amp;VLOOKUP("key_separator", Keys!$B:$C, 2, FALSE)&amp;C655</f>
        <v>ID|biomass|exports</v>
      </c>
      <c r="E655" s="17">
        <v>0</v>
      </c>
      <c r="F655" s="17">
        <v>0</v>
      </c>
      <c r="G655" s="17">
        <v>0</v>
      </c>
      <c r="H655" s="17">
        <v>0</v>
      </c>
      <c r="I655" s="17">
        <v>0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0</v>
      </c>
      <c r="Q655" s="17">
        <v>0</v>
      </c>
      <c r="R655" s="17">
        <v>0</v>
      </c>
      <c r="S655" s="17">
        <v>0</v>
      </c>
      <c r="T655" s="17">
        <v>0</v>
      </c>
      <c r="U655" s="17">
        <v>0</v>
      </c>
      <c r="V655" s="17">
        <v>0</v>
      </c>
      <c r="W655" s="17">
        <v>0</v>
      </c>
      <c r="X655" s="17">
        <v>0</v>
      </c>
      <c r="Y655" s="17">
        <v>0</v>
      </c>
      <c r="Z655" s="17">
        <v>0</v>
      </c>
      <c r="AA655" s="17">
        <v>0</v>
      </c>
      <c r="AB655" s="17">
        <v>0</v>
      </c>
      <c r="AC655" s="17">
        <v>0</v>
      </c>
      <c r="AD655" s="17">
        <v>0</v>
      </c>
    </row>
    <row r="656" spans="1:30" x14ac:dyDescent="0.25">
      <c r="A656" t="s">
        <v>326</v>
      </c>
      <c r="B656" t="s">
        <v>6616</v>
      </c>
      <c r="C656" t="s">
        <v>605</v>
      </c>
      <c r="D656" t="str">
        <f>A656&amp;VLOOKUP("key_separator", Keys!$B:$C, 2, FALSE)&amp;B656&amp;VLOOKUP("key_separator", Keys!$B:$C, 2, FALSE)&amp;C656</f>
        <v>ID|petroleum gasoline|production</v>
      </c>
      <c r="E656" s="17">
        <v>0</v>
      </c>
      <c r="F656" s="17">
        <v>0</v>
      </c>
      <c r="G656" s="17">
        <v>0</v>
      </c>
      <c r="H656" s="17">
        <v>0</v>
      </c>
      <c r="I656" s="17">
        <v>0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0</v>
      </c>
      <c r="Q656" s="17">
        <v>0</v>
      </c>
      <c r="R656" s="17">
        <v>0</v>
      </c>
      <c r="S656" s="17">
        <v>0</v>
      </c>
      <c r="T656" s="17">
        <v>0</v>
      </c>
      <c r="U656" s="17">
        <v>0</v>
      </c>
      <c r="V656" s="17">
        <v>0</v>
      </c>
      <c r="W656" s="17">
        <v>0</v>
      </c>
      <c r="X656" s="17">
        <v>0</v>
      </c>
      <c r="Y656" s="17">
        <v>0</v>
      </c>
      <c r="Z656" s="17">
        <v>0</v>
      </c>
      <c r="AA656" s="17">
        <v>0</v>
      </c>
      <c r="AB656" s="17">
        <v>0</v>
      </c>
      <c r="AC656" s="17">
        <v>0</v>
      </c>
      <c r="AD656" s="17">
        <v>0</v>
      </c>
    </row>
    <row r="657" spans="1:30" x14ac:dyDescent="0.25">
      <c r="A657" t="s">
        <v>326</v>
      </c>
      <c r="B657" t="s">
        <v>6616</v>
      </c>
      <c r="C657" t="s">
        <v>608</v>
      </c>
      <c r="D657" t="str">
        <f>A657&amp;VLOOKUP("key_separator", Keys!$B:$C, 2, FALSE)&amp;B657&amp;VLOOKUP("key_separator", Keys!$B:$C, 2, FALSE)&amp;C657</f>
        <v>ID|petroleum gasoline|imports</v>
      </c>
      <c r="E657" s="17">
        <v>80741300000000</v>
      </c>
      <c r="F657" s="17">
        <v>79778800000000</v>
      </c>
      <c r="G657" s="17">
        <v>78897900000000</v>
      </c>
      <c r="H657" s="17">
        <v>77764100000000</v>
      </c>
      <c r="I657" s="17">
        <v>76635100000000</v>
      </c>
      <c r="J657" s="17">
        <v>75475400000000</v>
      </c>
      <c r="K657" s="17">
        <v>75007700000000</v>
      </c>
      <c r="L657" s="17">
        <v>74512600000000</v>
      </c>
      <c r="M657" s="17">
        <v>73834800000000</v>
      </c>
      <c r="N657" s="17">
        <v>73112900000000</v>
      </c>
      <c r="O657" s="17">
        <v>72219300000000</v>
      </c>
      <c r="P657" s="17">
        <v>71278700000000</v>
      </c>
      <c r="Q657" s="17">
        <v>70286100000000</v>
      </c>
      <c r="R657" s="17">
        <v>69208700000000</v>
      </c>
      <c r="S657" s="17">
        <v>67999900000000</v>
      </c>
      <c r="T657" s="17">
        <v>66644700000000</v>
      </c>
      <c r="U657" s="17">
        <v>65222600000000</v>
      </c>
      <c r="V657" s="17">
        <v>63966100000000</v>
      </c>
      <c r="W657" s="17">
        <v>62611700000000</v>
      </c>
      <c r="X657" s="17">
        <v>61242800000000</v>
      </c>
      <c r="Y657" s="17">
        <v>59864100000000</v>
      </c>
      <c r="Z657" s="17">
        <v>58483700000000</v>
      </c>
      <c r="AA657" s="17">
        <v>57068000000000</v>
      </c>
      <c r="AB657" s="17">
        <v>55685000000000</v>
      </c>
      <c r="AC657" s="17">
        <v>54329300000000</v>
      </c>
      <c r="AD657" s="17">
        <v>53051000000000</v>
      </c>
    </row>
    <row r="658" spans="1:30" x14ac:dyDescent="0.25">
      <c r="A658" t="s">
        <v>326</v>
      </c>
      <c r="B658" t="s">
        <v>6616</v>
      </c>
      <c r="C658" t="s">
        <v>610</v>
      </c>
      <c r="D658" t="str">
        <f>A658&amp;VLOOKUP("key_separator", Keys!$B:$C, 2, FALSE)&amp;B658&amp;VLOOKUP("key_separator", Keys!$B:$C, 2, FALSE)&amp;C658</f>
        <v>ID|petroleum gasoline|exports</v>
      </c>
      <c r="E658" s="17">
        <v>0</v>
      </c>
      <c r="F658" s="17">
        <v>0</v>
      </c>
      <c r="G658" s="17">
        <v>0</v>
      </c>
      <c r="H658" s="17">
        <v>0</v>
      </c>
      <c r="I658" s="17">
        <v>0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0</v>
      </c>
      <c r="Q658" s="17">
        <v>0</v>
      </c>
      <c r="R658" s="17">
        <v>0</v>
      </c>
      <c r="S658" s="17">
        <v>0</v>
      </c>
      <c r="T658" s="17">
        <v>0</v>
      </c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0</v>
      </c>
      <c r="AB658" s="17">
        <v>0</v>
      </c>
      <c r="AC658" s="17">
        <v>0</v>
      </c>
      <c r="AD658" s="17">
        <v>0</v>
      </c>
    </row>
    <row r="659" spans="1:30" x14ac:dyDescent="0.25">
      <c r="A659" t="s">
        <v>326</v>
      </c>
      <c r="B659" t="s">
        <v>6617</v>
      </c>
      <c r="C659" t="s">
        <v>605</v>
      </c>
      <c r="D659" t="str">
        <f>A659&amp;VLOOKUP("key_separator", Keys!$B:$C, 2, FALSE)&amp;B659&amp;VLOOKUP("key_separator", Keys!$B:$C, 2, FALSE)&amp;C659</f>
        <v>ID|petroleum diesel|production</v>
      </c>
      <c r="E659" s="17">
        <v>0</v>
      </c>
      <c r="F659" s="17">
        <v>0</v>
      </c>
      <c r="G659" s="17">
        <v>0</v>
      </c>
      <c r="H659" s="17">
        <v>0</v>
      </c>
      <c r="I659" s="17">
        <v>0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0</v>
      </c>
      <c r="Q659" s="17">
        <v>0</v>
      </c>
      <c r="R659" s="17">
        <v>0</v>
      </c>
      <c r="S659" s="17">
        <v>0</v>
      </c>
      <c r="T659" s="17">
        <v>0</v>
      </c>
      <c r="U659" s="17">
        <v>0</v>
      </c>
      <c r="V659" s="17">
        <v>0</v>
      </c>
      <c r="W659" s="17">
        <v>0</v>
      </c>
      <c r="X659" s="17">
        <v>0</v>
      </c>
      <c r="Y659" s="17">
        <v>0</v>
      </c>
      <c r="Z659" s="17">
        <v>0</v>
      </c>
      <c r="AA659" s="17">
        <v>0</v>
      </c>
      <c r="AB659" s="17">
        <v>0</v>
      </c>
      <c r="AC659" s="17">
        <v>0</v>
      </c>
      <c r="AD659" s="17">
        <v>0</v>
      </c>
    </row>
    <row r="660" spans="1:30" x14ac:dyDescent="0.25">
      <c r="A660" t="s">
        <v>326</v>
      </c>
      <c r="B660" t="s">
        <v>6617</v>
      </c>
      <c r="C660" t="s">
        <v>608</v>
      </c>
      <c r="D660" t="str">
        <f>A660&amp;VLOOKUP("key_separator", Keys!$B:$C, 2, FALSE)&amp;B660&amp;VLOOKUP("key_separator", Keys!$B:$C, 2, FALSE)&amp;C660</f>
        <v>ID|petroleum diesel|imports</v>
      </c>
      <c r="E660" s="17">
        <v>72753100000000</v>
      </c>
      <c r="F660" s="17">
        <v>72751200000000</v>
      </c>
      <c r="G660" s="17">
        <v>73450700000000</v>
      </c>
      <c r="H660" s="17">
        <v>73915100000000</v>
      </c>
      <c r="I660" s="17">
        <v>74241300000000</v>
      </c>
      <c r="J660" s="17">
        <v>74664700000000</v>
      </c>
      <c r="K660" s="17">
        <v>75380000000000</v>
      </c>
      <c r="L660" s="17">
        <v>76127100000000</v>
      </c>
      <c r="M660" s="17">
        <v>76546400000000</v>
      </c>
      <c r="N660" s="17">
        <v>77004300000000</v>
      </c>
      <c r="O660" s="17">
        <v>77432300000000</v>
      </c>
      <c r="P660" s="17">
        <v>77751400000000</v>
      </c>
      <c r="Q660" s="17">
        <v>77990500000000</v>
      </c>
      <c r="R660" s="17">
        <v>78129200000000</v>
      </c>
      <c r="S660" s="17">
        <v>78187100000000</v>
      </c>
      <c r="T660" s="17">
        <v>78250600000000</v>
      </c>
      <c r="U660" s="17">
        <v>78299200000000</v>
      </c>
      <c r="V660" s="17">
        <v>78267000000000</v>
      </c>
      <c r="W660" s="17">
        <v>78165100000000</v>
      </c>
      <c r="X660" s="17">
        <v>78086400000000</v>
      </c>
      <c r="Y660" s="17">
        <v>78232100000000</v>
      </c>
      <c r="Z660" s="17">
        <v>78420500000000</v>
      </c>
      <c r="AA660" s="17">
        <v>78652700000000</v>
      </c>
      <c r="AB660" s="17">
        <v>78818400000000</v>
      </c>
      <c r="AC660" s="17">
        <v>78994300000000</v>
      </c>
      <c r="AD660" s="17">
        <v>79199700000000</v>
      </c>
    </row>
    <row r="661" spans="1:30" x14ac:dyDescent="0.25">
      <c r="A661" t="s">
        <v>326</v>
      </c>
      <c r="B661" t="s">
        <v>6617</v>
      </c>
      <c r="C661" t="s">
        <v>610</v>
      </c>
      <c r="D661" t="str">
        <f>A661&amp;VLOOKUP("key_separator", Keys!$B:$C, 2, FALSE)&amp;B661&amp;VLOOKUP("key_separator", Keys!$B:$C, 2, FALSE)&amp;C661</f>
        <v>ID|petroleum diesel|exports</v>
      </c>
      <c r="E661" s="17">
        <v>0</v>
      </c>
      <c r="F661" s="17">
        <v>0</v>
      </c>
      <c r="G661" s="17">
        <v>0</v>
      </c>
      <c r="H661" s="17">
        <v>0</v>
      </c>
      <c r="I661" s="17">
        <v>0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0</v>
      </c>
      <c r="Q661" s="17">
        <v>0</v>
      </c>
      <c r="R661" s="17">
        <v>0</v>
      </c>
      <c r="S661" s="17">
        <v>0</v>
      </c>
      <c r="T661" s="17">
        <v>0</v>
      </c>
      <c r="U661" s="17">
        <v>0</v>
      </c>
      <c r="V661" s="17">
        <v>0</v>
      </c>
      <c r="W661" s="17">
        <v>0</v>
      </c>
      <c r="X661" s="17">
        <v>0</v>
      </c>
      <c r="Y661" s="17">
        <v>0</v>
      </c>
      <c r="Z661" s="17">
        <v>0</v>
      </c>
      <c r="AA661" s="17">
        <v>0</v>
      </c>
      <c r="AB661" s="17">
        <v>0</v>
      </c>
      <c r="AC661" s="17">
        <v>0</v>
      </c>
      <c r="AD661" s="17">
        <v>0</v>
      </c>
    </row>
    <row r="662" spans="1:30" x14ac:dyDescent="0.25">
      <c r="A662" t="s">
        <v>326</v>
      </c>
      <c r="B662" t="s">
        <v>542</v>
      </c>
      <c r="C662" t="s">
        <v>605</v>
      </c>
      <c r="D662" t="str">
        <f>A662&amp;VLOOKUP("key_separator", Keys!$B:$C, 2, FALSE)&amp;B662&amp;VLOOKUP("key_separator", Keys!$B:$C, 2, FALSE)&amp;C662</f>
        <v>ID|biofuel gasoline|production</v>
      </c>
      <c r="E662" s="17">
        <v>3987700000000</v>
      </c>
      <c r="F662" s="17">
        <v>3998930000000</v>
      </c>
      <c r="G662" s="17">
        <v>3971360000000</v>
      </c>
      <c r="H662" s="17">
        <v>3988540000000</v>
      </c>
      <c r="I662" s="17">
        <v>3974390000000</v>
      </c>
      <c r="J662" s="17">
        <v>3982070000000</v>
      </c>
      <c r="K662" s="17">
        <v>3967940000000</v>
      </c>
      <c r="L662" s="17">
        <v>3962120000000</v>
      </c>
      <c r="M662" s="17">
        <v>3953790000000</v>
      </c>
      <c r="N662" s="17">
        <v>3962070000000</v>
      </c>
      <c r="O662" s="17">
        <v>3967890000000</v>
      </c>
      <c r="P662" s="17">
        <v>3992050000000</v>
      </c>
      <c r="Q662" s="17">
        <v>3988840000000</v>
      </c>
      <c r="R662" s="17">
        <v>3991170000000</v>
      </c>
      <c r="S662" s="17">
        <v>3994510000000</v>
      </c>
      <c r="T662" s="17">
        <v>4004590000000</v>
      </c>
      <c r="U662" s="17">
        <v>4015300000000</v>
      </c>
      <c r="V662" s="17">
        <v>4053950000000</v>
      </c>
      <c r="W662" s="17">
        <v>4069660000000</v>
      </c>
      <c r="X662" s="17">
        <v>4082450000000</v>
      </c>
      <c r="Y662" s="17">
        <v>4086030000000</v>
      </c>
      <c r="Z662" s="17">
        <v>4085910000000</v>
      </c>
      <c r="AA662" s="17">
        <v>4116500000000</v>
      </c>
      <c r="AB662" s="17">
        <v>4141010000000</v>
      </c>
      <c r="AC662" s="17">
        <v>4151650000000</v>
      </c>
      <c r="AD662" s="17">
        <v>4169790000000</v>
      </c>
    </row>
    <row r="663" spans="1:30" x14ac:dyDescent="0.25">
      <c r="A663" t="s">
        <v>326</v>
      </c>
      <c r="B663" t="s">
        <v>542</v>
      </c>
      <c r="C663" t="s">
        <v>608</v>
      </c>
      <c r="D663" t="str">
        <f>A663&amp;VLOOKUP("key_separator", Keys!$B:$C, 2, FALSE)&amp;B663&amp;VLOOKUP("key_separator", Keys!$B:$C, 2, FALSE)&amp;C663</f>
        <v>ID|biofuel gasoline|imports</v>
      </c>
      <c r="E663" s="17">
        <v>1199970000000</v>
      </c>
      <c r="F663" s="17">
        <v>1128060000000</v>
      </c>
      <c r="G663" s="17">
        <v>1100660000000</v>
      </c>
      <c r="H663" s="17">
        <v>1012350000000</v>
      </c>
      <c r="I663" s="17">
        <v>955497000000</v>
      </c>
      <c r="J663" s="17">
        <v>874645000000</v>
      </c>
      <c r="K663" s="17">
        <v>860108000000</v>
      </c>
      <c r="L663" s="17">
        <v>835388000000</v>
      </c>
      <c r="M663" s="17">
        <v>801276000000</v>
      </c>
      <c r="N663" s="17">
        <v>747661000000</v>
      </c>
      <c r="O663" s="17">
        <v>685329000000</v>
      </c>
      <c r="P663" s="17">
        <v>601757000000</v>
      </c>
      <c r="Q663" s="17">
        <v>542202000000</v>
      </c>
      <c r="R663" s="17">
        <v>471623000000</v>
      </c>
      <c r="S663" s="17">
        <v>391517000000</v>
      </c>
      <c r="T663" s="17">
        <v>295196000000</v>
      </c>
      <c r="U663" s="17">
        <v>193918000000</v>
      </c>
      <c r="V663" s="17">
        <v>165419000000</v>
      </c>
      <c r="W663" s="17">
        <v>163074000000</v>
      </c>
      <c r="X663" s="17">
        <v>160070000000</v>
      </c>
      <c r="Y663" s="17">
        <v>156973000000</v>
      </c>
      <c r="Z663" s="17">
        <v>154245000000</v>
      </c>
      <c r="AA663" s="17">
        <v>151136000000</v>
      </c>
      <c r="AB663" s="17">
        <v>148284000000</v>
      </c>
      <c r="AC663" s="17">
        <v>145285000000</v>
      </c>
      <c r="AD663" s="17">
        <v>142854000000</v>
      </c>
    </row>
    <row r="664" spans="1:30" x14ac:dyDescent="0.25">
      <c r="A664" t="s">
        <v>326</v>
      </c>
      <c r="B664" t="s">
        <v>542</v>
      </c>
      <c r="C664" t="s">
        <v>610</v>
      </c>
      <c r="D664" t="str">
        <f>A664&amp;VLOOKUP("key_separator", Keys!$B:$C, 2, FALSE)&amp;B664&amp;VLOOKUP("key_separator", Keys!$B:$C, 2, FALSE)&amp;C664</f>
        <v>ID|biofuel gasoline|exports</v>
      </c>
      <c r="E664" s="17">
        <v>0</v>
      </c>
      <c r="F664" s="17">
        <v>0</v>
      </c>
      <c r="G664" s="17">
        <v>0</v>
      </c>
      <c r="H664" s="17">
        <v>0</v>
      </c>
      <c r="I664" s="17">
        <v>0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0</v>
      </c>
      <c r="Q664" s="17">
        <v>0</v>
      </c>
      <c r="R664" s="17">
        <v>0</v>
      </c>
      <c r="S664" s="17">
        <v>0</v>
      </c>
      <c r="T664" s="17">
        <v>0</v>
      </c>
      <c r="U664" s="17">
        <v>0</v>
      </c>
      <c r="V664" s="17">
        <v>89865400000</v>
      </c>
      <c r="W664" s="17">
        <v>189281000000</v>
      </c>
      <c r="X664" s="17">
        <v>286030000000</v>
      </c>
      <c r="Y664" s="17">
        <v>374089000000</v>
      </c>
      <c r="Z664" s="17">
        <v>458899000000</v>
      </c>
      <c r="AA664" s="17">
        <v>576295000000</v>
      </c>
      <c r="AB664" s="17">
        <v>685725000000</v>
      </c>
      <c r="AC664" s="17">
        <v>779342000000</v>
      </c>
      <c r="AD664" s="17">
        <v>875990000000</v>
      </c>
    </row>
    <row r="665" spans="1:30" x14ac:dyDescent="0.25">
      <c r="A665" t="s">
        <v>326</v>
      </c>
      <c r="B665" t="s">
        <v>545</v>
      </c>
      <c r="C665" t="s">
        <v>605</v>
      </c>
      <c r="D665" t="str">
        <f>A665&amp;VLOOKUP("key_separator", Keys!$B:$C, 2, FALSE)&amp;B665&amp;VLOOKUP("key_separator", Keys!$B:$C, 2, FALSE)&amp;C665</f>
        <v>ID|biofuel diesel|production</v>
      </c>
      <c r="E665" s="17">
        <v>0</v>
      </c>
      <c r="F665" s="17">
        <v>0</v>
      </c>
      <c r="G665" s="17">
        <v>0</v>
      </c>
      <c r="H665" s="17">
        <v>0</v>
      </c>
      <c r="I665" s="17">
        <v>0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0</v>
      </c>
      <c r="Q665" s="17">
        <v>0</v>
      </c>
      <c r="R665" s="17">
        <v>0</v>
      </c>
      <c r="S665" s="17">
        <v>0</v>
      </c>
      <c r="T665" s="17">
        <v>0</v>
      </c>
      <c r="U665" s="17">
        <v>0</v>
      </c>
      <c r="V665" s="17">
        <v>0</v>
      </c>
      <c r="W665" s="17">
        <v>0</v>
      </c>
      <c r="X665" s="17">
        <v>0</v>
      </c>
      <c r="Y665" s="17">
        <v>0</v>
      </c>
      <c r="Z665" s="17">
        <v>0</v>
      </c>
      <c r="AA665" s="17">
        <v>0</v>
      </c>
      <c r="AB665" s="17">
        <v>0</v>
      </c>
      <c r="AC665" s="17">
        <v>0</v>
      </c>
      <c r="AD665" s="17">
        <v>0</v>
      </c>
    </row>
    <row r="666" spans="1:30" x14ac:dyDescent="0.25">
      <c r="A666" t="s">
        <v>326</v>
      </c>
      <c r="B666" t="s">
        <v>545</v>
      </c>
      <c r="C666" t="s">
        <v>608</v>
      </c>
      <c r="D666" t="str">
        <f>A666&amp;VLOOKUP("key_separator", Keys!$B:$C, 2, FALSE)&amp;B666&amp;VLOOKUP("key_separator", Keys!$B:$C, 2, FALSE)&amp;C666</f>
        <v>ID|biofuel diesel|imports</v>
      </c>
      <c r="E666" s="17">
        <v>268079000000</v>
      </c>
      <c r="F666" s="17">
        <v>269626000000</v>
      </c>
      <c r="G666" s="17">
        <v>271751000000</v>
      </c>
      <c r="H666" s="17">
        <v>273271000000</v>
      </c>
      <c r="I666" s="17">
        <v>273930000000</v>
      </c>
      <c r="J666" s="17">
        <v>274875000000</v>
      </c>
      <c r="K666" s="17">
        <v>277257000000</v>
      </c>
      <c r="L666" s="17">
        <v>279162000000</v>
      </c>
      <c r="M666" s="17">
        <v>280185000000</v>
      </c>
      <c r="N666" s="17">
        <v>281206000000</v>
      </c>
      <c r="O666" s="17">
        <v>281903000000</v>
      </c>
      <c r="P666" s="17">
        <v>282144000000</v>
      </c>
      <c r="Q666" s="17">
        <v>281845000000</v>
      </c>
      <c r="R666" s="17">
        <v>281067000000</v>
      </c>
      <c r="S666" s="17">
        <v>279934000000</v>
      </c>
      <c r="T666" s="17">
        <v>279027000000</v>
      </c>
      <c r="U666" s="17">
        <v>278177000000</v>
      </c>
      <c r="V666" s="17">
        <v>276804000000</v>
      </c>
      <c r="W666" s="17">
        <v>275099000000</v>
      </c>
      <c r="X666" s="17">
        <v>273429000000</v>
      </c>
      <c r="Y666" s="17">
        <v>272744000000</v>
      </c>
      <c r="Z666" s="17">
        <v>272252000000</v>
      </c>
      <c r="AA666" s="17">
        <v>271971000000</v>
      </c>
      <c r="AB666" s="17">
        <v>271388000000</v>
      </c>
      <c r="AC666" s="17">
        <v>270897000000</v>
      </c>
      <c r="AD666" s="17">
        <v>270493000000</v>
      </c>
    </row>
    <row r="667" spans="1:30" x14ac:dyDescent="0.25">
      <c r="A667" t="s">
        <v>326</v>
      </c>
      <c r="B667" t="s">
        <v>545</v>
      </c>
      <c r="C667" t="s">
        <v>610</v>
      </c>
      <c r="D667" t="str">
        <f>A667&amp;VLOOKUP("key_separator", Keys!$B:$C, 2, FALSE)&amp;B667&amp;VLOOKUP("key_separator", Keys!$B:$C, 2, FALSE)&amp;C667</f>
        <v>ID|biofuel diesel|exports</v>
      </c>
      <c r="E667" s="17">
        <v>0</v>
      </c>
      <c r="F667" s="17">
        <v>0</v>
      </c>
      <c r="G667" s="17">
        <v>0</v>
      </c>
      <c r="H667" s="17">
        <v>0</v>
      </c>
      <c r="I667" s="17">
        <v>0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0</v>
      </c>
      <c r="Q667" s="17">
        <v>0</v>
      </c>
      <c r="R667" s="17">
        <v>0</v>
      </c>
      <c r="S667" s="17">
        <v>0</v>
      </c>
      <c r="T667" s="17">
        <v>0</v>
      </c>
      <c r="U667" s="17">
        <v>0</v>
      </c>
      <c r="V667" s="17">
        <v>0</v>
      </c>
      <c r="W667" s="17">
        <v>0</v>
      </c>
      <c r="X667" s="17">
        <v>0</v>
      </c>
      <c r="Y667" s="17">
        <v>0</v>
      </c>
      <c r="Z667" s="17">
        <v>0</v>
      </c>
      <c r="AA667" s="17">
        <v>0</v>
      </c>
      <c r="AB667" s="17">
        <v>0</v>
      </c>
      <c r="AC667" s="17">
        <v>0</v>
      </c>
      <c r="AD667" s="17">
        <v>0</v>
      </c>
    </row>
    <row r="668" spans="1:30" x14ac:dyDescent="0.25">
      <c r="A668" t="s">
        <v>326</v>
      </c>
      <c r="B668" t="s">
        <v>6618</v>
      </c>
      <c r="C668" t="s">
        <v>605</v>
      </c>
      <c r="D668" t="str">
        <f>A668&amp;VLOOKUP("key_separator", Keys!$B:$C, 2, FALSE)&amp;B668&amp;VLOOKUP("key_separator", Keys!$B:$C, 2, FALSE)&amp;C668</f>
        <v>ID|jet fuel or kerosene|production</v>
      </c>
      <c r="E668" s="17">
        <v>0</v>
      </c>
      <c r="F668" s="17">
        <v>0</v>
      </c>
      <c r="G668" s="17">
        <v>0</v>
      </c>
      <c r="H668" s="17">
        <v>0</v>
      </c>
      <c r="I668" s="17">
        <v>0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0</v>
      </c>
      <c r="Q668" s="17">
        <v>0</v>
      </c>
      <c r="R668" s="17">
        <v>0</v>
      </c>
      <c r="S668" s="17">
        <v>0</v>
      </c>
      <c r="T668" s="17">
        <v>0</v>
      </c>
      <c r="U668" s="17">
        <v>0</v>
      </c>
      <c r="V668" s="17">
        <v>0</v>
      </c>
      <c r="W668" s="17">
        <v>0</v>
      </c>
      <c r="X668" s="17">
        <v>0</v>
      </c>
      <c r="Y668" s="17">
        <v>0</v>
      </c>
      <c r="Z668" s="17">
        <v>0</v>
      </c>
      <c r="AA668" s="17">
        <v>0</v>
      </c>
      <c r="AB668" s="17">
        <v>0</v>
      </c>
      <c r="AC668" s="17">
        <v>0</v>
      </c>
      <c r="AD668" s="17">
        <v>0</v>
      </c>
    </row>
    <row r="669" spans="1:30" x14ac:dyDescent="0.25">
      <c r="A669" t="s">
        <v>326</v>
      </c>
      <c r="B669" t="s">
        <v>6618</v>
      </c>
      <c r="C669" t="s">
        <v>608</v>
      </c>
      <c r="D669" t="str">
        <f>A669&amp;VLOOKUP("key_separator", Keys!$B:$C, 2, FALSE)&amp;B669&amp;VLOOKUP("key_separator", Keys!$B:$C, 2, FALSE)&amp;C669</f>
        <v>ID|jet fuel or kerosene|imports</v>
      </c>
      <c r="E669" s="17">
        <v>9865260000000</v>
      </c>
      <c r="F669" s="17">
        <v>9988480000000</v>
      </c>
      <c r="G669" s="17">
        <v>10049000000000</v>
      </c>
      <c r="H669" s="17">
        <v>10016200000000</v>
      </c>
      <c r="I669" s="17">
        <v>10034000000000</v>
      </c>
      <c r="J669" s="17">
        <v>10093400000000</v>
      </c>
      <c r="K669" s="17">
        <v>10250600000000</v>
      </c>
      <c r="L669" s="17">
        <v>10451400000000</v>
      </c>
      <c r="M669" s="17">
        <v>10672000000000</v>
      </c>
      <c r="N669" s="17">
        <v>10917100000000</v>
      </c>
      <c r="O669" s="17">
        <v>11188600000000</v>
      </c>
      <c r="P669" s="17">
        <v>11400700000000</v>
      </c>
      <c r="Q669" s="17">
        <v>11616400000000</v>
      </c>
      <c r="R669" s="17">
        <v>11832000000000</v>
      </c>
      <c r="S669" s="17">
        <v>12040800000000</v>
      </c>
      <c r="T669" s="17">
        <v>12256200000000</v>
      </c>
      <c r="U669" s="17">
        <v>12473200000000</v>
      </c>
      <c r="V669" s="17">
        <v>12702600000000</v>
      </c>
      <c r="W669" s="17">
        <v>12946200000000</v>
      </c>
      <c r="X669" s="17">
        <v>13190700000000</v>
      </c>
      <c r="Y669" s="17">
        <v>13438900000000</v>
      </c>
      <c r="Z669" s="17">
        <v>13679500000000</v>
      </c>
      <c r="AA669" s="17">
        <v>13892800000000</v>
      </c>
      <c r="AB669" s="17">
        <v>14107500000000</v>
      </c>
      <c r="AC669" s="17">
        <v>14292300000000</v>
      </c>
      <c r="AD669" s="17">
        <v>14480900000000</v>
      </c>
    </row>
    <row r="670" spans="1:30" x14ac:dyDescent="0.25">
      <c r="A670" t="s">
        <v>326</v>
      </c>
      <c r="B670" t="s">
        <v>6618</v>
      </c>
      <c r="C670" t="s">
        <v>610</v>
      </c>
      <c r="D670" t="str">
        <f>A670&amp;VLOOKUP("key_separator", Keys!$B:$C, 2, FALSE)&amp;B670&amp;VLOOKUP("key_separator", Keys!$B:$C, 2, FALSE)&amp;C670</f>
        <v>ID|jet fuel or kerosene|exports</v>
      </c>
      <c r="E670" s="17">
        <v>0</v>
      </c>
      <c r="F670" s="17">
        <v>0</v>
      </c>
      <c r="G670" s="17">
        <v>0</v>
      </c>
      <c r="H670" s="17">
        <v>0</v>
      </c>
      <c r="I670" s="17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17">
        <v>0</v>
      </c>
      <c r="R670" s="17">
        <v>0</v>
      </c>
      <c r="S670" s="17">
        <v>0</v>
      </c>
      <c r="T670" s="17">
        <v>0</v>
      </c>
      <c r="U670" s="17">
        <v>0</v>
      </c>
      <c r="V670" s="17">
        <v>0</v>
      </c>
      <c r="W670" s="17">
        <v>0</v>
      </c>
      <c r="X670" s="17">
        <v>0</v>
      </c>
      <c r="Y670" s="17">
        <v>0</v>
      </c>
      <c r="Z670" s="17">
        <v>0</v>
      </c>
      <c r="AA670" s="17">
        <v>0</v>
      </c>
      <c r="AB670" s="17">
        <v>0</v>
      </c>
      <c r="AC670" s="17">
        <v>0</v>
      </c>
      <c r="AD670" s="17">
        <v>0</v>
      </c>
    </row>
    <row r="671" spans="1:30" x14ac:dyDescent="0.25">
      <c r="A671" t="s">
        <v>326</v>
      </c>
      <c r="B671" t="s">
        <v>6633</v>
      </c>
      <c r="C671" t="s">
        <v>605</v>
      </c>
      <c r="D671" t="str">
        <f>A671&amp;VLOOKUP("key_separator", Keys!$B:$C, 2, FALSE)&amp;B671&amp;VLOOKUP("key_separator", Keys!$B:$C, 2, FALSE)&amp;C671</f>
        <v>ID|heat|production</v>
      </c>
      <c r="E671" s="17">
        <v>0</v>
      </c>
      <c r="F671" s="17">
        <v>0</v>
      </c>
      <c r="G671" s="17">
        <v>0</v>
      </c>
      <c r="H671" s="17">
        <v>0</v>
      </c>
      <c r="I671" s="17">
        <v>0</v>
      </c>
      <c r="J671" s="17">
        <v>0</v>
      </c>
      <c r="K671" s="17">
        <v>0</v>
      </c>
      <c r="L671" s="17">
        <v>0</v>
      </c>
      <c r="M671" s="17">
        <v>0</v>
      </c>
      <c r="N671" s="17">
        <v>0</v>
      </c>
      <c r="O671" s="17">
        <v>0</v>
      </c>
      <c r="P671" s="17">
        <v>0</v>
      </c>
      <c r="Q671" s="17">
        <v>0</v>
      </c>
      <c r="R671" s="17">
        <v>0</v>
      </c>
      <c r="S671" s="17">
        <v>0</v>
      </c>
      <c r="T671" s="17">
        <v>0</v>
      </c>
      <c r="U671" s="17">
        <v>0</v>
      </c>
      <c r="V671" s="17">
        <v>0</v>
      </c>
      <c r="W671" s="17">
        <v>0</v>
      </c>
      <c r="X671" s="17">
        <v>0</v>
      </c>
      <c r="Y671" s="17">
        <v>0</v>
      </c>
      <c r="Z671" s="17">
        <v>0</v>
      </c>
      <c r="AA671" s="17">
        <v>0</v>
      </c>
      <c r="AB671" s="17">
        <v>0</v>
      </c>
      <c r="AC671" s="17">
        <v>0</v>
      </c>
      <c r="AD671" s="17">
        <v>0</v>
      </c>
    </row>
    <row r="672" spans="1:30" x14ac:dyDescent="0.25">
      <c r="A672" t="s">
        <v>326</v>
      </c>
      <c r="B672" t="s">
        <v>6633</v>
      </c>
      <c r="C672" t="s">
        <v>608</v>
      </c>
      <c r="D672" t="str">
        <f>A672&amp;VLOOKUP("key_separator", Keys!$B:$C, 2, FALSE)&amp;B672&amp;VLOOKUP("key_separator", Keys!$B:$C, 2, FALSE)&amp;C672</f>
        <v>ID|heat|imports</v>
      </c>
      <c r="E672" s="17">
        <v>0</v>
      </c>
      <c r="F672" s="17">
        <v>0</v>
      </c>
      <c r="G672" s="17">
        <v>0</v>
      </c>
      <c r="H672" s="17">
        <v>0</v>
      </c>
      <c r="I672" s="17">
        <v>0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0</v>
      </c>
      <c r="Q672" s="17">
        <v>0</v>
      </c>
      <c r="R672" s="17">
        <v>0</v>
      </c>
      <c r="S672" s="17">
        <v>0</v>
      </c>
      <c r="T672" s="17">
        <v>0</v>
      </c>
      <c r="U672" s="17">
        <v>0</v>
      </c>
      <c r="V672" s="17">
        <v>0</v>
      </c>
      <c r="W672" s="17">
        <v>0</v>
      </c>
      <c r="X672" s="17">
        <v>0</v>
      </c>
      <c r="Y672" s="17">
        <v>0</v>
      </c>
      <c r="Z672" s="17">
        <v>0</v>
      </c>
      <c r="AA672" s="17">
        <v>0</v>
      </c>
      <c r="AB672" s="17">
        <v>0</v>
      </c>
      <c r="AC672" s="17">
        <v>0</v>
      </c>
      <c r="AD672" s="17">
        <v>0</v>
      </c>
    </row>
    <row r="673" spans="1:30" x14ac:dyDescent="0.25">
      <c r="A673" t="s">
        <v>326</v>
      </c>
      <c r="B673" t="s">
        <v>6633</v>
      </c>
      <c r="C673" t="s">
        <v>610</v>
      </c>
      <c r="D673" t="str">
        <f>A673&amp;VLOOKUP("key_separator", Keys!$B:$C, 2, FALSE)&amp;B673&amp;VLOOKUP("key_separator", Keys!$B:$C, 2, FALSE)&amp;C673</f>
        <v>ID|heat|exports</v>
      </c>
      <c r="E673" s="17">
        <v>0</v>
      </c>
      <c r="F673" s="17">
        <v>0</v>
      </c>
      <c r="G673" s="17">
        <v>0</v>
      </c>
      <c r="H673" s="17">
        <v>0</v>
      </c>
      <c r="I673" s="17">
        <v>0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0</v>
      </c>
      <c r="Q673" s="17">
        <v>0</v>
      </c>
      <c r="R673" s="17">
        <v>0</v>
      </c>
      <c r="S673" s="17">
        <v>0</v>
      </c>
      <c r="T673" s="17">
        <v>0</v>
      </c>
      <c r="U673" s="17">
        <v>0</v>
      </c>
      <c r="V673" s="17">
        <v>0</v>
      </c>
      <c r="W673" s="17">
        <v>0</v>
      </c>
      <c r="X673" s="17">
        <v>0</v>
      </c>
      <c r="Y673" s="17">
        <v>0</v>
      </c>
      <c r="Z673" s="17">
        <v>0</v>
      </c>
      <c r="AA673" s="17">
        <v>0</v>
      </c>
      <c r="AB673" s="17">
        <v>0</v>
      </c>
      <c r="AC673" s="17">
        <v>0</v>
      </c>
      <c r="AD673" s="17">
        <v>0</v>
      </c>
    </row>
    <row r="674" spans="1:30" x14ac:dyDescent="0.25">
      <c r="A674" t="s">
        <v>326</v>
      </c>
      <c r="B674" t="s">
        <v>6634</v>
      </c>
      <c r="C674" t="s">
        <v>605</v>
      </c>
      <c r="D674" t="str">
        <f>A674&amp;VLOOKUP("key_separator", Keys!$B:$C, 2, FALSE)&amp;B674&amp;VLOOKUP("key_separator", Keys!$B:$C, 2, FALSE)&amp;C674</f>
        <v>ID|geothermal|production</v>
      </c>
      <c r="E674" s="17">
        <v>0</v>
      </c>
      <c r="F674" s="17">
        <v>0</v>
      </c>
      <c r="G674" s="17">
        <v>0</v>
      </c>
      <c r="H674" s="17">
        <v>0</v>
      </c>
      <c r="I674" s="17">
        <v>0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0</v>
      </c>
      <c r="Q674" s="17">
        <v>0</v>
      </c>
      <c r="R674" s="17">
        <v>0</v>
      </c>
      <c r="S674" s="17">
        <v>0</v>
      </c>
      <c r="T674" s="17">
        <v>0</v>
      </c>
      <c r="U674" s="17">
        <v>0</v>
      </c>
      <c r="V674" s="17">
        <v>0</v>
      </c>
      <c r="W674" s="17">
        <v>0</v>
      </c>
      <c r="X674" s="17">
        <v>0</v>
      </c>
      <c r="Y674" s="17">
        <v>0</v>
      </c>
      <c r="Z674" s="17">
        <v>0</v>
      </c>
      <c r="AA674" s="17">
        <v>0</v>
      </c>
      <c r="AB674" s="17">
        <v>0</v>
      </c>
      <c r="AC674" s="17">
        <v>0</v>
      </c>
      <c r="AD674" s="17">
        <v>0</v>
      </c>
    </row>
    <row r="675" spans="1:30" x14ac:dyDescent="0.25">
      <c r="A675" t="s">
        <v>326</v>
      </c>
      <c r="B675" t="s">
        <v>6634</v>
      </c>
      <c r="C675" t="s">
        <v>608</v>
      </c>
      <c r="D675" t="str">
        <f>A675&amp;VLOOKUP("key_separator", Keys!$B:$C, 2, FALSE)&amp;B675&amp;VLOOKUP("key_separator", Keys!$B:$C, 2, FALSE)&amp;C675</f>
        <v>ID|geothermal|imports</v>
      </c>
      <c r="E675" s="17">
        <v>0</v>
      </c>
      <c r="F675" s="17">
        <v>0</v>
      </c>
      <c r="G675" s="17">
        <v>0</v>
      </c>
      <c r="H675" s="17">
        <v>0</v>
      </c>
      <c r="I675" s="17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7">
        <v>0</v>
      </c>
      <c r="U675" s="17">
        <v>0</v>
      </c>
      <c r="V675" s="17">
        <v>0</v>
      </c>
      <c r="W675" s="17">
        <v>0</v>
      </c>
      <c r="X675" s="17">
        <v>0</v>
      </c>
      <c r="Y675" s="17">
        <v>0</v>
      </c>
      <c r="Z675" s="17">
        <v>0</v>
      </c>
      <c r="AA675" s="17">
        <v>0</v>
      </c>
      <c r="AB675" s="17">
        <v>0</v>
      </c>
      <c r="AC675" s="17">
        <v>0</v>
      </c>
      <c r="AD675" s="17">
        <v>0</v>
      </c>
    </row>
    <row r="676" spans="1:30" x14ac:dyDescent="0.25">
      <c r="A676" t="s">
        <v>326</v>
      </c>
      <c r="B676" t="s">
        <v>6634</v>
      </c>
      <c r="C676" t="s">
        <v>610</v>
      </c>
      <c r="D676" t="str">
        <f>A676&amp;VLOOKUP("key_separator", Keys!$B:$C, 2, FALSE)&amp;B676&amp;VLOOKUP("key_separator", Keys!$B:$C, 2, FALSE)&amp;C676</f>
        <v>ID|geothermal|exports</v>
      </c>
      <c r="E676" s="17">
        <v>0</v>
      </c>
      <c r="F676" s="17">
        <v>0</v>
      </c>
      <c r="G676" s="17">
        <v>0</v>
      </c>
      <c r="H676" s="17">
        <v>0</v>
      </c>
      <c r="I676" s="17">
        <v>0</v>
      </c>
      <c r="J676" s="17">
        <v>0</v>
      </c>
      <c r="K676" s="17">
        <v>0</v>
      </c>
      <c r="L676" s="17">
        <v>0</v>
      </c>
      <c r="M676" s="17">
        <v>0</v>
      </c>
      <c r="N676" s="17">
        <v>0</v>
      </c>
      <c r="O676" s="17">
        <v>0</v>
      </c>
      <c r="P676" s="17">
        <v>0</v>
      </c>
      <c r="Q676" s="17">
        <v>0</v>
      </c>
      <c r="R676" s="17">
        <v>0</v>
      </c>
      <c r="S676" s="17">
        <v>0</v>
      </c>
      <c r="T676" s="17">
        <v>0</v>
      </c>
      <c r="U676" s="17">
        <v>0</v>
      </c>
      <c r="V676" s="17">
        <v>0</v>
      </c>
      <c r="W676" s="17">
        <v>0</v>
      </c>
      <c r="X676" s="17">
        <v>0</v>
      </c>
      <c r="Y676" s="17">
        <v>0</v>
      </c>
      <c r="Z676" s="17">
        <v>0</v>
      </c>
      <c r="AA676" s="17">
        <v>0</v>
      </c>
      <c r="AB676" s="17">
        <v>0</v>
      </c>
      <c r="AC676" s="17">
        <v>0</v>
      </c>
      <c r="AD676" s="17">
        <v>0</v>
      </c>
    </row>
    <row r="677" spans="1:30" x14ac:dyDescent="0.25">
      <c r="A677" t="s">
        <v>326</v>
      </c>
      <c r="B677" t="s">
        <v>500</v>
      </c>
      <c r="C677" t="s">
        <v>605</v>
      </c>
      <c r="D677" t="str">
        <f>A677&amp;VLOOKUP("key_separator", Keys!$B:$C, 2, FALSE)&amp;B677&amp;VLOOKUP("key_separator", Keys!$B:$C, 2, FALSE)&amp;C677</f>
        <v>ID|lignite|production</v>
      </c>
      <c r="E677" s="17">
        <v>0</v>
      </c>
      <c r="F677" s="17">
        <v>0</v>
      </c>
      <c r="G677" s="17">
        <v>0</v>
      </c>
      <c r="H677" s="17">
        <v>0</v>
      </c>
      <c r="I677" s="17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17">
        <v>0</v>
      </c>
      <c r="R677" s="17">
        <v>0</v>
      </c>
      <c r="S677" s="17">
        <v>0</v>
      </c>
      <c r="T677" s="17">
        <v>0</v>
      </c>
      <c r="U677" s="17">
        <v>0</v>
      </c>
      <c r="V677" s="17">
        <v>0</v>
      </c>
      <c r="W677" s="17">
        <v>0</v>
      </c>
      <c r="X677" s="17">
        <v>0</v>
      </c>
      <c r="Y677" s="17">
        <v>0</v>
      </c>
      <c r="Z677" s="17">
        <v>0</v>
      </c>
      <c r="AA677" s="17">
        <v>0</v>
      </c>
      <c r="AB677" s="17">
        <v>0</v>
      </c>
      <c r="AC677" s="17">
        <v>0</v>
      </c>
      <c r="AD677" s="17">
        <v>0</v>
      </c>
    </row>
    <row r="678" spans="1:30" x14ac:dyDescent="0.25">
      <c r="A678" t="s">
        <v>326</v>
      </c>
      <c r="B678" t="s">
        <v>500</v>
      </c>
      <c r="C678" t="s">
        <v>608</v>
      </c>
      <c r="D678" t="str">
        <f>A678&amp;VLOOKUP("key_separator", Keys!$B:$C, 2, FALSE)&amp;B678&amp;VLOOKUP("key_separator", Keys!$B:$C, 2, FALSE)&amp;C678</f>
        <v>ID|lignite|imports</v>
      </c>
      <c r="E678" s="17">
        <v>0</v>
      </c>
      <c r="F678" s="17">
        <v>0</v>
      </c>
      <c r="G678" s="17">
        <v>0</v>
      </c>
      <c r="H678" s="17">
        <v>0</v>
      </c>
      <c r="I678" s="17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17">
        <v>0</v>
      </c>
      <c r="R678" s="17">
        <v>0</v>
      </c>
      <c r="S678" s="17">
        <v>0</v>
      </c>
      <c r="T678" s="17">
        <v>0</v>
      </c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0</v>
      </c>
      <c r="AA678" s="17">
        <v>0</v>
      </c>
      <c r="AB678" s="17">
        <v>0</v>
      </c>
      <c r="AC678" s="17">
        <v>0</v>
      </c>
      <c r="AD678" s="17">
        <v>0</v>
      </c>
    </row>
    <row r="679" spans="1:30" x14ac:dyDescent="0.25">
      <c r="A679" t="s">
        <v>326</v>
      </c>
      <c r="B679" t="s">
        <v>500</v>
      </c>
      <c r="C679" t="s">
        <v>610</v>
      </c>
      <c r="D679" t="str">
        <f>A679&amp;VLOOKUP("key_separator", Keys!$B:$C, 2, FALSE)&amp;B679&amp;VLOOKUP("key_separator", Keys!$B:$C, 2, FALSE)&amp;C679</f>
        <v>ID|lignite|exports</v>
      </c>
      <c r="E679" s="17">
        <v>0</v>
      </c>
      <c r="F679" s="17">
        <v>0</v>
      </c>
      <c r="G679" s="17">
        <v>0</v>
      </c>
      <c r="H679" s="17">
        <v>0</v>
      </c>
      <c r="I679" s="17">
        <v>0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0</v>
      </c>
      <c r="Q679" s="17">
        <v>0</v>
      </c>
      <c r="R679" s="17">
        <v>0</v>
      </c>
      <c r="S679" s="17">
        <v>0</v>
      </c>
      <c r="T679" s="17">
        <v>0</v>
      </c>
      <c r="U679" s="17">
        <v>0</v>
      </c>
      <c r="V679" s="17">
        <v>0</v>
      </c>
      <c r="W679" s="17">
        <v>0</v>
      </c>
      <c r="X679" s="17">
        <v>0</v>
      </c>
      <c r="Y679" s="17">
        <v>0</v>
      </c>
      <c r="Z679" s="17">
        <v>0</v>
      </c>
      <c r="AA679" s="17">
        <v>0</v>
      </c>
      <c r="AB679" s="17">
        <v>0</v>
      </c>
      <c r="AC679" s="17">
        <v>0</v>
      </c>
      <c r="AD679" s="17">
        <v>0</v>
      </c>
    </row>
    <row r="680" spans="1:30" x14ac:dyDescent="0.25">
      <c r="A680" t="s">
        <v>326</v>
      </c>
      <c r="B680" t="s">
        <v>539</v>
      </c>
      <c r="C680" t="s">
        <v>605</v>
      </c>
      <c r="D680" t="str">
        <f>A680&amp;VLOOKUP("key_separator", Keys!$B:$C, 2, FALSE)&amp;B680&amp;VLOOKUP("key_separator", Keys!$B:$C, 2, FALSE)&amp;C680</f>
        <v>ID|crude oil|production</v>
      </c>
      <c r="E680" s="17">
        <v>110200000000</v>
      </c>
      <c r="F680" s="17">
        <v>108194000000</v>
      </c>
      <c r="G680" s="17">
        <v>107022000000</v>
      </c>
      <c r="H680" s="17">
        <v>104424000000</v>
      </c>
      <c r="I680" s="17">
        <v>101689000000</v>
      </c>
      <c r="J680" s="17">
        <v>105215000000</v>
      </c>
      <c r="K680" s="17">
        <v>108159000000</v>
      </c>
      <c r="L680" s="17">
        <v>106899000000</v>
      </c>
      <c r="M680" s="17">
        <v>105193000000</v>
      </c>
      <c r="N680" s="17">
        <v>107220000000</v>
      </c>
      <c r="O680" s="17">
        <v>104995000000</v>
      </c>
      <c r="P680" s="17">
        <v>106506000000</v>
      </c>
      <c r="Q680" s="17">
        <v>110251000000</v>
      </c>
      <c r="R680" s="17">
        <v>113962000000</v>
      </c>
      <c r="S680" s="17">
        <v>117944000000</v>
      </c>
      <c r="T680" s="17">
        <v>122864000000</v>
      </c>
      <c r="U680" s="17">
        <v>124920000000</v>
      </c>
      <c r="V680" s="17">
        <v>125572000000</v>
      </c>
      <c r="W680" s="17">
        <v>126874000000</v>
      </c>
      <c r="X680" s="17">
        <v>127235000000</v>
      </c>
      <c r="Y680" s="17">
        <v>127644000000</v>
      </c>
      <c r="Z680" s="17">
        <v>126605000000</v>
      </c>
      <c r="AA680" s="17">
        <v>125259000000</v>
      </c>
      <c r="AB680" s="17">
        <v>123599000000</v>
      </c>
      <c r="AC680" s="17">
        <v>122272000000</v>
      </c>
      <c r="AD680" s="17">
        <v>121443000000</v>
      </c>
    </row>
    <row r="681" spans="1:30" x14ac:dyDescent="0.25">
      <c r="A681" t="s">
        <v>326</v>
      </c>
      <c r="B681" t="s">
        <v>539</v>
      </c>
      <c r="C681" t="s">
        <v>608</v>
      </c>
      <c r="D681" t="str">
        <f>A681&amp;VLOOKUP("key_separator", Keys!$B:$C, 2, FALSE)&amp;B681&amp;VLOOKUP("key_separator", Keys!$B:$C, 2, FALSE)&amp;C681</f>
        <v>ID|crude oil|imports</v>
      </c>
      <c r="E681" s="17">
        <v>252800000000</v>
      </c>
      <c r="F681" s="17">
        <v>254806000000</v>
      </c>
      <c r="G681" s="17">
        <v>255978000000</v>
      </c>
      <c r="H681" s="17">
        <v>258576000000</v>
      </c>
      <c r="I681" s="17">
        <v>261311000000</v>
      </c>
      <c r="J681" s="17">
        <v>257785000000</v>
      </c>
      <c r="K681" s="17">
        <v>254841000000</v>
      </c>
      <c r="L681" s="17">
        <v>256101000000</v>
      </c>
      <c r="M681" s="17">
        <v>257807000000</v>
      </c>
      <c r="N681" s="17">
        <v>255780000000</v>
      </c>
      <c r="O681" s="17">
        <v>258005000000</v>
      </c>
      <c r="P681" s="17">
        <v>256494000000</v>
      </c>
      <c r="Q681" s="17">
        <v>252749000000</v>
      </c>
      <c r="R681" s="17">
        <v>249038000000</v>
      </c>
      <c r="S681" s="17">
        <v>245056000000</v>
      </c>
      <c r="T681" s="17">
        <v>240136000000</v>
      </c>
      <c r="U681" s="17">
        <v>238080000000</v>
      </c>
      <c r="V681" s="17">
        <v>237428000000</v>
      </c>
      <c r="W681" s="17">
        <v>236126000000</v>
      </c>
      <c r="X681" s="17">
        <v>235765000000</v>
      </c>
      <c r="Y681" s="17">
        <v>235356000000</v>
      </c>
      <c r="Z681" s="17">
        <v>236395000000</v>
      </c>
      <c r="AA681" s="17">
        <v>237741000000</v>
      </c>
      <c r="AB681" s="17">
        <v>239401000000</v>
      </c>
      <c r="AC681" s="17">
        <v>240728000000</v>
      </c>
      <c r="AD681" s="17">
        <v>241557000000</v>
      </c>
    </row>
    <row r="682" spans="1:30" x14ac:dyDescent="0.25">
      <c r="A682" t="s">
        <v>326</v>
      </c>
      <c r="B682" t="s">
        <v>539</v>
      </c>
      <c r="C682" t="s">
        <v>610</v>
      </c>
      <c r="D682" t="str">
        <f>A682&amp;VLOOKUP("key_separator", Keys!$B:$C, 2, FALSE)&amp;B682&amp;VLOOKUP("key_separator", Keys!$B:$C, 2, FALSE)&amp;C682</f>
        <v>ID|crude oil|exports</v>
      </c>
      <c r="E682" s="17">
        <v>0</v>
      </c>
      <c r="F682" s="17">
        <v>0</v>
      </c>
      <c r="G682" s="17">
        <v>0</v>
      </c>
      <c r="H682" s="17">
        <v>0</v>
      </c>
      <c r="I682" s="17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17">
        <v>0</v>
      </c>
      <c r="R682" s="17">
        <v>0</v>
      </c>
      <c r="S682" s="17">
        <v>0</v>
      </c>
      <c r="T682" s="17">
        <v>0</v>
      </c>
      <c r="U682" s="17">
        <v>0</v>
      </c>
      <c r="V682" s="17">
        <v>0</v>
      </c>
      <c r="W682" s="17">
        <v>0</v>
      </c>
      <c r="X682" s="17">
        <v>0</v>
      </c>
      <c r="Y682" s="17">
        <v>0</v>
      </c>
      <c r="Z682" s="17">
        <v>0</v>
      </c>
      <c r="AA682" s="17">
        <v>0</v>
      </c>
      <c r="AB682" s="17">
        <v>0</v>
      </c>
      <c r="AC682" s="17">
        <v>0</v>
      </c>
      <c r="AD682" s="17">
        <v>0</v>
      </c>
    </row>
    <row r="683" spans="1:30" x14ac:dyDescent="0.25">
      <c r="A683" t="s">
        <v>326</v>
      </c>
      <c r="B683" t="s">
        <v>6635</v>
      </c>
      <c r="C683" t="s">
        <v>605</v>
      </c>
      <c r="D683" t="str">
        <f>A683&amp;VLOOKUP("key_separator", Keys!$B:$C, 2, FALSE)&amp;B683&amp;VLOOKUP("key_separator", Keys!$B:$C, 2, FALSE)&amp;C683</f>
        <v>ID|heavy or residual fuel oil|production</v>
      </c>
      <c r="E683" s="17">
        <v>0</v>
      </c>
      <c r="F683" s="17">
        <v>0</v>
      </c>
      <c r="G683" s="17">
        <v>0</v>
      </c>
      <c r="H683" s="17">
        <v>0</v>
      </c>
      <c r="I683" s="17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17">
        <v>0</v>
      </c>
      <c r="R683" s="17">
        <v>0</v>
      </c>
      <c r="S683" s="17">
        <v>0</v>
      </c>
      <c r="T683" s="17">
        <v>0</v>
      </c>
      <c r="U683" s="17">
        <v>0</v>
      </c>
      <c r="V683" s="17">
        <v>0</v>
      </c>
      <c r="W683" s="17">
        <v>0</v>
      </c>
      <c r="X683" s="17">
        <v>0</v>
      </c>
      <c r="Y683" s="17">
        <v>0</v>
      </c>
      <c r="Z683" s="17">
        <v>0</v>
      </c>
      <c r="AA683" s="17">
        <v>0</v>
      </c>
      <c r="AB683" s="17">
        <v>0</v>
      </c>
      <c r="AC683" s="17">
        <v>0</v>
      </c>
      <c r="AD683" s="17">
        <v>0</v>
      </c>
    </row>
    <row r="684" spans="1:30" x14ac:dyDescent="0.25">
      <c r="A684" t="s">
        <v>326</v>
      </c>
      <c r="B684" t="s">
        <v>6635</v>
      </c>
      <c r="C684" t="s">
        <v>608</v>
      </c>
      <c r="D684" t="str">
        <f>A684&amp;VLOOKUP("key_separator", Keys!$B:$C, 2, FALSE)&amp;B684&amp;VLOOKUP("key_separator", Keys!$B:$C, 2, FALSE)&amp;C684</f>
        <v>ID|heavy or residual fuel oil|imports</v>
      </c>
      <c r="E684" s="17">
        <v>5800920000000</v>
      </c>
      <c r="F684" s="17">
        <v>5921710000000</v>
      </c>
      <c r="G684" s="17">
        <v>5980150000000</v>
      </c>
      <c r="H684" s="17">
        <v>6037200000000</v>
      </c>
      <c r="I684" s="17">
        <v>6146830000000</v>
      </c>
      <c r="J684" s="17">
        <v>6257600000000</v>
      </c>
      <c r="K684" s="17">
        <v>6357260000000</v>
      </c>
      <c r="L684" s="17">
        <v>6454370000000</v>
      </c>
      <c r="M684" s="17">
        <v>6534370000000</v>
      </c>
      <c r="N684" s="17">
        <v>6585950000000</v>
      </c>
      <c r="O684" s="17">
        <v>6650640000000</v>
      </c>
      <c r="P684" s="17">
        <v>6701930000000</v>
      </c>
      <c r="Q684" s="17">
        <v>6740140000000</v>
      </c>
      <c r="R684" s="17">
        <v>6765260000000</v>
      </c>
      <c r="S684" s="17">
        <v>6781560000000</v>
      </c>
      <c r="T684" s="17">
        <v>6783050000000</v>
      </c>
      <c r="U684" s="17">
        <v>6777140000000</v>
      </c>
      <c r="V684" s="17">
        <v>6794560000000</v>
      </c>
      <c r="W684" s="17">
        <v>6801740000000</v>
      </c>
      <c r="X684" s="17">
        <v>6814340000000</v>
      </c>
      <c r="Y684" s="17">
        <v>6855400000000</v>
      </c>
      <c r="Z684" s="17">
        <v>6899300000000</v>
      </c>
      <c r="AA684" s="17">
        <v>6937500000000</v>
      </c>
      <c r="AB684" s="17">
        <v>6976860000000</v>
      </c>
      <c r="AC684" s="17">
        <v>7023900000000</v>
      </c>
      <c r="AD684" s="17">
        <v>7080600000000</v>
      </c>
    </row>
    <row r="685" spans="1:30" x14ac:dyDescent="0.25">
      <c r="A685" t="s">
        <v>326</v>
      </c>
      <c r="B685" t="s">
        <v>6635</v>
      </c>
      <c r="C685" t="s">
        <v>610</v>
      </c>
      <c r="D685" t="str">
        <f>A685&amp;VLOOKUP("key_separator", Keys!$B:$C, 2, FALSE)&amp;B685&amp;VLOOKUP("key_separator", Keys!$B:$C, 2, FALSE)&amp;C685</f>
        <v>ID|heavy or residual fuel oil|exports</v>
      </c>
      <c r="E685" s="17">
        <v>0</v>
      </c>
      <c r="F685" s="17">
        <v>0</v>
      </c>
      <c r="G685" s="17">
        <v>0</v>
      </c>
      <c r="H685" s="17">
        <v>0</v>
      </c>
      <c r="I685" s="17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17">
        <v>0</v>
      </c>
      <c r="R685" s="17">
        <v>0</v>
      </c>
      <c r="S685" s="17">
        <v>0</v>
      </c>
      <c r="T685" s="17">
        <v>0</v>
      </c>
      <c r="U685" s="17">
        <v>0</v>
      </c>
      <c r="V685" s="17">
        <v>0</v>
      </c>
      <c r="W685" s="17">
        <v>0</v>
      </c>
      <c r="X685" s="17">
        <v>0</v>
      </c>
      <c r="Y685" s="17">
        <v>0</v>
      </c>
      <c r="Z685" s="17">
        <v>0</v>
      </c>
      <c r="AA685" s="17">
        <v>0</v>
      </c>
      <c r="AB685" s="17">
        <v>0</v>
      </c>
      <c r="AC685" s="17">
        <v>0</v>
      </c>
      <c r="AD685" s="17">
        <v>0</v>
      </c>
    </row>
    <row r="686" spans="1:30" x14ac:dyDescent="0.25">
      <c r="A686" t="s">
        <v>326</v>
      </c>
      <c r="B686" t="s">
        <v>6622</v>
      </c>
      <c r="C686" t="s">
        <v>605</v>
      </c>
      <c r="D686" t="str">
        <f>A686&amp;VLOOKUP("key_separator", Keys!$B:$C, 2, FALSE)&amp;B686&amp;VLOOKUP("key_separator", Keys!$B:$C, 2, FALSE)&amp;C686</f>
        <v>ID|LPG propane or butane|production</v>
      </c>
      <c r="E686" s="17">
        <v>142492000000</v>
      </c>
      <c r="F686" s="17">
        <v>145518000000</v>
      </c>
      <c r="G686" s="17">
        <v>161104000000</v>
      </c>
      <c r="H686" s="17">
        <v>159568000000</v>
      </c>
      <c r="I686" s="17">
        <v>159991000000</v>
      </c>
      <c r="J686" s="17">
        <v>160835000000</v>
      </c>
      <c r="K686" s="17">
        <v>168676000000</v>
      </c>
      <c r="L686" s="17">
        <v>176147000000</v>
      </c>
      <c r="M686" s="17">
        <v>183235000000</v>
      </c>
      <c r="N686" s="17">
        <v>188279000000</v>
      </c>
      <c r="O686" s="17">
        <v>192122000000</v>
      </c>
      <c r="P686" s="17">
        <v>194209000000</v>
      </c>
      <c r="Q686" s="17">
        <v>197489000000</v>
      </c>
      <c r="R686" s="17">
        <v>200982000000</v>
      </c>
      <c r="S686" s="17">
        <v>204002000000</v>
      </c>
      <c r="T686" s="17">
        <v>209030000000</v>
      </c>
      <c r="U686" s="17">
        <v>213481000000</v>
      </c>
      <c r="V686" s="17">
        <v>215934000000</v>
      </c>
      <c r="W686" s="17">
        <v>217031000000</v>
      </c>
      <c r="X686" s="17">
        <v>216117000000</v>
      </c>
      <c r="Y686" s="17">
        <v>213862000000</v>
      </c>
      <c r="Z686" s="17">
        <v>211982000000</v>
      </c>
      <c r="AA686" s="17">
        <v>212398000000</v>
      </c>
      <c r="AB686" s="17">
        <v>213737000000</v>
      </c>
      <c r="AC686" s="17">
        <v>214505000000</v>
      </c>
      <c r="AD686" s="17">
        <v>214027000000</v>
      </c>
    </row>
    <row r="687" spans="1:30" x14ac:dyDescent="0.25">
      <c r="A687" t="s">
        <v>326</v>
      </c>
      <c r="B687" t="s">
        <v>6622</v>
      </c>
      <c r="C687" t="s">
        <v>608</v>
      </c>
      <c r="D687" t="str">
        <f>A687&amp;VLOOKUP("key_separator", Keys!$B:$C, 2, FALSE)&amp;B687&amp;VLOOKUP("key_separator", Keys!$B:$C, 2, FALSE)&amp;C687</f>
        <v>ID|LPG propane or butane|imports</v>
      </c>
      <c r="E687" s="17">
        <v>7969000000000</v>
      </c>
      <c r="F687" s="17">
        <v>7796660000000</v>
      </c>
      <c r="G687" s="17">
        <v>7654570000000</v>
      </c>
      <c r="H687" s="17">
        <v>7649130000000</v>
      </c>
      <c r="I687" s="17">
        <v>7596500000000</v>
      </c>
      <c r="J687" s="17">
        <v>7523590000000</v>
      </c>
      <c r="K687" s="17">
        <v>7492900000000</v>
      </c>
      <c r="L687" s="17">
        <v>7490360000000</v>
      </c>
      <c r="M687" s="17">
        <v>7455410000000</v>
      </c>
      <c r="N687" s="17">
        <v>7441230000000</v>
      </c>
      <c r="O687" s="17">
        <v>7436790000000</v>
      </c>
      <c r="P687" s="17">
        <v>7436730000000</v>
      </c>
      <c r="Q687" s="17">
        <v>7450150000000</v>
      </c>
      <c r="R687" s="17">
        <v>7463040000000</v>
      </c>
      <c r="S687" s="17">
        <v>7473340000000</v>
      </c>
      <c r="T687" s="17">
        <v>7479990000000</v>
      </c>
      <c r="U687" s="17">
        <v>7489620000000</v>
      </c>
      <c r="V687" s="17">
        <v>7507490000000</v>
      </c>
      <c r="W687" s="17">
        <v>7530500000000</v>
      </c>
      <c r="X687" s="17">
        <v>7559350000000</v>
      </c>
      <c r="Y687" s="17">
        <v>7593540000000</v>
      </c>
      <c r="Z687" s="17">
        <v>7626500000000</v>
      </c>
      <c r="AA687" s="17">
        <v>7653690000000</v>
      </c>
      <c r="AB687" s="17">
        <v>7678050000000</v>
      </c>
      <c r="AC687" s="17">
        <v>7702000000000</v>
      </c>
      <c r="AD687" s="17">
        <v>7728410000000</v>
      </c>
    </row>
    <row r="688" spans="1:30" x14ac:dyDescent="0.25">
      <c r="A688" t="s">
        <v>326</v>
      </c>
      <c r="B688" t="s">
        <v>6622</v>
      </c>
      <c r="C688" t="s">
        <v>610</v>
      </c>
      <c r="D688" t="str">
        <f>A688&amp;VLOOKUP("key_separator", Keys!$B:$C, 2, FALSE)&amp;B688&amp;VLOOKUP("key_separator", Keys!$B:$C, 2, FALSE)&amp;C688</f>
        <v>ID|LPG propane or butane|exports</v>
      </c>
      <c r="E688" s="17">
        <v>0</v>
      </c>
      <c r="F688" s="17">
        <v>0</v>
      </c>
      <c r="G688" s="17">
        <v>0</v>
      </c>
      <c r="H688" s="17">
        <v>0</v>
      </c>
      <c r="I688" s="17">
        <v>0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0</v>
      </c>
      <c r="Q688" s="17">
        <v>0</v>
      </c>
      <c r="R688" s="17">
        <v>0</v>
      </c>
      <c r="S688" s="17">
        <v>0</v>
      </c>
      <c r="T688" s="17">
        <v>0</v>
      </c>
      <c r="U688" s="17">
        <v>0</v>
      </c>
      <c r="V688" s="17">
        <v>0</v>
      </c>
      <c r="W688" s="17">
        <v>0</v>
      </c>
      <c r="X688" s="17">
        <v>0</v>
      </c>
      <c r="Y688" s="17">
        <v>0</v>
      </c>
      <c r="Z688" s="17">
        <v>0</v>
      </c>
      <c r="AA688" s="17">
        <v>0</v>
      </c>
      <c r="AB688" s="17">
        <v>0</v>
      </c>
      <c r="AC688" s="17">
        <v>0</v>
      </c>
      <c r="AD688" s="17">
        <v>0</v>
      </c>
    </row>
    <row r="689" spans="1:30" x14ac:dyDescent="0.25">
      <c r="A689" t="s">
        <v>326</v>
      </c>
      <c r="B689" t="s">
        <v>6623</v>
      </c>
      <c r="C689" t="s">
        <v>605</v>
      </c>
      <c r="D689" t="str">
        <f>A689&amp;VLOOKUP("key_separator", Keys!$B:$C, 2, FALSE)&amp;B689&amp;VLOOKUP("key_separator", Keys!$B:$C, 2, FALSE)&amp;C689</f>
        <v>ID|municipal solid waste|production</v>
      </c>
      <c r="E689" s="17">
        <v>0</v>
      </c>
      <c r="F689" s="17">
        <v>0</v>
      </c>
      <c r="G689" s="17">
        <v>0</v>
      </c>
      <c r="H689" s="17">
        <v>0</v>
      </c>
      <c r="I689" s="17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17">
        <v>0</v>
      </c>
      <c r="R689" s="17">
        <v>0</v>
      </c>
      <c r="S689" s="17">
        <v>0</v>
      </c>
      <c r="T689" s="17">
        <v>0</v>
      </c>
      <c r="U689" s="17">
        <v>0</v>
      </c>
      <c r="V689" s="17">
        <v>0</v>
      </c>
      <c r="W689" s="17">
        <v>0</v>
      </c>
      <c r="X689" s="17">
        <v>0</v>
      </c>
      <c r="Y689" s="17">
        <v>0</v>
      </c>
      <c r="Z689" s="17">
        <v>0</v>
      </c>
      <c r="AA689" s="17">
        <v>0</v>
      </c>
      <c r="AB689" s="17">
        <v>0</v>
      </c>
      <c r="AC689" s="17">
        <v>0</v>
      </c>
      <c r="AD689" s="17">
        <v>0</v>
      </c>
    </row>
    <row r="690" spans="1:30" x14ac:dyDescent="0.25">
      <c r="A690" t="s">
        <v>326</v>
      </c>
      <c r="B690" t="s">
        <v>6623</v>
      </c>
      <c r="C690" t="s">
        <v>608</v>
      </c>
      <c r="D690" t="str">
        <f>A690&amp;VLOOKUP("key_separator", Keys!$B:$C, 2, FALSE)&amp;B690&amp;VLOOKUP("key_separator", Keys!$B:$C, 2, FALSE)&amp;C690</f>
        <v>ID|municipal solid waste|imports</v>
      </c>
      <c r="E690" s="17">
        <v>0</v>
      </c>
      <c r="F690" s="17">
        <v>0</v>
      </c>
      <c r="G690" s="17">
        <v>0</v>
      </c>
      <c r="H690" s="17">
        <v>0</v>
      </c>
      <c r="I690" s="17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17">
        <v>0</v>
      </c>
      <c r="R690" s="17">
        <v>0</v>
      </c>
      <c r="S690" s="17">
        <v>0</v>
      </c>
      <c r="T690" s="17">
        <v>0</v>
      </c>
      <c r="U690" s="17">
        <v>0</v>
      </c>
      <c r="V690" s="17">
        <v>0</v>
      </c>
      <c r="W690" s="17">
        <v>0</v>
      </c>
      <c r="X690" s="17">
        <v>0</v>
      </c>
      <c r="Y690" s="17">
        <v>0</v>
      </c>
      <c r="Z690" s="17">
        <v>0</v>
      </c>
      <c r="AA690" s="17">
        <v>0</v>
      </c>
      <c r="AB690" s="17">
        <v>0</v>
      </c>
      <c r="AC690" s="17">
        <v>0</v>
      </c>
      <c r="AD690" s="17">
        <v>0</v>
      </c>
    </row>
    <row r="691" spans="1:30" x14ac:dyDescent="0.25">
      <c r="A691" t="s">
        <v>326</v>
      </c>
      <c r="B691" t="s">
        <v>6623</v>
      </c>
      <c r="C691" t="s">
        <v>610</v>
      </c>
      <c r="D691" t="str">
        <f>A691&amp;VLOOKUP("key_separator", Keys!$B:$C, 2, FALSE)&amp;B691&amp;VLOOKUP("key_separator", Keys!$B:$C, 2, FALSE)&amp;C691</f>
        <v>ID|municipal solid waste|exports</v>
      </c>
      <c r="E691" s="17">
        <v>0</v>
      </c>
      <c r="F691" s="17">
        <v>0</v>
      </c>
      <c r="G691" s="17">
        <v>0</v>
      </c>
      <c r="H691" s="17">
        <v>0</v>
      </c>
      <c r="I691" s="17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17">
        <v>0</v>
      </c>
      <c r="R691" s="17">
        <v>0</v>
      </c>
      <c r="S691" s="17">
        <v>0</v>
      </c>
      <c r="T691" s="17">
        <v>0</v>
      </c>
      <c r="U691" s="17">
        <v>0</v>
      </c>
      <c r="V691" s="17">
        <v>0</v>
      </c>
      <c r="W691" s="17">
        <v>0</v>
      </c>
      <c r="X691" s="17">
        <v>0</v>
      </c>
      <c r="Y691" s="17">
        <v>0</v>
      </c>
      <c r="Z691" s="17">
        <v>0</v>
      </c>
      <c r="AA691" s="17">
        <v>0</v>
      </c>
      <c r="AB691" s="17">
        <v>0</v>
      </c>
      <c r="AC691" s="17">
        <v>0</v>
      </c>
      <c r="AD691" s="17">
        <v>0</v>
      </c>
    </row>
    <row r="692" spans="1:30" x14ac:dyDescent="0.25">
      <c r="A692" t="s">
        <v>326</v>
      </c>
      <c r="B692" t="s">
        <v>629</v>
      </c>
      <c r="C692" t="s">
        <v>605</v>
      </c>
      <c r="D692" t="str">
        <f>A692&amp;VLOOKUP("key_separator", Keys!$B:$C, 2, FALSE)&amp;B692&amp;VLOOKUP("key_separator", Keys!$B:$C, 2, FALSE)&amp;C692</f>
        <v>ID|hydrogen|production</v>
      </c>
      <c r="E692" s="17">
        <v>0</v>
      </c>
      <c r="F692" s="17">
        <v>0</v>
      </c>
      <c r="G692" s="17">
        <v>0</v>
      </c>
      <c r="H692" s="17">
        <v>0</v>
      </c>
      <c r="I692" s="17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17">
        <v>0</v>
      </c>
      <c r="R692" s="17">
        <v>0</v>
      </c>
      <c r="S692" s="17">
        <v>0</v>
      </c>
      <c r="T692" s="17">
        <v>0</v>
      </c>
      <c r="U692" s="17">
        <v>0</v>
      </c>
      <c r="V692" s="17">
        <v>0</v>
      </c>
      <c r="W692" s="17">
        <v>0</v>
      </c>
      <c r="X692" s="17">
        <v>0</v>
      </c>
      <c r="Y692" s="17">
        <v>0</v>
      </c>
      <c r="Z692" s="17">
        <v>0</v>
      </c>
      <c r="AA692" s="17">
        <v>0</v>
      </c>
      <c r="AB692" s="17">
        <v>0</v>
      </c>
      <c r="AC692" s="17">
        <v>0</v>
      </c>
      <c r="AD692" s="17">
        <v>0</v>
      </c>
    </row>
    <row r="693" spans="1:30" x14ac:dyDescent="0.25">
      <c r="A693" t="s">
        <v>326</v>
      </c>
      <c r="B693" t="s">
        <v>629</v>
      </c>
      <c r="C693" t="s">
        <v>608</v>
      </c>
      <c r="D693" t="str">
        <f>A693&amp;VLOOKUP("key_separator", Keys!$B:$C, 2, FALSE)&amp;B693&amp;VLOOKUP("key_separator", Keys!$B:$C, 2, FALSE)&amp;C693</f>
        <v>ID|hydrogen|imports</v>
      </c>
      <c r="E693" s="17">
        <v>0</v>
      </c>
      <c r="F693" s="17">
        <v>0</v>
      </c>
      <c r="G693" s="17">
        <v>0</v>
      </c>
      <c r="H693" s="17">
        <v>0</v>
      </c>
      <c r="I693" s="17">
        <v>288137000</v>
      </c>
      <c r="J693" s="17">
        <v>866683000</v>
      </c>
      <c r="K693" s="17">
        <v>1752060000</v>
      </c>
      <c r="L693" s="17">
        <v>2953610000</v>
      </c>
      <c r="M693" s="17">
        <v>4767530000</v>
      </c>
      <c r="N693" s="17">
        <v>6921570000</v>
      </c>
      <c r="O693" s="17">
        <v>9714960000</v>
      </c>
      <c r="P693" s="17">
        <v>12851400000</v>
      </c>
      <c r="Q693" s="17">
        <v>16038100000</v>
      </c>
      <c r="R693" s="17">
        <v>19274900000</v>
      </c>
      <c r="S693" s="17">
        <v>22844600000</v>
      </c>
      <c r="T693" s="17">
        <v>26427700000</v>
      </c>
      <c r="U693" s="17">
        <v>30287200000</v>
      </c>
      <c r="V693" s="17">
        <v>34399100000</v>
      </c>
      <c r="W693" s="17">
        <v>38664400000</v>
      </c>
      <c r="X693" s="17">
        <v>42785700000</v>
      </c>
      <c r="Y693" s="17">
        <v>46819000000</v>
      </c>
      <c r="Z693" s="17">
        <v>50780600000</v>
      </c>
      <c r="AA693" s="17">
        <v>54686400000</v>
      </c>
      <c r="AB693" s="17">
        <v>58107400000</v>
      </c>
      <c r="AC693" s="17">
        <v>61472700000</v>
      </c>
      <c r="AD693" s="17">
        <v>64394100000</v>
      </c>
    </row>
    <row r="694" spans="1:30" x14ac:dyDescent="0.25">
      <c r="A694" t="s">
        <v>326</v>
      </c>
      <c r="B694" t="s">
        <v>629</v>
      </c>
      <c r="C694" t="s">
        <v>610</v>
      </c>
      <c r="D694" t="str">
        <f>A694&amp;VLOOKUP("key_separator", Keys!$B:$C, 2, FALSE)&amp;B694&amp;VLOOKUP("key_separator", Keys!$B:$C, 2, FALSE)&amp;C694</f>
        <v>ID|hydrogen|exports</v>
      </c>
      <c r="E694" s="17">
        <v>0</v>
      </c>
      <c r="F694" s="17">
        <v>0</v>
      </c>
      <c r="G694" s="17">
        <v>0</v>
      </c>
      <c r="H694" s="17">
        <v>0</v>
      </c>
      <c r="I694" s="17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17">
        <v>0</v>
      </c>
      <c r="R694" s="17">
        <v>0</v>
      </c>
      <c r="S694" s="17">
        <v>0</v>
      </c>
      <c r="T694" s="17">
        <v>0</v>
      </c>
      <c r="U694" s="17">
        <v>0</v>
      </c>
      <c r="V694" s="17">
        <v>0</v>
      </c>
      <c r="W694" s="17">
        <v>0</v>
      </c>
      <c r="X694" s="17">
        <v>0</v>
      </c>
      <c r="Y694" s="17">
        <v>0</v>
      </c>
      <c r="Z694" s="17">
        <v>0</v>
      </c>
      <c r="AA694" s="17">
        <v>0</v>
      </c>
      <c r="AB694" s="17">
        <v>0</v>
      </c>
      <c r="AC694" s="17">
        <v>0</v>
      </c>
      <c r="AD694" s="17">
        <v>0</v>
      </c>
    </row>
    <row r="695" spans="1:30" x14ac:dyDescent="0.25">
      <c r="A695" t="s">
        <v>329</v>
      </c>
      <c r="B695" t="s">
        <v>6629</v>
      </c>
      <c r="C695" t="s">
        <v>605</v>
      </c>
      <c r="D695" t="str">
        <f>A695&amp;VLOOKUP("key_separator", Keys!$B:$C, 2, FALSE)&amp;B695&amp;VLOOKUP("key_separator", Keys!$B:$C, 2, FALSE)&amp;C695</f>
        <v>IL|electricity|production</v>
      </c>
      <c r="E695" s="17">
        <v>0</v>
      </c>
      <c r="F695" s="17">
        <v>0</v>
      </c>
      <c r="G695" s="17">
        <v>0</v>
      </c>
      <c r="H695" s="17">
        <v>0</v>
      </c>
      <c r="I695" s="17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17">
        <v>0</v>
      </c>
      <c r="R695" s="17">
        <v>0</v>
      </c>
      <c r="S695" s="17">
        <v>0</v>
      </c>
      <c r="T695" s="17">
        <v>0</v>
      </c>
      <c r="U695" s="17">
        <v>0</v>
      </c>
      <c r="V695" s="17">
        <v>0</v>
      </c>
      <c r="W695" s="17">
        <v>0</v>
      </c>
      <c r="X695" s="17">
        <v>0</v>
      </c>
      <c r="Y695" s="17">
        <v>0</v>
      </c>
      <c r="Z695" s="17">
        <v>0</v>
      </c>
      <c r="AA695" s="17">
        <v>0</v>
      </c>
      <c r="AB695" s="17">
        <v>0</v>
      </c>
      <c r="AC695" s="17">
        <v>0</v>
      </c>
      <c r="AD695" s="17">
        <v>0</v>
      </c>
    </row>
    <row r="696" spans="1:30" x14ac:dyDescent="0.25">
      <c r="A696" t="s">
        <v>329</v>
      </c>
      <c r="B696" t="s">
        <v>6629</v>
      </c>
      <c r="C696" t="s">
        <v>608</v>
      </c>
      <c r="D696" t="str">
        <f>A696&amp;VLOOKUP("key_separator", Keys!$B:$C, 2, FALSE)&amp;B696&amp;VLOOKUP("key_separator", Keys!$B:$C, 2, FALSE)&amp;C696</f>
        <v>IL|electricity|imports</v>
      </c>
      <c r="E696" s="17">
        <v>0</v>
      </c>
      <c r="F696" s="17">
        <v>0</v>
      </c>
      <c r="G696" s="17">
        <v>0</v>
      </c>
      <c r="H696" s="17">
        <v>0</v>
      </c>
      <c r="I696" s="17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17">
        <v>0</v>
      </c>
      <c r="R696" s="17">
        <v>0</v>
      </c>
      <c r="S696" s="17">
        <v>0</v>
      </c>
      <c r="T696" s="17">
        <v>0</v>
      </c>
      <c r="U696" s="17">
        <v>0</v>
      </c>
      <c r="V696" s="17">
        <v>0</v>
      </c>
      <c r="W696" s="17">
        <v>0</v>
      </c>
      <c r="X696" s="17">
        <v>0</v>
      </c>
      <c r="Y696" s="17">
        <v>0</v>
      </c>
      <c r="Z696" s="17">
        <v>0</v>
      </c>
      <c r="AA696" s="17">
        <v>0</v>
      </c>
      <c r="AB696" s="17">
        <v>0</v>
      </c>
      <c r="AC696" s="17">
        <v>0</v>
      </c>
      <c r="AD696" s="17">
        <v>0</v>
      </c>
    </row>
    <row r="697" spans="1:30" x14ac:dyDescent="0.25">
      <c r="A697" t="s">
        <v>329</v>
      </c>
      <c r="B697" t="s">
        <v>6629</v>
      </c>
      <c r="C697" t="s">
        <v>610</v>
      </c>
      <c r="D697" t="str">
        <f>A697&amp;VLOOKUP("key_separator", Keys!$B:$C, 2, FALSE)&amp;B697&amp;VLOOKUP("key_separator", Keys!$B:$C, 2, FALSE)&amp;C697</f>
        <v>IL|electricity|exports</v>
      </c>
      <c r="E697" s="17">
        <v>0</v>
      </c>
      <c r="F697" s="17">
        <v>0</v>
      </c>
      <c r="G697" s="17">
        <v>0</v>
      </c>
      <c r="H697" s="17">
        <v>0</v>
      </c>
      <c r="I697" s="17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17">
        <v>0</v>
      </c>
      <c r="R697" s="17">
        <v>0</v>
      </c>
      <c r="S697" s="17">
        <v>0</v>
      </c>
      <c r="T697" s="17">
        <v>0</v>
      </c>
      <c r="U697" s="17">
        <v>0</v>
      </c>
      <c r="V697" s="17">
        <v>0</v>
      </c>
      <c r="W697" s="17">
        <v>0</v>
      </c>
      <c r="X697" s="17">
        <v>0</v>
      </c>
      <c r="Y697" s="17">
        <v>0</v>
      </c>
      <c r="Z697" s="17">
        <v>0</v>
      </c>
      <c r="AA697" s="17">
        <v>0</v>
      </c>
      <c r="AB697" s="17">
        <v>0</v>
      </c>
      <c r="AC697" s="17">
        <v>0</v>
      </c>
      <c r="AD697" s="17">
        <v>0</v>
      </c>
    </row>
    <row r="698" spans="1:30" x14ac:dyDescent="0.25">
      <c r="A698" t="s">
        <v>329</v>
      </c>
      <c r="B698" t="s">
        <v>6610</v>
      </c>
      <c r="C698" t="s">
        <v>605</v>
      </c>
      <c r="D698" t="str">
        <f>A698&amp;VLOOKUP("key_separator", Keys!$B:$C, 2, FALSE)&amp;B698&amp;VLOOKUP("key_separator", Keys!$B:$C, 2, FALSE)&amp;C698</f>
        <v>IL|hard coal|production</v>
      </c>
      <c r="E698" s="17">
        <v>701721000000000</v>
      </c>
      <c r="F698" s="17">
        <v>697947000000000</v>
      </c>
      <c r="G698" s="17">
        <v>595181000000000</v>
      </c>
      <c r="H698" s="17">
        <v>558917000000000</v>
      </c>
      <c r="I698" s="17">
        <v>538643000000000</v>
      </c>
      <c r="J698" s="17">
        <v>547761000000000</v>
      </c>
      <c r="K698" s="17">
        <v>522250000000000</v>
      </c>
      <c r="L698" s="17">
        <v>514452000000000</v>
      </c>
      <c r="M698" s="17">
        <v>531355000000000</v>
      </c>
      <c r="N698" s="17">
        <v>476361000000000</v>
      </c>
      <c r="O698" s="17">
        <v>477116000000000</v>
      </c>
      <c r="P698" s="17">
        <v>479076000000000</v>
      </c>
      <c r="Q698" s="17">
        <v>438726000000000</v>
      </c>
      <c r="R698" s="17">
        <v>444880000000000</v>
      </c>
      <c r="S698" s="17">
        <v>433456000000000</v>
      </c>
      <c r="T698" s="17">
        <v>411478000000000</v>
      </c>
      <c r="U698" s="17">
        <v>402408000000000</v>
      </c>
      <c r="V698" s="17">
        <v>441162000000000</v>
      </c>
      <c r="W698" s="17">
        <v>447423000000000</v>
      </c>
      <c r="X698" s="17">
        <v>444172000000000</v>
      </c>
      <c r="Y698" s="17">
        <v>446219000000000</v>
      </c>
      <c r="Z698" s="17">
        <v>461682000000000</v>
      </c>
      <c r="AA698" s="17">
        <v>481709000000000</v>
      </c>
      <c r="AB698" s="17">
        <v>498370000000000</v>
      </c>
      <c r="AC698" s="17">
        <v>522363000000000</v>
      </c>
      <c r="AD698" s="17">
        <v>519014000000000</v>
      </c>
    </row>
    <row r="699" spans="1:30" x14ac:dyDescent="0.25">
      <c r="A699" t="s">
        <v>329</v>
      </c>
      <c r="B699" t="s">
        <v>6610</v>
      </c>
      <c r="C699" t="s">
        <v>608</v>
      </c>
      <c r="D699" t="str">
        <f>A699&amp;VLOOKUP("key_separator", Keys!$B:$C, 2, FALSE)&amp;B699&amp;VLOOKUP("key_separator", Keys!$B:$C, 2, FALSE)&amp;C699</f>
        <v>IL|hard coal|imports</v>
      </c>
      <c r="E699" s="17">
        <v>26939100000000</v>
      </c>
      <c r="F699" s="17">
        <v>87862200000000</v>
      </c>
      <c r="G699" s="17">
        <v>6977180000000</v>
      </c>
      <c r="H699" s="17">
        <v>23156200000000</v>
      </c>
      <c r="I699" s="17">
        <v>27631500000000</v>
      </c>
      <c r="J699" s="17">
        <v>21125700000000</v>
      </c>
      <c r="K699" s="17">
        <v>11750600000000</v>
      </c>
      <c r="L699" s="17">
        <v>16332800000000</v>
      </c>
      <c r="M699" s="17">
        <v>9428490000000</v>
      </c>
      <c r="N699" s="17">
        <v>38977900000000</v>
      </c>
      <c r="O699" s="17">
        <v>40068000000000</v>
      </c>
      <c r="P699" s="17">
        <v>42655500000000</v>
      </c>
      <c r="Q699" s="17">
        <v>66086100000000</v>
      </c>
      <c r="R699" s="17">
        <v>65625000000000</v>
      </c>
      <c r="S699" s="17">
        <v>73921200000000</v>
      </c>
      <c r="T699" s="17">
        <v>83034500000000</v>
      </c>
      <c r="U699" s="17">
        <v>15935800000000</v>
      </c>
      <c r="V699" s="17">
        <v>0</v>
      </c>
      <c r="W699" s="17">
        <v>0</v>
      </c>
      <c r="X699" s="17">
        <v>0</v>
      </c>
      <c r="Y699" s="17">
        <v>0</v>
      </c>
      <c r="Z699" s="17">
        <v>0</v>
      </c>
      <c r="AA699" s="17">
        <v>0</v>
      </c>
      <c r="AB699" s="17">
        <v>0</v>
      </c>
      <c r="AC699" s="17">
        <v>0</v>
      </c>
      <c r="AD699" s="17">
        <v>0</v>
      </c>
    </row>
    <row r="700" spans="1:30" x14ac:dyDescent="0.25">
      <c r="A700" t="s">
        <v>329</v>
      </c>
      <c r="B700" t="s">
        <v>6610</v>
      </c>
      <c r="C700" t="s">
        <v>610</v>
      </c>
      <c r="D700" t="str">
        <f>A700&amp;VLOOKUP("key_separator", Keys!$B:$C, 2, FALSE)&amp;B700&amp;VLOOKUP("key_separator", Keys!$B:$C, 2, FALSE)&amp;C700</f>
        <v>IL|hard coal|exports</v>
      </c>
      <c r="E700" s="17">
        <v>348545000000000</v>
      </c>
      <c r="F700" s="17">
        <v>346670000000000</v>
      </c>
      <c r="G700" s="17">
        <v>295627000000000</v>
      </c>
      <c r="H700" s="17">
        <v>277614000000000</v>
      </c>
      <c r="I700" s="17">
        <v>267544000000000</v>
      </c>
      <c r="J700" s="17">
        <v>272073000000000</v>
      </c>
      <c r="K700" s="17">
        <v>259402000000000</v>
      </c>
      <c r="L700" s="17">
        <v>255528000000000</v>
      </c>
      <c r="M700" s="17">
        <v>263924000000000</v>
      </c>
      <c r="N700" s="17">
        <v>236608000000000</v>
      </c>
      <c r="O700" s="17">
        <v>236984000000000</v>
      </c>
      <c r="P700" s="17">
        <v>237957000000000</v>
      </c>
      <c r="Q700" s="17">
        <v>217915000000000</v>
      </c>
      <c r="R700" s="17">
        <v>220972000000000</v>
      </c>
      <c r="S700" s="17">
        <v>215298000000000</v>
      </c>
      <c r="T700" s="17">
        <v>204381000000000</v>
      </c>
      <c r="U700" s="17">
        <v>199876000000000</v>
      </c>
      <c r="V700" s="17">
        <v>224725000000000</v>
      </c>
      <c r="W700" s="17">
        <v>233535000000000</v>
      </c>
      <c r="X700" s="17">
        <v>233521000000000</v>
      </c>
      <c r="Y700" s="17">
        <v>311363000000000</v>
      </c>
      <c r="Z700" s="17">
        <v>359110000000000</v>
      </c>
      <c r="AA700" s="17">
        <v>411098000000000</v>
      </c>
      <c r="AB700" s="17">
        <v>426356000000000</v>
      </c>
      <c r="AC700" s="17">
        <v>454437000000000</v>
      </c>
      <c r="AD700" s="17">
        <v>457384000000000</v>
      </c>
    </row>
    <row r="701" spans="1:30" x14ac:dyDescent="0.25">
      <c r="A701" t="s">
        <v>329</v>
      </c>
      <c r="B701" t="s">
        <v>6611</v>
      </c>
      <c r="C701" t="s">
        <v>605</v>
      </c>
      <c r="D701" t="str">
        <f>A701&amp;VLOOKUP("key_separator", Keys!$B:$C, 2, FALSE)&amp;B701&amp;VLOOKUP("key_separator", Keys!$B:$C, 2, FALSE)&amp;C701</f>
        <v>IL|natural gas|production</v>
      </c>
      <c r="E701" s="17">
        <v>3281070000000</v>
      </c>
      <c r="F701" s="17">
        <v>3291260000000</v>
      </c>
      <c r="G701" s="17">
        <v>3285860000000</v>
      </c>
      <c r="H701" s="17">
        <v>3451320000000</v>
      </c>
      <c r="I701" s="17">
        <v>3621110000000</v>
      </c>
      <c r="J701" s="17">
        <v>3836370000000</v>
      </c>
      <c r="K701" s="17">
        <v>4024960000000</v>
      </c>
      <c r="L701" s="17">
        <v>4243100000000</v>
      </c>
      <c r="M701" s="17">
        <v>4424340000000</v>
      </c>
      <c r="N701" s="17">
        <v>4589530000000</v>
      </c>
      <c r="O701" s="17">
        <v>4721180000000</v>
      </c>
      <c r="P701" s="17">
        <v>4859220000000</v>
      </c>
      <c r="Q701" s="17">
        <v>4966450000000</v>
      </c>
      <c r="R701" s="17">
        <v>5052920000000</v>
      </c>
      <c r="S701" s="17">
        <v>5131770000000</v>
      </c>
      <c r="T701" s="17">
        <v>5218350000000</v>
      </c>
      <c r="U701" s="17">
        <v>5290320000000</v>
      </c>
      <c r="V701" s="17">
        <v>5387030000000</v>
      </c>
      <c r="W701" s="17">
        <v>5473240000000</v>
      </c>
      <c r="X701" s="17">
        <v>5507990000000</v>
      </c>
      <c r="Y701" s="17">
        <v>5578340000000</v>
      </c>
      <c r="Z701" s="17">
        <v>5719610000000</v>
      </c>
      <c r="AA701" s="17">
        <v>5807710000000</v>
      </c>
      <c r="AB701" s="17">
        <v>5879700000000</v>
      </c>
      <c r="AC701" s="17">
        <v>5897200000000</v>
      </c>
      <c r="AD701" s="17">
        <v>5913860000000</v>
      </c>
    </row>
    <row r="702" spans="1:30" x14ac:dyDescent="0.25">
      <c r="A702" t="s">
        <v>329</v>
      </c>
      <c r="B702" t="s">
        <v>6611</v>
      </c>
      <c r="C702" t="s">
        <v>608</v>
      </c>
      <c r="D702" t="str">
        <f>A702&amp;VLOOKUP("key_separator", Keys!$B:$C, 2, FALSE)&amp;B702&amp;VLOOKUP("key_separator", Keys!$B:$C, 2, FALSE)&amp;C702</f>
        <v>IL|natural gas|imports</v>
      </c>
      <c r="E702" s="17">
        <v>2277560000000000</v>
      </c>
      <c r="F702" s="17">
        <v>2192110000000000</v>
      </c>
      <c r="G702" s="17">
        <v>2290400000000000</v>
      </c>
      <c r="H702" s="17">
        <v>2324570000000000</v>
      </c>
      <c r="I702" s="17">
        <v>2350820000000000</v>
      </c>
      <c r="J702" s="17">
        <v>2394520000000000</v>
      </c>
      <c r="K702" s="17">
        <v>2432310000000000</v>
      </c>
      <c r="L702" s="17">
        <v>2501710000000000</v>
      </c>
      <c r="M702" s="17">
        <v>2558530000000000</v>
      </c>
      <c r="N702" s="17">
        <v>2613700000000000</v>
      </c>
      <c r="O702" s="17">
        <v>2655330000000000</v>
      </c>
      <c r="P702" s="17">
        <v>2698660000000000</v>
      </c>
      <c r="Q702" s="17">
        <v>2731160000000000</v>
      </c>
      <c r="R702" s="17">
        <v>2756890000000000</v>
      </c>
      <c r="S702" s="17">
        <v>2780810000000000</v>
      </c>
      <c r="T702" s="17">
        <v>2803930000000000</v>
      </c>
      <c r="U702" s="17">
        <v>2775750000000000</v>
      </c>
      <c r="V702" s="17">
        <v>2809820000000000</v>
      </c>
      <c r="W702" s="17">
        <v>2841160000000000</v>
      </c>
      <c r="X702" s="17">
        <v>2854940000000000</v>
      </c>
      <c r="Y702" s="17">
        <v>2913370000000000</v>
      </c>
      <c r="Z702" s="17">
        <v>2869590000000000</v>
      </c>
      <c r="AA702" s="17">
        <v>2858110000000000</v>
      </c>
      <c r="AB702" s="17">
        <v>2877450000000000</v>
      </c>
      <c r="AC702" s="17">
        <v>2873410000000000</v>
      </c>
      <c r="AD702" s="17">
        <v>2868950000000000</v>
      </c>
    </row>
    <row r="703" spans="1:30" x14ac:dyDescent="0.25">
      <c r="A703" t="s">
        <v>329</v>
      </c>
      <c r="B703" t="s">
        <v>6611</v>
      </c>
      <c r="C703" t="s">
        <v>610</v>
      </c>
      <c r="D703" t="str">
        <f>A703&amp;VLOOKUP("key_separator", Keys!$B:$C, 2, FALSE)&amp;B703&amp;VLOOKUP("key_separator", Keys!$B:$C, 2, FALSE)&amp;C703</f>
        <v>IL|natural gas|exports</v>
      </c>
      <c r="E703" s="17">
        <v>1176880000000000</v>
      </c>
      <c r="F703" s="17">
        <v>1180540000000000</v>
      </c>
      <c r="G703" s="17">
        <v>1178600000000000</v>
      </c>
      <c r="H703" s="17">
        <v>1237950000000000</v>
      </c>
      <c r="I703" s="17">
        <v>1298850000000000</v>
      </c>
      <c r="J703" s="17">
        <v>1376060000000000</v>
      </c>
      <c r="K703" s="17">
        <v>1443710000000000</v>
      </c>
      <c r="L703" s="17">
        <v>1521950000000000</v>
      </c>
      <c r="M703" s="17">
        <v>1586960000000000</v>
      </c>
      <c r="N703" s="17">
        <v>1646210000000000</v>
      </c>
      <c r="O703" s="17">
        <v>1693430000000000</v>
      </c>
      <c r="P703" s="17">
        <v>1742950000000000</v>
      </c>
      <c r="Q703" s="17">
        <v>1781410000000000</v>
      </c>
      <c r="R703" s="17">
        <v>1812430000000000</v>
      </c>
      <c r="S703" s="17">
        <v>1840710000000000</v>
      </c>
      <c r="T703" s="17">
        <v>1871760000000000</v>
      </c>
      <c r="U703" s="17">
        <v>1897580000000000</v>
      </c>
      <c r="V703" s="17">
        <v>1932270000000000</v>
      </c>
      <c r="W703" s="17">
        <v>1963190000000000</v>
      </c>
      <c r="X703" s="17">
        <v>1975650000000000</v>
      </c>
      <c r="Y703" s="17">
        <v>2000890000000000</v>
      </c>
      <c r="Z703" s="17">
        <v>2051560000000000</v>
      </c>
      <c r="AA703" s="17">
        <v>2083160000000000</v>
      </c>
      <c r="AB703" s="17">
        <v>2108980000000000</v>
      </c>
      <c r="AC703" s="17">
        <v>2115260000000000</v>
      </c>
      <c r="AD703" s="17">
        <v>2121230000000000</v>
      </c>
    </row>
    <row r="704" spans="1:30" x14ac:dyDescent="0.25">
      <c r="A704" t="s">
        <v>329</v>
      </c>
      <c r="B704" t="s">
        <v>626</v>
      </c>
      <c r="C704" t="s">
        <v>605</v>
      </c>
      <c r="D704" t="str">
        <f>A704&amp;VLOOKUP("key_separator", Keys!$B:$C, 2, FALSE)&amp;B704&amp;VLOOKUP("key_separator", Keys!$B:$C, 2, FALSE)&amp;C704</f>
        <v>IL|nuclear|production</v>
      </c>
      <c r="E704" s="17">
        <v>0</v>
      </c>
      <c r="F704" s="17">
        <v>0</v>
      </c>
      <c r="G704" s="17">
        <v>0</v>
      </c>
      <c r="H704" s="17">
        <v>0</v>
      </c>
      <c r="I704" s="17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7">
        <v>0</v>
      </c>
      <c r="U704" s="17">
        <v>0</v>
      </c>
      <c r="V704" s="17">
        <v>0</v>
      </c>
      <c r="W704" s="17">
        <v>0</v>
      </c>
      <c r="X704" s="17">
        <v>0</v>
      </c>
      <c r="Y704" s="17">
        <v>0</v>
      </c>
      <c r="Z704" s="17">
        <v>0</v>
      </c>
      <c r="AA704" s="17">
        <v>0</v>
      </c>
      <c r="AB704" s="17">
        <v>0</v>
      </c>
      <c r="AC704" s="17">
        <v>0</v>
      </c>
      <c r="AD704" s="17">
        <v>0</v>
      </c>
    </row>
    <row r="705" spans="1:30" x14ac:dyDescent="0.25">
      <c r="A705" t="s">
        <v>329</v>
      </c>
      <c r="B705" t="s">
        <v>626</v>
      </c>
      <c r="C705" t="s">
        <v>608</v>
      </c>
      <c r="D705" t="str">
        <f>A705&amp;VLOOKUP("key_separator", Keys!$B:$C, 2, FALSE)&amp;B705&amp;VLOOKUP("key_separator", Keys!$B:$C, 2, FALSE)&amp;C705</f>
        <v>IL|nuclear|imports</v>
      </c>
      <c r="E705" s="17">
        <v>1019930000000000</v>
      </c>
      <c r="F705" s="17">
        <v>1028170000000000</v>
      </c>
      <c r="G705" s="17">
        <v>1028170000000000</v>
      </c>
      <c r="H705" s="17">
        <v>1028170000000000</v>
      </c>
      <c r="I705" s="17">
        <v>1028170000000000</v>
      </c>
      <c r="J705" s="17">
        <v>1028170000000000</v>
      </c>
      <c r="K705" s="17">
        <v>1028170000000000</v>
      </c>
      <c r="L705" s="17">
        <v>1028170000000000</v>
      </c>
      <c r="M705" s="17">
        <v>1028170000000000</v>
      </c>
      <c r="N705" s="17">
        <v>1028170000000000</v>
      </c>
      <c r="O705" s="17">
        <v>1028170000000000</v>
      </c>
      <c r="P705" s="17">
        <v>1028170000000000</v>
      </c>
      <c r="Q705" s="17">
        <v>1028170000000000</v>
      </c>
      <c r="R705" s="17">
        <v>1028170000000000</v>
      </c>
      <c r="S705" s="17">
        <v>1028170000000000</v>
      </c>
      <c r="T705" s="17">
        <v>1028170000000000</v>
      </c>
      <c r="U705" s="17">
        <v>1028170000000000</v>
      </c>
      <c r="V705" s="17">
        <v>1028170000000000</v>
      </c>
      <c r="W705" s="17">
        <v>1028170000000000</v>
      </c>
      <c r="X705" s="17">
        <v>1028170000000000</v>
      </c>
      <c r="Y705" s="17">
        <v>1028170000000000</v>
      </c>
      <c r="Z705" s="17">
        <v>1069390000000000</v>
      </c>
      <c r="AA705" s="17">
        <v>1093620000000000</v>
      </c>
      <c r="AB705" s="17">
        <v>1089470000000000</v>
      </c>
      <c r="AC705" s="17">
        <v>1076010000000000</v>
      </c>
      <c r="AD705" s="17">
        <v>1076520000000000</v>
      </c>
    </row>
    <row r="706" spans="1:30" x14ac:dyDescent="0.25">
      <c r="A706" t="s">
        <v>329</v>
      </c>
      <c r="B706" t="s">
        <v>626</v>
      </c>
      <c r="C706" t="s">
        <v>610</v>
      </c>
      <c r="D706" t="str">
        <f>A706&amp;VLOOKUP("key_separator", Keys!$B:$C, 2, FALSE)&amp;B706&amp;VLOOKUP("key_separator", Keys!$B:$C, 2, FALSE)&amp;C706</f>
        <v>IL|nuclear|exports</v>
      </c>
      <c r="E706" s="17">
        <v>0</v>
      </c>
      <c r="F706" s="17">
        <v>0</v>
      </c>
      <c r="G706" s="17">
        <v>0</v>
      </c>
      <c r="H706" s="17">
        <v>0</v>
      </c>
      <c r="I706" s="17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17">
        <v>0</v>
      </c>
      <c r="R706" s="17">
        <v>0</v>
      </c>
      <c r="S706" s="17">
        <v>0</v>
      </c>
      <c r="T706" s="17">
        <v>0</v>
      </c>
      <c r="U706" s="17">
        <v>0</v>
      </c>
      <c r="V706" s="17">
        <v>0</v>
      </c>
      <c r="W706" s="17">
        <v>0</v>
      </c>
      <c r="X706" s="17">
        <v>0</v>
      </c>
      <c r="Y706" s="17">
        <v>0</v>
      </c>
      <c r="Z706" s="17">
        <v>0</v>
      </c>
      <c r="AA706" s="17">
        <v>0</v>
      </c>
      <c r="AB706" s="17">
        <v>0</v>
      </c>
      <c r="AC706" s="17">
        <v>0</v>
      </c>
      <c r="AD706" s="17">
        <v>0</v>
      </c>
    </row>
    <row r="707" spans="1:30" x14ac:dyDescent="0.25">
      <c r="A707" t="s">
        <v>329</v>
      </c>
      <c r="B707" t="s">
        <v>6630</v>
      </c>
      <c r="C707" t="s">
        <v>605</v>
      </c>
      <c r="D707" t="str">
        <f>A707&amp;VLOOKUP("key_separator", Keys!$B:$C, 2, FALSE)&amp;B707&amp;VLOOKUP("key_separator", Keys!$B:$C, 2, FALSE)&amp;C707</f>
        <v>IL|hydro|production</v>
      </c>
      <c r="E707" s="17">
        <v>0</v>
      </c>
      <c r="F707" s="17">
        <v>0</v>
      </c>
      <c r="G707" s="17">
        <v>0</v>
      </c>
      <c r="H707" s="17">
        <v>0</v>
      </c>
      <c r="I707" s="17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17">
        <v>0</v>
      </c>
      <c r="R707" s="17">
        <v>0</v>
      </c>
      <c r="S707" s="17">
        <v>0</v>
      </c>
      <c r="T707" s="17">
        <v>0</v>
      </c>
      <c r="U707" s="17">
        <v>0</v>
      </c>
      <c r="V707" s="17">
        <v>0</v>
      </c>
      <c r="W707" s="17">
        <v>0</v>
      </c>
      <c r="X707" s="17">
        <v>0</v>
      </c>
      <c r="Y707" s="17">
        <v>0</v>
      </c>
      <c r="Z707" s="17">
        <v>0</v>
      </c>
      <c r="AA707" s="17">
        <v>0</v>
      </c>
      <c r="AB707" s="17">
        <v>0</v>
      </c>
      <c r="AC707" s="17">
        <v>0</v>
      </c>
      <c r="AD707" s="17">
        <v>0</v>
      </c>
    </row>
    <row r="708" spans="1:30" x14ac:dyDescent="0.25">
      <c r="A708" t="s">
        <v>329</v>
      </c>
      <c r="B708" t="s">
        <v>6630</v>
      </c>
      <c r="C708" t="s">
        <v>608</v>
      </c>
      <c r="D708" t="str">
        <f>A708&amp;VLOOKUP("key_separator", Keys!$B:$C, 2, FALSE)&amp;B708&amp;VLOOKUP("key_separator", Keys!$B:$C, 2, FALSE)&amp;C708</f>
        <v>IL|hydro|imports</v>
      </c>
      <c r="E708" s="17">
        <v>0</v>
      </c>
      <c r="F708" s="17">
        <v>0</v>
      </c>
      <c r="G708" s="17">
        <v>0</v>
      </c>
      <c r="H708" s="17">
        <v>0</v>
      </c>
      <c r="I708" s="17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17">
        <v>0</v>
      </c>
      <c r="R708" s="17">
        <v>0</v>
      </c>
      <c r="S708" s="17">
        <v>0</v>
      </c>
      <c r="T708" s="17">
        <v>0</v>
      </c>
      <c r="U708" s="17">
        <v>0</v>
      </c>
      <c r="V708" s="17">
        <v>0</v>
      </c>
      <c r="W708" s="17">
        <v>0</v>
      </c>
      <c r="X708" s="17">
        <v>0</v>
      </c>
      <c r="Y708" s="17">
        <v>0</v>
      </c>
      <c r="Z708" s="17">
        <v>0</v>
      </c>
      <c r="AA708" s="17">
        <v>0</v>
      </c>
      <c r="AB708" s="17">
        <v>0</v>
      </c>
      <c r="AC708" s="17">
        <v>0</v>
      </c>
      <c r="AD708" s="17">
        <v>0</v>
      </c>
    </row>
    <row r="709" spans="1:30" x14ac:dyDescent="0.25">
      <c r="A709" t="s">
        <v>329</v>
      </c>
      <c r="B709" t="s">
        <v>6630</v>
      </c>
      <c r="C709" t="s">
        <v>610</v>
      </c>
      <c r="D709" t="str">
        <f>A709&amp;VLOOKUP("key_separator", Keys!$B:$C, 2, FALSE)&amp;B709&amp;VLOOKUP("key_separator", Keys!$B:$C, 2, FALSE)&amp;C709</f>
        <v>IL|hydro|exports</v>
      </c>
      <c r="E709" s="17">
        <v>0</v>
      </c>
      <c r="F709" s="17">
        <v>0</v>
      </c>
      <c r="G709" s="17">
        <v>0</v>
      </c>
      <c r="H709" s="17">
        <v>0</v>
      </c>
      <c r="I709" s="17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17">
        <v>0</v>
      </c>
      <c r="R709" s="17">
        <v>0</v>
      </c>
      <c r="S709" s="17">
        <v>0</v>
      </c>
      <c r="T709" s="17">
        <v>0</v>
      </c>
      <c r="U709" s="17">
        <v>0</v>
      </c>
      <c r="V709" s="17">
        <v>0</v>
      </c>
      <c r="W709" s="17">
        <v>0</v>
      </c>
      <c r="X709" s="17">
        <v>0</v>
      </c>
      <c r="Y709" s="17">
        <v>0</v>
      </c>
      <c r="Z709" s="17">
        <v>0</v>
      </c>
      <c r="AA709" s="17">
        <v>0</v>
      </c>
      <c r="AB709" s="17">
        <v>0</v>
      </c>
      <c r="AC709" s="17">
        <v>0</v>
      </c>
      <c r="AD709" s="17">
        <v>0</v>
      </c>
    </row>
    <row r="710" spans="1:30" x14ac:dyDescent="0.25">
      <c r="A710" t="s">
        <v>329</v>
      </c>
      <c r="B710" t="s">
        <v>6631</v>
      </c>
      <c r="C710" t="s">
        <v>605</v>
      </c>
      <c r="D710" t="str">
        <f>A710&amp;VLOOKUP("key_separator", Keys!$B:$C, 2, FALSE)&amp;B710&amp;VLOOKUP("key_separator", Keys!$B:$C, 2, FALSE)&amp;C710</f>
        <v>IL|wind|production</v>
      </c>
      <c r="E710" s="17">
        <v>0</v>
      </c>
      <c r="F710" s="17">
        <v>0</v>
      </c>
      <c r="G710" s="17">
        <v>0</v>
      </c>
      <c r="H710" s="17">
        <v>0</v>
      </c>
      <c r="I710" s="17">
        <v>0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0</v>
      </c>
      <c r="Q710" s="17">
        <v>0</v>
      </c>
      <c r="R710" s="17">
        <v>0</v>
      </c>
      <c r="S710" s="17">
        <v>0</v>
      </c>
      <c r="T710" s="17">
        <v>0</v>
      </c>
      <c r="U710" s="17">
        <v>0</v>
      </c>
      <c r="V710" s="17">
        <v>0</v>
      </c>
      <c r="W710" s="17">
        <v>0</v>
      </c>
      <c r="X710" s="17">
        <v>0</v>
      </c>
      <c r="Y710" s="17">
        <v>0</v>
      </c>
      <c r="Z710" s="17">
        <v>0</v>
      </c>
      <c r="AA710" s="17">
        <v>0</v>
      </c>
      <c r="AB710" s="17">
        <v>0</v>
      </c>
      <c r="AC710" s="17">
        <v>0</v>
      </c>
      <c r="AD710" s="17">
        <v>0</v>
      </c>
    </row>
    <row r="711" spans="1:30" x14ac:dyDescent="0.25">
      <c r="A711" t="s">
        <v>329</v>
      </c>
      <c r="B711" t="s">
        <v>6631</v>
      </c>
      <c r="C711" t="s">
        <v>608</v>
      </c>
      <c r="D711" t="str">
        <f>A711&amp;VLOOKUP("key_separator", Keys!$B:$C, 2, FALSE)&amp;B711&amp;VLOOKUP("key_separator", Keys!$B:$C, 2, FALSE)&amp;C711</f>
        <v>IL|wind|imports</v>
      </c>
      <c r="E711" s="17">
        <v>0</v>
      </c>
      <c r="F711" s="17">
        <v>0</v>
      </c>
      <c r="G711" s="17">
        <v>0</v>
      </c>
      <c r="H711" s="17">
        <v>0</v>
      </c>
      <c r="I711" s="17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7">
        <v>0</v>
      </c>
      <c r="U711" s="17">
        <v>0</v>
      </c>
      <c r="V711" s="17">
        <v>0</v>
      </c>
      <c r="W711" s="17">
        <v>0</v>
      </c>
      <c r="X711" s="17">
        <v>0</v>
      </c>
      <c r="Y711" s="17">
        <v>0</v>
      </c>
      <c r="Z711" s="17">
        <v>0</v>
      </c>
      <c r="AA711" s="17">
        <v>0</v>
      </c>
      <c r="AB711" s="17">
        <v>0</v>
      </c>
      <c r="AC711" s="17">
        <v>0</v>
      </c>
      <c r="AD711" s="17">
        <v>0</v>
      </c>
    </row>
    <row r="712" spans="1:30" x14ac:dyDescent="0.25">
      <c r="A712" t="s">
        <v>329</v>
      </c>
      <c r="B712" t="s">
        <v>6631</v>
      </c>
      <c r="C712" t="s">
        <v>610</v>
      </c>
      <c r="D712" t="str">
        <f>A712&amp;VLOOKUP("key_separator", Keys!$B:$C, 2, FALSE)&amp;B712&amp;VLOOKUP("key_separator", Keys!$B:$C, 2, FALSE)&amp;C712</f>
        <v>IL|wind|exports</v>
      </c>
      <c r="E712" s="17">
        <v>0</v>
      </c>
      <c r="F712" s="17">
        <v>0</v>
      </c>
      <c r="G712" s="17">
        <v>0</v>
      </c>
      <c r="H712" s="17">
        <v>0</v>
      </c>
      <c r="I712" s="17">
        <v>0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0</v>
      </c>
      <c r="Q712" s="17">
        <v>0</v>
      </c>
      <c r="R712" s="17">
        <v>0</v>
      </c>
      <c r="S712" s="17">
        <v>0</v>
      </c>
      <c r="T712" s="17">
        <v>0</v>
      </c>
      <c r="U712" s="17">
        <v>0</v>
      </c>
      <c r="V712" s="17">
        <v>0</v>
      </c>
      <c r="W712" s="17">
        <v>0</v>
      </c>
      <c r="X712" s="17">
        <v>0</v>
      </c>
      <c r="Y712" s="17">
        <v>0</v>
      </c>
      <c r="Z712" s="17">
        <v>0</v>
      </c>
      <c r="AA712" s="17">
        <v>0</v>
      </c>
      <c r="AB712" s="17">
        <v>0</v>
      </c>
      <c r="AC712" s="17">
        <v>0</v>
      </c>
      <c r="AD712" s="17">
        <v>0</v>
      </c>
    </row>
    <row r="713" spans="1:30" x14ac:dyDescent="0.25">
      <c r="A713" t="s">
        <v>329</v>
      </c>
      <c r="B713" t="s">
        <v>6632</v>
      </c>
      <c r="C713" t="s">
        <v>605</v>
      </c>
      <c r="D713" t="str">
        <f>A713&amp;VLOOKUP("key_separator", Keys!$B:$C, 2, FALSE)&amp;B713&amp;VLOOKUP("key_separator", Keys!$B:$C, 2, FALSE)&amp;C713</f>
        <v>IL|solar|production</v>
      </c>
      <c r="E713" s="17">
        <v>0</v>
      </c>
      <c r="F713" s="17">
        <v>0</v>
      </c>
      <c r="G713" s="17">
        <v>0</v>
      </c>
      <c r="H713" s="17">
        <v>0</v>
      </c>
      <c r="I713" s="17">
        <v>0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0</v>
      </c>
      <c r="Q713" s="17">
        <v>0</v>
      </c>
      <c r="R713" s="17">
        <v>0</v>
      </c>
      <c r="S713" s="17">
        <v>0</v>
      </c>
      <c r="T713" s="17">
        <v>0</v>
      </c>
      <c r="U713" s="17">
        <v>0</v>
      </c>
      <c r="V713" s="17">
        <v>0</v>
      </c>
      <c r="W713" s="17">
        <v>0</v>
      </c>
      <c r="X713" s="17">
        <v>0</v>
      </c>
      <c r="Y713" s="17">
        <v>0</v>
      </c>
      <c r="Z713" s="17">
        <v>0</v>
      </c>
      <c r="AA713" s="17">
        <v>0</v>
      </c>
      <c r="AB713" s="17">
        <v>0</v>
      </c>
      <c r="AC713" s="17">
        <v>0</v>
      </c>
      <c r="AD713" s="17">
        <v>0</v>
      </c>
    </row>
    <row r="714" spans="1:30" x14ac:dyDescent="0.25">
      <c r="A714" t="s">
        <v>329</v>
      </c>
      <c r="B714" t="s">
        <v>6632</v>
      </c>
      <c r="C714" t="s">
        <v>608</v>
      </c>
      <c r="D714" t="str">
        <f>A714&amp;VLOOKUP("key_separator", Keys!$B:$C, 2, FALSE)&amp;B714&amp;VLOOKUP("key_separator", Keys!$B:$C, 2, FALSE)&amp;C714</f>
        <v>IL|solar|imports</v>
      </c>
      <c r="E714" s="17">
        <v>0</v>
      </c>
      <c r="F714" s="17">
        <v>0</v>
      </c>
      <c r="G714" s="17">
        <v>0</v>
      </c>
      <c r="H714" s="17">
        <v>0</v>
      </c>
      <c r="I714" s="17">
        <v>0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0</v>
      </c>
      <c r="Q714" s="17">
        <v>0</v>
      </c>
      <c r="R714" s="17">
        <v>0</v>
      </c>
      <c r="S714" s="17">
        <v>0</v>
      </c>
      <c r="T714" s="17">
        <v>0</v>
      </c>
      <c r="U714" s="17">
        <v>0</v>
      </c>
      <c r="V714" s="17">
        <v>0</v>
      </c>
      <c r="W714" s="17">
        <v>0</v>
      </c>
      <c r="X714" s="17">
        <v>0</v>
      </c>
      <c r="Y714" s="17">
        <v>0</v>
      </c>
      <c r="Z714" s="17">
        <v>0</v>
      </c>
      <c r="AA714" s="17">
        <v>0</v>
      </c>
      <c r="AB714" s="17">
        <v>0</v>
      </c>
      <c r="AC714" s="17">
        <v>0</v>
      </c>
      <c r="AD714" s="17">
        <v>0</v>
      </c>
    </row>
    <row r="715" spans="1:30" x14ac:dyDescent="0.25">
      <c r="A715" t="s">
        <v>329</v>
      </c>
      <c r="B715" t="s">
        <v>6632</v>
      </c>
      <c r="C715" t="s">
        <v>610</v>
      </c>
      <c r="D715" t="str">
        <f>A715&amp;VLOOKUP("key_separator", Keys!$B:$C, 2, FALSE)&amp;B715&amp;VLOOKUP("key_separator", Keys!$B:$C, 2, FALSE)&amp;C715</f>
        <v>IL|solar|exports</v>
      </c>
      <c r="E715" s="17">
        <v>0</v>
      </c>
      <c r="F715" s="17">
        <v>0</v>
      </c>
      <c r="G715" s="17">
        <v>0</v>
      </c>
      <c r="H715" s="17">
        <v>0</v>
      </c>
      <c r="I715" s="17">
        <v>0</v>
      </c>
      <c r="J715" s="17">
        <v>0</v>
      </c>
      <c r="K715" s="17">
        <v>0</v>
      </c>
      <c r="L715" s="17">
        <v>0</v>
      </c>
      <c r="M715" s="17">
        <v>0</v>
      </c>
      <c r="N715" s="17">
        <v>0</v>
      </c>
      <c r="O715" s="17">
        <v>0</v>
      </c>
      <c r="P715" s="17">
        <v>0</v>
      </c>
      <c r="Q715" s="17">
        <v>0</v>
      </c>
      <c r="R715" s="17">
        <v>0</v>
      </c>
      <c r="S715" s="17">
        <v>0</v>
      </c>
      <c r="T715" s="17">
        <v>0</v>
      </c>
      <c r="U715" s="17">
        <v>0</v>
      </c>
      <c r="V715" s="17">
        <v>0</v>
      </c>
      <c r="W715" s="17">
        <v>0</v>
      </c>
      <c r="X715" s="17">
        <v>0</v>
      </c>
      <c r="Y715" s="17">
        <v>0</v>
      </c>
      <c r="Z715" s="17">
        <v>0</v>
      </c>
      <c r="AA715" s="17">
        <v>0</v>
      </c>
      <c r="AB715" s="17">
        <v>0</v>
      </c>
      <c r="AC715" s="17">
        <v>0</v>
      </c>
      <c r="AD715" s="17">
        <v>0</v>
      </c>
    </row>
    <row r="716" spans="1:30" x14ac:dyDescent="0.25">
      <c r="A716" t="s">
        <v>329</v>
      </c>
      <c r="B716" t="s">
        <v>6615</v>
      </c>
      <c r="C716" t="s">
        <v>605</v>
      </c>
      <c r="D716" t="str">
        <f>A716&amp;VLOOKUP("key_separator", Keys!$B:$C, 2, FALSE)&amp;B716&amp;VLOOKUP("key_separator", Keys!$B:$C, 2, FALSE)&amp;C716</f>
        <v>IL|biomass|production</v>
      </c>
      <c r="E716" s="17">
        <v>0</v>
      </c>
      <c r="F716" s="17">
        <v>0</v>
      </c>
      <c r="G716" s="17">
        <v>0</v>
      </c>
      <c r="H716" s="17">
        <v>0</v>
      </c>
      <c r="I716" s="17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17">
        <v>0</v>
      </c>
      <c r="R716" s="17">
        <v>0</v>
      </c>
      <c r="S716" s="17">
        <v>0</v>
      </c>
      <c r="T716" s="17">
        <v>0</v>
      </c>
      <c r="U716" s="17">
        <v>0</v>
      </c>
      <c r="V716" s="17">
        <v>0</v>
      </c>
      <c r="W716" s="17">
        <v>0</v>
      </c>
      <c r="X716" s="17">
        <v>0</v>
      </c>
      <c r="Y716" s="17">
        <v>0</v>
      </c>
      <c r="Z716" s="17">
        <v>0</v>
      </c>
      <c r="AA716" s="17">
        <v>0</v>
      </c>
      <c r="AB716" s="17">
        <v>0</v>
      </c>
      <c r="AC716" s="17">
        <v>0</v>
      </c>
      <c r="AD716" s="17">
        <v>0</v>
      </c>
    </row>
    <row r="717" spans="1:30" x14ac:dyDescent="0.25">
      <c r="A717" t="s">
        <v>329</v>
      </c>
      <c r="B717" t="s">
        <v>6615</v>
      </c>
      <c r="C717" t="s">
        <v>608</v>
      </c>
      <c r="D717" t="str">
        <f>A717&amp;VLOOKUP("key_separator", Keys!$B:$C, 2, FALSE)&amp;B717&amp;VLOOKUP("key_separator", Keys!$B:$C, 2, FALSE)&amp;C717</f>
        <v>IL|biomass|imports</v>
      </c>
      <c r="E717" s="17">
        <v>22082900000000</v>
      </c>
      <c r="F717" s="17">
        <v>21446300000000</v>
      </c>
      <c r="G717" s="17">
        <v>21260600000000</v>
      </c>
      <c r="H717" s="17">
        <v>21091400000000</v>
      </c>
      <c r="I717" s="17">
        <v>20840400000000</v>
      </c>
      <c r="J717" s="17">
        <v>20607300000000</v>
      </c>
      <c r="K717" s="17">
        <v>20267900000000</v>
      </c>
      <c r="L717" s="17">
        <v>20019000000000</v>
      </c>
      <c r="M717" s="17">
        <v>19754600000000</v>
      </c>
      <c r="N717" s="17">
        <v>19559900000000</v>
      </c>
      <c r="O717" s="17">
        <v>19381900000000</v>
      </c>
      <c r="P717" s="17">
        <v>19206400000000</v>
      </c>
      <c r="Q717" s="17">
        <v>19041600000000</v>
      </c>
      <c r="R717" s="17">
        <v>18887500000000</v>
      </c>
      <c r="S717" s="17">
        <v>18728000000000</v>
      </c>
      <c r="T717" s="17">
        <v>18562000000000</v>
      </c>
      <c r="U717" s="17">
        <v>18400700000000</v>
      </c>
      <c r="V717" s="17">
        <v>18253200000000</v>
      </c>
      <c r="W717" s="17">
        <v>18112700000000</v>
      </c>
      <c r="X717" s="17">
        <v>17980000000000</v>
      </c>
      <c r="Y717" s="17">
        <v>17855300000000</v>
      </c>
      <c r="Z717" s="17">
        <v>64846000000000</v>
      </c>
      <c r="AA717" s="17">
        <v>37803000000000</v>
      </c>
      <c r="AB717" s="17">
        <v>45808900000000</v>
      </c>
      <c r="AC717" s="17">
        <v>34165100000000</v>
      </c>
      <c r="AD717" s="17">
        <v>34422600000000</v>
      </c>
    </row>
    <row r="718" spans="1:30" x14ac:dyDescent="0.25">
      <c r="A718" t="s">
        <v>329</v>
      </c>
      <c r="B718" t="s">
        <v>6615</v>
      </c>
      <c r="C718" t="s">
        <v>610</v>
      </c>
      <c r="D718" t="str">
        <f>A718&amp;VLOOKUP("key_separator", Keys!$B:$C, 2, FALSE)&amp;B718&amp;VLOOKUP("key_separator", Keys!$B:$C, 2, FALSE)&amp;C718</f>
        <v>IL|biomass|exports</v>
      </c>
      <c r="E718" s="17">
        <v>0</v>
      </c>
      <c r="F718" s="17">
        <v>0</v>
      </c>
      <c r="G718" s="17">
        <v>0</v>
      </c>
      <c r="H718" s="17">
        <v>0</v>
      </c>
      <c r="I718" s="17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17">
        <v>0</v>
      </c>
      <c r="R718" s="17">
        <v>0</v>
      </c>
      <c r="S718" s="17">
        <v>0</v>
      </c>
      <c r="T718" s="17">
        <v>0</v>
      </c>
      <c r="U718" s="17">
        <v>0</v>
      </c>
      <c r="V718" s="17">
        <v>0</v>
      </c>
      <c r="W718" s="17">
        <v>0</v>
      </c>
      <c r="X718" s="17">
        <v>0</v>
      </c>
      <c r="Y718" s="17">
        <v>0</v>
      </c>
      <c r="Z718" s="17">
        <v>0</v>
      </c>
      <c r="AA718" s="17">
        <v>0</v>
      </c>
      <c r="AB718" s="17">
        <v>0</v>
      </c>
      <c r="AC718" s="17">
        <v>0</v>
      </c>
      <c r="AD718" s="17">
        <v>0</v>
      </c>
    </row>
    <row r="719" spans="1:30" x14ac:dyDescent="0.25">
      <c r="A719" t="s">
        <v>329</v>
      </c>
      <c r="B719" t="s">
        <v>6616</v>
      </c>
      <c r="C719" t="s">
        <v>605</v>
      </c>
      <c r="D719" t="str">
        <f>A719&amp;VLOOKUP("key_separator", Keys!$B:$C, 2, FALSE)&amp;B719&amp;VLOOKUP("key_separator", Keys!$B:$C, 2, FALSE)&amp;C719</f>
        <v>IL|petroleum gasoline|production</v>
      </c>
      <c r="E719" s="17">
        <v>1019050000000000</v>
      </c>
      <c r="F719" s="17">
        <v>994348000000000</v>
      </c>
      <c r="G719" s="17">
        <v>1000880000000000</v>
      </c>
      <c r="H719" s="17">
        <v>1009330000000000</v>
      </c>
      <c r="I719" s="17">
        <v>1017800000000000</v>
      </c>
      <c r="J719" s="17">
        <v>1023620000000000</v>
      </c>
      <c r="K719" s="17">
        <v>1022300000000000</v>
      </c>
      <c r="L719" s="17">
        <v>1031370000000000</v>
      </c>
      <c r="M719" s="17">
        <v>1028340000000000</v>
      </c>
      <c r="N719" s="17">
        <v>1023720000000000</v>
      </c>
      <c r="O719" s="17">
        <v>1025890000000000</v>
      </c>
      <c r="P719" s="17">
        <v>1022590000000000</v>
      </c>
      <c r="Q719" s="17">
        <v>1023210000000000</v>
      </c>
      <c r="R719" s="17">
        <v>1028950000000000</v>
      </c>
      <c r="S719" s="17">
        <v>1022550000000000</v>
      </c>
      <c r="T719" s="17">
        <v>1031190000000000</v>
      </c>
      <c r="U719" s="17">
        <v>1034420000000000</v>
      </c>
      <c r="V719" s="17">
        <v>1037780000000000</v>
      </c>
      <c r="W719" s="17">
        <v>1037940000000000</v>
      </c>
      <c r="X719" s="17">
        <v>1036620000000000</v>
      </c>
      <c r="Y719" s="17">
        <v>1034800000000000</v>
      </c>
      <c r="Z719" s="17">
        <v>1027030000000000</v>
      </c>
      <c r="AA719" s="17">
        <v>1031190000000000</v>
      </c>
      <c r="AB719" s="17">
        <v>1029040000000000</v>
      </c>
      <c r="AC719" s="17">
        <v>1032290000000000</v>
      </c>
      <c r="AD719" s="17">
        <v>1027310000000000</v>
      </c>
    </row>
    <row r="720" spans="1:30" x14ac:dyDescent="0.25">
      <c r="A720" t="s">
        <v>329</v>
      </c>
      <c r="B720" t="s">
        <v>6616</v>
      </c>
      <c r="C720" t="s">
        <v>608</v>
      </c>
      <c r="D720" t="str">
        <f>A720&amp;VLOOKUP("key_separator", Keys!$B:$C, 2, FALSE)&amp;B720&amp;VLOOKUP("key_separator", Keys!$B:$C, 2, FALSE)&amp;C720</f>
        <v>IL|petroleum gasoline|imports</v>
      </c>
      <c r="E720" s="17">
        <v>25586700000000</v>
      </c>
      <c r="F720" s="17">
        <v>25213200000000</v>
      </c>
      <c r="G720" s="17">
        <v>25039100000000</v>
      </c>
      <c r="H720" s="17">
        <v>24718300000000</v>
      </c>
      <c r="I720" s="17">
        <v>24546100000000</v>
      </c>
      <c r="J720" s="17">
        <v>24317700000000</v>
      </c>
      <c r="K720" s="17">
        <v>23899100000000</v>
      </c>
      <c r="L720" s="17">
        <v>23658800000000</v>
      </c>
      <c r="M720" s="17">
        <v>23265300000000</v>
      </c>
      <c r="N720" s="17">
        <v>22842300000000</v>
      </c>
      <c r="O720" s="17">
        <v>22362500000000</v>
      </c>
      <c r="P720" s="17">
        <v>21959200000000</v>
      </c>
      <c r="Q720" s="17">
        <v>21435600000000</v>
      </c>
      <c r="R720" s="17">
        <v>20953700000000</v>
      </c>
      <c r="S720" s="17">
        <v>20414300000000</v>
      </c>
      <c r="T720" s="17">
        <v>19874600000000</v>
      </c>
      <c r="U720" s="17">
        <v>19287000000000</v>
      </c>
      <c r="V720" s="17">
        <v>18391000000000</v>
      </c>
      <c r="W720" s="17">
        <v>17515000000000</v>
      </c>
      <c r="X720" s="17">
        <v>16572000000000</v>
      </c>
      <c r="Y720" s="17">
        <v>15561200000000</v>
      </c>
      <c r="Z720" s="17">
        <v>12644800000000</v>
      </c>
      <c r="AA720" s="17">
        <v>9704660000000</v>
      </c>
      <c r="AB720" s="17">
        <v>6945400000000</v>
      </c>
      <c r="AC720" s="17">
        <v>6125740000000</v>
      </c>
      <c r="AD720" s="17">
        <v>5480420000000</v>
      </c>
    </row>
    <row r="721" spans="1:30" x14ac:dyDescent="0.25">
      <c r="A721" t="s">
        <v>329</v>
      </c>
      <c r="B721" t="s">
        <v>6616</v>
      </c>
      <c r="C721" t="s">
        <v>610</v>
      </c>
      <c r="D721" t="str">
        <f>A721&amp;VLOOKUP("key_separator", Keys!$B:$C, 2, FALSE)&amp;B721&amp;VLOOKUP("key_separator", Keys!$B:$C, 2, FALSE)&amp;C721</f>
        <v>IL|petroleum gasoline|exports</v>
      </c>
      <c r="E721" s="17">
        <v>602810000000000</v>
      </c>
      <c r="F721" s="17">
        <v>584253000000000</v>
      </c>
      <c r="G721" s="17">
        <v>596653000000000</v>
      </c>
      <c r="H721" s="17">
        <v>612169000000000</v>
      </c>
      <c r="I721" s="17">
        <v>627795000000000</v>
      </c>
      <c r="J721" s="17">
        <v>640862000000000</v>
      </c>
      <c r="K721" s="17">
        <v>648367000000000</v>
      </c>
      <c r="L721" s="17">
        <v>666241000000000</v>
      </c>
      <c r="M721" s="17">
        <v>672463000000000</v>
      </c>
      <c r="N721" s="17">
        <v>676948000000000</v>
      </c>
      <c r="O721" s="17">
        <v>688679000000000</v>
      </c>
      <c r="P721" s="17">
        <v>694912000000000</v>
      </c>
      <c r="Q721" s="17">
        <v>704845000000000</v>
      </c>
      <c r="R721" s="17">
        <v>720031000000000</v>
      </c>
      <c r="S721" s="17">
        <v>723343000000000</v>
      </c>
      <c r="T721" s="17">
        <v>742105000000000</v>
      </c>
      <c r="U721" s="17">
        <v>755780000000000</v>
      </c>
      <c r="V721" s="17">
        <v>767899000000000</v>
      </c>
      <c r="W721" s="17">
        <v>777038000000000</v>
      </c>
      <c r="X721" s="17">
        <v>784479000000000</v>
      </c>
      <c r="Y721" s="17">
        <v>791220000000000</v>
      </c>
      <c r="Z721" s="17">
        <v>789918000000000</v>
      </c>
      <c r="AA721" s="17">
        <v>800401000000000</v>
      </c>
      <c r="AB721" s="17">
        <v>804415000000000</v>
      </c>
      <c r="AC721" s="17">
        <v>815382000000000</v>
      </c>
      <c r="AD721" s="17">
        <v>817775000000000</v>
      </c>
    </row>
    <row r="722" spans="1:30" x14ac:dyDescent="0.25">
      <c r="A722" t="s">
        <v>329</v>
      </c>
      <c r="B722" t="s">
        <v>6617</v>
      </c>
      <c r="C722" t="s">
        <v>605</v>
      </c>
      <c r="D722" t="str">
        <f>A722&amp;VLOOKUP("key_separator", Keys!$B:$C, 2, FALSE)&amp;B722&amp;VLOOKUP("key_separator", Keys!$B:$C, 2, FALSE)&amp;C722</f>
        <v>IL|petroleum diesel|production</v>
      </c>
      <c r="E722" s="17">
        <v>602782000000000</v>
      </c>
      <c r="F722" s="17">
        <v>588172000000000</v>
      </c>
      <c r="G722" s="17">
        <v>592035000000000</v>
      </c>
      <c r="H722" s="17">
        <v>597034000000000</v>
      </c>
      <c r="I722" s="17">
        <v>602045000000000</v>
      </c>
      <c r="J722" s="17">
        <v>605484000000000</v>
      </c>
      <c r="K722" s="17">
        <v>604706000000000</v>
      </c>
      <c r="L722" s="17">
        <v>610068000000000</v>
      </c>
      <c r="M722" s="17">
        <v>608281000000000</v>
      </c>
      <c r="N722" s="17">
        <v>605546000000000</v>
      </c>
      <c r="O722" s="17">
        <v>606830000000000</v>
      </c>
      <c r="P722" s="17">
        <v>604876000000000</v>
      </c>
      <c r="Q722" s="17">
        <v>605245000000000</v>
      </c>
      <c r="R722" s="17">
        <v>608637000000000</v>
      </c>
      <c r="S722" s="17">
        <v>604852000000000</v>
      </c>
      <c r="T722" s="17">
        <v>609962000000000</v>
      </c>
      <c r="U722" s="17">
        <v>611876000000000</v>
      </c>
      <c r="V722" s="17">
        <v>613865000000000</v>
      </c>
      <c r="W722" s="17">
        <v>613955000000000</v>
      </c>
      <c r="X722" s="17">
        <v>613179000000000</v>
      </c>
      <c r="Y722" s="17">
        <v>612102000000000</v>
      </c>
      <c r="Z722" s="17">
        <v>607501000000000</v>
      </c>
      <c r="AA722" s="17">
        <v>609963000000000</v>
      </c>
      <c r="AB722" s="17">
        <v>608695000000000</v>
      </c>
      <c r="AC722" s="17">
        <v>610612000000000</v>
      </c>
      <c r="AD722" s="17">
        <v>607670000000000</v>
      </c>
    </row>
    <row r="723" spans="1:30" x14ac:dyDescent="0.25">
      <c r="A723" t="s">
        <v>329</v>
      </c>
      <c r="B723" t="s">
        <v>6617</v>
      </c>
      <c r="C723" t="s">
        <v>608</v>
      </c>
      <c r="D723" t="str">
        <f>A723&amp;VLOOKUP("key_separator", Keys!$B:$C, 2, FALSE)&amp;B723&amp;VLOOKUP("key_separator", Keys!$B:$C, 2, FALSE)&amp;C723</f>
        <v>IL|petroleum diesel|imports</v>
      </c>
      <c r="E723" s="17">
        <v>1496760000000</v>
      </c>
      <c r="F723" s="17">
        <v>1969190000000</v>
      </c>
      <c r="G723" s="17">
        <v>1785260000000</v>
      </c>
      <c r="H723" s="17">
        <v>1969670000000</v>
      </c>
      <c r="I723" s="17">
        <v>2093050000000</v>
      </c>
      <c r="J723" s="17">
        <v>2158160000000</v>
      </c>
      <c r="K723" s="17">
        <v>2269850000000</v>
      </c>
      <c r="L723" s="17">
        <v>2246260000000</v>
      </c>
      <c r="M723" s="17">
        <v>2164210000000</v>
      </c>
      <c r="N723" s="17">
        <v>2113050000000</v>
      </c>
      <c r="O723" s="17">
        <v>2013830000000</v>
      </c>
      <c r="P723" s="17">
        <v>1935580000000</v>
      </c>
      <c r="Q723" s="17">
        <v>1807740000000</v>
      </c>
      <c r="R723" s="17">
        <v>1652970000000</v>
      </c>
      <c r="S723" s="17">
        <v>1467170000000</v>
      </c>
      <c r="T723" s="17">
        <v>1299730000000</v>
      </c>
      <c r="U723" s="17">
        <v>1110790000000</v>
      </c>
      <c r="V723" s="17">
        <v>856366000000</v>
      </c>
      <c r="W723" s="17">
        <v>564344000000</v>
      </c>
      <c r="X723" s="17">
        <v>233251000000</v>
      </c>
      <c r="Y723" s="17">
        <v>0</v>
      </c>
      <c r="Z723" s="17">
        <v>0</v>
      </c>
      <c r="AA723" s="17">
        <v>0</v>
      </c>
      <c r="AB723" s="17">
        <v>0</v>
      </c>
      <c r="AC723" s="17">
        <v>0</v>
      </c>
      <c r="AD723" s="17">
        <v>0</v>
      </c>
    </row>
    <row r="724" spans="1:30" x14ac:dyDescent="0.25">
      <c r="A724" t="s">
        <v>329</v>
      </c>
      <c r="B724" t="s">
        <v>6617</v>
      </c>
      <c r="C724" t="s">
        <v>610</v>
      </c>
      <c r="D724" t="str">
        <f>A724&amp;VLOOKUP("key_separator", Keys!$B:$C, 2, FALSE)&amp;B724&amp;VLOOKUP("key_separator", Keys!$B:$C, 2, FALSE)&amp;C724</f>
        <v>IL|petroleum diesel|exports</v>
      </c>
      <c r="E724" s="17">
        <v>318202000000000</v>
      </c>
      <c r="F724" s="17">
        <v>304970000000000</v>
      </c>
      <c r="G724" s="17">
        <v>305554000000000</v>
      </c>
      <c r="H724" s="17">
        <v>310823000000000</v>
      </c>
      <c r="I724" s="17">
        <v>315658000000000</v>
      </c>
      <c r="J724" s="17">
        <v>317956000000000</v>
      </c>
      <c r="K724" s="17">
        <v>319625000000000</v>
      </c>
      <c r="L724" s="17">
        <v>325650000000000</v>
      </c>
      <c r="M724" s="17">
        <v>325388000000000</v>
      </c>
      <c r="N724" s="17">
        <v>324415000000000</v>
      </c>
      <c r="O724" s="17">
        <v>327135000000000</v>
      </c>
      <c r="P724" s="17">
        <v>326877000000000</v>
      </c>
      <c r="Q724" s="17">
        <v>329105000000000</v>
      </c>
      <c r="R724" s="17">
        <v>334708000000000</v>
      </c>
      <c r="S724" s="17">
        <v>333203000000000</v>
      </c>
      <c r="T724" s="17">
        <v>340534000000000</v>
      </c>
      <c r="U724" s="17">
        <v>344893000000000</v>
      </c>
      <c r="V724" s="17">
        <v>349700000000000</v>
      </c>
      <c r="W724" s="17">
        <v>352679000000000</v>
      </c>
      <c r="X724" s="17">
        <v>354539000000000</v>
      </c>
      <c r="Y724" s="17">
        <v>355552000000000</v>
      </c>
      <c r="Z724" s="17">
        <v>353072000000000</v>
      </c>
      <c r="AA724" s="17">
        <v>357304000000000</v>
      </c>
      <c r="AB724" s="17">
        <v>357967000000000</v>
      </c>
      <c r="AC724" s="17">
        <v>362119000000000</v>
      </c>
      <c r="AD724" s="17">
        <v>361256000000000</v>
      </c>
    </row>
    <row r="725" spans="1:30" x14ac:dyDescent="0.25">
      <c r="A725" t="s">
        <v>329</v>
      </c>
      <c r="B725" t="s">
        <v>542</v>
      </c>
      <c r="C725" t="s">
        <v>605</v>
      </c>
      <c r="D725" t="str">
        <f>A725&amp;VLOOKUP("key_separator", Keys!$B:$C, 2, FALSE)&amp;B725&amp;VLOOKUP("key_separator", Keys!$B:$C, 2, FALSE)&amp;C725</f>
        <v>IL|biofuel gasoline|production</v>
      </c>
      <c r="E725" s="17">
        <v>136200000000000</v>
      </c>
      <c r="F725" s="17">
        <v>136584000000000</v>
      </c>
      <c r="G725" s="17">
        <v>135642000000000</v>
      </c>
      <c r="H725" s="17">
        <v>136229000000000</v>
      </c>
      <c r="I725" s="17">
        <v>135746000000000</v>
      </c>
      <c r="J725" s="17">
        <v>136008000000000</v>
      </c>
      <c r="K725" s="17">
        <v>135525000000000</v>
      </c>
      <c r="L725" s="17">
        <v>135327000000000</v>
      </c>
      <c r="M725" s="17">
        <v>135042000000000</v>
      </c>
      <c r="N725" s="17">
        <v>135325000000000</v>
      </c>
      <c r="O725" s="17">
        <v>135524000000000</v>
      </c>
      <c r="P725" s="17">
        <v>136349000000000</v>
      </c>
      <c r="Q725" s="17">
        <v>136239000000000</v>
      </c>
      <c r="R725" s="17">
        <v>136319000000000</v>
      </c>
      <c r="S725" s="17">
        <v>136433000000000</v>
      </c>
      <c r="T725" s="17">
        <v>136777000000000</v>
      </c>
      <c r="U725" s="17">
        <v>137143000000000</v>
      </c>
      <c r="V725" s="17">
        <v>138463000000000</v>
      </c>
      <c r="W725" s="17">
        <v>138999000000000</v>
      </c>
      <c r="X725" s="17">
        <v>139436000000000</v>
      </c>
      <c r="Y725" s="17">
        <v>139559000000000</v>
      </c>
      <c r="Z725" s="17">
        <v>139555000000000</v>
      </c>
      <c r="AA725" s="17">
        <v>140599000000000</v>
      </c>
      <c r="AB725" s="17">
        <v>141436000000000</v>
      </c>
      <c r="AC725" s="17">
        <v>141800000000000</v>
      </c>
      <c r="AD725" s="17">
        <v>142419000000000</v>
      </c>
    </row>
    <row r="726" spans="1:30" x14ac:dyDescent="0.25">
      <c r="A726" t="s">
        <v>329</v>
      </c>
      <c r="B726" t="s">
        <v>542</v>
      </c>
      <c r="C726" t="s">
        <v>608</v>
      </c>
      <c r="D726" t="str">
        <f>A726&amp;VLOOKUP("key_separator", Keys!$B:$C, 2, FALSE)&amp;B726&amp;VLOOKUP("key_separator", Keys!$B:$C, 2, FALSE)&amp;C726</f>
        <v>IL|biofuel gasoline|imports</v>
      </c>
      <c r="E726" s="17">
        <v>1834580000000</v>
      </c>
      <c r="F726" s="17">
        <v>1727450000000</v>
      </c>
      <c r="G726" s="17">
        <v>1734110000000</v>
      </c>
      <c r="H726" s="17">
        <v>1706520000000</v>
      </c>
      <c r="I726" s="17">
        <v>1688450000000</v>
      </c>
      <c r="J726" s="17">
        <v>1741100000000</v>
      </c>
      <c r="K726" s="17">
        <v>1716540000000</v>
      </c>
      <c r="L726" s="17">
        <v>1657730000000</v>
      </c>
      <c r="M726" s="17">
        <v>1606090000000</v>
      </c>
      <c r="N726" s="17">
        <v>1617590000000</v>
      </c>
      <c r="O726" s="17">
        <v>1599700000000</v>
      </c>
      <c r="P726" s="17">
        <v>1511640000000</v>
      </c>
      <c r="Q726" s="17">
        <v>1472620000000</v>
      </c>
      <c r="R726" s="17">
        <v>1425870000000</v>
      </c>
      <c r="S726" s="17">
        <v>1415600000000</v>
      </c>
      <c r="T726" s="17">
        <v>1365590000000</v>
      </c>
      <c r="U726" s="17">
        <v>1389750000000</v>
      </c>
      <c r="V726" s="17">
        <v>1327510000000</v>
      </c>
      <c r="W726" s="17">
        <v>1265720000000</v>
      </c>
      <c r="X726" s="17">
        <v>1196750000000</v>
      </c>
      <c r="Y726" s="17">
        <v>1123260000000</v>
      </c>
      <c r="Z726" s="17">
        <v>913245000000</v>
      </c>
      <c r="AA726" s="17">
        <v>700955000000</v>
      </c>
      <c r="AB726" s="17">
        <v>502161000000</v>
      </c>
      <c r="AC726" s="17">
        <v>442249000000</v>
      </c>
      <c r="AD726" s="17">
        <v>395720000000</v>
      </c>
    </row>
    <row r="727" spans="1:30" x14ac:dyDescent="0.25">
      <c r="A727" t="s">
        <v>329</v>
      </c>
      <c r="B727" t="s">
        <v>542</v>
      </c>
      <c r="C727" t="s">
        <v>610</v>
      </c>
      <c r="D727" t="str">
        <f>A727&amp;VLOOKUP("key_separator", Keys!$B:$C, 2, FALSE)&amp;B727&amp;VLOOKUP("key_separator", Keys!$B:$C, 2, FALSE)&amp;C727</f>
        <v>IL|biofuel gasoline|exports</v>
      </c>
      <c r="E727" s="17">
        <v>106311000000000</v>
      </c>
      <c r="F727" s="17">
        <v>107052000000000</v>
      </c>
      <c r="G727" s="17">
        <v>106545000000000</v>
      </c>
      <c r="H727" s="17">
        <v>107629000000000</v>
      </c>
      <c r="I727" s="17">
        <v>107649000000000</v>
      </c>
      <c r="J727" s="17">
        <v>108496000000000</v>
      </c>
      <c r="K727" s="17">
        <v>108648000000000</v>
      </c>
      <c r="L727" s="17">
        <v>109037000000000</v>
      </c>
      <c r="M727" s="17">
        <v>109390000000000</v>
      </c>
      <c r="N727" s="17">
        <v>110366000000000</v>
      </c>
      <c r="O727" s="17">
        <v>111266000000000</v>
      </c>
      <c r="P727" s="17">
        <v>112714000000000</v>
      </c>
      <c r="Q727" s="17">
        <v>113269000000000</v>
      </c>
      <c r="R727" s="17">
        <v>114013000000000</v>
      </c>
      <c r="S727" s="17">
        <v>114851000000000</v>
      </c>
      <c r="T727" s="17">
        <v>115909000000000</v>
      </c>
      <c r="U727" s="17">
        <v>117090000000000</v>
      </c>
      <c r="V727" s="17">
        <v>119039000000000</v>
      </c>
      <c r="W727" s="17">
        <v>120219000000000</v>
      </c>
      <c r="X727" s="17">
        <v>121282000000000</v>
      </c>
      <c r="Y727" s="17">
        <v>122017000000000</v>
      </c>
      <c r="Z727" s="17">
        <v>122475000000000</v>
      </c>
      <c r="AA727" s="17">
        <v>123970000000000</v>
      </c>
      <c r="AB727" s="17">
        <v>125247000000000</v>
      </c>
      <c r="AC727" s="17">
        <v>126162000000000</v>
      </c>
      <c r="AD727" s="17">
        <v>127308000000000</v>
      </c>
    </row>
    <row r="728" spans="1:30" x14ac:dyDescent="0.25">
      <c r="A728" t="s">
        <v>329</v>
      </c>
      <c r="B728" t="s">
        <v>545</v>
      </c>
      <c r="C728" t="s">
        <v>605</v>
      </c>
      <c r="D728" t="str">
        <f>A728&amp;VLOOKUP("key_separator", Keys!$B:$C, 2, FALSE)&amp;B728&amp;VLOOKUP("key_separator", Keys!$B:$C, 2, FALSE)&amp;C728</f>
        <v>IL|biofuel diesel|production</v>
      </c>
      <c r="E728" s="17">
        <v>62174600000000</v>
      </c>
      <c r="F728" s="17">
        <v>73854900000000</v>
      </c>
      <c r="G728" s="17">
        <v>71011600000000</v>
      </c>
      <c r="H728" s="17">
        <v>73078200000000</v>
      </c>
      <c r="I728" s="17">
        <v>74059300000000</v>
      </c>
      <c r="J728" s="17">
        <v>61466700000000</v>
      </c>
      <c r="K728" s="17">
        <v>64334200000000</v>
      </c>
      <c r="L728" s="17">
        <v>65588400000000</v>
      </c>
      <c r="M728" s="17">
        <v>68562300000000</v>
      </c>
      <c r="N728" s="17">
        <v>69738800000000</v>
      </c>
      <c r="O728" s="17">
        <v>70726700000000</v>
      </c>
      <c r="P728" s="17">
        <v>66443300000000</v>
      </c>
      <c r="Q728" s="17">
        <v>69544500000000</v>
      </c>
      <c r="R728" s="17">
        <v>68878800000000</v>
      </c>
      <c r="S728" s="17">
        <v>67835800000000</v>
      </c>
      <c r="T728" s="17">
        <v>66774000000000</v>
      </c>
      <c r="U728" s="17">
        <v>65601300000000</v>
      </c>
      <c r="V728" s="17">
        <v>64437700000000</v>
      </c>
      <c r="W728" s="17">
        <v>63222200000000</v>
      </c>
      <c r="X728" s="17">
        <v>61953800000000</v>
      </c>
      <c r="Y728" s="17">
        <v>60631500000000</v>
      </c>
      <c r="Z728" s="17">
        <v>59254300000000</v>
      </c>
      <c r="AA728" s="17">
        <v>58026200000000</v>
      </c>
      <c r="AB728" s="17">
        <v>56535600000000</v>
      </c>
      <c r="AC728" s="17">
        <v>54986700000000</v>
      </c>
      <c r="AD728" s="17">
        <v>53378200000000</v>
      </c>
    </row>
    <row r="729" spans="1:30" x14ac:dyDescent="0.25">
      <c r="A729" t="s">
        <v>329</v>
      </c>
      <c r="B729" t="s">
        <v>545</v>
      </c>
      <c r="C729" t="s">
        <v>608</v>
      </c>
      <c r="D729" t="str">
        <f>A729&amp;VLOOKUP("key_separator", Keys!$B:$C, 2, FALSE)&amp;B729&amp;VLOOKUP("key_separator", Keys!$B:$C, 2, FALSE)&amp;C729</f>
        <v>IL|biofuel diesel|imports</v>
      </c>
      <c r="E729" s="17">
        <v>428140000000</v>
      </c>
      <c r="F729" s="17">
        <v>417095000000</v>
      </c>
      <c r="G729" s="17">
        <v>453261000000</v>
      </c>
      <c r="H729" s="17">
        <v>451702000000</v>
      </c>
      <c r="I729" s="17">
        <v>483846000000</v>
      </c>
      <c r="J729" s="17">
        <v>530241000000</v>
      </c>
      <c r="K729" s="17">
        <v>506509000000</v>
      </c>
      <c r="L729" s="17">
        <v>556501000000</v>
      </c>
      <c r="M729" s="17">
        <v>571112000000</v>
      </c>
      <c r="N729" s="17">
        <v>543688000000</v>
      </c>
      <c r="O729" s="17">
        <v>573531000000</v>
      </c>
      <c r="P729" s="17">
        <v>587423000000</v>
      </c>
      <c r="Q729" s="17">
        <v>556728000000</v>
      </c>
      <c r="R729" s="17">
        <v>576696000000</v>
      </c>
      <c r="S729" s="17">
        <v>580927000000</v>
      </c>
      <c r="T729" s="17">
        <v>575481000000</v>
      </c>
      <c r="U729" s="17">
        <v>563711000000</v>
      </c>
      <c r="V729" s="17">
        <v>545218000000</v>
      </c>
      <c r="W729" s="17">
        <v>523511000000</v>
      </c>
      <c r="X729" s="17">
        <v>499040000000</v>
      </c>
      <c r="Y729" s="17">
        <v>478956000000</v>
      </c>
      <c r="Z729" s="17">
        <v>401699000000</v>
      </c>
      <c r="AA729" s="17">
        <v>325895000000</v>
      </c>
      <c r="AB729" s="17">
        <v>254238000000</v>
      </c>
      <c r="AC729" s="17">
        <v>237396000000</v>
      </c>
      <c r="AD729" s="17">
        <v>224364000000</v>
      </c>
    </row>
    <row r="730" spans="1:30" x14ac:dyDescent="0.25">
      <c r="A730" t="s">
        <v>329</v>
      </c>
      <c r="B730" t="s">
        <v>545</v>
      </c>
      <c r="C730" t="s">
        <v>610</v>
      </c>
      <c r="D730" t="str">
        <f>A730&amp;VLOOKUP("key_separator", Keys!$B:$C, 2, FALSE)&amp;B730&amp;VLOOKUP("key_separator", Keys!$B:$C, 2, FALSE)&amp;C730</f>
        <v>IL|biofuel diesel|exports</v>
      </c>
      <c r="E730" s="17">
        <v>48046700000000</v>
      </c>
      <c r="F730" s="17">
        <v>59633100000000</v>
      </c>
      <c r="G730" s="17">
        <v>56714800000000</v>
      </c>
      <c r="H730" s="17">
        <v>58702500000000</v>
      </c>
      <c r="I730" s="17">
        <v>59683900000000</v>
      </c>
      <c r="J730" s="17">
        <v>47089800000000</v>
      </c>
      <c r="K730" s="17">
        <v>50018300000000</v>
      </c>
      <c r="L730" s="17">
        <v>51428400000000</v>
      </c>
      <c r="M730" s="17">
        <v>54563800000000</v>
      </c>
      <c r="N730" s="17">
        <v>55854100000000</v>
      </c>
      <c r="O730" s="17">
        <v>57024700000000</v>
      </c>
      <c r="P730" s="17">
        <v>52926200000000</v>
      </c>
      <c r="Q730" s="17">
        <v>56195800000000</v>
      </c>
      <c r="R730" s="17">
        <v>55766200000000</v>
      </c>
      <c r="S730" s="17">
        <v>54955000000000</v>
      </c>
      <c r="T730" s="17">
        <v>54090300000000</v>
      </c>
      <c r="U730" s="17">
        <v>53116500000000</v>
      </c>
      <c r="V730" s="17">
        <v>52198900000000</v>
      </c>
      <c r="W730" s="17">
        <v>51236000000000</v>
      </c>
      <c r="X730" s="17">
        <v>50211900000000</v>
      </c>
      <c r="Y730" s="17">
        <v>49091200000000</v>
      </c>
      <c r="Z730" s="17">
        <v>47848200000000</v>
      </c>
      <c r="AA730" s="17">
        <v>46741100000000</v>
      </c>
      <c r="AB730" s="17">
        <v>45382000000000</v>
      </c>
      <c r="AC730" s="17">
        <v>44011300000000</v>
      </c>
      <c r="AD730" s="17">
        <v>42579600000000</v>
      </c>
    </row>
    <row r="731" spans="1:30" x14ac:dyDescent="0.25">
      <c r="A731" t="s">
        <v>329</v>
      </c>
      <c r="B731" t="s">
        <v>6618</v>
      </c>
      <c r="C731" t="s">
        <v>605</v>
      </c>
      <c r="D731" t="str">
        <f>A731&amp;VLOOKUP("key_separator", Keys!$B:$C, 2, FALSE)&amp;B731&amp;VLOOKUP("key_separator", Keys!$B:$C, 2, FALSE)&amp;C731</f>
        <v>IL|jet fuel or kerosene|production</v>
      </c>
      <c r="E731" s="17">
        <v>214578000000000</v>
      </c>
      <c r="F731" s="17">
        <v>209377000000000</v>
      </c>
      <c r="G731" s="17">
        <v>210752000000000</v>
      </c>
      <c r="H731" s="17">
        <v>212532000000000</v>
      </c>
      <c r="I731" s="17">
        <v>214316000000000</v>
      </c>
      <c r="J731" s="17">
        <v>215540000000000</v>
      </c>
      <c r="K731" s="17">
        <v>215263000000000</v>
      </c>
      <c r="L731" s="17">
        <v>217172000000000</v>
      </c>
      <c r="M731" s="17">
        <v>216536000000000</v>
      </c>
      <c r="N731" s="17">
        <v>215562000000000</v>
      </c>
      <c r="O731" s="17">
        <v>216019000000000</v>
      </c>
      <c r="P731" s="17">
        <v>215323000000000</v>
      </c>
      <c r="Q731" s="17">
        <v>215455000000000</v>
      </c>
      <c r="R731" s="17">
        <v>216663000000000</v>
      </c>
      <c r="S731" s="17">
        <v>215315000000000</v>
      </c>
      <c r="T731" s="17">
        <v>217134000000000</v>
      </c>
      <c r="U731" s="17">
        <v>217816000000000</v>
      </c>
      <c r="V731" s="17">
        <v>218524000000000</v>
      </c>
      <c r="W731" s="17">
        <v>218556000000000</v>
      </c>
      <c r="X731" s="17">
        <v>218279000000000</v>
      </c>
      <c r="Y731" s="17">
        <v>217896000000000</v>
      </c>
      <c r="Z731" s="17">
        <v>216258000000000</v>
      </c>
      <c r="AA731" s="17">
        <v>217135000000000</v>
      </c>
      <c r="AB731" s="17">
        <v>216683000000000</v>
      </c>
      <c r="AC731" s="17">
        <v>217366000000000</v>
      </c>
      <c r="AD731" s="17">
        <v>216318000000000</v>
      </c>
    </row>
    <row r="732" spans="1:30" x14ac:dyDescent="0.25">
      <c r="A732" t="s">
        <v>329</v>
      </c>
      <c r="B732" t="s">
        <v>6618</v>
      </c>
      <c r="C732" t="s">
        <v>608</v>
      </c>
      <c r="D732" t="str">
        <f>A732&amp;VLOOKUP("key_separator", Keys!$B:$C, 2, FALSE)&amp;B732&amp;VLOOKUP("key_separator", Keys!$B:$C, 2, FALSE)&amp;C732</f>
        <v>IL|jet fuel or kerosene|imports</v>
      </c>
      <c r="E732" s="17">
        <v>0</v>
      </c>
      <c r="F732" s="17">
        <v>0</v>
      </c>
      <c r="G732" s="17">
        <v>0</v>
      </c>
      <c r="H732" s="17">
        <v>0</v>
      </c>
      <c r="I732" s="17">
        <v>0</v>
      </c>
      <c r="J732" s="17">
        <v>0</v>
      </c>
      <c r="K732" s="17">
        <v>0</v>
      </c>
      <c r="L732" s="17">
        <v>0</v>
      </c>
      <c r="M732" s="17">
        <v>0</v>
      </c>
      <c r="N732" s="17">
        <v>0</v>
      </c>
      <c r="O732" s="17">
        <v>0</v>
      </c>
      <c r="P732" s="17">
        <v>0</v>
      </c>
      <c r="Q732" s="17">
        <v>0</v>
      </c>
      <c r="R732" s="17">
        <v>0</v>
      </c>
      <c r="S732" s="17">
        <v>0</v>
      </c>
      <c r="T732" s="17">
        <v>0</v>
      </c>
      <c r="U732" s="17">
        <v>0</v>
      </c>
      <c r="V732" s="17">
        <v>0</v>
      </c>
      <c r="W732" s="17">
        <v>0</v>
      </c>
      <c r="X732" s="17">
        <v>0</v>
      </c>
      <c r="Y732" s="17">
        <v>0</v>
      </c>
      <c r="Z732" s="17">
        <v>0</v>
      </c>
      <c r="AA732" s="17">
        <v>0</v>
      </c>
      <c r="AB732" s="17">
        <v>0</v>
      </c>
      <c r="AC732" s="17">
        <v>0</v>
      </c>
      <c r="AD732" s="17">
        <v>0</v>
      </c>
    </row>
    <row r="733" spans="1:30" x14ac:dyDescent="0.25">
      <c r="A733" t="s">
        <v>329</v>
      </c>
      <c r="B733" t="s">
        <v>6618</v>
      </c>
      <c r="C733" t="s">
        <v>610</v>
      </c>
      <c r="D733" t="str">
        <f>A733&amp;VLOOKUP("key_separator", Keys!$B:$C, 2, FALSE)&amp;B733&amp;VLOOKUP("key_separator", Keys!$B:$C, 2, FALSE)&amp;C733</f>
        <v>IL|jet fuel or kerosene|exports</v>
      </c>
      <c r="E733" s="17">
        <v>60302800000000</v>
      </c>
      <c r="F733" s="17">
        <v>52432600000000</v>
      </c>
      <c r="G733" s="17">
        <v>53110300000000</v>
      </c>
      <c r="H733" s="17">
        <v>55609900000000</v>
      </c>
      <c r="I733" s="17">
        <v>57512400000000</v>
      </c>
      <c r="J733" s="17">
        <v>58176400000000</v>
      </c>
      <c r="K733" s="17">
        <v>58263200000000</v>
      </c>
      <c r="L733" s="17">
        <v>59857600000000</v>
      </c>
      <c r="M733" s="17">
        <v>58652600000000</v>
      </c>
      <c r="N733" s="17">
        <v>56944700000000</v>
      </c>
      <c r="O733" s="17">
        <v>56279000000000</v>
      </c>
      <c r="P733" s="17">
        <v>55375200000000</v>
      </c>
      <c r="Q733" s="17">
        <v>55320000000000</v>
      </c>
      <c r="R733" s="17">
        <v>56397000000000</v>
      </c>
      <c r="S733" s="17">
        <v>55062900000000</v>
      </c>
      <c r="T733" s="17">
        <v>56750200000000</v>
      </c>
      <c r="U733" s="17">
        <v>57599200000000</v>
      </c>
      <c r="V733" s="17">
        <v>58361800000000</v>
      </c>
      <c r="W733" s="17">
        <v>58239200000000</v>
      </c>
      <c r="X733" s="17">
        <v>57944900000000</v>
      </c>
      <c r="Y733" s="17">
        <v>57443900000000</v>
      </c>
      <c r="Z733" s="17">
        <v>55924700000000</v>
      </c>
      <c r="AA733" s="17">
        <v>57228200000000</v>
      </c>
      <c r="AB733" s="17">
        <v>57290800000000</v>
      </c>
      <c r="AC733" s="17">
        <v>58241400000000</v>
      </c>
      <c r="AD733" s="17">
        <v>57535100000000</v>
      </c>
    </row>
    <row r="734" spans="1:30" x14ac:dyDescent="0.25">
      <c r="A734" t="s">
        <v>329</v>
      </c>
      <c r="B734" t="s">
        <v>6633</v>
      </c>
      <c r="C734" t="s">
        <v>605</v>
      </c>
      <c r="D734" t="str">
        <f>A734&amp;VLOOKUP("key_separator", Keys!$B:$C, 2, FALSE)&amp;B734&amp;VLOOKUP("key_separator", Keys!$B:$C, 2, FALSE)&amp;C734</f>
        <v>IL|heat|production</v>
      </c>
      <c r="E734" s="17">
        <v>0</v>
      </c>
      <c r="F734" s="17">
        <v>0</v>
      </c>
      <c r="G734" s="17">
        <v>0</v>
      </c>
      <c r="H734" s="17">
        <v>0</v>
      </c>
      <c r="I734" s="17">
        <v>0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0</v>
      </c>
      <c r="Q734" s="17">
        <v>0</v>
      </c>
      <c r="R734" s="17">
        <v>0</v>
      </c>
      <c r="S734" s="17">
        <v>0</v>
      </c>
      <c r="T734" s="17">
        <v>0</v>
      </c>
      <c r="U734" s="17">
        <v>0</v>
      </c>
      <c r="V734" s="17">
        <v>0</v>
      </c>
      <c r="W734" s="17">
        <v>0</v>
      </c>
      <c r="X734" s="17">
        <v>0</v>
      </c>
      <c r="Y734" s="17">
        <v>0</v>
      </c>
      <c r="Z734" s="17">
        <v>0</v>
      </c>
      <c r="AA734" s="17">
        <v>0</v>
      </c>
      <c r="AB734" s="17">
        <v>0</v>
      </c>
      <c r="AC734" s="17">
        <v>0</v>
      </c>
      <c r="AD734" s="17">
        <v>0</v>
      </c>
    </row>
    <row r="735" spans="1:30" x14ac:dyDescent="0.25">
      <c r="A735" t="s">
        <v>329</v>
      </c>
      <c r="B735" t="s">
        <v>6633</v>
      </c>
      <c r="C735" t="s">
        <v>608</v>
      </c>
      <c r="D735" t="str">
        <f>A735&amp;VLOOKUP("key_separator", Keys!$B:$C, 2, FALSE)&amp;B735&amp;VLOOKUP("key_separator", Keys!$B:$C, 2, FALSE)&amp;C735</f>
        <v>IL|heat|imports</v>
      </c>
      <c r="E735" s="17">
        <v>0</v>
      </c>
      <c r="F735" s="17">
        <v>0</v>
      </c>
      <c r="G735" s="17">
        <v>0</v>
      </c>
      <c r="H735" s="17">
        <v>0</v>
      </c>
      <c r="I735" s="17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17">
        <v>0</v>
      </c>
      <c r="R735" s="17">
        <v>0</v>
      </c>
      <c r="S735" s="17">
        <v>0</v>
      </c>
      <c r="T735" s="17">
        <v>0</v>
      </c>
      <c r="U735" s="17">
        <v>0</v>
      </c>
      <c r="V735" s="17">
        <v>0</v>
      </c>
      <c r="W735" s="17">
        <v>0</v>
      </c>
      <c r="X735" s="17">
        <v>0</v>
      </c>
      <c r="Y735" s="17">
        <v>0</v>
      </c>
      <c r="Z735" s="17">
        <v>0</v>
      </c>
      <c r="AA735" s="17">
        <v>0</v>
      </c>
      <c r="AB735" s="17">
        <v>0</v>
      </c>
      <c r="AC735" s="17">
        <v>0</v>
      </c>
      <c r="AD735" s="17">
        <v>0</v>
      </c>
    </row>
    <row r="736" spans="1:30" x14ac:dyDescent="0.25">
      <c r="A736" t="s">
        <v>329</v>
      </c>
      <c r="B736" t="s">
        <v>6633</v>
      </c>
      <c r="C736" t="s">
        <v>610</v>
      </c>
      <c r="D736" t="str">
        <f>A736&amp;VLOOKUP("key_separator", Keys!$B:$C, 2, FALSE)&amp;B736&amp;VLOOKUP("key_separator", Keys!$B:$C, 2, FALSE)&amp;C736</f>
        <v>IL|heat|exports</v>
      </c>
      <c r="E736" s="17">
        <v>0</v>
      </c>
      <c r="F736" s="17">
        <v>0</v>
      </c>
      <c r="G736" s="17">
        <v>0</v>
      </c>
      <c r="H736" s="17">
        <v>0</v>
      </c>
      <c r="I736" s="17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17">
        <v>0</v>
      </c>
      <c r="R736" s="17">
        <v>0</v>
      </c>
      <c r="S736" s="17">
        <v>0</v>
      </c>
      <c r="T736" s="17">
        <v>0</v>
      </c>
      <c r="U736" s="17">
        <v>0</v>
      </c>
      <c r="V736" s="17">
        <v>0</v>
      </c>
      <c r="W736" s="17">
        <v>0</v>
      </c>
      <c r="X736" s="17">
        <v>0</v>
      </c>
      <c r="Y736" s="17">
        <v>0</v>
      </c>
      <c r="Z736" s="17">
        <v>0</v>
      </c>
      <c r="AA736" s="17">
        <v>0</v>
      </c>
      <c r="AB736" s="17">
        <v>0</v>
      </c>
      <c r="AC736" s="17">
        <v>0</v>
      </c>
      <c r="AD736" s="17">
        <v>0</v>
      </c>
    </row>
    <row r="737" spans="1:30" x14ac:dyDescent="0.25">
      <c r="A737" t="s">
        <v>329</v>
      </c>
      <c r="B737" t="s">
        <v>6634</v>
      </c>
      <c r="C737" t="s">
        <v>605</v>
      </c>
      <c r="D737" t="str">
        <f>A737&amp;VLOOKUP("key_separator", Keys!$B:$C, 2, FALSE)&amp;B737&amp;VLOOKUP("key_separator", Keys!$B:$C, 2, FALSE)&amp;C737</f>
        <v>IL|geothermal|production</v>
      </c>
      <c r="E737" s="17">
        <v>0</v>
      </c>
      <c r="F737" s="17">
        <v>0</v>
      </c>
      <c r="G737" s="17">
        <v>0</v>
      </c>
      <c r="H737" s="17">
        <v>0</v>
      </c>
      <c r="I737" s="17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17">
        <v>0</v>
      </c>
      <c r="R737" s="17">
        <v>0</v>
      </c>
      <c r="S737" s="17">
        <v>0</v>
      </c>
      <c r="T737" s="17">
        <v>0</v>
      </c>
      <c r="U737" s="17">
        <v>0</v>
      </c>
      <c r="V737" s="17">
        <v>0</v>
      </c>
      <c r="W737" s="17">
        <v>0</v>
      </c>
      <c r="X737" s="17">
        <v>0</v>
      </c>
      <c r="Y737" s="17">
        <v>0</v>
      </c>
      <c r="Z737" s="17">
        <v>0</v>
      </c>
      <c r="AA737" s="17">
        <v>0</v>
      </c>
      <c r="AB737" s="17">
        <v>0</v>
      </c>
      <c r="AC737" s="17">
        <v>0</v>
      </c>
      <c r="AD737" s="17">
        <v>0</v>
      </c>
    </row>
    <row r="738" spans="1:30" x14ac:dyDescent="0.25">
      <c r="A738" t="s">
        <v>329</v>
      </c>
      <c r="B738" t="s">
        <v>6634</v>
      </c>
      <c r="C738" t="s">
        <v>608</v>
      </c>
      <c r="D738" t="str">
        <f>A738&amp;VLOOKUP("key_separator", Keys!$B:$C, 2, FALSE)&amp;B738&amp;VLOOKUP("key_separator", Keys!$B:$C, 2, FALSE)&amp;C738</f>
        <v>IL|geothermal|imports</v>
      </c>
      <c r="E738" s="17">
        <v>0</v>
      </c>
      <c r="F738" s="17">
        <v>0</v>
      </c>
      <c r="G738" s="17">
        <v>0</v>
      </c>
      <c r="H738" s="17">
        <v>0</v>
      </c>
      <c r="I738" s="17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17">
        <v>0</v>
      </c>
      <c r="R738" s="17">
        <v>0</v>
      </c>
      <c r="S738" s="17">
        <v>0</v>
      </c>
      <c r="T738" s="17">
        <v>0</v>
      </c>
      <c r="U738" s="17">
        <v>0</v>
      </c>
      <c r="V738" s="17">
        <v>0</v>
      </c>
      <c r="W738" s="17">
        <v>0</v>
      </c>
      <c r="X738" s="17">
        <v>0</v>
      </c>
      <c r="Y738" s="17">
        <v>0</v>
      </c>
      <c r="Z738" s="17">
        <v>0</v>
      </c>
      <c r="AA738" s="17">
        <v>0</v>
      </c>
      <c r="AB738" s="17">
        <v>0</v>
      </c>
      <c r="AC738" s="17">
        <v>0</v>
      </c>
      <c r="AD738" s="17">
        <v>0</v>
      </c>
    </row>
    <row r="739" spans="1:30" x14ac:dyDescent="0.25">
      <c r="A739" t="s">
        <v>329</v>
      </c>
      <c r="B739" t="s">
        <v>6634</v>
      </c>
      <c r="C739" t="s">
        <v>610</v>
      </c>
      <c r="D739" t="str">
        <f>A739&amp;VLOOKUP("key_separator", Keys!$B:$C, 2, FALSE)&amp;B739&amp;VLOOKUP("key_separator", Keys!$B:$C, 2, FALSE)&amp;C739</f>
        <v>IL|geothermal|exports</v>
      </c>
      <c r="E739" s="17">
        <v>0</v>
      </c>
      <c r="F739" s="17">
        <v>0</v>
      </c>
      <c r="G739" s="17">
        <v>0</v>
      </c>
      <c r="H739" s="17">
        <v>0</v>
      </c>
      <c r="I739" s="17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17">
        <v>0</v>
      </c>
      <c r="R739" s="17">
        <v>0</v>
      </c>
      <c r="S739" s="17">
        <v>0</v>
      </c>
      <c r="T739" s="17">
        <v>0</v>
      </c>
      <c r="U739" s="17">
        <v>0</v>
      </c>
      <c r="V739" s="17">
        <v>0</v>
      </c>
      <c r="W739" s="17">
        <v>0</v>
      </c>
      <c r="X739" s="17">
        <v>0</v>
      </c>
      <c r="Y739" s="17">
        <v>0</v>
      </c>
      <c r="Z739" s="17">
        <v>0</v>
      </c>
      <c r="AA739" s="17">
        <v>0</v>
      </c>
      <c r="AB739" s="17">
        <v>0</v>
      </c>
      <c r="AC739" s="17">
        <v>0</v>
      </c>
      <c r="AD739" s="17">
        <v>0</v>
      </c>
    </row>
    <row r="740" spans="1:30" x14ac:dyDescent="0.25">
      <c r="A740" t="s">
        <v>329</v>
      </c>
      <c r="B740" t="s">
        <v>500</v>
      </c>
      <c r="C740" t="s">
        <v>605</v>
      </c>
      <c r="D740" t="str">
        <f>A740&amp;VLOOKUP("key_separator", Keys!$B:$C, 2, FALSE)&amp;B740&amp;VLOOKUP("key_separator", Keys!$B:$C, 2, FALSE)&amp;C740</f>
        <v>IL|lignite|production</v>
      </c>
      <c r="E740" s="17">
        <v>0</v>
      </c>
      <c r="F740" s="17">
        <v>0</v>
      </c>
      <c r="G740" s="17">
        <v>0</v>
      </c>
      <c r="H740" s="17">
        <v>0</v>
      </c>
      <c r="I740" s="17">
        <v>0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0</v>
      </c>
      <c r="Q740" s="17">
        <v>0</v>
      </c>
      <c r="R740" s="17">
        <v>0</v>
      </c>
      <c r="S740" s="17">
        <v>0</v>
      </c>
      <c r="T740" s="17">
        <v>0</v>
      </c>
      <c r="U740" s="17">
        <v>0</v>
      </c>
      <c r="V740" s="17">
        <v>0</v>
      </c>
      <c r="W740" s="17">
        <v>0</v>
      </c>
      <c r="X740" s="17">
        <v>0</v>
      </c>
      <c r="Y740" s="17">
        <v>0</v>
      </c>
      <c r="Z740" s="17">
        <v>0</v>
      </c>
      <c r="AA740" s="17">
        <v>0</v>
      </c>
      <c r="AB740" s="17">
        <v>0</v>
      </c>
      <c r="AC740" s="17">
        <v>0</v>
      </c>
      <c r="AD740" s="17">
        <v>0</v>
      </c>
    </row>
    <row r="741" spans="1:30" x14ac:dyDescent="0.25">
      <c r="A741" t="s">
        <v>329</v>
      </c>
      <c r="B741" t="s">
        <v>500</v>
      </c>
      <c r="C741" t="s">
        <v>608</v>
      </c>
      <c r="D741" t="str">
        <f>A741&amp;VLOOKUP("key_separator", Keys!$B:$C, 2, FALSE)&amp;B741&amp;VLOOKUP("key_separator", Keys!$B:$C, 2, FALSE)&amp;C741</f>
        <v>IL|lignite|imports</v>
      </c>
      <c r="E741" s="17">
        <v>0</v>
      </c>
      <c r="F741" s="17">
        <v>0</v>
      </c>
      <c r="G741" s="17">
        <v>0</v>
      </c>
      <c r="H741" s="17">
        <v>0</v>
      </c>
      <c r="I741" s="17">
        <v>0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0</v>
      </c>
      <c r="Q741" s="17">
        <v>0</v>
      </c>
      <c r="R741" s="17">
        <v>0</v>
      </c>
      <c r="S741" s="17">
        <v>0</v>
      </c>
      <c r="T741" s="17">
        <v>0</v>
      </c>
      <c r="U741" s="17">
        <v>0</v>
      </c>
      <c r="V741" s="17">
        <v>0</v>
      </c>
      <c r="W741" s="17">
        <v>0</v>
      </c>
      <c r="X741" s="17">
        <v>0</v>
      </c>
      <c r="Y741" s="17">
        <v>0</v>
      </c>
      <c r="Z741" s="17">
        <v>0</v>
      </c>
      <c r="AA741" s="17">
        <v>0</v>
      </c>
      <c r="AB741" s="17">
        <v>0</v>
      </c>
      <c r="AC741" s="17">
        <v>0</v>
      </c>
      <c r="AD741" s="17">
        <v>0</v>
      </c>
    </row>
    <row r="742" spans="1:30" x14ac:dyDescent="0.25">
      <c r="A742" t="s">
        <v>329</v>
      </c>
      <c r="B742" t="s">
        <v>500</v>
      </c>
      <c r="C742" t="s">
        <v>610</v>
      </c>
      <c r="D742" t="str">
        <f>A742&amp;VLOOKUP("key_separator", Keys!$B:$C, 2, FALSE)&amp;B742&amp;VLOOKUP("key_separator", Keys!$B:$C, 2, FALSE)&amp;C742</f>
        <v>IL|lignite|exports</v>
      </c>
      <c r="E742" s="17">
        <v>0</v>
      </c>
      <c r="F742" s="17">
        <v>0</v>
      </c>
      <c r="G742" s="17">
        <v>0</v>
      </c>
      <c r="H742" s="17">
        <v>0</v>
      </c>
      <c r="I742" s="17">
        <v>0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0</v>
      </c>
      <c r="Q742" s="17">
        <v>0</v>
      </c>
      <c r="R742" s="17">
        <v>0</v>
      </c>
      <c r="S742" s="17">
        <v>0</v>
      </c>
      <c r="T742" s="17">
        <v>0</v>
      </c>
      <c r="U742" s="17">
        <v>0</v>
      </c>
      <c r="V742" s="17">
        <v>0</v>
      </c>
      <c r="W742" s="17">
        <v>0</v>
      </c>
      <c r="X742" s="17">
        <v>0</v>
      </c>
      <c r="Y742" s="17">
        <v>0</v>
      </c>
      <c r="Z742" s="17">
        <v>0</v>
      </c>
      <c r="AA742" s="17">
        <v>0</v>
      </c>
      <c r="AB742" s="17">
        <v>0</v>
      </c>
      <c r="AC742" s="17">
        <v>0</v>
      </c>
      <c r="AD742" s="17">
        <v>0</v>
      </c>
    </row>
    <row r="743" spans="1:30" x14ac:dyDescent="0.25">
      <c r="A743" t="s">
        <v>329</v>
      </c>
      <c r="B743" t="s">
        <v>539</v>
      </c>
      <c r="C743" t="s">
        <v>605</v>
      </c>
      <c r="D743" t="str">
        <f>A743&amp;VLOOKUP("key_separator", Keys!$B:$C, 2, FALSE)&amp;B743&amp;VLOOKUP("key_separator", Keys!$B:$C, 2, FALSE)&amp;C743</f>
        <v>IL|crude oil|production</v>
      </c>
      <c r="E743" s="17">
        <v>40431800000000</v>
      </c>
      <c r="F743" s="17">
        <v>36740700000000</v>
      </c>
      <c r="G743" s="17">
        <v>43169900000000</v>
      </c>
      <c r="H743" s="17">
        <v>43636800000000</v>
      </c>
      <c r="I743" s="17">
        <v>44473600000000</v>
      </c>
      <c r="J743" s="17">
        <v>53615800000000</v>
      </c>
      <c r="K743" s="17">
        <v>67691700000000</v>
      </c>
      <c r="L743" s="17">
        <v>71501700000000</v>
      </c>
      <c r="M743" s="17">
        <v>72563800000000</v>
      </c>
      <c r="N743" s="17">
        <v>72277500000000</v>
      </c>
      <c r="O743" s="17">
        <v>73661400000000</v>
      </c>
      <c r="P743" s="17">
        <v>75789800000000</v>
      </c>
      <c r="Q743" s="17">
        <v>78841700000000</v>
      </c>
      <c r="R743" s="17">
        <v>82688500000000</v>
      </c>
      <c r="S743" s="17">
        <v>85602700000000</v>
      </c>
      <c r="T743" s="17">
        <v>88516800000000</v>
      </c>
      <c r="U743" s="17">
        <v>91856400000000</v>
      </c>
      <c r="V743" s="17">
        <v>92131000000000</v>
      </c>
      <c r="W743" s="17">
        <v>92609500000000</v>
      </c>
      <c r="X743" s="17">
        <v>92817800000000</v>
      </c>
      <c r="Y743" s="17">
        <v>92480700000000</v>
      </c>
      <c r="Z743" s="17">
        <v>93790100000000</v>
      </c>
      <c r="AA743" s="17">
        <v>96245500000000</v>
      </c>
      <c r="AB743" s="17">
        <v>100665000000000</v>
      </c>
      <c r="AC743" s="17">
        <v>103782000000000</v>
      </c>
      <c r="AD743" s="17">
        <v>106298000000000</v>
      </c>
    </row>
    <row r="744" spans="1:30" x14ac:dyDescent="0.25">
      <c r="A744" t="s">
        <v>329</v>
      </c>
      <c r="B744" t="s">
        <v>539</v>
      </c>
      <c r="C744" t="s">
        <v>608</v>
      </c>
      <c r="D744" t="str">
        <f>A744&amp;VLOOKUP("key_separator", Keys!$B:$C, 2, FALSE)&amp;B744&amp;VLOOKUP("key_separator", Keys!$B:$C, 2, FALSE)&amp;C744</f>
        <v>IL|crude oil|imports</v>
      </c>
      <c r="E744" s="17">
        <v>2097140000000000</v>
      </c>
      <c r="F744" s="17">
        <v>2100830000000000</v>
      </c>
      <c r="G744" s="17">
        <v>2094400000000000</v>
      </c>
      <c r="H744" s="17">
        <v>2093930000000000</v>
      </c>
      <c r="I744" s="17">
        <v>2093100000000000</v>
      </c>
      <c r="J744" s="17">
        <v>2083950000000000</v>
      </c>
      <c r="K744" s="17">
        <v>2069880000000000</v>
      </c>
      <c r="L744" s="17">
        <v>2066070000000000</v>
      </c>
      <c r="M744" s="17">
        <v>2065010000000000</v>
      </c>
      <c r="N744" s="17">
        <v>2065290000000000</v>
      </c>
      <c r="O744" s="17">
        <v>2063910000000000</v>
      </c>
      <c r="P744" s="17">
        <v>2061780000000000</v>
      </c>
      <c r="Q744" s="17">
        <v>2058730000000000</v>
      </c>
      <c r="R744" s="17">
        <v>2054880000000000</v>
      </c>
      <c r="S744" s="17">
        <v>2051970000000000</v>
      </c>
      <c r="T744" s="17">
        <v>2049050000000000</v>
      </c>
      <c r="U744" s="17">
        <v>2045710000000000</v>
      </c>
      <c r="V744" s="17">
        <v>2045440000000000</v>
      </c>
      <c r="W744" s="17">
        <v>2044960000000000</v>
      </c>
      <c r="X744" s="17">
        <v>2044750000000000</v>
      </c>
      <c r="Y744" s="17">
        <v>2045090000000000</v>
      </c>
      <c r="Z744" s="17">
        <v>2043780000000000</v>
      </c>
      <c r="AA744" s="17">
        <v>2041320000000000</v>
      </c>
      <c r="AB744" s="17">
        <v>2036900000000000</v>
      </c>
      <c r="AC744" s="17">
        <v>2033790000000000</v>
      </c>
      <c r="AD744" s="17">
        <v>2031270000000000</v>
      </c>
    </row>
    <row r="745" spans="1:30" x14ac:dyDescent="0.25">
      <c r="A745" t="s">
        <v>329</v>
      </c>
      <c r="B745" t="s">
        <v>539</v>
      </c>
      <c r="C745" t="s">
        <v>610</v>
      </c>
      <c r="D745" t="str">
        <f>A745&amp;VLOOKUP("key_separator", Keys!$B:$C, 2, FALSE)&amp;B745&amp;VLOOKUP("key_separator", Keys!$B:$C, 2, FALSE)&amp;C745</f>
        <v>IL|crude oil|exports</v>
      </c>
      <c r="E745" s="17">
        <v>0</v>
      </c>
      <c r="F745" s="17">
        <v>0</v>
      </c>
      <c r="G745" s="17">
        <v>0</v>
      </c>
      <c r="H745" s="17">
        <v>0</v>
      </c>
      <c r="I745" s="17">
        <v>0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0</v>
      </c>
      <c r="Q745" s="17">
        <v>0</v>
      </c>
      <c r="R745" s="17">
        <v>0</v>
      </c>
      <c r="S745" s="17">
        <v>0</v>
      </c>
      <c r="T745" s="17">
        <v>0</v>
      </c>
      <c r="U745" s="17">
        <v>0</v>
      </c>
      <c r="V745" s="17">
        <v>0</v>
      </c>
      <c r="W745" s="17">
        <v>0</v>
      </c>
      <c r="X745" s="17">
        <v>0</v>
      </c>
      <c r="Y745" s="17">
        <v>0</v>
      </c>
      <c r="Z745" s="17">
        <v>0</v>
      </c>
      <c r="AA745" s="17">
        <v>0</v>
      </c>
      <c r="AB745" s="17">
        <v>0</v>
      </c>
      <c r="AC745" s="17">
        <v>0</v>
      </c>
      <c r="AD745" s="17">
        <v>0</v>
      </c>
    </row>
    <row r="746" spans="1:30" x14ac:dyDescent="0.25">
      <c r="A746" t="s">
        <v>329</v>
      </c>
      <c r="B746" t="s">
        <v>6635</v>
      </c>
      <c r="C746" t="s">
        <v>605</v>
      </c>
      <c r="D746" t="str">
        <f>A746&amp;VLOOKUP("key_separator", Keys!$B:$C, 2, FALSE)&amp;B746&amp;VLOOKUP("key_separator", Keys!$B:$C, 2, FALSE)&amp;C746</f>
        <v>IL|heavy or residual fuel oil|production</v>
      </c>
      <c r="E746" s="17">
        <v>41682500000000</v>
      </c>
      <c r="F746" s="17">
        <v>40672200000000</v>
      </c>
      <c r="G746" s="17">
        <v>40939400000000</v>
      </c>
      <c r="H746" s="17">
        <v>41285100000000</v>
      </c>
      <c r="I746" s="17">
        <v>41631600000000</v>
      </c>
      <c r="J746" s="17">
        <v>41869400000000</v>
      </c>
      <c r="K746" s="17">
        <v>41815600000000</v>
      </c>
      <c r="L746" s="17">
        <v>42186400000000</v>
      </c>
      <c r="M746" s="17">
        <v>42062800000000</v>
      </c>
      <c r="N746" s="17">
        <v>41873600000000</v>
      </c>
      <c r="O746" s="17">
        <v>41962500000000</v>
      </c>
      <c r="P746" s="17">
        <v>41827300000000</v>
      </c>
      <c r="Q746" s="17">
        <v>41852900000000</v>
      </c>
      <c r="R746" s="17">
        <v>42087400000000</v>
      </c>
      <c r="S746" s="17">
        <v>41825700000000</v>
      </c>
      <c r="T746" s="17">
        <v>42179000000000</v>
      </c>
      <c r="U746" s="17">
        <v>42311400000000</v>
      </c>
      <c r="V746" s="17">
        <v>42448900000000</v>
      </c>
      <c r="W746" s="17">
        <v>42455200000000</v>
      </c>
      <c r="X746" s="17">
        <v>42401500000000</v>
      </c>
      <c r="Y746" s="17">
        <v>42327000000000</v>
      </c>
      <c r="Z746" s="17">
        <v>42008900000000</v>
      </c>
      <c r="AA746" s="17">
        <v>42179100000000</v>
      </c>
      <c r="AB746" s="17">
        <v>42091400000000</v>
      </c>
      <c r="AC746" s="17">
        <v>42224000000000</v>
      </c>
      <c r="AD746" s="17">
        <v>42020500000000</v>
      </c>
    </row>
    <row r="747" spans="1:30" x14ac:dyDescent="0.25">
      <c r="A747" t="s">
        <v>329</v>
      </c>
      <c r="B747" t="s">
        <v>6635</v>
      </c>
      <c r="C747" t="s">
        <v>608</v>
      </c>
      <c r="D747" t="str">
        <f>A747&amp;VLOOKUP("key_separator", Keys!$B:$C, 2, FALSE)&amp;B747&amp;VLOOKUP("key_separator", Keys!$B:$C, 2, FALSE)&amp;C747</f>
        <v>IL|heavy or residual fuel oil|imports</v>
      </c>
      <c r="E747" s="17">
        <v>0</v>
      </c>
      <c r="F747" s="17">
        <v>0</v>
      </c>
      <c r="G747" s="17">
        <v>0</v>
      </c>
      <c r="H747" s="17">
        <v>0</v>
      </c>
      <c r="I747" s="17">
        <v>0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0</v>
      </c>
      <c r="Q747" s="17">
        <v>0</v>
      </c>
      <c r="R747" s="17">
        <v>0</v>
      </c>
      <c r="S747" s="17">
        <v>0</v>
      </c>
      <c r="T747" s="17">
        <v>0</v>
      </c>
      <c r="U747" s="17">
        <v>0</v>
      </c>
      <c r="V747" s="17">
        <v>0</v>
      </c>
      <c r="W747" s="17">
        <v>0</v>
      </c>
      <c r="X747" s="17">
        <v>0</v>
      </c>
      <c r="Y747" s="17">
        <v>0</v>
      </c>
      <c r="Z747" s="17">
        <v>0</v>
      </c>
      <c r="AA747" s="17">
        <v>0</v>
      </c>
      <c r="AB747" s="17">
        <v>0</v>
      </c>
      <c r="AC747" s="17">
        <v>0</v>
      </c>
      <c r="AD747" s="17">
        <v>0</v>
      </c>
    </row>
    <row r="748" spans="1:30" x14ac:dyDescent="0.25">
      <c r="A748" t="s">
        <v>329</v>
      </c>
      <c r="B748" t="s">
        <v>6635</v>
      </c>
      <c r="C748" t="s">
        <v>610</v>
      </c>
      <c r="D748" t="str">
        <f>A748&amp;VLOOKUP("key_separator", Keys!$B:$C, 2, FALSE)&amp;B748&amp;VLOOKUP("key_separator", Keys!$B:$C, 2, FALSE)&amp;C748</f>
        <v>IL|heavy or residual fuel oil|exports</v>
      </c>
      <c r="E748" s="17">
        <v>14579600000000</v>
      </c>
      <c r="F748" s="17">
        <v>13009300000000</v>
      </c>
      <c r="G748" s="17">
        <v>13008100000000</v>
      </c>
      <c r="H748" s="17">
        <v>13087400000000</v>
      </c>
      <c r="I748" s="17">
        <v>12924900000000</v>
      </c>
      <c r="J748" s="17">
        <v>12644900000000</v>
      </c>
      <c r="K748" s="17">
        <v>12138100000000</v>
      </c>
      <c r="L748" s="17">
        <v>12058800000000</v>
      </c>
      <c r="M748" s="17">
        <v>11565800000000</v>
      </c>
      <c r="N748" s="17">
        <v>11136100000000</v>
      </c>
      <c r="O748" s="17">
        <v>10922400000000</v>
      </c>
      <c r="P748" s="17">
        <v>10546200000000</v>
      </c>
      <c r="Q748" s="17">
        <v>10391800000000</v>
      </c>
      <c r="R748" s="17">
        <v>10506800000000</v>
      </c>
      <c r="S748" s="17">
        <v>10165700000000</v>
      </c>
      <c r="T748" s="17">
        <v>10509700000000</v>
      </c>
      <c r="U748" s="17">
        <v>10666200000000</v>
      </c>
      <c r="V748" s="17">
        <v>10720400000000</v>
      </c>
      <c r="W748" s="17">
        <v>10690400000000</v>
      </c>
      <c r="X748" s="17">
        <v>10574800000000</v>
      </c>
      <c r="Y748" s="17">
        <v>10308500000000</v>
      </c>
      <c r="Z748" s="17">
        <v>9784060000000</v>
      </c>
      <c r="AA748" s="17">
        <v>9773240000000</v>
      </c>
      <c r="AB748" s="17">
        <v>9499620000000</v>
      </c>
      <c r="AC748" s="17">
        <v>9412960000000</v>
      </c>
      <c r="AD748" s="17">
        <v>8946960000000</v>
      </c>
    </row>
    <row r="749" spans="1:30" x14ac:dyDescent="0.25">
      <c r="A749" t="s">
        <v>329</v>
      </c>
      <c r="B749" t="s">
        <v>6622</v>
      </c>
      <c r="C749" t="s">
        <v>605</v>
      </c>
      <c r="D749" t="str">
        <f>A749&amp;VLOOKUP("key_separator", Keys!$B:$C, 2, FALSE)&amp;B749&amp;VLOOKUP("key_separator", Keys!$B:$C, 2, FALSE)&amp;C749</f>
        <v>IL|LPG propane or butane|production</v>
      </c>
      <c r="E749" s="17">
        <v>401109000000</v>
      </c>
      <c r="F749" s="17">
        <v>409626000000</v>
      </c>
      <c r="G749" s="17">
        <v>453499000000</v>
      </c>
      <c r="H749" s="17">
        <v>449176000000</v>
      </c>
      <c r="I749" s="17">
        <v>450367000000</v>
      </c>
      <c r="J749" s="17">
        <v>452741000000</v>
      </c>
      <c r="K749" s="17">
        <v>474814000000</v>
      </c>
      <c r="L749" s="17">
        <v>495845000000</v>
      </c>
      <c r="M749" s="17">
        <v>515796000000</v>
      </c>
      <c r="N749" s="17">
        <v>529994000000</v>
      </c>
      <c r="O749" s="17">
        <v>540814000000</v>
      </c>
      <c r="P749" s="17">
        <v>546688000000</v>
      </c>
      <c r="Q749" s="17">
        <v>555921000000</v>
      </c>
      <c r="R749" s="17">
        <v>565754000000</v>
      </c>
      <c r="S749" s="17">
        <v>574254000000</v>
      </c>
      <c r="T749" s="17">
        <v>588409000000</v>
      </c>
      <c r="U749" s="17">
        <v>600938000000</v>
      </c>
      <c r="V749" s="17">
        <v>607844000000</v>
      </c>
      <c r="W749" s="17">
        <v>610930000000</v>
      </c>
      <c r="X749" s="17">
        <v>608358000000</v>
      </c>
      <c r="Y749" s="17">
        <v>602009000000</v>
      </c>
      <c r="Z749" s="17">
        <v>596719000000</v>
      </c>
      <c r="AA749" s="17">
        <v>597889000000</v>
      </c>
      <c r="AB749" s="17">
        <v>601658000000</v>
      </c>
      <c r="AC749" s="17">
        <v>603820000000</v>
      </c>
      <c r="AD749" s="17">
        <v>602476000000</v>
      </c>
    </row>
    <row r="750" spans="1:30" x14ac:dyDescent="0.25">
      <c r="A750" t="s">
        <v>329</v>
      </c>
      <c r="B750" t="s">
        <v>6622</v>
      </c>
      <c r="C750" t="s">
        <v>608</v>
      </c>
      <c r="D750" t="str">
        <f>A750&amp;VLOOKUP("key_separator", Keys!$B:$C, 2, FALSE)&amp;B750&amp;VLOOKUP("key_separator", Keys!$B:$C, 2, FALSE)&amp;C750</f>
        <v>IL|LPG propane or butane|imports</v>
      </c>
      <c r="E750" s="17">
        <v>86024100000000</v>
      </c>
      <c r="F750" s="17">
        <v>85041400000000</v>
      </c>
      <c r="G750" s="17">
        <v>86082400000000</v>
      </c>
      <c r="H750" s="17">
        <v>86910500000000</v>
      </c>
      <c r="I750" s="17">
        <v>85495600000000</v>
      </c>
      <c r="J750" s="17">
        <v>84973500000000</v>
      </c>
      <c r="K750" s="17">
        <v>84682200000000</v>
      </c>
      <c r="L750" s="17">
        <v>84564800000000</v>
      </c>
      <c r="M750" s="17">
        <v>84355100000000</v>
      </c>
      <c r="N750" s="17">
        <v>84355500000000</v>
      </c>
      <c r="O750" s="17">
        <v>84456100000000</v>
      </c>
      <c r="P750" s="17">
        <v>84753600000000</v>
      </c>
      <c r="Q750" s="17">
        <v>84988900000000</v>
      </c>
      <c r="R750" s="17">
        <v>85229200000000</v>
      </c>
      <c r="S750" s="17">
        <v>85879800000000</v>
      </c>
      <c r="T750" s="17">
        <v>86383400000000</v>
      </c>
      <c r="U750" s="17">
        <v>86983100000000</v>
      </c>
      <c r="V750" s="17">
        <v>87765300000000</v>
      </c>
      <c r="W750" s="17">
        <v>88491700000000</v>
      </c>
      <c r="X750" s="17">
        <v>89251400000000</v>
      </c>
      <c r="Y750" s="17">
        <v>90146700000000</v>
      </c>
      <c r="Z750" s="17">
        <v>91058500000000</v>
      </c>
      <c r="AA750" s="17">
        <v>92068000000000</v>
      </c>
      <c r="AB750" s="17">
        <v>92942400000000</v>
      </c>
      <c r="AC750" s="17">
        <v>93484800000000</v>
      </c>
      <c r="AD750" s="17">
        <v>94355600000000</v>
      </c>
    </row>
    <row r="751" spans="1:30" x14ac:dyDescent="0.25">
      <c r="A751" t="s">
        <v>329</v>
      </c>
      <c r="B751" t="s">
        <v>6622</v>
      </c>
      <c r="C751" t="s">
        <v>610</v>
      </c>
      <c r="D751" t="str">
        <f>A751&amp;VLOOKUP("key_separator", Keys!$B:$C, 2, FALSE)&amp;B751&amp;VLOOKUP("key_separator", Keys!$B:$C, 2, FALSE)&amp;C751</f>
        <v>IL|LPG propane or butane|exports</v>
      </c>
      <c r="E751" s="17">
        <v>0</v>
      </c>
      <c r="F751" s="17">
        <v>0</v>
      </c>
      <c r="G751" s="17">
        <v>0</v>
      </c>
      <c r="H751" s="17">
        <v>0</v>
      </c>
      <c r="I751" s="17">
        <v>0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0</v>
      </c>
      <c r="Q751" s="17">
        <v>0</v>
      </c>
      <c r="R751" s="17">
        <v>0</v>
      </c>
      <c r="S751" s="17">
        <v>0</v>
      </c>
      <c r="T751" s="17">
        <v>0</v>
      </c>
      <c r="U751" s="17">
        <v>0</v>
      </c>
      <c r="V751" s="17">
        <v>0</v>
      </c>
      <c r="W751" s="17">
        <v>0</v>
      </c>
      <c r="X751" s="17">
        <v>0</v>
      </c>
      <c r="Y751" s="17">
        <v>0</v>
      </c>
      <c r="Z751" s="17">
        <v>0</v>
      </c>
      <c r="AA751" s="17">
        <v>0</v>
      </c>
      <c r="AB751" s="17">
        <v>0</v>
      </c>
      <c r="AC751" s="17">
        <v>0</v>
      </c>
      <c r="AD751" s="17">
        <v>0</v>
      </c>
    </row>
    <row r="752" spans="1:30" x14ac:dyDescent="0.25">
      <c r="A752" t="s">
        <v>329</v>
      </c>
      <c r="B752" t="s">
        <v>6623</v>
      </c>
      <c r="C752" t="s">
        <v>605</v>
      </c>
      <c r="D752" t="str">
        <f>A752&amp;VLOOKUP("key_separator", Keys!$B:$C, 2, FALSE)&amp;B752&amp;VLOOKUP("key_separator", Keys!$B:$C, 2, FALSE)&amp;C752</f>
        <v>IL|municipal solid waste|production</v>
      </c>
      <c r="E752" s="17">
        <v>0</v>
      </c>
      <c r="F752" s="17">
        <v>0</v>
      </c>
      <c r="G752" s="17">
        <v>0</v>
      </c>
      <c r="H752" s="17">
        <v>0</v>
      </c>
      <c r="I752" s="17">
        <v>0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0</v>
      </c>
      <c r="Q752" s="17">
        <v>0</v>
      </c>
      <c r="R752" s="17">
        <v>0</v>
      </c>
      <c r="S752" s="17">
        <v>0</v>
      </c>
      <c r="T752" s="17">
        <v>0</v>
      </c>
      <c r="U752" s="17">
        <v>0</v>
      </c>
      <c r="V752" s="17">
        <v>0</v>
      </c>
      <c r="W752" s="17">
        <v>0</v>
      </c>
      <c r="X752" s="17">
        <v>0</v>
      </c>
      <c r="Y752" s="17">
        <v>0</v>
      </c>
      <c r="Z752" s="17">
        <v>0</v>
      </c>
      <c r="AA752" s="17">
        <v>0</v>
      </c>
      <c r="AB752" s="17">
        <v>0</v>
      </c>
      <c r="AC752" s="17">
        <v>0</v>
      </c>
      <c r="AD752" s="17">
        <v>0</v>
      </c>
    </row>
    <row r="753" spans="1:30" x14ac:dyDescent="0.25">
      <c r="A753" t="s">
        <v>329</v>
      </c>
      <c r="B753" t="s">
        <v>6623</v>
      </c>
      <c r="C753" t="s">
        <v>608</v>
      </c>
      <c r="D753" t="str">
        <f>A753&amp;VLOOKUP("key_separator", Keys!$B:$C, 2, FALSE)&amp;B753&amp;VLOOKUP("key_separator", Keys!$B:$C, 2, FALSE)&amp;C753</f>
        <v>IL|municipal solid waste|imports</v>
      </c>
      <c r="E753" s="17">
        <v>0</v>
      </c>
      <c r="F753" s="17">
        <v>0</v>
      </c>
      <c r="G753" s="17">
        <v>0</v>
      </c>
      <c r="H753" s="17">
        <v>0</v>
      </c>
      <c r="I753" s="17">
        <v>0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0</v>
      </c>
      <c r="Q753" s="17">
        <v>0</v>
      </c>
      <c r="R753" s="17">
        <v>0</v>
      </c>
      <c r="S753" s="17">
        <v>0</v>
      </c>
      <c r="T753" s="17">
        <v>0</v>
      </c>
      <c r="U753" s="17">
        <v>0</v>
      </c>
      <c r="V753" s="17">
        <v>0</v>
      </c>
      <c r="W753" s="17">
        <v>0</v>
      </c>
      <c r="X753" s="17">
        <v>0</v>
      </c>
      <c r="Y753" s="17">
        <v>0</v>
      </c>
      <c r="Z753" s="17">
        <v>0</v>
      </c>
      <c r="AA753" s="17">
        <v>0</v>
      </c>
      <c r="AB753" s="17">
        <v>0</v>
      </c>
      <c r="AC753" s="17">
        <v>0</v>
      </c>
      <c r="AD753" s="17">
        <v>0</v>
      </c>
    </row>
    <row r="754" spans="1:30" x14ac:dyDescent="0.25">
      <c r="A754" t="s">
        <v>329</v>
      </c>
      <c r="B754" t="s">
        <v>6623</v>
      </c>
      <c r="C754" t="s">
        <v>610</v>
      </c>
      <c r="D754" t="str">
        <f>A754&amp;VLOOKUP("key_separator", Keys!$B:$C, 2, FALSE)&amp;B754&amp;VLOOKUP("key_separator", Keys!$B:$C, 2, FALSE)&amp;C754</f>
        <v>IL|municipal solid waste|exports</v>
      </c>
      <c r="E754" s="17">
        <v>0</v>
      </c>
      <c r="F754" s="17">
        <v>0</v>
      </c>
      <c r="G754" s="17">
        <v>0</v>
      </c>
      <c r="H754" s="17">
        <v>0</v>
      </c>
      <c r="I754" s="17">
        <v>0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0</v>
      </c>
      <c r="Q754" s="17">
        <v>0</v>
      </c>
      <c r="R754" s="17">
        <v>0</v>
      </c>
      <c r="S754" s="17">
        <v>0</v>
      </c>
      <c r="T754" s="17">
        <v>0</v>
      </c>
      <c r="U754" s="17">
        <v>0</v>
      </c>
      <c r="V754" s="17">
        <v>0</v>
      </c>
      <c r="W754" s="17">
        <v>0</v>
      </c>
      <c r="X754" s="17">
        <v>0</v>
      </c>
      <c r="Y754" s="17">
        <v>0</v>
      </c>
      <c r="Z754" s="17">
        <v>0</v>
      </c>
      <c r="AA754" s="17">
        <v>0</v>
      </c>
      <c r="AB754" s="17">
        <v>0</v>
      </c>
      <c r="AC754" s="17">
        <v>0</v>
      </c>
      <c r="AD754" s="17">
        <v>0</v>
      </c>
    </row>
    <row r="755" spans="1:30" x14ac:dyDescent="0.25">
      <c r="A755" t="s">
        <v>329</v>
      </c>
      <c r="B755" t="s">
        <v>629</v>
      </c>
      <c r="C755" t="s">
        <v>605</v>
      </c>
      <c r="D755" t="str">
        <f>A755&amp;VLOOKUP("key_separator", Keys!$B:$C, 2, FALSE)&amp;B755&amp;VLOOKUP("key_separator", Keys!$B:$C, 2, FALSE)&amp;C755</f>
        <v>IL|hydrogen|production</v>
      </c>
      <c r="E755" s="17">
        <v>21708400000000</v>
      </c>
      <c r="F755" s="17">
        <v>20616300000000</v>
      </c>
      <c r="G755" s="17">
        <v>20576300000000</v>
      </c>
      <c r="H755" s="17">
        <v>20602700000000</v>
      </c>
      <c r="I755" s="17">
        <v>20805900000000</v>
      </c>
      <c r="J755" s="17">
        <v>20760700000000</v>
      </c>
      <c r="K755" s="17">
        <v>20523200000000</v>
      </c>
      <c r="L755" s="17">
        <v>20469600000000</v>
      </c>
      <c r="M755" s="17">
        <v>20568900000000</v>
      </c>
      <c r="N755" s="17">
        <v>20992000000000</v>
      </c>
      <c r="O755" s="17">
        <v>21192700000000</v>
      </c>
      <c r="P755" s="17">
        <v>21249000000000</v>
      </c>
      <c r="Q755" s="17">
        <v>21629300000000</v>
      </c>
      <c r="R755" s="17">
        <v>21826600000000</v>
      </c>
      <c r="S755" s="17">
        <v>21988000000000</v>
      </c>
      <c r="T755" s="17">
        <v>22014700000000</v>
      </c>
      <c r="U755" s="17">
        <v>22150000000000</v>
      </c>
      <c r="V755" s="17">
        <v>22248600000000</v>
      </c>
      <c r="W755" s="17">
        <v>22455300000000</v>
      </c>
      <c r="X755" s="17">
        <v>22905500000000</v>
      </c>
      <c r="Y755" s="17">
        <v>23209800000000</v>
      </c>
      <c r="Z755" s="17">
        <v>23371100000000</v>
      </c>
      <c r="AA755" s="17">
        <v>23605500000000</v>
      </c>
      <c r="AB755" s="17">
        <v>23758900000000</v>
      </c>
      <c r="AC755" s="17">
        <v>23877800000000</v>
      </c>
      <c r="AD755" s="17">
        <v>24015400000000</v>
      </c>
    </row>
    <row r="756" spans="1:30" x14ac:dyDescent="0.25">
      <c r="A756" t="s">
        <v>329</v>
      </c>
      <c r="B756" t="s">
        <v>629</v>
      </c>
      <c r="C756" t="s">
        <v>608</v>
      </c>
      <c r="D756" t="str">
        <f>A756&amp;VLOOKUP("key_separator", Keys!$B:$C, 2, FALSE)&amp;B756&amp;VLOOKUP("key_separator", Keys!$B:$C, 2, FALSE)&amp;C756</f>
        <v>IL|hydrogen|imports</v>
      </c>
      <c r="E756" s="17">
        <v>5397370000000</v>
      </c>
      <c r="F756" s="17">
        <v>6331580000000</v>
      </c>
      <c r="G756" s="17">
        <v>6364220000000</v>
      </c>
      <c r="H756" s="17">
        <v>6405700000000</v>
      </c>
      <c r="I756" s="17">
        <v>6093240000000</v>
      </c>
      <c r="J756" s="17">
        <v>6146130000000</v>
      </c>
      <c r="K756" s="17">
        <v>6453880000000</v>
      </c>
      <c r="L756" s="17">
        <v>6556160000000</v>
      </c>
      <c r="M756" s="17">
        <v>6528410000000</v>
      </c>
      <c r="N756" s="17">
        <v>6192330000000</v>
      </c>
      <c r="O756" s="17">
        <v>6084190000000</v>
      </c>
      <c r="P756" s="17">
        <v>6133360000000</v>
      </c>
      <c r="Q756" s="17">
        <v>5830920000000</v>
      </c>
      <c r="R756" s="17">
        <v>5719290000000</v>
      </c>
      <c r="S756" s="17">
        <v>5695080000000</v>
      </c>
      <c r="T756" s="17">
        <v>5799480000000</v>
      </c>
      <c r="U756" s="17">
        <v>5812100000000</v>
      </c>
      <c r="V756" s="17">
        <v>5890700000000</v>
      </c>
      <c r="W756" s="17">
        <v>5850800000000</v>
      </c>
      <c r="X756" s="17">
        <v>5572000000000</v>
      </c>
      <c r="Y756" s="17">
        <v>5452340000000</v>
      </c>
      <c r="Z756" s="17">
        <v>12419600000000</v>
      </c>
      <c r="AA756" s="17">
        <v>14338100000000</v>
      </c>
      <c r="AB756" s="17">
        <v>12365500000000</v>
      </c>
      <c r="AC756" s="17">
        <v>11162700000000</v>
      </c>
      <c r="AD756" s="17">
        <v>14874300000000</v>
      </c>
    </row>
    <row r="757" spans="1:30" x14ac:dyDescent="0.25">
      <c r="A757" t="s">
        <v>329</v>
      </c>
      <c r="B757" t="s">
        <v>629</v>
      </c>
      <c r="C757" t="s">
        <v>610</v>
      </c>
      <c r="D757" t="str">
        <f>A757&amp;VLOOKUP("key_separator", Keys!$B:$C, 2, FALSE)&amp;B757&amp;VLOOKUP("key_separator", Keys!$B:$C, 2, FALSE)&amp;C757</f>
        <v>IL|hydrogen|exports</v>
      </c>
      <c r="E757" s="17">
        <v>0</v>
      </c>
      <c r="F757" s="17">
        <v>0</v>
      </c>
      <c r="G757" s="17">
        <v>0</v>
      </c>
      <c r="H757" s="17">
        <v>0</v>
      </c>
      <c r="I757" s="17">
        <v>0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0</v>
      </c>
      <c r="Q757" s="17">
        <v>0</v>
      </c>
      <c r="R757" s="17">
        <v>0</v>
      </c>
      <c r="S757" s="17">
        <v>0</v>
      </c>
      <c r="T757" s="17">
        <v>0</v>
      </c>
      <c r="U757" s="17">
        <v>0</v>
      </c>
      <c r="V757" s="17">
        <v>0</v>
      </c>
      <c r="W757" s="17">
        <v>0</v>
      </c>
      <c r="X757" s="17">
        <v>0</v>
      </c>
      <c r="Y757" s="17">
        <v>0</v>
      </c>
      <c r="Z757" s="17">
        <v>0</v>
      </c>
      <c r="AA757" s="17">
        <v>0</v>
      </c>
      <c r="AB757" s="17">
        <v>0</v>
      </c>
      <c r="AC757" s="17">
        <v>0</v>
      </c>
      <c r="AD757" s="17">
        <v>0</v>
      </c>
    </row>
    <row r="758" spans="1:30" x14ac:dyDescent="0.25">
      <c r="A758" t="s">
        <v>333</v>
      </c>
      <c r="B758" t="s">
        <v>6629</v>
      </c>
      <c r="C758" t="s">
        <v>605</v>
      </c>
      <c r="D758" t="str">
        <f>A758&amp;VLOOKUP("key_separator", Keys!$B:$C, 2, FALSE)&amp;B758&amp;VLOOKUP("key_separator", Keys!$B:$C, 2, FALSE)&amp;C758</f>
        <v>IN|electricity|production</v>
      </c>
      <c r="E758" s="17">
        <v>0</v>
      </c>
      <c r="F758" s="17">
        <v>0</v>
      </c>
      <c r="G758" s="17">
        <v>0</v>
      </c>
      <c r="H758" s="17">
        <v>0</v>
      </c>
      <c r="I758" s="17">
        <v>0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0</v>
      </c>
      <c r="Q758" s="17">
        <v>0</v>
      </c>
      <c r="R758" s="17">
        <v>0</v>
      </c>
      <c r="S758" s="17">
        <v>0</v>
      </c>
      <c r="T758" s="17">
        <v>0</v>
      </c>
      <c r="U758" s="17">
        <v>0</v>
      </c>
      <c r="V758" s="17">
        <v>0</v>
      </c>
      <c r="W758" s="17">
        <v>0</v>
      </c>
      <c r="X758" s="17">
        <v>0</v>
      </c>
      <c r="Y758" s="17">
        <v>0</v>
      </c>
      <c r="Z758" s="17">
        <v>0</v>
      </c>
      <c r="AA758" s="17">
        <v>0</v>
      </c>
      <c r="AB758" s="17">
        <v>0</v>
      </c>
      <c r="AC758" s="17">
        <v>0</v>
      </c>
      <c r="AD758" s="17">
        <v>0</v>
      </c>
    </row>
    <row r="759" spans="1:30" x14ac:dyDescent="0.25">
      <c r="A759" t="s">
        <v>333</v>
      </c>
      <c r="B759" t="s">
        <v>6629</v>
      </c>
      <c r="C759" t="s">
        <v>608</v>
      </c>
      <c r="D759" t="str">
        <f>A759&amp;VLOOKUP("key_separator", Keys!$B:$C, 2, FALSE)&amp;B759&amp;VLOOKUP("key_separator", Keys!$B:$C, 2, FALSE)&amp;C759</f>
        <v>IN|electricity|imports</v>
      </c>
      <c r="E759" s="17">
        <v>0</v>
      </c>
      <c r="F759" s="17">
        <v>0</v>
      </c>
      <c r="G759" s="17">
        <v>0</v>
      </c>
      <c r="H759" s="17">
        <v>0</v>
      </c>
      <c r="I759" s="17">
        <v>0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0</v>
      </c>
      <c r="Q759" s="17">
        <v>0</v>
      </c>
      <c r="R759" s="17">
        <v>0</v>
      </c>
      <c r="S759" s="17">
        <v>0</v>
      </c>
      <c r="T759" s="17">
        <v>0</v>
      </c>
      <c r="U759" s="17">
        <v>0</v>
      </c>
      <c r="V759" s="17">
        <v>0</v>
      </c>
      <c r="W759" s="17">
        <v>0</v>
      </c>
      <c r="X759" s="17">
        <v>0</v>
      </c>
      <c r="Y759" s="17">
        <v>0</v>
      </c>
      <c r="Z759" s="17">
        <v>0</v>
      </c>
      <c r="AA759" s="17">
        <v>0</v>
      </c>
      <c r="AB759" s="17">
        <v>0</v>
      </c>
      <c r="AC759" s="17">
        <v>0</v>
      </c>
      <c r="AD759" s="17">
        <v>0</v>
      </c>
    </row>
    <row r="760" spans="1:30" x14ac:dyDescent="0.25">
      <c r="A760" t="s">
        <v>333</v>
      </c>
      <c r="B760" t="s">
        <v>6629</v>
      </c>
      <c r="C760" t="s">
        <v>610</v>
      </c>
      <c r="D760" t="str">
        <f>A760&amp;VLOOKUP("key_separator", Keys!$B:$C, 2, FALSE)&amp;B760&amp;VLOOKUP("key_separator", Keys!$B:$C, 2, FALSE)&amp;C760</f>
        <v>IN|electricity|exports</v>
      </c>
      <c r="E760" s="17">
        <v>0</v>
      </c>
      <c r="F760" s="17">
        <v>0</v>
      </c>
      <c r="G760" s="17">
        <v>0</v>
      </c>
      <c r="H760" s="17">
        <v>0</v>
      </c>
      <c r="I760" s="17">
        <v>0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0</v>
      </c>
      <c r="Q760" s="17">
        <v>0</v>
      </c>
      <c r="R760" s="17">
        <v>0</v>
      </c>
      <c r="S760" s="17">
        <v>0</v>
      </c>
      <c r="T760" s="17">
        <v>0</v>
      </c>
      <c r="U760" s="17">
        <v>0</v>
      </c>
      <c r="V760" s="17">
        <v>0</v>
      </c>
      <c r="W760" s="17">
        <v>0</v>
      </c>
      <c r="X760" s="17">
        <v>0</v>
      </c>
      <c r="Y760" s="17">
        <v>0</v>
      </c>
      <c r="Z760" s="17">
        <v>0</v>
      </c>
      <c r="AA760" s="17">
        <v>0</v>
      </c>
      <c r="AB760" s="17">
        <v>0</v>
      </c>
      <c r="AC760" s="17">
        <v>0</v>
      </c>
      <c r="AD760" s="17">
        <v>0</v>
      </c>
    </row>
    <row r="761" spans="1:30" x14ac:dyDescent="0.25">
      <c r="A761" t="s">
        <v>333</v>
      </c>
      <c r="B761" t="s">
        <v>6610</v>
      </c>
      <c r="C761" t="s">
        <v>605</v>
      </c>
      <c r="D761" t="str">
        <f>A761&amp;VLOOKUP("key_separator", Keys!$B:$C, 2, FALSE)&amp;B761&amp;VLOOKUP("key_separator", Keys!$B:$C, 2, FALSE)&amp;C761</f>
        <v>IN|hard coal|production</v>
      </c>
      <c r="E761" s="17">
        <v>413016000000000</v>
      </c>
      <c r="F761" s="17">
        <v>410795000000000</v>
      </c>
      <c r="G761" s="17">
        <v>350309000000000</v>
      </c>
      <c r="H761" s="17">
        <v>328965000000000</v>
      </c>
      <c r="I761" s="17">
        <v>317032000000000</v>
      </c>
      <c r="J761" s="17">
        <v>322399000000000</v>
      </c>
      <c r="K761" s="17">
        <v>307384000000000</v>
      </c>
      <c r="L761" s="17">
        <v>302794000000000</v>
      </c>
      <c r="M761" s="17">
        <v>312743000000000</v>
      </c>
      <c r="N761" s="17">
        <v>280374000000000</v>
      </c>
      <c r="O761" s="17">
        <v>280819000000000</v>
      </c>
      <c r="P761" s="17">
        <v>281973000000000</v>
      </c>
      <c r="Q761" s="17">
        <v>258224000000000</v>
      </c>
      <c r="R761" s="17">
        <v>261846000000000</v>
      </c>
      <c r="S761" s="17">
        <v>255122000000000</v>
      </c>
      <c r="T761" s="17">
        <v>242186000000000</v>
      </c>
      <c r="U761" s="17">
        <v>236847000000000</v>
      </c>
      <c r="V761" s="17">
        <v>259657000000000</v>
      </c>
      <c r="W761" s="17">
        <v>263342000000000</v>
      </c>
      <c r="X761" s="17">
        <v>261429000000000</v>
      </c>
      <c r="Y761" s="17">
        <v>262634000000000</v>
      </c>
      <c r="Z761" s="17">
        <v>271735000000000</v>
      </c>
      <c r="AA761" s="17">
        <v>283522000000000</v>
      </c>
      <c r="AB761" s="17">
        <v>293329000000000</v>
      </c>
      <c r="AC761" s="17">
        <v>307450000000000</v>
      </c>
      <c r="AD761" s="17">
        <v>305479000000000</v>
      </c>
    </row>
    <row r="762" spans="1:30" x14ac:dyDescent="0.25">
      <c r="A762" t="s">
        <v>333</v>
      </c>
      <c r="B762" t="s">
        <v>6610</v>
      </c>
      <c r="C762" t="s">
        <v>608</v>
      </c>
      <c r="D762" t="str">
        <f>A762&amp;VLOOKUP("key_separator", Keys!$B:$C, 2, FALSE)&amp;B762&amp;VLOOKUP("key_separator", Keys!$B:$C, 2, FALSE)&amp;C762</f>
        <v>IN|hard coal|imports</v>
      </c>
      <c r="E762" s="17">
        <v>286683000000000</v>
      </c>
      <c r="F762" s="17">
        <v>389857000000000</v>
      </c>
      <c r="G762" s="17">
        <v>454976000000000</v>
      </c>
      <c r="H762" s="17">
        <v>438456000000000</v>
      </c>
      <c r="I762" s="17">
        <v>508785000000000</v>
      </c>
      <c r="J762" s="17">
        <v>588138000000000</v>
      </c>
      <c r="K762" s="17">
        <v>643762000000000</v>
      </c>
      <c r="L762" s="17">
        <v>652860000000000</v>
      </c>
      <c r="M762" s="17">
        <v>630691000000000</v>
      </c>
      <c r="N762" s="17">
        <v>633239000000000</v>
      </c>
      <c r="O762" s="17">
        <v>613410000000000</v>
      </c>
      <c r="P762" s="17">
        <v>615454000000000</v>
      </c>
      <c r="Q762" s="17">
        <v>637606000000000</v>
      </c>
      <c r="R762" s="17">
        <v>632732000000000</v>
      </c>
      <c r="S762" s="17">
        <v>641539000000000</v>
      </c>
      <c r="T762" s="17">
        <v>654509000000000</v>
      </c>
      <c r="U762" s="17">
        <v>652838000000000</v>
      </c>
      <c r="V762" s="17">
        <v>618238000000000</v>
      </c>
      <c r="W762" s="17">
        <v>600021000000000</v>
      </c>
      <c r="X762" s="17">
        <v>583300000000000</v>
      </c>
      <c r="Y762" s="17">
        <v>568543000000000</v>
      </c>
      <c r="Z762" s="17">
        <v>559772000000000</v>
      </c>
      <c r="AA762" s="17">
        <v>552243000000000</v>
      </c>
      <c r="AB762" s="17">
        <v>545465000000000</v>
      </c>
      <c r="AC762" s="17">
        <v>535612000000000</v>
      </c>
      <c r="AD762" s="17">
        <v>533520000000000</v>
      </c>
    </row>
    <row r="763" spans="1:30" x14ac:dyDescent="0.25">
      <c r="A763" t="s">
        <v>333</v>
      </c>
      <c r="B763" t="s">
        <v>6610</v>
      </c>
      <c r="C763" t="s">
        <v>610</v>
      </c>
      <c r="D763" t="str">
        <f>A763&amp;VLOOKUP("key_separator", Keys!$B:$C, 2, FALSE)&amp;B763&amp;VLOOKUP("key_separator", Keys!$B:$C, 2, FALSE)&amp;C763</f>
        <v>IN|hard coal|exports</v>
      </c>
      <c r="E763" s="17">
        <v>46266900000000</v>
      </c>
      <c r="F763" s="17">
        <v>46018000000000</v>
      </c>
      <c r="G763" s="17">
        <v>39242300000000</v>
      </c>
      <c r="H763" s="17">
        <v>36851300000000</v>
      </c>
      <c r="I763" s="17">
        <v>35514600000000</v>
      </c>
      <c r="J763" s="17">
        <v>36115800000000</v>
      </c>
      <c r="K763" s="17">
        <v>34433700000000</v>
      </c>
      <c r="L763" s="17">
        <v>33919600000000</v>
      </c>
      <c r="M763" s="17">
        <v>35034100000000</v>
      </c>
      <c r="N763" s="17">
        <v>31408100000000</v>
      </c>
      <c r="O763" s="17">
        <v>31457900000000</v>
      </c>
      <c r="P763" s="17">
        <v>31587100000000</v>
      </c>
      <c r="Q763" s="17">
        <v>28926700000000</v>
      </c>
      <c r="R763" s="17">
        <v>29332500000000</v>
      </c>
      <c r="S763" s="17">
        <v>28579300000000</v>
      </c>
      <c r="T763" s="17">
        <v>27130200000000</v>
      </c>
      <c r="U763" s="17">
        <v>26532100000000</v>
      </c>
      <c r="V763" s="17">
        <v>29087300000000</v>
      </c>
      <c r="W763" s="17">
        <v>29500100000000</v>
      </c>
      <c r="X763" s="17">
        <v>29285800000000</v>
      </c>
      <c r="Y763" s="17">
        <v>29420800000000</v>
      </c>
      <c r="Z763" s="17">
        <v>30440200000000</v>
      </c>
      <c r="AA763" s="17">
        <v>31760700000000</v>
      </c>
      <c r="AB763" s="17">
        <v>32859300000000</v>
      </c>
      <c r="AC763" s="17">
        <v>34441200000000</v>
      </c>
      <c r="AD763" s="17">
        <v>34220400000000</v>
      </c>
    </row>
    <row r="764" spans="1:30" x14ac:dyDescent="0.25">
      <c r="A764" t="s">
        <v>333</v>
      </c>
      <c r="B764" t="s">
        <v>6611</v>
      </c>
      <c r="C764" t="s">
        <v>605</v>
      </c>
      <c r="D764" t="str">
        <f>A764&amp;VLOOKUP("key_separator", Keys!$B:$C, 2, FALSE)&amp;B764&amp;VLOOKUP("key_separator", Keys!$B:$C, 2, FALSE)&amp;C764</f>
        <v>IN|natural gas|production</v>
      </c>
      <c r="E764" s="17">
        <v>3371290000000</v>
      </c>
      <c r="F764" s="17">
        <v>3381760000000</v>
      </c>
      <c r="G764" s="17">
        <v>3376220000000</v>
      </c>
      <c r="H764" s="17">
        <v>3546220000000</v>
      </c>
      <c r="I764" s="17">
        <v>3720680000000</v>
      </c>
      <c r="J764" s="17">
        <v>3941860000000</v>
      </c>
      <c r="K764" s="17">
        <v>4135630000000</v>
      </c>
      <c r="L764" s="17">
        <v>4359770000000</v>
      </c>
      <c r="M764" s="17">
        <v>4546000000000</v>
      </c>
      <c r="N764" s="17">
        <v>4715730000000</v>
      </c>
      <c r="O764" s="17">
        <v>4851000000000</v>
      </c>
      <c r="P764" s="17">
        <v>4992840000000</v>
      </c>
      <c r="Q764" s="17">
        <v>5103010000000</v>
      </c>
      <c r="R764" s="17">
        <v>5191860000000</v>
      </c>
      <c r="S764" s="17">
        <v>5272880000000</v>
      </c>
      <c r="T764" s="17">
        <v>5361830000000</v>
      </c>
      <c r="U764" s="17">
        <v>5435790000000</v>
      </c>
      <c r="V764" s="17">
        <v>5535160000000</v>
      </c>
      <c r="W764" s="17">
        <v>5623740000000</v>
      </c>
      <c r="X764" s="17">
        <v>5659440000000</v>
      </c>
      <c r="Y764" s="17">
        <v>5731730000000</v>
      </c>
      <c r="Z764" s="17">
        <v>5876880000000</v>
      </c>
      <c r="AA764" s="17">
        <v>5967410000000</v>
      </c>
      <c r="AB764" s="17">
        <v>6041370000000</v>
      </c>
      <c r="AC764" s="17">
        <v>6059350000000</v>
      </c>
      <c r="AD764" s="17">
        <v>6076480000000</v>
      </c>
    </row>
    <row r="765" spans="1:30" x14ac:dyDescent="0.25">
      <c r="A765" t="s">
        <v>333</v>
      </c>
      <c r="B765" t="s">
        <v>6611</v>
      </c>
      <c r="C765" t="s">
        <v>608</v>
      </c>
      <c r="D765" t="str">
        <f>A765&amp;VLOOKUP("key_separator", Keys!$B:$C, 2, FALSE)&amp;B765&amp;VLOOKUP("key_separator", Keys!$B:$C, 2, FALSE)&amp;C765</f>
        <v>IN|natural gas|imports</v>
      </c>
      <c r="E765" s="17">
        <v>2354310000000000</v>
      </c>
      <c r="F765" s="17">
        <v>2264070000000000</v>
      </c>
      <c r="G765" s="17">
        <v>2279310000000000</v>
      </c>
      <c r="H765" s="17">
        <v>2401770000000000</v>
      </c>
      <c r="I765" s="17">
        <v>2487690000000000</v>
      </c>
      <c r="J765" s="17">
        <v>2620510000000000</v>
      </c>
      <c r="K765" s="17">
        <v>2712200000000000</v>
      </c>
      <c r="L765" s="17">
        <v>2838940000000000</v>
      </c>
      <c r="M765" s="17">
        <v>2950870000000000</v>
      </c>
      <c r="N765" s="17">
        <v>3065050000000000</v>
      </c>
      <c r="O765" s="17">
        <v>3163360000000000</v>
      </c>
      <c r="P765" s="17">
        <v>3219930000000000</v>
      </c>
      <c r="Q765" s="17">
        <v>3266370000000000</v>
      </c>
      <c r="R765" s="17">
        <v>3322680000000000</v>
      </c>
      <c r="S765" s="17">
        <v>3376750000000000</v>
      </c>
      <c r="T765" s="17">
        <v>3435320000000000</v>
      </c>
      <c r="U765" s="17">
        <v>3481480000000000</v>
      </c>
      <c r="V765" s="17">
        <v>3544270000000000</v>
      </c>
      <c r="W765" s="17">
        <v>3602990000000000</v>
      </c>
      <c r="X765" s="17">
        <v>3642170000000000</v>
      </c>
      <c r="Y765" s="17">
        <v>3695800000000000</v>
      </c>
      <c r="Z765" s="17">
        <v>3765820000000000</v>
      </c>
      <c r="AA765" s="17">
        <v>3810820000000000</v>
      </c>
      <c r="AB765" s="17">
        <v>3847300000000000</v>
      </c>
      <c r="AC765" s="17">
        <v>3858700000000000</v>
      </c>
      <c r="AD765" s="17">
        <v>3872740000000000</v>
      </c>
    </row>
    <row r="766" spans="1:30" x14ac:dyDescent="0.25">
      <c r="A766" t="s">
        <v>333</v>
      </c>
      <c r="B766" t="s">
        <v>6611</v>
      </c>
      <c r="C766" t="s">
        <v>610</v>
      </c>
      <c r="D766" t="str">
        <f>A766&amp;VLOOKUP("key_separator", Keys!$B:$C, 2, FALSE)&amp;B766&amp;VLOOKUP("key_separator", Keys!$B:$C, 2, FALSE)&amp;C766</f>
        <v>IN|natural gas|exports</v>
      </c>
      <c r="E766" s="17">
        <v>1409520000000000</v>
      </c>
      <c r="F766" s="17">
        <v>1413900000000000</v>
      </c>
      <c r="G766" s="17">
        <v>1411580000000000</v>
      </c>
      <c r="H766" s="17">
        <v>1482660000000000</v>
      </c>
      <c r="I766" s="17">
        <v>1555600000000000</v>
      </c>
      <c r="J766" s="17">
        <v>1648070000000000</v>
      </c>
      <c r="K766" s="17">
        <v>1729090000000000</v>
      </c>
      <c r="L766" s="17">
        <v>1822800000000000</v>
      </c>
      <c r="M766" s="17">
        <v>1900660000000000</v>
      </c>
      <c r="N766" s="17">
        <v>1971630000000000</v>
      </c>
      <c r="O766" s="17">
        <v>2028180000000000</v>
      </c>
      <c r="P766" s="17">
        <v>2087480000000000</v>
      </c>
      <c r="Q766" s="17">
        <v>2133550000000000</v>
      </c>
      <c r="R766" s="17">
        <v>2170700000000000</v>
      </c>
      <c r="S766" s="17">
        <v>2204570000000000</v>
      </c>
      <c r="T766" s="17">
        <v>2241760000000000</v>
      </c>
      <c r="U766" s="17">
        <v>2272680000000000</v>
      </c>
      <c r="V766" s="17">
        <v>2314220000000000</v>
      </c>
      <c r="W766" s="17">
        <v>2351260000000000</v>
      </c>
      <c r="X766" s="17">
        <v>2366190000000000</v>
      </c>
      <c r="Y766" s="17">
        <v>2396410000000000</v>
      </c>
      <c r="Z766" s="17">
        <v>2457100000000000</v>
      </c>
      <c r="AA766" s="17">
        <v>2494950000000000</v>
      </c>
      <c r="AB766" s="17">
        <v>2525870000000000</v>
      </c>
      <c r="AC766" s="17">
        <v>2533390000000000</v>
      </c>
      <c r="AD766" s="17">
        <v>2540550000000000</v>
      </c>
    </row>
    <row r="767" spans="1:30" x14ac:dyDescent="0.25">
      <c r="A767" t="s">
        <v>333</v>
      </c>
      <c r="B767" t="s">
        <v>626</v>
      </c>
      <c r="C767" t="s">
        <v>605</v>
      </c>
      <c r="D767" t="str">
        <f>A767&amp;VLOOKUP("key_separator", Keys!$B:$C, 2, FALSE)&amp;B767&amp;VLOOKUP("key_separator", Keys!$B:$C, 2, FALSE)&amp;C767</f>
        <v>IN|nuclear|production</v>
      </c>
      <c r="E767" s="17">
        <v>0</v>
      </c>
      <c r="F767" s="17">
        <v>0</v>
      </c>
      <c r="G767" s="17">
        <v>0</v>
      </c>
      <c r="H767" s="17">
        <v>0</v>
      </c>
      <c r="I767" s="17">
        <v>0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0</v>
      </c>
      <c r="Q767" s="17">
        <v>0</v>
      </c>
      <c r="R767" s="17">
        <v>0</v>
      </c>
      <c r="S767" s="17">
        <v>0</v>
      </c>
      <c r="T767" s="17">
        <v>0</v>
      </c>
      <c r="U767" s="17">
        <v>0</v>
      </c>
      <c r="V767" s="17">
        <v>0</v>
      </c>
      <c r="W767" s="17">
        <v>0</v>
      </c>
      <c r="X767" s="17">
        <v>0</v>
      </c>
      <c r="Y767" s="17">
        <v>0</v>
      </c>
      <c r="Z767" s="17">
        <v>0</v>
      </c>
      <c r="AA767" s="17">
        <v>0</v>
      </c>
      <c r="AB767" s="17">
        <v>0</v>
      </c>
      <c r="AC767" s="17">
        <v>0</v>
      </c>
      <c r="AD767" s="17">
        <v>0</v>
      </c>
    </row>
    <row r="768" spans="1:30" x14ac:dyDescent="0.25">
      <c r="A768" t="s">
        <v>333</v>
      </c>
      <c r="B768" t="s">
        <v>626</v>
      </c>
      <c r="C768" t="s">
        <v>608</v>
      </c>
      <c r="D768" t="str">
        <f>A768&amp;VLOOKUP("key_separator", Keys!$B:$C, 2, FALSE)&amp;B768&amp;VLOOKUP("key_separator", Keys!$B:$C, 2, FALSE)&amp;C768</f>
        <v>IN|nuclear|imports</v>
      </c>
      <c r="E768" s="17">
        <v>0</v>
      </c>
      <c r="F768" s="17">
        <v>0</v>
      </c>
      <c r="G768" s="17">
        <v>0</v>
      </c>
      <c r="H768" s="17">
        <v>0</v>
      </c>
      <c r="I768" s="17">
        <v>0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0</v>
      </c>
      <c r="Q768" s="17">
        <v>0</v>
      </c>
      <c r="R768" s="17">
        <v>0</v>
      </c>
      <c r="S768" s="17">
        <v>0</v>
      </c>
      <c r="T768" s="17">
        <v>0</v>
      </c>
      <c r="U768" s="17">
        <v>0</v>
      </c>
      <c r="V768" s="17">
        <v>0</v>
      </c>
      <c r="W768" s="17">
        <v>0</v>
      </c>
      <c r="X768" s="17">
        <v>0</v>
      </c>
      <c r="Y768" s="17">
        <v>0</v>
      </c>
      <c r="Z768" s="17">
        <v>0</v>
      </c>
      <c r="AA768" s="17">
        <v>0</v>
      </c>
      <c r="AB768" s="17">
        <v>0</v>
      </c>
      <c r="AC768" s="17">
        <v>0</v>
      </c>
      <c r="AD768" s="17">
        <v>0</v>
      </c>
    </row>
    <row r="769" spans="1:30" x14ac:dyDescent="0.25">
      <c r="A769" t="s">
        <v>333</v>
      </c>
      <c r="B769" t="s">
        <v>626</v>
      </c>
      <c r="C769" t="s">
        <v>610</v>
      </c>
      <c r="D769" t="str">
        <f>A769&amp;VLOOKUP("key_separator", Keys!$B:$C, 2, FALSE)&amp;B769&amp;VLOOKUP("key_separator", Keys!$B:$C, 2, FALSE)&amp;C769</f>
        <v>IN|nuclear|exports</v>
      </c>
      <c r="E769" s="17">
        <v>0</v>
      </c>
      <c r="F769" s="17">
        <v>0</v>
      </c>
      <c r="G769" s="17">
        <v>0</v>
      </c>
      <c r="H769" s="17">
        <v>0</v>
      </c>
      <c r="I769" s="17">
        <v>0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0</v>
      </c>
      <c r="Q769" s="17">
        <v>0</v>
      </c>
      <c r="R769" s="17">
        <v>0</v>
      </c>
      <c r="S769" s="17">
        <v>0</v>
      </c>
      <c r="T769" s="17">
        <v>0</v>
      </c>
      <c r="U769" s="17">
        <v>0</v>
      </c>
      <c r="V769" s="17">
        <v>0</v>
      </c>
      <c r="W769" s="17">
        <v>0</v>
      </c>
      <c r="X769" s="17">
        <v>0</v>
      </c>
      <c r="Y769" s="17">
        <v>0</v>
      </c>
      <c r="Z769" s="17">
        <v>0</v>
      </c>
      <c r="AA769" s="17">
        <v>0</v>
      </c>
      <c r="AB769" s="17">
        <v>0</v>
      </c>
      <c r="AC769" s="17">
        <v>0</v>
      </c>
      <c r="AD769" s="17">
        <v>0</v>
      </c>
    </row>
    <row r="770" spans="1:30" x14ac:dyDescent="0.25">
      <c r="A770" t="s">
        <v>333</v>
      </c>
      <c r="B770" t="s">
        <v>6630</v>
      </c>
      <c r="C770" t="s">
        <v>605</v>
      </c>
      <c r="D770" t="str">
        <f>A770&amp;VLOOKUP("key_separator", Keys!$B:$C, 2, FALSE)&amp;B770&amp;VLOOKUP("key_separator", Keys!$B:$C, 2, FALSE)&amp;C770</f>
        <v>IN|hydro|production</v>
      </c>
      <c r="E770" s="17">
        <v>0</v>
      </c>
      <c r="F770" s="17">
        <v>0</v>
      </c>
      <c r="G770" s="17">
        <v>0</v>
      </c>
      <c r="H770" s="17">
        <v>0</v>
      </c>
      <c r="I770" s="17">
        <v>0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0</v>
      </c>
      <c r="Q770" s="17">
        <v>0</v>
      </c>
      <c r="R770" s="17">
        <v>0</v>
      </c>
      <c r="S770" s="17">
        <v>0</v>
      </c>
      <c r="T770" s="17">
        <v>0</v>
      </c>
      <c r="U770" s="17">
        <v>0</v>
      </c>
      <c r="V770" s="17">
        <v>0</v>
      </c>
      <c r="W770" s="17">
        <v>0</v>
      </c>
      <c r="X770" s="17">
        <v>0</v>
      </c>
      <c r="Y770" s="17">
        <v>0</v>
      </c>
      <c r="Z770" s="17">
        <v>0</v>
      </c>
      <c r="AA770" s="17">
        <v>0</v>
      </c>
      <c r="AB770" s="17">
        <v>0</v>
      </c>
      <c r="AC770" s="17">
        <v>0</v>
      </c>
      <c r="AD770" s="17">
        <v>0</v>
      </c>
    </row>
    <row r="771" spans="1:30" x14ac:dyDescent="0.25">
      <c r="A771" t="s">
        <v>333</v>
      </c>
      <c r="B771" t="s">
        <v>6630</v>
      </c>
      <c r="C771" t="s">
        <v>608</v>
      </c>
      <c r="D771" t="str">
        <f>A771&amp;VLOOKUP("key_separator", Keys!$B:$C, 2, FALSE)&amp;B771&amp;VLOOKUP("key_separator", Keys!$B:$C, 2, FALSE)&amp;C771</f>
        <v>IN|hydro|imports</v>
      </c>
      <c r="E771" s="17">
        <v>0</v>
      </c>
      <c r="F771" s="17">
        <v>0</v>
      </c>
      <c r="G771" s="17">
        <v>0</v>
      </c>
      <c r="H771" s="17">
        <v>0</v>
      </c>
      <c r="I771" s="17">
        <v>0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0</v>
      </c>
      <c r="Q771" s="17">
        <v>0</v>
      </c>
      <c r="R771" s="17">
        <v>0</v>
      </c>
      <c r="S771" s="17">
        <v>0</v>
      </c>
      <c r="T771" s="17">
        <v>0</v>
      </c>
      <c r="U771" s="17">
        <v>0</v>
      </c>
      <c r="V771" s="17">
        <v>0</v>
      </c>
      <c r="W771" s="17">
        <v>0</v>
      </c>
      <c r="X771" s="17">
        <v>0</v>
      </c>
      <c r="Y771" s="17">
        <v>0</v>
      </c>
      <c r="Z771" s="17">
        <v>0</v>
      </c>
      <c r="AA771" s="17">
        <v>0</v>
      </c>
      <c r="AB771" s="17">
        <v>0</v>
      </c>
      <c r="AC771" s="17">
        <v>0</v>
      </c>
      <c r="AD771" s="17">
        <v>0</v>
      </c>
    </row>
    <row r="772" spans="1:30" x14ac:dyDescent="0.25">
      <c r="A772" t="s">
        <v>333</v>
      </c>
      <c r="B772" t="s">
        <v>6630</v>
      </c>
      <c r="C772" t="s">
        <v>610</v>
      </c>
      <c r="D772" t="str">
        <f>A772&amp;VLOOKUP("key_separator", Keys!$B:$C, 2, FALSE)&amp;B772&amp;VLOOKUP("key_separator", Keys!$B:$C, 2, FALSE)&amp;C772</f>
        <v>IN|hydro|exports</v>
      </c>
      <c r="E772" s="17">
        <v>0</v>
      </c>
      <c r="F772" s="17">
        <v>0</v>
      </c>
      <c r="G772" s="17">
        <v>0</v>
      </c>
      <c r="H772" s="17">
        <v>0</v>
      </c>
      <c r="I772" s="17">
        <v>0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0</v>
      </c>
      <c r="Q772" s="17">
        <v>0</v>
      </c>
      <c r="R772" s="17">
        <v>0</v>
      </c>
      <c r="S772" s="17">
        <v>0</v>
      </c>
      <c r="T772" s="17">
        <v>0</v>
      </c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0</v>
      </c>
      <c r="AA772" s="17">
        <v>0</v>
      </c>
      <c r="AB772" s="17">
        <v>0</v>
      </c>
      <c r="AC772" s="17">
        <v>0</v>
      </c>
      <c r="AD772" s="17">
        <v>0</v>
      </c>
    </row>
    <row r="773" spans="1:30" x14ac:dyDescent="0.25">
      <c r="A773" t="s">
        <v>333</v>
      </c>
      <c r="B773" t="s">
        <v>6631</v>
      </c>
      <c r="C773" t="s">
        <v>605</v>
      </c>
      <c r="D773" t="str">
        <f>A773&amp;VLOOKUP("key_separator", Keys!$B:$C, 2, FALSE)&amp;B773&amp;VLOOKUP("key_separator", Keys!$B:$C, 2, FALSE)&amp;C773</f>
        <v>IN|wind|production</v>
      </c>
      <c r="E773" s="17">
        <v>0</v>
      </c>
      <c r="F773" s="17">
        <v>0</v>
      </c>
      <c r="G773" s="17">
        <v>0</v>
      </c>
      <c r="H773" s="17">
        <v>0</v>
      </c>
      <c r="I773" s="17">
        <v>0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0</v>
      </c>
      <c r="Q773" s="17">
        <v>0</v>
      </c>
      <c r="R773" s="17">
        <v>0</v>
      </c>
      <c r="S773" s="17">
        <v>0</v>
      </c>
      <c r="T773" s="17">
        <v>0</v>
      </c>
      <c r="U773" s="17">
        <v>0</v>
      </c>
      <c r="V773" s="17">
        <v>0</v>
      </c>
      <c r="W773" s="17">
        <v>0</v>
      </c>
      <c r="X773" s="17">
        <v>0</v>
      </c>
      <c r="Y773" s="17">
        <v>0</v>
      </c>
      <c r="Z773" s="17">
        <v>0</v>
      </c>
      <c r="AA773" s="17">
        <v>0</v>
      </c>
      <c r="AB773" s="17">
        <v>0</v>
      </c>
      <c r="AC773" s="17">
        <v>0</v>
      </c>
      <c r="AD773" s="17">
        <v>0</v>
      </c>
    </row>
    <row r="774" spans="1:30" x14ac:dyDescent="0.25">
      <c r="A774" t="s">
        <v>333</v>
      </c>
      <c r="B774" t="s">
        <v>6631</v>
      </c>
      <c r="C774" t="s">
        <v>608</v>
      </c>
      <c r="D774" t="str">
        <f>A774&amp;VLOOKUP("key_separator", Keys!$B:$C, 2, FALSE)&amp;B774&amp;VLOOKUP("key_separator", Keys!$B:$C, 2, FALSE)&amp;C774</f>
        <v>IN|wind|imports</v>
      </c>
      <c r="E774" s="17">
        <v>0</v>
      </c>
      <c r="F774" s="17">
        <v>0</v>
      </c>
      <c r="G774" s="17">
        <v>0</v>
      </c>
      <c r="H774" s="17">
        <v>0</v>
      </c>
      <c r="I774" s="17">
        <v>0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0</v>
      </c>
      <c r="Q774" s="17">
        <v>0</v>
      </c>
      <c r="R774" s="17">
        <v>0</v>
      </c>
      <c r="S774" s="17">
        <v>0</v>
      </c>
      <c r="T774" s="17">
        <v>0</v>
      </c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0</v>
      </c>
      <c r="AA774" s="17">
        <v>0</v>
      </c>
      <c r="AB774" s="17">
        <v>0</v>
      </c>
      <c r="AC774" s="17">
        <v>0</v>
      </c>
      <c r="AD774" s="17">
        <v>0</v>
      </c>
    </row>
    <row r="775" spans="1:30" x14ac:dyDescent="0.25">
      <c r="A775" t="s">
        <v>333</v>
      </c>
      <c r="B775" t="s">
        <v>6631</v>
      </c>
      <c r="C775" t="s">
        <v>610</v>
      </c>
      <c r="D775" t="str">
        <f>A775&amp;VLOOKUP("key_separator", Keys!$B:$C, 2, FALSE)&amp;B775&amp;VLOOKUP("key_separator", Keys!$B:$C, 2, FALSE)&amp;C775</f>
        <v>IN|wind|exports</v>
      </c>
      <c r="E775" s="17">
        <v>0</v>
      </c>
      <c r="F775" s="17">
        <v>0</v>
      </c>
      <c r="G775" s="17">
        <v>0</v>
      </c>
      <c r="H775" s="17">
        <v>0</v>
      </c>
      <c r="I775" s="17">
        <v>0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0</v>
      </c>
      <c r="Q775" s="17">
        <v>0</v>
      </c>
      <c r="R775" s="17">
        <v>0</v>
      </c>
      <c r="S775" s="17">
        <v>0</v>
      </c>
      <c r="T775" s="17">
        <v>0</v>
      </c>
      <c r="U775" s="17">
        <v>0</v>
      </c>
      <c r="V775" s="17">
        <v>0</v>
      </c>
      <c r="W775" s="17">
        <v>0</v>
      </c>
      <c r="X775" s="17">
        <v>0</v>
      </c>
      <c r="Y775" s="17">
        <v>0</v>
      </c>
      <c r="Z775" s="17">
        <v>0</v>
      </c>
      <c r="AA775" s="17">
        <v>0</v>
      </c>
      <c r="AB775" s="17">
        <v>0</v>
      </c>
      <c r="AC775" s="17">
        <v>0</v>
      </c>
      <c r="AD775" s="17">
        <v>0</v>
      </c>
    </row>
    <row r="776" spans="1:30" x14ac:dyDescent="0.25">
      <c r="A776" t="s">
        <v>333</v>
      </c>
      <c r="B776" t="s">
        <v>6632</v>
      </c>
      <c r="C776" t="s">
        <v>605</v>
      </c>
      <c r="D776" t="str">
        <f>A776&amp;VLOOKUP("key_separator", Keys!$B:$C, 2, FALSE)&amp;B776&amp;VLOOKUP("key_separator", Keys!$B:$C, 2, FALSE)&amp;C776</f>
        <v>IN|solar|production</v>
      </c>
      <c r="E776" s="17">
        <v>0</v>
      </c>
      <c r="F776" s="17">
        <v>0</v>
      </c>
      <c r="G776" s="17">
        <v>0</v>
      </c>
      <c r="H776" s="17">
        <v>0</v>
      </c>
      <c r="I776" s="17">
        <v>0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0</v>
      </c>
      <c r="Q776" s="17">
        <v>0</v>
      </c>
      <c r="R776" s="17">
        <v>0</v>
      </c>
      <c r="S776" s="17">
        <v>0</v>
      </c>
      <c r="T776" s="17">
        <v>0</v>
      </c>
      <c r="U776" s="17">
        <v>0</v>
      </c>
      <c r="V776" s="17">
        <v>0</v>
      </c>
      <c r="W776" s="17">
        <v>0</v>
      </c>
      <c r="X776" s="17">
        <v>0</v>
      </c>
      <c r="Y776" s="17">
        <v>0</v>
      </c>
      <c r="Z776" s="17">
        <v>0</v>
      </c>
      <c r="AA776" s="17">
        <v>0</v>
      </c>
      <c r="AB776" s="17">
        <v>0</v>
      </c>
      <c r="AC776" s="17">
        <v>0</v>
      </c>
      <c r="AD776" s="17">
        <v>0</v>
      </c>
    </row>
    <row r="777" spans="1:30" x14ac:dyDescent="0.25">
      <c r="A777" t="s">
        <v>333</v>
      </c>
      <c r="B777" t="s">
        <v>6632</v>
      </c>
      <c r="C777" t="s">
        <v>608</v>
      </c>
      <c r="D777" t="str">
        <f>A777&amp;VLOOKUP("key_separator", Keys!$B:$C, 2, FALSE)&amp;B777&amp;VLOOKUP("key_separator", Keys!$B:$C, 2, FALSE)&amp;C777</f>
        <v>IN|solar|imports</v>
      </c>
      <c r="E777" s="17">
        <v>0</v>
      </c>
      <c r="F777" s="17">
        <v>0</v>
      </c>
      <c r="G777" s="17">
        <v>0</v>
      </c>
      <c r="H777" s="17">
        <v>0</v>
      </c>
      <c r="I777" s="17">
        <v>0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0</v>
      </c>
      <c r="Q777" s="17">
        <v>0</v>
      </c>
      <c r="R777" s="17">
        <v>0</v>
      </c>
      <c r="S777" s="17">
        <v>0</v>
      </c>
      <c r="T777" s="17">
        <v>0</v>
      </c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0</v>
      </c>
      <c r="AB777" s="17">
        <v>0</v>
      </c>
      <c r="AC777" s="17">
        <v>0</v>
      </c>
      <c r="AD777" s="17">
        <v>0</v>
      </c>
    </row>
    <row r="778" spans="1:30" x14ac:dyDescent="0.25">
      <c r="A778" t="s">
        <v>333</v>
      </c>
      <c r="B778" t="s">
        <v>6632</v>
      </c>
      <c r="C778" t="s">
        <v>610</v>
      </c>
      <c r="D778" t="str">
        <f>A778&amp;VLOOKUP("key_separator", Keys!$B:$C, 2, FALSE)&amp;B778&amp;VLOOKUP("key_separator", Keys!$B:$C, 2, FALSE)&amp;C778</f>
        <v>IN|solar|exports</v>
      </c>
      <c r="E778" s="17">
        <v>0</v>
      </c>
      <c r="F778" s="17">
        <v>0</v>
      </c>
      <c r="G778" s="17">
        <v>0</v>
      </c>
      <c r="H778" s="17">
        <v>0</v>
      </c>
      <c r="I778" s="17">
        <v>0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0</v>
      </c>
      <c r="Q778" s="17">
        <v>0</v>
      </c>
      <c r="R778" s="17">
        <v>0</v>
      </c>
      <c r="S778" s="17">
        <v>0</v>
      </c>
      <c r="T778" s="17">
        <v>0</v>
      </c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0</v>
      </c>
      <c r="AB778" s="17">
        <v>0</v>
      </c>
      <c r="AC778" s="17">
        <v>0</v>
      </c>
      <c r="AD778" s="17">
        <v>0</v>
      </c>
    </row>
    <row r="779" spans="1:30" x14ac:dyDescent="0.25">
      <c r="A779" t="s">
        <v>333</v>
      </c>
      <c r="B779" t="s">
        <v>6615</v>
      </c>
      <c r="C779" t="s">
        <v>605</v>
      </c>
      <c r="D779" t="str">
        <f>A779&amp;VLOOKUP("key_separator", Keys!$B:$C, 2, FALSE)&amp;B779&amp;VLOOKUP("key_separator", Keys!$B:$C, 2, FALSE)&amp;C779</f>
        <v>IN|biomass|production</v>
      </c>
      <c r="E779" s="17">
        <v>112000000000</v>
      </c>
      <c r="F779" s="17">
        <v>112000000000</v>
      </c>
      <c r="G779" s="17">
        <v>112000000000</v>
      </c>
      <c r="H779" s="17">
        <v>112000000000</v>
      </c>
      <c r="I779" s="17">
        <v>112000000000</v>
      </c>
      <c r="J779" s="17">
        <v>112000000000</v>
      </c>
      <c r="K779" s="17">
        <v>112000000000</v>
      </c>
      <c r="L779" s="17">
        <v>112000000000</v>
      </c>
      <c r="M779" s="17">
        <v>112000000000</v>
      </c>
      <c r="N779" s="17">
        <v>112000000000</v>
      </c>
      <c r="O779" s="17">
        <v>112000000000</v>
      </c>
      <c r="P779" s="17">
        <v>112000000000</v>
      </c>
      <c r="Q779" s="17">
        <v>112000000000</v>
      </c>
      <c r="R779" s="17">
        <v>112000000000</v>
      </c>
      <c r="S779" s="17">
        <v>112000000000</v>
      </c>
      <c r="T779" s="17">
        <v>112000000000</v>
      </c>
      <c r="U779" s="17">
        <v>112000000000</v>
      </c>
      <c r="V779" s="17">
        <v>112000000000</v>
      </c>
      <c r="W779" s="17">
        <v>112000000000</v>
      </c>
      <c r="X779" s="17">
        <v>112000000000</v>
      </c>
      <c r="Y779" s="17">
        <v>112000000000</v>
      </c>
      <c r="Z779" s="17">
        <v>112000000000</v>
      </c>
      <c r="AA779" s="17">
        <v>112000000000</v>
      </c>
      <c r="AB779" s="17">
        <v>112000000000</v>
      </c>
      <c r="AC779" s="17">
        <v>112000000000</v>
      </c>
      <c r="AD779" s="17">
        <v>112000000000</v>
      </c>
    </row>
    <row r="780" spans="1:30" x14ac:dyDescent="0.25">
      <c r="A780" t="s">
        <v>333</v>
      </c>
      <c r="B780" t="s">
        <v>6615</v>
      </c>
      <c r="C780" t="s">
        <v>608</v>
      </c>
      <c r="D780" t="str">
        <f>A780&amp;VLOOKUP("key_separator", Keys!$B:$C, 2, FALSE)&amp;B780&amp;VLOOKUP("key_separator", Keys!$B:$C, 2, FALSE)&amp;C780</f>
        <v>IN|biomass|imports</v>
      </c>
      <c r="E780" s="17">
        <v>33906000000000</v>
      </c>
      <c r="F780" s="17">
        <v>33644500000000</v>
      </c>
      <c r="G780" s="17">
        <v>33370500000000</v>
      </c>
      <c r="H780" s="17">
        <v>33183100000000</v>
      </c>
      <c r="I780" s="17">
        <v>33000500000000</v>
      </c>
      <c r="J780" s="17">
        <v>32773200000000</v>
      </c>
      <c r="K780" s="17">
        <v>32547500000000</v>
      </c>
      <c r="L780" s="17">
        <v>32375900000000</v>
      </c>
      <c r="M780" s="17">
        <v>32224800000000</v>
      </c>
      <c r="N780" s="17">
        <v>32124100000000</v>
      </c>
      <c r="O780" s="17">
        <v>32035600000000</v>
      </c>
      <c r="P780" s="17">
        <v>31951400000000</v>
      </c>
      <c r="Q780" s="17">
        <v>31900000000000</v>
      </c>
      <c r="R780" s="17">
        <v>31872800000000</v>
      </c>
      <c r="S780" s="17">
        <v>31832400000000</v>
      </c>
      <c r="T780" s="17">
        <v>31843400000000</v>
      </c>
      <c r="U780" s="17">
        <v>31807200000000</v>
      </c>
      <c r="V780" s="17">
        <v>31857100000000</v>
      </c>
      <c r="W780" s="17">
        <v>31907900000000</v>
      </c>
      <c r="X780" s="17">
        <v>31977400000000</v>
      </c>
      <c r="Y780" s="17">
        <v>32080900000000</v>
      </c>
      <c r="Z780" s="17">
        <v>32198900000000</v>
      </c>
      <c r="AA780" s="17">
        <v>32323100000000</v>
      </c>
      <c r="AB780" s="17">
        <v>32498400000000</v>
      </c>
      <c r="AC780" s="17">
        <v>32712600000000</v>
      </c>
      <c r="AD780" s="17">
        <v>32923800000000</v>
      </c>
    </row>
    <row r="781" spans="1:30" x14ac:dyDescent="0.25">
      <c r="A781" t="s">
        <v>333</v>
      </c>
      <c r="B781" t="s">
        <v>6615</v>
      </c>
      <c r="C781" t="s">
        <v>610</v>
      </c>
      <c r="D781" t="str">
        <f>A781&amp;VLOOKUP("key_separator", Keys!$B:$C, 2, FALSE)&amp;B781&amp;VLOOKUP("key_separator", Keys!$B:$C, 2, FALSE)&amp;C781</f>
        <v>IN|biomass|exports</v>
      </c>
      <c r="E781" s="17">
        <v>0</v>
      </c>
      <c r="F781" s="17">
        <v>0</v>
      </c>
      <c r="G781" s="17">
        <v>0</v>
      </c>
      <c r="H781" s="17">
        <v>0</v>
      </c>
      <c r="I781" s="17">
        <v>0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0</v>
      </c>
      <c r="Q781" s="17">
        <v>0</v>
      </c>
      <c r="R781" s="17">
        <v>0</v>
      </c>
      <c r="S781" s="17">
        <v>0</v>
      </c>
      <c r="T781" s="17">
        <v>0</v>
      </c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0</v>
      </c>
      <c r="AB781" s="17">
        <v>0</v>
      </c>
      <c r="AC781" s="17">
        <v>0</v>
      </c>
      <c r="AD781" s="17">
        <v>0</v>
      </c>
    </row>
    <row r="782" spans="1:30" x14ac:dyDescent="0.25">
      <c r="A782" t="s">
        <v>333</v>
      </c>
      <c r="B782" t="s">
        <v>6616</v>
      </c>
      <c r="C782" t="s">
        <v>605</v>
      </c>
      <c r="D782" t="str">
        <f>A782&amp;VLOOKUP("key_separator", Keys!$B:$C, 2, FALSE)&amp;B782&amp;VLOOKUP("key_separator", Keys!$B:$C, 2, FALSE)&amp;C782</f>
        <v>IN|petroleum gasoline|production</v>
      </c>
      <c r="E782" s="17">
        <v>455650000000000</v>
      </c>
      <c r="F782" s="17">
        <v>444606000000000</v>
      </c>
      <c r="G782" s="17">
        <v>447526000000000</v>
      </c>
      <c r="H782" s="17">
        <v>451305000000000</v>
      </c>
      <c r="I782" s="17">
        <v>455093000000000</v>
      </c>
      <c r="J782" s="17">
        <v>457693000000000</v>
      </c>
      <c r="K782" s="17">
        <v>457104000000000</v>
      </c>
      <c r="L782" s="17">
        <v>461158000000000</v>
      </c>
      <c r="M782" s="17">
        <v>459807000000000</v>
      </c>
      <c r="N782" s="17">
        <v>457739000000000</v>
      </c>
      <c r="O782" s="17">
        <v>458710000000000</v>
      </c>
      <c r="P782" s="17">
        <v>457232000000000</v>
      </c>
      <c r="Q782" s="17">
        <v>457512000000000</v>
      </c>
      <c r="R782" s="17">
        <v>460076000000000</v>
      </c>
      <c r="S782" s="17">
        <v>457215000000000</v>
      </c>
      <c r="T782" s="17">
        <v>461077000000000</v>
      </c>
      <c r="U782" s="17">
        <v>462524000000000</v>
      </c>
      <c r="V782" s="17">
        <v>464028000000000</v>
      </c>
      <c r="W782" s="17">
        <v>464096000000000</v>
      </c>
      <c r="X782" s="17">
        <v>463509000000000</v>
      </c>
      <c r="Y782" s="17">
        <v>462695000000000</v>
      </c>
      <c r="Z782" s="17">
        <v>459217000000000</v>
      </c>
      <c r="AA782" s="17">
        <v>461078000000000</v>
      </c>
      <c r="AB782" s="17">
        <v>460119000000000</v>
      </c>
      <c r="AC782" s="17">
        <v>461569000000000</v>
      </c>
      <c r="AD782" s="17">
        <v>459345000000000</v>
      </c>
    </row>
    <row r="783" spans="1:30" x14ac:dyDescent="0.25">
      <c r="A783" t="s">
        <v>333</v>
      </c>
      <c r="B783" t="s">
        <v>6616</v>
      </c>
      <c r="C783" t="s">
        <v>608</v>
      </c>
      <c r="D783" t="str">
        <f>A783&amp;VLOOKUP("key_separator", Keys!$B:$C, 2, FALSE)&amp;B783&amp;VLOOKUP("key_separator", Keys!$B:$C, 2, FALSE)&amp;C783</f>
        <v>IN|petroleum gasoline|imports</v>
      </c>
      <c r="E783" s="17">
        <v>16611700000000</v>
      </c>
      <c r="F783" s="17">
        <v>16069600000000</v>
      </c>
      <c r="G783" s="17">
        <v>15545500000000</v>
      </c>
      <c r="H783" s="17">
        <v>14964700000000</v>
      </c>
      <c r="I783" s="17">
        <v>14376400000000</v>
      </c>
      <c r="J783" s="17">
        <v>13799300000000</v>
      </c>
      <c r="K783" s="17">
        <v>13228100000000</v>
      </c>
      <c r="L783" s="17">
        <v>12681500000000</v>
      </c>
      <c r="M783" s="17">
        <v>12126700000000</v>
      </c>
      <c r="N783" s="17">
        <v>11609200000000</v>
      </c>
      <c r="O783" s="17">
        <v>11087500000000</v>
      </c>
      <c r="P783" s="17">
        <v>10604400000000</v>
      </c>
      <c r="Q783" s="17">
        <v>10142300000000</v>
      </c>
      <c r="R783" s="17">
        <v>9700660000000</v>
      </c>
      <c r="S783" s="17">
        <v>9265330000000</v>
      </c>
      <c r="T783" s="17">
        <v>8832730000000</v>
      </c>
      <c r="U783" s="17">
        <v>8380090000000</v>
      </c>
      <c r="V783" s="17">
        <v>8232860000000</v>
      </c>
      <c r="W783" s="17">
        <v>8101430000000</v>
      </c>
      <c r="X783" s="17">
        <v>7948660000000</v>
      </c>
      <c r="Y783" s="17">
        <v>7806860000000</v>
      </c>
      <c r="Z783" s="17">
        <v>7687440000000</v>
      </c>
      <c r="AA783" s="17">
        <v>7551810000000</v>
      </c>
      <c r="AB783" s="17">
        <v>7431040000000</v>
      </c>
      <c r="AC783" s="17">
        <v>7302070000000</v>
      </c>
      <c r="AD783" s="17">
        <v>7190450000000</v>
      </c>
    </row>
    <row r="784" spans="1:30" x14ac:dyDescent="0.25">
      <c r="A784" t="s">
        <v>333</v>
      </c>
      <c r="B784" t="s">
        <v>6616</v>
      </c>
      <c r="C784" t="s">
        <v>610</v>
      </c>
      <c r="D784" t="str">
        <f>A784&amp;VLOOKUP("key_separator", Keys!$B:$C, 2, FALSE)&amp;B784&amp;VLOOKUP("key_separator", Keys!$B:$C, 2, FALSE)&amp;C784</f>
        <v>IN|petroleum gasoline|exports</v>
      </c>
      <c r="E784" s="17">
        <v>154959000000000</v>
      </c>
      <c r="F784" s="17">
        <v>148391000000000</v>
      </c>
      <c r="G784" s="17">
        <v>155481000000000</v>
      </c>
      <c r="H784" s="17">
        <v>164347000000000</v>
      </c>
      <c r="I784" s="17">
        <v>173189000000000</v>
      </c>
      <c r="J784" s="17">
        <v>180968000000000</v>
      </c>
      <c r="K784" s="17">
        <v>185677000000000</v>
      </c>
      <c r="L784" s="17">
        <v>195002000000000</v>
      </c>
      <c r="M784" s="17">
        <v>199432000000000</v>
      </c>
      <c r="N784" s="17">
        <v>203174000000000</v>
      </c>
      <c r="O784" s="17">
        <v>210396000000000</v>
      </c>
      <c r="P784" s="17">
        <v>215209000000000</v>
      </c>
      <c r="Q784" s="17">
        <v>221756000000000</v>
      </c>
      <c r="R784" s="17">
        <v>230750000000000</v>
      </c>
      <c r="S784" s="17">
        <v>234626000000000</v>
      </c>
      <c r="T784" s="17">
        <v>245526000000000</v>
      </c>
      <c r="U784" s="17">
        <v>254349000000000</v>
      </c>
      <c r="V784" s="17">
        <v>262287000000000</v>
      </c>
      <c r="W784" s="17">
        <v>268963000000000</v>
      </c>
      <c r="X784" s="17">
        <v>274860000000000</v>
      </c>
      <c r="Y784" s="17">
        <v>280437000000000</v>
      </c>
      <c r="Z784" s="17">
        <v>283242000000000</v>
      </c>
      <c r="AA784" s="17">
        <v>291343000000000</v>
      </c>
      <c r="AB784" s="17">
        <v>296374000000000</v>
      </c>
      <c r="AC784" s="17">
        <v>303564000000000</v>
      </c>
      <c r="AD784" s="17">
        <v>306706000000000</v>
      </c>
    </row>
    <row r="785" spans="1:30" x14ac:dyDescent="0.25">
      <c r="A785" t="s">
        <v>333</v>
      </c>
      <c r="B785" t="s">
        <v>6617</v>
      </c>
      <c r="C785" t="s">
        <v>605</v>
      </c>
      <c r="D785" t="str">
        <f>A785&amp;VLOOKUP("key_separator", Keys!$B:$C, 2, FALSE)&amp;B785&amp;VLOOKUP("key_separator", Keys!$B:$C, 2, FALSE)&amp;C785</f>
        <v>IN|petroleum diesel|production</v>
      </c>
      <c r="E785" s="17">
        <v>269524000000000</v>
      </c>
      <c r="F785" s="17">
        <v>262991000000000</v>
      </c>
      <c r="G785" s="17">
        <v>264718000000000</v>
      </c>
      <c r="H785" s="17">
        <v>266954000000000</v>
      </c>
      <c r="I785" s="17">
        <v>269194000000000</v>
      </c>
      <c r="J785" s="17">
        <v>270732000000000</v>
      </c>
      <c r="K785" s="17">
        <v>270384000000000</v>
      </c>
      <c r="L785" s="17">
        <v>272782000000000</v>
      </c>
      <c r="M785" s="17">
        <v>271983000000000</v>
      </c>
      <c r="N785" s="17">
        <v>270759000000000</v>
      </c>
      <c r="O785" s="17">
        <v>271334000000000</v>
      </c>
      <c r="P785" s="17">
        <v>270460000000000</v>
      </c>
      <c r="Q785" s="17">
        <v>270625000000000</v>
      </c>
      <c r="R785" s="17">
        <v>272142000000000</v>
      </c>
      <c r="S785" s="17">
        <v>270449000000000</v>
      </c>
      <c r="T785" s="17">
        <v>272734000000000</v>
      </c>
      <c r="U785" s="17">
        <v>273590000000000</v>
      </c>
      <c r="V785" s="17">
        <v>274479000000000</v>
      </c>
      <c r="W785" s="17">
        <v>274520000000000</v>
      </c>
      <c r="X785" s="17">
        <v>274173000000000</v>
      </c>
      <c r="Y785" s="17">
        <v>273691000000000</v>
      </c>
      <c r="Z785" s="17">
        <v>271634000000000</v>
      </c>
      <c r="AA785" s="17">
        <v>272735000000000</v>
      </c>
      <c r="AB785" s="17">
        <v>272168000000000</v>
      </c>
      <c r="AC785" s="17">
        <v>273025000000000</v>
      </c>
      <c r="AD785" s="17">
        <v>271709000000000</v>
      </c>
    </row>
    <row r="786" spans="1:30" x14ac:dyDescent="0.25">
      <c r="A786" t="s">
        <v>333</v>
      </c>
      <c r="B786" t="s">
        <v>6617</v>
      </c>
      <c r="C786" t="s">
        <v>608</v>
      </c>
      <c r="D786" t="str">
        <f>A786&amp;VLOOKUP("key_separator", Keys!$B:$C, 2, FALSE)&amp;B786&amp;VLOOKUP("key_separator", Keys!$B:$C, 2, FALSE)&amp;C786</f>
        <v>IN|petroleum diesel|imports</v>
      </c>
      <c r="E786" s="17">
        <v>3468180000000</v>
      </c>
      <c r="F786" s="17">
        <v>3621650000000</v>
      </c>
      <c r="G786" s="17">
        <v>3514160000000</v>
      </c>
      <c r="H786" s="17">
        <v>2930090000000</v>
      </c>
      <c r="I786" s="17">
        <v>3043880000000</v>
      </c>
      <c r="J786" s="17">
        <v>3147360000000</v>
      </c>
      <c r="K786" s="17">
        <v>3231890000000</v>
      </c>
      <c r="L786" s="17">
        <v>3285840000000</v>
      </c>
      <c r="M786" s="17">
        <v>3307140000000</v>
      </c>
      <c r="N786" s="17">
        <v>3342610000000</v>
      </c>
      <c r="O786" s="17">
        <v>3359230000000</v>
      </c>
      <c r="P786" s="17">
        <v>3348900000000</v>
      </c>
      <c r="Q786" s="17">
        <v>3293130000000</v>
      </c>
      <c r="R786" s="17">
        <v>3194900000000</v>
      </c>
      <c r="S786" s="17">
        <v>3058760000000</v>
      </c>
      <c r="T786" s="17">
        <v>2930270000000</v>
      </c>
      <c r="U786" s="17">
        <v>2772380000000</v>
      </c>
      <c r="V786" s="17">
        <v>2577180000000</v>
      </c>
      <c r="W786" s="17">
        <v>2346650000000</v>
      </c>
      <c r="X786" s="17">
        <v>2081030000000</v>
      </c>
      <c r="Y786" s="17">
        <v>1891440000000</v>
      </c>
      <c r="Z786" s="17">
        <v>1661210000000</v>
      </c>
      <c r="AA786" s="17">
        <v>1428140000000</v>
      </c>
      <c r="AB786" s="17">
        <v>1188340000000</v>
      </c>
      <c r="AC786" s="17">
        <v>959298000000</v>
      </c>
      <c r="AD786" s="17">
        <v>741669000000</v>
      </c>
    </row>
    <row r="787" spans="1:30" x14ac:dyDescent="0.25">
      <c r="A787" t="s">
        <v>333</v>
      </c>
      <c r="B787" t="s">
        <v>6617</v>
      </c>
      <c r="C787" t="s">
        <v>610</v>
      </c>
      <c r="D787" t="str">
        <f>A787&amp;VLOOKUP("key_separator", Keys!$B:$C, 2, FALSE)&amp;B787&amp;VLOOKUP("key_separator", Keys!$B:$C, 2, FALSE)&amp;C787</f>
        <v>IN|petroleum diesel|exports</v>
      </c>
      <c r="E787" s="17">
        <v>42648400000000</v>
      </c>
      <c r="F787" s="17">
        <v>35778400000000</v>
      </c>
      <c r="G787" s="17">
        <v>35644900000000</v>
      </c>
      <c r="H787" s="17">
        <v>37180700000000</v>
      </c>
      <c r="I787" s="17">
        <v>38894700000000</v>
      </c>
      <c r="J787" s="17">
        <v>39408700000000</v>
      </c>
      <c r="K787" s="17">
        <v>39388600000000</v>
      </c>
      <c r="L787" s="17">
        <v>41710600000000</v>
      </c>
      <c r="M787" s="17">
        <v>41578100000000</v>
      </c>
      <c r="N787" s="17">
        <v>41028900000000</v>
      </c>
      <c r="O787" s="17">
        <v>42257300000000</v>
      </c>
      <c r="P787" s="17">
        <v>42257700000000</v>
      </c>
      <c r="Q787" s="17">
        <v>43596600000000</v>
      </c>
      <c r="R787" s="17">
        <v>46525700000000</v>
      </c>
      <c r="S787" s="17">
        <v>46371000000000</v>
      </c>
      <c r="T787" s="17">
        <v>50140300000000</v>
      </c>
      <c r="U787" s="17">
        <v>52655800000000</v>
      </c>
      <c r="V787" s="17">
        <v>55645400000000</v>
      </c>
      <c r="W787" s="17">
        <v>57883100000000</v>
      </c>
      <c r="X787" s="17">
        <v>59587700000000</v>
      </c>
      <c r="Y787" s="17">
        <v>60624300000000</v>
      </c>
      <c r="Z787" s="17">
        <v>59870500000000</v>
      </c>
      <c r="AA787" s="17">
        <v>62098500000000</v>
      </c>
      <c r="AB787" s="17">
        <v>62795200000000</v>
      </c>
      <c r="AC787" s="17">
        <v>64914200000000</v>
      </c>
      <c r="AD787" s="17">
        <v>64790000000000</v>
      </c>
    </row>
    <row r="788" spans="1:30" x14ac:dyDescent="0.25">
      <c r="A788" t="s">
        <v>333</v>
      </c>
      <c r="B788" t="s">
        <v>542</v>
      </c>
      <c r="C788" t="s">
        <v>605</v>
      </c>
      <c r="D788" t="str">
        <f>A788&amp;VLOOKUP("key_separator", Keys!$B:$C, 2, FALSE)&amp;B788&amp;VLOOKUP("key_separator", Keys!$B:$C, 2, FALSE)&amp;C788</f>
        <v>IN|biofuel gasoline|production</v>
      </c>
      <c r="E788" s="17">
        <v>110398000000000</v>
      </c>
      <c r="F788" s="17">
        <v>110708000000000</v>
      </c>
      <c r="G788" s="17">
        <v>109945000000000</v>
      </c>
      <c r="H788" s="17">
        <v>110421000000000</v>
      </c>
      <c r="I788" s="17">
        <v>110029000000000</v>
      </c>
      <c r="J788" s="17">
        <v>110242000000000</v>
      </c>
      <c r="K788" s="17">
        <v>109850000000000</v>
      </c>
      <c r="L788" s="17">
        <v>109689000000000</v>
      </c>
      <c r="M788" s="17">
        <v>109459000000000</v>
      </c>
      <c r="N788" s="17">
        <v>109688000000000</v>
      </c>
      <c r="O788" s="17">
        <v>109849000000000</v>
      </c>
      <c r="P788" s="17">
        <v>110518000000000</v>
      </c>
      <c r="Q788" s="17">
        <v>110429000000000</v>
      </c>
      <c r="R788" s="17">
        <v>110494000000000</v>
      </c>
      <c r="S788" s="17">
        <v>110586000000000</v>
      </c>
      <c r="T788" s="17">
        <v>110865000000000</v>
      </c>
      <c r="U788" s="17">
        <v>111162000000000</v>
      </c>
      <c r="V788" s="17">
        <v>112232000000000</v>
      </c>
      <c r="W788" s="17">
        <v>112666000000000</v>
      </c>
      <c r="X788" s="17">
        <v>113021000000000</v>
      </c>
      <c r="Y788" s="17">
        <v>113120000000000</v>
      </c>
      <c r="Z788" s="17">
        <v>113116000000000</v>
      </c>
      <c r="AA788" s="17">
        <v>113963000000000</v>
      </c>
      <c r="AB788" s="17">
        <v>114642000000000</v>
      </c>
      <c r="AC788" s="17">
        <v>114936000000000</v>
      </c>
      <c r="AD788" s="17">
        <v>115438000000000</v>
      </c>
    </row>
    <row r="789" spans="1:30" x14ac:dyDescent="0.25">
      <c r="A789" t="s">
        <v>333</v>
      </c>
      <c r="B789" t="s">
        <v>542</v>
      </c>
      <c r="C789" t="s">
        <v>608</v>
      </c>
      <c r="D789" t="str">
        <f>A789&amp;VLOOKUP("key_separator", Keys!$B:$C, 2, FALSE)&amp;B789&amp;VLOOKUP("key_separator", Keys!$B:$C, 2, FALSE)&amp;C789</f>
        <v>IN|biofuel gasoline|imports</v>
      </c>
      <c r="E789" s="17">
        <v>1079050000000</v>
      </c>
      <c r="F789" s="17">
        <v>1059770000000</v>
      </c>
      <c r="G789" s="17">
        <v>1039270000000</v>
      </c>
      <c r="H789" s="17">
        <v>1035470000000</v>
      </c>
      <c r="I789" s="17">
        <v>948934000000</v>
      </c>
      <c r="J789" s="17">
        <v>945524000000</v>
      </c>
      <c r="K789" s="17">
        <v>884445000000</v>
      </c>
      <c r="L789" s="17">
        <v>890623000000</v>
      </c>
      <c r="M789" s="17">
        <v>850834000000</v>
      </c>
      <c r="N789" s="17">
        <v>814829000000</v>
      </c>
      <c r="O789" s="17">
        <v>778255000000</v>
      </c>
      <c r="P789" s="17">
        <v>743953000000</v>
      </c>
      <c r="Q789" s="17">
        <v>711588000000</v>
      </c>
      <c r="R789" s="17">
        <v>680135000000</v>
      </c>
      <c r="S789" s="17">
        <v>649754000000</v>
      </c>
      <c r="T789" s="17">
        <v>619444000000</v>
      </c>
      <c r="U789" s="17">
        <v>587201000000</v>
      </c>
      <c r="V789" s="17">
        <v>576773000000</v>
      </c>
      <c r="W789" s="17">
        <v>568451000000</v>
      </c>
      <c r="X789" s="17">
        <v>557100000000</v>
      </c>
      <c r="Y789" s="17">
        <v>547112000000</v>
      </c>
      <c r="Z789" s="17">
        <v>539473000000</v>
      </c>
      <c r="AA789" s="17">
        <v>529722000000</v>
      </c>
      <c r="AB789" s="17">
        <v>521553000000</v>
      </c>
      <c r="AC789" s="17">
        <v>512370000000</v>
      </c>
      <c r="AD789" s="17">
        <v>504656000000</v>
      </c>
    </row>
    <row r="790" spans="1:30" x14ac:dyDescent="0.25">
      <c r="A790" t="s">
        <v>333</v>
      </c>
      <c r="B790" t="s">
        <v>542</v>
      </c>
      <c r="C790" t="s">
        <v>610</v>
      </c>
      <c r="D790" t="str">
        <f>A790&amp;VLOOKUP("key_separator", Keys!$B:$C, 2, FALSE)&amp;B790&amp;VLOOKUP("key_separator", Keys!$B:$C, 2, FALSE)&amp;C790</f>
        <v>IN|biofuel gasoline|exports</v>
      </c>
      <c r="E790" s="17">
        <v>89377200000000</v>
      </c>
      <c r="F790" s="17">
        <v>90013600000000</v>
      </c>
      <c r="G790" s="17">
        <v>89551600000000</v>
      </c>
      <c r="H790" s="17">
        <v>90412800000000</v>
      </c>
      <c r="I790" s="17">
        <v>90322200000000</v>
      </c>
      <c r="J790" s="17">
        <v>90928400000000</v>
      </c>
      <c r="K790" s="17">
        <v>90880000000000</v>
      </c>
      <c r="L790" s="17">
        <v>91126800000000</v>
      </c>
      <c r="M790" s="17">
        <v>91295400000000</v>
      </c>
      <c r="N790" s="17">
        <v>91926500000000</v>
      </c>
      <c r="O790" s="17">
        <v>92520600000000</v>
      </c>
      <c r="P790" s="17">
        <v>93624700000000</v>
      </c>
      <c r="Q790" s="17">
        <v>93969700000000</v>
      </c>
      <c r="R790" s="17">
        <v>94479700000000</v>
      </c>
      <c r="S790" s="17">
        <v>95039000000000</v>
      </c>
      <c r="T790" s="17">
        <v>95806400000000</v>
      </c>
      <c r="U790" s="17">
        <v>96615000000000</v>
      </c>
      <c r="V790" s="17">
        <v>98130600000000</v>
      </c>
      <c r="W790" s="17">
        <v>99023500000000</v>
      </c>
      <c r="X790" s="17">
        <v>99827200000000</v>
      </c>
      <c r="Y790" s="17">
        <v>100369000000000</v>
      </c>
      <c r="Z790" s="17">
        <v>100801000000000</v>
      </c>
      <c r="AA790" s="17">
        <v>102080000000000</v>
      </c>
      <c r="AB790" s="17">
        <v>103174000000000</v>
      </c>
      <c r="AC790" s="17">
        <v>103865000000000</v>
      </c>
      <c r="AD790" s="17">
        <v>104738000000000</v>
      </c>
    </row>
    <row r="791" spans="1:30" x14ac:dyDescent="0.25">
      <c r="A791" t="s">
        <v>333</v>
      </c>
      <c r="B791" t="s">
        <v>545</v>
      </c>
      <c r="C791" t="s">
        <v>605</v>
      </c>
      <c r="D791" t="str">
        <f>A791&amp;VLOOKUP("key_separator", Keys!$B:$C, 2, FALSE)&amp;B791&amp;VLOOKUP("key_separator", Keys!$B:$C, 2, FALSE)&amp;C791</f>
        <v>IN|biofuel diesel|production</v>
      </c>
      <c r="E791" s="17">
        <v>32068700000000</v>
      </c>
      <c r="F791" s="17">
        <v>38093300000000</v>
      </c>
      <c r="G791" s="17">
        <v>36626800000000</v>
      </c>
      <c r="H791" s="17">
        <v>37692700000000</v>
      </c>
      <c r="I791" s="17">
        <v>38198700000000</v>
      </c>
      <c r="J791" s="17">
        <v>31703600000000</v>
      </c>
      <c r="K791" s="17">
        <v>33182700000000</v>
      </c>
      <c r="L791" s="17">
        <v>33829600000000</v>
      </c>
      <c r="M791" s="17">
        <v>35363500000000</v>
      </c>
      <c r="N791" s="17">
        <v>35970300000000</v>
      </c>
      <c r="O791" s="17">
        <v>36479800000000</v>
      </c>
      <c r="P791" s="17">
        <v>34270500000000</v>
      </c>
      <c r="Q791" s="17">
        <v>35870100000000</v>
      </c>
      <c r="R791" s="17">
        <v>35526700000000</v>
      </c>
      <c r="S791" s="17">
        <v>34988800000000</v>
      </c>
      <c r="T791" s="17">
        <v>34441100000000</v>
      </c>
      <c r="U791" s="17">
        <v>33836200000000</v>
      </c>
      <c r="V791" s="17">
        <v>33236000000000</v>
      </c>
      <c r="W791" s="17">
        <v>32609100000000</v>
      </c>
      <c r="X791" s="17">
        <v>31954900000000</v>
      </c>
      <c r="Y791" s="17">
        <v>31272900000000</v>
      </c>
      <c r="Z791" s="17">
        <v>30562500000000</v>
      </c>
      <c r="AA791" s="17">
        <v>29929100000000</v>
      </c>
      <c r="AB791" s="17">
        <v>29160300000000</v>
      </c>
      <c r="AC791" s="17">
        <v>28361300000000</v>
      </c>
      <c r="AD791" s="17">
        <v>27531700000000</v>
      </c>
    </row>
    <row r="792" spans="1:30" x14ac:dyDescent="0.25">
      <c r="A792" t="s">
        <v>333</v>
      </c>
      <c r="B792" t="s">
        <v>545</v>
      </c>
      <c r="C792" t="s">
        <v>608</v>
      </c>
      <c r="D792" t="str">
        <f>A792&amp;VLOOKUP("key_separator", Keys!$B:$C, 2, FALSE)&amp;B792&amp;VLOOKUP("key_separator", Keys!$B:$C, 2, FALSE)&amp;C792</f>
        <v>IN|biofuel diesel|imports</v>
      </c>
      <c r="E792" s="17">
        <v>70782200000</v>
      </c>
      <c r="F792" s="17">
        <v>99759600000</v>
      </c>
      <c r="G792" s="17">
        <v>44234000000</v>
      </c>
      <c r="H792" s="17">
        <v>76721800000</v>
      </c>
      <c r="I792" s="17">
        <v>86737500000</v>
      </c>
      <c r="J792" s="17">
        <v>99972500000</v>
      </c>
      <c r="K792" s="17">
        <v>77515700000</v>
      </c>
      <c r="L792" s="17">
        <v>145773000000</v>
      </c>
      <c r="M792" s="17">
        <v>103888000000</v>
      </c>
      <c r="N792" s="17">
        <v>142134000000</v>
      </c>
      <c r="O792" s="17">
        <v>162937000000</v>
      </c>
      <c r="P792" s="17">
        <v>78616100000</v>
      </c>
      <c r="Q792" s="17">
        <v>169382000000</v>
      </c>
      <c r="R792" s="17">
        <v>155117000000</v>
      </c>
      <c r="S792" s="17">
        <v>127584000000</v>
      </c>
      <c r="T792" s="17">
        <v>163952000000</v>
      </c>
      <c r="U792" s="17">
        <v>94019300000</v>
      </c>
      <c r="V792" s="17">
        <v>92586200000</v>
      </c>
      <c r="W792" s="17">
        <v>152370000000</v>
      </c>
      <c r="X792" s="17">
        <v>142996000000</v>
      </c>
      <c r="Y792" s="17">
        <v>131259000000</v>
      </c>
      <c r="Z792" s="17">
        <v>117391000000</v>
      </c>
      <c r="AA792" s="17">
        <v>106843000000</v>
      </c>
      <c r="AB792" s="17">
        <v>81334400000</v>
      </c>
      <c r="AC792" s="17">
        <v>123441000000</v>
      </c>
      <c r="AD792" s="17">
        <v>111010000000</v>
      </c>
    </row>
    <row r="793" spans="1:30" x14ac:dyDescent="0.25">
      <c r="A793" t="s">
        <v>333</v>
      </c>
      <c r="B793" t="s">
        <v>545</v>
      </c>
      <c r="C793" t="s">
        <v>610</v>
      </c>
      <c r="D793" t="str">
        <f>A793&amp;VLOOKUP("key_separator", Keys!$B:$C, 2, FALSE)&amp;B793&amp;VLOOKUP("key_separator", Keys!$B:$C, 2, FALSE)&amp;C793</f>
        <v>IN|biofuel diesel|exports</v>
      </c>
      <c r="E793" s="17">
        <v>27896500000000</v>
      </c>
      <c r="F793" s="17">
        <v>33923800000000</v>
      </c>
      <c r="G793" s="17">
        <v>32368100000000</v>
      </c>
      <c r="H793" s="17">
        <v>33443100000000</v>
      </c>
      <c r="I793" s="17">
        <v>33949300000000</v>
      </c>
      <c r="J793" s="17">
        <v>27453500000000</v>
      </c>
      <c r="K793" s="17">
        <v>28915700000000</v>
      </c>
      <c r="L793" s="17">
        <v>29643500000000</v>
      </c>
      <c r="M793" s="17">
        <v>31160800000000</v>
      </c>
      <c r="N793" s="17">
        <v>31830300000000</v>
      </c>
      <c r="O793" s="17">
        <v>32389200000000</v>
      </c>
      <c r="P793" s="17">
        <v>30130200000000</v>
      </c>
      <c r="Q793" s="17">
        <v>31865500000000</v>
      </c>
      <c r="R793" s="17">
        <v>31558600000000</v>
      </c>
      <c r="S793" s="17">
        <v>31047900000000</v>
      </c>
      <c r="T793" s="17">
        <v>30587000000000</v>
      </c>
      <c r="U793" s="17">
        <v>29966200000000</v>
      </c>
      <c r="V793" s="17">
        <v>29432500000000</v>
      </c>
      <c r="W793" s="17">
        <v>28936600000000</v>
      </c>
      <c r="X793" s="17">
        <v>28342400000000</v>
      </c>
      <c r="Y793" s="17">
        <v>27703600000000</v>
      </c>
      <c r="Z793" s="17">
        <v>27031000000000</v>
      </c>
      <c r="AA793" s="17">
        <v>26435100000000</v>
      </c>
      <c r="AB793" s="17">
        <v>25691800000000</v>
      </c>
      <c r="AC793" s="17">
        <v>24983600000000</v>
      </c>
      <c r="AD793" s="17">
        <v>24188400000000</v>
      </c>
    </row>
    <row r="794" spans="1:30" x14ac:dyDescent="0.25">
      <c r="A794" t="s">
        <v>333</v>
      </c>
      <c r="B794" t="s">
        <v>6618</v>
      </c>
      <c r="C794" t="s">
        <v>605</v>
      </c>
      <c r="D794" t="str">
        <f>A794&amp;VLOOKUP("key_separator", Keys!$B:$C, 2, FALSE)&amp;B794&amp;VLOOKUP("key_separator", Keys!$B:$C, 2, FALSE)&amp;C794</f>
        <v>IN|jet fuel or kerosene|production</v>
      </c>
      <c r="E794" s="17">
        <v>95945000000000</v>
      </c>
      <c r="F794" s="17">
        <v>93619500000000</v>
      </c>
      <c r="G794" s="17">
        <v>94234400000000</v>
      </c>
      <c r="H794" s="17">
        <v>95030100000000</v>
      </c>
      <c r="I794" s="17">
        <v>95827700000000</v>
      </c>
      <c r="J794" s="17">
        <v>96375200000000</v>
      </c>
      <c r="K794" s="17">
        <v>96251300000000</v>
      </c>
      <c r="L794" s="17">
        <v>97104800000000</v>
      </c>
      <c r="M794" s="17">
        <v>96820300000000</v>
      </c>
      <c r="N794" s="17">
        <v>96384900000000</v>
      </c>
      <c r="O794" s="17">
        <v>96589400000000</v>
      </c>
      <c r="P794" s="17">
        <v>96278300000000</v>
      </c>
      <c r="Q794" s="17">
        <v>96337100000000</v>
      </c>
      <c r="R794" s="17">
        <v>96877000000000</v>
      </c>
      <c r="S794" s="17">
        <v>96274500000000</v>
      </c>
      <c r="T794" s="17">
        <v>97087900000000</v>
      </c>
      <c r="U794" s="17">
        <v>97392500000000</v>
      </c>
      <c r="V794" s="17">
        <v>97709100000000</v>
      </c>
      <c r="W794" s="17">
        <v>97723400000000</v>
      </c>
      <c r="X794" s="17">
        <v>97599900000000</v>
      </c>
      <c r="Y794" s="17">
        <v>97428500000000</v>
      </c>
      <c r="Z794" s="17">
        <v>96696200000000</v>
      </c>
      <c r="AA794" s="17">
        <v>97088100000000</v>
      </c>
      <c r="AB794" s="17">
        <v>96886200000000</v>
      </c>
      <c r="AC794" s="17">
        <v>97191400000000</v>
      </c>
      <c r="AD794" s="17">
        <v>96723000000000</v>
      </c>
    </row>
    <row r="795" spans="1:30" x14ac:dyDescent="0.25">
      <c r="A795" t="s">
        <v>333</v>
      </c>
      <c r="B795" t="s">
        <v>6618</v>
      </c>
      <c r="C795" t="s">
        <v>608</v>
      </c>
      <c r="D795" t="str">
        <f>A795&amp;VLOOKUP("key_separator", Keys!$B:$C, 2, FALSE)&amp;B795&amp;VLOOKUP("key_separator", Keys!$B:$C, 2, FALSE)&amp;C795</f>
        <v>IN|jet fuel or kerosene|imports</v>
      </c>
      <c r="E795" s="17">
        <v>0</v>
      </c>
      <c r="F795" s="17">
        <v>0</v>
      </c>
      <c r="G795" s="17">
        <v>0</v>
      </c>
      <c r="H795" s="17">
        <v>0</v>
      </c>
      <c r="I795" s="17">
        <v>0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0</v>
      </c>
      <c r="Q795" s="17">
        <v>0</v>
      </c>
      <c r="R795" s="17">
        <v>0</v>
      </c>
      <c r="S795" s="17">
        <v>0</v>
      </c>
      <c r="T795" s="17">
        <v>0</v>
      </c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0</v>
      </c>
      <c r="AB795" s="17">
        <v>0</v>
      </c>
      <c r="AC795" s="17">
        <v>0</v>
      </c>
      <c r="AD795" s="17">
        <v>0</v>
      </c>
    </row>
    <row r="796" spans="1:30" x14ac:dyDescent="0.25">
      <c r="A796" t="s">
        <v>333</v>
      </c>
      <c r="B796" t="s">
        <v>6618</v>
      </c>
      <c r="C796" t="s">
        <v>610</v>
      </c>
      <c r="D796" t="str">
        <f>A796&amp;VLOOKUP("key_separator", Keys!$B:$C, 2, FALSE)&amp;B796&amp;VLOOKUP("key_separator", Keys!$B:$C, 2, FALSE)&amp;C796</f>
        <v>IN|jet fuel or kerosene|exports</v>
      </c>
      <c r="E796" s="17">
        <v>73900000000000</v>
      </c>
      <c r="F796" s="17">
        <v>71185000000000</v>
      </c>
      <c r="G796" s="17">
        <v>71641100000000</v>
      </c>
      <c r="H796" s="17">
        <v>72472300000000</v>
      </c>
      <c r="I796" s="17">
        <v>73270700000000</v>
      </c>
      <c r="J796" s="17">
        <v>73715200000000</v>
      </c>
      <c r="K796" s="17">
        <v>73426000000000</v>
      </c>
      <c r="L796" s="17">
        <v>74205800000000</v>
      </c>
      <c r="M796" s="17">
        <v>73757300000000</v>
      </c>
      <c r="N796" s="17">
        <v>73077700000000</v>
      </c>
      <c r="O796" s="17">
        <v>72986500000000</v>
      </c>
      <c r="P796" s="17">
        <v>72482200000000</v>
      </c>
      <c r="Q796" s="17">
        <v>72420800000000</v>
      </c>
      <c r="R796" s="17">
        <v>72786600000000</v>
      </c>
      <c r="S796" s="17">
        <v>72103100000000</v>
      </c>
      <c r="T796" s="17">
        <v>72690900000000</v>
      </c>
      <c r="U796" s="17">
        <v>72933900000000</v>
      </c>
      <c r="V796" s="17">
        <v>73134300000000</v>
      </c>
      <c r="W796" s="17">
        <v>72968500000000</v>
      </c>
      <c r="X796" s="17">
        <v>72629600000000</v>
      </c>
      <c r="Y796" s="17">
        <v>72251800000000</v>
      </c>
      <c r="Z796" s="17">
        <v>71391900000000</v>
      </c>
      <c r="AA796" s="17">
        <v>71654300000000</v>
      </c>
      <c r="AB796" s="17">
        <v>71278100000000</v>
      </c>
      <c r="AC796" s="17">
        <v>71582100000000</v>
      </c>
      <c r="AD796" s="17">
        <v>70964500000000</v>
      </c>
    </row>
    <row r="797" spans="1:30" x14ac:dyDescent="0.25">
      <c r="A797" t="s">
        <v>333</v>
      </c>
      <c r="B797" t="s">
        <v>6633</v>
      </c>
      <c r="C797" t="s">
        <v>605</v>
      </c>
      <c r="D797" t="str">
        <f>A797&amp;VLOOKUP("key_separator", Keys!$B:$C, 2, FALSE)&amp;B797&amp;VLOOKUP("key_separator", Keys!$B:$C, 2, FALSE)&amp;C797</f>
        <v>IN|heat|production</v>
      </c>
      <c r="E797" s="17">
        <v>0</v>
      </c>
      <c r="F797" s="17">
        <v>0</v>
      </c>
      <c r="G797" s="17">
        <v>0</v>
      </c>
      <c r="H797" s="17">
        <v>0</v>
      </c>
      <c r="I797" s="17">
        <v>0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0</v>
      </c>
      <c r="Q797" s="17">
        <v>0</v>
      </c>
      <c r="R797" s="17">
        <v>0</v>
      </c>
      <c r="S797" s="17">
        <v>0</v>
      </c>
      <c r="T797" s="17">
        <v>0</v>
      </c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0</v>
      </c>
      <c r="AA797" s="17">
        <v>0</v>
      </c>
      <c r="AB797" s="17">
        <v>0</v>
      </c>
      <c r="AC797" s="17">
        <v>0</v>
      </c>
      <c r="AD797" s="17">
        <v>0</v>
      </c>
    </row>
    <row r="798" spans="1:30" x14ac:dyDescent="0.25">
      <c r="A798" t="s">
        <v>333</v>
      </c>
      <c r="B798" t="s">
        <v>6633</v>
      </c>
      <c r="C798" t="s">
        <v>608</v>
      </c>
      <c r="D798" t="str">
        <f>A798&amp;VLOOKUP("key_separator", Keys!$B:$C, 2, FALSE)&amp;B798&amp;VLOOKUP("key_separator", Keys!$B:$C, 2, FALSE)&amp;C798</f>
        <v>IN|heat|imports</v>
      </c>
      <c r="E798" s="17">
        <v>0</v>
      </c>
      <c r="F798" s="17">
        <v>0</v>
      </c>
      <c r="G798" s="17">
        <v>0</v>
      </c>
      <c r="H798" s="17">
        <v>0</v>
      </c>
      <c r="I798" s="17">
        <v>0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0</v>
      </c>
      <c r="Q798" s="17">
        <v>0</v>
      </c>
      <c r="R798" s="17">
        <v>0</v>
      </c>
      <c r="S798" s="17">
        <v>0</v>
      </c>
      <c r="T798" s="17">
        <v>0</v>
      </c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0</v>
      </c>
      <c r="AB798" s="17">
        <v>0</v>
      </c>
      <c r="AC798" s="17">
        <v>0</v>
      </c>
      <c r="AD798" s="17">
        <v>0</v>
      </c>
    </row>
    <row r="799" spans="1:30" x14ac:dyDescent="0.25">
      <c r="A799" t="s">
        <v>333</v>
      </c>
      <c r="B799" t="s">
        <v>6633</v>
      </c>
      <c r="C799" t="s">
        <v>610</v>
      </c>
      <c r="D799" t="str">
        <f>A799&amp;VLOOKUP("key_separator", Keys!$B:$C, 2, FALSE)&amp;B799&amp;VLOOKUP("key_separator", Keys!$B:$C, 2, FALSE)&amp;C799</f>
        <v>IN|heat|exports</v>
      </c>
      <c r="E799" s="17">
        <v>0</v>
      </c>
      <c r="F799" s="17">
        <v>0</v>
      </c>
      <c r="G799" s="17">
        <v>0</v>
      </c>
      <c r="H799" s="17">
        <v>0</v>
      </c>
      <c r="I799" s="17">
        <v>0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0</v>
      </c>
      <c r="Q799" s="17">
        <v>0</v>
      </c>
      <c r="R799" s="17">
        <v>0</v>
      </c>
      <c r="S799" s="17">
        <v>0</v>
      </c>
      <c r="T799" s="17">
        <v>0</v>
      </c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0</v>
      </c>
      <c r="AB799" s="17">
        <v>0</v>
      </c>
      <c r="AC799" s="17">
        <v>0</v>
      </c>
      <c r="AD799" s="17">
        <v>0</v>
      </c>
    </row>
    <row r="800" spans="1:30" x14ac:dyDescent="0.25">
      <c r="A800" t="s">
        <v>333</v>
      </c>
      <c r="B800" t="s">
        <v>6634</v>
      </c>
      <c r="C800" t="s">
        <v>605</v>
      </c>
      <c r="D800" t="str">
        <f>A800&amp;VLOOKUP("key_separator", Keys!$B:$C, 2, FALSE)&amp;B800&amp;VLOOKUP("key_separator", Keys!$B:$C, 2, FALSE)&amp;C800</f>
        <v>IN|geothermal|production</v>
      </c>
      <c r="E800" s="17">
        <v>0</v>
      </c>
      <c r="F800" s="17">
        <v>0</v>
      </c>
      <c r="G800" s="17">
        <v>0</v>
      </c>
      <c r="H800" s="17">
        <v>0</v>
      </c>
      <c r="I800" s="17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17">
        <v>0</v>
      </c>
      <c r="R800" s="17">
        <v>0</v>
      </c>
      <c r="S800" s="17">
        <v>0</v>
      </c>
      <c r="T800" s="17">
        <v>0</v>
      </c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0</v>
      </c>
      <c r="AB800" s="17">
        <v>0</v>
      </c>
      <c r="AC800" s="17">
        <v>0</v>
      </c>
      <c r="AD800" s="17">
        <v>0</v>
      </c>
    </row>
    <row r="801" spans="1:30" x14ac:dyDescent="0.25">
      <c r="A801" t="s">
        <v>333</v>
      </c>
      <c r="B801" t="s">
        <v>6634</v>
      </c>
      <c r="C801" t="s">
        <v>608</v>
      </c>
      <c r="D801" t="str">
        <f>A801&amp;VLOOKUP("key_separator", Keys!$B:$C, 2, FALSE)&amp;B801&amp;VLOOKUP("key_separator", Keys!$B:$C, 2, FALSE)&amp;C801</f>
        <v>IN|geothermal|imports</v>
      </c>
      <c r="E801" s="17">
        <v>0</v>
      </c>
      <c r="F801" s="17">
        <v>0</v>
      </c>
      <c r="G801" s="17">
        <v>0</v>
      </c>
      <c r="H801" s="17">
        <v>0</v>
      </c>
      <c r="I801" s="17">
        <v>0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0</v>
      </c>
      <c r="Q801" s="17">
        <v>0</v>
      </c>
      <c r="R801" s="17">
        <v>0</v>
      </c>
      <c r="S801" s="17">
        <v>0</v>
      </c>
      <c r="T801" s="17">
        <v>0</v>
      </c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0</v>
      </c>
      <c r="AA801" s="17">
        <v>0</v>
      </c>
      <c r="AB801" s="17">
        <v>0</v>
      </c>
      <c r="AC801" s="17">
        <v>0</v>
      </c>
      <c r="AD801" s="17">
        <v>0</v>
      </c>
    </row>
    <row r="802" spans="1:30" x14ac:dyDescent="0.25">
      <c r="A802" t="s">
        <v>333</v>
      </c>
      <c r="B802" t="s">
        <v>6634</v>
      </c>
      <c r="C802" t="s">
        <v>610</v>
      </c>
      <c r="D802" t="str">
        <f>A802&amp;VLOOKUP("key_separator", Keys!$B:$C, 2, FALSE)&amp;B802&amp;VLOOKUP("key_separator", Keys!$B:$C, 2, FALSE)&amp;C802</f>
        <v>IN|geothermal|exports</v>
      </c>
      <c r="E802" s="17">
        <v>0</v>
      </c>
      <c r="F802" s="17">
        <v>0</v>
      </c>
      <c r="G802" s="17">
        <v>0</v>
      </c>
      <c r="H802" s="17">
        <v>0</v>
      </c>
      <c r="I802" s="17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7">
        <v>0</v>
      </c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0</v>
      </c>
      <c r="AB802" s="17">
        <v>0</v>
      </c>
      <c r="AC802" s="17">
        <v>0</v>
      </c>
      <c r="AD802" s="17">
        <v>0</v>
      </c>
    </row>
    <row r="803" spans="1:30" x14ac:dyDescent="0.25">
      <c r="A803" t="s">
        <v>333</v>
      </c>
      <c r="B803" t="s">
        <v>500</v>
      </c>
      <c r="C803" t="s">
        <v>605</v>
      </c>
      <c r="D803" t="str">
        <f>A803&amp;VLOOKUP("key_separator", Keys!$B:$C, 2, FALSE)&amp;B803&amp;VLOOKUP("key_separator", Keys!$B:$C, 2, FALSE)&amp;C803</f>
        <v>IN|lignite|production</v>
      </c>
      <c r="E803" s="17">
        <v>0</v>
      </c>
      <c r="F803" s="17">
        <v>0</v>
      </c>
      <c r="G803" s="17">
        <v>0</v>
      </c>
      <c r="H803" s="17">
        <v>0</v>
      </c>
      <c r="I803" s="17">
        <v>0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0</v>
      </c>
      <c r="Q803" s="17">
        <v>0</v>
      </c>
      <c r="R803" s="17">
        <v>0</v>
      </c>
      <c r="S803" s="17">
        <v>0</v>
      </c>
      <c r="T803" s="17">
        <v>0</v>
      </c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0</v>
      </c>
      <c r="AA803" s="17">
        <v>0</v>
      </c>
      <c r="AB803" s="17">
        <v>0</v>
      </c>
      <c r="AC803" s="17">
        <v>0</v>
      </c>
      <c r="AD803" s="17">
        <v>0</v>
      </c>
    </row>
    <row r="804" spans="1:30" x14ac:dyDescent="0.25">
      <c r="A804" t="s">
        <v>333</v>
      </c>
      <c r="B804" t="s">
        <v>500</v>
      </c>
      <c r="C804" t="s">
        <v>608</v>
      </c>
      <c r="D804" t="str">
        <f>A804&amp;VLOOKUP("key_separator", Keys!$B:$C, 2, FALSE)&amp;B804&amp;VLOOKUP("key_separator", Keys!$B:$C, 2, FALSE)&amp;C804</f>
        <v>IN|lignite|imports</v>
      </c>
      <c r="E804" s="17">
        <v>0</v>
      </c>
      <c r="F804" s="17">
        <v>0</v>
      </c>
      <c r="G804" s="17">
        <v>0</v>
      </c>
      <c r="H804" s="17">
        <v>0</v>
      </c>
      <c r="I804" s="17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7">
        <v>0</v>
      </c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0</v>
      </c>
      <c r="AB804" s="17">
        <v>0</v>
      </c>
      <c r="AC804" s="17">
        <v>0</v>
      </c>
      <c r="AD804" s="17">
        <v>0</v>
      </c>
    </row>
    <row r="805" spans="1:30" x14ac:dyDescent="0.25">
      <c r="A805" t="s">
        <v>333</v>
      </c>
      <c r="B805" t="s">
        <v>500</v>
      </c>
      <c r="C805" t="s">
        <v>610</v>
      </c>
      <c r="D805" t="str">
        <f>A805&amp;VLOOKUP("key_separator", Keys!$B:$C, 2, FALSE)&amp;B805&amp;VLOOKUP("key_separator", Keys!$B:$C, 2, FALSE)&amp;C805</f>
        <v>IN|lignite|exports</v>
      </c>
      <c r="E805" s="17">
        <v>0</v>
      </c>
      <c r="F805" s="17">
        <v>0</v>
      </c>
      <c r="G805" s="17">
        <v>0</v>
      </c>
      <c r="H805" s="17">
        <v>0</v>
      </c>
      <c r="I805" s="17">
        <v>0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0</v>
      </c>
      <c r="Q805" s="17">
        <v>0</v>
      </c>
      <c r="R805" s="17">
        <v>0</v>
      </c>
      <c r="S805" s="17">
        <v>0</v>
      </c>
      <c r="T805" s="17">
        <v>0</v>
      </c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0</v>
      </c>
      <c r="AB805" s="17">
        <v>0</v>
      </c>
      <c r="AC805" s="17">
        <v>0</v>
      </c>
      <c r="AD805" s="17">
        <v>0</v>
      </c>
    </row>
    <row r="806" spans="1:30" x14ac:dyDescent="0.25">
      <c r="A806" t="s">
        <v>333</v>
      </c>
      <c r="B806" t="s">
        <v>539</v>
      </c>
      <c r="C806" t="s">
        <v>605</v>
      </c>
      <c r="D806" t="str">
        <f>A806&amp;VLOOKUP("key_separator", Keys!$B:$C, 2, FALSE)&amp;B806&amp;VLOOKUP("key_separator", Keys!$B:$C, 2, FALSE)&amp;C806</f>
        <v>IN|crude oil|production</v>
      </c>
      <c r="E806" s="17">
        <v>9442400000000</v>
      </c>
      <c r="F806" s="17">
        <v>8580370000000</v>
      </c>
      <c r="G806" s="17">
        <v>10081900000000</v>
      </c>
      <c r="H806" s="17">
        <v>10190900000000</v>
      </c>
      <c r="I806" s="17">
        <v>10386300000000</v>
      </c>
      <c r="J806" s="17">
        <v>12521400000000</v>
      </c>
      <c r="K806" s="17">
        <v>15808600000000</v>
      </c>
      <c r="L806" s="17">
        <v>16698400000000</v>
      </c>
      <c r="M806" s="17">
        <v>16946500000000</v>
      </c>
      <c r="N806" s="17">
        <v>16879600000000</v>
      </c>
      <c r="O806" s="17">
        <v>17202800000000</v>
      </c>
      <c r="P806" s="17">
        <v>17699900000000</v>
      </c>
      <c r="Q806" s="17">
        <v>18412600000000</v>
      </c>
      <c r="R806" s="17">
        <v>19311000000000</v>
      </c>
      <c r="S806" s="17">
        <v>19991600000000</v>
      </c>
      <c r="T806" s="17">
        <v>20672100000000</v>
      </c>
      <c r="U806" s="17">
        <v>21452000000000</v>
      </c>
      <c r="V806" s="17">
        <v>21516200000000</v>
      </c>
      <c r="W806" s="17">
        <v>21627900000000</v>
      </c>
      <c r="X806" s="17">
        <v>21676600000000</v>
      </c>
      <c r="Y806" s="17">
        <v>21597800000000</v>
      </c>
      <c r="Z806" s="17">
        <v>21903600000000</v>
      </c>
      <c r="AA806" s="17">
        <v>22477100000000</v>
      </c>
      <c r="AB806" s="17">
        <v>23509200000000</v>
      </c>
      <c r="AC806" s="17">
        <v>24237100000000</v>
      </c>
      <c r="AD806" s="17">
        <v>24824600000000</v>
      </c>
    </row>
    <row r="807" spans="1:30" x14ac:dyDescent="0.25">
      <c r="A807" t="s">
        <v>333</v>
      </c>
      <c r="B807" t="s">
        <v>539</v>
      </c>
      <c r="C807" t="s">
        <v>608</v>
      </c>
      <c r="D807" t="str">
        <f>A807&amp;VLOOKUP("key_separator", Keys!$B:$C, 2, FALSE)&amp;B807&amp;VLOOKUP("key_separator", Keys!$B:$C, 2, FALSE)&amp;C807</f>
        <v>IN|crude oil|imports</v>
      </c>
      <c r="E807" s="17">
        <v>944584000000000</v>
      </c>
      <c r="F807" s="17">
        <v>945446000000000</v>
      </c>
      <c r="G807" s="17">
        <v>943944000000000</v>
      </c>
      <c r="H807" s="17">
        <v>943835000000000</v>
      </c>
      <c r="I807" s="17">
        <v>943640000000000</v>
      </c>
      <c r="J807" s="17">
        <v>941505000000000</v>
      </c>
      <c r="K807" s="17">
        <v>938217000000000</v>
      </c>
      <c r="L807" s="17">
        <v>937328000000000</v>
      </c>
      <c r="M807" s="17">
        <v>937080000000000</v>
      </c>
      <c r="N807" s="17">
        <v>937146000000000</v>
      </c>
      <c r="O807" s="17">
        <v>936823000000000</v>
      </c>
      <c r="P807" s="17">
        <v>936326000000000</v>
      </c>
      <c r="Q807" s="17">
        <v>935613000000000</v>
      </c>
      <c r="R807" s="17">
        <v>934715000000000</v>
      </c>
      <c r="S807" s="17">
        <v>934034000000000</v>
      </c>
      <c r="T807" s="17">
        <v>933354000000000</v>
      </c>
      <c r="U807" s="17">
        <v>932574000000000</v>
      </c>
      <c r="V807" s="17">
        <v>932510000000000</v>
      </c>
      <c r="W807" s="17">
        <v>932398000000000</v>
      </c>
      <c r="X807" s="17">
        <v>932349000000000</v>
      </c>
      <c r="Y807" s="17">
        <v>932428000000000</v>
      </c>
      <c r="Z807" s="17">
        <v>932122000000000</v>
      </c>
      <c r="AA807" s="17">
        <v>931549000000000</v>
      </c>
      <c r="AB807" s="17">
        <v>930517000000000</v>
      </c>
      <c r="AC807" s="17">
        <v>929789000000000</v>
      </c>
      <c r="AD807" s="17">
        <v>929201000000000</v>
      </c>
    </row>
    <row r="808" spans="1:30" x14ac:dyDescent="0.25">
      <c r="A808" t="s">
        <v>333</v>
      </c>
      <c r="B808" t="s">
        <v>539</v>
      </c>
      <c r="C808" t="s">
        <v>610</v>
      </c>
      <c r="D808" t="str">
        <f>A808&amp;VLOOKUP("key_separator", Keys!$B:$C, 2, FALSE)&amp;B808&amp;VLOOKUP("key_separator", Keys!$B:$C, 2, FALSE)&amp;C808</f>
        <v>IN|crude oil|exports</v>
      </c>
      <c r="E808" s="17">
        <v>0</v>
      </c>
      <c r="F808" s="17">
        <v>0</v>
      </c>
      <c r="G808" s="17">
        <v>0</v>
      </c>
      <c r="H808" s="17">
        <v>0</v>
      </c>
      <c r="I808" s="17">
        <v>0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7">
        <v>0</v>
      </c>
      <c r="U808" s="17">
        <v>0</v>
      </c>
      <c r="V808" s="17">
        <v>0</v>
      </c>
      <c r="W808" s="17">
        <v>0</v>
      </c>
      <c r="X808" s="17">
        <v>0</v>
      </c>
      <c r="Y808" s="17">
        <v>0</v>
      </c>
      <c r="Z808" s="17">
        <v>0</v>
      </c>
      <c r="AA808" s="17">
        <v>0</v>
      </c>
      <c r="AB808" s="17">
        <v>0</v>
      </c>
      <c r="AC808" s="17">
        <v>0</v>
      </c>
      <c r="AD808" s="17">
        <v>0</v>
      </c>
    </row>
    <row r="809" spans="1:30" x14ac:dyDescent="0.25">
      <c r="A809" t="s">
        <v>333</v>
      </c>
      <c r="B809" t="s">
        <v>6635</v>
      </c>
      <c r="C809" t="s">
        <v>605</v>
      </c>
      <c r="D809" t="str">
        <f>A809&amp;VLOOKUP("key_separator", Keys!$B:$C, 2, FALSE)&amp;B809&amp;VLOOKUP("key_separator", Keys!$B:$C, 2, FALSE)&amp;C809</f>
        <v>IN|heavy or residual fuel oil|production</v>
      </c>
      <c r="E809" s="17">
        <v>18637600000000</v>
      </c>
      <c r="F809" s="17">
        <v>18185900000000</v>
      </c>
      <c r="G809" s="17">
        <v>18305300000000</v>
      </c>
      <c r="H809" s="17">
        <v>18459900000000</v>
      </c>
      <c r="I809" s="17">
        <v>18614800000000</v>
      </c>
      <c r="J809" s="17">
        <v>18721200000000</v>
      </c>
      <c r="K809" s="17">
        <v>18697100000000</v>
      </c>
      <c r="L809" s="17">
        <v>18862900000000</v>
      </c>
      <c r="M809" s="17">
        <v>18807700000000</v>
      </c>
      <c r="N809" s="17">
        <v>18723100000000</v>
      </c>
      <c r="O809" s="17">
        <v>18762800000000</v>
      </c>
      <c r="P809" s="17">
        <v>18702400000000</v>
      </c>
      <c r="Q809" s="17">
        <v>18713800000000</v>
      </c>
      <c r="R809" s="17">
        <v>18818700000000</v>
      </c>
      <c r="S809" s="17">
        <v>18701600000000</v>
      </c>
      <c r="T809" s="17">
        <v>18859600000000</v>
      </c>
      <c r="U809" s="17">
        <v>18918800000000</v>
      </c>
      <c r="V809" s="17">
        <v>18980300000000</v>
      </c>
      <c r="W809" s="17">
        <v>18983100000000</v>
      </c>
      <c r="X809" s="17">
        <v>18959100000000</v>
      </c>
      <c r="Y809" s="17">
        <v>18925800000000</v>
      </c>
      <c r="Z809" s="17">
        <v>18783600000000</v>
      </c>
      <c r="AA809" s="17">
        <v>18859700000000</v>
      </c>
      <c r="AB809" s="17">
        <v>18820500000000</v>
      </c>
      <c r="AC809" s="17">
        <v>18879800000000</v>
      </c>
      <c r="AD809" s="17">
        <v>18788800000000</v>
      </c>
    </row>
    <row r="810" spans="1:30" x14ac:dyDescent="0.25">
      <c r="A810" t="s">
        <v>333</v>
      </c>
      <c r="B810" t="s">
        <v>6635</v>
      </c>
      <c r="C810" t="s">
        <v>608</v>
      </c>
      <c r="D810" t="str">
        <f>A810&amp;VLOOKUP("key_separator", Keys!$B:$C, 2, FALSE)&amp;B810&amp;VLOOKUP("key_separator", Keys!$B:$C, 2, FALSE)&amp;C810</f>
        <v>IN|heavy or residual fuel oil|imports</v>
      </c>
      <c r="E810" s="17">
        <v>8568580000000</v>
      </c>
      <c r="F810" s="17">
        <v>9455510000000</v>
      </c>
      <c r="G810" s="17">
        <v>9666140000000</v>
      </c>
      <c r="H810" s="17">
        <v>9815290000000</v>
      </c>
      <c r="I810" s="17">
        <v>10180800000000</v>
      </c>
      <c r="J810" s="17">
        <v>10598700000000</v>
      </c>
      <c r="K810" s="17">
        <v>11084700000000</v>
      </c>
      <c r="L810" s="17">
        <v>11376900000000</v>
      </c>
      <c r="M810" s="17">
        <v>11812300000000</v>
      </c>
      <c r="N810" s="17">
        <v>12153500000000</v>
      </c>
      <c r="O810" s="17">
        <v>12429300000000</v>
      </c>
      <c r="P810" s="17">
        <v>12740300000000</v>
      </c>
      <c r="Q810" s="17">
        <v>12916200000000</v>
      </c>
      <c r="R810" s="17">
        <v>12940300000000</v>
      </c>
      <c r="S810" s="17">
        <v>13145800000000</v>
      </c>
      <c r="T810" s="17">
        <v>13009500000000</v>
      </c>
      <c r="U810" s="17">
        <v>12938500000000</v>
      </c>
      <c r="V810" s="17">
        <v>12969200000000</v>
      </c>
      <c r="W810" s="17">
        <v>13012900000000</v>
      </c>
      <c r="X810" s="17">
        <v>13106900000000</v>
      </c>
      <c r="Y810" s="17">
        <v>13336700000000</v>
      </c>
      <c r="Z810" s="17">
        <v>13688700000000</v>
      </c>
      <c r="AA810" s="17">
        <v>13798000000000</v>
      </c>
      <c r="AB810" s="17">
        <v>14026000000000</v>
      </c>
      <c r="AC810" s="17">
        <v>14187700000000</v>
      </c>
      <c r="AD810" s="17">
        <v>14543500000000</v>
      </c>
    </row>
    <row r="811" spans="1:30" x14ac:dyDescent="0.25">
      <c r="A811" t="s">
        <v>333</v>
      </c>
      <c r="B811" t="s">
        <v>6635</v>
      </c>
      <c r="C811" t="s">
        <v>610</v>
      </c>
      <c r="D811" t="str">
        <f>A811&amp;VLOOKUP("key_separator", Keys!$B:$C, 2, FALSE)&amp;B811&amp;VLOOKUP("key_separator", Keys!$B:$C, 2, FALSE)&amp;C811</f>
        <v>IN|heavy or residual fuel oil|exports</v>
      </c>
      <c r="E811" s="17">
        <v>0</v>
      </c>
      <c r="F811" s="17">
        <v>0</v>
      </c>
      <c r="G811" s="17">
        <v>0</v>
      </c>
      <c r="H811" s="17">
        <v>0</v>
      </c>
      <c r="I811" s="17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17">
        <v>0</v>
      </c>
      <c r="R811" s="17">
        <v>0</v>
      </c>
      <c r="S811" s="17">
        <v>0</v>
      </c>
      <c r="T811" s="17">
        <v>0</v>
      </c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0</v>
      </c>
      <c r="AA811" s="17">
        <v>0</v>
      </c>
      <c r="AB811" s="17">
        <v>0</v>
      </c>
      <c r="AC811" s="17">
        <v>0</v>
      </c>
      <c r="AD811" s="17">
        <v>0</v>
      </c>
    </row>
    <row r="812" spans="1:30" x14ac:dyDescent="0.25">
      <c r="A812" t="s">
        <v>333</v>
      </c>
      <c r="B812" t="s">
        <v>6622</v>
      </c>
      <c r="C812" t="s">
        <v>605</v>
      </c>
      <c r="D812" t="str">
        <f>A812&amp;VLOOKUP("key_separator", Keys!$B:$C, 2, FALSE)&amp;B812&amp;VLOOKUP("key_separator", Keys!$B:$C, 2, FALSE)&amp;C812</f>
        <v>IN|LPG propane or butane|production</v>
      </c>
      <c r="E812" s="17">
        <v>412138000000</v>
      </c>
      <c r="F812" s="17">
        <v>420889000000</v>
      </c>
      <c r="G812" s="17">
        <v>465969000000</v>
      </c>
      <c r="H812" s="17">
        <v>461527000000</v>
      </c>
      <c r="I812" s="17">
        <v>462751000000</v>
      </c>
      <c r="J812" s="17">
        <v>465190000000</v>
      </c>
      <c r="K812" s="17">
        <v>487870000000</v>
      </c>
      <c r="L812" s="17">
        <v>509480000000</v>
      </c>
      <c r="M812" s="17">
        <v>529979000000</v>
      </c>
      <c r="N812" s="17">
        <v>544567000000</v>
      </c>
      <c r="O812" s="17">
        <v>555685000000</v>
      </c>
      <c r="P812" s="17">
        <v>561720000000</v>
      </c>
      <c r="Q812" s="17">
        <v>571207000000</v>
      </c>
      <c r="R812" s="17">
        <v>581311000000</v>
      </c>
      <c r="S812" s="17">
        <v>590044000000</v>
      </c>
      <c r="T812" s="17">
        <v>604588000000</v>
      </c>
      <c r="U812" s="17">
        <v>617462000000</v>
      </c>
      <c r="V812" s="17">
        <v>624558000000</v>
      </c>
      <c r="W812" s="17">
        <v>627729000000</v>
      </c>
      <c r="X812" s="17">
        <v>625086000000</v>
      </c>
      <c r="Y812" s="17">
        <v>618562000000</v>
      </c>
      <c r="Z812" s="17">
        <v>613127000000</v>
      </c>
      <c r="AA812" s="17">
        <v>614329000000</v>
      </c>
      <c r="AB812" s="17">
        <v>618202000000</v>
      </c>
      <c r="AC812" s="17">
        <v>620423000000</v>
      </c>
      <c r="AD812" s="17">
        <v>619042000000</v>
      </c>
    </row>
    <row r="813" spans="1:30" x14ac:dyDescent="0.25">
      <c r="A813" t="s">
        <v>333</v>
      </c>
      <c r="B813" t="s">
        <v>6622</v>
      </c>
      <c r="C813" t="s">
        <v>608</v>
      </c>
      <c r="D813" t="str">
        <f>A813&amp;VLOOKUP("key_separator", Keys!$B:$C, 2, FALSE)&amp;B813&amp;VLOOKUP("key_separator", Keys!$B:$C, 2, FALSE)&amp;C813</f>
        <v>IN|LPG propane or butane|imports</v>
      </c>
      <c r="E813" s="17">
        <v>24505300000000</v>
      </c>
      <c r="F813" s="17">
        <v>24119800000000</v>
      </c>
      <c r="G813" s="17">
        <v>24803300000000</v>
      </c>
      <c r="H813" s="17">
        <v>24825000000000</v>
      </c>
      <c r="I813" s="17">
        <v>24515500000000</v>
      </c>
      <c r="J813" s="17">
        <v>24328200000000</v>
      </c>
      <c r="K813" s="17">
        <v>24113900000000</v>
      </c>
      <c r="L813" s="17">
        <v>24085900000000</v>
      </c>
      <c r="M813" s="17">
        <v>23867100000000</v>
      </c>
      <c r="N813" s="17">
        <v>23748600000000</v>
      </c>
      <c r="O813" s="17">
        <v>23657900000000</v>
      </c>
      <c r="P813" s="17">
        <v>23606900000000</v>
      </c>
      <c r="Q813" s="17">
        <v>23624500000000</v>
      </c>
      <c r="R813" s="17">
        <v>23635300000000</v>
      </c>
      <c r="S813" s="17">
        <v>23690800000000</v>
      </c>
      <c r="T813" s="17">
        <v>23703700000000</v>
      </c>
      <c r="U813" s="17">
        <v>23703100000000</v>
      </c>
      <c r="V813" s="17">
        <v>23740800000000</v>
      </c>
      <c r="W813" s="17">
        <v>23783700000000</v>
      </c>
      <c r="X813" s="17">
        <v>23842400000000</v>
      </c>
      <c r="Y813" s="17">
        <v>23937000000000</v>
      </c>
      <c r="Z813" s="17">
        <v>24038100000000</v>
      </c>
      <c r="AA813" s="17">
        <v>24139600000000</v>
      </c>
      <c r="AB813" s="17">
        <v>24220000000000</v>
      </c>
      <c r="AC813" s="17">
        <v>24260300000000</v>
      </c>
      <c r="AD813" s="17">
        <v>24351400000000</v>
      </c>
    </row>
    <row r="814" spans="1:30" x14ac:dyDescent="0.25">
      <c r="A814" t="s">
        <v>333</v>
      </c>
      <c r="B814" t="s">
        <v>6622</v>
      </c>
      <c r="C814" t="s">
        <v>610</v>
      </c>
      <c r="D814" t="str">
        <f>A814&amp;VLOOKUP("key_separator", Keys!$B:$C, 2, FALSE)&amp;B814&amp;VLOOKUP("key_separator", Keys!$B:$C, 2, FALSE)&amp;C814</f>
        <v>IN|LPG propane or butane|exports</v>
      </c>
      <c r="E814" s="17">
        <v>0</v>
      </c>
      <c r="F814" s="17">
        <v>0</v>
      </c>
      <c r="G814" s="17">
        <v>0</v>
      </c>
      <c r="H814" s="17">
        <v>0</v>
      </c>
      <c r="I814" s="17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17">
        <v>0</v>
      </c>
      <c r="R814" s="17">
        <v>0</v>
      </c>
      <c r="S814" s="17">
        <v>0</v>
      </c>
      <c r="T814" s="17">
        <v>0</v>
      </c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0</v>
      </c>
      <c r="AB814" s="17">
        <v>0</v>
      </c>
      <c r="AC814" s="17">
        <v>0</v>
      </c>
      <c r="AD814" s="17">
        <v>0</v>
      </c>
    </row>
    <row r="815" spans="1:30" x14ac:dyDescent="0.25">
      <c r="A815" t="s">
        <v>333</v>
      </c>
      <c r="B815" t="s">
        <v>6623</v>
      </c>
      <c r="C815" t="s">
        <v>605</v>
      </c>
      <c r="D815" t="str">
        <f>A815&amp;VLOOKUP("key_separator", Keys!$B:$C, 2, FALSE)&amp;B815&amp;VLOOKUP("key_separator", Keys!$B:$C, 2, FALSE)&amp;C815</f>
        <v>IN|municipal solid waste|production</v>
      </c>
      <c r="E815" s="17">
        <v>0</v>
      </c>
      <c r="F815" s="17">
        <v>0</v>
      </c>
      <c r="G815" s="17">
        <v>0</v>
      </c>
      <c r="H815" s="17">
        <v>0</v>
      </c>
      <c r="I815" s="17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17">
        <v>0</v>
      </c>
      <c r="R815" s="17">
        <v>0</v>
      </c>
      <c r="S815" s="17">
        <v>0</v>
      </c>
      <c r="T815" s="17">
        <v>0</v>
      </c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0</v>
      </c>
      <c r="AB815" s="17">
        <v>0</v>
      </c>
      <c r="AC815" s="17">
        <v>0</v>
      </c>
      <c r="AD815" s="17">
        <v>0</v>
      </c>
    </row>
    <row r="816" spans="1:30" x14ac:dyDescent="0.25">
      <c r="A816" t="s">
        <v>333</v>
      </c>
      <c r="B816" t="s">
        <v>6623</v>
      </c>
      <c r="C816" t="s">
        <v>608</v>
      </c>
      <c r="D816" t="str">
        <f>A816&amp;VLOOKUP("key_separator", Keys!$B:$C, 2, FALSE)&amp;B816&amp;VLOOKUP("key_separator", Keys!$B:$C, 2, FALSE)&amp;C816</f>
        <v>IN|municipal solid waste|imports</v>
      </c>
      <c r="E816" s="17">
        <v>0</v>
      </c>
      <c r="F816" s="17">
        <v>0</v>
      </c>
      <c r="G816" s="17">
        <v>0</v>
      </c>
      <c r="H816" s="17">
        <v>0</v>
      </c>
      <c r="I816" s="17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7">
        <v>0</v>
      </c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0</v>
      </c>
      <c r="AB816" s="17">
        <v>0</v>
      </c>
      <c r="AC816" s="17">
        <v>0</v>
      </c>
      <c r="AD816" s="17">
        <v>0</v>
      </c>
    </row>
    <row r="817" spans="1:30" x14ac:dyDescent="0.25">
      <c r="A817" t="s">
        <v>333</v>
      </c>
      <c r="B817" t="s">
        <v>6623</v>
      </c>
      <c r="C817" t="s">
        <v>610</v>
      </c>
      <c r="D817" t="str">
        <f>A817&amp;VLOOKUP("key_separator", Keys!$B:$C, 2, FALSE)&amp;B817&amp;VLOOKUP("key_separator", Keys!$B:$C, 2, FALSE)&amp;C817</f>
        <v>IN|municipal solid waste|exports</v>
      </c>
      <c r="E817" s="17">
        <v>0</v>
      </c>
      <c r="F817" s="17">
        <v>0</v>
      </c>
      <c r="G817" s="17">
        <v>0</v>
      </c>
      <c r="H817" s="17">
        <v>0</v>
      </c>
      <c r="I817" s="17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17">
        <v>0</v>
      </c>
      <c r="R817" s="17">
        <v>0</v>
      </c>
      <c r="S817" s="17">
        <v>0</v>
      </c>
      <c r="T817" s="17">
        <v>0</v>
      </c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0</v>
      </c>
      <c r="AA817" s="17">
        <v>0</v>
      </c>
      <c r="AB817" s="17">
        <v>0</v>
      </c>
      <c r="AC817" s="17">
        <v>0</v>
      </c>
      <c r="AD817" s="17">
        <v>0</v>
      </c>
    </row>
    <row r="818" spans="1:30" x14ac:dyDescent="0.25">
      <c r="A818" t="s">
        <v>333</v>
      </c>
      <c r="B818" t="s">
        <v>629</v>
      </c>
      <c r="C818" t="s">
        <v>605</v>
      </c>
      <c r="D818" t="str">
        <f>A818&amp;VLOOKUP("key_separator", Keys!$B:$C, 2, FALSE)&amp;B818&amp;VLOOKUP("key_separator", Keys!$B:$C, 2, FALSE)&amp;C818</f>
        <v>IN|hydrogen|production</v>
      </c>
      <c r="E818" s="17">
        <v>0</v>
      </c>
      <c r="F818" s="17">
        <v>0</v>
      </c>
      <c r="G818" s="17">
        <v>0</v>
      </c>
      <c r="H818" s="17">
        <v>0</v>
      </c>
      <c r="I818" s="17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17">
        <v>0</v>
      </c>
      <c r="R818" s="17">
        <v>0</v>
      </c>
      <c r="S818" s="17">
        <v>0</v>
      </c>
      <c r="T818" s="17">
        <v>0</v>
      </c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0</v>
      </c>
      <c r="AB818" s="17">
        <v>0</v>
      </c>
      <c r="AC818" s="17">
        <v>0</v>
      </c>
      <c r="AD818" s="17">
        <v>0</v>
      </c>
    </row>
    <row r="819" spans="1:30" x14ac:dyDescent="0.25">
      <c r="A819" t="s">
        <v>333</v>
      </c>
      <c r="B819" t="s">
        <v>629</v>
      </c>
      <c r="C819" t="s">
        <v>608</v>
      </c>
      <c r="D819" t="str">
        <f>A819&amp;VLOOKUP("key_separator", Keys!$B:$C, 2, FALSE)&amp;B819&amp;VLOOKUP("key_separator", Keys!$B:$C, 2, FALSE)&amp;C819</f>
        <v>IN|hydrogen|imports</v>
      </c>
      <c r="E819" s="17">
        <v>26691900000000</v>
      </c>
      <c r="F819" s="17">
        <v>26179800000000</v>
      </c>
      <c r="G819" s="17">
        <v>26155800000000</v>
      </c>
      <c r="H819" s="17">
        <v>26375900000000</v>
      </c>
      <c r="I819" s="17">
        <v>26018000000000</v>
      </c>
      <c r="J819" s="17">
        <v>26034900000000</v>
      </c>
      <c r="K819" s="17">
        <v>26251900000000</v>
      </c>
      <c r="L819" s="17">
        <v>26396600000000</v>
      </c>
      <c r="M819" s="17">
        <v>26610800000000</v>
      </c>
      <c r="N819" s="17">
        <v>26871400000000</v>
      </c>
      <c r="O819" s="17">
        <v>27143600000000</v>
      </c>
      <c r="P819" s="17">
        <v>27457300000000</v>
      </c>
      <c r="Q819" s="17">
        <v>27679600000000</v>
      </c>
      <c r="R819" s="17">
        <v>27925600000000</v>
      </c>
      <c r="S819" s="17">
        <v>28338000000000</v>
      </c>
      <c r="T819" s="17">
        <v>28729100000000</v>
      </c>
      <c r="U819" s="17">
        <v>29174200000000</v>
      </c>
      <c r="V819" s="17">
        <v>29714300000000</v>
      </c>
      <c r="W819" s="17">
        <v>30220100000000</v>
      </c>
      <c r="X819" s="17">
        <v>30741800000000</v>
      </c>
      <c r="Y819" s="17">
        <v>31310100000000</v>
      </c>
      <c r="Z819" s="17">
        <v>31882000000000</v>
      </c>
      <c r="AA819" s="17">
        <v>32488900000000</v>
      </c>
      <c r="AB819" s="17">
        <v>33036400000000</v>
      </c>
      <c r="AC819" s="17">
        <v>33467700000000</v>
      </c>
      <c r="AD819" s="17">
        <v>34018100000000</v>
      </c>
    </row>
    <row r="820" spans="1:30" x14ac:dyDescent="0.25">
      <c r="A820" t="s">
        <v>333</v>
      </c>
      <c r="B820" t="s">
        <v>629</v>
      </c>
      <c r="C820" t="s">
        <v>610</v>
      </c>
      <c r="D820" t="str">
        <f>A820&amp;VLOOKUP("key_separator", Keys!$B:$C, 2, FALSE)&amp;B820&amp;VLOOKUP("key_separator", Keys!$B:$C, 2, FALSE)&amp;C820</f>
        <v>IN|hydrogen|exports</v>
      </c>
      <c r="E820" s="17">
        <v>0</v>
      </c>
      <c r="F820" s="17">
        <v>0</v>
      </c>
      <c r="G820" s="17">
        <v>0</v>
      </c>
      <c r="H820" s="17">
        <v>0</v>
      </c>
      <c r="I820" s="17">
        <v>0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0</v>
      </c>
      <c r="Q820" s="17">
        <v>0</v>
      </c>
      <c r="R820" s="17">
        <v>0</v>
      </c>
      <c r="S820" s="17">
        <v>0</v>
      </c>
      <c r="T820" s="17">
        <v>0</v>
      </c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0</v>
      </c>
      <c r="AA820" s="17">
        <v>0</v>
      </c>
      <c r="AB820" s="17">
        <v>0</v>
      </c>
      <c r="AC820" s="17">
        <v>0</v>
      </c>
      <c r="AD820" s="17">
        <v>0</v>
      </c>
    </row>
    <row r="821" spans="1:30" x14ac:dyDescent="0.25">
      <c r="A821" t="s">
        <v>340</v>
      </c>
      <c r="B821" t="s">
        <v>6629</v>
      </c>
      <c r="C821" t="s">
        <v>605</v>
      </c>
      <c r="D821" t="str">
        <f>A821&amp;VLOOKUP("key_separator", Keys!$B:$C, 2, FALSE)&amp;B821&amp;VLOOKUP("key_separator", Keys!$B:$C, 2, FALSE)&amp;C821</f>
        <v>KS|electricity|production</v>
      </c>
      <c r="E821" s="17">
        <v>0</v>
      </c>
      <c r="F821" s="17">
        <v>0</v>
      </c>
      <c r="G821" s="17">
        <v>0</v>
      </c>
      <c r="H821" s="17">
        <v>0</v>
      </c>
      <c r="I821" s="17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17">
        <v>0</v>
      </c>
      <c r="R821" s="17">
        <v>0</v>
      </c>
      <c r="S821" s="17">
        <v>0</v>
      </c>
      <c r="T821" s="17">
        <v>0</v>
      </c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0</v>
      </c>
      <c r="AB821" s="17">
        <v>0</v>
      </c>
      <c r="AC821" s="17">
        <v>0</v>
      </c>
      <c r="AD821" s="17">
        <v>0</v>
      </c>
    </row>
    <row r="822" spans="1:30" x14ac:dyDescent="0.25">
      <c r="A822" t="s">
        <v>340</v>
      </c>
      <c r="B822" t="s">
        <v>6629</v>
      </c>
      <c r="C822" t="s">
        <v>608</v>
      </c>
      <c r="D822" t="str">
        <f>A822&amp;VLOOKUP("key_separator", Keys!$B:$C, 2, FALSE)&amp;B822&amp;VLOOKUP("key_separator", Keys!$B:$C, 2, FALSE)&amp;C822</f>
        <v>KS|electricity|imports</v>
      </c>
      <c r="E822" s="17">
        <v>0</v>
      </c>
      <c r="F822" s="17">
        <v>0</v>
      </c>
      <c r="G822" s="17">
        <v>0</v>
      </c>
      <c r="H822" s="17">
        <v>0</v>
      </c>
      <c r="I822" s="17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17">
        <v>0</v>
      </c>
      <c r="R822" s="17">
        <v>0</v>
      </c>
      <c r="S822" s="17">
        <v>0</v>
      </c>
      <c r="T822" s="17">
        <v>0</v>
      </c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0</v>
      </c>
      <c r="AA822" s="17">
        <v>0</v>
      </c>
      <c r="AB822" s="17">
        <v>0</v>
      </c>
      <c r="AC822" s="17">
        <v>0</v>
      </c>
      <c r="AD822" s="17">
        <v>0</v>
      </c>
    </row>
    <row r="823" spans="1:30" x14ac:dyDescent="0.25">
      <c r="A823" t="s">
        <v>340</v>
      </c>
      <c r="B823" t="s">
        <v>6629</v>
      </c>
      <c r="C823" t="s">
        <v>610</v>
      </c>
      <c r="D823" t="str">
        <f>A823&amp;VLOOKUP("key_separator", Keys!$B:$C, 2, FALSE)&amp;B823&amp;VLOOKUP("key_separator", Keys!$B:$C, 2, FALSE)&amp;C823</f>
        <v>KS|electricity|exports</v>
      </c>
      <c r="E823" s="17">
        <v>0</v>
      </c>
      <c r="F823" s="17">
        <v>0</v>
      </c>
      <c r="G823" s="17">
        <v>0</v>
      </c>
      <c r="H823" s="17">
        <v>0</v>
      </c>
      <c r="I823" s="17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17">
        <v>0</v>
      </c>
      <c r="R823" s="17">
        <v>0</v>
      </c>
      <c r="S823" s="17">
        <v>0</v>
      </c>
      <c r="T823" s="17">
        <v>0</v>
      </c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0</v>
      </c>
      <c r="AB823" s="17">
        <v>0</v>
      </c>
      <c r="AC823" s="17">
        <v>0</v>
      </c>
      <c r="AD823" s="17">
        <v>0</v>
      </c>
    </row>
    <row r="824" spans="1:30" x14ac:dyDescent="0.25">
      <c r="A824" t="s">
        <v>340</v>
      </c>
      <c r="B824" t="s">
        <v>6610</v>
      </c>
      <c r="C824" t="s">
        <v>605</v>
      </c>
      <c r="D824" t="str">
        <f>A824&amp;VLOOKUP("key_separator", Keys!$B:$C, 2, FALSE)&amp;B824&amp;VLOOKUP("key_separator", Keys!$B:$C, 2, FALSE)&amp;C824</f>
        <v>KS|hard coal|production</v>
      </c>
      <c r="E824" s="17">
        <v>0</v>
      </c>
      <c r="F824" s="17">
        <v>0</v>
      </c>
      <c r="G824" s="17">
        <v>0</v>
      </c>
      <c r="H824" s="17">
        <v>0</v>
      </c>
      <c r="I824" s="17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17">
        <v>0</v>
      </c>
      <c r="R824" s="17">
        <v>0</v>
      </c>
      <c r="S824" s="17">
        <v>0</v>
      </c>
      <c r="T824" s="17">
        <v>0</v>
      </c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0</v>
      </c>
      <c r="AB824" s="17">
        <v>0</v>
      </c>
      <c r="AC824" s="17">
        <v>0</v>
      </c>
      <c r="AD824" s="17">
        <v>0</v>
      </c>
    </row>
    <row r="825" spans="1:30" x14ac:dyDescent="0.25">
      <c r="A825" t="s">
        <v>340</v>
      </c>
      <c r="B825" t="s">
        <v>6610</v>
      </c>
      <c r="C825" t="s">
        <v>608</v>
      </c>
      <c r="D825" t="str">
        <f>A825&amp;VLOOKUP("key_separator", Keys!$B:$C, 2, FALSE)&amp;B825&amp;VLOOKUP("key_separator", Keys!$B:$C, 2, FALSE)&amp;C825</f>
        <v>KS|hard coal|imports</v>
      </c>
      <c r="E825" s="17">
        <v>217133000000000</v>
      </c>
      <c r="F825" s="17">
        <v>204268000000000</v>
      </c>
      <c r="G825" s="17">
        <v>200845000000000</v>
      </c>
      <c r="H825" s="17">
        <v>201439000000000</v>
      </c>
      <c r="I825" s="17">
        <v>193753000000000</v>
      </c>
      <c r="J825" s="17">
        <v>197249000000000</v>
      </c>
      <c r="K825" s="17">
        <v>199041000000000</v>
      </c>
      <c r="L825" s="17">
        <v>199918000000000</v>
      </c>
      <c r="M825" s="17">
        <v>201545000000000</v>
      </c>
      <c r="N825" s="17">
        <v>202885000000000</v>
      </c>
      <c r="O825" s="17">
        <v>205272000000000</v>
      </c>
      <c r="P825" s="17">
        <v>207810000000000</v>
      </c>
      <c r="Q825" s="17">
        <v>210043000000000</v>
      </c>
      <c r="R825" s="17">
        <v>212052000000000</v>
      </c>
      <c r="S825" s="17">
        <v>214568000000000</v>
      </c>
      <c r="T825" s="17">
        <v>214545000000000</v>
      </c>
      <c r="U825" s="17">
        <v>215698000000000</v>
      </c>
      <c r="V825" s="17">
        <v>215917000000000</v>
      </c>
      <c r="W825" s="17">
        <v>211500000000000</v>
      </c>
      <c r="X825" s="17">
        <v>209585000000000</v>
      </c>
      <c r="Y825" s="17">
        <v>208076000000000</v>
      </c>
      <c r="Z825" s="17">
        <v>207745000000000</v>
      </c>
      <c r="AA825" s="17">
        <v>207386000000000</v>
      </c>
      <c r="AB825" s="17">
        <v>206866000000000</v>
      </c>
      <c r="AC825" s="17">
        <v>206223000000000</v>
      </c>
      <c r="AD825" s="17">
        <v>205502000000000</v>
      </c>
    </row>
    <row r="826" spans="1:30" x14ac:dyDescent="0.25">
      <c r="A826" t="s">
        <v>340</v>
      </c>
      <c r="B826" t="s">
        <v>6610</v>
      </c>
      <c r="C826" t="s">
        <v>610</v>
      </c>
      <c r="D826" t="str">
        <f>A826&amp;VLOOKUP("key_separator", Keys!$B:$C, 2, FALSE)&amp;B826&amp;VLOOKUP("key_separator", Keys!$B:$C, 2, FALSE)&amp;C826</f>
        <v>KS|hard coal|exports</v>
      </c>
      <c r="E826" s="17">
        <v>0</v>
      </c>
      <c r="F826" s="17">
        <v>0</v>
      </c>
      <c r="G826" s="17">
        <v>0</v>
      </c>
      <c r="H826" s="17">
        <v>0</v>
      </c>
      <c r="I826" s="17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17">
        <v>0</v>
      </c>
      <c r="R826" s="17">
        <v>0</v>
      </c>
      <c r="S826" s="17">
        <v>0</v>
      </c>
      <c r="T826" s="17">
        <v>0</v>
      </c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0</v>
      </c>
      <c r="AA826" s="17">
        <v>0</v>
      </c>
      <c r="AB826" s="17">
        <v>0</v>
      </c>
      <c r="AC826" s="17">
        <v>0</v>
      </c>
      <c r="AD826" s="17">
        <v>0</v>
      </c>
    </row>
    <row r="827" spans="1:30" x14ac:dyDescent="0.25">
      <c r="A827" t="s">
        <v>340</v>
      </c>
      <c r="B827" t="s">
        <v>6611</v>
      </c>
      <c r="C827" t="s">
        <v>605</v>
      </c>
      <c r="D827" t="str">
        <f>A827&amp;VLOOKUP("key_separator", Keys!$B:$C, 2, FALSE)&amp;B827&amp;VLOOKUP("key_separator", Keys!$B:$C, 2, FALSE)&amp;C827</f>
        <v>KS|natural gas|production</v>
      </c>
      <c r="E827" s="17">
        <v>119878000000000</v>
      </c>
      <c r="F827" s="17">
        <v>108690000000000</v>
      </c>
      <c r="G827" s="17">
        <v>98814800000000</v>
      </c>
      <c r="H827" s="17">
        <v>92658200000000</v>
      </c>
      <c r="I827" s="17">
        <v>86885900000000</v>
      </c>
      <c r="J827" s="17">
        <v>84491600000000</v>
      </c>
      <c r="K827" s="17">
        <v>92482700000000</v>
      </c>
      <c r="L827" s="17">
        <v>100755000000000</v>
      </c>
      <c r="M827" s="17">
        <v>107349000000000</v>
      </c>
      <c r="N827" s="17">
        <v>117749000000000</v>
      </c>
      <c r="O827" s="17">
        <v>126845000000000</v>
      </c>
      <c r="P827" s="17">
        <v>134748000000000</v>
      </c>
      <c r="Q827" s="17">
        <v>141935000000000</v>
      </c>
      <c r="R827" s="17">
        <v>146592000000000</v>
      </c>
      <c r="S827" s="17">
        <v>158346000000000</v>
      </c>
      <c r="T827" s="17">
        <v>169034000000000</v>
      </c>
      <c r="U827" s="17">
        <v>176950000000000</v>
      </c>
      <c r="V827" s="17">
        <v>180683000000000</v>
      </c>
      <c r="W827" s="17">
        <v>184360000000000</v>
      </c>
      <c r="X827" s="17">
        <v>186878000000000</v>
      </c>
      <c r="Y827" s="17">
        <v>186866000000000</v>
      </c>
      <c r="Z827" s="17">
        <v>186761000000000</v>
      </c>
      <c r="AA827" s="17">
        <v>185878000000000</v>
      </c>
      <c r="AB827" s="17">
        <v>185684000000000</v>
      </c>
      <c r="AC827" s="17">
        <v>184160000000000</v>
      </c>
      <c r="AD827" s="17">
        <v>181596000000000</v>
      </c>
    </row>
    <row r="828" spans="1:30" x14ac:dyDescent="0.25">
      <c r="A828" t="s">
        <v>340</v>
      </c>
      <c r="B828" t="s">
        <v>6611</v>
      </c>
      <c r="C828" t="s">
        <v>608</v>
      </c>
      <c r="D828" t="str">
        <f>A828&amp;VLOOKUP("key_separator", Keys!$B:$C, 2, FALSE)&amp;B828&amp;VLOOKUP("key_separator", Keys!$B:$C, 2, FALSE)&amp;C828</f>
        <v>KS|natural gas|imports</v>
      </c>
      <c r="E828" s="17">
        <v>1391130000000000</v>
      </c>
      <c r="F828" s="17">
        <v>1284890000000000</v>
      </c>
      <c r="G828" s="17">
        <v>1195720000000000</v>
      </c>
      <c r="H828" s="17">
        <v>1139070000000000</v>
      </c>
      <c r="I828" s="17">
        <v>1088080000000000</v>
      </c>
      <c r="J828" s="17">
        <v>1063500000000000</v>
      </c>
      <c r="K828" s="17">
        <v>1134570000000000</v>
      </c>
      <c r="L828" s="17">
        <v>1208970000000000</v>
      </c>
      <c r="M828" s="17">
        <v>1267980000000000</v>
      </c>
      <c r="N828" s="17">
        <v>1363690000000000</v>
      </c>
      <c r="O828" s="17">
        <v>1447180000000000</v>
      </c>
      <c r="P828" s="17">
        <v>1519690000000000</v>
      </c>
      <c r="Q828" s="17">
        <v>1585260000000000</v>
      </c>
      <c r="R828" s="17">
        <v>1627810000000000</v>
      </c>
      <c r="S828" s="17">
        <v>1735980000000000</v>
      </c>
      <c r="T828" s="17">
        <v>1834200000000000</v>
      </c>
      <c r="U828" s="17">
        <v>1907270000000000</v>
      </c>
      <c r="V828" s="17">
        <v>1942830000000000</v>
      </c>
      <c r="W828" s="17">
        <v>1978000000000000</v>
      </c>
      <c r="X828" s="17">
        <v>2002540000000000</v>
      </c>
      <c r="Y828" s="17">
        <v>2003710000000000</v>
      </c>
      <c r="Z828" s="17">
        <v>2002190000000000</v>
      </c>
      <c r="AA828" s="17">
        <v>1994210000000000</v>
      </c>
      <c r="AB828" s="17">
        <v>1993040000000000</v>
      </c>
      <c r="AC828" s="17">
        <v>1979380000000000</v>
      </c>
      <c r="AD828" s="17">
        <v>1956630000000000</v>
      </c>
    </row>
    <row r="829" spans="1:30" x14ac:dyDescent="0.25">
      <c r="A829" t="s">
        <v>340</v>
      </c>
      <c r="B829" t="s">
        <v>6611</v>
      </c>
      <c r="C829" t="s">
        <v>610</v>
      </c>
      <c r="D829" t="str">
        <f>A829&amp;VLOOKUP("key_separator", Keys!$B:$C, 2, FALSE)&amp;B829&amp;VLOOKUP("key_separator", Keys!$B:$C, 2, FALSE)&amp;C829</f>
        <v>KS|natural gas|exports</v>
      </c>
      <c r="E829" s="17">
        <v>1219810000000000</v>
      </c>
      <c r="F829" s="17">
        <v>1105970000000000</v>
      </c>
      <c r="G829" s="17">
        <v>1005480000000000</v>
      </c>
      <c r="H829" s="17">
        <v>942838000000000</v>
      </c>
      <c r="I829" s="17">
        <v>884102000000000</v>
      </c>
      <c r="J829" s="17">
        <v>859739000000000</v>
      </c>
      <c r="K829" s="17">
        <v>941052000000000</v>
      </c>
      <c r="L829" s="17">
        <v>1025230000000000</v>
      </c>
      <c r="M829" s="17">
        <v>1092320000000000</v>
      </c>
      <c r="N829" s="17">
        <v>1198150000000000</v>
      </c>
      <c r="O829" s="17">
        <v>1290710000000000</v>
      </c>
      <c r="P829" s="17">
        <v>1371130000000000</v>
      </c>
      <c r="Q829" s="17">
        <v>1444250000000000</v>
      </c>
      <c r="R829" s="17">
        <v>1491640000000000</v>
      </c>
      <c r="S829" s="17">
        <v>1611240000000000</v>
      </c>
      <c r="T829" s="17">
        <v>1720000000000000</v>
      </c>
      <c r="U829" s="17">
        <v>1800540000000000</v>
      </c>
      <c r="V829" s="17">
        <v>1838530000000000</v>
      </c>
      <c r="W829" s="17">
        <v>1875940000000000</v>
      </c>
      <c r="X829" s="17">
        <v>1901570000000000</v>
      </c>
      <c r="Y829" s="17">
        <v>1901440000000000</v>
      </c>
      <c r="Z829" s="17">
        <v>1900380000000000</v>
      </c>
      <c r="AA829" s="17">
        <v>1891390000000000</v>
      </c>
      <c r="AB829" s="17">
        <v>1889420000000000</v>
      </c>
      <c r="AC829" s="17">
        <v>1873900000000000</v>
      </c>
      <c r="AD829" s="17">
        <v>1847820000000000</v>
      </c>
    </row>
    <row r="830" spans="1:30" x14ac:dyDescent="0.25">
      <c r="A830" t="s">
        <v>340</v>
      </c>
      <c r="B830" t="s">
        <v>626</v>
      </c>
      <c r="C830" t="s">
        <v>605</v>
      </c>
      <c r="D830" t="str">
        <f>A830&amp;VLOOKUP("key_separator", Keys!$B:$C, 2, FALSE)&amp;B830&amp;VLOOKUP("key_separator", Keys!$B:$C, 2, FALSE)&amp;C830</f>
        <v>KS|nuclear|production</v>
      </c>
      <c r="E830" s="17">
        <v>0</v>
      </c>
      <c r="F830" s="17">
        <v>0</v>
      </c>
      <c r="G830" s="17">
        <v>0</v>
      </c>
      <c r="H830" s="17">
        <v>0</v>
      </c>
      <c r="I830" s="17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17">
        <v>0</v>
      </c>
      <c r="R830" s="17">
        <v>0</v>
      </c>
      <c r="S830" s="17">
        <v>0</v>
      </c>
      <c r="T830" s="17">
        <v>0</v>
      </c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0</v>
      </c>
      <c r="AB830" s="17">
        <v>0</v>
      </c>
      <c r="AC830" s="17">
        <v>0</v>
      </c>
      <c r="AD830" s="17">
        <v>0</v>
      </c>
    </row>
    <row r="831" spans="1:30" x14ac:dyDescent="0.25">
      <c r="A831" t="s">
        <v>340</v>
      </c>
      <c r="B831" t="s">
        <v>626</v>
      </c>
      <c r="C831" t="s">
        <v>608</v>
      </c>
      <c r="D831" t="str">
        <f>A831&amp;VLOOKUP("key_separator", Keys!$B:$C, 2, FALSE)&amp;B831&amp;VLOOKUP("key_separator", Keys!$B:$C, 2, FALSE)&amp;C831</f>
        <v>KS|nuclear|imports</v>
      </c>
      <c r="E831" s="17">
        <v>96837400000000</v>
      </c>
      <c r="F831" s="17">
        <v>96502500000000</v>
      </c>
      <c r="G831" s="17">
        <v>96502500000000</v>
      </c>
      <c r="H831" s="17">
        <v>96502500000000</v>
      </c>
      <c r="I831" s="17">
        <v>96502500000000</v>
      </c>
      <c r="J831" s="17">
        <v>96502500000000</v>
      </c>
      <c r="K831" s="17">
        <v>96502500000000</v>
      </c>
      <c r="L831" s="17">
        <v>96502500000000</v>
      </c>
      <c r="M831" s="17">
        <v>96502500000000</v>
      </c>
      <c r="N831" s="17">
        <v>96502500000000</v>
      </c>
      <c r="O831" s="17">
        <v>96502500000000</v>
      </c>
      <c r="P831" s="17">
        <v>96502500000000</v>
      </c>
      <c r="Q831" s="17">
        <v>96502500000000</v>
      </c>
      <c r="R831" s="17">
        <v>96502500000000</v>
      </c>
      <c r="S831" s="17">
        <v>96502500000000</v>
      </c>
      <c r="T831" s="17">
        <v>96502500000000</v>
      </c>
      <c r="U831" s="17">
        <v>96502500000000</v>
      </c>
      <c r="V831" s="17">
        <v>96502500000000</v>
      </c>
      <c r="W831" s="17">
        <v>96502500000000</v>
      </c>
      <c r="X831" s="17">
        <v>96502500000000</v>
      </c>
      <c r="Y831" s="17">
        <v>96502500000000</v>
      </c>
      <c r="Z831" s="17">
        <v>96502500000000</v>
      </c>
      <c r="AA831" s="17">
        <v>96502500000000</v>
      </c>
      <c r="AB831" s="17">
        <v>96502500000000</v>
      </c>
      <c r="AC831" s="17">
        <v>96502500000000</v>
      </c>
      <c r="AD831" s="17">
        <v>96502500000000</v>
      </c>
    </row>
    <row r="832" spans="1:30" x14ac:dyDescent="0.25">
      <c r="A832" t="s">
        <v>340</v>
      </c>
      <c r="B832" t="s">
        <v>626</v>
      </c>
      <c r="C832" t="s">
        <v>610</v>
      </c>
      <c r="D832" t="str">
        <f>A832&amp;VLOOKUP("key_separator", Keys!$B:$C, 2, FALSE)&amp;B832&amp;VLOOKUP("key_separator", Keys!$B:$C, 2, FALSE)&amp;C832</f>
        <v>KS|nuclear|exports</v>
      </c>
      <c r="E832" s="17">
        <v>0</v>
      </c>
      <c r="F832" s="17">
        <v>0</v>
      </c>
      <c r="G832" s="17">
        <v>0</v>
      </c>
      <c r="H832" s="17">
        <v>0</v>
      </c>
      <c r="I832" s="17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17">
        <v>0</v>
      </c>
      <c r="R832" s="17">
        <v>0</v>
      </c>
      <c r="S832" s="17">
        <v>0</v>
      </c>
      <c r="T832" s="17">
        <v>0</v>
      </c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0</v>
      </c>
      <c r="AA832" s="17">
        <v>0</v>
      </c>
      <c r="AB832" s="17">
        <v>0</v>
      </c>
      <c r="AC832" s="17">
        <v>0</v>
      </c>
      <c r="AD832" s="17">
        <v>0</v>
      </c>
    </row>
    <row r="833" spans="1:30" x14ac:dyDescent="0.25">
      <c r="A833" t="s">
        <v>340</v>
      </c>
      <c r="B833" t="s">
        <v>6630</v>
      </c>
      <c r="C833" t="s">
        <v>605</v>
      </c>
      <c r="D833" t="str">
        <f>A833&amp;VLOOKUP("key_separator", Keys!$B:$C, 2, FALSE)&amp;B833&amp;VLOOKUP("key_separator", Keys!$B:$C, 2, FALSE)&amp;C833</f>
        <v>KS|hydro|production</v>
      </c>
      <c r="E833" s="17">
        <v>0</v>
      </c>
      <c r="F833" s="17">
        <v>0</v>
      </c>
      <c r="G833" s="17">
        <v>0</v>
      </c>
      <c r="H833" s="17">
        <v>0</v>
      </c>
      <c r="I833" s="17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17">
        <v>0</v>
      </c>
      <c r="R833" s="17">
        <v>0</v>
      </c>
      <c r="S833" s="17">
        <v>0</v>
      </c>
      <c r="T833" s="17">
        <v>0</v>
      </c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0</v>
      </c>
      <c r="AB833" s="17">
        <v>0</v>
      </c>
      <c r="AC833" s="17">
        <v>0</v>
      </c>
      <c r="AD833" s="17">
        <v>0</v>
      </c>
    </row>
    <row r="834" spans="1:30" x14ac:dyDescent="0.25">
      <c r="A834" t="s">
        <v>340</v>
      </c>
      <c r="B834" t="s">
        <v>6630</v>
      </c>
      <c r="C834" t="s">
        <v>608</v>
      </c>
      <c r="D834" t="str">
        <f>A834&amp;VLOOKUP("key_separator", Keys!$B:$C, 2, FALSE)&amp;B834&amp;VLOOKUP("key_separator", Keys!$B:$C, 2, FALSE)&amp;C834</f>
        <v>KS|hydro|imports</v>
      </c>
      <c r="E834" s="17">
        <v>0</v>
      </c>
      <c r="F834" s="17">
        <v>0</v>
      </c>
      <c r="G834" s="17">
        <v>0</v>
      </c>
      <c r="H834" s="17">
        <v>0</v>
      </c>
      <c r="I834" s="17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7">
        <v>0</v>
      </c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0</v>
      </c>
      <c r="AB834" s="17">
        <v>0</v>
      </c>
      <c r="AC834" s="17">
        <v>0</v>
      </c>
      <c r="AD834" s="17">
        <v>0</v>
      </c>
    </row>
    <row r="835" spans="1:30" x14ac:dyDescent="0.25">
      <c r="A835" t="s">
        <v>340</v>
      </c>
      <c r="B835" t="s">
        <v>6630</v>
      </c>
      <c r="C835" t="s">
        <v>610</v>
      </c>
      <c r="D835" t="str">
        <f>A835&amp;VLOOKUP("key_separator", Keys!$B:$C, 2, FALSE)&amp;B835&amp;VLOOKUP("key_separator", Keys!$B:$C, 2, FALSE)&amp;C835</f>
        <v>KS|hydro|exports</v>
      </c>
      <c r="E835" s="17">
        <v>0</v>
      </c>
      <c r="F835" s="17">
        <v>0</v>
      </c>
      <c r="G835" s="17">
        <v>0</v>
      </c>
      <c r="H835" s="17">
        <v>0</v>
      </c>
      <c r="I835" s="17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17">
        <v>0</v>
      </c>
      <c r="R835" s="17">
        <v>0</v>
      </c>
      <c r="S835" s="17">
        <v>0</v>
      </c>
      <c r="T835" s="17">
        <v>0</v>
      </c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0</v>
      </c>
      <c r="AB835" s="17">
        <v>0</v>
      </c>
      <c r="AC835" s="17">
        <v>0</v>
      </c>
      <c r="AD835" s="17">
        <v>0</v>
      </c>
    </row>
    <row r="836" spans="1:30" x14ac:dyDescent="0.25">
      <c r="A836" t="s">
        <v>340</v>
      </c>
      <c r="B836" t="s">
        <v>6631</v>
      </c>
      <c r="C836" t="s">
        <v>605</v>
      </c>
      <c r="D836" t="str">
        <f>A836&amp;VLOOKUP("key_separator", Keys!$B:$C, 2, FALSE)&amp;B836&amp;VLOOKUP("key_separator", Keys!$B:$C, 2, FALSE)&amp;C836</f>
        <v>KS|wind|production</v>
      </c>
      <c r="E836" s="17">
        <v>0</v>
      </c>
      <c r="F836" s="17">
        <v>0</v>
      </c>
      <c r="G836" s="17">
        <v>0</v>
      </c>
      <c r="H836" s="17">
        <v>0</v>
      </c>
      <c r="I836" s="17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17">
        <v>0</v>
      </c>
      <c r="R836" s="17">
        <v>0</v>
      </c>
      <c r="S836" s="17">
        <v>0</v>
      </c>
      <c r="T836" s="17">
        <v>0</v>
      </c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0</v>
      </c>
      <c r="AB836" s="17">
        <v>0</v>
      </c>
      <c r="AC836" s="17">
        <v>0</v>
      </c>
      <c r="AD836" s="17">
        <v>0</v>
      </c>
    </row>
    <row r="837" spans="1:30" x14ac:dyDescent="0.25">
      <c r="A837" t="s">
        <v>340</v>
      </c>
      <c r="B837" t="s">
        <v>6631</v>
      </c>
      <c r="C837" t="s">
        <v>608</v>
      </c>
      <c r="D837" t="str">
        <f>A837&amp;VLOOKUP("key_separator", Keys!$B:$C, 2, FALSE)&amp;B837&amp;VLOOKUP("key_separator", Keys!$B:$C, 2, FALSE)&amp;C837</f>
        <v>KS|wind|imports</v>
      </c>
      <c r="E837" s="17">
        <v>0</v>
      </c>
      <c r="F837" s="17">
        <v>0</v>
      </c>
      <c r="G837" s="17">
        <v>0</v>
      </c>
      <c r="H837" s="17">
        <v>0</v>
      </c>
      <c r="I837" s="17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17">
        <v>0</v>
      </c>
      <c r="R837" s="17">
        <v>0</v>
      </c>
      <c r="S837" s="17">
        <v>0</v>
      </c>
      <c r="T837" s="17">
        <v>0</v>
      </c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0</v>
      </c>
      <c r="AB837" s="17">
        <v>0</v>
      </c>
      <c r="AC837" s="17">
        <v>0</v>
      </c>
      <c r="AD837" s="17">
        <v>0</v>
      </c>
    </row>
    <row r="838" spans="1:30" x14ac:dyDescent="0.25">
      <c r="A838" t="s">
        <v>340</v>
      </c>
      <c r="B838" t="s">
        <v>6631</v>
      </c>
      <c r="C838" t="s">
        <v>610</v>
      </c>
      <c r="D838" t="str">
        <f>A838&amp;VLOOKUP("key_separator", Keys!$B:$C, 2, FALSE)&amp;B838&amp;VLOOKUP("key_separator", Keys!$B:$C, 2, FALSE)&amp;C838</f>
        <v>KS|wind|exports</v>
      </c>
      <c r="E838" s="17">
        <v>0</v>
      </c>
      <c r="F838" s="17">
        <v>0</v>
      </c>
      <c r="G838" s="17">
        <v>0</v>
      </c>
      <c r="H838" s="17">
        <v>0</v>
      </c>
      <c r="I838" s="17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17">
        <v>0</v>
      </c>
      <c r="R838" s="17">
        <v>0</v>
      </c>
      <c r="S838" s="17">
        <v>0</v>
      </c>
      <c r="T838" s="17">
        <v>0</v>
      </c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0</v>
      </c>
      <c r="AA838" s="17">
        <v>0</v>
      </c>
      <c r="AB838" s="17">
        <v>0</v>
      </c>
      <c r="AC838" s="17">
        <v>0</v>
      </c>
      <c r="AD838" s="17">
        <v>0</v>
      </c>
    </row>
    <row r="839" spans="1:30" x14ac:dyDescent="0.25">
      <c r="A839" t="s">
        <v>340</v>
      </c>
      <c r="B839" t="s">
        <v>6632</v>
      </c>
      <c r="C839" t="s">
        <v>605</v>
      </c>
      <c r="D839" t="str">
        <f>A839&amp;VLOOKUP("key_separator", Keys!$B:$C, 2, FALSE)&amp;B839&amp;VLOOKUP("key_separator", Keys!$B:$C, 2, FALSE)&amp;C839</f>
        <v>KS|solar|production</v>
      </c>
      <c r="E839" s="17">
        <v>0</v>
      </c>
      <c r="F839" s="17">
        <v>0</v>
      </c>
      <c r="G839" s="17">
        <v>0</v>
      </c>
      <c r="H839" s="17">
        <v>0</v>
      </c>
      <c r="I839" s="17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17">
        <v>0</v>
      </c>
      <c r="R839" s="17">
        <v>0</v>
      </c>
      <c r="S839" s="17">
        <v>0</v>
      </c>
      <c r="T839" s="17">
        <v>0</v>
      </c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0</v>
      </c>
      <c r="AA839" s="17">
        <v>0</v>
      </c>
      <c r="AB839" s="17">
        <v>0</v>
      </c>
      <c r="AC839" s="17">
        <v>0</v>
      </c>
      <c r="AD839" s="17">
        <v>0</v>
      </c>
    </row>
    <row r="840" spans="1:30" x14ac:dyDescent="0.25">
      <c r="A840" t="s">
        <v>340</v>
      </c>
      <c r="B840" t="s">
        <v>6632</v>
      </c>
      <c r="C840" t="s">
        <v>608</v>
      </c>
      <c r="D840" t="str">
        <f>A840&amp;VLOOKUP("key_separator", Keys!$B:$C, 2, FALSE)&amp;B840&amp;VLOOKUP("key_separator", Keys!$B:$C, 2, FALSE)&amp;C840</f>
        <v>KS|solar|imports</v>
      </c>
      <c r="E840" s="17">
        <v>0</v>
      </c>
      <c r="F840" s="17">
        <v>0</v>
      </c>
      <c r="G840" s="17">
        <v>0</v>
      </c>
      <c r="H840" s="17">
        <v>0</v>
      </c>
      <c r="I840" s="17">
        <v>0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0</v>
      </c>
      <c r="Q840" s="17">
        <v>0</v>
      </c>
      <c r="R840" s="17">
        <v>0</v>
      </c>
      <c r="S840" s="17">
        <v>0</v>
      </c>
      <c r="T840" s="17">
        <v>0</v>
      </c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0</v>
      </c>
      <c r="AA840" s="17">
        <v>0</v>
      </c>
      <c r="AB840" s="17">
        <v>0</v>
      </c>
      <c r="AC840" s="17">
        <v>0</v>
      </c>
      <c r="AD840" s="17">
        <v>0</v>
      </c>
    </row>
    <row r="841" spans="1:30" x14ac:dyDescent="0.25">
      <c r="A841" t="s">
        <v>340</v>
      </c>
      <c r="B841" t="s">
        <v>6632</v>
      </c>
      <c r="C841" t="s">
        <v>610</v>
      </c>
      <c r="D841" t="str">
        <f>A841&amp;VLOOKUP("key_separator", Keys!$B:$C, 2, FALSE)&amp;B841&amp;VLOOKUP("key_separator", Keys!$B:$C, 2, FALSE)&amp;C841</f>
        <v>KS|solar|exports</v>
      </c>
      <c r="E841" s="17">
        <v>0</v>
      </c>
      <c r="F841" s="17">
        <v>0</v>
      </c>
      <c r="G841" s="17">
        <v>0</v>
      </c>
      <c r="H841" s="17">
        <v>0</v>
      </c>
      <c r="I841" s="17">
        <v>0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0</v>
      </c>
      <c r="Q841" s="17">
        <v>0</v>
      </c>
      <c r="R841" s="17">
        <v>0</v>
      </c>
      <c r="S841" s="17">
        <v>0</v>
      </c>
      <c r="T841" s="17">
        <v>0</v>
      </c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0</v>
      </c>
      <c r="AA841" s="17">
        <v>0</v>
      </c>
      <c r="AB841" s="17">
        <v>0</v>
      </c>
      <c r="AC841" s="17">
        <v>0</v>
      </c>
      <c r="AD841" s="17">
        <v>0</v>
      </c>
    </row>
    <row r="842" spans="1:30" x14ac:dyDescent="0.25">
      <c r="A842" t="s">
        <v>340</v>
      </c>
      <c r="B842" t="s">
        <v>6615</v>
      </c>
      <c r="C842" t="s">
        <v>605</v>
      </c>
      <c r="D842" t="str">
        <f>A842&amp;VLOOKUP("key_separator", Keys!$B:$C, 2, FALSE)&amp;B842&amp;VLOOKUP("key_separator", Keys!$B:$C, 2, FALSE)&amp;C842</f>
        <v>KS|biomass|production</v>
      </c>
      <c r="E842" s="17">
        <v>0</v>
      </c>
      <c r="F842" s="17">
        <v>0</v>
      </c>
      <c r="G842" s="17">
        <v>0</v>
      </c>
      <c r="H842" s="17">
        <v>0</v>
      </c>
      <c r="I842" s="17">
        <v>0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0</v>
      </c>
      <c r="Q842" s="17">
        <v>0</v>
      </c>
      <c r="R842" s="17">
        <v>0</v>
      </c>
      <c r="S842" s="17">
        <v>0</v>
      </c>
      <c r="T842" s="17">
        <v>0</v>
      </c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0</v>
      </c>
      <c r="AA842" s="17">
        <v>0</v>
      </c>
      <c r="AB842" s="17">
        <v>0</v>
      </c>
      <c r="AC842" s="17">
        <v>0</v>
      </c>
      <c r="AD842" s="17">
        <v>0</v>
      </c>
    </row>
    <row r="843" spans="1:30" x14ac:dyDescent="0.25">
      <c r="A843" t="s">
        <v>340</v>
      </c>
      <c r="B843" t="s">
        <v>6615</v>
      </c>
      <c r="C843" t="s">
        <v>608</v>
      </c>
      <c r="D843" t="str">
        <f>A843&amp;VLOOKUP("key_separator", Keys!$B:$C, 2, FALSE)&amp;B843&amp;VLOOKUP("key_separator", Keys!$B:$C, 2, FALSE)&amp;C843</f>
        <v>KS|biomass|imports</v>
      </c>
      <c r="E843" s="17">
        <v>5538810000000</v>
      </c>
      <c r="F843" s="17">
        <v>5105080000000</v>
      </c>
      <c r="G843" s="17">
        <v>5061460000000</v>
      </c>
      <c r="H843" s="17">
        <v>5060440000000</v>
      </c>
      <c r="I843" s="17">
        <v>5052960000000</v>
      </c>
      <c r="J843" s="17">
        <v>5032480000000</v>
      </c>
      <c r="K843" s="17">
        <v>4640140000000</v>
      </c>
      <c r="L843" s="17">
        <v>4612500000000</v>
      </c>
      <c r="M843" s="17">
        <v>4583210000000</v>
      </c>
      <c r="N843" s="17">
        <v>4477790000000</v>
      </c>
      <c r="O843" s="17">
        <v>4475810000000</v>
      </c>
      <c r="P843" s="17">
        <v>4474570000000</v>
      </c>
      <c r="Q843" s="17">
        <v>4475710000000</v>
      </c>
      <c r="R843" s="17">
        <v>4479250000000</v>
      </c>
      <c r="S843" s="17">
        <v>4481130000000</v>
      </c>
      <c r="T843" s="17">
        <v>4480370000000</v>
      </c>
      <c r="U843" s="17">
        <v>4480290000000</v>
      </c>
      <c r="V843" s="17">
        <v>4483250000000</v>
      </c>
      <c r="W843" s="17">
        <v>4488170000000</v>
      </c>
      <c r="X843" s="17">
        <v>4494870000000</v>
      </c>
      <c r="Y843" s="17">
        <v>4502960000000</v>
      </c>
      <c r="Z843" s="17">
        <v>4513380000000</v>
      </c>
      <c r="AA843" s="17">
        <v>4526420000000</v>
      </c>
      <c r="AB843" s="17">
        <v>4541420000000</v>
      </c>
      <c r="AC843" s="17">
        <v>4558310000000</v>
      </c>
      <c r="AD843" s="17">
        <v>4575300000000</v>
      </c>
    </row>
    <row r="844" spans="1:30" x14ac:dyDescent="0.25">
      <c r="A844" t="s">
        <v>340</v>
      </c>
      <c r="B844" t="s">
        <v>6615</v>
      </c>
      <c r="C844" t="s">
        <v>610</v>
      </c>
      <c r="D844" t="str">
        <f>A844&amp;VLOOKUP("key_separator", Keys!$B:$C, 2, FALSE)&amp;B844&amp;VLOOKUP("key_separator", Keys!$B:$C, 2, FALSE)&amp;C844</f>
        <v>KS|biomass|exports</v>
      </c>
      <c r="E844" s="17">
        <v>0</v>
      </c>
      <c r="F844" s="17">
        <v>0</v>
      </c>
      <c r="G844" s="17">
        <v>0</v>
      </c>
      <c r="H844" s="17">
        <v>0</v>
      </c>
      <c r="I844" s="17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17">
        <v>0</v>
      </c>
      <c r="R844" s="17">
        <v>0</v>
      </c>
      <c r="S844" s="17">
        <v>0</v>
      </c>
      <c r="T844" s="17">
        <v>0</v>
      </c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0</v>
      </c>
      <c r="AA844" s="17">
        <v>0</v>
      </c>
      <c r="AB844" s="17">
        <v>0</v>
      </c>
      <c r="AC844" s="17">
        <v>0</v>
      </c>
      <c r="AD844" s="17">
        <v>0</v>
      </c>
    </row>
    <row r="845" spans="1:30" x14ac:dyDescent="0.25">
      <c r="A845" t="s">
        <v>340</v>
      </c>
      <c r="B845" t="s">
        <v>6616</v>
      </c>
      <c r="C845" t="s">
        <v>605</v>
      </c>
      <c r="D845" t="str">
        <f>A845&amp;VLOOKUP("key_separator", Keys!$B:$C, 2, FALSE)&amp;B845&amp;VLOOKUP("key_separator", Keys!$B:$C, 2, FALSE)&amp;C845</f>
        <v>KS|petroleum gasoline|production</v>
      </c>
      <c r="E845" s="17">
        <v>396158000000000</v>
      </c>
      <c r="F845" s="17">
        <v>386556000000000</v>
      </c>
      <c r="G845" s="17">
        <v>389095000000000</v>
      </c>
      <c r="H845" s="17">
        <v>392381000000000</v>
      </c>
      <c r="I845" s="17">
        <v>395674000000000</v>
      </c>
      <c r="J845" s="17">
        <v>397934000000000</v>
      </c>
      <c r="K845" s="17">
        <v>397423000000000</v>
      </c>
      <c r="L845" s="17">
        <v>400947000000000</v>
      </c>
      <c r="M845" s="17">
        <v>399772000000000</v>
      </c>
      <c r="N845" s="17">
        <v>397974000000000</v>
      </c>
      <c r="O845" s="17">
        <v>398819000000000</v>
      </c>
      <c r="P845" s="17">
        <v>397534000000000</v>
      </c>
      <c r="Q845" s="17">
        <v>397777000000000</v>
      </c>
      <c r="R845" s="17">
        <v>400006000000000</v>
      </c>
      <c r="S845" s="17">
        <v>397519000000000</v>
      </c>
      <c r="T845" s="17">
        <v>400877000000000</v>
      </c>
      <c r="U845" s="17">
        <v>402135000000000</v>
      </c>
      <c r="V845" s="17">
        <v>403442000000000</v>
      </c>
      <c r="W845" s="17">
        <v>403501000000000</v>
      </c>
      <c r="X845" s="17">
        <v>402991000000000</v>
      </c>
      <c r="Y845" s="17">
        <v>402284000000000</v>
      </c>
      <c r="Z845" s="17">
        <v>399260000000000</v>
      </c>
      <c r="AA845" s="17">
        <v>400878000000000</v>
      </c>
      <c r="AB845" s="17">
        <v>400044000000000</v>
      </c>
      <c r="AC845" s="17">
        <v>401304000000000</v>
      </c>
      <c r="AD845" s="17">
        <v>399371000000000</v>
      </c>
    </row>
    <row r="846" spans="1:30" x14ac:dyDescent="0.25">
      <c r="A846" t="s">
        <v>340</v>
      </c>
      <c r="B846" t="s">
        <v>6616</v>
      </c>
      <c r="C846" t="s">
        <v>608</v>
      </c>
      <c r="D846" t="str">
        <f>A846&amp;VLOOKUP("key_separator", Keys!$B:$C, 2, FALSE)&amp;B846&amp;VLOOKUP("key_separator", Keys!$B:$C, 2, FALSE)&amp;C846</f>
        <v>KS|petroleum gasoline|imports</v>
      </c>
      <c r="E846" s="17">
        <v>7980340000000</v>
      </c>
      <c r="F846" s="17">
        <v>7850160000000</v>
      </c>
      <c r="G846" s="17">
        <v>7756500000000</v>
      </c>
      <c r="H846" s="17">
        <v>7637720000000</v>
      </c>
      <c r="I846" s="17">
        <v>7517860000000</v>
      </c>
      <c r="J846" s="17">
        <v>7398710000000</v>
      </c>
      <c r="K846" s="17">
        <v>7263190000000</v>
      </c>
      <c r="L846" s="17">
        <v>7135180000000</v>
      </c>
      <c r="M846" s="17">
        <v>6991350000000</v>
      </c>
      <c r="N846" s="17">
        <v>6854230000000</v>
      </c>
      <c r="O846" s="17">
        <v>6702820000000</v>
      </c>
      <c r="P846" s="17">
        <v>6554990000000</v>
      </c>
      <c r="Q846" s="17">
        <v>6402500000000</v>
      </c>
      <c r="R846" s="17">
        <v>6249510000000</v>
      </c>
      <c r="S846" s="17">
        <v>6087140000000</v>
      </c>
      <c r="T846" s="17">
        <v>5920050000000</v>
      </c>
      <c r="U846" s="17">
        <v>5734350000000</v>
      </c>
      <c r="V846" s="17">
        <v>5532690000000</v>
      </c>
      <c r="W846" s="17">
        <v>5345200000000</v>
      </c>
      <c r="X846" s="17">
        <v>5145320000000</v>
      </c>
      <c r="Y846" s="17">
        <v>4949660000000</v>
      </c>
      <c r="Z846" s="17">
        <v>4750950000000</v>
      </c>
      <c r="AA846" s="17">
        <v>4550020000000</v>
      </c>
      <c r="AB846" s="17">
        <v>4361240000000</v>
      </c>
      <c r="AC846" s="17">
        <v>4189510000000</v>
      </c>
      <c r="AD846" s="17">
        <v>4035980000000</v>
      </c>
    </row>
    <row r="847" spans="1:30" x14ac:dyDescent="0.25">
      <c r="A847" t="s">
        <v>340</v>
      </c>
      <c r="B847" t="s">
        <v>6616</v>
      </c>
      <c r="C847" t="s">
        <v>610</v>
      </c>
      <c r="D847" t="str">
        <f>A847&amp;VLOOKUP("key_separator", Keys!$B:$C, 2, FALSE)&amp;B847&amp;VLOOKUP("key_separator", Keys!$B:$C, 2, FALSE)&amp;C847</f>
        <v>KS|petroleum gasoline|exports</v>
      </c>
      <c r="E847" s="17">
        <v>257761000000000</v>
      </c>
      <c r="F847" s="17">
        <v>250150000000000</v>
      </c>
      <c r="G847" s="17">
        <v>254561000000000</v>
      </c>
      <c r="H847" s="17">
        <v>260152000000000</v>
      </c>
      <c r="I847" s="17">
        <v>265747000000000</v>
      </c>
      <c r="J847" s="17">
        <v>270387000000000</v>
      </c>
      <c r="K847" s="17">
        <v>272581000000000</v>
      </c>
      <c r="L847" s="17">
        <v>278815000000000</v>
      </c>
      <c r="M847" s="17">
        <v>280601000000000</v>
      </c>
      <c r="N847" s="17">
        <v>281792000000000</v>
      </c>
      <c r="O847" s="17">
        <v>285837000000000</v>
      </c>
      <c r="P847" s="17">
        <v>287783000000000</v>
      </c>
      <c r="Q847" s="17">
        <v>291301000000000</v>
      </c>
      <c r="R847" s="17">
        <v>296884000000000</v>
      </c>
      <c r="S847" s="17">
        <v>297888000000000</v>
      </c>
      <c r="T847" s="17">
        <v>304821000000000</v>
      </c>
      <c r="U847" s="17">
        <v>309788000000000</v>
      </c>
      <c r="V847" s="17">
        <v>314396000000000</v>
      </c>
      <c r="W847" s="17">
        <v>317808000000000</v>
      </c>
      <c r="X847" s="17">
        <v>320575000000000</v>
      </c>
      <c r="Y847" s="17">
        <v>323076000000000</v>
      </c>
      <c r="Z847" s="17">
        <v>323171000000000</v>
      </c>
      <c r="AA847" s="17">
        <v>327853000000000</v>
      </c>
      <c r="AB847" s="17">
        <v>329931000000000</v>
      </c>
      <c r="AC847" s="17">
        <v>333955000000000</v>
      </c>
      <c r="AD847" s="17">
        <v>334570000000000</v>
      </c>
    </row>
    <row r="848" spans="1:30" x14ac:dyDescent="0.25">
      <c r="A848" t="s">
        <v>340</v>
      </c>
      <c r="B848" t="s">
        <v>6617</v>
      </c>
      <c r="C848" t="s">
        <v>605</v>
      </c>
      <c r="D848" t="str">
        <f>A848&amp;VLOOKUP("key_separator", Keys!$B:$C, 2, FALSE)&amp;B848&amp;VLOOKUP("key_separator", Keys!$B:$C, 2, FALSE)&amp;C848</f>
        <v>KS|petroleum diesel|production</v>
      </c>
      <c r="E848" s="17">
        <v>234334000000000</v>
      </c>
      <c r="F848" s="17">
        <v>228654000000000</v>
      </c>
      <c r="G848" s="17">
        <v>230156000000000</v>
      </c>
      <c r="H848" s="17">
        <v>232099000000000</v>
      </c>
      <c r="I848" s="17">
        <v>234047000000000</v>
      </c>
      <c r="J848" s="17">
        <v>235384000000000</v>
      </c>
      <c r="K848" s="17">
        <v>235082000000000</v>
      </c>
      <c r="L848" s="17">
        <v>237166000000000</v>
      </c>
      <c r="M848" s="17">
        <v>236471000000000</v>
      </c>
      <c r="N848" s="17">
        <v>235408000000000</v>
      </c>
      <c r="O848" s="17">
        <v>235907000000000</v>
      </c>
      <c r="P848" s="17">
        <v>235147000000000</v>
      </c>
      <c r="Q848" s="17">
        <v>235291000000000</v>
      </c>
      <c r="R848" s="17">
        <v>236610000000000</v>
      </c>
      <c r="S848" s="17">
        <v>235138000000000</v>
      </c>
      <c r="T848" s="17">
        <v>237125000000000</v>
      </c>
      <c r="U848" s="17">
        <v>237869000000000</v>
      </c>
      <c r="V848" s="17">
        <v>238642000000000</v>
      </c>
      <c r="W848" s="17">
        <v>238677000000000</v>
      </c>
      <c r="X848" s="17">
        <v>238375000000000</v>
      </c>
      <c r="Y848" s="17">
        <v>237957000000000</v>
      </c>
      <c r="Z848" s="17">
        <v>236168000000000</v>
      </c>
      <c r="AA848" s="17">
        <v>237125000000000</v>
      </c>
      <c r="AB848" s="17">
        <v>236632000000000</v>
      </c>
      <c r="AC848" s="17">
        <v>237378000000000</v>
      </c>
      <c r="AD848" s="17">
        <v>236234000000000</v>
      </c>
    </row>
    <row r="849" spans="1:30" x14ac:dyDescent="0.25">
      <c r="A849" t="s">
        <v>340</v>
      </c>
      <c r="B849" t="s">
        <v>6617</v>
      </c>
      <c r="C849" t="s">
        <v>608</v>
      </c>
      <c r="D849" t="str">
        <f>A849&amp;VLOOKUP("key_separator", Keys!$B:$C, 2, FALSE)&amp;B849&amp;VLOOKUP("key_separator", Keys!$B:$C, 2, FALSE)&amp;C849</f>
        <v>KS|petroleum diesel|imports</v>
      </c>
      <c r="E849" s="17">
        <v>1618490000000</v>
      </c>
      <c r="F849" s="17">
        <v>1790090000000</v>
      </c>
      <c r="G849" s="17">
        <v>1306090000000</v>
      </c>
      <c r="H849" s="17">
        <v>1269700000000</v>
      </c>
      <c r="I849" s="17">
        <v>1259780000000</v>
      </c>
      <c r="J849" s="17">
        <v>1255660000000</v>
      </c>
      <c r="K849" s="17">
        <v>1152210000000</v>
      </c>
      <c r="L849" s="17">
        <v>1092480000000</v>
      </c>
      <c r="M849" s="17">
        <v>964872000000</v>
      </c>
      <c r="N849" s="17">
        <v>980931000000</v>
      </c>
      <c r="O849" s="17">
        <v>980823000000</v>
      </c>
      <c r="P849" s="17">
        <v>976128000000</v>
      </c>
      <c r="Q849" s="17">
        <v>952719000000</v>
      </c>
      <c r="R849" s="17">
        <v>912383000000</v>
      </c>
      <c r="S849" s="17">
        <v>861143000000</v>
      </c>
      <c r="T849" s="17">
        <v>818143000000</v>
      </c>
      <c r="U849" s="17">
        <v>757328000000</v>
      </c>
      <c r="V849" s="17">
        <v>666810000000</v>
      </c>
      <c r="W849" s="17">
        <v>572369000000</v>
      </c>
      <c r="X849" s="17">
        <v>464443000000</v>
      </c>
      <c r="Y849" s="17">
        <v>410945000000</v>
      </c>
      <c r="Z849" s="17">
        <v>343674000000</v>
      </c>
      <c r="AA849" s="17">
        <v>271196000000</v>
      </c>
      <c r="AB849" s="17">
        <v>197228000000</v>
      </c>
      <c r="AC849" s="17">
        <v>140570000000</v>
      </c>
      <c r="AD849" s="17">
        <v>94002700000</v>
      </c>
    </row>
    <row r="850" spans="1:30" x14ac:dyDescent="0.25">
      <c r="A850" t="s">
        <v>340</v>
      </c>
      <c r="B850" t="s">
        <v>6617</v>
      </c>
      <c r="C850" t="s">
        <v>610</v>
      </c>
      <c r="D850" t="str">
        <f>A850&amp;VLOOKUP("key_separator", Keys!$B:$C, 2, FALSE)&amp;B850&amp;VLOOKUP("key_separator", Keys!$B:$C, 2, FALSE)&amp;C850</f>
        <v>KS|petroleum diesel|exports</v>
      </c>
      <c r="E850" s="17">
        <v>108214000000000</v>
      </c>
      <c r="F850" s="17">
        <v>102242000000000</v>
      </c>
      <c r="G850" s="17">
        <v>102727000000000</v>
      </c>
      <c r="H850" s="17">
        <v>104365000000000</v>
      </c>
      <c r="I850" s="17">
        <v>106054000000000</v>
      </c>
      <c r="J850" s="17">
        <v>106721000000000</v>
      </c>
      <c r="K850" s="17">
        <v>106809000000000</v>
      </c>
      <c r="L850" s="17">
        <v>108824000000000</v>
      </c>
      <c r="M850" s="17">
        <v>108567000000000</v>
      </c>
      <c r="N850" s="17">
        <v>107903000000000</v>
      </c>
      <c r="O850" s="17">
        <v>108767000000000</v>
      </c>
      <c r="P850" s="17">
        <v>108483000000000</v>
      </c>
      <c r="Q850" s="17">
        <v>109139000000000</v>
      </c>
      <c r="R850" s="17">
        <v>111114000000000</v>
      </c>
      <c r="S850" s="17">
        <v>110356000000000</v>
      </c>
      <c r="T850" s="17">
        <v>113084000000000</v>
      </c>
      <c r="U850" s="17">
        <v>114691000000000</v>
      </c>
      <c r="V850" s="17">
        <v>116552000000000</v>
      </c>
      <c r="W850" s="17">
        <v>117734000000000</v>
      </c>
      <c r="X850" s="17">
        <v>118491000000000</v>
      </c>
      <c r="Y850" s="17">
        <v>118850000000000</v>
      </c>
      <c r="Z850" s="17">
        <v>117709000000000</v>
      </c>
      <c r="AA850" s="17">
        <v>119211000000000</v>
      </c>
      <c r="AB850" s="17">
        <v>119359000000000</v>
      </c>
      <c r="AC850" s="17">
        <v>120786000000000</v>
      </c>
      <c r="AD850" s="17">
        <v>120280000000000</v>
      </c>
    </row>
    <row r="851" spans="1:30" x14ac:dyDescent="0.25">
      <c r="A851" t="s">
        <v>340</v>
      </c>
      <c r="B851" t="s">
        <v>542</v>
      </c>
      <c r="C851" t="s">
        <v>605</v>
      </c>
      <c r="D851" t="str">
        <f>A851&amp;VLOOKUP("key_separator", Keys!$B:$C, 2, FALSE)&amp;B851&amp;VLOOKUP("key_separator", Keys!$B:$C, 2, FALSE)&amp;C851</f>
        <v>KS|biofuel gasoline|production</v>
      </c>
      <c r="E851" s="17">
        <v>45080000000000</v>
      </c>
      <c r="F851" s="17">
        <v>45206900000000</v>
      </c>
      <c r="G851" s="17">
        <v>44895300000000</v>
      </c>
      <c r="H851" s="17">
        <v>45089500000000</v>
      </c>
      <c r="I851" s="17">
        <v>44929500000000</v>
      </c>
      <c r="J851" s="17">
        <v>45016300000000</v>
      </c>
      <c r="K851" s="17">
        <v>44856600000000</v>
      </c>
      <c r="L851" s="17">
        <v>44790800000000</v>
      </c>
      <c r="M851" s="17">
        <v>44696600000000</v>
      </c>
      <c r="N851" s="17">
        <v>44790300000000</v>
      </c>
      <c r="O851" s="17">
        <v>44856000000000</v>
      </c>
      <c r="P851" s="17">
        <v>45129100000000</v>
      </c>
      <c r="Q851" s="17">
        <v>45092800000000</v>
      </c>
      <c r="R851" s="17">
        <v>45119200000000</v>
      </c>
      <c r="S851" s="17">
        <v>45156900000000</v>
      </c>
      <c r="T851" s="17">
        <v>45270900000000</v>
      </c>
      <c r="U851" s="17">
        <v>45392000000000</v>
      </c>
      <c r="V851" s="17">
        <v>45828900000000</v>
      </c>
      <c r="W851" s="17">
        <v>46006400000000</v>
      </c>
      <c r="X851" s="17">
        <v>46151100000000</v>
      </c>
      <c r="Y851" s="17">
        <v>46191500000000</v>
      </c>
      <c r="Z851" s="17">
        <v>46190200000000</v>
      </c>
      <c r="AA851" s="17">
        <v>46536000000000</v>
      </c>
      <c r="AB851" s="17">
        <v>46813100000000</v>
      </c>
      <c r="AC851" s="17">
        <v>46933400000000</v>
      </c>
      <c r="AD851" s="17">
        <v>47138400000000</v>
      </c>
    </row>
    <row r="852" spans="1:30" x14ac:dyDescent="0.25">
      <c r="A852" t="s">
        <v>340</v>
      </c>
      <c r="B852" t="s">
        <v>542</v>
      </c>
      <c r="C852" t="s">
        <v>608</v>
      </c>
      <c r="D852" t="str">
        <f>A852&amp;VLOOKUP("key_separator", Keys!$B:$C, 2, FALSE)&amp;B852&amp;VLOOKUP("key_separator", Keys!$B:$C, 2, FALSE)&amp;C852</f>
        <v>KS|biofuel gasoline|imports</v>
      </c>
      <c r="E852" s="17">
        <v>4164290000000</v>
      </c>
      <c r="F852" s="17">
        <v>4009260000000</v>
      </c>
      <c r="G852" s="17">
        <v>3920050000000</v>
      </c>
      <c r="H852" s="17">
        <v>3737430000000</v>
      </c>
      <c r="I852" s="17">
        <v>3598650000000</v>
      </c>
      <c r="J852" s="17">
        <v>3423700000000</v>
      </c>
      <c r="K852" s="17">
        <v>3256320000000</v>
      </c>
      <c r="L852" s="17">
        <v>3077180000000</v>
      </c>
      <c r="M852" s="17">
        <v>2883250000000</v>
      </c>
      <c r="N852" s="17">
        <v>2664490000000</v>
      </c>
      <c r="O852" s="17">
        <v>2433880000000</v>
      </c>
      <c r="P852" s="17">
        <v>2175780000000</v>
      </c>
      <c r="Q852" s="17">
        <v>1952720000000</v>
      </c>
      <c r="R852" s="17">
        <v>1716430000000</v>
      </c>
      <c r="S852" s="17">
        <v>1468820000000</v>
      </c>
      <c r="T852" s="17">
        <v>1205660000000</v>
      </c>
      <c r="U852" s="17">
        <v>931424000000</v>
      </c>
      <c r="V852" s="17">
        <v>644284000000</v>
      </c>
      <c r="W852" s="17">
        <v>386846000000</v>
      </c>
      <c r="X852" s="17">
        <v>346068000000</v>
      </c>
      <c r="Y852" s="17">
        <v>332997000000</v>
      </c>
      <c r="Z852" s="17">
        <v>319506000000</v>
      </c>
      <c r="AA852" s="17">
        <v>306074000000</v>
      </c>
      <c r="AB852" s="17">
        <v>293189000000</v>
      </c>
      <c r="AC852" s="17">
        <v>281626000000</v>
      </c>
      <c r="AD852" s="17">
        <v>271434000000</v>
      </c>
    </row>
    <row r="853" spans="1:30" x14ac:dyDescent="0.25">
      <c r="A853" t="s">
        <v>340</v>
      </c>
      <c r="B853" t="s">
        <v>542</v>
      </c>
      <c r="C853" t="s">
        <v>610</v>
      </c>
      <c r="D853" t="str">
        <f>A853&amp;VLOOKUP("key_separator", Keys!$B:$C, 2, FALSE)&amp;B853&amp;VLOOKUP("key_separator", Keys!$B:$C, 2, FALSE)&amp;C853</f>
        <v>KS|biofuel gasoline|exports</v>
      </c>
      <c r="E853" s="17">
        <v>39480900000000</v>
      </c>
      <c r="F853" s="17">
        <v>39592000000000</v>
      </c>
      <c r="G853" s="17">
        <v>39319200000000</v>
      </c>
      <c r="H853" s="17">
        <v>39489200000000</v>
      </c>
      <c r="I853" s="17">
        <v>39349100000000</v>
      </c>
      <c r="J853" s="17">
        <v>39425200000000</v>
      </c>
      <c r="K853" s="17">
        <v>39285300000000</v>
      </c>
      <c r="L853" s="17">
        <v>39227700000000</v>
      </c>
      <c r="M853" s="17">
        <v>39145100000000</v>
      </c>
      <c r="N853" s="17">
        <v>39227200000000</v>
      </c>
      <c r="O853" s="17">
        <v>39284800000000</v>
      </c>
      <c r="P853" s="17">
        <v>39524000000000</v>
      </c>
      <c r="Q853" s="17">
        <v>39492200000000</v>
      </c>
      <c r="R853" s="17">
        <v>39515300000000</v>
      </c>
      <c r="S853" s="17">
        <v>39548300000000</v>
      </c>
      <c r="T853" s="17">
        <v>39648100000000</v>
      </c>
      <c r="U853" s="17">
        <v>39754200000000</v>
      </c>
      <c r="V853" s="17">
        <v>40136800000000</v>
      </c>
      <c r="W853" s="17">
        <v>40292300000000</v>
      </c>
      <c r="X853" s="17">
        <v>40627400000000</v>
      </c>
      <c r="Y853" s="17">
        <v>40881000000000</v>
      </c>
      <c r="Z853" s="17">
        <v>41086700000000</v>
      </c>
      <c r="AA853" s="17">
        <v>41636000000000</v>
      </c>
      <c r="AB853" s="17">
        <v>42106100000000</v>
      </c>
      <c r="AC853" s="17">
        <v>42409600000000</v>
      </c>
      <c r="AD853" s="17">
        <v>42783400000000</v>
      </c>
    </row>
    <row r="854" spans="1:30" x14ac:dyDescent="0.25">
      <c r="A854" t="s">
        <v>340</v>
      </c>
      <c r="B854" t="s">
        <v>545</v>
      </c>
      <c r="C854" t="s">
        <v>605</v>
      </c>
      <c r="D854" t="str">
        <f>A854&amp;VLOOKUP("key_separator", Keys!$B:$C, 2, FALSE)&amp;B854&amp;VLOOKUP("key_separator", Keys!$B:$C, 2, FALSE)&amp;C854</f>
        <v>KS|biofuel diesel|production</v>
      </c>
      <c r="E854" s="17">
        <v>30233100000000</v>
      </c>
      <c r="F854" s="17">
        <v>35912800000000</v>
      </c>
      <c r="G854" s="17">
        <v>34530200000000</v>
      </c>
      <c r="H854" s="17">
        <v>35535100000000</v>
      </c>
      <c r="I854" s="17">
        <v>36012200000000</v>
      </c>
      <c r="J854" s="17">
        <v>29888900000000</v>
      </c>
      <c r="K854" s="17">
        <v>31283300000000</v>
      </c>
      <c r="L854" s="17">
        <v>31893100000000</v>
      </c>
      <c r="M854" s="17">
        <v>33339200000000</v>
      </c>
      <c r="N854" s="17">
        <v>33911300000000</v>
      </c>
      <c r="O854" s="17">
        <v>34391700000000</v>
      </c>
      <c r="P854" s="17">
        <v>32308800000000</v>
      </c>
      <c r="Q854" s="17">
        <v>33816800000000</v>
      </c>
      <c r="R854" s="17">
        <v>33493100000000</v>
      </c>
      <c r="S854" s="17">
        <v>32986000000000</v>
      </c>
      <c r="T854" s="17">
        <v>32469600000000</v>
      </c>
      <c r="U854" s="17">
        <v>31899400000000</v>
      </c>
      <c r="V854" s="17">
        <v>31333600000000</v>
      </c>
      <c r="W854" s="17">
        <v>30742500000000</v>
      </c>
      <c r="X854" s="17">
        <v>30125800000000</v>
      </c>
      <c r="Y854" s="17">
        <v>29482800000000</v>
      </c>
      <c r="Z854" s="17">
        <v>28813100000000</v>
      </c>
      <c r="AA854" s="17">
        <v>28215900000000</v>
      </c>
      <c r="AB854" s="17">
        <v>27491100000000</v>
      </c>
      <c r="AC854" s="17">
        <v>26737900000000</v>
      </c>
      <c r="AD854" s="17">
        <v>25955800000000</v>
      </c>
    </row>
    <row r="855" spans="1:30" x14ac:dyDescent="0.25">
      <c r="A855" t="s">
        <v>340</v>
      </c>
      <c r="B855" t="s">
        <v>545</v>
      </c>
      <c r="C855" t="s">
        <v>608</v>
      </c>
      <c r="D855" t="str">
        <f>A855&amp;VLOOKUP("key_separator", Keys!$B:$C, 2, FALSE)&amp;B855&amp;VLOOKUP("key_separator", Keys!$B:$C, 2, FALSE)&amp;C855</f>
        <v>KS|biofuel diesel|imports</v>
      </c>
      <c r="E855" s="17">
        <v>0</v>
      </c>
      <c r="F855" s="17">
        <v>0</v>
      </c>
      <c r="G855" s="17">
        <v>14277100000</v>
      </c>
      <c r="H855" s="17">
        <v>35035900000</v>
      </c>
      <c r="I855" s="17">
        <v>40745100000</v>
      </c>
      <c r="J855" s="17">
        <v>48429200000</v>
      </c>
      <c r="K855" s="17">
        <v>26923600000</v>
      </c>
      <c r="L855" s="17">
        <v>197443000</v>
      </c>
      <c r="M855" s="17">
        <v>68423700000</v>
      </c>
      <c r="N855" s="17">
        <v>19689600000</v>
      </c>
      <c r="O855" s="17">
        <v>57395100000</v>
      </c>
      <c r="P855" s="17">
        <v>0</v>
      </c>
      <c r="Q855" s="17">
        <v>19331700000</v>
      </c>
      <c r="R855" s="17">
        <v>30707000000</v>
      </c>
      <c r="S855" s="17">
        <v>38340800000</v>
      </c>
      <c r="T855" s="17">
        <v>15023700000</v>
      </c>
      <c r="U855" s="17">
        <v>79312100000</v>
      </c>
      <c r="V855" s="17">
        <v>29776100000</v>
      </c>
      <c r="W855" s="17">
        <v>61369500000</v>
      </c>
      <c r="X855" s="17">
        <v>71836100000</v>
      </c>
      <c r="Y855" s="17">
        <v>20323400000</v>
      </c>
      <c r="Z855" s="17">
        <v>52054000000</v>
      </c>
      <c r="AA855" s="17">
        <v>66081500000</v>
      </c>
      <c r="AB855" s="17">
        <v>6384380000</v>
      </c>
      <c r="AC855" s="17">
        <v>22907700000</v>
      </c>
      <c r="AD855" s="17">
        <v>29650100000</v>
      </c>
    </row>
    <row r="856" spans="1:30" x14ac:dyDescent="0.25">
      <c r="A856" t="s">
        <v>340</v>
      </c>
      <c r="B856" t="s">
        <v>545</v>
      </c>
      <c r="C856" t="s">
        <v>610</v>
      </c>
      <c r="D856" t="str">
        <f>A856&amp;VLOOKUP("key_separator", Keys!$B:$C, 2, FALSE)&amp;B856&amp;VLOOKUP("key_separator", Keys!$B:$C, 2, FALSE)&amp;C856</f>
        <v>KS|biofuel diesel|exports</v>
      </c>
      <c r="E856" s="17">
        <v>27946400000000</v>
      </c>
      <c r="F856" s="17">
        <v>33628400000000</v>
      </c>
      <c r="G856" s="17">
        <v>32255100000000</v>
      </c>
      <c r="H856" s="17">
        <v>33267800000000</v>
      </c>
      <c r="I856" s="17">
        <v>33745000000000</v>
      </c>
      <c r="J856" s="17">
        <v>27621100000000</v>
      </c>
      <c r="K856" s="17">
        <v>29001000000000</v>
      </c>
      <c r="L856" s="17">
        <v>29594400000000</v>
      </c>
      <c r="M856" s="17">
        <v>31126200000000</v>
      </c>
      <c r="N856" s="17">
        <v>31666200000000</v>
      </c>
      <c r="O856" s="17">
        <v>32203000000000</v>
      </c>
      <c r="P856" s="17">
        <v>30077300000000</v>
      </c>
      <c r="Q856" s="17">
        <v>31636200000000</v>
      </c>
      <c r="R856" s="17">
        <v>31351500000000</v>
      </c>
      <c r="S856" s="17">
        <v>30881800000000</v>
      </c>
      <c r="T856" s="17">
        <v>30370600000000</v>
      </c>
      <c r="U856" s="17">
        <v>29894900000000</v>
      </c>
      <c r="V856" s="17">
        <v>29317200000000</v>
      </c>
      <c r="W856" s="17">
        <v>28797000000000</v>
      </c>
      <c r="X856" s="17">
        <v>28229300000000</v>
      </c>
      <c r="Y856" s="17">
        <v>27565200000000</v>
      </c>
      <c r="Z856" s="17">
        <v>26955900000000</v>
      </c>
      <c r="AA856" s="17">
        <v>26399600000000</v>
      </c>
      <c r="AB856" s="17">
        <v>25643700000000</v>
      </c>
      <c r="AC856" s="17">
        <v>24934500000000</v>
      </c>
      <c r="AD856" s="17">
        <v>24185700000000</v>
      </c>
    </row>
    <row r="857" spans="1:30" x14ac:dyDescent="0.25">
      <c r="A857" t="s">
        <v>340</v>
      </c>
      <c r="B857" t="s">
        <v>6618</v>
      </c>
      <c r="C857" t="s">
        <v>605</v>
      </c>
      <c r="D857" t="str">
        <f>A857&amp;VLOOKUP("key_separator", Keys!$B:$C, 2, FALSE)&amp;B857&amp;VLOOKUP("key_separator", Keys!$B:$C, 2, FALSE)&amp;C857</f>
        <v>KS|jet fuel or kerosene|production</v>
      </c>
      <c r="E857" s="17">
        <v>83418000000000</v>
      </c>
      <c r="F857" s="17">
        <v>81396100000000</v>
      </c>
      <c r="G857" s="17">
        <v>81930700000000</v>
      </c>
      <c r="H857" s="17">
        <v>82622600000000</v>
      </c>
      <c r="I857" s="17">
        <v>83316000000000</v>
      </c>
      <c r="J857" s="17">
        <v>83792000000000</v>
      </c>
      <c r="K857" s="17">
        <v>83684300000000</v>
      </c>
      <c r="L857" s="17">
        <v>84426400000000</v>
      </c>
      <c r="M857" s="17">
        <v>84179000000000</v>
      </c>
      <c r="N857" s="17">
        <v>83800500000000</v>
      </c>
      <c r="O857" s="17">
        <v>83978200000000</v>
      </c>
      <c r="P857" s="17">
        <v>83707700000000</v>
      </c>
      <c r="Q857" s="17">
        <v>83758900000000</v>
      </c>
      <c r="R857" s="17">
        <v>84228300000000</v>
      </c>
      <c r="S857" s="17">
        <v>83704500000000</v>
      </c>
      <c r="T857" s="17">
        <v>84411700000000</v>
      </c>
      <c r="U857" s="17">
        <v>84676500000000</v>
      </c>
      <c r="V857" s="17">
        <v>84951800000000</v>
      </c>
      <c r="W857" s="17">
        <v>84964200000000</v>
      </c>
      <c r="X857" s="17">
        <v>84856800000000</v>
      </c>
      <c r="Y857" s="17">
        <v>84707800000000</v>
      </c>
      <c r="Z857" s="17">
        <v>84071100000000</v>
      </c>
      <c r="AA857" s="17">
        <v>84411800000000</v>
      </c>
      <c r="AB857" s="17">
        <v>84236300000000</v>
      </c>
      <c r="AC857" s="17">
        <v>84501700000000</v>
      </c>
      <c r="AD857" s="17">
        <v>84094400000000</v>
      </c>
    </row>
    <row r="858" spans="1:30" x14ac:dyDescent="0.25">
      <c r="A858" t="s">
        <v>340</v>
      </c>
      <c r="B858" t="s">
        <v>6618</v>
      </c>
      <c r="C858" t="s">
        <v>608</v>
      </c>
      <c r="D858" t="str">
        <f>A858&amp;VLOOKUP("key_separator", Keys!$B:$C, 2, FALSE)&amp;B858&amp;VLOOKUP("key_separator", Keys!$B:$C, 2, FALSE)&amp;C858</f>
        <v>KS|jet fuel or kerosene|imports</v>
      </c>
      <c r="E858" s="17">
        <v>0</v>
      </c>
      <c r="F858" s="17">
        <v>0</v>
      </c>
      <c r="G858" s="17">
        <v>0</v>
      </c>
      <c r="H858" s="17">
        <v>0</v>
      </c>
      <c r="I858" s="17">
        <v>0</v>
      </c>
      <c r="J858" s="17">
        <v>0</v>
      </c>
      <c r="K858" s="17">
        <v>0</v>
      </c>
      <c r="L858" s="17">
        <v>0</v>
      </c>
      <c r="M858" s="17">
        <v>0</v>
      </c>
      <c r="N858" s="17">
        <v>0</v>
      </c>
      <c r="O858" s="17">
        <v>0</v>
      </c>
      <c r="P858" s="17">
        <v>0</v>
      </c>
      <c r="Q858" s="17">
        <v>0</v>
      </c>
      <c r="R858" s="17">
        <v>0</v>
      </c>
      <c r="S858" s="17">
        <v>0</v>
      </c>
      <c r="T858" s="17">
        <v>0</v>
      </c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0</v>
      </c>
      <c r="AA858" s="17">
        <v>0</v>
      </c>
      <c r="AB858" s="17">
        <v>0</v>
      </c>
      <c r="AC858" s="17">
        <v>0</v>
      </c>
      <c r="AD858" s="17">
        <v>0</v>
      </c>
    </row>
    <row r="859" spans="1:30" x14ac:dyDescent="0.25">
      <c r="A859" t="s">
        <v>340</v>
      </c>
      <c r="B859" t="s">
        <v>6618</v>
      </c>
      <c r="C859" t="s">
        <v>610</v>
      </c>
      <c r="D859" t="str">
        <f>A859&amp;VLOOKUP("key_separator", Keys!$B:$C, 2, FALSE)&amp;B859&amp;VLOOKUP("key_separator", Keys!$B:$C, 2, FALSE)&amp;C859</f>
        <v>KS|jet fuel or kerosene|exports</v>
      </c>
      <c r="E859" s="17">
        <v>72607300000000</v>
      </c>
      <c r="F859" s="17">
        <v>70493900000000</v>
      </c>
      <c r="G859" s="17">
        <v>70964700000000</v>
      </c>
      <c r="H859" s="17">
        <v>71786400000000</v>
      </c>
      <c r="I859" s="17">
        <v>72480400000000</v>
      </c>
      <c r="J859" s="17">
        <v>72854600000000</v>
      </c>
      <c r="K859" s="17">
        <v>72790200000000</v>
      </c>
      <c r="L859" s="17">
        <v>73469400000000</v>
      </c>
      <c r="M859" s="17">
        <v>73065900000000</v>
      </c>
      <c r="N859" s="17">
        <v>72563600000000</v>
      </c>
      <c r="O859" s="17">
        <v>72672300000000</v>
      </c>
      <c r="P859" s="17">
        <v>72336500000000</v>
      </c>
      <c r="Q859" s="17">
        <v>72297400000000</v>
      </c>
      <c r="R859" s="17">
        <v>72731000000000</v>
      </c>
      <c r="S859" s="17">
        <v>72165300000000</v>
      </c>
      <c r="T859" s="17">
        <v>72805500000000</v>
      </c>
      <c r="U859" s="17">
        <v>72973600000000</v>
      </c>
      <c r="V859" s="17">
        <v>73204300000000</v>
      </c>
      <c r="W859" s="17">
        <v>73116900000000</v>
      </c>
      <c r="X859" s="17">
        <v>72979900000000</v>
      </c>
      <c r="Y859" s="17">
        <v>72807900000000</v>
      </c>
      <c r="Z859" s="17">
        <v>72131200000000</v>
      </c>
      <c r="AA859" s="17">
        <v>72430400000000</v>
      </c>
      <c r="AB859" s="17">
        <v>72173600000000</v>
      </c>
      <c r="AC859" s="17">
        <v>72435800000000</v>
      </c>
      <c r="AD859" s="17">
        <v>71983400000000</v>
      </c>
    </row>
    <row r="860" spans="1:30" x14ac:dyDescent="0.25">
      <c r="A860" t="s">
        <v>340</v>
      </c>
      <c r="B860" t="s">
        <v>6633</v>
      </c>
      <c r="C860" t="s">
        <v>605</v>
      </c>
      <c r="D860" t="str">
        <f>A860&amp;VLOOKUP("key_separator", Keys!$B:$C, 2, FALSE)&amp;B860&amp;VLOOKUP("key_separator", Keys!$B:$C, 2, FALSE)&amp;C860</f>
        <v>KS|heat|production</v>
      </c>
      <c r="E860" s="17">
        <v>0</v>
      </c>
      <c r="F860" s="17">
        <v>0</v>
      </c>
      <c r="G860" s="17">
        <v>0</v>
      </c>
      <c r="H860" s="17">
        <v>0</v>
      </c>
      <c r="I860" s="17">
        <v>0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0</v>
      </c>
      <c r="Q860" s="17">
        <v>0</v>
      </c>
      <c r="R860" s="17">
        <v>0</v>
      </c>
      <c r="S860" s="17">
        <v>0</v>
      </c>
      <c r="T860" s="17">
        <v>0</v>
      </c>
      <c r="U860" s="17">
        <v>0</v>
      </c>
      <c r="V860" s="17">
        <v>0</v>
      </c>
      <c r="W860" s="17">
        <v>0</v>
      </c>
      <c r="X860" s="17">
        <v>0</v>
      </c>
      <c r="Y860" s="17">
        <v>0</v>
      </c>
      <c r="Z860" s="17">
        <v>0</v>
      </c>
      <c r="AA860" s="17">
        <v>0</v>
      </c>
      <c r="AB860" s="17">
        <v>0</v>
      </c>
      <c r="AC860" s="17">
        <v>0</v>
      </c>
      <c r="AD860" s="17">
        <v>0</v>
      </c>
    </row>
    <row r="861" spans="1:30" x14ac:dyDescent="0.25">
      <c r="A861" t="s">
        <v>340</v>
      </c>
      <c r="B861" t="s">
        <v>6633</v>
      </c>
      <c r="C861" t="s">
        <v>608</v>
      </c>
      <c r="D861" t="str">
        <f>A861&amp;VLOOKUP("key_separator", Keys!$B:$C, 2, FALSE)&amp;B861&amp;VLOOKUP("key_separator", Keys!$B:$C, 2, FALSE)&amp;C861</f>
        <v>KS|heat|imports</v>
      </c>
      <c r="E861" s="17">
        <v>0</v>
      </c>
      <c r="F861" s="17">
        <v>0</v>
      </c>
      <c r="G861" s="17">
        <v>0</v>
      </c>
      <c r="H861" s="17">
        <v>0</v>
      </c>
      <c r="I861" s="17">
        <v>0</v>
      </c>
      <c r="J861" s="17">
        <v>0</v>
      </c>
      <c r="K861" s="17">
        <v>0</v>
      </c>
      <c r="L861" s="17">
        <v>0</v>
      </c>
      <c r="M861" s="17">
        <v>0</v>
      </c>
      <c r="N861" s="17">
        <v>0</v>
      </c>
      <c r="O861" s="17">
        <v>0</v>
      </c>
      <c r="P861" s="17">
        <v>0</v>
      </c>
      <c r="Q861" s="17">
        <v>0</v>
      </c>
      <c r="R861" s="17">
        <v>0</v>
      </c>
      <c r="S861" s="17">
        <v>0</v>
      </c>
      <c r="T861" s="17">
        <v>0</v>
      </c>
      <c r="U861" s="17">
        <v>0</v>
      </c>
      <c r="V861" s="17">
        <v>0</v>
      </c>
      <c r="W861" s="17">
        <v>0</v>
      </c>
      <c r="X861" s="17">
        <v>0</v>
      </c>
      <c r="Y861" s="17">
        <v>0</v>
      </c>
      <c r="Z861" s="17">
        <v>0</v>
      </c>
      <c r="AA861" s="17">
        <v>0</v>
      </c>
      <c r="AB861" s="17">
        <v>0</v>
      </c>
      <c r="AC861" s="17">
        <v>0</v>
      </c>
      <c r="AD861" s="17">
        <v>0</v>
      </c>
    </row>
    <row r="862" spans="1:30" x14ac:dyDescent="0.25">
      <c r="A862" t="s">
        <v>340</v>
      </c>
      <c r="B862" t="s">
        <v>6633</v>
      </c>
      <c r="C862" t="s">
        <v>610</v>
      </c>
      <c r="D862" t="str">
        <f>A862&amp;VLOOKUP("key_separator", Keys!$B:$C, 2, FALSE)&amp;B862&amp;VLOOKUP("key_separator", Keys!$B:$C, 2, FALSE)&amp;C862</f>
        <v>KS|heat|exports</v>
      </c>
      <c r="E862" s="17">
        <v>0</v>
      </c>
      <c r="F862" s="17">
        <v>0</v>
      </c>
      <c r="G862" s="17">
        <v>0</v>
      </c>
      <c r="H862" s="17">
        <v>0</v>
      </c>
      <c r="I862" s="17">
        <v>0</v>
      </c>
      <c r="J862" s="17">
        <v>0</v>
      </c>
      <c r="K862" s="17">
        <v>0</v>
      </c>
      <c r="L862" s="17">
        <v>0</v>
      </c>
      <c r="M862" s="17">
        <v>0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7">
        <v>0</v>
      </c>
      <c r="U862" s="17">
        <v>0</v>
      </c>
      <c r="V862" s="17">
        <v>0</v>
      </c>
      <c r="W862" s="17">
        <v>0</v>
      </c>
      <c r="X862" s="17">
        <v>0</v>
      </c>
      <c r="Y862" s="17">
        <v>0</v>
      </c>
      <c r="Z862" s="17">
        <v>0</v>
      </c>
      <c r="AA862" s="17">
        <v>0</v>
      </c>
      <c r="AB862" s="17">
        <v>0</v>
      </c>
      <c r="AC862" s="17">
        <v>0</v>
      </c>
      <c r="AD862" s="17">
        <v>0</v>
      </c>
    </row>
    <row r="863" spans="1:30" x14ac:dyDescent="0.25">
      <c r="A863" t="s">
        <v>340</v>
      </c>
      <c r="B863" t="s">
        <v>6634</v>
      </c>
      <c r="C863" t="s">
        <v>605</v>
      </c>
      <c r="D863" t="str">
        <f>A863&amp;VLOOKUP("key_separator", Keys!$B:$C, 2, FALSE)&amp;B863&amp;VLOOKUP("key_separator", Keys!$B:$C, 2, FALSE)&amp;C863</f>
        <v>KS|geothermal|production</v>
      </c>
      <c r="E863" s="17">
        <v>0</v>
      </c>
      <c r="F863" s="17">
        <v>0</v>
      </c>
      <c r="G863" s="17">
        <v>0</v>
      </c>
      <c r="H863" s="17">
        <v>0</v>
      </c>
      <c r="I863" s="17">
        <v>0</v>
      </c>
      <c r="J863" s="17">
        <v>0</v>
      </c>
      <c r="K863" s="17">
        <v>0</v>
      </c>
      <c r="L863" s="17">
        <v>0</v>
      </c>
      <c r="M863" s="17">
        <v>0</v>
      </c>
      <c r="N863" s="17">
        <v>0</v>
      </c>
      <c r="O863" s="17">
        <v>0</v>
      </c>
      <c r="P863" s="17">
        <v>0</v>
      </c>
      <c r="Q863" s="17">
        <v>0</v>
      </c>
      <c r="R863" s="17">
        <v>0</v>
      </c>
      <c r="S863" s="17">
        <v>0</v>
      </c>
      <c r="T863" s="17">
        <v>0</v>
      </c>
      <c r="U863" s="17">
        <v>0</v>
      </c>
      <c r="V863" s="17">
        <v>0</v>
      </c>
      <c r="W863" s="17">
        <v>0</v>
      </c>
      <c r="X863" s="17">
        <v>0</v>
      </c>
      <c r="Y863" s="17">
        <v>0</v>
      </c>
      <c r="Z863" s="17">
        <v>0</v>
      </c>
      <c r="AA863" s="17">
        <v>0</v>
      </c>
      <c r="AB863" s="17">
        <v>0</v>
      </c>
      <c r="AC863" s="17">
        <v>0</v>
      </c>
      <c r="AD863" s="17">
        <v>0</v>
      </c>
    </row>
    <row r="864" spans="1:30" x14ac:dyDescent="0.25">
      <c r="A864" t="s">
        <v>340</v>
      </c>
      <c r="B864" t="s">
        <v>6634</v>
      </c>
      <c r="C864" t="s">
        <v>608</v>
      </c>
      <c r="D864" t="str">
        <f>A864&amp;VLOOKUP("key_separator", Keys!$B:$C, 2, FALSE)&amp;B864&amp;VLOOKUP("key_separator", Keys!$B:$C, 2, FALSE)&amp;C864</f>
        <v>KS|geothermal|imports</v>
      </c>
      <c r="E864" s="17">
        <v>0</v>
      </c>
      <c r="F864" s="17">
        <v>0</v>
      </c>
      <c r="G864" s="17">
        <v>0</v>
      </c>
      <c r="H864" s="17">
        <v>0</v>
      </c>
      <c r="I864" s="17">
        <v>0</v>
      </c>
      <c r="J864" s="17">
        <v>0</v>
      </c>
      <c r="K864" s="17">
        <v>0</v>
      </c>
      <c r="L864" s="17">
        <v>0</v>
      </c>
      <c r="M864" s="17">
        <v>0</v>
      </c>
      <c r="N864" s="17">
        <v>0</v>
      </c>
      <c r="O864" s="17">
        <v>0</v>
      </c>
      <c r="P864" s="17">
        <v>0</v>
      </c>
      <c r="Q864" s="17">
        <v>0</v>
      </c>
      <c r="R864" s="17">
        <v>0</v>
      </c>
      <c r="S864" s="17">
        <v>0</v>
      </c>
      <c r="T864" s="17">
        <v>0</v>
      </c>
      <c r="U864" s="17">
        <v>0</v>
      </c>
      <c r="V864" s="17">
        <v>0</v>
      </c>
      <c r="W864" s="17">
        <v>0</v>
      </c>
      <c r="X864" s="17">
        <v>0</v>
      </c>
      <c r="Y864" s="17">
        <v>0</v>
      </c>
      <c r="Z864" s="17">
        <v>0</v>
      </c>
      <c r="AA864" s="17">
        <v>0</v>
      </c>
      <c r="AB864" s="17">
        <v>0</v>
      </c>
      <c r="AC864" s="17">
        <v>0</v>
      </c>
      <c r="AD864" s="17">
        <v>0</v>
      </c>
    </row>
    <row r="865" spans="1:30" x14ac:dyDescent="0.25">
      <c r="A865" t="s">
        <v>340</v>
      </c>
      <c r="B865" t="s">
        <v>6634</v>
      </c>
      <c r="C865" t="s">
        <v>610</v>
      </c>
      <c r="D865" t="str">
        <f>A865&amp;VLOOKUP("key_separator", Keys!$B:$C, 2, FALSE)&amp;B865&amp;VLOOKUP("key_separator", Keys!$B:$C, 2, FALSE)&amp;C865</f>
        <v>KS|geothermal|exports</v>
      </c>
      <c r="E865" s="17">
        <v>0</v>
      </c>
      <c r="F865" s="17">
        <v>0</v>
      </c>
      <c r="G865" s="17">
        <v>0</v>
      </c>
      <c r="H865" s="17">
        <v>0</v>
      </c>
      <c r="I865" s="17">
        <v>0</v>
      </c>
      <c r="J865" s="17">
        <v>0</v>
      </c>
      <c r="K865" s="17">
        <v>0</v>
      </c>
      <c r="L865" s="17">
        <v>0</v>
      </c>
      <c r="M865" s="17">
        <v>0</v>
      </c>
      <c r="N865" s="17">
        <v>0</v>
      </c>
      <c r="O865" s="17">
        <v>0</v>
      </c>
      <c r="P865" s="17">
        <v>0</v>
      </c>
      <c r="Q865" s="17">
        <v>0</v>
      </c>
      <c r="R865" s="17">
        <v>0</v>
      </c>
      <c r="S865" s="17">
        <v>0</v>
      </c>
      <c r="T865" s="17">
        <v>0</v>
      </c>
      <c r="U865" s="17">
        <v>0</v>
      </c>
      <c r="V865" s="17">
        <v>0</v>
      </c>
      <c r="W865" s="17">
        <v>0</v>
      </c>
      <c r="X865" s="17">
        <v>0</v>
      </c>
      <c r="Y865" s="17">
        <v>0</v>
      </c>
      <c r="Z865" s="17">
        <v>0</v>
      </c>
      <c r="AA865" s="17">
        <v>0</v>
      </c>
      <c r="AB865" s="17">
        <v>0</v>
      </c>
      <c r="AC865" s="17">
        <v>0</v>
      </c>
      <c r="AD865" s="17">
        <v>0</v>
      </c>
    </row>
    <row r="866" spans="1:30" x14ac:dyDescent="0.25">
      <c r="A866" t="s">
        <v>340</v>
      </c>
      <c r="B866" t="s">
        <v>500</v>
      </c>
      <c r="C866" t="s">
        <v>605</v>
      </c>
      <c r="D866" t="str">
        <f>A866&amp;VLOOKUP("key_separator", Keys!$B:$C, 2, FALSE)&amp;B866&amp;VLOOKUP("key_separator", Keys!$B:$C, 2, FALSE)&amp;C866</f>
        <v>KS|lignite|production</v>
      </c>
      <c r="E866" s="17">
        <v>0</v>
      </c>
      <c r="F866" s="17">
        <v>0</v>
      </c>
      <c r="G866" s="17">
        <v>0</v>
      </c>
      <c r="H866" s="17">
        <v>0</v>
      </c>
      <c r="I866" s="17">
        <v>0</v>
      </c>
      <c r="J866" s="17">
        <v>0</v>
      </c>
      <c r="K866" s="17">
        <v>0</v>
      </c>
      <c r="L866" s="17">
        <v>0</v>
      </c>
      <c r="M866" s="17">
        <v>0</v>
      </c>
      <c r="N866" s="17">
        <v>0</v>
      </c>
      <c r="O866" s="17">
        <v>0</v>
      </c>
      <c r="P866" s="17">
        <v>0</v>
      </c>
      <c r="Q866" s="17">
        <v>0</v>
      </c>
      <c r="R866" s="17">
        <v>0</v>
      </c>
      <c r="S866" s="17">
        <v>0</v>
      </c>
      <c r="T866" s="17">
        <v>0</v>
      </c>
      <c r="U866" s="17">
        <v>0</v>
      </c>
      <c r="V866" s="17">
        <v>0</v>
      </c>
      <c r="W866" s="17">
        <v>0</v>
      </c>
      <c r="X866" s="17">
        <v>0</v>
      </c>
      <c r="Y866" s="17">
        <v>0</v>
      </c>
      <c r="Z866" s="17">
        <v>0</v>
      </c>
      <c r="AA866" s="17">
        <v>0</v>
      </c>
      <c r="AB866" s="17">
        <v>0</v>
      </c>
      <c r="AC866" s="17">
        <v>0</v>
      </c>
      <c r="AD866" s="17">
        <v>0</v>
      </c>
    </row>
    <row r="867" spans="1:30" x14ac:dyDescent="0.25">
      <c r="A867" t="s">
        <v>340</v>
      </c>
      <c r="B867" t="s">
        <v>500</v>
      </c>
      <c r="C867" t="s">
        <v>608</v>
      </c>
      <c r="D867" t="str">
        <f>A867&amp;VLOOKUP("key_separator", Keys!$B:$C, 2, FALSE)&amp;B867&amp;VLOOKUP("key_separator", Keys!$B:$C, 2, FALSE)&amp;C867</f>
        <v>KS|lignite|imports</v>
      </c>
      <c r="E867" s="17">
        <v>0</v>
      </c>
      <c r="F867" s="17">
        <v>0</v>
      </c>
      <c r="G867" s="17">
        <v>0</v>
      </c>
      <c r="H867" s="17">
        <v>0</v>
      </c>
      <c r="I867" s="17">
        <v>0</v>
      </c>
      <c r="J867" s="17">
        <v>0</v>
      </c>
      <c r="K867" s="17">
        <v>0</v>
      </c>
      <c r="L867" s="17">
        <v>0</v>
      </c>
      <c r="M867" s="17">
        <v>0</v>
      </c>
      <c r="N867" s="17">
        <v>0</v>
      </c>
      <c r="O867" s="17">
        <v>0</v>
      </c>
      <c r="P867" s="17">
        <v>0</v>
      </c>
      <c r="Q867" s="17">
        <v>0</v>
      </c>
      <c r="R867" s="17">
        <v>0</v>
      </c>
      <c r="S867" s="17">
        <v>0</v>
      </c>
      <c r="T867" s="17">
        <v>0</v>
      </c>
      <c r="U867" s="17">
        <v>0</v>
      </c>
      <c r="V867" s="17">
        <v>0</v>
      </c>
      <c r="W867" s="17">
        <v>0</v>
      </c>
      <c r="X867" s="17">
        <v>0</v>
      </c>
      <c r="Y867" s="17">
        <v>0</v>
      </c>
      <c r="Z867" s="17">
        <v>0</v>
      </c>
      <c r="AA867" s="17">
        <v>0</v>
      </c>
      <c r="AB867" s="17">
        <v>0</v>
      </c>
      <c r="AC867" s="17">
        <v>0</v>
      </c>
      <c r="AD867" s="17">
        <v>0</v>
      </c>
    </row>
    <row r="868" spans="1:30" x14ac:dyDescent="0.25">
      <c r="A868" t="s">
        <v>340</v>
      </c>
      <c r="B868" t="s">
        <v>500</v>
      </c>
      <c r="C868" t="s">
        <v>610</v>
      </c>
      <c r="D868" t="str">
        <f>A868&amp;VLOOKUP("key_separator", Keys!$B:$C, 2, FALSE)&amp;B868&amp;VLOOKUP("key_separator", Keys!$B:$C, 2, FALSE)&amp;C868</f>
        <v>KS|lignite|exports</v>
      </c>
      <c r="E868" s="17">
        <v>0</v>
      </c>
      <c r="F868" s="17">
        <v>0</v>
      </c>
      <c r="G868" s="17">
        <v>0</v>
      </c>
      <c r="H868" s="17">
        <v>0</v>
      </c>
      <c r="I868" s="17">
        <v>0</v>
      </c>
      <c r="J868" s="17">
        <v>0</v>
      </c>
      <c r="K868" s="17">
        <v>0</v>
      </c>
      <c r="L868" s="17">
        <v>0</v>
      </c>
      <c r="M868" s="17">
        <v>0</v>
      </c>
      <c r="N868" s="17">
        <v>0</v>
      </c>
      <c r="O868" s="17">
        <v>0</v>
      </c>
      <c r="P868" s="17">
        <v>0</v>
      </c>
      <c r="Q868" s="17">
        <v>0</v>
      </c>
      <c r="R868" s="17">
        <v>0</v>
      </c>
      <c r="S868" s="17">
        <v>0</v>
      </c>
      <c r="T868" s="17">
        <v>0</v>
      </c>
      <c r="U868" s="17">
        <v>0</v>
      </c>
      <c r="V868" s="17">
        <v>0</v>
      </c>
      <c r="W868" s="17">
        <v>0</v>
      </c>
      <c r="X868" s="17">
        <v>0</v>
      </c>
      <c r="Y868" s="17">
        <v>0</v>
      </c>
      <c r="Z868" s="17">
        <v>0</v>
      </c>
      <c r="AA868" s="17">
        <v>0</v>
      </c>
      <c r="AB868" s="17">
        <v>0</v>
      </c>
      <c r="AC868" s="17">
        <v>0</v>
      </c>
      <c r="AD868" s="17">
        <v>0</v>
      </c>
    </row>
    <row r="869" spans="1:30" x14ac:dyDescent="0.25">
      <c r="A869" t="s">
        <v>340</v>
      </c>
      <c r="B869" t="s">
        <v>539</v>
      </c>
      <c r="C869" t="s">
        <v>605</v>
      </c>
      <c r="D869" t="str">
        <f>A869&amp;VLOOKUP("key_separator", Keys!$B:$C, 2, FALSE)&amp;B869&amp;VLOOKUP("key_separator", Keys!$B:$C, 2, FALSE)&amp;C869</f>
        <v>KS|crude oil|production</v>
      </c>
      <c r="E869" s="17">
        <v>155608000000000</v>
      </c>
      <c r="F869" s="17">
        <v>150838000000000</v>
      </c>
      <c r="G869" s="17">
        <v>151523000000000</v>
      </c>
      <c r="H869" s="17">
        <v>144645000000000</v>
      </c>
      <c r="I869" s="17">
        <v>137872000000000</v>
      </c>
      <c r="J869" s="17">
        <v>138743000000000</v>
      </c>
      <c r="K869" s="17">
        <v>146059000000000</v>
      </c>
      <c r="L869" s="17">
        <v>150308000000000</v>
      </c>
      <c r="M869" s="17">
        <v>156109000000000</v>
      </c>
      <c r="N869" s="17">
        <v>164735000000000</v>
      </c>
      <c r="O869" s="17">
        <v>165819000000000</v>
      </c>
      <c r="P869" s="17">
        <v>165932000000000</v>
      </c>
      <c r="Q869" s="17">
        <v>170568000000000</v>
      </c>
      <c r="R869" s="17">
        <v>169164000000000</v>
      </c>
      <c r="S869" s="17">
        <v>175641000000000</v>
      </c>
      <c r="T869" s="17">
        <v>176521000000000</v>
      </c>
      <c r="U869" s="17">
        <v>178011000000000</v>
      </c>
      <c r="V869" s="17">
        <v>175065000000000</v>
      </c>
      <c r="W869" s="17">
        <v>171579000000000</v>
      </c>
      <c r="X869" s="17">
        <v>168582000000000</v>
      </c>
      <c r="Y869" s="17">
        <v>165054000000000</v>
      </c>
      <c r="Z869" s="17">
        <v>163616000000000</v>
      </c>
      <c r="AA869" s="17">
        <v>162611000000000</v>
      </c>
      <c r="AB869" s="17">
        <v>161971000000000</v>
      </c>
      <c r="AC869" s="17">
        <v>160140000000000</v>
      </c>
      <c r="AD869" s="17">
        <v>157507000000000</v>
      </c>
    </row>
    <row r="870" spans="1:30" x14ac:dyDescent="0.25">
      <c r="A870" t="s">
        <v>340</v>
      </c>
      <c r="B870" t="s">
        <v>539</v>
      </c>
      <c r="C870" t="s">
        <v>608</v>
      </c>
      <c r="D870" t="str">
        <f>A870&amp;VLOOKUP("key_separator", Keys!$B:$C, 2, FALSE)&amp;B870&amp;VLOOKUP("key_separator", Keys!$B:$C, 2, FALSE)&amp;C870</f>
        <v>KS|crude oil|imports</v>
      </c>
      <c r="E870" s="17">
        <v>671384000000000</v>
      </c>
      <c r="F870" s="17">
        <v>676154000000000</v>
      </c>
      <c r="G870" s="17">
        <v>675469000000000</v>
      </c>
      <c r="H870" s="17">
        <v>682347000000000</v>
      </c>
      <c r="I870" s="17">
        <v>689120000000000</v>
      </c>
      <c r="J870" s="17">
        <v>688249000000000</v>
      </c>
      <c r="K870" s="17">
        <v>680933000000000</v>
      </c>
      <c r="L870" s="17">
        <v>676684000000000</v>
      </c>
      <c r="M870" s="17">
        <v>670883000000000</v>
      </c>
      <c r="N870" s="17">
        <v>662257000000000</v>
      </c>
      <c r="O870" s="17">
        <v>661173000000000</v>
      </c>
      <c r="P870" s="17">
        <v>661060000000000</v>
      </c>
      <c r="Q870" s="17">
        <v>656424000000000</v>
      </c>
      <c r="R870" s="17">
        <v>657828000000000</v>
      </c>
      <c r="S870" s="17">
        <v>651351000000000</v>
      </c>
      <c r="T870" s="17">
        <v>650471000000000</v>
      </c>
      <c r="U870" s="17">
        <v>648981000000000</v>
      </c>
      <c r="V870" s="17">
        <v>651927000000000</v>
      </c>
      <c r="W870" s="17">
        <v>655413000000000</v>
      </c>
      <c r="X870" s="17">
        <v>658410000000000</v>
      </c>
      <c r="Y870" s="17">
        <v>661938000000000</v>
      </c>
      <c r="Z870" s="17">
        <v>663376000000000</v>
      </c>
      <c r="AA870" s="17">
        <v>664381000000000</v>
      </c>
      <c r="AB870" s="17">
        <v>665021000000000</v>
      </c>
      <c r="AC870" s="17">
        <v>666852000000000</v>
      </c>
      <c r="AD870" s="17">
        <v>669485000000000</v>
      </c>
    </row>
    <row r="871" spans="1:30" x14ac:dyDescent="0.25">
      <c r="A871" t="s">
        <v>340</v>
      </c>
      <c r="B871" t="s">
        <v>539</v>
      </c>
      <c r="C871" t="s">
        <v>610</v>
      </c>
      <c r="D871" t="str">
        <f>A871&amp;VLOOKUP("key_separator", Keys!$B:$C, 2, FALSE)&amp;B871&amp;VLOOKUP("key_separator", Keys!$B:$C, 2, FALSE)&amp;C871</f>
        <v>KS|crude oil|exports</v>
      </c>
      <c r="E871" s="17">
        <v>0</v>
      </c>
      <c r="F871" s="17">
        <v>0</v>
      </c>
      <c r="G871" s="17">
        <v>0</v>
      </c>
      <c r="H871" s="17">
        <v>0</v>
      </c>
      <c r="I871" s="17">
        <v>0</v>
      </c>
      <c r="J871" s="17">
        <v>0</v>
      </c>
      <c r="K871" s="17">
        <v>0</v>
      </c>
      <c r="L871" s="17">
        <v>0</v>
      </c>
      <c r="M871" s="17">
        <v>0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7">
        <v>0</v>
      </c>
      <c r="U871" s="17">
        <v>0</v>
      </c>
      <c r="V871" s="17">
        <v>0</v>
      </c>
      <c r="W871" s="17">
        <v>0</v>
      </c>
      <c r="X871" s="17">
        <v>0</v>
      </c>
      <c r="Y871" s="17">
        <v>0</v>
      </c>
      <c r="Z871" s="17">
        <v>0</v>
      </c>
      <c r="AA871" s="17">
        <v>0</v>
      </c>
      <c r="AB871" s="17">
        <v>0</v>
      </c>
      <c r="AC871" s="17">
        <v>0</v>
      </c>
      <c r="AD871" s="17">
        <v>0</v>
      </c>
    </row>
    <row r="872" spans="1:30" x14ac:dyDescent="0.25">
      <c r="A872" t="s">
        <v>340</v>
      </c>
      <c r="B872" t="s">
        <v>6635</v>
      </c>
      <c r="C872" t="s">
        <v>605</v>
      </c>
      <c r="D872" t="str">
        <f>A872&amp;VLOOKUP("key_separator", Keys!$B:$C, 2, FALSE)&amp;B872&amp;VLOOKUP("key_separator", Keys!$B:$C, 2, FALSE)&amp;C872</f>
        <v>KS|heavy or residual fuel oil|production</v>
      </c>
      <c r="E872" s="17">
        <v>16204200000000</v>
      </c>
      <c r="F872" s="17">
        <v>15811500000000</v>
      </c>
      <c r="G872" s="17">
        <v>15915300000000</v>
      </c>
      <c r="H872" s="17">
        <v>16049700000000</v>
      </c>
      <c r="I872" s="17">
        <v>16184400000000</v>
      </c>
      <c r="J872" s="17">
        <v>16276900000000</v>
      </c>
      <c r="K872" s="17">
        <v>16255900000000</v>
      </c>
      <c r="L872" s="17">
        <v>16400100000000</v>
      </c>
      <c r="M872" s="17">
        <v>16352100000000</v>
      </c>
      <c r="N872" s="17">
        <v>16278500000000</v>
      </c>
      <c r="O872" s="17">
        <v>16313000000000</v>
      </c>
      <c r="P872" s="17">
        <v>16260500000000</v>
      </c>
      <c r="Q872" s="17">
        <v>16270400000000</v>
      </c>
      <c r="R872" s="17">
        <v>16361600000000</v>
      </c>
      <c r="S872" s="17">
        <v>16259900000000</v>
      </c>
      <c r="T872" s="17">
        <v>16397200000000</v>
      </c>
      <c r="U872" s="17">
        <v>16448700000000</v>
      </c>
      <c r="V872" s="17">
        <v>16502200000000</v>
      </c>
      <c r="W872" s="17">
        <v>16504600000000</v>
      </c>
      <c r="X872" s="17">
        <v>16483700000000</v>
      </c>
      <c r="Y872" s="17">
        <v>16454800000000</v>
      </c>
      <c r="Z872" s="17">
        <v>16331100000000</v>
      </c>
      <c r="AA872" s="17">
        <v>16397300000000</v>
      </c>
      <c r="AB872" s="17">
        <v>16363200000000</v>
      </c>
      <c r="AC872" s="17">
        <v>16414700000000</v>
      </c>
      <c r="AD872" s="17">
        <v>16335600000000</v>
      </c>
    </row>
    <row r="873" spans="1:30" x14ac:dyDescent="0.25">
      <c r="A873" t="s">
        <v>340</v>
      </c>
      <c r="B873" t="s">
        <v>6635</v>
      </c>
      <c r="C873" t="s">
        <v>608</v>
      </c>
      <c r="D873" t="str">
        <f>A873&amp;VLOOKUP("key_separator", Keys!$B:$C, 2, FALSE)&amp;B873&amp;VLOOKUP("key_separator", Keys!$B:$C, 2, FALSE)&amp;C873</f>
        <v>KS|heavy or residual fuel oil|imports</v>
      </c>
      <c r="E873" s="17">
        <v>0</v>
      </c>
      <c r="F873" s="17">
        <v>0</v>
      </c>
      <c r="G873" s="17">
        <v>0</v>
      </c>
      <c r="H873" s="17">
        <v>0</v>
      </c>
      <c r="I873" s="17">
        <v>0</v>
      </c>
      <c r="J873" s="17">
        <v>0</v>
      </c>
      <c r="K873" s="17">
        <v>45100000</v>
      </c>
      <c r="L873" s="17">
        <v>0</v>
      </c>
      <c r="M873" s="17">
        <v>0</v>
      </c>
      <c r="N873" s="17">
        <v>0</v>
      </c>
      <c r="O873" s="17">
        <v>49000000</v>
      </c>
      <c r="P873" s="17">
        <v>6800000</v>
      </c>
      <c r="Q873" s="17">
        <v>36000000</v>
      </c>
      <c r="R873" s="17">
        <v>24000000</v>
      </c>
      <c r="S873" s="17">
        <v>0</v>
      </c>
      <c r="T873" s="17">
        <v>40300000</v>
      </c>
      <c r="U873" s="17">
        <v>0</v>
      </c>
      <c r="V873" s="17">
        <v>0</v>
      </c>
      <c r="W873" s="17">
        <v>0</v>
      </c>
      <c r="X873" s="17">
        <v>22800000</v>
      </c>
      <c r="Y873" s="17">
        <v>0</v>
      </c>
      <c r="Z873" s="17">
        <v>0</v>
      </c>
      <c r="AA873" s="17">
        <v>0</v>
      </c>
      <c r="AB873" s="17">
        <v>0</v>
      </c>
      <c r="AC873" s="17">
        <v>0</v>
      </c>
      <c r="AD873" s="17">
        <v>25500000</v>
      </c>
    </row>
    <row r="874" spans="1:30" x14ac:dyDescent="0.25">
      <c r="A874" t="s">
        <v>340</v>
      </c>
      <c r="B874" t="s">
        <v>6635</v>
      </c>
      <c r="C874" t="s">
        <v>610</v>
      </c>
      <c r="D874" t="str">
        <f>A874&amp;VLOOKUP("key_separator", Keys!$B:$C, 2, FALSE)&amp;B874&amp;VLOOKUP("key_separator", Keys!$B:$C, 2, FALSE)&amp;C874</f>
        <v>KS|heavy or residual fuel oil|exports</v>
      </c>
      <c r="E874" s="17">
        <v>6524060000000</v>
      </c>
      <c r="F874" s="17">
        <v>5932840000000</v>
      </c>
      <c r="G874" s="17">
        <v>6043120000000</v>
      </c>
      <c r="H874" s="17">
        <v>6082920000000</v>
      </c>
      <c r="I874" s="17">
        <v>6117720000000</v>
      </c>
      <c r="J874" s="17">
        <v>6086880000000</v>
      </c>
      <c r="K874" s="17">
        <v>5913580000000</v>
      </c>
      <c r="L874" s="17">
        <v>5915800000000</v>
      </c>
      <c r="M874" s="17">
        <v>5739020000000</v>
      </c>
      <c r="N874" s="17">
        <v>5567040000000</v>
      </c>
      <c r="O874" s="17">
        <v>5488790000000</v>
      </c>
      <c r="P874" s="17">
        <v>5335300000000</v>
      </c>
      <c r="Q874" s="17">
        <v>5270060000000</v>
      </c>
      <c r="R874" s="17">
        <v>5302260000000</v>
      </c>
      <c r="S874" s="17">
        <v>5137530000000</v>
      </c>
      <c r="T874" s="17">
        <v>5233400000000</v>
      </c>
      <c r="U874" s="17">
        <v>5249000000000</v>
      </c>
      <c r="V874" s="17">
        <v>5232620000000</v>
      </c>
      <c r="W874" s="17">
        <v>5180580000000</v>
      </c>
      <c r="X874" s="17">
        <v>5097810000000</v>
      </c>
      <c r="Y874" s="17">
        <v>4966320000000</v>
      </c>
      <c r="Z874" s="17">
        <v>4731400000000</v>
      </c>
      <c r="AA874" s="17">
        <v>4690590000000</v>
      </c>
      <c r="AB874" s="17">
        <v>4552990000000</v>
      </c>
      <c r="AC874" s="17">
        <v>4500360000000</v>
      </c>
      <c r="AD874" s="17">
        <v>4295500000000</v>
      </c>
    </row>
    <row r="875" spans="1:30" x14ac:dyDescent="0.25">
      <c r="A875" t="s">
        <v>340</v>
      </c>
      <c r="B875" t="s">
        <v>6622</v>
      </c>
      <c r="C875" t="s">
        <v>605</v>
      </c>
      <c r="D875" t="str">
        <f>A875&amp;VLOOKUP("key_separator", Keys!$B:$C, 2, FALSE)&amp;B875&amp;VLOOKUP("key_separator", Keys!$B:$C, 2, FALSE)&amp;C875</f>
        <v>KS|LPG propane or butane|production</v>
      </c>
      <c r="E875" s="17">
        <v>14655000000000</v>
      </c>
      <c r="F875" s="17">
        <v>14966200000000</v>
      </c>
      <c r="G875" s="17">
        <v>16569200000000</v>
      </c>
      <c r="H875" s="17">
        <v>16411200000000</v>
      </c>
      <c r="I875" s="17">
        <v>16454800000000</v>
      </c>
      <c r="J875" s="17">
        <v>16541500000000</v>
      </c>
      <c r="K875" s="17">
        <v>17348000000000</v>
      </c>
      <c r="L875" s="17">
        <v>18116400000000</v>
      </c>
      <c r="M875" s="17">
        <v>18845300000000</v>
      </c>
      <c r="N875" s="17">
        <v>19364100000000</v>
      </c>
      <c r="O875" s="17">
        <v>19759400000000</v>
      </c>
      <c r="P875" s="17">
        <v>19974000000000</v>
      </c>
      <c r="Q875" s="17">
        <v>20311300000000</v>
      </c>
      <c r="R875" s="17">
        <v>20670600000000</v>
      </c>
      <c r="S875" s="17">
        <v>20981100000000</v>
      </c>
      <c r="T875" s="17">
        <v>21498300000000</v>
      </c>
      <c r="U875" s="17">
        <v>21956100000000</v>
      </c>
      <c r="V875" s="17">
        <v>22208400000000</v>
      </c>
      <c r="W875" s="17">
        <v>22321100000000</v>
      </c>
      <c r="X875" s="17">
        <v>22227200000000</v>
      </c>
      <c r="Y875" s="17">
        <v>21995200000000</v>
      </c>
      <c r="Z875" s="17">
        <v>21801900000000</v>
      </c>
      <c r="AA875" s="17">
        <v>21844700000000</v>
      </c>
      <c r="AB875" s="17">
        <v>21982400000000</v>
      </c>
      <c r="AC875" s="17">
        <v>22061400000000</v>
      </c>
      <c r="AD875" s="17">
        <v>22012300000000</v>
      </c>
    </row>
    <row r="876" spans="1:30" x14ac:dyDescent="0.25">
      <c r="A876" t="s">
        <v>340</v>
      </c>
      <c r="B876" t="s">
        <v>6622</v>
      </c>
      <c r="C876" t="s">
        <v>608</v>
      </c>
      <c r="D876" t="str">
        <f>A876&amp;VLOOKUP("key_separator", Keys!$B:$C, 2, FALSE)&amp;B876&amp;VLOOKUP("key_separator", Keys!$B:$C, 2, FALSE)&amp;C876</f>
        <v>KS|LPG propane or butane|imports</v>
      </c>
      <c r="E876" s="17">
        <v>0</v>
      </c>
      <c r="F876" s="17">
        <v>0</v>
      </c>
      <c r="G876" s="17">
        <v>21748500000</v>
      </c>
      <c r="H876" s="17">
        <v>42761600000</v>
      </c>
      <c r="I876" s="17">
        <v>36911000000</v>
      </c>
      <c r="J876" s="17">
        <v>29264900000</v>
      </c>
      <c r="K876" s="17">
        <v>10215700000</v>
      </c>
      <c r="L876" s="17">
        <v>0</v>
      </c>
      <c r="M876" s="17">
        <v>0</v>
      </c>
      <c r="N876" s="17">
        <v>0</v>
      </c>
      <c r="O876" s="17">
        <v>0</v>
      </c>
      <c r="P876" s="17">
        <v>0</v>
      </c>
      <c r="Q876" s="17">
        <v>0</v>
      </c>
      <c r="R876" s="17">
        <v>0</v>
      </c>
      <c r="S876" s="17">
        <v>0</v>
      </c>
      <c r="T876" s="17">
        <v>0</v>
      </c>
      <c r="U876" s="17">
        <v>0</v>
      </c>
      <c r="V876" s="17">
        <v>0</v>
      </c>
      <c r="W876" s="17">
        <v>0</v>
      </c>
      <c r="X876" s="17">
        <v>0</v>
      </c>
      <c r="Y876" s="17">
        <v>0</v>
      </c>
      <c r="Z876" s="17">
        <v>0</v>
      </c>
      <c r="AA876" s="17">
        <v>0</v>
      </c>
      <c r="AB876" s="17">
        <v>0</v>
      </c>
      <c r="AC876" s="17">
        <v>0</v>
      </c>
      <c r="AD876" s="17">
        <v>0</v>
      </c>
    </row>
    <row r="877" spans="1:30" x14ac:dyDescent="0.25">
      <c r="A877" t="s">
        <v>340</v>
      </c>
      <c r="B877" t="s">
        <v>6622</v>
      </c>
      <c r="C877" t="s">
        <v>610</v>
      </c>
      <c r="D877" t="str">
        <f>A877&amp;VLOOKUP("key_separator", Keys!$B:$C, 2, FALSE)&amp;B877&amp;VLOOKUP("key_separator", Keys!$B:$C, 2, FALSE)&amp;C877</f>
        <v>KS|LPG propane or butane|exports</v>
      </c>
      <c r="E877" s="17">
        <v>4851920000000</v>
      </c>
      <c r="F877" s="17">
        <v>5279220000000</v>
      </c>
      <c r="G877" s="17">
        <v>6614490000000</v>
      </c>
      <c r="H877" s="17">
        <v>6447080000000</v>
      </c>
      <c r="I877" s="17">
        <v>6532560000000</v>
      </c>
      <c r="J877" s="17">
        <v>6682540000000</v>
      </c>
      <c r="K877" s="17">
        <v>7554660000000</v>
      </c>
      <c r="L877" s="17">
        <v>8290400000000</v>
      </c>
      <c r="M877" s="17">
        <v>9107600000000</v>
      </c>
      <c r="N877" s="17">
        <v>9673270000000</v>
      </c>
      <c r="O877" s="17">
        <v>10107100000000</v>
      </c>
      <c r="P877" s="17">
        <v>10356400000000</v>
      </c>
      <c r="Q877" s="17">
        <v>10689000000000</v>
      </c>
      <c r="R877" s="17">
        <v>11043500000000</v>
      </c>
      <c r="S877" s="17">
        <v>11355600000000</v>
      </c>
      <c r="T877" s="17">
        <v>11883700000000</v>
      </c>
      <c r="U877" s="17">
        <v>12395100000000</v>
      </c>
      <c r="V877" s="17">
        <v>12652400000000</v>
      </c>
      <c r="W877" s="17">
        <v>12846100000000</v>
      </c>
      <c r="X877" s="17">
        <v>12809200000000</v>
      </c>
      <c r="Y877" s="17">
        <v>12567200000000</v>
      </c>
      <c r="Z877" s="17">
        <v>12390900000000</v>
      </c>
      <c r="AA877" s="17">
        <v>12444700000000</v>
      </c>
      <c r="AB877" s="17">
        <v>12533400000000</v>
      </c>
      <c r="AC877" s="17">
        <v>12674400000000</v>
      </c>
      <c r="AD877" s="17">
        <v>12618300000000</v>
      </c>
    </row>
    <row r="878" spans="1:30" x14ac:dyDescent="0.25">
      <c r="A878" t="s">
        <v>340</v>
      </c>
      <c r="B878" t="s">
        <v>6623</v>
      </c>
      <c r="C878" t="s">
        <v>605</v>
      </c>
      <c r="D878" t="str">
        <f>A878&amp;VLOOKUP("key_separator", Keys!$B:$C, 2, FALSE)&amp;B878&amp;VLOOKUP("key_separator", Keys!$B:$C, 2, FALSE)&amp;C878</f>
        <v>KS|municipal solid waste|production</v>
      </c>
      <c r="E878" s="17">
        <v>0</v>
      </c>
      <c r="F878" s="17">
        <v>0</v>
      </c>
      <c r="G878" s="17">
        <v>0</v>
      </c>
      <c r="H878" s="17">
        <v>0</v>
      </c>
      <c r="I878" s="17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17">
        <v>0</v>
      </c>
      <c r="R878" s="17">
        <v>0</v>
      </c>
      <c r="S878" s="17">
        <v>0</v>
      </c>
      <c r="T878" s="17">
        <v>0</v>
      </c>
      <c r="U878" s="17">
        <v>0</v>
      </c>
      <c r="V878" s="17">
        <v>0</v>
      </c>
      <c r="W878" s="17">
        <v>0</v>
      </c>
      <c r="X878" s="17">
        <v>0</v>
      </c>
      <c r="Y878" s="17">
        <v>0</v>
      </c>
      <c r="Z878" s="17">
        <v>0</v>
      </c>
      <c r="AA878" s="17">
        <v>0</v>
      </c>
      <c r="AB878" s="17">
        <v>0</v>
      </c>
      <c r="AC878" s="17">
        <v>0</v>
      </c>
      <c r="AD878" s="17">
        <v>0</v>
      </c>
    </row>
    <row r="879" spans="1:30" x14ac:dyDescent="0.25">
      <c r="A879" t="s">
        <v>340</v>
      </c>
      <c r="B879" t="s">
        <v>6623</v>
      </c>
      <c r="C879" t="s">
        <v>608</v>
      </c>
      <c r="D879" t="str">
        <f>A879&amp;VLOOKUP("key_separator", Keys!$B:$C, 2, FALSE)&amp;B879&amp;VLOOKUP("key_separator", Keys!$B:$C, 2, FALSE)&amp;C879</f>
        <v>KS|municipal solid waste|imports</v>
      </c>
      <c r="E879" s="17">
        <v>0</v>
      </c>
      <c r="F879" s="17">
        <v>0</v>
      </c>
      <c r="G879" s="17">
        <v>0</v>
      </c>
      <c r="H879" s="17">
        <v>0</v>
      </c>
      <c r="I879" s="17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17">
        <v>0</v>
      </c>
      <c r="R879" s="17">
        <v>0</v>
      </c>
      <c r="S879" s="17">
        <v>0</v>
      </c>
      <c r="T879" s="17">
        <v>0</v>
      </c>
      <c r="U879" s="17">
        <v>0</v>
      </c>
      <c r="V879" s="17">
        <v>0</v>
      </c>
      <c r="W879" s="17">
        <v>0</v>
      </c>
      <c r="X879" s="17">
        <v>0</v>
      </c>
      <c r="Y879" s="17">
        <v>0</v>
      </c>
      <c r="Z879" s="17">
        <v>0</v>
      </c>
      <c r="AA879" s="17">
        <v>0</v>
      </c>
      <c r="AB879" s="17">
        <v>0</v>
      </c>
      <c r="AC879" s="17">
        <v>0</v>
      </c>
      <c r="AD879" s="17">
        <v>0</v>
      </c>
    </row>
    <row r="880" spans="1:30" x14ac:dyDescent="0.25">
      <c r="A880" t="s">
        <v>340</v>
      </c>
      <c r="B880" t="s">
        <v>6623</v>
      </c>
      <c r="C880" t="s">
        <v>610</v>
      </c>
      <c r="D880" t="str">
        <f>A880&amp;VLOOKUP("key_separator", Keys!$B:$C, 2, FALSE)&amp;B880&amp;VLOOKUP("key_separator", Keys!$B:$C, 2, FALSE)&amp;C880</f>
        <v>KS|municipal solid waste|exports</v>
      </c>
      <c r="E880" s="17">
        <v>0</v>
      </c>
      <c r="F880" s="17">
        <v>0</v>
      </c>
      <c r="G880" s="17">
        <v>0</v>
      </c>
      <c r="H880" s="17">
        <v>0</v>
      </c>
      <c r="I880" s="17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17">
        <v>0</v>
      </c>
      <c r="R880" s="17">
        <v>0</v>
      </c>
      <c r="S880" s="17">
        <v>0</v>
      </c>
      <c r="T880" s="17">
        <v>0</v>
      </c>
      <c r="U880" s="17">
        <v>0</v>
      </c>
      <c r="V880" s="17">
        <v>0</v>
      </c>
      <c r="W880" s="17">
        <v>0</v>
      </c>
      <c r="X880" s="17">
        <v>0</v>
      </c>
      <c r="Y880" s="17">
        <v>0</v>
      </c>
      <c r="Z880" s="17">
        <v>0</v>
      </c>
      <c r="AA880" s="17">
        <v>0</v>
      </c>
      <c r="AB880" s="17">
        <v>0</v>
      </c>
      <c r="AC880" s="17">
        <v>0</v>
      </c>
      <c r="AD880" s="17">
        <v>0</v>
      </c>
    </row>
    <row r="881" spans="1:30" x14ac:dyDescent="0.25">
      <c r="A881" t="s">
        <v>340</v>
      </c>
      <c r="B881" t="s">
        <v>629</v>
      </c>
      <c r="C881" t="s">
        <v>605</v>
      </c>
      <c r="D881" t="str">
        <f>A881&amp;VLOOKUP("key_separator", Keys!$B:$C, 2, FALSE)&amp;B881&amp;VLOOKUP("key_separator", Keys!$B:$C, 2, FALSE)&amp;C881</f>
        <v>KS|hydrogen|production</v>
      </c>
      <c r="E881" s="17">
        <v>18505500000000</v>
      </c>
      <c r="F881" s="17">
        <v>17574600000000</v>
      </c>
      <c r="G881" s="17">
        <v>17540500000000</v>
      </c>
      <c r="H881" s="17">
        <v>17563000000000</v>
      </c>
      <c r="I881" s="17">
        <v>17736200000000</v>
      </c>
      <c r="J881" s="17">
        <v>17697600000000</v>
      </c>
      <c r="K881" s="17">
        <v>17495200000000</v>
      </c>
      <c r="L881" s="17">
        <v>17449500000000</v>
      </c>
      <c r="M881" s="17">
        <v>17534200000000</v>
      </c>
      <c r="N881" s="17">
        <v>17894900000000</v>
      </c>
      <c r="O881" s="17">
        <v>18065900000000</v>
      </c>
      <c r="P881" s="17">
        <v>18113900000000</v>
      </c>
      <c r="Q881" s="17">
        <v>18438100000000</v>
      </c>
      <c r="R881" s="17">
        <v>18606300000000</v>
      </c>
      <c r="S881" s="17">
        <v>18743900000000</v>
      </c>
      <c r="T881" s="17">
        <v>18766600000000</v>
      </c>
      <c r="U881" s="17">
        <v>18882000000000</v>
      </c>
      <c r="V881" s="17">
        <v>18966100000000</v>
      </c>
      <c r="W881" s="17">
        <v>19142200000000</v>
      </c>
      <c r="X881" s="17">
        <v>19526000000000</v>
      </c>
      <c r="Y881" s="17">
        <v>19785400000000</v>
      </c>
      <c r="Z881" s="17">
        <v>19922900000000</v>
      </c>
      <c r="AA881" s="17">
        <v>20122700000000</v>
      </c>
      <c r="AB881" s="17">
        <v>20253500000000</v>
      </c>
      <c r="AC881" s="17">
        <v>20354800000000</v>
      </c>
      <c r="AD881" s="17">
        <v>20472200000000</v>
      </c>
    </row>
    <row r="882" spans="1:30" x14ac:dyDescent="0.25">
      <c r="A882" t="s">
        <v>340</v>
      </c>
      <c r="B882" t="s">
        <v>629</v>
      </c>
      <c r="C882" t="s">
        <v>608</v>
      </c>
      <c r="D882" t="str">
        <f>A882&amp;VLOOKUP("key_separator", Keys!$B:$C, 2, FALSE)&amp;B882&amp;VLOOKUP("key_separator", Keys!$B:$C, 2, FALSE)&amp;C882</f>
        <v>KS|hydrogen|imports</v>
      </c>
      <c r="E882" s="17">
        <v>0</v>
      </c>
      <c r="F882" s="17">
        <v>0</v>
      </c>
      <c r="G882" s="17">
        <v>0</v>
      </c>
      <c r="H882" s="17">
        <v>0</v>
      </c>
      <c r="I882" s="17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7">
        <v>0</v>
      </c>
      <c r="U882" s="17">
        <v>0</v>
      </c>
      <c r="V882" s="17">
        <v>0</v>
      </c>
      <c r="W882" s="17">
        <v>0</v>
      </c>
      <c r="X882" s="17">
        <v>0</v>
      </c>
      <c r="Y882" s="17">
        <v>0</v>
      </c>
      <c r="Z882" s="17">
        <v>0</v>
      </c>
      <c r="AA882" s="17">
        <v>0</v>
      </c>
      <c r="AB882" s="17">
        <v>0</v>
      </c>
      <c r="AC882" s="17">
        <v>0</v>
      </c>
      <c r="AD882" s="17">
        <v>0</v>
      </c>
    </row>
    <row r="883" spans="1:30" x14ac:dyDescent="0.25">
      <c r="A883" t="s">
        <v>340</v>
      </c>
      <c r="B883" t="s">
        <v>629</v>
      </c>
      <c r="C883" t="s">
        <v>610</v>
      </c>
      <c r="D883" t="str">
        <f>A883&amp;VLOOKUP("key_separator", Keys!$B:$C, 2, FALSE)&amp;B883&amp;VLOOKUP("key_separator", Keys!$B:$C, 2, FALSE)&amp;C883</f>
        <v>KS|hydrogen|exports</v>
      </c>
      <c r="E883" s="17">
        <v>3684570000000</v>
      </c>
      <c r="F883" s="17">
        <v>2752520000000</v>
      </c>
      <c r="G883" s="17">
        <v>2715760000000</v>
      </c>
      <c r="H883" s="17">
        <v>2734130000000</v>
      </c>
      <c r="I883" s="17">
        <v>2901160000000</v>
      </c>
      <c r="J883" s="17">
        <v>2852760000000</v>
      </c>
      <c r="K883" s="17">
        <v>2639570000000</v>
      </c>
      <c r="L883" s="17">
        <v>2582320000000</v>
      </c>
      <c r="M883" s="17">
        <v>2653920000000</v>
      </c>
      <c r="N883" s="17">
        <v>2999620000000</v>
      </c>
      <c r="O883" s="17">
        <v>3153870000000</v>
      </c>
      <c r="P883" s="17">
        <v>3184080000000</v>
      </c>
      <c r="Q883" s="17">
        <v>3490120000000</v>
      </c>
      <c r="R883" s="17">
        <v>3639030000000</v>
      </c>
      <c r="S883" s="17">
        <v>3757090000000</v>
      </c>
      <c r="T883" s="17">
        <v>3760560000000</v>
      </c>
      <c r="U883" s="17">
        <v>3854970000000</v>
      </c>
      <c r="V883" s="17">
        <v>4019470000000</v>
      </c>
      <c r="W883" s="17">
        <v>4177190000000</v>
      </c>
      <c r="X883" s="17">
        <v>4543490000000</v>
      </c>
      <c r="Y883" s="17">
        <v>4787050000000</v>
      </c>
      <c r="Z883" s="17">
        <v>4911440000000</v>
      </c>
      <c r="AA883" s="17">
        <v>5098750000000</v>
      </c>
      <c r="AB883" s="17">
        <v>5217360000000</v>
      </c>
      <c r="AC883" s="17">
        <v>5308050000000</v>
      </c>
      <c r="AD883" s="17">
        <v>5415830000000</v>
      </c>
    </row>
    <row r="884" spans="1:30" x14ac:dyDescent="0.25">
      <c r="A884" t="s">
        <v>343</v>
      </c>
      <c r="B884" t="s">
        <v>6629</v>
      </c>
      <c r="C884" t="s">
        <v>605</v>
      </c>
      <c r="D884" t="str">
        <f>A884&amp;VLOOKUP("key_separator", Keys!$B:$C, 2, FALSE)&amp;B884&amp;VLOOKUP("key_separator", Keys!$B:$C, 2, FALSE)&amp;C884</f>
        <v>KY|electricity|production</v>
      </c>
      <c r="E884" s="17">
        <v>0</v>
      </c>
      <c r="F884" s="17">
        <v>0</v>
      </c>
      <c r="G884" s="17">
        <v>0</v>
      </c>
      <c r="H884" s="17">
        <v>0</v>
      </c>
      <c r="I884" s="17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17">
        <v>0</v>
      </c>
      <c r="R884" s="17">
        <v>0</v>
      </c>
      <c r="S884" s="17">
        <v>0</v>
      </c>
      <c r="T884" s="17">
        <v>0</v>
      </c>
      <c r="U884" s="17">
        <v>0</v>
      </c>
      <c r="V884" s="17">
        <v>0</v>
      </c>
      <c r="W884" s="17">
        <v>0</v>
      </c>
      <c r="X884" s="17">
        <v>0</v>
      </c>
      <c r="Y884" s="17">
        <v>0</v>
      </c>
      <c r="Z884" s="17">
        <v>0</v>
      </c>
      <c r="AA884" s="17">
        <v>0</v>
      </c>
      <c r="AB884" s="17">
        <v>0</v>
      </c>
      <c r="AC884" s="17">
        <v>0</v>
      </c>
      <c r="AD884" s="17">
        <v>0</v>
      </c>
    </row>
    <row r="885" spans="1:30" x14ac:dyDescent="0.25">
      <c r="A885" t="s">
        <v>343</v>
      </c>
      <c r="B885" t="s">
        <v>6629</v>
      </c>
      <c r="C885" t="s">
        <v>608</v>
      </c>
      <c r="D885" t="str">
        <f>A885&amp;VLOOKUP("key_separator", Keys!$B:$C, 2, FALSE)&amp;B885&amp;VLOOKUP("key_separator", Keys!$B:$C, 2, FALSE)&amp;C885</f>
        <v>KY|electricity|imports</v>
      </c>
      <c r="E885" s="17">
        <v>0</v>
      </c>
      <c r="F885" s="17">
        <v>0</v>
      </c>
      <c r="G885" s="17">
        <v>0</v>
      </c>
      <c r="H885" s="17">
        <v>0</v>
      </c>
      <c r="I885" s="17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17">
        <v>0</v>
      </c>
      <c r="R885" s="17">
        <v>0</v>
      </c>
      <c r="S885" s="17">
        <v>0</v>
      </c>
      <c r="T885" s="17">
        <v>0</v>
      </c>
      <c r="U885" s="17">
        <v>0</v>
      </c>
      <c r="V885" s="17">
        <v>0</v>
      </c>
      <c r="W885" s="17">
        <v>0</v>
      </c>
      <c r="X885" s="17">
        <v>0</v>
      </c>
      <c r="Y885" s="17">
        <v>0</v>
      </c>
      <c r="Z885" s="17">
        <v>0</v>
      </c>
      <c r="AA885" s="17">
        <v>0</v>
      </c>
      <c r="AB885" s="17">
        <v>0</v>
      </c>
      <c r="AC885" s="17">
        <v>0</v>
      </c>
      <c r="AD885" s="17">
        <v>0</v>
      </c>
    </row>
    <row r="886" spans="1:30" x14ac:dyDescent="0.25">
      <c r="A886" t="s">
        <v>343</v>
      </c>
      <c r="B886" t="s">
        <v>6629</v>
      </c>
      <c r="C886" t="s">
        <v>610</v>
      </c>
      <c r="D886" t="str">
        <f>A886&amp;VLOOKUP("key_separator", Keys!$B:$C, 2, FALSE)&amp;B886&amp;VLOOKUP("key_separator", Keys!$B:$C, 2, FALSE)&amp;C886</f>
        <v>KY|electricity|exports</v>
      </c>
      <c r="E886" s="17">
        <v>0</v>
      </c>
      <c r="F886" s="17">
        <v>0</v>
      </c>
      <c r="G886" s="17">
        <v>0</v>
      </c>
      <c r="H886" s="17">
        <v>0</v>
      </c>
      <c r="I886" s="17">
        <v>0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0</v>
      </c>
      <c r="Q886" s="17">
        <v>0</v>
      </c>
      <c r="R886" s="17">
        <v>0</v>
      </c>
      <c r="S886" s="17">
        <v>0</v>
      </c>
      <c r="T886" s="17">
        <v>0</v>
      </c>
      <c r="U886" s="17">
        <v>0</v>
      </c>
      <c r="V886" s="17">
        <v>0</v>
      </c>
      <c r="W886" s="17">
        <v>0</v>
      </c>
      <c r="X886" s="17">
        <v>0</v>
      </c>
      <c r="Y886" s="17">
        <v>0</v>
      </c>
      <c r="Z886" s="17">
        <v>0</v>
      </c>
      <c r="AA886" s="17">
        <v>0</v>
      </c>
      <c r="AB886" s="17">
        <v>0</v>
      </c>
      <c r="AC886" s="17">
        <v>0</v>
      </c>
      <c r="AD886" s="17">
        <v>0</v>
      </c>
    </row>
    <row r="887" spans="1:30" x14ac:dyDescent="0.25">
      <c r="A887" t="s">
        <v>343</v>
      </c>
      <c r="B887" t="s">
        <v>6610</v>
      </c>
      <c r="C887" t="s">
        <v>605</v>
      </c>
      <c r="D887" t="str">
        <f>A887&amp;VLOOKUP("key_separator", Keys!$B:$C, 2, FALSE)&amp;B887&amp;VLOOKUP("key_separator", Keys!$B:$C, 2, FALSE)&amp;C887</f>
        <v>KY|hard coal|production</v>
      </c>
      <c r="E887" s="17">
        <v>498326000000000</v>
      </c>
      <c r="F887" s="17">
        <v>497238000000000</v>
      </c>
      <c r="G887" s="17">
        <v>432027000000000</v>
      </c>
      <c r="H887" s="17">
        <v>417098000000000</v>
      </c>
      <c r="I887" s="17">
        <v>404964000000000</v>
      </c>
      <c r="J887" s="17">
        <v>414844000000000</v>
      </c>
      <c r="K887" s="17">
        <v>403230000000000</v>
      </c>
      <c r="L887" s="17">
        <v>387586000000000</v>
      </c>
      <c r="M887" s="17">
        <v>382169000000000</v>
      </c>
      <c r="N887" s="17">
        <v>361655000000000</v>
      </c>
      <c r="O887" s="17">
        <v>361559000000000</v>
      </c>
      <c r="P887" s="17">
        <v>357995000000000</v>
      </c>
      <c r="Q887" s="17">
        <v>354755000000000</v>
      </c>
      <c r="R887" s="17">
        <v>358181000000000</v>
      </c>
      <c r="S887" s="17">
        <v>354129000000000</v>
      </c>
      <c r="T887" s="17">
        <v>346557000000000</v>
      </c>
      <c r="U887" s="17">
        <v>336990000000000</v>
      </c>
      <c r="V887" s="17">
        <v>344097000000000</v>
      </c>
      <c r="W887" s="17">
        <v>347522000000000</v>
      </c>
      <c r="X887" s="17">
        <v>347360000000000</v>
      </c>
      <c r="Y887" s="17">
        <v>345988000000000</v>
      </c>
      <c r="Z887" s="17">
        <v>350319000000000</v>
      </c>
      <c r="AA887" s="17">
        <v>355392000000000</v>
      </c>
      <c r="AB887" s="17">
        <v>358722000000000</v>
      </c>
      <c r="AC887" s="17">
        <v>365119000000000</v>
      </c>
      <c r="AD887" s="17">
        <v>358214000000000</v>
      </c>
    </row>
    <row r="888" spans="1:30" x14ac:dyDescent="0.25">
      <c r="A888" t="s">
        <v>343</v>
      </c>
      <c r="B888" t="s">
        <v>6610</v>
      </c>
      <c r="C888" t="s">
        <v>608</v>
      </c>
      <c r="D888" t="str">
        <f>A888&amp;VLOOKUP("key_separator", Keys!$B:$C, 2, FALSE)&amp;B888&amp;VLOOKUP("key_separator", Keys!$B:$C, 2, FALSE)&amp;C888</f>
        <v>KY|hard coal|imports</v>
      </c>
      <c r="E888" s="17">
        <v>41136300000000</v>
      </c>
      <c r="F888" s="17">
        <v>57694900000000</v>
      </c>
      <c r="G888" s="17">
        <v>73358600000000</v>
      </c>
      <c r="H888" s="17">
        <v>98020600000000</v>
      </c>
      <c r="I888" s="17">
        <v>123060000000000</v>
      </c>
      <c r="J888" s="17">
        <v>151657000000000</v>
      </c>
      <c r="K888" s="17">
        <v>185028000000000</v>
      </c>
      <c r="L888" s="17">
        <v>205666000000000</v>
      </c>
      <c r="M888" s="17">
        <v>179163000000000</v>
      </c>
      <c r="N888" s="17">
        <v>201848000000000</v>
      </c>
      <c r="O888" s="17">
        <v>207518000000000</v>
      </c>
      <c r="P888" s="17">
        <v>217002000000000</v>
      </c>
      <c r="Q888" s="17">
        <v>221004000000000</v>
      </c>
      <c r="R888" s="17">
        <v>217611000000000</v>
      </c>
      <c r="S888" s="17">
        <v>221558000000000</v>
      </c>
      <c r="T888" s="17">
        <v>230765000000000</v>
      </c>
      <c r="U888" s="17">
        <v>236617000000000</v>
      </c>
      <c r="V888" s="17">
        <v>222933000000000</v>
      </c>
      <c r="W888" s="17">
        <v>211731000000000</v>
      </c>
      <c r="X888" s="17">
        <v>204250000000000</v>
      </c>
      <c r="Y888" s="17">
        <v>200929000000000</v>
      </c>
      <c r="Z888" s="17">
        <v>196758000000000</v>
      </c>
      <c r="AA888" s="17">
        <v>192916000000000</v>
      </c>
      <c r="AB888" s="17">
        <v>189765000000000</v>
      </c>
      <c r="AC888" s="17">
        <v>182629000000000</v>
      </c>
      <c r="AD888" s="17">
        <v>155644000000000</v>
      </c>
    </row>
    <row r="889" spans="1:30" x14ac:dyDescent="0.25">
      <c r="A889" t="s">
        <v>343</v>
      </c>
      <c r="B889" t="s">
        <v>6610</v>
      </c>
      <c r="C889" t="s">
        <v>610</v>
      </c>
      <c r="D889" t="str">
        <f>A889&amp;VLOOKUP("key_separator", Keys!$B:$C, 2, FALSE)&amp;B889&amp;VLOOKUP("key_separator", Keys!$B:$C, 2, FALSE)&amp;C889</f>
        <v>KY|hard coal|exports</v>
      </c>
      <c r="E889" s="17">
        <v>12140800000000</v>
      </c>
      <c r="F889" s="17">
        <v>0</v>
      </c>
      <c r="G889" s="17">
        <v>0</v>
      </c>
      <c r="H889" s="17">
        <v>0</v>
      </c>
      <c r="I889" s="17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17">
        <v>0</v>
      </c>
      <c r="R889" s="17">
        <v>0</v>
      </c>
      <c r="S889" s="17">
        <v>0</v>
      </c>
      <c r="T889" s="17">
        <v>0</v>
      </c>
      <c r="U889" s="17">
        <v>0</v>
      </c>
      <c r="V889" s="17">
        <v>0</v>
      </c>
      <c r="W889" s="17">
        <v>0</v>
      </c>
      <c r="X889" s="17">
        <v>0</v>
      </c>
      <c r="Y889" s="17">
        <v>0</v>
      </c>
      <c r="Z889" s="17">
        <v>0</v>
      </c>
      <c r="AA889" s="17">
        <v>0</v>
      </c>
      <c r="AB889" s="17">
        <v>0</v>
      </c>
      <c r="AC889" s="17">
        <v>0</v>
      </c>
      <c r="AD889" s="17">
        <v>0</v>
      </c>
    </row>
    <row r="890" spans="1:30" x14ac:dyDescent="0.25">
      <c r="A890" t="s">
        <v>343</v>
      </c>
      <c r="B890" t="s">
        <v>6611</v>
      </c>
      <c r="C890" t="s">
        <v>605</v>
      </c>
      <c r="D890" t="str">
        <f>A890&amp;VLOOKUP("key_separator", Keys!$B:$C, 2, FALSE)&amp;B890&amp;VLOOKUP("key_separator", Keys!$B:$C, 2, FALSE)&amp;C890</f>
        <v>KY|natural gas|production</v>
      </c>
      <c r="E890" s="17">
        <v>55543800000000</v>
      </c>
      <c r="F890" s="17">
        <v>55716300000000</v>
      </c>
      <c r="G890" s="17">
        <v>55625000000000</v>
      </c>
      <c r="H890" s="17">
        <v>58425900000000</v>
      </c>
      <c r="I890" s="17">
        <v>61300300000000</v>
      </c>
      <c r="J890" s="17">
        <v>64944300000000</v>
      </c>
      <c r="K890" s="17">
        <v>68136800000000</v>
      </c>
      <c r="L890" s="17">
        <v>71829700000000</v>
      </c>
      <c r="M890" s="17">
        <v>74897800000000</v>
      </c>
      <c r="N890" s="17">
        <v>77694300000000</v>
      </c>
      <c r="O890" s="17">
        <v>79922900000000</v>
      </c>
      <c r="P890" s="17">
        <v>82259700000000</v>
      </c>
      <c r="Q890" s="17">
        <v>84074900000000</v>
      </c>
      <c r="R890" s="17">
        <v>85538800000000</v>
      </c>
      <c r="S890" s="17">
        <v>86873600000000</v>
      </c>
      <c r="T890" s="17">
        <v>88339100000000</v>
      </c>
      <c r="U890" s="17">
        <v>89557600000000</v>
      </c>
      <c r="V890" s="17">
        <v>91194700000000</v>
      </c>
      <c r="W890" s="17">
        <v>92654200000000</v>
      </c>
      <c r="X890" s="17">
        <v>93242400000000</v>
      </c>
      <c r="Y890" s="17">
        <v>94433400000000</v>
      </c>
      <c r="Z890" s="17">
        <v>96824800000000</v>
      </c>
      <c r="AA890" s="17">
        <v>98316300000000</v>
      </c>
      <c r="AB890" s="17">
        <v>99534900000000</v>
      </c>
      <c r="AC890" s="17">
        <v>99831100000000</v>
      </c>
      <c r="AD890" s="17">
        <v>100113000000000</v>
      </c>
    </row>
    <row r="891" spans="1:30" x14ac:dyDescent="0.25">
      <c r="A891" t="s">
        <v>343</v>
      </c>
      <c r="B891" t="s">
        <v>6611</v>
      </c>
      <c r="C891" t="s">
        <v>608</v>
      </c>
      <c r="D891" t="str">
        <f>A891&amp;VLOOKUP("key_separator", Keys!$B:$C, 2, FALSE)&amp;B891&amp;VLOOKUP("key_separator", Keys!$B:$C, 2, FALSE)&amp;C891</f>
        <v>KY|natural gas|imports</v>
      </c>
      <c r="E891" s="17">
        <v>2830790000000000</v>
      </c>
      <c r="F891" s="17">
        <v>2823550000000000</v>
      </c>
      <c r="G891" s="17">
        <v>2849770000000000</v>
      </c>
      <c r="H891" s="17">
        <v>2966940000000000</v>
      </c>
      <c r="I891" s="17">
        <v>3082050000000000</v>
      </c>
      <c r="J891" s="17">
        <v>3216520000000000</v>
      </c>
      <c r="K891" s="17">
        <v>3337190000000000</v>
      </c>
      <c r="L891" s="17">
        <v>3493680000000000</v>
      </c>
      <c r="M891" s="17">
        <v>3648420000000000</v>
      </c>
      <c r="N891" s="17">
        <v>3770160000000000</v>
      </c>
      <c r="O891" s="17">
        <v>3865270000000000</v>
      </c>
      <c r="P891" s="17">
        <v>3965110000000000</v>
      </c>
      <c r="Q891" s="17">
        <v>4045890000000000</v>
      </c>
      <c r="R891" s="17">
        <v>4112400000000000</v>
      </c>
      <c r="S891" s="17">
        <v>4173410000000000</v>
      </c>
      <c r="T891" s="17">
        <v>4238900000000000</v>
      </c>
      <c r="U891" s="17">
        <v>4297400000000000</v>
      </c>
      <c r="V891" s="17">
        <v>4376560000000000</v>
      </c>
      <c r="W891" s="17">
        <v>4448030000000000</v>
      </c>
      <c r="X891" s="17">
        <v>4481670000000000</v>
      </c>
      <c r="Y891" s="17">
        <v>4539950000000000</v>
      </c>
      <c r="Z891" s="17">
        <v>4646350000000000</v>
      </c>
      <c r="AA891" s="17">
        <v>4711420000000000</v>
      </c>
      <c r="AB891" s="17">
        <v>4764170000000000</v>
      </c>
      <c r="AC891" s="17">
        <v>4776120000000000</v>
      </c>
      <c r="AD891" s="17">
        <v>4798800000000000</v>
      </c>
    </row>
    <row r="892" spans="1:30" x14ac:dyDescent="0.25">
      <c r="A892" t="s">
        <v>343</v>
      </c>
      <c r="B892" t="s">
        <v>6611</v>
      </c>
      <c r="C892" t="s">
        <v>610</v>
      </c>
      <c r="D892" t="str">
        <f>A892&amp;VLOOKUP("key_separator", Keys!$B:$C, 2, FALSE)&amp;B892&amp;VLOOKUP("key_separator", Keys!$B:$C, 2, FALSE)&amp;C892</f>
        <v>KY|natural gas|exports</v>
      </c>
      <c r="E892" s="17">
        <v>2472450000000000</v>
      </c>
      <c r="F892" s="17">
        <v>2480120000000000</v>
      </c>
      <c r="G892" s="17">
        <v>2476060000000000</v>
      </c>
      <c r="H892" s="17">
        <v>2600740000000000</v>
      </c>
      <c r="I892" s="17">
        <v>2728690000000000</v>
      </c>
      <c r="J892" s="17">
        <v>2890890000000000</v>
      </c>
      <c r="K892" s="17">
        <v>3033000000000000</v>
      </c>
      <c r="L892" s="17">
        <v>3197390000000000</v>
      </c>
      <c r="M892" s="17">
        <v>3333960000000000</v>
      </c>
      <c r="N892" s="17">
        <v>3458440000000000</v>
      </c>
      <c r="O892" s="17">
        <v>3557640000000000</v>
      </c>
      <c r="P892" s="17">
        <v>3661660000000000</v>
      </c>
      <c r="Q892" s="17">
        <v>3742460000000000</v>
      </c>
      <c r="R892" s="17">
        <v>3807630000000000</v>
      </c>
      <c r="S892" s="17">
        <v>3867040000000000</v>
      </c>
      <c r="T892" s="17">
        <v>3932280000000000</v>
      </c>
      <c r="U892" s="17">
        <v>3986520000000000</v>
      </c>
      <c r="V892" s="17">
        <v>4059390000000000</v>
      </c>
      <c r="W892" s="17">
        <v>4124360000000000</v>
      </c>
      <c r="X892" s="17">
        <v>4150540000000000</v>
      </c>
      <c r="Y892" s="17">
        <v>4203550000000000</v>
      </c>
      <c r="Z892" s="17">
        <v>4310010000000000</v>
      </c>
      <c r="AA892" s="17">
        <v>4376400000000000</v>
      </c>
      <c r="AB892" s="17">
        <v>4430640000000000</v>
      </c>
      <c r="AC892" s="17">
        <v>4443830000000000</v>
      </c>
      <c r="AD892" s="17">
        <v>4456390000000000</v>
      </c>
    </row>
    <row r="893" spans="1:30" x14ac:dyDescent="0.25">
      <c r="A893" t="s">
        <v>343</v>
      </c>
      <c r="B893" t="s">
        <v>626</v>
      </c>
      <c r="C893" t="s">
        <v>605</v>
      </c>
      <c r="D893" t="str">
        <f>A893&amp;VLOOKUP("key_separator", Keys!$B:$C, 2, FALSE)&amp;B893&amp;VLOOKUP("key_separator", Keys!$B:$C, 2, FALSE)&amp;C893</f>
        <v>KY|nuclear|production</v>
      </c>
      <c r="E893" s="17">
        <v>0</v>
      </c>
      <c r="F893" s="17">
        <v>0</v>
      </c>
      <c r="G893" s="17">
        <v>0</v>
      </c>
      <c r="H893" s="17">
        <v>0</v>
      </c>
      <c r="I893" s="17">
        <v>0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0</v>
      </c>
      <c r="Q893" s="17">
        <v>0</v>
      </c>
      <c r="R893" s="17">
        <v>0</v>
      </c>
      <c r="S893" s="17">
        <v>0</v>
      </c>
      <c r="T893" s="17">
        <v>0</v>
      </c>
      <c r="U893" s="17">
        <v>0</v>
      </c>
      <c r="V893" s="17">
        <v>0</v>
      </c>
      <c r="W893" s="17">
        <v>0</v>
      </c>
      <c r="X893" s="17">
        <v>0</v>
      </c>
      <c r="Y893" s="17">
        <v>0</v>
      </c>
      <c r="Z893" s="17">
        <v>0</v>
      </c>
      <c r="AA893" s="17">
        <v>0</v>
      </c>
      <c r="AB893" s="17">
        <v>0</v>
      </c>
      <c r="AC893" s="17">
        <v>0</v>
      </c>
      <c r="AD893" s="17">
        <v>0</v>
      </c>
    </row>
    <row r="894" spans="1:30" x14ac:dyDescent="0.25">
      <c r="A894" t="s">
        <v>343</v>
      </c>
      <c r="B894" t="s">
        <v>626</v>
      </c>
      <c r="C894" t="s">
        <v>608</v>
      </c>
      <c r="D894" t="str">
        <f>A894&amp;VLOOKUP("key_separator", Keys!$B:$C, 2, FALSE)&amp;B894&amp;VLOOKUP("key_separator", Keys!$B:$C, 2, FALSE)&amp;C894</f>
        <v>KY|nuclear|imports</v>
      </c>
      <c r="E894" s="17">
        <v>0</v>
      </c>
      <c r="F894" s="17">
        <v>0</v>
      </c>
      <c r="G894" s="17">
        <v>0</v>
      </c>
      <c r="H894" s="17">
        <v>0</v>
      </c>
      <c r="I894" s="17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17">
        <v>0</v>
      </c>
      <c r="R894" s="17">
        <v>0</v>
      </c>
      <c r="S894" s="17">
        <v>0</v>
      </c>
      <c r="T894" s="17">
        <v>0</v>
      </c>
      <c r="U894" s="17">
        <v>0</v>
      </c>
      <c r="V894" s="17">
        <v>0</v>
      </c>
      <c r="W894" s="17">
        <v>0</v>
      </c>
      <c r="X894" s="17">
        <v>0</v>
      </c>
      <c r="Y894" s="17">
        <v>0</v>
      </c>
      <c r="Z894" s="17">
        <v>0</v>
      </c>
      <c r="AA894" s="17">
        <v>0</v>
      </c>
      <c r="AB894" s="17">
        <v>0</v>
      </c>
      <c r="AC894" s="17">
        <v>0</v>
      </c>
      <c r="AD894" s="17">
        <v>0</v>
      </c>
    </row>
    <row r="895" spans="1:30" x14ac:dyDescent="0.25">
      <c r="A895" t="s">
        <v>343</v>
      </c>
      <c r="B895" t="s">
        <v>626</v>
      </c>
      <c r="C895" t="s">
        <v>610</v>
      </c>
      <c r="D895" t="str">
        <f>A895&amp;VLOOKUP("key_separator", Keys!$B:$C, 2, FALSE)&amp;B895&amp;VLOOKUP("key_separator", Keys!$B:$C, 2, FALSE)&amp;C895</f>
        <v>KY|nuclear|exports</v>
      </c>
      <c r="E895" s="17">
        <v>0</v>
      </c>
      <c r="F895" s="17">
        <v>0</v>
      </c>
      <c r="G895" s="17">
        <v>0</v>
      </c>
      <c r="H895" s="17">
        <v>0</v>
      </c>
      <c r="I895" s="17">
        <v>0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0</v>
      </c>
      <c r="Q895" s="17">
        <v>0</v>
      </c>
      <c r="R895" s="17">
        <v>0</v>
      </c>
      <c r="S895" s="17">
        <v>0</v>
      </c>
      <c r="T895" s="17">
        <v>0</v>
      </c>
      <c r="U895" s="17">
        <v>0</v>
      </c>
      <c r="V895" s="17">
        <v>0</v>
      </c>
      <c r="W895" s="17">
        <v>0</v>
      </c>
      <c r="X895" s="17">
        <v>0</v>
      </c>
      <c r="Y895" s="17">
        <v>0</v>
      </c>
      <c r="Z895" s="17">
        <v>0</v>
      </c>
      <c r="AA895" s="17">
        <v>0</v>
      </c>
      <c r="AB895" s="17">
        <v>0</v>
      </c>
      <c r="AC895" s="17">
        <v>0</v>
      </c>
      <c r="AD895" s="17">
        <v>0</v>
      </c>
    </row>
    <row r="896" spans="1:30" x14ac:dyDescent="0.25">
      <c r="A896" t="s">
        <v>343</v>
      </c>
      <c r="B896" t="s">
        <v>6630</v>
      </c>
      <c r="C896" t="s">
        <v>605</v>
      </c>
      <c r="D896" t="str">
        <f>A896&amp;VLOOKUP("key_separator", Keys!$B:$C, 2, FALSE)&amp;B896&amp;VLOOKUP("key_separator", Keys!$B:$C, 2, FALSE)&amp;C896</f>
        <v>KY|hydro|production</v>
      </c>
      <c r="E896" s="17">
        <v>0</v>
      </c>
      <c r="F896" s="17">
        <v>0</v>
      </c>
      <c r="G896" s="17">
        <v>0</v>
      </c>
      <c r="H896" s="17">
        <v>0</v>
      </c>
      <c r="I896" s="17">
        <v>0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0</v>
      </c>
      <c r="Q896" s="17">
        <v>0</v>
      </c>
      <c r="R896" s="17">
        <v>0</v>
      </c>
      <c r="S896" s="17">
        <v>0</v>
      </c>
      <c r="T896" s="17">
        <v>0</v>
      </c>
      <c r="U896" s="17">
        <v>0</v>
      </c>
      <c r="V896" s="17">
        <v>0</v>
      </c>
      <c r="W896" s="17">
        <v>0</v>
      </c>
      <c r="X896" s="17">
        <v>0</v>
      </c>
      <c r="Y896" s="17">
        <v>0</v>
      </c>
      <c r="Z896" s="17">
        <v>0</v>
      </c>
      <c r="AA896" s="17">
        <v>0</v>
      </c>
      <c r="AB896" s="17">
        <v>0</v>
      </c>
      <c r="AC896" s="17">
        <v>0</v>
      </c>
      <c r="AD896" s="17">
        <v>0</v>
      </c>
    </row>
    <row r="897" spans="1:30" x14ac:dyDescent="0.25">
      <c r="A897" t="s">
        <v>343</v>
      </c>
      <c r="B897" t="s">
        <v>6630</v>
      </c>
      <c r="C897" t="s">
        <v>608</v>
      </c>
      <c r="D897" t="str">
        <f>A897&amp;VLOOKUP("key_separator", Keys!$B:$C, 2, FALSE)&amp;B897&amp;VLOOKUP("key_separator", Keys!$B:$C, 2, FALSE)&amp;C897</f>
        <v>KY|hydro|imports</v>
      </c>
      <c r="E897" s="17">
        <v>0</v>
      </c>
      <c r="F897" s="17">
        <v>0</v>
      </c>
      <c r="G897" s="17">
        <v>0</v>
      </c>
      <c r="H897" s="17">
        <v>0</v>
      </c>
      <c r="I897" s="17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17">
        <v>0</v>
      </c>
      <c r="R897" s="17">
        <v>0</v>
      </c>
      <c r="S897" s="17">
        <v>0</v>
      </c>
      <c r="T897" s="17">
        <v>0</v>
      </c>
      <c r="U897" s="17">
        <v>0</v>
      </c>
      <c r="V897" s="17">
        <v>0</v>
      </c>
      <c r="W897" s="17">
        <v>0</v>
      </c>
      <c r="X897" s="17">
        <v>0</v>
      </c>
      <c r="Y897" s="17">
        <v>0</v>
      </c>
      <c r="Z897" s="17">
        <v>0</v>
      </c>
      <c r="AA897" s="17">
        <v>0</v>
      </c>
      <c r="AB897" s="17">
        <v>0</v>
      </c>
      <c r="AC897" s="17">
        <v>0</v>
      </c>
      <c r="AD897" s="17">
        <v>0</v>
      </c>
    </row>
    <row r="898" spans="1:30" x14ac:dyDescent="0.25">
      <c r="A898" t="s">
        <v>343</v>
      </c>
      <c r="B898" t="s">
        <v>6630</v>
      </c>
      <c r="C898" t="s">
        <v>610</v>
      </c>
      <c r="D898" t="str">
        <f>A898&amp;VLOOKUP("key_separator", Keys!$B:$C, 2, FALSE)&amp;B898&amp;VLOOKUP("key_separator", Keys!$B:$C, 2, FALSE)&amp;C898</f>
        <v>KY|hydro|exports</v>
      </c>
      <c r="E898" s="17">
        <v>0</v>
      </c>
      <c r="F898" s="17">
        <v>0</v>
      </c>
      <c r="G898" s="17">
        <v>0</v>
      </c>
      <c r="H898" s="17">
        <v>0</v>
      </c>
      <c r="I898" s="17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17">
        <v>0</v>
      </c>
      <c r="R898" s="17">
        <v>0</v>
      </c>
      <c r="S898" s="17">
        <v>0</v>
      </c>
      <c r="T898" s="17">
        <v>0</v>
      </c>
      <c r="U898" s="17">
        <v>0</v>
      </c>
      <c r="V898" s="17">
        <v>0</v>
      </c>
      <c r="W898" s="17">
        <v>0</v>
      </c>
      <c r="X898" s="17">
        <v>0</v>
      </c>
      <c r="Y898" s="17">
        <v>0</v>
      </c>
      <c r="Z898" s="17">
        <v>0</v>
      </c>
      <c r="AA898" s="17">
        <v>0</v>
      </c>
      <c r="AB898" s="17">
        <v>0</v>
      </c>
      <c r="AC898" s="17">
        <v>0</v>
      </c>
      <c r="AD898" s="17">
        <v>0</v>
      </c>
    </row>
    <row r="899" spans="1:30" x14ac:dyDescent="0.25">
      <c r="A899" t="s">
        <v>343</v>
      </c>
      <c r="B899" t="s">
        <v>6631</v>
      </c>
      <c r="C899" t="s">
        <v>605</v>
      </c>
      <c r="D899" t="str">
        <f>A899&amp;VLOOKUP("key_separator", Keys!$B:$C, 2, FALSE)&amp;B899&amp;VLOOKUP("key_separator", Keys!$B:$C, 2, FALSE)&amp;C899</f>
        <v>KY|wind|production</v>
      </c>
      <c r="E899" s="17">
        <v>0</v>
      </c>
      <c r="F899" s="17">
        <v>0</v>
      </c>
      <c r="G899" s="17">
        <v>0</v>
      </c>
      <c r="H899" s="17">
        <v>0</v>
      </c>
      <c r="I899" s="17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17">
        <v>0</v>
      </c>
      <c r="R899" s="17">
        <v>0</v>
      </c>
      <c r="S899" s="17">
        <v>0</v>
      </c>
      <c r="T899" s="17">
        <v>0</v>
      </c>
      <c r="U899" s="17">
        <v>0</v>
      </c>
      <c r="V899" s="17">
        <v>0</v>
      </c>
      <c r="W899" s="17">
        <v>0</v>
      </c>
      <c r="X899" s="17">
        <v>0</v>
      </c>
      <c r="Y899" s="17">
        <v>0</v>
      </c>
      <c r="Z899" s="17">
        <v>0</v>
      </c>
      <c r="AA899" s="17">
        <v>0</v>
      </c>
      <c r="AB899" s="17">
        <v>0</v>
      </c>
      <c r="AC899" s="17">
        <v>0</v>
      </c>
      <c r="AD899" s="17">
        <v>0</v>
      </c>
    </row>
    <row r="900" spans="1:30" x14ac:dyDescent="0.25">
      <c r="A900" t="s">
        <v>343</v>
      </c>
      <c r="B900" t="s">
        <v>6631</v>
      </c>
      <c r="C900" t="s">
        <v>608</v>
      </c>
      <c r="D900" t="str">
        <f>A900&amp;VLOOKUP("key_separator", Keys!$B:$C, 2, FALSE)&amp;B900&amp;VLOOKUP("key_separator", Keys!$B:$C, 2, FALSE)&amp;C900</f>
        <v>KY|wind|imports</v>
      </c>
      <c r="E900" s="17">
        <v>0</v>
      </c>
      <c r="F900" s="17">
        <v>0</v>
      </c>
      <c r="G900" s="17">
        <v>0</v>
      </c>
      <c r="H900" s="17">
        <v>0</v>
      </c>
      <c r="I900" s="17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7">
        <v>0</v>
      </c>
      <c r="U900" s="17">
        <v>0</v>
      </c>
      <c r="V900" s="17">
        <v>0</v>
      </c>
      <c r="W900" s="17">
        <v>0</v>
      </c>
      <c r="X900" s="17">
        <v>0</v>
      </c>
      <c r="Y900" s="17">
        <v>0</v>
      </c>
      <c r="Z900" s="17">
        <v>0</v>
      </c>
      <c r="AA900" s="17">
        <v>0</v>
      </c>
      <c r="AB900" s="17">
        <v>0</v>
      </c>
      <c r="AC900" s="17">
        <v>0</v>
      </c>
      <c r="AD900" s="17">
        <v>0</v>
      </c>
    </row>
    <row r="901" spans="1:30" x14ac:dyDescent="0.25">
      <c r="A901" t="s">
        <v>343</v>
      </c>
      <c r="B901" t="s">
        <v>6631</v>
      </c>
      <c r="C901" t="s">
        <v>610</v>
      </c>
      <c r="D901" t="str">
        <f>A901&amp;VLOOKUP("key_separator", Keys!$B:$C, 2, FALSE)&amp;B901&amp;VLOOKUP("key_separator", Keys!$B:$C, 2, FALSE)&amp;C901</f>
        <v>KY|wind|exports</v>
      </c>
      <c r="E901" s="17">
        <v>0</v>
      </c>
      <c r="F901" s="17">
        <v>0</v>
      </c>
      <c r="G901" s="17">
        <v>0</v>
      </c>
      <c r="H901" s="17">
        <v>0</v>
      </c>
      <c r="I901" s="17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17">
        <v>0</v>
      </c>
      <c r="R901" s="17">
        <v>0</v>
      </c>
      <c r="S901" s="17">
        <v>0</v>
      </c>
      <c r="T901" s="17">
        <v>0</v>
      </c>
      <c r="U901" s="17">
        <v>0</v>
      </c>
      <c r="V901" s="17">
        <v>0</v>
      </c>
      <c r="W901" s="17">
        <v>0</v>
      </c>
      <c r="X901" s="17">
        <v>0</v>
      </c>
      <c r="Y901" s="17">
        <v>0</v>
      </c>
      <c r="Z901" s="17">
        <v>0</v>
      </c>
      <c r="AA901" s="17">
        <v>0</v>
      </c>
      <c r="AB901" s="17">
        <v>0</v>
      </c>
      <c r="AC901" s="17">
        <v>0</v>
      </c>
      <c r="AD901" s="17">
        <v>0</v>
      </c>
    </row>
    <row r="902" spans="1:30" x14ac:dyDescent="0.25">
      <c r="A902" t="s">
        <v>343</v>
      </c>
      <c r="B902" t="s">
        <v>6632</v>
      </c>
      <c r="C902" t="s">
        <v>605</v>
      </c>
      <c r="D902" t="str">
        <f>A902&amp;VLOOKUP("key_separator", Keys!$B:$C, 2, FALSE)&amp;B902&amp;VLOOKUP("key_separator", Keys!$B:$C, 2, FALSE)&amp;C902</f>
        <v>KY|solar|production</v>
      </c>
      <c r="E902" s="17">
        <v>0</v>
      </c>
      <c r="F902" s="17">
        <v>0</v>
      </c>
      <c r="G902" s="17">
        <v>0</v>
      </c>
      <c r="H902" s="17">
        <v>0</v>
      </c>
      <c r="I902" s="17">
        <v>0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0</v>
      </c>
      <c r="Q902" s="17">
        <v>0</v>
      </c>
      <c r="R902" s="17">
        <v>0</v>
      </c>
      <c r="S902" s="17">
        <v>0</v>
      </c>
      <c r="T902" s="17">
        <v>0</v>
      </c>
      <c r="U902" s="17">
        <v>0</v>
      </c>
      <c r="V902" s="17">
        <v>0</v>
      </c>
      <c r="W902" s="17">
        <v>0</v>
      </c>
      <c r="X902" s="17">
        <v>0</v>
      </c>
      <c r="Y902" s="17">
        <v>0</v>
      </c>
      <c r="Z902" s="17">
        <v>0</v>
      </c>
      <c r="AA902" s="17">
        <v>0</v>
      </c>
      <c r="AB902" s="17">
        <v>0</v>
      </c>
      <c r="AC902" s="17">
        <v>0</v>
      </c>
      <c r="AD902" s="17">
        <v>0</v>
      </c>
    </row>
    <row r="903" spans="1:30" x14ac:dyDescent="0.25">
      <c r="A903" t="s">
        <v>343</v>
      </c>
      <c r="B903" t="s">
        <v>6632</v>
      </c>
      <c r="C903" t="s">
        <v>608</v>
      </c>
      <c r="D903" t="str">
        <f>A903&amp;VLOOKUP("key_separator", Keys!$B:$C, 2, FALSE)&amp;B903&amp;VLOOKUP("key_separator", Keys!$B:$C, 2, FALSE)&amp;C903</f>
        <v>KY|solar|imports</v>
      </c>
      <c r="E903" s="17">
        <v>0</v>
      </c>
      <c r="F903" s="17">
        <v>0</v>
      </c>
      <c r="G903" s="17">
        <v>0</v>
      </c>
      <c r="H903" s="17">
        <v>0</v>
      </c>
      <c r="I903" s="17">
        <v>0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7">
        <v>0</v>
      </c>
      <c r="U903" s="17">
        <v>0</v>
      </c>
      <c r="V903" s="17">
        <v>0</v>
      </c>
      <c r="W903" s="17">
        <v>0</v>
      </c>
      <c r="X903" s="17">
        <v>0</v>
      </c>
      <c r="Y903" s="17">
        <v>0</v>
      </c>
      <c r="Z903" s="17">
        <v>0</v>
      </c>
      <c r="AA903" s="17">
        <v>0</v>
      </c>
      <c r="AB903" s="17">
        <v>0</v>
      </c>
      <c r="AC903" s="17">
        <v>0</v>
      </c>
      <c r="AD903" s="17">
        <v>0</v>
      </c>
    </row>
    <row r="904" spans="1:30" x14ac:dyDescent="0.25">
      <c r="A904" t="s">
        <v>343</v>
      </c>
      <c r="B904" t="s">
        <v>6632</v>
      </c>
      <c r="C904" t="s">
        <v>610</v>
      </c>
      <c r="D904" t="str">
        <f>A904&amp;VLOOKUP("key_separator", Keys!$B:$C, 2, FALSE)&amp;B904&amp;VLOOKUP("key_separator", Keys!$B:$C, 2, FALSE)&amp;C904</f>
        <v>KY|solar|exports</v>
      </c>
      <c r="E904" s="17">
        <v>0</v>
      </c>
      <c r="F904" s="17">
        <v>0</v>
      </c>
      <c r="G904" s="17">
        <v>0</v>
      </c>
      <c r="H904" s="17">
        <v>0</v>
      </c>
      <c r="I904" s="17">
        <v>0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0</v>
      </c>
      <c r="Q904" s="17">
        <v>0</v>
      </c>
      <c r="R904" s="17">
        <v>0</v>
      </c>
      <c r="S904" s="17">
        <v>0</v>
      </c>
      <c r="T904" s="17">
        <v>0</v>
      </c>
      <c r="U904" s="17">
        <v>0</v>
      </c>
      <c r="V904" s="17">
        <v>0</v>
      </c>
      <c r="W904" s="17">
        <v>0</v>
      </c>
      <c r="X904" s="17">
        <v>0</v>
      </c>
      <c r="Y904" s="17">
        <v>0</v>
      </c>
      <c r="Z904" s="17">
        <v>0</v>
      </c>
      <c r="AA904" s="17">
        <v>0</v>
      </c>
      <c r="AB904" s="17">
        <v>0</v>
      </c>
      <c r="AC904" s="17">
        <v>0</v>
      </c>
      <c r="AD904" s="17">
        <v>0</v>
      </c>
    </row>
    <row r="905" spans="1:30" x14ac:dyDescent="0.25">
      <c r="A905" t="s">
        <v>343</v>
      </c>
      <c r="B905" t="s">
        <v>6615</v>
      </c>
      <c r="C905" t="s">
        <v>605</v>
      </c>
      <c r="D905" t="str">
        <f>A905&amp;VLOOKUP("key_separator", Keys!$B:$C, 2, FALSE)&amp;B905&amp;VLOOKUP("key_separator", Keys!$B:$C, 2, FALSE)&amp;C905</f>
        <v>KY|biomass|production</v>
      </c>
      <c r="E905" s="17">
        <v>1280000000000</v>
      </c>
      <c r="F905" s="17">
        <v>1280000000000</v>
      </c>
      <c r="G905" s="17">
        <v>1280000000000</v>
      </c>
      <c r="H905" s="17">
        <v>1280000000000</v>
      </c>
      <c r="I905" s="17">
        <v>1280000000000</v>
      </c>
      <c r="J905" s="17">
        <v>1280000000000</v>
      </c>
      <c r="K905" s="17">
        <v>1280000000000</v>
      </c>
      <c r="L905" s="17">
        <v>1280000000000</v>
      </c>
      <c r="M905" s="17">
        <v>1280000000000</v>
      </c>
      <c r="N905" s="17">
        <v>1280000000000</v>
      </c>
      <c r="O905" s="17">
        <v>1280000000000</v>
      </c>
      <c r="P905" s="17">
        <v>1280000000000</v>
      </c>
      <c r="Q905" s="17">
        <v>1280000000000</v>
      </c>
      <c r="R905" s="17">
        <v>1280000000000</v>
      </c>
      <c r="S905" s="17">
        <v>1280000000000</v>
      </c>
      <c r="T905" s="17">
        <v>1280000000000</v>
      </c>
      <c r="U905" s="17">
        <v>1280000000000</v>
      </c>
      <c r="V905" s="17">
        <v>1280000000000</v>
      </c>
      <c r="W905" s="17">
        <v>1280000000000</v>
      </c>
      <c r="X905" s="17">
        <v>1280000000000</v>
      </c>
      <c r="Y905" s="17">
        <v>1280000000000</v>
      </c>
      <c r="Z905" s="17">
        <v>1280000000000</v>
      </c>
      <c r="AA905" s="17">
        <v>1280000000000</v>
      </c>
      <c r="AB905" s="17">
        <v>1280000000000</v>
      </c>
      <c r="AC905" s="17">
        <v>1280000000000</v>
      </c>
      <c r="AD905" s="17">
        <v>1280000000000</v>
      </c>
    </row>
    <row r="906" spans="1:30" x14ac:dyDescent="0.25">
      <c r="A906" t="s">
        <v>343</v>
      </c>
      <c r="B906" t="s">
        <v>6615</v>
      </c>
      <c r="C906" t="s">
        <v>608</v>
      </c>
      <c r="D906" t="str">
        <f>A906&amp;VLOOKUP("key_separator", Keys!$B:$C, 2, FALSE)&amp;B906&amp;VLOOKUP("key_separator", Keys!$B:$C, 2, FALSE)&amp;C906</f>
        <v>KY|biomass|imports</v>
      </c>
      <c r="E906" s="17">
        <v>31571200000000</v>
      </c>
      <c r="F906" s="17">
        <v>32729500000000</v>
      </c>
      <c r="G906" s="17">
        <v>32225200000000</v>
      </c>
      <c r="H906" s="17">
        <v>31870300000000</v>
      </c>
      <c r="I906" s="17">
        <v>31600200000000</v>
      </c>
      <c r="J906" s="17">
        <v>31146900000000</v>
      </c>
      <c r="K906" s="17">
        <v>30681700000000</v>
      </c>
      <c r="L906" s="17">
        <v>30369800000000</v>
      </c>
      <c r="M906" s="17">
        <v>30210100000000</v>
      </c>
      <c r="N906" s="17">
        <v>30168800000000</v>
      </c>
      <c r="O906" s="17">
        <v>30223700000000</v>
      </c>
      <c r="P906" s="17">
        <v>30292800000000</v>
      </c>
      <c r="Q906" s="17">
        <v>30341700000000</v>
      </c>
      <c r="R906" s="17">
        <v>30617200000000</v>
      </c>
      <c r="S906" s="17">
        <v>30940300000000</v>
      </c>
      <c r="T906" s="17">
        <v>31142400000000</v>
      </c>
      <c r="U906" s="17">
        <v>31311300000000</v>
      </c>
      <c r="V906" s="17">
        <v>31595500000000</v>
      </c>
      <c r="W906" s="17">
        <v>31851800000000</v>
      </c>
      <c r="X906" s="17">
        <v>32168300000000</v>
      </c>
      <c r="Y906" s="17">
        <v>32611800000000</v>
      </c>
      <c r="Z906" s="17">
        <v>33053800000000</v>
      </c>
      <c r="AA906" s="17">
        <v>33538700000000</v>
      </c>
      <c r="AB906" s="17">
        <v>33992900000000</v>
      </c>
      <c r="AC906" s="17">
        <v>34537200000000</v>
      </c>
      <c r="AD906" s="17">
        <v>35064100000000</v>
      </c>
    </row>
    <row r="907" spans="1:30" x14ac:dyDescent="0.25">
      <c r="A907" t="s">
        <v>343</v>
      </c>
      <c r="B907" t="s">
        <v>6615</v>
      </c>
      <c r="C907" t="s">
        <v>610</v>
      </c>
      <c r="D907" t="str">
        <f>A907&amp;VLOOKUP("key_separator", Keys!$B:$C, 2, FALSE)&amp;B907&amp;VLOOKUP("key_separator", Keys!$B:$C, 2, FALSE)&amp;C907</f>
        <v>KY|biomass|exports</v>
      </c>
      <c r="E907" s="17">
        <v>0</v>
      </c>
      <c r="F907" s="17">
        <v>0</v>
      </c>
      <c r="G907" s="17">
        <v>0</v>
      </c>
      <c r="H907" s="17">
        <v>0</v>
      </c>
      <c r="I907" s="17">
        <v>0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0</v>
      </c>
      <c r="Q907" s="17">
        <v>0</v>
      </c>
      <c r="R907" s="17">
        <v>0</v>
      </c>
      <c r="S907" s="17">
        <v>0</v>
      </c>
      <c r="T907" s="17">
        <v>0</v>
      </c>
      <c r="U907" s="17">
        <v>0</v>
      </c>
      <c r="V907" s="17">
        <v>0</v>
      </c>
      <c r="W907" s="17">
        <v>0</v>
      </c>
      <c r="X907" s="17">
        <v>0</v>
      </c>
      <c r="Y907" s="17">
        <v>0</v>
      </c>
      <c r="Z907" s="17">
        <v>0</v>
      </c>
      <c r="AA907" s="17">
        <v>0</v>
      </c>
      <c r="AB907" s="17">
        <v>0</v>
      </c>
      <c r="AC907" s="17">
        <v>0</v>
      </c>
      <c r="AD907" s="17">
        <v>0</v>
      </c>
    </row>
    <row r="908" spans="1:30" x14ac:dyDescent="0.25">
      <c r="A908" t="s">
        <v>343</v>
      </c>
      <c r="B908" t="s">
        <v>6616</v>
      </c>
      <c r="C908" t="s">
        <v>605</v>
      </c>
      <c r="D908" t="str">
        <f>A908&amp;VLOOKUP("key_separator", Keys!$B:$C, 2, FALSE)&amp;B908&amp;VLOOKUP("key_separator", Keys!$B:$C, 2, FALSE)&amp;C908</f>
        <v>KY|petroleum gasoline|production</v>
      </c>
      <c r="E908" s="17">
        <v>291150000000000</v>
      </c>
      <c r="F908" s="17">
        <v>284093000000000</v>
      </c>
      <c r="G908" s="17">
        <v>285959000000000</v>
      </c>
      <c r="H908" s="17">
        <v>288374000000000</v>
      </c>
      <c r="I908" s="17">
        <v>290794000000000</v>
      </c>
      <c r="J908" s="17">
        <v>292455000000000</v>
      </c>
      <c r="K908" s="17">
        <v>292079000000000</v>
      </c>
      <c r="L908" s="17">
        <v>294669000000000</v>
      </c>
      <c r="M908" s="17">
        <v>293806000000000</v>
      </c>
      <c r="N908" s="17">
        <v>292485000000000</v>
      </c>
      <c r="O908" s="17">
        <v>293105000000000</v>
      </c>
      <c r="P908" s="17">
        <v>292161000000000</v>
      </c>
      <c r="Q908" s="17">
        <v>292340000000000</v>
      </c>
      <c r="R908" s="17">
        <v>293978000000000</v>
      </c>
      <c r="S908" s="17">
        <v>292150000000000</v>
      </c>
      <c r="T908" s="17">
        <v>294618000000000</v>
      </c>
      <c r="U908" s="17">
        <v>295543000000000</v>
      </c>
      <c r="V908" s="17">
        <v>296503000000000</v>
      </c>
      <c r="W908" s="17">
        <v>296547000000000</v>
      </c>
      <c r="X908" s="17">
        <v>296172000000000</v>
      </c>
      <c r="Y908" s="17">
        <v>295652000000000</v>
      </c>
      <c r="Z908" s="17">
        <v>293430000000000</v>
      </c>
      <c r="AA908" s="17">
        <v>294619000000000</v>
      </c>
      <c r="AB908" s="17">
        <v>294006000000000</v>
      </c>
      <c r="AC908" s="17">
        <v>294932000000000</v>
      </c>
      <c r="AD908" s="17">
        <v>293511000000000</v>
      </c>
    </row>
    <row r="909" spans="1:30" x14ac:dyDescent="0.25">
      <c r="A909" t="s">
        <v>343</v>
      </c>
      <c r="B909" t="s">
        <v>6616</v>
      </c>
      <c r="C909" t="s">
        <v>608</v>
      </c>
      <c r="D909" t="str">
        <f>A909&amp;VLOOKUP("key_separator", Keys!$B:$C, 2, FALSE)&amp;B909&amp;VLOOKUP("key_separator", Keys!$B:$C, 2, FALSE)&amp;C909</f>
        <v>KY|petroleum gasoline|imports</v>
      </c>
      <c r="E909" s="17">
        <v>12883800000000</v>
      </c>
      <c r="F909" s="17">
        <v>12716000000000</v>
      </c>
      <c r="G909" s="17">
        <v>12604700000000</v>
      </c>
      <c r="H909" s="17">
        <v>12454300000000</v>
      </c>
      <c r="I909" s="17">
        <v>12313700000000</v>
      </c>
      <c r="J909" s="17">
        <v>12176300000000</v>
      </c>
      <c r="K909" s="17">
        <v>12033400000000</v>
      </c>
      <c r="L909" s="17">
        <v>11898600000000</v>
      </c>
      <c r="M909" s="17">
        <v>11737600000000</v>
      </c>
      <c r="N909" s="17">
        <v>11579100000000</v>
      </c>
      <c r="O909" s="17">
        <v>11395100000000</v>
      </c>
      <c r="P909" s="17">
        <v>11204200000000</v>
      </c>
      <c r="Q909" s="17">
        <v>11000800000000</v>
      </c>
      <c r="R909" s="17">
        <v>10784700000000</v>
      </c>
      <c r="S909" s="17">
        <v>10548500000000</v>
      </c>
      <c r="T909" s="17">
        <v>10294000000000</v>
      </c>
      <c r="U909" s="17">
        <v>10006500000000</v>
      </c>
      <c r="V909" s="17">
        <v>9632250000000</v>
      </c>
      <c r="W909" s="17">
        <v>9266550000000</v>
      </c>
      <c r="X909" s="17">
        <v>8877240000000</v>
      </c>
      <c r="Y909" s="17">
        <v>8481890000000</v>
      </c>
      <c r="Z909" s="17">
        <v>8095930000000</v>
      </c>
      <c r="AA909" s="17">
        <v>7699650000000</v>
      </c>
      <c r="AB909" s="17">
        <v>7318050000000</v>
      </c>
      <c r="AC909" s="17">
        <v>6944510000000</v>
      </c>
      <c r="AD909" s="17">
        <v>6603160000000</v>
      </c>
    </row>
    <row r="910" spans="1:30" x14ac:dyDescent="0.25">
      <c r="A910" t="s">
        <v>343</v>
      </c>
      <c r="B910" t="s">
        <v>6616</v>
      </c>
      <c r="C910" t="s">
        <v>610</v>
      </c>
      <c r="D910" t="str">
        <f>A910&amp;VLOOKUP("key_separator", Keys!$B:$C, 2, FALSE)&amp;B910&amp;VLOOKUP("key_separator", Keys!$B:$C, 2, FALSE)&amp;C910</f>
        <v>KY|petroleum gasoline|exports</v>
      </c>
      <c r="E910" s="17">
        <v>66284700000000</v>
      </c>
      <c r="F910" s="17">
        <v>62497100000000</v>
      </c>
      <c r="G910" s="17">
        <v>67415800000000</v>
      </c>
      <c r="H910" s="17">
        <v>73561900000000</v>
      </c>
      <c r="I910" s="17">
        <v>79682400000000</v>
      </c>
      <c r="J910" s="17">
        <v>85138400000000</v>
      </c>
      <c r="K910" s="17">
        <v>88775600000000</v>
      </c>
      <c r="L910" s="17">
        <v>95358600000000</v>
      </c>
      <c r="M910" s="17">
        <v>98874600000000</v>
      </c>
      <c r="N910" s="17">
        <v>101957000000000</v>
      </c>
      <c r="O910" s="17">
        <v>107320000000000</v>
      </c>
      <c r="P910" s="17">
        <v>111156000000000</v>
      </c>
      <c r="Q910" s="17">
        <v>116141000000000</v>
      </c>
      <c r="R910" s="17">
        <v>122714000000000</v>
      </c>
      <c r="S910" s="17">
        <v>126054000000000</v>
      </c>
      <c r="T910" s="17">
        <v>133899000000000</v>
      </c>
      <c r="U910" s="17">
        <v>140454000000000</v>
      </c>
      <c r="V910" s="17">
        <v>146451000000000</v>
      </c>
      <c r="W910" s="17">
        <v>151643000000000</v>
      </c>
      <c r="X910" s="17">
        <v>156333000000000</v>
      </c>
      <c r="Y910" s="17">
        <v>160810000000000</v>
      </c>
      <c r="Z910" s="17">
        <v>163508000000000</v>
      </c>
      <c r="AA910" s="17">
        <v>169584000000000</v>
      </c>
      <c r="AB910" s="17">
        <v>173669000000000</v>
      </c>
      <c r="AC910" s="17">
        <v>179093000000000</v>
      </c>
      <c r="AD910" s="17">
        <v>181874000000000</v>
      </c>
    </row>
    <row r="911" spans="1:30" x14ac:dyDescent="0.25">
      <c r="A911" t="s">
        <v>343</v>
      </c>
      <c r="B911" t="s">
        <v>6617</v>
      </c>
      <c r="C911" t="s">
        <v>605</v>
      </c>
      <c r="D911" t="str">
        <f>A911&amp;VLOOKUP("key_separator", Keys!$B:$C, 2, FALSE)&amp;B911&amp;VLOOKUP("key_separator", Keys!$B:$C, 2, FALSE)&amp;C911</f>
        <v>KY|petroleum diesel|production</v>
      </c>
      <c r="E911" s="17">
        <v>172220000000000</v>
      </c>
      <c r="F911" s="17">
        <v>168045000000000</v>
      </c>
      <c r="G911" s="17">
        <v>169149000000000</v>
      </c>
      <c r="H911" s="17">
        <v>170577000000000</v>
      </c>
      <c r="I911" s="17">
        <v>172009000000000</v>
      </c>
      <c r="J911" s="17">
        <v>172992000000000</v>
      </c>
      <c r="K911" s="17">
        <v>172769000000000</v>
      </c>
      <c r="L911" s="17">
        <v>174301000000000</v>
      </c>
      <c r="M911" s="17">
        <v>173791000000000</v>
      </c>
      <c r="N911" s="17">
        <v>173009000000000</v>
      </c>
      <c r="O911" s="17">
        <v>173376000000000</v>
      </c>
      <c r="P911" s="17">
        <v>172818000000000</v>
      </c>
      <c r="Q911" s="17">
        <v>172923000000000</v>
      </c>
      <c r="R911" s="17">
        <v>173893000000000</v>
      </c>
      <c r="S911" s="17">
        <v>172811000000000</v>
      </c>
      <c r="T911" s="17">
        <v>174271000000000</v>
      </c>
      <c r="U911" s="17">
        <v>174818000000000</v>
      </c>
      <c r="V911" s="17">
        <v>175386000000000</v>
      </c>
      <c r="W911" s="17">
        <v>175412000000000</v>
      </c>
      <c r="X911" s="17">
        <v>175190000000000</v>
      </c>
      <c r="Y911" s="17">
        <v>174883000000000</v>
      </c>
      <c r="Z911" s="17">
        <v>173568000000000</v>
      </c>
      <c r="AA911" s="17">
        <v>174271000000000</v>
      </c>
      <c r="AB911" s="17">
        <v>173909000000000</v>
      </c>
      <c r="AC911" s="17">
        <v>174457000000000</v>
      </c>
      <c r="AD911" s="17">
        <v>173616000000000</v>
      </c>
    </row>
    <row r="912" spans="1:30" x14ac:dyDescent="0.25">
      <c r="A912" t="s">
        <v>343</v>
      </c>
      <c r="B912" t="s">
        <v>6617</v>
      </c>
      <c r="C912" t="s">
        <v>608</v>
      </c>
      <c r="D912" t="str">
        <f>A912&amp;VLOOKUP("key_separator", Keys!$B:$C, 2, FALSE)&amp;B912&amp;VLOOKUP("key_separator", Keys!$B:$C, 2, FALSE)&amp;C912</f>
        <v>KY|petroleum diesel|imports</v>
      </c>
      <c r="E912" s="17">
        <v>2108860000000</v>
      </c>
      <c r="F912" s="17">
        <v>3010360000000</v>
      </c>
      <c r="G912" s="17">
        <v>3150690000000</v>
      </c>
      <c r="H912" s="17">
        <v>3158910000000</v>
      </c>
      <c r="I912" s="17">
        <v>3271070000000</v>
      </c>
      <c r="J912" s="17">
        <v>3380780000000</v>
      </c>
      <c r="K912" s="17">
        <v>3491800000000</v>
      </c>
      <c r="L912" s="17">
        <v>3578850000000</v>
      </c>
      <c r="M912" s="17">
        <v>3633830000000</v>
      </c>
      <c r="N912" s="17">
        <v>3693020000000</v>
      </c>
      <c r="O912" s="17">
        <v>3737450000000</v>
      </c>
      <c r="P912" s="17">
        <v>3760250000000</v>
      </c>
      <c r="Q912" s="17">
        <v>3756330000000</v>
      </c>
      <c r="R912" s="17">
        <v>3716970000000</v>
      </c>
      <c r="S912" s="17">
        <v>3657260000000</v>
      </c>
      <c r="T912" s="17">
        <v>3602700000000</v>
      </c>
      <c r="U912" s="17">
        <v>3529870000000</v>
      </c>
      <c r="V912" s="17">
        <v>3414770000000</v>
      </c>
      <c r="W912" s="17">
        <v>3279720000000</v>
      </c>
      <c r="X912" s="17">
        <v>3116650000000</v>
      </c>
      <c r="Y912" s="17">
        <v>3008390000000</v>
      </c>
      <c r="Z912" s="17">
        <v>2874160000000</v>
      </c>
      <c r="AA912" s="17">
        <v>2735910000000</v>
      </c>
      <c r="AB912" s="17">
        <v>2593280000000</v>
      </c>
      <c r="AC912" s="17">
        <v>2455970000000</v>
      </c>
      <c r="AD912" s="17">
        <v>2327620000000</v>
      </c>
    </row>
    <row r="913" spans="1:30" x14ac:dyDescent="0.25">
      <c r="A913" t="s">
        <v>343</v>
      </c>
      <c r="B913" t="s">
        <v>6617</v>
      </c>
      <c r="C913" t="s">
        <v>610</v>
      </c>
      <c r="D913" t="str">
        <f>A913&amp;VLOOKUP("key_separator", Keys!$B:$C, 2, FALSE)&amp;B913&amp;VLOOKUP("key_separator", Keys!$B:$C, 2, FALSE)&amp;C913</f>
        <v>KY|petroleum diesel|exports</v>
      </c>
      <c r="E913" s="17">
        <v>9898320000000</v>
      </c>
      <c r="F913" s="17">
        <v>3360750000000</v>
      </c>
      <c r="G913" s="17">
        <v>6494130000000</v>
      </c>
      <c r="H913" s="17">
        <v>8389230000000</v>
      </c>
      <c r="I913" s="17">
        <v>10030800000000</v>
      </c>
      <c r="J913" s="17">
        <v>9898090000000</v>
      </c>
      <c r="K913" s="17">
        <v>10461200000000</v>
      </c>
      <c r="L913" s="17">
        <v>12130400000000</v>
      </c>
      <c r="M913" s="17">
        <v>12404600000000</v>
      </c>
      <c r="N913" s="17">
        <v>12200900000000</v>
      </c>
      <c r="O913" s="17">
        <v>13147700000000</v>
      </c>
      <c r="P913" s="17">
        <v>13311500000000</v>
      </c>
      <c r="Q913" s="17">
        <v>14326300000000</v>
      </c>
      <c r="R913" s="17">
        <v>16360000000000</v>
      </c>
      <c r="S913" s="17">
        <v>16584000000000</v>
      </c>
      <c r="T913" s="17">
        <v>19190200000000</v>
      </c>
      <c r="U913" s="17">
        <v>21020400000000</v>
      </c>
      <c r="V913" s="17">
        <v>23375600000000</v>
      </c>
      <c r="W913" s="17">
        <v>25112400000000</v>
      </c>
      <c r="X913" s="17">
        <v>26638200000000</v>
      </c>
      <c r="Y913" s="17">
        <v>27539100000000</v>
      </c>
      <c r="Z913" s="17">
        <v>27279800000000</v>
      </c>
      <c r="AA913" s="17">
        <v>28922200000000</v>
      </c>
      <c r="AB913" s="17">
        <v>29611600000000</v>
      </c>
      <c r="AC913" s="17">
        <v>31197400000000</v>
      </c>
      <c r="AD913" s="17">
        <v>31361600000000</v>
      </c>
    </row>
    <row r="914" spans="1:30" x14ac:dyDescent="0.25">
      <c r="A914" t="s">
        <v>343</v>
      </c>
      <c r="B914" t="s">
        <v>542</v>
      </c>
      <c r="C914" t="s">
        <v>605</v>
      </c>
      <c r="D914" t="str">
        <f>A914&amp;VLOOKUP("key_separator", Keys!$B:$C, 2, FALSE)&amp;B914&amp;VLOOKUP("key_separator", Keys!$B:$C, 2, FALSE)&amp;C914</f>
        <v>KY|biofuel gasoline|production</v>
      </c>
      <c r="E914" s="17">
        <v>3033920000000</v>
      </c>
      <c r="F914" s="17">
        <v>3042460000000</v>
      </c>
      <c r="G914" s="17">
        <v>3021490000000</v>
      </c>
      <c r="H914" s="17">
        <v>3034560000000</v>
      </c>
      <c r="I914" s="17">
        <v>3023800000000</v>
      </c>
      <c r="J914" s="17">
        <v>3029640000000</v>
      </c>
      <c r="K914" s="17">
        <v>3018890000000</v>
      </c>
      <c r="L914" s="17">
        <v>3014460000000</v>
      </c>
      <c r="M914" s="17">
        <v>3008120000000</v>
      </c>
      <c r="N914" s="17">
        <v>3014430000000</v>
      </c>
      <c r="O914" s="17">
        <v>3018850000000</v>
      </c>
      <c r="P914" s="17">
        <v>3037230000000</v>
      </c>
      <c r="Q914" s="17">
        <v>3034790000000</v>
      </c>
      <c r="R914" s="17">
        <v>3036560000000</v>
      </c>
      <c r="S914" s="17">
        <v>3039100000000</v>
      </c>
      <c r="T914" s="17">
        <v>3046770000000</v>
      </c>
      <c r="U914" s="17">
        <v>3054920000000</v>
      </c>
      <c r="V914" s="17">
        <v>3084330000000</v>
      </c>
      <c r="W914" s="17">
        <v>3096280000000</v>
      </c>
      <c r="X914" s="17">
        <v>3106010000000</v>
      </c>
      <c r="Y914" s="17">
        <v>3108730000000</v>
      </c>
      <c r="Z914" s="17">
        <v>3108640000000</v>
      </c>
      <c r="AA914" s="17">
        <v>3131920000000</v>
      </c>
      <c r="AB914" s="17">
        <v>3150560000000</v>
      </c>
      <c r="AC914" s="17">
        <v>3158660000000</v>
      </c>
      <c r="AD914" s="17">
        <v>3172460000000</v>
      </c>
    </row>
    <row r="915" spans="1:30" x14ac:dyDescent="0.25">
      <c r="A915" t="s">
        <v>343</v>
      </c>
      <c r="B915" t="s">
        <v>542</v>
      </c>
      <c r="C915" t="s">
        <v>608</v>
      </c>
      <c r="D915" t="str">
        <f>A915&amp;VLOOKUP("key_separator", Keys!$B:$C, 2, FALSE)&amp;B915&amp;VLOOKUP("key_separator", Keys!$B:$C, 2, FALSE)&amp;C915</f>
        <v>KY|biofuel gasoline|imports</v>
      </c>
      <c r="E915" s="17">
        <v>13534500000000</v>
      </c>
      <c r="F915" s="17">
        <v>13289500000000</v>
      </c>
      <c r="G915" s="17">
        <v>13094300000000</v>
      </c>
      <c r="H915" s="17">
        <v>12815300000000</v>
      </c>
      <c r="I915" s="17">
        <v>12562300000000</v>
      </c>
      <c r="J915" s="17">
        <v>12285900000000</v>
      </c>
      <c r="K915" s="17">
        <v>12010300000000</v>
      </c>
      <c r="L915" s="17">
        <v>11730000000000</v>
      </c>
      <c r="M915" s="17">
        <v>11422300000000</v>
      </c>
      <c r="N915" s="17">
        <v>11100100000000</v>
      </c>
      <c r="O915" s="17">
        <v>10754000000000</v>
      </c>
      <c r="P915" s="17">
        <v>10391100000000</v>
      </c>
      <c r="Q915" s="17">
        <v>10046200000000</v>
      </c>
      <c r="R915" s="17">
        <v>9687090000000</v>
      </c>
      <c r="S915" s="17">
        <v>9309320000000</v>
      </c>
      <c r="T915" s="17">
        <v>8910380000000</v>
      </c>
      <c r="U915" s="17">
        <v>8490860000000</v>
      </c>
      <c r="V915" s="17">
        <v>8085640000000</v>
      </c>
      <c r="W915" s="17">
        <v>7690600000000</v>
      </c>
      <c r="X915" s="17">
        <v>7301930000000</v>
      </c>
      <c r="Y915" s="17">
        <v>6924600000000</v>
      </c>
      <c r="Z915" s="17">
        <v>6556150000000</v>
      </c>
      <c r="AA915" s="17">
        <v>6165920000000</v>
      </c>
      <c r="AB915" s="17">
        <v>5794640000000</v>
      </c>
      <c r="AC915" s="17">
        <v>5448520000000</v>
      </c>
      <c r="AD915" s="17">
        <v>5119760000000</v>
      </c>
    </row>
    <row r="916" spans="1:30" x14ac:dyDescent="0.25">
      <c r="A916" t="s">
        <v>343</v>
      </c>
      <c r="B916" t="s">
        <v>542</v>
      </c>
      <c r="C916" t="s">
        <v>610</v>
      </c>
      <c r="D916" t="str">
        <f>A916&amp;VLOOKUP("key_separator", Keys!$B:$C, 2, FALSE)&amp;B916&amp;VLOOKUP("key_separator", Keys!$B:$C, 2, FALSE)&amp;C916</f>
        <v>KY|biofuel gasoline|exports</v>
      </c>
      <c r="E916" s="17">
        <v>0</v>
      </c>
      <c r="F916" s="17">
        <v>0</v>
      </c>
      <c r="G916" s="17">
        <v>0</v>
      </c>
      <c r="H916" s="17">
        <v>0</v>
      </c>
      <c r="I916" s="17">
        <v>0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0</v>
      </c>
      <c r="Q916" s="17">
        <v>0</v>
      </c>
      <c r="R916" s="17">
        <v>0</v>
      </c>
      <c r="S916" s="17">
        <v>0</v>
      </c>
      <c r="T916" s="17">
        <v>0</v>
      </c>
      <c r="U916" s="17">
        <v>0</v>
      </c>
      <c r="V916" s="17">
        <v>0</v>
      </c>
      <c r="W916" s="17">
        <v>0</v>
      </c>
      <c r="X916" s="17">
        <v>0</v>
      </c>
      <c r="Y916" s="17">
        <v>0</v>
      </c>
      <c r="Z916" s="17">
        <v>0</v>
      </c>
      <c r="AA916" s="17">
        <v>0</v>
      </c>
      <c r="AB916" s="17">
        <v>0</v>
      </c>
      <c r="AC916" s="17">
        <v>0</v>
      </c>
      <c r="AD916" s="17">
        <v>0</v>
      </c>
    </row>
    <row r="917" spans="1:30" x14ac:dyDescent="0.25">
      <c r="A917" t="s">
        <v>343</v>
      </c>
      <c r="B917" t="s">
        <v>545</v>
      </c>
      <c r="C917" t="s">
        <v>605</v>
      </c>
      <c r="D917" t="str">
        <f>A917&amp;VLOOKUP("key_separator", Keys!$B:$C, 2, FALSE)&amp;B917&amp;VLOOKUP("key_separator", Keys!$B:$C, 2, FALSE)&amp;C917</f>
        <v>KY|biofuel diesel|production</v>
      </c>
      <c r="E917" s="17">
        <v>19219200000000</v>
      </c>
      <c r="F917" s="17">
        <v>22829800000000</v>
      </c>
      <c r="G917" s="17">
        <v>21950900000000</v>
      </c>
      <c r="H917" s="17">
        <v>22589700000000</v>
      </c>
      <c r="I917" s="17">
        <v>22893000000000</v>
      </c>
      <c r="J917" s="17">
        <v>19000400000000</v>
      </c>
      <c r="K917" s="17">
        <v>19886800000000</v>
      </c>
      <c r="L917" s="17">
        <v>20274500000000</v>
      </c>
      <c r="M917" s="17">
        <v>21193800000000</v>
      </c>
      <c r="N917" s="17">
        <v>21557400000000</v>
      </c>
      <c r="O917" s="17">
        <v>21862800000000</v>
      </c>
      <c r="P917" s="17">
        <v>20538700000000</v>
      </c>
      <c r="Q917" s="17">
        <v>21497400000000</v>
      </c>
      <c r="R917" s="17">
        <v>21291600000000</v>
      </c>
      <c r="S917" s="17">
        <v>20969200000000</v>
      </c>
      <c r="T917" s="17">
        <v>20640900000000</v>
      </c>
      <c r="U917" s="17">
        <v>20278500000000</v>
      </c>
      <c r="V917" s="17">
        <v>19918800000000</v>
      </c>
      <c r="W917" s="17">
        <v>19543000000000</v>
      </c>
      <c r="X917" s="17">
        <v>19151000000000</v>
      </c>
      <c r="Y917" s="17">
        <v>18742200000000</v>
      </c>
      <c r="Z917" s="17">
        <v>18316500000000</v>
      </c>
      <c r="AA917" s="17">
        <v>17936900000000</v>
      </c>
      <c r="AB917" s="17">
        <v>17476100000000</v>
      </c>
      <c r="AC917" s="17">
        <v>16997300000000</v>
      </c>
      <c r="AD917" s="17">
        <v>16500100000000</v>
      </c>
    </row>
    <row r="918" spans="1:30" x14ac:dyDescent="0.25">
      <c r="A918" t="s">
        <v>343</v>
      </c>
      <c r="B918" t="s">
        <v>545</v>
      </c>
      <c r="C918" t="s">
        <v>608</v>
      </c>
      <c r="D918" t="str">
        <f>A918&amp;VLOOKUP("key_separator", Keys!$B:$C, 2, FALSE)&amp;B918&amp;VLOOKUP("key_separator", Keys!$B:$C, 2, FALSE)&amp;C918</f>
        <v>KY|biofuel diesel|imports</v>
      </c>
      <c r="E918" s="17">
        <v>58493200000</v>
      </c>
      <c r="F918" s="17">
        <v>77663500000</v>
      </c>
      <c r="G918" s="17">
        <v>7679520000</v>
      </c>
      <c r="H918" s="17">
        <v>29790900000</v>
      </c>
      <c r="I918" s="17">
        <v>36730800000</v>
      </c>
      <c r="J918" s="17">
        <v>46203200000</v>
      </c>
      <c r="K918" s="17">
        <v>30068500000</v>
      </c>
      <c r="L918" s="17">
        <v>107773000000</v>
      </c>
      <c r="M918" s="17">
        <v>78114400000</v>
      </c>
      <c r="N918" s="17">
        <v>36170100000</v>
      </c>
      <c r="O918" s="17">
        <v>82909700000</v>
      </c>
      <c r="P918" s="17">
        <v>26106600000</v>
      </c>
      <c r="Q918" s="17">
        <v>58803000000</v>
      </c>
      <c r="R918" s="17">
        <v>78540800000</v>
      </c>
      <c r="S918" s="17">
        <v>94164100000</v>
      </c>
      <c r="T918" s="17">
        <v>88897200000</v>
      </c>
      <c r="U918" s="17">
        <v>75266000000</v>
      </c>
      <c r="V918" s="17">
        <v>41867200000</v>
      </c>
      <c r="W918" s="17">
        <v>95778200000</v>
      </c>
      <c r="X918" s="17">
        <v>44971500000</v>
      </c>
      <c r="Y918" s="17">
        <v>97660700000</v>
      </c>
      <c r="Z918" s="17">
        <v>65143700000</v>
      </c>
      <c r="AA918" s="17">
        <v>26686300000</v>
      </c>
      <c r="AB918" s="17">
        <v>78468600000</v>
      </c>
      <c r="AC918" s="17">
        <v>27446600000</v>
      </c>
      <c r="AD918" s="17">
        <v>69767800000</v>
      </c>
    </row>
    <row r="919" spans="1:30" x14ac:dyDescent="0.25">
      <c r="A919" t="s">
        <v>343</v>
      </c>
      <c r="B919" t="s">
        <v>545</v>
      </c>
      <c r="C919" t="s">
        <v>610</v>
      </c>
      <c r="D919" t="str">
        <f>A919&amp;VLOOKUP("key_separator", Keys!$B:$C, 2, FALSE)&amp;B919&amp;VLOOKUP("key_separator", Keys!$B:$C, 2, FALSE)&amp;C919</f>
        <v>KY|biofuel diesel|exports</v>
      </c>
      <c r="E919" s="17">
        <v>16338900000000</v>
      </c>
      <c r="F919" s="17">
        <v>19951200000000</v>
      </c>
      <c r="G919" s="17">
        <v>18979100000000</v>
      </c>
      <c r="H919" s="17">
        <v>19623700000000</v>
      </c>
      <c r="I919" s="17">
        <v>19927100000000</v>
      </c>
      <c r="J919" s="17">
        <v>16034000000000</v>
      </c>
      <c r="K919" s="17">
        <v>16909800000000</v>
      </c>
      <c r="L919" s="17">
        <v>17385400000000</v>
      </c>
      <c r="M919" s="17">
        <v>18294100000000</v>
      </c>
      <c r="N919" s="17">
        <v>18634100000000</v>
      </c>
      <c r="O919" s="17">
        <v>19007400000000</v>
      </c>
      <c r="P919" s="17">
        <v>17651800000000</v>
      </c>
      <c r="Q919" s="17">
        <v>18674500000000</v>
      </c>
      <c r="R919" s="17">
        <v>18523800000000</v>
      </c>
      <c r="S919" s="17">
        <v>18255300000000</v>
      </c>
      <c r="T919" s="17">
        <v>17957300000000</v>
      </c>
      <c r="U919" s="17">
        <v>17619300000000</v>
      </c>
      <c r="V919" s="17">
        <v>17275100000000</v>
      </c>
      <c r="W919" s="17">
        <v>17004300000000</v>
      </c>
      <c r="X919" s="17">
        <v>16611500000000</v>
      </c>
      <c r="Y919" s="17">
        <v>16295300000000</v>
      </c>
      <c r="Z919" s="17">
        <v>15874900000000</v>
      </c>
      <c r="AA919" s="17">
        <v>15492300000000</v>
      </c>
      <c r="AB919" s="17">
        <v>15121000000000</v>
      </c>
      <c r="AC919" s="17">
        <v>14627400000000</v>
      </c>
      <c r="AD919" s="17">
        <v>14207500000000</v>
      </c>
    </row>
    <row r="920" spans="1:30" x14ac:dyDescent="0.25">
      <c r="A920" t="s">
        <v>343</v>
      </c>
      <c r="B920" t="s">
        <v>6618</v>
      </c>
      <c r="C920" t="s">
        <v>605</v>
      </c>
      <c r="D920" t="str">
        <f>A920&amp;VLOOKUP("key_separator", Keys!$B:$C, 2, FALSE)&amp;B920&amp;VLOOKUP("key_separator", Keys!$B:$C, 2, FALSE)&amp;C920</f>
        <v>KY|jet fuel or kerosene|production</v>
      </c>
      <c r="E920" s="17">
        <v>61306700000000</v>
      </c>
      <c r="F920" s="17">
        <v>59820800000000</v>
      </c>
      <c r="G920" s="17">
        <v>60213700000000</v>
      </c>
      <c r="H920" s="17">
        <v>60722100000000</v>
      </c>
      <c r="I920" s="17">
        <v>61231800000000</v>
      </c>
      <c r="J920" s="17">
        <v>61581600000000</v>
      </c>
      <c r="K920" s="17">
        <v>61502400000000</v>
      </c>
      <c r="L920" s="17">
        <v>62047800000000</v>
      </c>
      <c r="M920" s="17">
        <v>61866000000000</v>
      </c>
      <c r="N920" s="17">
        <v>61587800000000</v>
      </c>
      <c r="O920" s="17">
        <v>61718400000000</v>
      </c>
      <c r="P920" s="17">
        <v>61519600000000</v>
      </c>
      <c r="Q920" s="17">
        <v>61557200000000</v>
      </c>
      <c r="R920" s="17">
        <v>61902200000000</v>
      </c>
      <c r="S920" s="17">
        <v>61517300000000</v>
      </c>
      <c r="T920" s="17">
        <v>62037000000000</v>
      </c>
      <c r="U920" s="17">
        <v>62231700000000</v>
      </c>
      <c r="V920" s="17">
        <v>62433900000000</v>
      </c>
      <c r="W920" s="17">
        <v>62443100000000</v>
      </c>
      <c r="X920" s="17">
        <v>62364100000000</v>
      </c>
      <c r="Y920" s="17">
        <v>62254600000000</v>
      </c>
      <c r="Z920" s="17">
        <v>61786700000000</v>
      </c>
      <c r="AA920" s="17">
        <v>62037100000000</v>
      </c>
      <c r="AB920" s="17">
        <v>61908100000000</v>
      </c>
      <c r="AC920" s="17">
        <v>62103100000000</v>
      </c>
      <c r="AD920" s="17">
        <v>61803800000000</v>
      </c>
    </row>
    <row r="921" spans="1:30" x14ac:dyDescent="0.25">
      <c r="A921" t="s">
        <v>343</v>
      </c>
      <c r="B921" t="s">
        <v>6618</v>
      </c>
      <c r="C921" t="s">
        <v>608</v>
      </c>
      <c r="D921" t="str">
        <f>A921&amp;VLOOKUP("key_separator", Keys!$B:$C, 2, FALSE)&amp;B921&amp;VLOOKUP("key_separator", Keys!$B:$C, 2, FALSE)&amp;C921</f>
        <v>KY|jet fuel or kerosene|imports</v>
      </c>
      <c r="E921" s="17">
        <v>22428500000000</v>
      </c>
      <c r="F921" s="17">
        <v>25462400000000</v>
      </c>
      <c r="G921" s="17">
        <v>25832300000000</v>
      </c>
      <c r="H921" s="17">
        <v>25445600000000</v>
      </c>
      <c r="I921" s="17">
        <v>25348000000000</v>
      </c>
      <c r="J921" s="17">
        <v>25584500000000</v>
      </c>
      <c r="K921" s="17">
        <v>26193100000000</v>
      </c>
      <c r="L921" s="17">
        <v>26410900000000</v>
      </c>
      <c r="M921" s="17">
        <v>27433600000000</v>
      </c>
      <c r="N921" s="17">
        <v>28661700000000</v>
      </c>
      <c r="O921" s="17">
        <v>29588600000000</v>
      </c>
      <c r="P921" s="17">
        <v>30429600000000</v>
      </c>
      <c r="Q921" s="17">
        <v>31008800000000</v>
      </c>
      <c r="R921" s="17">
        <v>31238600000000</v>
      </c>
      <c r="S921" s="17">
        <v>32116400000000</v>
      </c>
      <c r="T921" s="17">
        <v>32103000000000</v>
      </c>
      <c r="U921" s="17">
        <v>32297700000000</v>
      </c>
      <c r="V921" s="17">
        <v>32532800000000</v>
      </c>
      <c r="W921" s="17">
        <v>33016100000000</v>
      </c>
      <c r="X921" s="17">
        <v>33570100000000</v>
      </c>
      <c r="Y921" s="17">
        <v>34137300000000</v>
      </c>
      <c r="Z921" s="17">
        <v>35001600000000</v>
      </c>
      <c r="AA921" s="17">
        <v>35020300000000</v>
      </c>
      <c r="AB921" s="17">
        <v>35376500000000</v>
      </c>
      <c r="AC921" s="17">
        <v>35485100000000</v>
      </c>
      <c r="AD921" s="17">
        <v>36115700000000</v>
      </c>
    </row>
    <row r="922" spans="1:30" x14ac:dyDescent="0.25">
      <c r="A922" t="s">
        <v>343</v>
      </c>
      <c r="B922" t="s">
        <v>6618</v>
      </c>
      <c r="C922" t="s">
        <v>610</v>
      </c>
      <c r="D922" t="str">
        <f>A922&amp;VLOOKUP("key_separator", Keys!$B:$C, 2, FALSE)&amp;B922&amp;VLOOKUP("key_separator", Keys!$B:$C, 2, FALSE)&amp;C922</f>
        <v>KY|jet fuel or kerosene|exports</v>
      </c>
      <c r="E922" s="17">
        <v>0</v>
      </c>
      <c r="F922" s="17">
        <v>0</v>
      </c>
      <c r="G922" s="17">
        <v>0</v>
      </c>
      <c r="H922" s="17">
        <v>0</v>
      </c>
      <c r="I922" s="17">
        <v>0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0</v>
      </c>
      <c r="Q922" s="17">
        <v>0</v>
      </c>
      <c r="R922" s="17">
        <v>0</v>
      </c>
      <c r="S922" s="17">
        <v>0</v>
      </c>
      <c r="T922" s="17">
        <v>0</v>
      </c>
      <c r="U922" s="17">
        <v>0</v>
      </c>
      <c r="V922" s="17">
        <v>0</v>
      </c>
      <c r="W922" s="17">
        <v>0</v>
      </c>
      <c r="X922" s="17">
        <v>0</v>
      </c>
      <c r="Y922" s="17">
        <v>0</v>
      </c>
      <c r="Z922" s="17">
        <v>0</v>
      </c>
      <c r="AA922" s="17">
        <v>0</v>
      </c>
      <c r="AB922" s="17">
        <v>0</v>
      </c>
      <c r="AC922" s="17">
        <v>0</v>
      </c>
      <c r="AD922" s="17">
        <v>0</v>
      </c>
    </row>
    <row r="923" spans="1:30" x14ac:dyDescent="0.25">
      <c r="A923" t="s">
        <v>343</v>
      </c>
      <c r="B923" t="s">
        <v>6633</v>
      </c>
      <c r="C923" t="s">
        <v>605</v>
      </c>
      <c r="D923" t="str">
        <f>A923&amp;VLOOKUP("key_separator", Keys!$B:$C, 2, FALSE)&amp;B923&amp;VLOOKUP("key_separator", Keys!$B:$C, 2, FALSE)&amp;C923</f>
        <v>KY|heat|production</v>
      </c>
      <c r="E923" s="17">
        <v>0</v>
      </c>
      <c r="F923" s="17">
        <v>0</v>
      </c>
      <c r="G923" s="17">
        <v>0</v>
      </c>
      <c r="H923" s="17">
        <v>0</v>
      </c>
      <c r="I923" s="17">
        <v>0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0</v>
      </c>
      <c r="Q923" s="17">
        <v>0</v>
      </c>
      <c r="R923" s="17">
        <v>0</v>
      </c>
      <c r="S923" s="17">
        <v>0</v>
      </c>
      <c r="T923" s="17">
        <v>0</v>
      </c>
      <c r="U923" s="17">
        <v>0</v>
      </c>
      <c r="V923" s="17">
        <v>0</v>
      </c>
      <c r="W923" s="17">
        <v>0</v>
      </c>
      <c r="X923" s="17">
        <v>0</v>
      </c>
      <c r="Y923" s="17">
        <v>0</v>
      </c>
      <c r="Z923" s="17">
        <v>0</v>
      </c>
      <c r="AA923" s="17">
        <v>0</v>
      </c>
      <c r="AB923" s="17">
        <v>0</v>
      </c>
      <c r="AC923" s="17">
        <v>0</v>
      </c>
      <c r="AD923" s="17">
        <v>0</v>
      </c>
    </row>
    <row r="924" spans="1:30" x14ac:dyDescent="0.25">
      <c r="A924" t="s">
        <v>343</v>
      </c>
      <c r="B924" t="s">
        <v>6633</v>
      </c>
      <c r="C924" t="s">
        <v>608</v>
      </c>
      <c r="D924" t="str">
        <f>A924&amp;VLOOKUP("key_separator", Keys!$B:$C, 2, FALSE)&amp;B924&amp;VLOOKUP("key_separator", Keys!$B:$C, 2, FALSE)&amp;C924</f>
        <v>KY|heat|imports</v>
      </c>
      <c r="E924" s="17">
        <v>0</v>
      </c>
      <c r="F924" s="17">
        <v>0</v>
      </c>
      <c r="G924" s="17">
        <v>0</v>
      </c>
      <c r="H924" s="17">
        <v>0</v>
      </c>
      <c r="I924" s="17">
        <v>0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0</v>
      </c>
      <c r="Q924" s="17">
        <v>0</v>
      </c>
      <c r="R924" s="17">
        <v>0</v>
      </c>
      <c r="S924" s="17">
        <v>0</v>
      </c>
      <c r="T924" s="17">
        <v>0</v>
      </c>
      <c r="U924" s="17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>
        <v>0</v>
      </c>
      <c r="AB924" s="17">
        <v>0</v>
      </c>
      <c r="AC924" s="17">
        <v>0</v>
      </c>
      <c r="AD924" s="17">
        <v>0</v>
      </c>
    </row>
    <row r="925" spans="1:30" x14ac:dyDescent="0.25">
      <c r="A925" t="s">
        <v>343</v>
      </c>
      <c r="B925" t="s">
        <v>6633</v>
      </c>
      <c r="C925" t="s">
        <v>610</v>
      </c>
      <c r="D925" t="str">
        <f>A925&amp;VLOOKUP("key_separator", Keys!$B:$C, 2, FALSE)&amp;B925&amp;VLOOKUP("key_separator", Keys!$B:$C, 2, FALSE)&amp;C925</f>
        <v>KY|heat|exports</v>
      </c>
      <c r="E925" s="17">
        <v>0</v>
      </c>
      <c r="F925" s="17">
        <v>0</v>
      </c>
      <c r="G925" s="17">
        <v>0</v>
      </c>
      <c r="H925" s="17">
        <v>0</v>
      </c>
      <c r="I925" s="17">
        <v>0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0</v>
      </c>
      <c r="Q925" s="17">
        <v>0</v>
      </c>
      <c r="R925" s="17">
        <v>0</v>
      </c>
      <c r="S925" s="17">
        <v>0</v>
      </c>
      <c r="T925" s="17">
        <v>0</v>
      </c>
      <c r="U925" s="17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>
        <v>0</v>
      </c>
      <c r="AC925" s="17">
        <v>0</v>
      </c>
      <c r="AD925" s="17">
        <v>0</v>
      </c>
    </row>
    <row r="926" spans="1:30" x14ac:dyDescent="0.25">
      <c r="A926" t="s">
        <v>343</v>
      </c>
      <c r="B926" t="s">
        <v>6634</v>
      </c>
      <c r="C926" t="s">
        <v>605</v>
      </c>
      <c r="D926" t="str">
        <f>A926&amp;VLOOKUP("key_separator", Keys!$B:$C, 2, FALSE)&amp;B926&amp;VLOOKUP("key_separator", Keys!$B:$C, 2, FALSE)&amp;C926</f>
        <v>KY|geothermal|production</v>
      </c>
      <c r="E926" s="17">
        <v>0</v>
      </c>
      <c r="F926" s="17">
        <v>0</v>
      </c>
      <c r="G926" s="17">
        <v>0</v>
      </c>
      <c r="H926" s="17">
        <v>0</v>
      </c>
      <c r="I926" s="17">
        <v>0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0</v>
      </c>
      <c r="Q926" s="17">
        <v>0</v>
      </c>
      <c r="R926" s="17">
        <v>0</v>
      </c>
      <c r="S926" s="17">
        <v>0</v>
      </c>
      <c r="T926" s="17">
        <v>0</v>
      </c>
      <c r="U926" s="17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0</v>
      </c>
      <c r="AB926" s="17">
        <v>0</v>
      </c>
      <c r="AC926" s="17">
        <v>0</v>
      </c>
      <c r="AD926" s="17">
        <v>0</v>
      </c>
    </row>
    <row r="927" spans="1:30" x14ac:dyDescent="0.25">
      <c r="A927" t="s">
        <v>343</v>
      </c>
      <c r="B927" t="s">
        <v>6634</v>
      </c>
      <c r="C927" t="s">
        <v>608</v>
      </c>
      <c r="D927" t="str">
        <f>A927&amp;VLOOKUP("key_separator", Keys!$B:$C, 2, FALSE)&amp;B927&amp;VLOOKUP("key_separator", Keys!$B:$C, 2, FALSE)&amp;C927</f>
        <v>KY|geothermal|imports</v>
      </c>
      <c r="E927" s="17">
        <v>0</v>
      </c>
      <c r="F927" s="17">
        <v>0</v>
      </c>
      <c r="G927" s="17">
        <v>0</v>
      </c>
      <c r="H927" s="17">
        <v>0</v>
      </c>
      <c r="I927" s="17">
        <v>0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0</v>
      </c>
      <c r="Q927" s="17">
        <v>0</v>
      </c>
      <c r="R927" s="17">
        <v>0</v>
      </c>
      <c r="S927" s="17">
        <v>0</v>
      </c>
      <c r="T927" s="17">
        <v>0</v>
      </c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0</v>
      </c>
      <c r="AB927" s="17">
        <v>0</v>
      </c>
      <c r="AC927" s="17">
        <v>0</v>
      </c>
      <c r="AD927" s="17">
        <v>0</v>
      </c>
    </row>
    <row r="928" spans="1:30" x14ac:dyDescent="0.25">
      <c r="A928" t="s">
        <v>343</v>
      </c>
      <c r="B928" t="s">
        <v>6634</v>
      </c>
      <c r="C928" t="s">
        <v>610</v>
      </c>
      <c r="D928" t="str">
        <f>A928&amp;VLOOKUP("key_separator", Keys!$B:$C, 2, FALSE)&amp;B928&amp;VLOOKUP("key_separator", Keys!$B:$C, 2, FALSE)&amp;C928</f>
        <v>KY|geothermal|exports</v>
      </c>
      <c r="E928" s="17">
        <v>0</v>
      </c>
      <c r="F928" s="17">
        <v>0</v>
      </c>
      <c r="G928" s="17">
        <v>0</v>
      </c>
      <c r="H928" s="17">
        <v>0</v>
      </c>
      <c r="I928" s="17">
        <v>0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0</v>
      </c>
      <c r="Q928" s="17">
        <v>0</v>
      </c>
      <c r="R928" s="17">
        <v>0</v>
      </c>
      <c r="S928" s="17">
        <v>0</v>
      </c>
      <c r="T928" s="17">
        <v>0</v>
      </c>
      <c r="U928" s="17">
        <v>0</v>
      </c>
      <c r="V928" s="17">
        <v>0</v>
      </c>
      <c r="W928" s="17">
        <v>0</v>
      </c>
      <c r="X928" s="17">
        <v>0</v>
      </c>
      <c r="Y928" s="17">
        <v>0</v>
      </c>
      <c r="Z928" s="17">
        <v>0</v>
      </c>
      <c r="AA928" s="17">
        <v>0</v>
      </c>
      <c r="AB928" s="17">
        <v>0</v>
      </c>
      <c r="AC928" s="17">
        <v>0</v>
      </c>
      <c r="AD928" s="17">
        <v>0</v>
      </c>
    </row>
    <row r="929" spans="1:30" x14ac:dyDescent="0.25">
      <c r="A929" t="s">
        <v>343</v>
      </c>
      <c r="B929" t="s">
        <v>500</v>
      </c>
      <c r="C929" t="s">
        <v>605</v>
      </c>
      <c r="D929" t="str">
        <f>A929&amp;VLOOKUP("key_separator", Keys!$B:$C, 2, FALSE)&amp;B929&amp;VLOOKUP("key_separator", Keys!$B:$C, 2, FALSE)&amp;C929</f>
        <v>KY|lignite|production</v>
      </c>
      <c r="E929" s="17">
        <v>0</v>
      </c>
      <c r="F929" s="17">
        <v>0</v>
      </c>
      <c r="G929" s="17">
        <v>0</v>
      </c>
      <c r="H929" s="17">
        <v>0</v>
      </c>
      <c r="I929" s="17">
        <v>0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0</v>
      </c>
      <c r="Q929" s="17">
        <v>0</v>
      </c>
      <c r="R929" s="17">
        <v>0</v>
      </c>
      <c r="S929" s="17">
        <v>0</v>
      </c>
      <c r="T929" s="17">
        <v>0</v>
      </c>
      <c r="U929" s="17">
        <v>0</v>
      </c>
      <c r="V929" s="17">
        <v>0</v>
      </c>
      <c r="W929" s="17">
        <v>0</v>
      </c>
      <c r="X929" s="17">
        <v>0</v>
      </c>
      <c r="Y929" s="17">
        <v>0</v>
      </c>
      <c r="Z929" s="17">
        <v>0</v>
      </c>
      <c r="AA929" s="17">
        <v>0</v>
      </c>
      <c r="AB929" s="17">
        <v>0</v>
      </c>
      <c r="AC929" s="17">
        <v>0</v>
      </c>
      <c r="AD929" s="17">
        <v>0</v>
      </c>
    </row>
    <row r="930" spans="1:30" x14ac:dyDescent="0.25">
      <c r="A930" t="s">
        <v>343</v>
      </c>
      <c r="B930" t="s">
        <v>500</v>
      </c>
      <c r="C930" t="s">
        <v>608</v>
      </c>
      <c r="D930" t="str">
        <f>A930&amp;VLOOKUP("key_separator", Keys!$B:$C, 2, FALSE)&amp;B930&amp;VLOOKUP("key_separator", Keys!$B:$C, 2, FALSE)&amp;C930</f>
        <v>KY|lignite|imports</v>
      </c>
      <c r="E930" s="17">
        <v>0</v>
      </c>
      <c r="F930" s="17">
        <v>0</v>
      </c>
      <c r="G930" s="17">
        <v>0</v>
      </c>
      <c r="H930" s="17">
        <v>0</v>
      </c>
      <c r="I930" s="17">
        <v>0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0</v>
      </c>
      <c r="Q930" s="17">
        <v>0</v>
      </c>
      <c r="R930" s="17">
        <v>0</v>
      </c>
      <c r="S930" s="17">
        <v>0</v>
      </c>
      <c r="T930" s="17">
        <v>0</v>
      </c>
      <c r="U930" s="17">
        <v>0</v>
      </c>
      <c r="V930" s="17">
        <v>0</v>
      </c>
      <c r="W930" s="17">
        <v>0</v>
      </c>
      <c r="X930" s="17">
        <v>0</v>
      </c>
      <c r="Y930" s="17">
        <v>0</v>
      </c>
      <c r="Z930" s="17">
        <v>0</v>
      </c>
      <c r="AA930" s="17">
        <v>0</v>
      </c>
      <c r="AB930" s="17">
        <v>0</v>
      </c>
      <c r="AC930" s="17">
        <v>0</v>
      </c>
      <c r="AD930" s="17">
        <v>0</v>
      </c>
    </row>
    <row r="931" spans="1:30" x14ac:dyDescent="0.25">
      <c r="A931" t="s">
        <v>343</v>
      </c>
      <c r="B931" t="s">
        <v>500</v>
      </c>
      <c r="C931" t="s">
        <v>610</v>
      </c>
      <c r="D931" t="str">
        <f>A931&amp;VLOOKUP("key_separator", Keys!$B:$C, 2, FALSE)&amp;B931&amp;VLOOKUP("key_separator", Keys!$B:$C, 2, FALSE)&amp;C931</f>
        <v>KY|lignite|exports</v>
      </c>
      <c r="E931" s="17">
        <v>0</v>
      </c>
      <c r="F931" s="17">
        <v>0</v>
      </c>
      <c r="G931" s="17">
        <v>0</v>
      </c>
      <c r="H931" s="17">
        <v>0</v>
      </c>
      <c r="I931" s="17">
        <v>0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0</v>
      </c>
      <c r="Q931" s="17">
        <v>0</v>
      </c>
      <c r="R931" s="17">
        <v>0</v>
      </c>
      <c r="S931" s="17">
        <v>0</v>
      </c>
      <c r="T931" s="17">
        <v>0</v>
      </c>
      <c r="U931" s="17">
        <v>0</v>
      </c>
      <c r="V931" s="17">
        <v>0</v>
      </c>
      <c r="W931" s="17">
        <v>0</v>
      </c>
      <c r="X931" s="17">
        <v>0</v>
      </c>
      <c r="Y931" s="17">
        <v>0</v>
      </c>
      <c r="Z931" s="17">
        <v>0</v>
      </c>
      <c r="AA931" s="17">
        <v>0</v>
      </c>
      <c r="AB931" s="17">
        <v>0</v>
      </c>
      <c r="AC931" s="17">
        <v>0</v>
      </c>
      <c r="AD931" s="17">
        <v>0</v>
      </c>
    </row>
    <row r="932" spans="1:30" x14ac:dyDescent="0.25">
      <c r="A932" t="s">
        <v>343</v>
      </c>
      <c r="B932" t="s">
        <v>539</v>
      </c>
      <c r="C932" t="s">
        <v>605</v>
      </c>
      <c r="D932" t="str">
        <f>A932&amp;VLOOKUP("key_separator", Keys!$B:$C, 2, FALSE)&amp;B932&amp;VLOOKUP("key_separator", Keys!$B:$C, 2, FALSE)&amp;C932</f>
        <v>KY|crude oil|production</v>
      </c>
      <c r="E932" s="17">
        <v>11832000000000</v>
      </c>
      <c r="F932" s="17">
        <v>10751800000000</v>
      </c>
      <c r="G932" s="17">
        <v>12633300000000</v>
      </c>
      <c r="H932" s="17">
        <v>12769900000000</v>
      </c>
      <c r="I932" s="17">
        <v>13014800000000</v>
      </c>
      <c r="J932" s="17">
        <v>15690200000000</v>
      </c>
      <c r="K932" s="17">
        <v>19809400000000</v>
      </c>
      <c r="L932" s="17">
        <v>20924300000000</v>
      </c>
      <c r="M932" s="17">
        <v>21235100000000</v>
      </c>
      <c r="N932" s="17">
        <v>21151400000000</v>
      </c>
      <c r="O932" s="17">
        <v>21556300000000</v>
      </c>
      <c r="P932" s="17">
        <v>22179200000000</v>
      </c>
      <c r="Q932" s="17">
        <v>23072300000000</v>
      </c>
      <c r="R932" s="17">
        <v>24198000000000</v>
      </c>
      <c r="S932" s="17">
        <v>25050900000000</v>
      </c>
      <c r="T932" s="17">
        <v>25903600000000</v>
      </c>
      <c r="U932" s="17">
        <v>26880900000000</v>
      </c>
      <c r="V932" s="17">
        <v>26961300000000</v>
      </c>
      <c r="W932" s="17">
        <v>27101300000000</v>
      </c>
      <c r="X932" s="17">
        <v>27162300000000</v>
      </c>
      <c r="Y932" s="17">
        <v>27063600000000</v>
      </c>
      <c r="Z932" s="17">
        <v>27446800000000</v>
      </c>
      <c r="AA932" s="17">
        <v>28165400000000</v>
      </c>
      <c r="AB932" s="17">
        <v>29458800000000</v>
      </c>
      <c r="AC932" s="17">
        <v>30370900000000</v>
      </c>
      <c r="AD932" s="17">
        <v>31107000000000</v>
      </c>
    </row>
    <row r="933" spans="1:30" x14ac:dyDescent="0.25">
      <c r="A933" t="s">
        <v>343</v>
      </c>
      <c r="B933" t="s">
        <v>539</v>
      </c>
      <c r="C933" t="s">
        <v>608</v>
      </c>
      <c r="D933" t="str">
        <f>A933&amp;VLOOKUP("key_separator", Keys!$B:$C, 2, FALSE)&amp;B933&amp;VLOOKUP("key_separator", Keys!$B:$C, 2, FALSE)&amp;C933</f>
        <v>KY|crude oil|imports</v>
      </c>
      <c r="E933" s="17">
        <v>609184000000000</v>
      </c>
      <c r="F933" s="17">
        <v>610264000000000</v>
      </c>
      <c r="G933" s="17">
        <v>608383000000000</v>
      </c>
      <c r="H933" s="17">
        <v>608246000000000</v>
      </c>
      <c r="I933" s="17">
        <v>608001000000000</v>
      </c>
      <c r="J933" s="17">
        <v>605326000000000</v>
      </c>
      <c r="K933" s="17">
        <v>601207000000000</v>
      </c>
      <c r="L933" s="17">
        <v>600092000000000</v>
      </c>
      <c r="M933" s="17">
        <v>599781000000000</v>
      </c>
      <c r="N933" s="17">
        <v>599865000000000</v>
      </c>
      <c r="O933" s="17">
        <v>599460000000000</v>
      </c>
      <c r="P933" s="17">
        <v>598837000000000</v>
      </c>
      <c r="Q933" s="17">
        <v>597944000000000</v>
      </c>
      <c r="R933" s="17">
        <v>596818000000000</v>
      </c>
      <c r="S933" s="17">
        <v>595965000000000</v>
      </c>
      <c r="T933" s="17">
        <v>595112000000000</v>
      </c>
      <c r="U933" s="17">
        <v>594135000000000</v>
      </c>
      <c r="V933" s="17">
        <v>594055000000000</v>
      </c>
      <c r="W933" s="17">
        <v>593915000000000</v>
      </c>
      <c r="X933" s="17">
        <v>593854000000000</v>
      </c>
      <c r="Y933" s="17">
        <v>593952000000000</v>
      </c>
      <c r="Z933" s="17">
        <v>593569000000000</v>
      </c>
      <c r="AA933" s="17">
        <v>592851000000000</v>
      </c>
      <c r="AB933" s="17">
        <v>591557000000000</v>
      </c>
      <c r="AC933" s="17">
        <v>590645000000000</v>
      </c>
      <c r="AD933" s="17">
        <v>589909000000000</v>
      </c>
    </row>
    <row r="934" spans="1:30" x14ac:dyDescent="0.25">
      <c r="A934" t="s">
        <v>343</v>
      </c>
      <c r="B934" t="s">
        <v>539</v>
      </c>
      <c r="C934" t="s">
        <v>610</v>
      </c>
      <c r="D934" t="str">
        <f>A934&amp;VLOOKUP("key_separator", Keys!$B:$C, 2, FALSE)&amp;B934&amp;VLOOKUP("key_separator", Keys!$B:$C, 2, FALSE)&amp;C934</f>
        <v>KY|crude oil|exports</v>
      </c>
      <c r="E934" s="17">
        <v>0</v>
      </c>
      <c r="F934" s="17">
        <v>0</v>
      </c>
      <c r="G934" s="17">
        <v>0</v>
      </c>
      <c r="H934" s="17">
        <v>0</v>
      </c>
      <c r="I934" s="17">
        <v>0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0</v>
      </c>
      <c r="Q934" s="17">
        <v>0</v>
      </c>
      <c r="R934" s="17">
        <v>0</v>
      </c>
      <c r="S934" s="17">
        <v>0</v>
      </c>
      <c r="T934" s="17">
        <v>0</v>
      </c>
      <c r="U934" s="17">
        <v>0</v>
      </c>
      <c r="V934" s="17">
        <v>0</v>
      </c>
      <c r="W934" s="17">
        <v>0</v>
      </c>
      <c r="X934" s="17">
        <v>0</v>
      </c>
      <c r="Y934" s="17">
        <v>0</v>
      </c>
      <c r="Z934" s="17">
        <v>0</v>
      </c>
      <c r="AA934" s="17">
        <v>0</v>
      </c>
      <c r="AB934" s="17">
        <v>0</v>
      </c>
      <c r="AC934" s="17">
        <v>0</v>
      </c>
      <c r="AD934" s="17">
        <v>0</v>
      </c>
    </row>
    <row r="935" spans="1:30" x14ac:dyDescent="0.25">
      <c r="A935" t="s">
        <v>343</v>
      </c>
      <c r="B935" t="s">
        <v>6635</v>
      </c>
      <c r="C935" t="s">
        <v>605</v>
      </c>
      <c r="D935" t="str">
        <f>A935&amp;VLOOKUP("key_separator", Keys!$B:$C, 2, FALSE)&amp;B935&amp;VLOOKUP("key_separator", Keys!$B:$C, 2, FALSE)&amp;C935</f>
        <v>KY|heavy or residual fuel oil|production</v>
      </c>
      <c r="E935" s="17">
        <v>11909000000000</v>
      </c>
      <c r="F935" s="17">
        <v>11620400000000</v>
      </c>
      <c r="G935" s="17">
        <v>11696700000000</v>
      </c>
      <c r="H935" s="17">
        <v>11795500000000</v>
      </c>
      <c r="I935" s="17">
        <v>11894500000000</v>
      </c>
      <c r="J935" s="17">
        <v>11962400000000</v>
      </c>
      <c r="K935" s="17">
        <v>11947000000000</v>
      </c>
      <c r="L935" s="17">
        <v>12053000000000</v>
      </c>
      <c r="M935" s="17">
        <v>12017700000000</v>
      </c>
      <c r="N935" s="17">
        <v>11963600000000</v>
      </c>
      <c r="O935" s="17">
        <v>11989000000000</v>
      </c>
      <c r="P935" s="17">
        <v>11950400000000</v>
      </c>
      <c r="Q935" s="17">
        <v>11957700000000</v>
      </c>
      <c r="R935" s="17">
        <v>12024700000000</v>
      </c>
      <c r="S935" s="17">
        <v>11949900000000</v>
      </c>
      <c r="T935" s="17">
        <v>12050900000000</v>
      </c>
      <c r="U935" s="17">
        <v>12088700000000</v>
      </c>
      <c r="V935" s="17">
        <v>12128000000000</v>
      </c>
      <c r="W935" s="17">
        <v>12129800000000</v>
      </c>
      <c r="X935" s="17">
        <v>12114400000000</v>
      </c>
      <c r="Y935" s="17">
        <v>12093200000000</v>
      </c>
      <c r="Z935" s="17">
        <v>12002300000000</v>
      </c>
      <c r="AA935" s="17">
        <v>12050900000000</v>
      </c>
      <c r="AB935" s="17">
        <v>12025900000000</v>
      </c>
      <c r="AC935" s="17">
        <v>12063700000000</v>
      </c>
      <c r="AD935" s="17">
        <v>12005600000000</v>
      </c>
    </row>
    <row r="936" spans="1:30" x14ac:dyDescent="0.25">
      <c r="A936" t="s">
        <v>343</v>
      </c>
      <c r="B936" t="s">
        <v>6635</v>
      </c>
      <c r="C936" t="s">
        <v>608</v>
      </c>
      <c r="D936" t="str">
        <f>A936&amp;VLOOKUP("key_separator", Keys!$B:$C, 2, FALSE)&amp;B936&amp;VLOOKUP("key_separator", Keys!$B:$C, 2, FALSE)&amp;C936</f>
        <v>KY|heavy or residual fuel oil|imports</v>
      </c>
      <c r="E936" s="17">
        <v>1834440000000</v>
      </c>
      <c r="F936" s="17">
        <v>2404520000000</v>
      </c>
      <c r="G936" s="17">
        <v>2462240000000</v>
      </c>
      <c r="H936" s="17">
        <v>2497670000000</v>
      </c>
      <c r="I936" s="17">
        <v>2656900000000</v>
      </c>
      <c r="J936" s="17">
        <v>2851620000000</v>
      </c>
      <c r="K936" s="17">
        <v>3096480000000</v>
      </c>
      <c r="L936" s="17">
        <v>3218890000000</v>
      </c>
      <c r="M936" s="17">
        <v>3442020000000</v>
      </c>
      <c r="N936" s="17">
        <v>3617680000000</v>
      </c>
      <c r="O936" s="17">
        <v>3745470000000</v>
      </c>
      <c r="P936" s="17">
        <v>3906080000000</v>
      </c>
      <c r="Q936" s="17">
        <v>3989730000000</v>
      </c>
      <c r="R936" s="17">
        <v>3982830000000</v>
      </c>
      <c r="S936" s="17">
        <v>4097190000000</v>
      </c>
      <c r="T936" s="17">
        <v>4000110000000</v>
      </c>
      <c r="U936" s="17">
        <v>3949550000000</v>
      </c>
      <c r="V936" s="17">
        <v>3952000000000</v>
      </c>
      <c r="W936" s="17">
        <v>3968080000000</v>
      </c>
      <c r="X936" s="17">
        <v>4014150000000</v>
      </c>
      <c r="Y936" s="17">
        <v>4132250000000</v>
      </c>
      <c r="Z936" s="17">
        <v>4327250000000</v>
      </c>
      <c r="AA936" s="17">
        <v>4369920000000</v>
      </c>
      <c r="AB936" s="17">
        <v>4488560000000</v>
      </c>
      <c r="AC936" s="17">
        <v>4561500000000</v>
      </c>
      <c r="AD936" s="17">
        <v>4752220000000</v>
      </c>
    </row>
    <row r="937" spans="1:30" x14ac:dyDescent="0.25">
      <c r="A937" t="s">
        <v>343</v>
      </c>
      <c r="B937" t="s">
        <v>6635</v>
      </c>
      <c r="C937" t="s">
        <v>610</v>
      </c>
      <c r="D937" t="str">
        <f>A937&amp;VLOOKUP("key_separator", Keys!$B:$C, 2, FALSE)&amp;B937&amp;VLOOKUP("key_separator", Keys!$B:$C, 2, FALSE)&amp;C937</f>
        <v>KY|heavy or residual fuel oil|exports</v>
      </c>
      <c r="E937" s="17">
        <v>0</v>
      </c>
      <c r="F937" s="17">
        <v>0</v>
      </c>
      <c r="G937" s="17">
        <v>0</v>
      </c>
      <c r="H937" s="17">
        <v>0</v>
      </c>
      <c r="I937" s="17">
        <v>0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0</v>
      </c>
      <c r="Q937" s="17">
        <v>0</v>
      </c>
      <c r="R937" s="17">
        <v>0</v>
      </c>
      <c r="S937" s="17">
        <v>0</v>
      </c>
      <c r="T937" s="17">
        <v>0</v>
      </c>
      <c r="U937" s="17">
        <v>0</v>
      </c>
      <c r="V937" s="17">
        <v>0</v>
      </c>
      <c r="W937" s="17">
        <v>0</v>
      </c>
      <c r="X937" s="17">
        <v>0</v>
      </c>
      <c r="Y937" s="17">
        <v>0</v>
      </c>
      <c r="Z937" s="17">
        <v>0</v>
      </c>
      <c r="AA937" s="17">
        <v>0</v>
      </c>
      <c r="AB937" s="17">
        <v>0</v>
      </c>
      <c r="AC937" s="17">
        <v>0</v>
      </c>
      <c r="AD937" s="17">
        <v>0</v>
      </c>
    </row>
    <row r="938" spans="1:30" x14ac:dyDescent="0.25">
      <c r="A938" t="s">
        <v>343</v>
      </c>
      <c r="B938" t="s">
        <v>6622</v>
      </c>
      <c r="C938" t="s">
        <v>605</v>
      </c>
      <c r="D938" t="str">
        <f>A938&amp;VLOOKUP("key_separator", Keys!$B:$C, 2, FALSE)&amp;B938&amp;VLOOKUP("key_separator", Keys!$B:$C, 2, FALSE)&amp;C938</f>
        <v>KY|LPG propane or butane|production</v>
      </c>
      <c r="E938" s="17">
        <v>6790200000000</v>
      </c>
      <c r="F938" s="17">
        <v>6934380000000</v>
      </c>
      <c r="G938" s="17">
        <v>7677090000000</v>
      </c>
      <c r="H938" s="17">
        <v>7603910000000</v>
      </c>
      <c r="I938" s="17">
        <v>7624080000000</v>
      </c>
      <c r="J938" s="17">
        <v>7664260000000</v>
      </c>
      <c r="K938" s="17">
        <v>8037930000000</v>
      </c>
      <c r="L938" s="17">
        <v>8393950000000</v>
      </c>
      <c r="M938" s="17">
        <v>8731690000000</v>
      </c>
      <c r="N938" s="17">
        <v>8972050000000</v>
      </c>
      <c r="O938" s="17">
        <v>9155210000000</v>
      </c>
      <c r="P938" s="17">
        <v>9254640000000</v>
      </c>
      <c r="Q938" s="17">
        <v>9410950000000</v>
      </c>
      <c r="R938" s="17">
        <v>9577410000000</v>
      </c>
      <c r="S938" s="17">
        <v>9721300000000</v>
      </c>
      <c r="T938" s="17">
        <v>9960920000000</v>
      </c>
      <c r="U938" s="17">
        <v>10173000000000</v>
      </c>
      <c r="V938" s="17">
        <v>10289900000000</v>
      </c>
      <c r="W938" s="17">
        <v>10342200000000</v>
      </c>
      <c r="X938" s="17">
        <v>10298600000000</v>
      </c>
      <c r="Y938" s="17">
        <v>10191200000000</v>
      </c>
      <c r="Z938" s="17">
        <v>10101600000000</v>
      </c>
      <c r="AA938" s="17">
        <v>10121400000000</v>
      </c>
      <c r="AB938" s="17">
        <v>10185200000000</v>
      </c>
      <c r="AC938" s="17">
        <v>10221800000000</v>
      </c>
      <c r="AD938" s="17">
        <v>10199100000000</v>
      </c>
    </row>
    <row r="939" spans="1:30" x14ac:dyDescent="0.25">
      <c r="A939" t="s">
        <v>343</v>
      </c>
      <c r="B939" t="s">
        <v>6622</v>
      </c>
      <c r="C939" t="s">
        <v>608</v>
      </c>
      <c r="D939" t="str">
        <f>A939&amp;VLOOKUP("key_separator", Keys!$B:$C, 2, FALSE)&amp;B939&amp;VLOOKUP("key_separator", Keys!$B:$C, 2, FALSE)&amp;C939</f>
        <v>KY|LPG propane or butane|imports</v>
      </c>
      <c r="E939" s="17">
        <v>31889900000000</v>
      </c>
      <c r="F939" s="17">
        <v>31584800000000</v>
      </c>
      <c r="G939" s="17">
        <v>31466600000000</v>
      </c>
      <c r="H939" s="17">
        <v>32044000000000</v>
      </c>
      <c r="I939" s="17">
        <v>31542400000000</v>
      </c>
      <c r="J939" s="17">
        <v>31370700000000</v>
      </c>
      <c r="K939" s="17">
        <v>31070800000000</v>
      </c>
      <c r="L939" s="17">
        <v>30814000000000</v>
      </c>
      <c r="M939" s="17">
        <v>30563500000000</v>
      </c>
      <c r="N939" s="17">
        <v>30472700000000</v>
      </c>
      <c r="O939" s="17">
        <v>30484400000000</v>
      </c>
      <c r="P939" s="17">
        <v>30647400000000</v>
      </c>
      <c r="Q939" s="17">
        <v>30720600000000</v>
      </c>
      <c r="R939" s="17">
        <v>30790900000000</v>
      </c>
      <c r="S939" s="17">
        <v>31051000000000</v>
      </c>
      <c r="T939" s="17">
        <v>31159800000000</v>
      </c>
      <c r="U939" s="17">
        <v>31326000000000</v>
      </c>
      <c r="V939" s="17">
        <v>31665200000000</v>
      </c>
      <c r="W939" s="17">
        <v>32031400000000</v>
      </c>
      <c r="X939" s="17">
        <v>32505900000000</v>
      </c>
      <c r="Y939" s="17">
        <v>33094300000000</v>
      </c>
      <c r="Z939" s="17">
        <v>33667100000000</v>
      </c>
      <c r="AA939" s="17">
        <v>34181700000000</v>
      </c>
      <c r="AB939" s="17">
        <v>34589300000000</v>
      </c>
      <c r="AC939" s="17">
        <v>34878700000000</v>
      </c>
      <c r="AD939" s="17">
        <v>35365400000000</v>
      </c>
    </row>
    <row r="940" spans="1:30" x14ac:dyDescent="0.25">
      <c r="A940" t="s">
        <v>343</v>
      </c>
      <c r="B940" t="s">
        <v>6622</v>
      </c>
      <c r="C940" t="s">
        <v>610</v>
      </c>
      <c r="D940" t="str">
        <f>A940&amp;VLOOKUP("key_separator", Keys!$B:$C, 2, FALSE)&amp;B940&amp;VLOOKUP("key_separator", Keys!$B:$C, 2, FALSE)&amp;C940</f>
        <v>KY|LPG propane or butane|exports</v>
      </c>
      <c r="E940" s="17">
        <v>0</v>
      </c>
      <c r="F940" s="17">
        <v>0</v>
      </c>
      <c r="G940" s="17">
        <v>0</v>
      </c>
      <c r="H940" s="17">
        <v>0</v>
      </c>
      <c r="I940" s="17">
        <v>0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0</v>
      </c>
      <c r="Q940" s="17">
        <v>0</v>
      </c>
      <c r="R940" s="17">
        <v>0</v>
      </c>
      <c r="S940" s="17">
        <v>0</v>
      </c>
      <c r="T940" s="17">
        <v>0</v>
      </c>
      <c r="U940" s="17">
        <v>0</v>
      </c>
      <c r="V940" s="17">
        <v>0</v>
      </c>
      <c r="W940" s="17">
        <v>0</v>
      </c>
      <c r="X940" s="17">
        <v>0</v>
      </c>
      <c r="Y940" s="17">
        <v>0</v>
      </c>
      <c r="Z940" s="17">
        <v>0</v>
      </c>
      <c r="AA940" s="17">
        <v>0</v>
      </c>
      <c r="AB940" s="17">
        <v>0</v>
      </c>
      <c r="AC940" s="17">
        <v>0</v>
      </c>
      <c r="AD940" s="17">
        <v>0</v>
      </c>
    </row>
    <row r="941" spans="1:30" x14ac:dyDescent="0.25">
      <c r="A941" t="s">
        <v>343</v>
      </c>
      <c r="B941" t="s">
        <v>6623</v>
      </c>
      <c r="C941" t="s">
        <v>605</v>
      </c>
      <c r="D941" t="str">
        <f>A941&amp;VLOOKUP("key_separator", Keys!$B:$C, 2, FALSE)&amp;B941&amp;VLOOKUP("key_separator", Keys!$B:$C, 2, FALSE)&amp;C941</f>
        <v>KY|municipal solid waste|production</v>
      </c>
      <c r="E941" s="17">
        <v>0</v>
      </c>
      <c r="F941" s="17">
        <v>0</v>
      </c>
      <c r="G941" s="17">
        <v>0</v>
      </c>
      <c r="H941" s="17">
        <v>0</v>
      </c>
      <c r="I941" s="17">
        <v>0</v>
      </c>
      <c r="J941" s="17">
        <v>0</v>
      </c>
      <c r="K941" s="17">
        <v>0</v>
      </c>
      <c r="L941" s="17">
        <v>0</v>
      </c>
      <c r="M941" s="17">
        <v>0</v>
      </c>
      <c r="N941" s="17">
        <v>0</v>
      </c>
      <c r="O941" s="17">
        <v>0</v>
      </c>
      <c r="P941" s="17">
        <v>0</v>
      </c>
      <c r="Q941" s="17">
        <v>0</v>
      </c>
      <c r="R941" s="17">
        <v>0</v>
      </c>
      <c r="S941" s="17">
        <v>0</v>
      </c>
      <c r="T941" s="17">
        <v>0</v>
      </c>
      <c r="U941" s="17">
        <v>0</v>
      </c>
      <c r="V941" s="17">
        <v>0</v>
      </c>
      <c r="W941" s="17">
        <v>0</v>
      </c>
      <c r="X941" s="17">
        <v>0</v>
      </c>
      <c r="Y941" s="17">
        <v>0</v>
      </c>
      <c r="Z941" s="17">
        <v>0</v>
      </c>
      <c r="AA941" s="17">
        <v>0</v>
      </c>
      <c r="AB941" s="17">
        <v>0</v>
      </c>
      <c r="AC941" s="17">
        <v>0</v>
      </c>
      <c r="AD941" s="17">
        <v>0</v>
      </c>
    </row>
    <row r="942" spans="1:30" x14ac:dyDescent="0.25">
      <c r="A942" t="s">
        <v>343</v>
      </c>
      <c r="B942" t="s">
        <v>6623</v>
      </c>
      <c r="C942" t="s">
        <v>608</v>
      </c>
      <c r="D942" t="str">
        <f>A942&amp;VLOOKUP("key_separator", Keys!$B:$C, 2, FALSE)&amp;B942&amp;VLOOKUP("key_separator", Keys!$B:$C, 2, FALSE)&amp;C942</f>
        <v>KY|municipal solid waste|imports</v>
      </c>
      <c r="E942" s="17">
        <v>0</v>
      </c>
      <c r="F942" s="17">
        <v>0</v>
      </c>
      <c r="G942" s="17">
        <v>0</v>
      </c>
      <c r="H942" s="17">
        <v>0</v>
      </c>
      <c r="I942" s="17">
        <v>0</v>
      </c>
      <c r="J942" s="17">
        <v>0</v>
      </c>
      <c r="K942" s="17">
        <v>0</v>
      </c>
      <c r="L942" s="17">
        <v>0</v>
      </c>
      <c r="M942" s="17">
        <v>0</v>
      </c>
      <c r="N942" s="17">
        <v>0</v>
      </c>
      <c r="O942" s="17">
        <v>0</v>
      </c>
      <c r="P942" s="17">
        <v>0</v>
      </c>
      <c r="Q942" s="17">
        <v>0</v>
      </c>
      <c r="R942" s="17">
        <v>0</v>
      </c>
      <c r="S942" s="17">
        <v>0</v>
      </c>
      <c r="T942" s="17">
        <v>0</v>
      </c>
      <c r="U942" s="17">
        <v>0</v>
      </c>
      <c r="V942" s="17">
        <v>0</v>
      </c>
      <c r="W942" s="17">
        <v>0</v>
      </c>
      <c r="X942" s="17">
        <v>0</v>
      </c>
      <c r="Y942" s="17">
        <v>0</v>
      </c>
      <c r="Z942" s="17">
        <v>0</v>
      </c>
      <c r="AA942" s="17">
        <v>0</v>
      </c>
      <c r="AB942" s="17">
        <v>0</v>
      </c>
      <c r="AC942" s="17">
        <v>0</v>
      </c>
      <c r="AD942" s="17">
        <v>0</v>
      </c>
    </row>
    <row r="943" spans="1:30" x14ac:dyDescent="0.25">
      <c r="A943" t="s">
        <v>343</v>
      </c>
      <c r="B943" t="s">
        <v>6623</v>
      </c>
      <c r="C943" t="s">
        <v>610</v>
      </c>
      <c r="D943" t="str">
        <f>A943&amp;VLOOKUP("key_separator", Keys!$B:$C, 2, FALSE)&amp;B943&amp;VLOOKUP("key_separator", Keys!$B:$C, 2, FALSE)&amp;C943</f>
        <v>KY|municipal solid waste|exports</v>
      </c>
      <c r="E943" s="17">
        <v>0</v>
      </c>
      <c r="F943" s="17">
        <v>0</v>
      </c>
      <c r="G943" s="17">
        <v>0</v>
      </c>
      <c r="H943" s="17">
        <v>0</v>
      </c>
      <c r="I943" s="17">
        <v>0</v>
      </c>
      <c r="J943" s="17">
        <v>0</v>
      </c>
      <c r="K943" s="17">
        <v>0</v>
      </c>
      <c r="L943" s="17">
        <v>0</v>
      </c>
      <c r="M943" s="17">
        <v>0</v>
      </c>
      <c r="N943" s="17">
        <v>0</v>
      </c>
      <c r="O943" s="17">
        <v>0</v>
      </c>
      <c r="P943" s="17">
        <v>0</v>
      </c>
      <c r="Q943" s="17">
        <v>0</v>
      </c>
      <c r="R943" s="17">
        <v>0</v>
      </c>
      <c r="S943" s="17">
        <v>0</v>
      </c>
      <c r="T943" s="17">
        <v>0</v>
      </c>
      <c r="U943" s="17">
        <v>0</v>
      </c>
      <c r="V943" s="17">
        <v>0</v>
      </c>
      <c r="W943" s="17">
        <v>0</v>
      </c>
      <c r="X943" s="17">
        <v>0</v>
      </c>
      <c r="Y943" s="17">
        <v>0</v>
      </c>
      <c r="Z943" s="17">
        <v>0</v>
      </c>
      <c r="AA943" s="17">
        <v>0</v>
      </c>
      <c r="AB943" s="17">
        <v>0</v>
      </c>
      <c r="AC943" s="17">
        <v>0</v>
      </c>
      <c r="AD943" s="17">
        <v>0</v>
      </c>
    </row>
    <row r="944" spans="1:30" x14ac:dyDescent="0.25">
      <c r="A944" t="s">
        <v>343</v>
      </c>
      <c r="B944" t="s">
        <v>629</v>
      </c>
      <c r="C944" t="s">
        <v>605</v>
      </c>
      <c r="D944" t="str">
        <f>A944&amp;VLOOKUP("key_separator", Keys!$B:$C, 2, FALSE)&amp;B944&amp;VLOOKUP("key_separator", Keys!$B:$C, 2, FALSE)&amp;C944</f>
        <v>KY|hydrogen|production</v>
      </c>
      <c r="E944" s="17">
        <v>0</v>
      </c>
      <c r="F944" s="17">
        <v>0</v>
      </c>
      <c r="G944" s="17">
        <v>0</v>
      </c>
      <c r="H944" s="17">
        <v>0</v>
      </c>
      <c r="I944" s="17">
        <v>0</v>
      </c>
      <c r="J944" s="17">
        <v>0</v>
      </c>
      <c r="K944" s="17">
        <v>0</v>
      </c>
      <c r="L944" s="17">
        <v>0</v>
      </c>
      <c r="M944" s="17">
        <v>0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7">
        <v>0</v>
      </c>
      <c r="U944" s="17">
        <v>0</v>
      </c>
      <c r="V944" s="17">
        <v>0</v>
      </c>
      <c r="W944" s="17">
        <v>0</v>
      </c>
      <c r="X944" s="17">
        <v>0</v>
      </c>
      <c r="Y944" s="17">
        <v>0</v>
      </c>
      <c r="Z944" s="17">
        <v>0</v>
      </c>
      <c r="AA944" s="17">
        <v>0</v>
      </c>
      <c r="AB944" s="17">
        <v>0</v>
      </c>
      <c r="AC944" s="17">
        <v>0</v>
      </c>
      <c r="AD944" s="17">
        <v>0</v>
      </c>
    </row>
    <row r="945" spans="1:30" x14ac:dyDescent="0.25">
      <c r="A945" t="s">
        <v>343</v>
      </c>
      <c r="B945" t="s">
        <v>629</v>
      </c>
      <c r="C945" t="s">
        <v>608</v>
      </c>
      <c r="D945" t="str">
        <f>A945&amp;VLOOKUP("key_separator", Keys!$B:$C, 2, FALSE)&amp;B945&amp;VLOOKUP("key_separator", Keys!$B:$C, 2, FALSE)&amp;C945</f>
        <v>KY|hydrogen|imports</v>
      </c>
      <c r="E945" s="17">
        <v>2214060000000</v>
      </c>
      <c r="F945" s="17">
        <v>2171430000000</v>
      </c>
      <c r="G945" s="17">
        <v>2169760000000</v>
      </c>
      <c r="H945" s="17">
        <v>2188660000000</v>
      </c>
      <c r="I945" s="17">
        <v>2160600000000</v>
      </c>
      <c r="J945" s="17">
        <v>2165260000000</v>
      </c>
      <c r="K945" s="17">
        <v>2187150000000</v>
      </c>
      <c r="L945" s="17">
        <v>2204050000000</v>
      </c>
      <c r="M945" s="17">
        <v>2228020000000</v>
      </c>
      <c r="N945" s="17">
        <v>2256830000000</v>
      </c>
      <c r="O945" s="17">
        <v>2288280000000</v>
      </c>
      <c r="P945" s="17">
        <v>2323180000000</v>
      </c>
      <c r="Q945" s="17">
        <v>2350940000000</v>
      </c>
      <c r="R945" s="17">
        <v>2381100000000</v>
      </c>
      <c r="S945" s="17">
        <v>2425460000000</v>
      </c>
      <c r="T945" s="17">
        <v>2468030000000</v>
      </c>
      <c r="U945" s="17">
        <v>2515590000000</v>
      </c>
      <c r="V945" s="17">
        <v>2570810000000</v>
      </c>
      <c r="W945" s="17">
        <v>2623110000000</v>
      </c>
      <c r="X945" s="17">
        <v>2676030000000</v>
      </c>
      <c r="Y945" s="17">
        <v>2731670000000</v>
      </c>
      <c r="Z945" s="17">
        <v>2787460000000</v>
      </c>
      <c r="AA945" s="17">
        <v>2845700000000</v>
      </c>
      <c r="AB945" s="17">
        <v>2897950000000</v>
      </c>
      <c r="AC945" s="17">
        <v>2940110000000</v>
      </c>
      <c r="AD945" s="17">
        <v>2990830000000</v>
      </c>
    </row>
    <row r="946" spans="1:30" x14ac:dyDescent="0.25">
      <c r="A946" t="s">
        <v>343</v>
      </c>
      <c r="B946" t="s">
        <v>629</v>
      </c>
      <c r="C946" t="s">
        <v>610</v>
      </c>
      <c r="D946" t="str">
        <f>A946&amp;VLOOKUP("key_separator", Keys!$B:$C, 2, FALSE)&amp;B946&amp;VLOOKUP("key_separator", Keys!$B:$C, 2, FALSE)&amp;C946</f>
        <v>KY|hydrogen|exports</v>
      </c>
      <c r="E946" s="17">
        <v>0</v>
      </c>
      <c r="F946" s="17">
        <v>0</v>
      </c>
      <c r="G946" s="17">
        <v>0</v>
      </c>
      <c r="H946" s="17">
        <v>0</v>
      </c>
      <c r="I946" s="17">
        <v>0</v>
      </c>
      <c r="J946" s="17">
        <v>0</v>
      </c>
      <c r="K946" s="17">
        <v>0</v>
      </c>
      <c r="L946" s="17">
        <v>0</v>
      </c>
      <c r="M946" s="17">
        <v>0</v>
      </c>
      <c r="N946" s="17">
        <v>0</v>
      </c>
      <c r="O946" s="17">
        <v>0</v>
      </c>
      <c r="P946" s="17">
        <v>0</v>
      </c>
      <c r="Q946" s="17">
        <v>0</v>
      </c>
      <c r="R946" s="17">
        <v>0</v>
      </c>
      <c r="S946" s="17">
        <v>0</v>
      </c>
      <c r="T946" s="17">
        <v>0</v>
      </c>
      <c r="U946" s="17">
        <v>0</v>
      </c>
      <c r="V946" s="17">
        <v>0</v>
      </c>
      <c r="W946" s="17">
        <v>0</v>
      </c>
      <c r="X946" s="17">
        <v>0</v>
      </c>
      <c r="Y946" s="17">
        <v>0</v>
      </c>
      <c r="Z946" s="17">
        <v>0</v>
      </c>
      <c r="AA946" s="17">
        <v>0</v>
      </c>
      <c r="AB946" s="17">
        <v>0</v>
      </c>
      <c r="AC946" s="17">
        <v>0</v>
      </c>
      <c r="AD946" s="17">
        <v>0</v>
      </c>
    </row>
    <row r="947" spans="1:30" x14ac:dyDescent="0.25">
      <c r="A947" t="s">
        <v>346</v>
      </c>
      <c r="B947" t="s">
        <v>6629</v>
      </c>
      <c r="C947" t="s">
        <v>605</v>
      </c>
      <c r="D947" t="str">
        <f>A947&amp;VLOOKUP("key_separator", Keys!$B:$C, 2, FALSE)&amp;B947&amp;VLOOKUP("key_separator", Keys!$B:$C, 2, FALSE)&amp;C947</f>
        <v>LA|electricity|production</v>
      </c>
      <c r="E947" s="17">
        <v>0</v>
      </c>
      <c r="F947" s="17">
        <v>0</v>
      </c>
      <c r="G947" s="17">
        <v>0</v>
      </c>
      <c r="H947" s="17">
        <v>0</v>
      </c>
      <c r="I947" s="17">
        <v>0</v>
      </c>
      <c r="J947" s="17">
        <v>0</v>
      </c>
      <c r="K947" s="17">
        <v>0</v>
      </c>
      <c r="L947" s="17">
        <v>0</v>
      </c>
      <c r="M947" s="17">
        <v>0</v>
      </c>
      <c r="N947" s="17">
        <v>0</v>
      </c>
      <c r="O947" s="17">
        <v>0</v>
      </c>
      <c r="P947" s="17">
        <v>0</v>
      </c>
      <c r="Q947" s="17">
        <v>0</v>
      </c>
      <c r="R947" s="17">
        <v>0</v>
      </c>
      <c r="S947" s="17">
        <v>0</v>
      </c>
      <c r="T947" s="17">
        <v>0</v>
      </c>
      <c r="U947" s="17">
        <v>0</v>
      </c>
      <c r="V947" s="17">
        <v>0</v>
      </c>
      <c r="W947" s="17">
        <v>0</v>
      </c>
      <c r="X947" s="17">
        <v>0</v>
      </c>
      <c r="Y947" s="17">
        <v>0</v>
      </c>
      <c r="Z947" s="17">
        <v>0</v>
      </c>
      <c r="AA947" s="17">
        <v>0</v>
      </c>
      <c r="AB947" s="17">
        <v>0</v>
      </c>
      <c r="AC947" s="17">
        <v>0</v>
      </c>
      <c r="AD947" s="17">
        <v>0</v>
      </c>
    </row>
    <row r="948" spans="1:30" x14ac:dyDescent="0.25">
      <c r="A948" t="s">
        <v>346</v>
      </c>
      <c r="B948" t="s">
        <v>6629</v>
      </c>
      <c r="C948" t="s">
        <v>608</v>
      </c>
      <c r="D948" t="str">
        <f>A948&amp;VLOOKUP("key_separator", Keys!$B:$C, 2, FALSE)&amp;B948&amp;VLOOKUP("key_separator", Keys!$B:$C, 2, FALSE)&amp;C948</f>
        <v>LA|electricity|imports</v>
      </c>
      <c r="E948" s="17">
        <v>0</v>
      </c>
      <c r="F948" s="17">
        <v>0</v>
      </c>
      <c r="G948" s="17">
        <v>0</v>
      </c>
      <c r="H948" s="17">
        <v>0</v>
      </c>
      <c r="I948" s="17">
        <v>0</v>
      </c>
      <c r="J948" s="17">
        <v>0</v>
      </c>
      <c r="K948" s="17">
        <v>0</v>
      </c>
      <c r="L948" s="17">
        <v>0</v>
      </c>
      <c r="M948" s="17">
        <v>0</v>
      </c>
      <c r="N948" s="17">
        <v>0</v>
      </c>
      <c r="O948" s="17">
        <v>0</v>
      </c>
      <c r="P948" s="17">
        <v>0</v>
      </c>
      <c r="Q948" s="17">
        <v>0</v>
      </c>
      <c r="R948" s="17">
        <v>0</v>
      </c>
      <c r="S948" s="17">
        <v>0</v>
      </c>
      <c r="T948" s="17">
        <v>0</v>
      </c>
      <c r="U948" s="17">
        <v>0</v>
      </c>
      <c r="V948" s="17">
        <v>0</v>
      </c>
      <c r="W948" s="17">
        <v>0</v>
      </c>
      <c r="X948" s="17">
        <v>0</v>
      </c>
      <c r="Y948" s="17">
        <v>0</v>
      </c>
      <c r="Z948" s="17">
        <v>0</v>
      </c>
      <c r="AA948" s="17">
        <v>0</v>
      </c>
      <c r="AB948" s="17">
        <v>0</v>
      </c>
      <c r="AC948" s="17">
        <v>0</v>
      </c>
      <c r="AD948" s="17">
        <v>0</v>
      </c>
    </row>
    <row r="949" spans="1:30" x14ac:dyDescent="0.25">
      <c r="A949" t="s">
        <v>346</v>
      </c>
      <c r="B949" t="s">
        <v>6629</v>
      </c>
      <c r="C949" t="s">
        <v>610</v>
      </c>
      <c r="D949" t="str">
        <f>A949&amp;VLOOKUP("key_separator", Keys!$B:$C, 2, FALSE)&amp;B949&amp;VLOOKUP("key_separator", Keys!$B:$C, 2, FALSE)&amp;C949</f>
        <v>LA|electricity|exports</v>
      </c>
      <c r="E949" s="17">
        <v>0</v>
      </c>
      <c r="F949" s="17">
        <v>0</v>
      </c>
      <c r="G949" s="17">
        <v>0</v>
      </c>
      <c r="H949" s="17">
        <v>0</v>
      </c>
      <c r="I949" s="17">
        <v>0</v>
      </c>
      <c r="J949" s="17">
        <v>0</v>
      </c>
      <c r="K949" s="17">
        <v>0</v>
      </c>
      <c r="L949" s="17">
        <v>0</v>
      </c>
      <c r="M949" s="17">
        <v>0</v>
      </c>
      <c r="N949" s="17">
        <v>0</v>
      </c>
      <c r="O949" s="17">
        <v>0</v>
      </c>
      <c r="P949" s="17">
        <v>0</v>
      </c>
      <c r="Q949" s="17">
        <v>0</v>
      </c>
      <c r="R949" s="17">
        <v>0</v>
      </c>
      <c r="S949" s="17">
        <v>0</v>
      </c>
      <c r="T949" s="17">
        <v>0</v>
      </c>
      <c r="U949" s="17">
        <v>0</v>
      </c>
      <c r="V949" s="17">
        <v>0</v>
      </c>
      <c r="W949" s="17">
        <v>0</v>
      </c>
      <c r="X949" s="17">
        <v>0</v>
      </c>
      <c r="Y949" s="17">
        <v>0</v>
      </c>
      <c r="Z949" s="17">
        <v>0</v>
      </c>
      <c r="AA949" s="17">
        <v>0</v>
      </c>
      <c r="AB949" s="17">
        <v>0</v>
      </c>
      <c r="AC949" s="17">
        <v>0</v>
      </c>
      <c r="AD949" s="17">
        <v>0</v>
      </c>
    </row>
    <row r="950" spans="1:30" x14ac:dyDescent="0.25">
      <c r="A950" t="s">
        <v>346</v>
      </c>
      <c r="B950" t="s">
        <v>6610</v>
      </c>
      <c r="C950" t="s">
        <v>605</v>
      </c>
      <c r="D950" t="str">
        <f>A950&amp;VLOOKUP("key_separator", Keys!$B:$C, 2, FALSE)&amp;B950&amp;VLOOKUP("key_separator", Keys!$B:$C, 2, FALSE)&amp;C950</f>
        <v>LA|hard coal|production</v>
      </c>
      <c r="E950" s="17">
        <v>0</v>
      </c>
      <c r="F950" s="17">
        <v>0</v>
      </c>
      <c r="G950" s="17">
        <v>0</v>
      </c>
      <c r="H950" s="17">
        <v>0</v>
      </c>
      <c r="I950" s="17">
        <v>0</v>
      </c>
      <c r="J950" s="17">
        <v>0</v>
      </c>
      <c r="K950" s="17">
        <v>0</v>
      </c>
      <c r="L950" s="17">
        <v>0</v>
      </c>
      <c r="M950" s="17">
        <v>0</v>
      </c>
      <c r="N950" s="17">
        <v>0</v>
      </c>
      <c r="O950" s="17">
        <v>0</v>
      </c>
      <c r="P950" s="17">
        <v>0</v>
      </c>
      <c r="Q950" s="17">
        <v>0</v>
      </c>
      <c r="R950" s="17">
        <v>0</v>
      </c>
      <c r="S950" s="17">
        <v>0</v>
      </c>
      <c r="T950" s="17">
        <v>0</v>
      </c>
      <c r="U950" s="17">
        <v>0</v>
      </c>
      <c r="V950" s="17">
        <v>0</v>
      </c>
      <c r="W950" s="17">
        <v>0</v>
      </c>
      <c r="X950" s="17">
        <v>0</v>
      </c>
      <c r="Y950" s="17">
        <v>0</v>
      </c>
      <c r="Z950" s="17">
        <v>0</v>
      </c>
      <c r="AA950" s="17">
        <v>0</v>
      </c>
      <c r="AB950" s="17">
        <v>0</v>
      </c>
      <c r="AC950" s="17">
        <v>0</v>
      </c>
      <c r="AD950" s="17">
        <v>0</v>
      </c>
    </row>
    <row r="951" spans="1:30" x14ac:dyDescent="0.25">
      <c r="A951" t="s">
        <v>346</v>
      </c>
      <c r="B951" t="s">
        <v>6610</v>
      </c>
      <c r="C951" t="s">
        <v>608</v>
      </c>
      <c r="D951" t="str">
        <f>A951&amp;VLOOKUP("key_separator", Keys!$B:$C, 2, FALSE)&amp;B951&amp;VLOOKUP("key_separator", Keys!$B:$C, 2, FALSE)&amp;C951</f>
        <v>LA|hard coal|imports</v>
      </c>
      <c r="E951" s="17">
        <v>69921000000000</v>
      </c>
      <c r="F951" s="17">
        <v>146234000000000</v>
      </c>
      <c r="G951" s="17">
        <v>137460000000000</v>
      </c>
      <c r="H951" s="17">
        <v>146441000000000</v>
      </c>
      <c r="I951" s="17">
        <v>147204000000000</v>
      </c>
      <c r="J951" s="17">
        <v>180241000000000</v>
      </c>
      <c r="K951" s="17">
        <v>197465000000000</v>
      </c>
      <c r="L951" s="17">
        <v>202846000000000</v>
      </c>
      <c r="M951" s="17">
        <v>205797000000000</v>
      </c>
      <c r="N951" s="17">
        <v>207496000000000</v>
      </c>
      <c r="O951" s="17">
        <v>209305000000000</v>
      </c>
      <c r="P951" s="17">
        <v>211020000000000</v>
      </c>
      <c r="Q951" s="17">
        <v>211234000000000</v>
      </c>
      <c r="R951" s="17">
        <v>212365000000000</v>
      </c>
      <c r="S951" s="17">
        <v>206193000000000</v>
      </c>
      <c r="T951" s="17">
        <v>204872000000000</v>
      </c>
      <c r="U951" s="17">
        <v>200777000000000</v>
      </c>
      <c r="V951" s="17">
        <v>187754000000000</v>
      </c>
      <c r="W951" s="17">
        <v>174381000000000</v>
      </c>
      <c r="X951" s="17">
        <v>163896000000000</v>
      </c>
      <c r="Y951" s="17">
        <v>159884000000000</v>
      </c>
      <c r="Z951" s="17">
        <v>160756000000000</v>
      </c>
      <c r="AA951" s="17">
        <v>162392000000000</v>
      </c>
      <c r="AB951" s="17">
        <v>163104000000000</v>
      </c>
      <c r="AC951" s="17">
        <v>162522000000000</v>
      </c>
      <c r="AD951" s="17">
        <v>161557000000000</v>
      </c>
    </row>
    <row r="952" spans="1:30" x14ac:dyDescent="0.25">
      <c r="A952" t="s">
        <v>346</v>
      </c>
      <c r="B952" t="s">
        <v>6610</v>
      </c>
      <c r="C952" t="s">
        <v>610</v>
      </c>
      <c r="D952" t="str">
        <f>A952&amp;VLOOKUP("key_separator", Keys!$B:$C, 2, FALSE)&amp;B952&amp;VLOOKUP("key_separator", Keys!$B:$C, 2, FALSE)&amp;C952</f>
        <v>LA|hard coal|exports</v>
      </c>
      <c r="E952" s="17">
        <v>0</v>
      </c>
      <c r="F952" s="17">
        <v>0</v>
      </c>
      <c r="G952" s="17">
        <v>0</v>
      </c>
      <c r="H952" s="17">
        <v>0</v>
      </c>
      <c r="I952" s="17">
        <v>0</v>
      </c>
      <c r="J952" s="17">
        <v>0</v>
      </c>
      <c r="K952" s="17">
        <v>0</v>
      </c>
      <c r="L952" s="17">
        <v>0</v>
      </c>
      <c r="M952" s="17">
        <v>0</v>
      </c>
      <c r="N952" s="17">
        <v>0</v>
      </c>
      <c r="O952" s="17">
        <v>0</v>
      </c>
      <c r="P952" s="17">
        <v>0</v>
      </c>
      <c r="Q952" s="17">
        <v>0</v>
      </c>
      <c r="R952" s="17">
        <v>0</v>
      </c>
      <c r="S952" s="17">
        <v>0</v>
      </c>
      <c r="T952" s="17">
        <v>0</v>
      </c>
      <c r="U952" s="17">
        <v>0</v>
      </c>
      <c r="V952" s="17">
        <v>0</v>
      </c>
      <c r="W952" s="17">
        <v>0</v>
      </c>
      <c r="X952" s="17">
        <v>0</v>
      </c>
      <c r="Y952" s="17">
        <v>0</v>
      </c>
      <c r="Z952" s="17">
        <v>0</v>
      </c>
      <c r="AA952" s="17">
        <v>0</v>
      </c>
      <c r="AB952" s="17">
        <v>0</v>
      </c>
      <c r="AC952" s="17">
        <v>0</v>
      </c>
      <c r="AD952" s="17">
        <v>0</v>
      </c>
    </row>
    <row r="953" spans="1:30" x14ac:dyDescent="0.25">
      <c r="A953" t="s">
        <v>346</v>
      </c>
      <c r="B953" t="s">
        <v>6611</v>
      </c>
      <c r="C953" t="s">
        <v>605</v>
      </c>
      <c r="D953" t="str">
        <f>A953&amp;VLOOKUP("key_separator", Keys!$B:$C, 2, FALSE)&amp;B953&amp;VLOOKUP("key_separator", Keys!$B:$C, 2, FALSE)&amp;C953</f>
        <v>LA|natural gas|production</v>
      </c>
      <c r="E953" s="17">
        <v>3731200000000000</v>
      </c>
      <c r="F953" s="17">
        <v>3688360000000000</v>
      </c>
      <c r="G953" s="17">
        <v>3701130000000000</v>
      </c>
      <c r="H953" s="17">
        <v>3771930000000000</v>
      </c>
      <c r="I953" s="17">
        <v>3674740000000000</v>
      </c>
      <c r="J953" s="17">
        <v>3825310000000000</v>
      </c>
      <c r="K953" s="17">
        <v>3976040000000000</v>
      </c>
      <c r="L953" s="17">
        <v>4040610000000000</v>
      </c>
      <c r="M953" s="17">
        <v>4079980000000000</v>
      </c>
      <c r="N953" s="17">
        <v>4130930000000000</v>
      </c>
      <c r="O953" s="17">
        <v>4014730000000000</v>
      </c>
      <c r="P953" s="17">
        <v>3830740000000000</v>
      </c>
      <c r="Q953" s="17">
        <v>3691740000000000</v>
      </c>
      <c r="R953" s="17">
        <v>3633510000000000</v>
      </c>
      <c r="S953" s="17">
        <v>3549060000000000</v>
      </c>
      <c r="T953" s="17">
        <v>3436600000000000</v>
      </c>
      <c r="U953" s="17">
        <v>3360070000000000</v>
      </c>
      <c r="V953" s="17">
        <v>3303250000000000</v>
      </c>
      <c r="W953" s="17">
        <v>3267040000000000</v>
      </c>
      <c r="X953" s="17">
        <v>3330200000000000</v>
      </c>
      <c r="Y953" s="17">
        <v>3386580000000000</v>
      </c>
      <c r="Z953" s="17">
        <v>3422860000000000</v>
      </c>
      <c r="AA953" s="17">
        <v>3470720000000000</v>
      </c>
      <c r="AB953" s="17">
        <v>3475010000000000</v>
      </c>
      <c r="AC953" s="17">
        <v>3494530000000000</v>
      </c>
      <c r="AD953" s="17">
        <v>3472380000000000</v>
      </c>
    </row>
    <row r="954" spans="1:30" x14ac:dyDescent="0.25">
      <c r="A954" t="s">
        <v>346</v>
      </c>
      <c r="B954" t="s">
        <v>6611</v>
      </c>
      <c r="C954" t="s">
        <v>608</v>
      </c>
      <c r="D954" t="str">
        <f>A954&amp;VLOOKUP("key_separator", Keys!$B:$C, 2, FALSE)&amp;B954&amp;VLOOKUP("key_separator", Keys!$B:$C, 2, FALSE)&amp;C954</f>
        <v>LA|natural gas|imports</v>
      </c>
      <c r="E954" s="17">
        <v>5023600000000000</v>
      </c>
      <c r="F954" s="17">
        <v>4897190000000000</v>
      </c>
      <c r="G954" s="17">
        <v>4905930000000000</v>
      </c>
      <c r="H954" s="17">
        <v>4971980000000000</v>
      </c>
      <c r="I954" s="17">
        <v>4900020000000000</v>
      </c>
      <c r="J954" s="17">
        <v>5064550000000000</v>
      </c>
      <c r="K954" s="17">
        <v>5209720000000000</v>
      </c>
      <c r="L954" s="17">
        <v>5300400000000000</v>
      </c>
      <c r="M954" s="17">
        <v>5369900000000000</v>
      </c>
      <c r="N954" s="17">
        <v>5452540000000000</v>
      </c>
      <c r="O954" s="17">
        <v>5407230000000000</v>
      </c>
      <c r="P954" s="17">
        <v>5285570000000000</v>
      </c>
      <c r="Q954" s="17">
        <v>5193530000000000</v>
      </c>
      <c r="R954" s="17">
        <v>5165040000000000</v>
      </c>
      <c r="S954" s="17">
        <v>5101380000000000</v>
      </c>
      <c r="T954" s="17">
        <v>5020350000000000</v>
      </c>
      <c r="U954" s="17">
        <v>4958610000000000</v>
      </c>
      <c r="V954" s="17">
        <v>4919770000000000</v>
      </c>
      <c r="W954" s="17">
        <v>4906410000000000</v>
      </c>
      <c r="X954" s="17">
        <v>4984010000000000</v>
      </c>
      <c r="Y954" s="17">
        <v>5065880000000000</v>
      </c>
      <c r="Z954" s="17">
        <v>5122710000000000</v>
      </c>
      <c r="AA954" s="17">
        <v>5191490000000000</v>
      </c>
      <c r="AB954" s="17">
        <v>5231150000000000</v>
      </c>
      <c r="AC954" s="17">
        <v>5276480000000000</v>
      </c>
      <c r="AD954" s="17">
        <v>5293570000000000</v>
      </c>
    </row>
    <row r="955" spans="1:30" x14ac:dyDescent="0.25">
      <c r="A955" t="s">
        <v>346</v>
      </c>
      <c r="B955" t="s">
        <v>6611</v>
      </c>
      <c r="C955" t="s">
        <v>610</v>
      </c>
      <c r="D955" t="str">
        <f>A955&amp;VLOOKUP("key_separator", Keys!$B:$C, 2, FALSE)&amp;B955&amp;VLOOKUP("key_separator", Keys!$B:$C, 2, FALSE)&amp;C955</f>
        <v>LA|natural gas|exports</v>
      </c>
      <c r="E955" s="17">
        <v>6632050000000000</v>
      </c>
      <c r="F955" s="17">
        <v>6555900000000000</v>
      </c>
      <c r="G955" s="17">
        <v>6578600000000000</v>
      </c>
      <c r="H955" s="17">
        <v>6704450000000000</v>
      </c>
      <c r="I955" s="17">
        <v>6531690000000000</v>
      </c>
      <c r="J955" s="17">
        <v>6799320000000000</v>
      </c>
      <c r="K955" s="17">
        <v>7067250000000000</v>
      </c>
      <c r="L955" s="17">
        <v>7182010000000000</v>
      </c>
      <c r="M955" s="17">
        <v>7252000000000000</v>
      </c>
      <c r="N955" s="17">
        <v>7342560000000000</v>
      </c>
      <c r="O955" s="17">
        <v>7136020000000000</v>
      </c>
      <c r="P955" s="17">
        <v>6808980000000000</v>
      </c>
      <c r="Q955" s="17">
        <v>6561910000000000</v>
      </c>
      <c r="R955" s="17">
        <v>6458410000000000</v>
      </c>
      <c r="S955" s="17">
        <v>6308300000000000</v>
      </c>
      <c r="T955" s="17">
        <v>6108410000000000</v>
      </c>
      <c r="U955" s="17">
        <v>5972370000000000</v>
      </c>
      <c r="V955" s="17">
        <v>5871390000000000</v>
      </c>
      <c r="W955" s="17">
        <v>5807030000000000</v>
      </c>
      <c r="X955" s="17">
        <v>5919290000000000</v>
      </c>
      <c r="Y955" s="17">
        <v>6019500000000000</v>
      </c>
      <c r="Z955" s="17">
        <v>6083980000000000</v>
      </c>
      <c r="AA955" s="17">
        <v>6169060000000000</v>
      </c>
      <c r="AB955" s="17">
        <v>6176670000000000</v>
      </c>
      <c r="AC955" s="17">
        <v>6211380000000000</v>
      </c>
      <c r="AD955" s="17">
        <v>6172010000000000</v>
      </c>
    </row>
    <row r="956" spans="1:30" x14ac:dyDescent="0.25">
      <c r="A956" t="s">
        <v>346</v>
      </c>
      <c r="B956" t="s">
        <v>626</v>
      </c>
      <c r="C956" t="s">
        <v>605</v>
      </c>
      <c r="D956" t="str">
        <f>A956&amp;VLOOKUP("key_separator", Keys!$B:$C, 2, FALSE)&amp;B956&amp;VLOOKUP("key_separator", Keys!$B:$C, 2, FALSE)&amp;C956</f>
        <v>LA|nuclear|production</v>
      </c>
      <c r="E956" s="17">
        <v>0</v>
      </c>
      <c r="F956" s="17">
        <v>0</v>
      </c>
      <c r="G956" s="17">
        <v>0</v>
      </c>
      <c r="H956" s="17">
        <v>0</v>
      </c>
      <c r="I956" s="17">
        <v>0</v>
      </c>
      <c r="J956" s="17">
        <v>0</v>
      </c>
      <c r="K956" s="17">
        <v>0</v>
      </c>
      <c r="L956" s="17">
        <v>0</v>
      </c>
      <c r="M956" s="17">
        <v>0</v>
      </c>
      <c r="N956" s="17">
        <v>0</v>
      </c>
      <c r="O956" s="17">
        <v>0</v>
      </c>
      <c r="P956" s="17">
        <v>0</v>
      </c>
      <c r="Q956" s="17">
        <v>0</v>
      </c>
      <c r="R956" s="17">
        <v>0</v>
      </c>
      <c r="S956" s="17">
        <v>0</v>
      </c>
      <c r="T956" s="17">
        <v>0</v>
      </c>
      <c r="U956" s="17">
        <v>0</v>
      </c>
      <c r="V956" s="17">
        <v>0</v>
      </c>
      <c r="W956" s="17">
        <v>0</v>
      </c>
      <c r="X956" s="17">
        <v>0</v>
      </c>
      <c r="Y956" s="17">
        <v>0</v>
      </c>
      <c r="Z956" s="17">
        <v>0</v>
      </c>
      <c r="AA956" s="17">
        <v>0</v>
      </c>
      <c r="AB956" s="17">
        <v>0</v>
      </c>
      <c r="AC956" s="17">
        <v>0</v>
      </c>
      <c r="AD956" s="17">
        <v>0</v>
      </c>
    </row>
    <row r="957" spans="1:30" x14ac:dyDescent="0.25">
      <c r="A957" t="s">
        <v>346</v>
      </c>
      <c r="B957" t="s">
        <v>626</v>
      </c>
      <c r="C957" t="s">
        <v>608</v>
      </c>
      <c r="D957" t="str">
        <f>A957&amp;VLOOKUP("key_separator", Keys!$B:$C, 2, FALSE)&amp;B957&amp;VLOOKUP("key_separator", Keys!$B:$C, 2, FALSE)&amp;C957</f>
        <v>LA|nuclear|imports</v>
      </c>
      <c r="E957" s="17">
        <v>159298000000000</v>
      </c>
      <c r="F957" s="17">
        <v>156288000000000</v>
      </c>
      <c r="G957" s="17">
        <v>156288000000000</v>
      </c>
      <c r="H957" s="17">
        <v>156288000000000</v>
      </c>
      <c r="I957" s="17">
        <v>156288000000000</v>
      </c>
      <c r="J957" s="17">
        <v>156288000000000</v>
      </c>
      <c r="K957" s="17">
        <v>156288000000000</v>
      </c>
      <c r="L957" s="17">
        <v>156288000000000</v>
      </c>
      <c r="M957" s="17">
        <v>156288000000000</v>
      </c>
      <c r="N957" s="17">
        <v>156288000000000</v>
      </c>
      <c r="O957" s="17">
        <v>156288000000000</v>
      </c>
      <c r="P957" s="17">
        <v>156288000000000</v>
      </c>
      <c r="Q957" s="17">
        <v>156288000000000</v>
      </c>
      <c r="R957" s="17">
        <v>156288000000000</v>
      </c>
      <c r="S957" s="17">
        <v>156288000000000</v>
      </c>
      <c r="T957" s="17">
        <v>156288000000000</v>
      </c>
      <c r="U957" s="17">
        <v>156288000000000</v>
      </c>
      <c r="V957" s="17">
        <v>156288000000000</v>
      </c>
      <c r="W957" s="17">
        <v>156288000000000</v>
      </c>
      <c r="X957" s="17">
        <v>156288000000000</v>
      </c>
      <c r="Y957" s="17">
        <v>156288000000000</v>
      </c>
      <c r="Z957" s="17">
        <v>156288000000000</v>
      </c>
      <c r="AA957" s="17">
        <v>156288000000000</v>
      </c>
      <c r="AB957" s="17">
        <v>156288000000000</v>
      </c>
      <c r="AC957" s="17">
        <v>156288000000000</v>
      </c>
      <c r="AD957" s="17">
        <v>156288000000000</v>
      </c>
    </row>
    <row r="958" spans="1:30" x14ac:dyDescent="0.25">
      <c r="A958" t="s">
        <v>346</v>
      </c>
      <c r="B958" t="s">
        <v>626</v>
      </c>
      <c r="C958" t="s">
        <v>610</v>
      </c>
      <c r="D958" t="str">
        <f>A958&amp;VLOOKUP("key_separator", Keys!$B:$C, 2, FALSE)&amp;B958&amp;VLOOKUP("key_separator", Keys!$B:$C, 2, FALSE)&amp;C958</f>
        <v>LA|nuclear|exports</v>
      </c>
      <c r="E958" s="17">
        <v>0</v>
      </c>
      <c r="F958" s="17">
        <v>0</v>
      </c>
      <c r="G958" s="17">
        <v>0</v>
      </c>
      <c r="H958" s="17">
        <v>0</v>
      </c>
      <c r="I958" s="17">
        <v>0</v>
      </c>
      <c r="J958" s="17">
        <v>0</v>
      </c>
      <c r="K958" s="17">
        <v>0</v>
      </c>
      <c r="L958" s="17">
        <v>0</v>
      </c>
      <c r="M958" s="17">
        <v>0</v>
      </c>
      <c r="N958" s="17">
        <v>0</v>
      </c>
      <c r="O958" s="17">
        <v>0</v>
      </c>
      <c r="P958" s="17">
        <v>0</v>
      </c>
      <c r="Q958" s="17">
        <v>0</v>
      </c>
      <c r="R958" s="17">
        <v>0</v>
      </c>
      <c r="S958" s="17">
        <v>0</v>
      </c>
      <c r="T958" s="17">
        <v>0</v>
      </c>
      <c r="U958" s="17">
        <v>0</v>
      </c>
      <c r="V958" s="17">
        <v>0</v>
      </c>
      <c r="W958" s="17">
        <v>0</v>
      </c>
      <c r="X958" s="17">
        <v>0</v>
      </c>
      <c r="Y958" s="17">
        <v>0</v>
      </c>
      <c r="Z958" s="17">
        <v>0</v>
      </c>
      <c r="AA958" s="17">
        <v>0</v>
      </c>
      <c r="AB958" s="17">
        <v>0</v>
      </c>
      <c r="AC958" s="17">
        <v>0</v>
      </c>
      <c r="AD958" s="17">
        <v>0</v>
      </c>
    </row>
    <row r="959" spans="1:30" x14ac:dyDescent="0.25">
      <c r="A959" t="s">
        <v>346</v>
      </c>
      <c r="B959" t="s">
        <v>6630</v>
      </c>
      <c r="C959" t="s">
        <v>605</v>
      </c>
      <c r="D959" t="str">
        <f>A959&amp;VLOOKUP("key_separator", Keys!$B:$C, 2, FALSE)&amp;B959&amp;VLOOKUP("key_separator", Keys!$B:$C, 2, FALSE)&amp;C959</f>
        <v>LA|hydro|production</v>
      </c>
      <c r="E959" s="17">
        <v>0</v>
      </c>
      <c r="F959" s="17">
        <v>0</v>
      </c>
      <c r="G959" s="17">
        <v>0</v>
      </c>
      <c r="H959" s="17">
        <v>0</v>
      </c>
      <c r="I959" s="17">
        <v>0</v>
      </c>
      <c r="J959" s="17">
        <v>0</v>
      </c>
      <c r="K959" s="17">
        <v>0</v>
      </c>
      <c r="L959" s="17">
        <v>0</v>
      </c>
      <c r="M959" s="17">
        <v>0</v>
      </c>
      <c r="N959" s="17">
        <v>0</v>
      </c>
      <c r="O959" s="17">
        <v>0</v>
      </c>
      <c r="P959" s="17">
        <v>0</v>
      </c>
      <c r="Q959" s="17">
        <v>0</v>
      </c>
      <c r="R959" s="17">
        <v>0</v>
      </c>
      <c r="S959" s="17">
        <v>0</v>
      </c>
      <c r="T959" s="17">
        <v>0</v>
      </c>
      <c r="U959" s="17">
        <v>0</v>
      </c>
      <c r="V959" s="17">
        <v>0</v>
      </c>
      <c r="W959" s="17">
        <v>0</v>
      </c>
      <c r="X959" s="17">
        <v>0</v>
      </c>
      <c r="Y959" s="17">
        <v>0</v>
      </c>
      <c r="Z959" s="17">
        <v>0</v>
      </c>
      <c r="AA959" s="17">
        <v>0</v>
      </c>
      <c r="AB959" s="17">
        <v>0</v>
      </c>
      <c r="AC959" s="17">
        <v>0</v>
      </c>
      <c r="AD959" s="17">
        <v>0</v>
      </c>
    </row>
    <row r="960" spans="1:30" x14ac:dyDescent="0.25">
      <c r="A960" t="s">
        <v>346</v>
      </c>
      <c r="B960" t="s">
        <v>6630</v>
      </c>
      <c r="C960" t="s">
        <v>608</v>
      </c>
      <c r="D960" t="str">
        <f>A960&amp;VLOOKUP("key_separator", Keys!$B:$C, 2, FALSE)&amp;B960&amp;VLOOKUP("key_separator", Keys!$B:$C, 2, FALSE)&amp;C960</f>
        <v>LA|hydro|imports</v>
      </c>
      <c r="E960" s="17">
        <v>0</v>
      </c>
      <c r="F960" s="17">
        <v>0</v>
      </c>
      <c r="G960" s="17">
        <v>0</v>
      </c>
      <c r="H960" s="17">
        <v>0</v>
      </c>
      <c r="I960" s="17">
        <v>0</v>
      </c>
      <c r="J960" s="17">
        <v>0</v>
      </c>
      <c r="K960" s="17">
        <v>0</v>
      </c>
      <c r="L960" s="17">
        <v>0</v>
      </c>
      <c r="M960" s="17">
        <v>0</v>
      </c>
      <c r="N960" s="17">
        <v>0</v>
      </c>
      <c r="O960" s="17">
        <v>0</v>
      </c>
      <c r="P960" s="17">
        <v>0</v>
      </c>
      <c r="Q960" s="17">
        <v>0</v>
      </c>
      <c r="R960" s="17">
        <v>0</v>
      </c>
      <c r="S960" s="17">
        <v>0</v>
      </c>
      <c r="T960" s="17">
        <v>0</v>
      </c>
      <c r="U960" s="17">
        <v>0</v>
      </c>
      <c r="V960" s="17">
        <v>0</v>
      </c>
      <c r="W960" s="17">
        <v>0</v>
      </c>
      <c r="X960" s="17">
        <v>0</v>
      </c>
      <c r="Y960" s="17">
        <v>0</v>
      </c>
      <c r="Z960" s="17">
        <v>0</v>
      </c>
      <c r="AA960" s="17">
        <v>0</v>
      </c>
      <c r="AB960" s="17">
        <v>0</v>
      </c>
      <c r="AC960" s="17">
        <v>0</v>
      </c>
      <c r="AD960" s="17">
        <v>0</v>
      </c>
    </row>
    <row r="961" spans="1:30" x14ac:dyDescent="0.25">
      <c r="A961" t="s">
        <v>346</v>
      </c>
      <c r="B961" t="s">
        <v>6630</v>
      </c>
      <c r="C961" t="s">
        <v>610</v>
      </c>
      <c r="D961" t="str">
        <f>A961&amp;VLOOKUP("key_separator", Keys!$B:$C, 2, FALSE)&amp;B961&amp;VLOOKUP("key_separator", Keys!$B:$C, 2, FALSE)&amp;C961</f>
        <v>LA|hydro|exports</v>
      </c>
      <c r="E961" s="17">
        <v>0</v>
      </c>
      <c r="F961" s="17">
        <v>0</v>
      </c>
      <c r="G961" s="17">
        <v>0</v>
      </c>
      <c r="H961" s="17">
        <v>0</v>
      </c>
      <c r="I961" s="17">
        <v>0</v>
      </c>
      <c r="J961" s="17">
        <v>0</v>
      </c>
      <c r="K961" s="17">
        <v>0</v>
      </c>
      <c r="L961" s="17">
        <v>0</v>
      </c>
      <c r="M961" s="17">
        <v>0</v>
      </c>
      <c r="N961" s="17">
        <v>0</v>
      </c>
      <c r="O961" s="17">
        <v>0</v>
      </c>
      <c r="P961" s="17">
        <v>0</v>
      </c>
      <c r="Q961" s="17">
        <v>0</v>
      </c>
      <c r="R961" s="17">
        <v>0</v>
      </c>
      <c r="S961" s="17">
        <v>0</v>
      </c>
      <c r="T961" s="17">
        <v>0</v>
      </c>
      <c r="U961" s="17">
        <v>0</v>
      </c>
      <c r="V961" s="17">
        <v>0</v>
      </c>
      <c r="W961" s="17">
        <v>0</v>
      </c>
      <c r="X961" s="17">
        <v>0</v>
      </c>
      <c r="Y961" s="17">
        <v>0</v>
      </c>
      <c r="Z961" s="17">
        <v>0</v>
      </c>
      <c r="AA961" s="17">
        <v>0</v>
      </c>
      <c r="AB961" s="17">
        <v>0</v>
      </c>
      <c r="AC961" s="17">
        <v>0</v>
      </c>
      <c r="AD961" s="17">
        <v>0</v>
      </c>
    </row>
    <row r="962" spans="1:30" x14ac:dyDescent="0.25">
      <c r="A962" t="s">
        <v>346</v>
      </c>
      <c r="B962" t="s">
        <v>6631</v>
      </c>
      <c r="C962" t="s">
        <v>605</v>
      </c>
      <c r="D962" t="str">
        <f>A962&amp;VLOOKUP("key_separator", Keys!$B:$C, 2, FALSE)&amp;B962&amp;VLOOKUP("key_separator", Keys!$B:$C, 2, FALSE)&amp;C962</f>
        <v>LA|wind|production</v>
      </c>
      <c r="E962" s="17">
        <v>0</v>
      </c>
      <c r="F962" s="17">
        <v>0</v>
      </c>
      <c r="G962" s="17">
        <v>0</v>
      </c>
      <c r="H962" s="17">
        <v>0</v>
      </c>
      <c r="I962" s="17">
        <v>0</v>
      </c>
      <c r="J962" s="17">
        <v>0</v>
      </c>
      <c r="K962" s="17">
        <v>0</v>
      </c>
      <c r="L962" s="17">
        <v>0</v>
      </c>
      <c r="M962" s="17">
        <v>0</v>
      </c>
      <c r="N962" s="17">
        <v>0</v>
      </c>
      <c r="O962" s="17">
        <v>0</v>
      </c>
      <c r="P962" s="17">
        <v>0</v>
      </c>
      <c r="Q962" s="17">
        <v>0</v>
      </c>
      <c r="R962" s="17">
        <v>0</v>
      </c>
      <c r="S962" s="17">
        <v>0</v>
      </c>
      <c r="T962" s="17">
        <v>0</v>
      </c>
      <c r="U962" s="17">
        <v>0</v>
      </c>
      <c r="V962" s="17">
        <v>0</v>
      </c>
      <c r="W962" s="17">
        <v>0</v>
      </c>
      <c r="X962" s="17">
        <v>0</v>
      </c>
      <c r="Y962" s="17">
        <v>0</v>
      </c>
      <c r="Z962" s="17">
        <v>0</v>
      </c>
      <c r="AA962" s="17">
        <v>0</v>
      </c>
      <c r="AB962" s="17">
        <v>0</v>
      </c>
      <c r="AC962" s="17">
        <v>0</v>
      </c>
      <c r="AD962" s="17">
        <v>0</v>
      </c>
    </row>
    <row r="963" spans="1:30" x14ac:dyDescent="0.25">
      <c r="A963" t="s">
        <v>346</v>
      </c>
      <c r="B963" t="s">
        <v>6631</v>
      </c>
      <c r="C963" t="s">
        <v>608</v>
      </c>
      <c r="D963" t="str">
        <f>A963&amp;VLOOKUP("key_separator", Keys!$B:$C, 2, FALSE)&amp;B963&amp;VLOOKUP("key_separator", Keys!$B:$C, 2, FALSE)&amp;C963</f>
        <v>LA|wind|imports</v>
      </c>
      <c r="E963" s="17">
        <v>0</v>
      </c>
      <c r="F963" s="17">
        <v>0</v>
      </c>
      <c r="G963" s="17">
        <v>0</v>
      </c>
      <c r="H963" s="17">
        <v>0</v>
      </c>
      <c r="I963" s="17">
        <v>0</v>
      </c>
      <c r="J963" s="17">
        <v>0</v>
      </c>
      <c r="K963" s="17">
        <v>0</v>
      </c>
      <c r="L963" s="17">
        <v>0</v>
      </c>
      <c r="M963" s="17">
        <v>0</v>
      </c>
      <c r="N963" s="17">
        <v>0</v>
      </c>
      <c r="O963" s="17">
        <v>0</v>
      </c>
      <c r="P963" s="17">
        <v>0</v>
      </c>
      <c r="Q963" s="17">
        <v>0</v>
      </c>
      <c r="R963" s="17">
        <v>0</v>
      </c>
      <c r="S963" s="17">
        <v>0</v>
      </c>
      <c r="T963" s="17">
        <v>0</v>
      </c>
      <c r="U963" s="17">
        <v>0</v>
      </c>
      <c r="V963" s="17">
        <v>0</v>
      </c>
      <c r="W963" s="17">
        <v>0</v>
      </c>
      <c r="X963" s="17">
        <v>0</v>
      </c>
      <c r="Y963" s="17">
        <v>0</v>
      </c>
      <c r="Z963" s="17">
        <v>0</v>
      </c>
      <c r="AA963" s="17">
        <v>0</v>
      </c>
      <c r="AB963" s="17">
        <v>0</v>
      </c>
      <c r="AC963" s="17">
        <v>0</v>
      </c>
      <c r="AD963" s="17">
        <v>0</v>
      </c>
    </row>
    <row r="964" spans="1:30" x14ac:dyDescent="0.25">
      <c r="A964" t="s">
        <v>346</v>
      </c>
      <c r="B964" t="s">
        <v>6631</v>
      </c>
      <c r="C964" t="s">
        <v>610</v>
      </c>
      <c r="D964" t="str">
        <f>A964&amp;VLOOKUP("key_separator", Keys!$B:$C, 2, FALSE)&amp;B964&amp;VLOOKUP("key_separator", Keys!$B:$C, 2, FALSE)&amp;C964</f>
        <v>LA|wind|exports</v>
      </c>
      <c r="E964" s="17">
        <v>0</v>
      </c>
      <c r="F964" s="17">
        <v>0</v>
      </c>
      <c r="G964" s="17">
        <v>0</v>
      </c>
      <c r="H964" s="17">
        <v>0</v>
      </c>
      <c r="I964" s="17">
        <v>0</v>
      </c>
      <c r="J964" s="17">
        <v>0</v>
      </c>
      <c r="K964" s="17">
        <v>0</v>
      </c>
      <c r="L964" s="17">
        <v>0</v>
      </c>
      <c r="M964" s="17">
        <v>0</v>
      </c>
      <c r="N964" s="17">
        <v>0</v>
      </c>
      <c r="O964" s="17">
        <v>0</v>
      </c>
      <c r="P964" s="17">
        <v>0</v>
      </c>
      <c r="Q964" s="17">
        <v>0</v>
      </c>
      <c r="R964" s="17">
        <v>0</v>
      </c>
      <c r="S964" s="17">
        <v>0</v>
      </c>
      <c r="T964" s="17">
        <v>0</v>
      </c>
      <c r="U964" s="17">
        <v>0</v>
      </c>
      <c r="V964" s="17">
        <v>0</v>
      </c>
      <c r="W964" s="17">
        <v>0</v>
      </c>
      <c r="X964" s="17">
        <v>0</v>
      </c>
      <c r="Y964" s="17">
        <v>0</v>
      </c>
      <c r="Z964" s="17">
        <v>0</v>
      </c>
      <c r="AA964" s="17">
        <v>0</v>
      </c>
      <c r="AB964" s="17">
        <v>0</v>
      </c>
      <c r="AC964" s="17">
        <v>0</v>
      </c>
      <c r="AD964" s="17">
        <v>0</v>
      </c>
    </row>
    <row r="965" spans="1:30" x14ac:dyDescent="0.25">
      <c r="A965" t="s">
        <v>346</v>
      </c>
      <c r="B965" t="s">
        <v>6632</v>
      </c>
      <c r="C965" t="s">
        <v>605</v>
      </c>
      <c r="D965" t="str">
        <f>A965&amp;VLOOKUP("key_separator", Keys!$B:$C, 2, FALSE)&amp;B965&amp;VLOOKUP("key_separator", Keys!$B:$C, 2, FALSE)&amp;C965</f>
        <v>LA|solar|production</v>
      </c>
      <c r="E965" s="17">
        <v>0</v>
      </c>
      <c r="F965" s="17">
        <v>0</v>
      </c>
      <c r="G965" s="17">
        <v>0</v>
      </c>
      <c r="H965" s="17">
        <v>0</v>
      </c>
      <c r="I965" s="17">
        <v>0</v>
      </c>
      <c r="J965" s="17">
        <v>0</v>
      </c>
      <c r="K965" s="17">
        <v>0</v>
      </c>
      <c r="L965" s="17">
        <v>0</v>
      </c>
      <c r="M965" s="17">
        <v>0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7">
        <v>0</v>
      </c>
      <c r="U965" s="17">
        <v>0</v>
      </c>
      <c r="V965" s="17">
        <v>0</v>
      </c>
      <c r="W965" s="17">
        <v>0</v>
      </c>
      <c r="X965" s="17">
        <v>0</v>
      </c>
      <c r="Y965" s="17">
        <v>0</v>
      </c>
      <c r="Z965" s="17">
        <v>0</v>
      </c>
      <c r="AA965" s="17">
        <v>0</v>
      </c>
      <c r="AB965" s="17">
        <v>0</v>
      </c>
      <c r="AC965" s="17">
        <v>0</v>
      </c>
      <c r="AD965" s="17">
        <v>0</v>
      </c>
    </row>
    <row r="966" spans="1:30" x14ac:dyDescent="0.25">
      <c r="A966" t="s">
        <v>346</v>
      </c>
      <c r="B966" t="s">
        <v>6632</v>
      </c>
      <c r="C966" t="s">
        <v>608</v>
      </c>
      <c r="D966" t="str">
        <f>A966&amp;VLOOKUP("key_separator", Keys!$B:$C, 2, FALSE)&amp;B966&amp;VLOOKUP("key_separator", Keys!$B:$C, 2, FALSE)&amp;C966</f>
        <v>LA|solar|imports</v>
      </c>
      <c r="E966" s="17">
        <v>0</v>
      </c>
      <c r="F966" s="17">
        <v>0</v>
      </c>
      <c r="G966" s="17">
        <v>0</v>
      </c>
      <c r="H966" s="17">
        <v>0</v>
      </c>
      <c r="I966" s="17">
        <v>0</v>
      </c>
      <c r="J966" s="17">
        <v>0</v>
      </c>
      <c r="K966" s="17">
        <v>0</v>
      </c>
      <c r="L966" s="17">
        <v>0</v>
      </c>
      <c r="M966" s="17">
        <v>0</v>
      </c>
      <c r="N966" s="17">
        <v>0</v>
      </c>
      <c r="O966" s="17">
        <v>0</v>
      </c>
      <c r="P966" s="17">
        <v>0</v>
      </c>
      <c r="Q966" s="17">
        <v>0</v>
      </c>
      <c r="R966" s="17">
        <v>0</v>
      </c>
      <c r="S966" s="17">
        <v>0</v>
      </c>
      <c r="T966" s="17">
        <v>0</v>
      </c>
      <c r="U966" s="17">
        <v>0</v>
      </c>
      <c r="V966" s="17">
        <v>0</v>
      </c>
      <c r="W966" s="17">
        <v>0</v>
      </c>
      <c r="X966" s="17">
        <v>0</v>
      </c>
      <c r="Y966" s="17">
        <v>0</v>
      </c>
      <c r="Z966" s="17">
        <v>0</v>
      </c>
      <c r="AA966" s="17">
        <v>0</v>
      </c>
      <c r="AB966" s="17">
        <v>0</v>
      </c>
      <c r="AC966" s="17">
        <v>0</v>
      </c>
      <c r="AD966" s="17">
        <v>0</v>
      </c>
    </row>
    <row r="967" spans="1:30" x14ac:dyDescent="0.25">
      <c r="A967" t="s">
        <v>346</v>
      </c>
      <c r="B967" t="s">
        <v>6632</v>
      </c>
      <c r="C967" t="s">
        <v>610</v>
      </c>
      <c r="D967" t="str">
        <f>A967&amp;VLOOKUP("key_separator", Keys!$B:$C, 2, FALSE)&amp;B967&amp;VLOOKUP("key_separator", Keys!$B:$C, 2, FALSE)&amp;C967</f>
        <v>LA|solar|exports</v>
      </c>
      <c r="E967" s="17">
        <v>0</v>
      </c>
      <c r="F967" s="17">
        <v>0</v>
      </c>
      <c r="G967" s="17">
        <v>0</v>
      </c>
      <c r="H967" s="17">
        <v>0</v>
      </c>
      <c r="I967" s="17">
        <v>0</v>
      </c>
      <c r="J967" s="17">
        <v>0</v>
      </c>
      <c r="K967" s="17">
        <v>0</v>
      </c>
      <c r="L967" s="17">
        <v>0</v>
      </c>
      <c r="M967" s="17">
        <v>0</v>
      </c>
      <c r="N967" s="17">
        <v>0</v>
      </c>
      <c r="O967" s="17">
        <v>0</v>
      </c>
      <c r="P967" s="17">
        <v>0</v>
      </c>
      <c r="Q967" s="17">
        <v>0</v>
      </c>
      <c r="R967" s="17">
        <v>0</v>
      </c>
      <c r="S967" s="17">
        <v>0</v>
      </c>
      <c r="T967" s="17">
        <v>0</v>
      </c>
      <c r="U967" s="17">
        <v>0</v>
      </c>
      <c r="V967" s="17">
        <v>0</v>
      </c>
      <c r="W967" s="17">
        <v>0</v>
      </c>
      <c r="X967" s="17">
        <v>0</v>
      </c>
      <c r="Y967" s="17">
        <v>0</v>
      </c>
      <c r="Z967" s="17">
        <v>0</v>
      </c>
      <c r="AA967" s="17">
        <v>0</v>
      </c>
      <c r="AB967" s="17">
        <v>0</v>
      </c>
      <c r="AC967" s="17">
        <v>0</v>
      </c>
      <c r="AD967" s="17">
        <v>0</v>
      </c>
    </row>
    <row r="968" spans="1:30" x14ac:dyDescent="0.25">
      <c r="A968" t="s">
        <v>346</v>
      </c>
      <c r="B968" t="s">
        <v>6615</v>
      </c>
      <c r="C968" t="s">
        <v>605</v>
      </c>
      <c r="D968" t="str">
        <f>A968&amp;VLOOKUP("key_separator", Keys!$B:$C, 2, FALSE)&amp;B968&amp;VLOOKUP("key_separator", Keys!$B:$C, 2, FALSE)&amp;C968</f>
        <v>LA|biomass|production</v>
      </c>
      <c r="E968" s="17">
        <v>20518800000000</v>
      </c>
      <c r="F968" s="17">
        <v>20518800000000</v>
      </c>
      <c r="G968" s="17">
        <v>20518800000000</v>
      </c>
      <c r="H968" s="17">
        <v>20518800000000</v>
      </c>
      <c r="I968" s="17">
        <v>20518800000000</v>
      </c>
      <c r="J968" s="17">
        <v>20518800000000</v>
      </c>
      <c r="K968" s="17">
        <v>20518800000000</v>
      </c>
      <c r="L968" s="17">
        <v>20518800000000</v>
      </c>
      <c r="M968" s="17">
        <v>20518800000000</v>
      </c>
      <c r="N968" s="17">
        <v>20518800000000</v>
      </c>
      <c r="O968" s="17">
        <v>20518800000000</v>
      </c>
      <c r="P968" s="17">
        <v>20518800000000</v>
      </c>
      <c r="Q968" s="17">
        <v>20518800000000</v>
      </c>
      <c r="R968" s="17">
        <v>20518800000000</v>
      </c>
      <c r="S968" s="17">
        <v>20518800000000</v>
      </c>
      <c r="T968" s="17">
        <v>20518800000000</v>
      </c>
      <c r="U968" s="17">
        <v>20518800000000</v>
      </c>
      <c r="V968" s="17">
        <v>20518800000000</v>
      </c>
      <c r="W968" s="17">
        <v>20518800000000</v>
      </c>
      <c r="X968" s="17">
        <v>20518800000000</v>
      </c>
      <c r="Y968" s="17">
        <v>20518800000000</v>
      </c>
      <c r="Z968" s="17">
        <v>20518800000000</v>
      </c>
      <c r="AA968" s="17">
        <v>20518800000000</v>
      </c>
      <c r="AB968" s="17">
        <v>20518800000000</v>
      </c>
      <c r="AC968" s="17">
        <v>20518800000000</v>
      </c>
      <c r="AD968" s="17">
        <v>20518800000000</v>
      </c>
    </row>
    <row r="969" spans="1:30" x14ac:dyDescent="0.25">
      <c r="A969" t="s">
        <v>346</v>
      </c>
      <c r="B969" t="s">
        <v>6615</v>
      </c>
      <c r="C969" t="s">
        <v>608</v>
      </c>
      <c r="D969" t="str">
        <f>A969&amp;VLOOKUP("key_separator", Keys!$B:$C, 2, FALSE)&amp;B969&amp;VLOOKUP("key_separator", Keys!$B:$C, 2, FALSE)&amp;C969</f>
        <v>LA|biomass|imports</v>
      </c>
      <c r="E969" s="17">
        <v>107145000000000</v>
      </c>
      <c r="F969" s="17">
        <v>115096000000000</v>
      </c>
      <c r="G969" s="17">
        <v>111711000000000</v>
      </c>
      <c r="H969" s="17">
        <v>109500000000000</v>
      </c>
      <c r="I969" s="17">
        <v>107415000000000</v>
      </c>
      <c r="J969" s="17">
        <v>105767000000000</v>
      </c>
      <c r="K969" s="17">
        <v>104513000000000</v>
      </c>
      <c r="L969" s="17">
        <v>104282000000000</v>
      </c>
      <c r="M969" s="17">
        <v>104728000000000</v>
      </c>
      <c r="N969" s="17">
        <v>105259000000000</v>
      </c>
      <c r="O969" s="17">
        <v>105819000000000</v>
      </c>
      <c r="P969" s="17">
        <v>106422000000000</v>
      </c>
      <c r="Q969" s="17">
        <v>108059000000000</v>
      </c>
      <c r="R969" s="17">
        <v>110121000000000</v>
      </c>
      <c r="S969" s="17">
        <v>111903000000000</v>
      </c>
      <c r="T969" s="17">
        <v>114304000000000</v>
      </c>
      <c r="U969" s="17">
        <v>116926000000000</v>
      </c>
      <c r="V969" s="17">
        <v>120529000000000</v>
      </c>
      <c r="W969" s="17">
        <v>124116000000000</v>
      </c>
      <c r="X969" s="17">
        <v>128052000000000</v>
      </c>
      <c r="Y969" s="17">
        <v>132691000000000</v>
      </c>
      <c r="Z969" s="17">
        <v>137626000000000</v>
      </c>
      <c r="AA969" s="17">
        <v>142897000000000</v>
      </c>
      <c r="AB969" s="17">
        <v>147834000000000</v>
      </c>
      <c r="AC969" s="17">
        <v>153752000000000</v>
      </c>
      <c r="AD969" s="17">
        <v>159661000000000</v>
      </c>
    </row>
    <row r="970" spans="1:30" x14ac:dyDescent="0.25">
      <c r="A970" t="s">
        <v>346</v>
      </c>
      <c r="B970" t="s">
        <v>6615</v>
      </c>
      <c r="C970" t="s">
        <v>610</v>
      </c>
      <c r="D970" t="str">
        <f>A970&amp;VLOOKUP("key_separator", Keys!$B:$C, 2, FALSE)&amp;B970&amp;VLOOKUP("key_separator", Keys!$B:$C, 2, FALSE)&amp;C970</f>
        <v>LA|biomass|exports</v>
      </c>
      <c r="E970" s="17">
        <v>0</v>
      </c>
      <c r="F970" s="17">
        <v>0</v>
      </c>
      <c r="G970" s="17">
        <v>0</v>
      </c>
      <c r="H970" s="17">
        <v>0</v>
      </c>
      <c r="I970" s="17">
        <v>0</v>
      </c>
      <c r="J970" s="17">
        <v>0</v>
      </c>
      <c r="K970" s="17">
        <v>0</v>
      </c>
      <c r="L970" s="17">
        <v>0</v>
      </c>
      <c r="M970" s="17">
        <v>0</v>
      </c>
      <c r="N970" s="17">
        <v>0</v>
      </c>
      <c r="O970" s="17">
        <v>0</v>
      </c>
      <c r="P970" s="17">
        <v>0</v>
      </c>
      <c r="Q970" s="17">
        <v>0</v>
      </c>
      <c r="R970" s="17">
        <v>0</v>
      </c>
      <c r="S970" s="17">
        <v>0</v>
      </c>
      <c r="T970" s="17">
        <v>0</v>
      </c>
      <c r="U970" s="17">
        <v>0</v>
      </c>
      <c r="V970" s="17">
        <v>0</v>
      </c>
      <c r="W970" s="17">
        <v>0</v>
      </c>
      <c r="X970" s="17">
        <v>0</v>
      </c>
      <c r="Y970" s="17">
        <v>0</v>
      </c>
      <c r="Z970" s="17">
        <v>0</v>
      </c>
      <c r="AA970" s="17">
        <v>0</v>
      </c>
      <c r="AB970" s="17">
        <v>0</v>
      </c>
      <c r="AC970" s="17">
        <v>0</v>
      </c>
      <c r="AD970" s="17">
        <v>0</v>
      </c>
    </row>
    <row r="971" spans="1:30" x14ac:dyDescent="0.25">
      <c r="A971" t="s">
        <v>346</v>
      </c>
      <c r="B971" t="s">
        <v>6616</v>
      </c>
      <c r="C971" t="s">
        <v>605</v>
      </c>
      <c r="D971" t="str">
        <f>A971&amp;VLOOKUP("key_separator", Keys!$B:$C, 2, FALSE)&amp;B971&amp;VLOOKUP("key_separator", Keys!$B:$C, 2, FALSE)&amp;C971</f>
        <v>LA|petroleum gasoline|production</v>
      </c>
      <c r="E971" s="17">
        <v>2894660000000000</v>
      </c>
      <c r="F971" s="17">
        <v>2824500000000000</v>
      </c>
      <c r="G971" s="17">
        <v>2843050000000000</v>
      </c>
      <c r="H971" s="17">
        <v>2867060000000000</v>
      </c>
      <c r="I971" s="17">
        <v>2891120000000000</v>
      </c>
      <c r="J971" s="17">
        <v>2907640000000000</v>
      </c>
      <c r="K971" s="17">
        <v>2903900000000000</v>
      </c>
      <c r="L971" s="17">
        <v>2929650000000000</v>
      </c>
      <c r="M971" s="17">
        <v>2921070000000000</v>
      </c>
      <c r="N971" s="17">
        <v>2907930000000000</v>
      </c>
      <c r="O971" s="17">
        <v>2914100000000000</v>
      </c>
      <c r="P971" s="17">
        <v>2904710000000000</v>
      </c>
      <c r="Q971" s="17">
        <v>2906490000000000</v>
      </c>
      <c r="R971" s="17">
        <v>2922780000000000</v>
      </c>
      <c r="S971" s="17">
        <v>2904600000000000</v>
      </c>
      <c r="T971" s="17">
        <v>2929140000000000</v>
      </c>
      <c r="U971" s="17">
        <v>2938330000000000</v>
      </c>
      <c r="V971" s="17">
        <v>2947880000000000</v>
      </c>
      <c r="W971" s="17">
        <v>2948310000000000</v>
      </c>
      <c r="X971" s="17">
        <v>2944590000000000</v>
      </c>
      <c r="Y971" s="17">
        <v>2939420000000000</v>
      </c>
      <c r="Z971" s="17">
        <v>2917320000000000</v>
      </c>
      <c r="AA971" s="17">
        <v>2929140000000000</v>
      </c>
      <c r="AB971" s="17">
        <v>2923050000000000</v>
      </c>
      <c r="AC971" s="17">
        <v>2932260000000000</v>
      </c>
      <c r="AD971" s="17">
        <v>2918130000000000</v>
      </c>
    </row>
    <row r="972" spans="1:30" x14ac:dyDescent="0.25">
      <c r="A972" t="s">
        <v>346</v>
      </c>
      <c r="B972" t="s">
        <v>6616</v>
      </c>
      <c r="C972" t="s">
        <v>608</v>
      </c>
      <c r="D972" t="str">
        <f>A972&amp;VLOOKUP("key_separator", Keys!$B:$C, 2, FALSE)&amp;B972&amp;VLOOKUP("key_separator", Keys!$B:$C, 2, FALSE)&amp;C972</f>
        <v>LA|petroleum gasoline|imports</v>
      </c>
      <c r="E972" s="17">
        <v>13516900000000</v>
      </c>
      <c r="F972" s="17">
        <v>13382600000000</v>
      </c>
      <c r="G972" s="17">
        <v>13300700000000</v>
      </c>
      <c r="H972" s="17">
        <v>13161900000000</v>
      </c>
      <c r="I972" s="17">
        <v>13049500000000</v>
      </c>
      <c r="J972" s="17">
        <v>12919300000000</v>
      </c>
      <c r="K972" s="17">
        <v>12717700000000</v>
      </c>
      <c r="L972" s="17">
        <v>12511900000000</v>
      </c>
      <c r="M972" s="17">
        <v>12263600000000</v>
      </c>
      <c r="N972" s="17">
        <v>12015500000000</v>
      </c>
      <c r="O972" s="17">
        <v>11712000000000</v>
      </c>
      <c r="P972" s="17">
        <v>11411300000000</v>
      </c>
      <c r="Q972" s="17">
        <v>11079800000000</v>
      </c>
      <c r="R972" s="17">
        <v>10732900000000</v>
      </c>
      <c r="S972" s="17">
        <v>10370600000000</v>
      </c>
      <c r="T972" s="17">
        <v>9994620000000</v>
      </c>
      <c r="U972" s="17">
        <v>9588010000000</v>
      </c>
      <c r="V972" s="17">
        <v>9099340000000</v>
      </c>
      <c r="W972" s="17">
        <v>8624820000000</v>
      </c>
      <c r="X972" s="17">
        <v>8119990000000</v>
      </c>
      <c r="Y972" s="17">
        <v>7626920000000</v>
      </c>
      <c r="Z972" s="17">
        <v>7154870000000</v>
      </c>
      <c r="AA972" s="17">
        <v>6670280000000</v>
      </c>
      <c r="AB972" s="17">
        <v>6211320000000</v>
      </c>
      <c r="AC972" s="17">
        <v>5785910000000</v>
      </c>
      <c r="AD972" s="17">
        <v>5419540000000</v>
      </c>
    </row>
    <row r="973" spans="1:30" x14ac:dyDescent="0.25">
      <c r="A973" t="s">
        <v>346</v>
      </c>
      <c r="B973" t="s">
        <v>6616</v>
      </c>
      <c r="C973" t="s">
        <v>610</v>
      </c>
      <c r="D973" t="str">
        <f>A973&amp;VLOOKUP("key_separator", Keys!$B:$C, 2, FALSE)&amp;B973&amp;VLOOKUP("key_separator", Keys!$B:$C, 2, FALSE)&amp;C973</f>
        <v>LA|petroleum gasoline|exports</v>
      </c>
      <c r="E973" s="17">
        <v>2673790000000000</v>
      </c>
      <c r="F973" s="17">
        <v>2605890000000000</v>
      </c>
      <c r="G973" s="17">
        <v>2626550000000000</v>
      </c>
      <c r="H973" s="17">
        <v>2653380000000000</v>
      </c>
      <c r="I973" s="17">
        <v>2680280000000000</v>
      </c>
      <c r="J973" s="17">
        <v>2699750000000000</v>
      </c>
      <c r="K973" s="17">
        <v>2700330000000000</v>
      </c>
      <c r="L973" s="17">
        <v>2730330000000000</v>
      </c>
      <c r="M973" s="17">
        <v>2726340000000000</v>
      </c>
      <c r="N973" s="17">
        <v>2717780000000000</v>
      </c>
      <c r="O973" s="17">
        <v>2728810000000000</v>
      </c>
      <c r="P973" s="17">
        <v>2724300000000000</v>
      </c>
      <c r="Q973" s="17">
        <v>2730860000000000</v>
      </c>
      <c r="R973" s="17">
        <v>2752030000000000</v>
      </c>
      <c r="S973" s="17">
        <v>2738940000000000</v>
      </c>
      <c r="T973" s="17">
        <v>2768760000000000</v>
      </c>
      <c r="U973" s="17">
        <v>2783460000000000</v>
      </c>
      <c r="V973" s="17">
        <v>2797940000000000</v>
      </c>
      <c r="W973" s="17">
        <v>2803410000000000</v>
      </c>
      <c r="X973" s="17">
        <v>2804640000000000</v>
      </c>
      <c r="Y973" s="17">
        <v>2804370000000000</v>
      </c>
      <c r="Z973" s="17">
        <v>2787110000000000</v>
      </c>
      <c r="AA973" s="17">
        <v>2803740000000000</v>
      </c>
      <c r="AB973" s="17">
        <v>2802280000000000</v>
      </c>
      <c r="AC973" s="17">
        <v>2815950000000000</v>
      </c>
      <c r="AD973" s="17">
        <v>2806020000000000</v>
      </c>
    </row>
    <row r="974" spans="1:30" x14ac:dyDescent="0.25">
      <c r="A974" t="s">
        <v>346</v>
      </c>
      <c r="B974" t="s">
        <v>6617</v>
      </c>
      <c r="C974" t="s">
        <v>605</v>
      </c>
      <c r="D974" t="str">
        <f>A974&amp;VLOOKUP("key_separator", Keys!$B:$C, 2, FALSE)&amp;B974&amp;VLOOKUP("key_separator", Keys!$B:$C, 2, FALSE)&amp;C974</f>
        <v>LA|petroleum diesel|production</v>
      </c>
      <c r="E974" s="17">
        <v>1712240000000000</v>
      </c>
      <c r="F974" s="17">
        <v>1670730000000000</v>
      </c>
      <c r="G974" s="17">
        <v>1681710000000000</v>
      </c>
      <c r="H974" s="17">
        <v>1695910000000000</v>
      </c>
      <c r="I974" s="17">
        <v>1710140000000000</v>
      </c>
      <c r="J974" s="17">
        <v>1719910000000000</v>
      </c>
      <c r="K974" s="17">
        <v>1717700000000000</v>
      </c>
      <c r="L974" s="17">
        <v>1732930000000000</v>
      </c>
      <c r="M974" s="17">
        <v>1727860000000000</v>
      </c>
      <c r="N974" s="17">
        <v>1720090000000000</v>
      </c>
      <c r="O974" s="17">
        <v>1723730000000000</v>
      </c>
      <c r="P974" s="17">
        <v>1718180000000000</v>
      </c>
      <c r="Q974" s="17">
        <v>1719230000000000</v>
      </c>
      <c r="R974" s="17">
        <v>1728870000000000</v>
      </c>
      <c r="S974" s="17">
        <v>1718110000000000</v>
      </c>
      <c r="T974" s="17">
        <v>1732630000000000</v>
      </c>
      <c r="U974" s="17">
        <v>1738070000000000</v>
      </c>
      <c r="V974" s="17">
        <v>1743720000000000</v>
      </c>
      <c r="W974" s="17">
        <v>1743970000000000</v>
      </c>
      <c r="X974" s="17">
        <v>1741770000000000</v>
      </c>
      <c r="Y974" s="17">
        <v>1738710000000000</v>
      </c>
      <c r="Z974" s="17">
        <v>1725640000000000</v>
      </c>
      <c r="AA974" s="17">
        <v>1732630000000000</v>
      </c>
      <c r="AB974" s="17">
        <v>1729030000000000</v>
      </c>
      <c r="AC974" s="17">
        <v>1734480000000000</v>
      </c>
      <c r="AD974" s="17">
        <v>1726120000000000</v>
      </c>
    </row>
    <row r="975" spans="1:30" x14ac:dyDescent="0.25">
      <c r="A975" t="s">
        <v>346</v>
      </c>
      <c r="B975" t="s">
        <v>6617</v>
      </c>
      <c r="C975" t="s">
        <v>608</v>
      </c>
      <c r="D975" t="str">
        <f>A975&amp;VLOOKUP("key_separator", Keys!$B:$C, 2, FALSE)&amp;B975&amp;VLOOKUP("key_separator", Keys!$B:$C, 2, FALSE)&amp;C975</f>
        <v>LA|petroleum diesel|imports</v>
      </c>
      <c r="E975" s="17">
        <v>4234180000000</v>
      </c>
      <c r="F975" s="17">
        <v>6735780000000</v>
      </c>
      <c r="G975" s="17">
        <v>6826180000000</v>
      </c>
      <c r="H975" s="17">
        <v>7037570000000</v>
      </c>
      <c r="I975" s="17">
        <v>7165980000000</v>
      </c>
      <c r="J975" s="17">
        <v>6927040000000</v>
      </c>
      <c r="K975" s="17">
        <v>7082530000000</v>
      </c>
      <c r="L975" s="17">
        <v>6859810000000</v>
      </c>
      <c r="M975" s="17">
        <v>6884170000000</v>
      </c>
      <c r="N975" s="17">
        <v>6933260000000</v>
      </c>
      <c r="O975" s="17">
        <v>6968830000000</v>
      </c>
      <c r="P975" s="17">
        <v>6960410000000</v>
      </c>
      <c r="Q975" s="17">
        <v>6922410000000</v>
      </c>
      <c r="R975" s="17">
        <v>6813730000000</v>
      </c>
      <c r="S975" s="17">
        <v>6389320000000</v>
      </c>
      <c r="T975" s="17">
        <v>6263140000000</v>
      </c>
      <c r="U975" s="17">
        <v>5797710000000</v>
      </c>
      <c r="V975" s="17">
        <v>5611170000000</v>
      </c>
      <c r="W975" s="17">
        <v>5387070000000</v>
      </c>
      <c r="X975" s="17">
        <v>4822770000000</v>
      </c>
      <c r="Y975" s="17">
        <v>4635340000000</v>
      </c>
      <c r="Z975" s="17">
        <v>4097110000000</v>
      </c>
      <c r="AA975" s="17">
        <v>3868240000000</v>
      </c>
      <c r="AB975" s="17">
        <v>3633410000000</v>
      </c>
      <c r="AC975" s="17">
        <v>3096100000000</v>
      </c>
      <c r="AD975" s="17">
        <v>2895930000000</v>
      </c>
    </row>
    <row r="976" spans="1:30" x14ac:dyDescent="0.25">
      <c r="A976" t="s">
        <v>346</v>
      </c>
      <c r="B976" t="s">
        <v>6617</v>
      </c>
      <c r="C976" t="s">
        <v>610</v>
      </c>
      <c r="D976" t="str">
        <f>A976&amp;VLOOKUP("key_separator", Keys!$B:$C, 2, FALSE)&amp;B976&amp;VLOOKUP("key_separator", Keys!$B:$C, 2, FALSE)&amp;C976</f>
        <v>LA|petroleum diesel|exports</v>
      </c>
      <c r="E976" s="17">
        <v>1504930000000000</v>
      </c>
      <c r="F976" s="17">
        <v>1461370000000000</v>
      </c>
      <c r="G976" s="17">
        <v>1472860000000000</v>
      </c>
      <c r="H976" s="17">
        <v>1486130000000000</v>
      </c>
      <c r="I976" s="17">
        <v>1499480000000000</v>
      </c>
      <c r="J976" s="17">
        <v>1506880000000000</v>
      </c>
      <c r="K976" s="17">
        <v>1504950000000000</v>
      </c>
      <c r="L976" s="17">
        <v>1519980000000000</v>
      </c>
      <c r="M976" s="17">
        <v>1515450000000000</v>
      </c>
      <c r="N976" s="17">
        <v>1508020000000000</v>
      </c>
      <c r="O976" s="17">
        <v>1512320000000000</v>
      </c>
      <c r="P976" s="17">
        <v>1507520000000000</v>
      </c>
      <c r="Q976" s="17">
        <v>1509670000000000</v>
      </c>
      <c r="R976" s="17">
        <v>1520620000000000</v>
      </c>
      <c r="S976" s="17">
        <v>1511180000000000</v>
      </c>
      <c r="T976" s="17">
        <v>1526810000000000</v>
      </c>
      <c r="U976" s="17">
        <v>1533470000000000</v>
      </c>
      <c r="V976" s="17">
        <v>1540870000000000</v>
      </c>
      <c r="W976" s="17">
        <v>1542920000000000</v>
      </c>
      <c r="X976" s="17">
        <v>1542460000000000</v>
      </c>
      <c r="Y976" s="17">
        <v>1540690000000000</v>
      </c>
      <c r="Z976" s="17">
        <v>1528620000000000</v>
      </c>
      <c r="AA976" s="17">
        <v>1536450000000000</v>
      </c>
      <c r="AB976" s="17">
        <v>1533900000000000</v>
      </c>
      <c r="AC976" s="17">
        <v>1540450000000000</v>
      </c>
      <c r="AD976" s="17">
        <v>1533140000000000</v>
      </c>
    </row>
    <row r="977" spans="1:30" x14ac:dyDescent="0.25">
      <c r="A977" t="s">
        <v>346</v>
      </c>
      <c r="B977" t="s">
        <v>542</v>
      </c>
      <c r="C977" t="s">
        <v>605</v>
      </c>
      <c r="D977" t="str">
        <f>A977&amp;VLOOKUP("key_separator", Keys!$B:$C, 2, FALSE)&amp;B977&amp;VLOOKUP("key_separator", Keys!$B:$C, 2, FALSE)&amp;C977</f>
        <v>LA|biofuel gasoline|production</v>
      </c>
      <c r="E977" s="17">
        <v>0</v>
      </c>
      <c r="F977" s="17">
        <v>0</v>
      </c>
      <c r="G977" s="17">
        <v>0</v>
      </c>
      <c r="H977" s="17">
        <v>0</v>
      </c>
      <c r="I977" s="17">
        <v>0</v>
      </c>
      <c r="J977" s="17">
        <v>0</v>
      </c>
      <c r="K977" s="17">
        <v>0</v>
      </c>
      <c r="L977" s="17">
        <v>0</v>
      </c>
      <c r="M977" s="17">
        <v>0</v>
      </c>
      <c r="N977" s="17">
        <v>0</v>
      </c>
      <c r="O977" s="17">
        <v>0</v>
      </c>
      <c r="P977" s="17">
        <v>0</v>
      </c>
      <c r="Q977" s="17">
        <v>0</v>
      </c>
      <c r="R977" s="17">
        <v>0</v>
      </c>
      <c r="S977" s="17">
        <v>0</v>
      </c>
      <c r="T977" s="17">
        <v>0</v>
      </c>
      <c r="U977" s="17">
        <v>0</v>
      </c>
      <c r="V977" s="17">
        <v>0</v>
      </c>
      <c r="W977" s="17">
        <v>0</v>
      </c>
      <c r="X977" s="17">
        <v>0</v>
      </c>
      <c r="Y977" s="17">
        <v>0</v>
      </c>
      <c r="Z977" s="17">
        <v>0</v>
      </c>
      <c r="AA977" s="17">
        <v>0</v>
      </c>
      <c r="AB977" s="17">
        <v>0</v>
      </c>
      <c r="AC977" s="17">
        <v>0</v>
      </c>
      <c r="AD977" s="17">
        <v>0</v>
      </c>
    </row>
    <row r="978" spans="1:30" x14ac:dyDescent="0.25">
      <c r="A978" t="s">
        <v>346</v>
      </c>
      <c r="B978" t="s">
        <v>542</v>
      </c>
      <c r="C978" t="s">
        <v>608</v>
      </c>
      <c r="D978" t="str">
        <f>A978&amp;VLOOKUP("key_separator", Keys!$B:$C, 2, FALSE)&amp;B978&amp;VLOOKUP("key_separator", Keys!$B:$C, 2, FALSE)&amp;C978</f>
        <v>LA|biofuel gasoline|imports</v>
      </c>
      <c r="E978" s="17">
        <v>16553700000000</v>
      </c>
      <c r="F978" s="17">
        <v>16390100000000</v>
      </c>
      <c r="G978" s="17">
        <v>16243200000000</v>
      </c>
      <c r="H978" s="17">
        <v>16042600000000</v>
      </c>
      <c r="I978" s="17">
        <v>15841600000000</v>
      </c>
      <c r="J978" s="17">
        <v>15630700000000</v>
      </c>
      <c r="K978" s="17">
        <v>15317500000000</v>
      </c>
      <c r="L978" s="17">
        <v>15008200000000</v>
      </c>
      <c r="M978" s="17">
        <v>14670800000000</v>
      </c>
      <c r="N978" s="17">
        <v>14333800000000</v>
      </c>
      <c r="O978" s="17">
        <v>13972200000000</v>
      </c>
      <c r="P978" s="17">
        <v>13609800000000</v>
      </c>
      <c r="Q978" s="17">
        <v>13252300000000</v>
      </c>
      <c r="R978" s="17">
        <v>12886300000000</v>
      </c>
      <c r="S978" s="17">
        <v>12504000000000</v>
      </c>
      <c r="T978" s="17">
        <v>12106900000000</v>
      </c>
      <c r="U978" s="17">
        <v>11691000000000</v>
      </c>
      <c r="V978" s="17">
        <v>11310800000000</v>
      </c>
      <c r="W978" s="17">
        <v>10923600000000</v>
      </c>
      <c r="X978" s="17">
        <v>10540500000000</v>
      </c>
      <c r="Y978" s="17">
        <v>10161800000000</v>
      </c>
      <c r="Z978" s="17">
        <v>9788910000000</v>
      </c>
      <c r="AA978" s="17">
        <v>9417230000000</v>
      </c>
      <c r="AB978" s="17">
        <v>9060250000000</v>
      </c>
      <c r="AC978" s="17">
        <v>8717850000000</v>
      </c>
      <c r="AD978" s="17">
        <v>8398300000000</v>
      </c>
    </row>
    <row r="979" spans="1:30" x14ac:dyDescent="0.25">
      <c r="A979" t="s">
        <v>346</v>
      </c>
      <c r="B979" t="s">
        <v>542</v>
      </c>
      <c r="C979" t="s">
        <v>610</v>
      </c>
      <c r="D979" t="str">
        <f>A979&amp;VLOOKUP("key_separator", Keys!$B:$C, 2, FALSE)&amp;B979&amp;VLOOKUP("key_separator", Keys!$B:$C, 2, FALSE)&amp;C979</f>
        <v>LA|biofuel gasoline|exports</v>
      </c>
      <c r="E979" s="17">
        <v>0</v>
      </c>
      <c r="F979" s="17">
        <v>0</v>
      </c>
      <c r="G979" s="17">
        <v>0</v>
      </c>
      <c r="H979" s="17">
        <v>0</v>
      </c>
      <c r="I979" s="17">
        <v>0</v>
      </c>
      <c r="J979" s="17">
        <v>0</v>
      </c>
      <c r="K979" s="17">
        <v>0</v>
      </c>
      <c r="L979" s="17">
        <v>0</v>
      </c>
      <c r="M979" s="17">
        <v>0</v>
      </c>
      <c r="N979" s="17">
        <v>0</v>
      </c>
      <c r="O979" s="17">
        <v>0</v>
      </c>
      <c r="P979" s="17">
        <v>0</v>
      </c>
      <c r="Q979" s="17">
        <v>0</v>
      </c>
      <c r="R979" s="17">
        <v>0</v>
      </c>
      <c r="S979" s="17">
        <v>0</v>
      </c>
      <c r="T979" s="17">
        <v>0</v>
      </c>
      <c r="U979" s="17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>
        <v>0</v>
      </c>
      <c r="AC979" s="17">
        <v>0</v>
      </c>
      <c r="AD979" s="17">
        <v>0</v>
      </c>
    </row>
    <row r="980" spans="1:30" x14ac:dyDescent="0.25">
      <c r="A980" t="s">
        <v>346</v>
      </c>
      <c r="B980" t="s">
        <v>545</v>
      </c>
      <c r="C980" t="s">
        <v>605</v>
      </c>
      <c r="D980" t="str">
        <f>A980&amp;VLOOKUP("key_separator", Keys!$B:$C, 2, FALSE)&amp;B980&amp;VLOOKUP("key_separator", Keys!$B:$C, 2, FALSE)&amp;C980</f>
        <v>LA|biofuel diesel|production</v>
      </c>
      <c r="E980" s="17">
        <v>0</v>
      </c>
      <c r="F980" s="17">
        <v>0</v>
      </c>
      <c r="G980" s="17">
        <v>0</v>
      </c>
      <c r="H980" s="17">
        <v>0</v>
      </c>
      <c r="I980" s="17">
        <v>0</v>
      </c>
      <c r="J980" s="17">
        <v>0</v>
      </c>
      <c r="K980" s="17">
        <v>0</v>
      </c>
      <c r="L980" s="17">
        <v>0</v>
      </c>
      <c r="M980" s="17">
        <v>0</v>
      </c>
      <c r="N980" s="17">
        <v>0</v>
      </c>
      <c r="O980" s="17">
        <v>0</v>
      </c>
      <c r="P980" s="17">
        <v>0</v>
      </c>
      <c r="Q980" s="17">
        <v>0</v>
      </c>
      <c r="R980" s="17">
        <v>0</v>
      </c>
      <c r="S980" s="17">
        <v>0</v>
      </c>
      <c r="T980" s="17">
        <v>0</v>
      </c>
      <c r="U980" s="17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>
        <v>0</v>
      </c>
      <c r="AB980" s="17">
        <v>0</v>
      </c>
      <c r="AC980" s="17">
        <v>0</v>
      </c>
      <c r="AD980" s="17">
        <v>0</v>
      </c>
    </row>
    <row r="981" spans="1:30" x14ac:dyDescent="0.25">
      <c r="A981" t="s">
        <v>346</v>
      </c>
      <c r="B981" t="s">
        <v>545</v>
      </c>
      <c r="C981" t="s">
        <v>608</v>
      </c>
      <c r="D981" t="str">
        <f>A981&amp;VLOOKUP("key_separator", Keys!$B:$C, 2, FALSE)&amp;B981&amp;VLOOKUP("key_separator", Keys!$B:$C, 2, FALSE)&amp;C981</f>
        <v>LA|biofuel diesel|imports</v>
      </c>
      <c r="E981" s="17">
        <v>3298320000000</v>
      </c>
      <c r="F981" s="17">
        <v>3335910000000</v>
      </c>
      <c r="G981" s="17">
        <v>3378420000000</v>
      </c>
      <c r="H981" s="17">
        <v>3412580000000</v>
      </c>
      <c r="I981" s="17">
        <v>3436160000000</v>
      </c>
      <c r="J981" s="17">
        <v>3462520000000</v>
      </c>
      <c r="K981" s="17">
        <v>3451940000000</v>
      </c>
      <c r="L981" s="17">
        <v>3435450000000</v>
      </c>
      <c r="M981" s="17">
        <v>3409060000000</v>
      </c>
      <c r="N981" s="17">
        <v>3383270000000</v>
      </c>
      <c r="O981" s="17">
        <v>3354300000000</v>
      </c>
      <c r="P981" s="17">
        <v>3320510000000</v>
      </c>
      <c r="Q981" s="17">
        <v>3277290000000</v>
      </c>
      <c r="R981" s="17">
        <v>3229670000000</v>
      </c>
      <c r="S981" s="17">
        <v>3179140000000</v>
      </c>
      <c r="T981" s="17">
        <v>3131500000000</v>
      </c>
      <c r="U981" s="17">
        <v>3081310000000</v>
      </c>
      <c r="V981" s="17">
        <v>3021310000000</v>
      </c>
      <c r="W981" s="17">
        <v>2959060000000</v>
      </c>
      <c r="X981" s="17">
        <v>2898650000000</v>
      </c>
      <c r="Y981" s="17">
        <v>2849370000000</v>
      </c>
      <c r="Z981" s="17">
        <v>2802680000000</v>
      </c>
      <c r="AA981" s="17">
        <v>2758980000000</v>
      </c>
      <c r="AB981" s="17">
        <v>2713330000000</v>
      </c>
      <c r="AC981" s="17">
        <v>2669580000000</v>
      </c>
      <c r="AD981" s="17">
        <v>2627480000000</v>
      </c>
    </row>
    <row r="982" spans="1:30" x14ac:dyDescent="0.25">
      <c r="A982" t="s">
        <v>346</v>
      </c>
      <c r="B982" t="s">
        <v>545</v>
      </c>
      <c r="C982" t="s">
        <v>610</v>
      </c>
      <c r="D982" t="str">
        <f>A982&amp;VLOOKUP("key_separator", Keys!$B:$C, 2, FALSE)&amp;B982&amp;VLOOKUP("key_separator", Keys!$B:$C, 2, FALSE)&amp;C982</f>
        <v>LA|biofuel diesel|exports</v>
      </c>
      <c r="E982" s="17">
        <v>0</v>
      </c>
      <c r="F982" s="17">
        <v>0</v>
      </c>
      <c r="G982" s="17">
        <v>0</v>
      </c>
      <c r="H982" s="17">
        <v>0</v>
      </c>
      <c r="I982" s="17">
        <v>0</v>
      </c>
      <c r="J982" s="17">
        <v>0</v>
      </c>
      <c r="K982" s="17">
        <v>0</v>
      </c>
      <c r="L982" s="17">
        <v>0</v>
      </c>
      <c r="M982" s="17">
        <v>0</v>
      </c>
      <c r="N982" s="17">
        <v>0</v>
      </c>
      <c r="O982" s="17">
        <v>0</v>
      </c>
      <c r="P982" s="17">
        <v>0</v>
      </c>
      <c r="Q982" s="17">
        <v>0</v>
      </c>
      <c r="R982" s="17">
        <v>0</v>
      </c>
      <c r="S982" s="17">
        <v>0</v>
      </c>
      <c r="T982" s="17">
        <v>0</v>
      </c>
      <c r="U982" s="17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>
        <v>0</v>
      </c>
      <c r="AB982" s="17">
        <v>0</v>
      </c>
      <c r="AC982" s="17">
        <v>0</v>
      </c>
      <c r="AD982" s="17">
        <v>0</v>
      </c>
    </row>
    <row r="983" spans="1:30" x14ac:dyDescent="0.25">
      <c r="A983" t="s">
        <v>346</v>
      </c>
      <c r="B983" t="s">
        <v>6618</v>
      </c>
      <c r="C983" t="s">
        <v>605</v>
      </c>
      <c r="D983" t="str">
        <f>A983&amp;VLOOKUP("key_separator", Keys!$B:$C, 2, FALSE)&amp;B983&amp;VLOOKUP("key_separator", Keys!$B:$C, 2, FALSE)&amp;C983</f>
        <v>LA|jet fuel or kerosene|production</v>
      </c>
      <c r="E983" s="17">
        <v>609521000000000</v>
      </c>
      <c r="F983" s="17">
        <v>594747000000000</v>
      </c>
      <c r="G983" s="17">
        <v>598654000000000</v>
      </c>
      <c r="H983" s="17">
        <v>603709000000000</v>
      </c>
      <c r="I983" s="17">
        <v>608776000000000</v>
      </c>
      <c r="J983" s="17">
        <v>612254000000000</v>
      </c>
      <c r="K983" s="17">
        <v>611467000000000</v>
      </c>
      <c r="L983" s="17">
        <v>616889000000000</v>
      </c>
      <c r="M983" s="17">
        <v>615082000000000</v>
      </c>
      <c r="N983" s="17">
        <v>612316000000000</v>
      </c>
      <c r="O983" s="17">
        <v>613614000000000</v>
      </c>
      <c r="P983" s="17">
        <v>611638000000000</v>
      </c>
      <c r="Q983" s="17">
        <v>612012000000000</v>
      </c>
      <c r="R983" s="17">
        <v>615442000000000</v>
      </c>
      <c r="S983" s="17">
        <v>611614000000000</v>
      </c>
      <c r="T983" s="17">
        <v>616782000000000</v>
      </c>
      <c r="U983" s="17">
        <v>618717000000000</v>
      </c>
      <c r="V983" s="17">
        <v>620728000000000</v>
      </c>
      <c r="W983" s="17">
        <v>620819000000000</v>
      </c>
      <c r="X983" s="17">
        <v>620034000000000</v>
      </c>
      <c r="Y983" s="17">
        <v>618945000000000</v>
      </c>
      <c r="Z983" s="17">
        <v>614293000000000</v>
      </c>
      <c r="AA983" s="17">
        <v>616783000000000</v>
      </c>
      <c r="AB983" s="17">
        <v>615500000000000</v>
      </c>
      <c r="AC983" s="17">
        <v>617439000000000</v>
      </c>
      <c r="AD983" s="17">
        <v>614464000000000</v>
      </c>
    </row>
    <row r="984" spans="1:30" x14ac:dyDescent="0.25">
      <c r="A984" t="s">
        <v>346</v>
      </c>
      <c r="B984" t="s">
        <v>6618</v>
      </c>
      <c r="C984" t="s">
        <v>608</v>
      </c>
      <c r="D984" t="str">
        <f>A984&amp;VLOOKUP("key_separator", Keys!$B:$C, 2, FALSE)&amp;B984&amp;VLOOKUP("key_separator", Keys!$B:$C, 2, FALSE)&amp;C984</f>
        <v>LA|jet fuel or kerosene|imports</v>
      </c>
      <c r="E984" s="17">
        <v>0</v>
      </c>
      <c r="F984" s="17">
        <v>0</v>
      </c>
      <c r="G984" s="17">
        <v>0</v>
      </c>
      <c r="H984" s="17">
        <v>0</v>
      </c>
      <c r="I984" s="17">
        <v>0</v>
      </c>
      <c r="J984" s="17">
        <v>0</v>
      </c>
      <c r="K984" s="17">
        <v>0</v>
      </c>
      <c r="L984" s="17">
        <v>0</v>
      </c>
      <c r="M984" s="17">
        <v>0</v>
      </c>
      <c r="N984" s="17">
        <v>0</v>
      </c>
      <c r="O984" s="17">
        <v>0</v>
      </c>
      <c r="P984" s="17">
        <v>0</v>
      </c>
      <c r="Q984" s="17">
        <v>0</v>
      </c>
      <c r="R984" s="17">
        <v>0</v>
      </c>
      <c r="S984" s="17">
        <v>0</v>
      </c>
      <c r="T984" s="17">
        <v>0</v>
      </c>
      <c r="U984" s="17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>
        <v>0</v>
      </c>
      <c r="AC984" s="17">
        <v>0</v>
      </c>
      <c r="AD984" s="17">
        <v>0</v>
      </c>
    </row>
    <row r="985" spans="1:30" x14ac:dyDescent="0.25">
      <c r="A985" t="s">
        <v>346</v>
      </c>
      <c r="B985" t="s">
        <v>6618</v>
      </c>
      <c r="C985" t="s">
        <v>610</v>
      </c>
      <c r="D985" t="str">
        <f>A985&amp;VLOOKUP("key_separator", Keys!$B:$C, 2, FALSE)&amp;B985&amp;VLOOKUP("key_separator", Keys!$B:$C, 2, FALSE)&amp;C985</f>
        <v>LA|jet fuel or kerosene|exports</v>
      </c>
      <c r="E985" s="17">
        <v>588316000000000</v>
      </c>
      <c r="F985" s="17">
        <v>573151000000000</v>
      </c>
      <c r="G985" s="17">
        <v>577000000000000</v>
      </c>
      <c r="H985" s="17">
        <v>582129000000000</v>
      </c>
      <c r="I985" s="17">
        <v>587200000000000</v>
      </c>
      <c r="J985" s="17">
        <v>590551000000000</v>
      </c>
      <c r="K985" s="17">
        <v>589774000000000</v>
      </c>
      <c r="L985" s="17">
        <v>595116000000000</v>
      </c>
      <c r="M985" s="17">
        <v>593125000000000</v>
      </c>
      <c r="N985" s="17">
        <v>590237000000000</v>
      </c>
      <c r="O985" s="17">
        <v>591359000000000</v>
      </c>
      <c r="P985" s="17">
        <v>589348000000000</v>
      </c>
      <c r="Q985" s="17">
        <v>589691000000000</v>
      </c>
      <c r="R985" s="17">
        <v>592920000000000</v>
      </c>
      <c r="S985" s="17">
        <v>589017000000000</v>
      </c>
      <c r="T985" s="17">
        <v>594078000000000</v>
      </c>
      <c r="U985" s="17">
        <v>595932000000000</v>
      </c>
      <c r="V985" s="17">
        <v>597884000000000</v>
      </c>
      <c r="W985" s="17">
        <v>597838000000000</v>
      </c>
      <c r="X985" s="17">
        <v>596937000000000</v>
      </c>
      <c r="Y985" s="17">
        <v>595730000000000</v>
      </c>
      <c r="Z985" s="17">
        <v>590940000000000</v>
      </c>
      <c r="AA985" s="17">
        <v>593375000000000</v>
      </c>
      <c r="AB985" s="17">
        <v>592050000000000</v>
      </c>
      <c r="AC985" s="17">
        <v>593975000000000</v>
      </c>
      <c r="AD985" s="17">
        <v>590972000000000</v>
      </c>
    </row>
    <row r="986" spans="1:30" x14ac:dyDescent="0.25">
      <c r="A986" t="s">
        <v>346</v>
      </c>
      <c r="B986" t="s">
        <v>6633</v>
      </c>
      <c r="C986" t="s">
        <v>605</v>
      </c>
      <c r="D986" t="str">
        <f>A986&amp;VLOOKUP("key_separator", Keys!$B:$C, 2, FALSE)&amp;B986&amp;VLOOKUP("key_separator", Keys!$B:$C, 2, FALSE)&amp;C986</f>
        <v>LA|heat|production</v>
      </c>
      <c r="E986" s="17">
        <v>0</v>
      </c>
      <c r="F986" s="17">
        <v>0</v>
      </c>
      <c r="G986" s="17">
        <v>0</v>
      </c>
      <c r="H986" s="17">
        <v>0</v>
      </c>
      <c r="I986" s="17">
        <v>0</v>
      </c>
      <c r="J986" s="17">
        <v>0</v>
      </c>
      <c r="K986" s="17">
        <v>0</v>
      </c>
      <c r="L986" s="17">
        <v>0</v>
      </c>
      <c r="M986" s="17">
        <v>0</v>
      </c>
      <c r="N986" s="17">
        <v>0</v>
      </c>
      <c r="O986" s="17">
        <v>0</v>
      </c>
      <c r="P986" s="17">
        <v>0</v>
      </c>
      <c r="Q986" s="17">
        <v>0</v>
      </c>
      <c r="R986" s="17">
        <v>0</v>
      </c>
      <c r="S986" s="17">
        <v>0</v>
      </c>
      <c r="T986" s="17">
        <v>0</v>
      </c>
      <c r="U986" s="17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0</v>
      </c>
      <c r="AB986" s="17">
        <v>0</v>
      </c>
      <c r="AC986" s="17">
        <v>0</v>
      </c>
      <c r="AD986" s="17">
        <v>0</v>
      </c>
    </row>
    <row r="987" spans="1:30" x14ac:dyDescent="0.25">
      <c r="A987" t="s">
        <v>346</v>
      </c>
      <c r="B987" t="s">
        <v>6633</v>
      </c>
      <c r="C987" t="s">
        <v>608</v>
      </c>
      <c r="D987" t="str">
        <f>A987&amp;VLOOKUP("key_separator", Keys!$B:$C, 2, FALSE)&amp;B987&amp;VLOOKUP("key_separator", Keys!$B:$C, 2, FALSE)&amp;C987</f>
        <v>LA|heat|imports</v>
      </c>
      <c r="E987" s="17">
        <v>0</v>
      </c>
      <c r="F987" s="17">
        <v>0</v>
      </c>
      <c r="G987" s="17">
        <v>0</v>
      </c>
      <c r="H987" s="17">
        <v>0</v>
      </c>
      <c r="I987" s="17">
        <v>0</v>
      </c>
      <c r="J987" s="17">
        <v>0</v>
      </c>
      <c r="K987" s="17">
        <v>0</v>
      </c>
      <c r="L987" s="17">
        <v>0</v>
      </c>
      <c r="M987" s="17">
        <v>0</v>
      </c>
      <c r="N987" s="17">
        <v>0</v>
      </c>
      <c r="O987" s="17">
        <v>0</v>
      </c>
      <c r="P987" s="17">
        <v>0</v>
      </c>
      <c r="Q987" s="17">
        <v>0</v>
      </c>
      <c r="R987" s="17">
        <v>0</v>
      </c>
      <c r="S987" s="17">
        <v>0</v>
      </c>
      <c r="T987" s="17">
        <v>0</v>
      </c>
      <c r="U987" s="17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>
        <v>0</v>
      </c>
      <c r="AB987" s="17">
        <v>0</v>
      </c>
      <c r="AC987" s="17">
        <v>0</v>
      </c>
      <c r="AD987" s="17">
        <v>0</v>
      </c>
    </row>
    <row r="988" spans="1:30" x14ac:dyDescent="0.25">
      <c r="A988" t="s">
        <v>346</v>
      </c>
      <c r="B988" t="s">
        <v>6633</v>
      </c>
      <c r="C988" t="s">
        <v>610</v>
      </c>
      <c r="D988" t="str">
        <f>A988&amp;VLOOKUP("key_separator", Keys!$B:$C, 2, FALSE)&amp;B988&amp;VLOOKUP("key_separator", Keys!$B:$C, 2, FALSE)&amp;C988</f>
        <v>LA|heat|exports</v>
      </c>
      <c r="E988" s="17">
        <v>0</v>
      </c>
      <c r="F988" s="17">
        <v>0</v>
      </c>
      <c r="G988" s="17">
        <v>0</v>
      </c>
      <c r="H988" s="17">
        <v>0</v>
      </c>
      <c r="I988" s="17">
        <v>0</v>
      </c>
      <c r="J988" s="17">
        <v>0</v>
      </c>
      <c r="K988" s="17">
        <v>0</v>
      </c>
      <c r="L988" s="17">
        <v>0</v>
      </c>
      <c r="M988" s="17">
        <v>0</v>
      </c>
      <c r="N988" s="17">
        <v>0</v>
      </c>
      <c r="O988" s="17">
        <v>0</v>
      </c>
      <c r="P988" s="17">
        <v>0</v>
      </c>
      <c r="Q988" s="17">
        <v>0</v>
      </c>
      <c r="R988" s="17">
        <v>0</v>
      </c>
      <c r="S988" s="17">
        <v>0</v>
      </c>
      <c r="T988" s="17">
        <v>0</v>
      </c>
      <c r="U988" s="17">
        <v>0</v>
      </c>
      <c r="V988" s="17">
        <v>0</v>
      </c>
      <c r="W988" s="17">
        <v>0</v>
      </c>
      <c r="X988" s="17">
        <v>0</v>
      </c>
      <c r="Y988" s="17">
        <v>0</v>
      </c>
      <c r="Z988" s="17">
        <v>0</v>
      </c>
      <c r="AA988" s="17">
        <v>0</v>
      </c>
      <c r="AB988" s="17">
        <v>0</v>
      </c>
      <c r="AC988" s="17">
        <v>0</v>
      </c>
      <c r="AD988" s="17">
        <v>0</v>
      </c>
    </row>
    <row r="989" spans="1:30" x14ac:dyDescent="0.25">
      <c r="A989" t="s">
        <v>346</v>
      </c>
      <c r="B989" t="s">
        <v>6634</v>
      </c>
      <c r="C989" t="s">
        <v>605</v>
      </c>
      <c r="D989" t="str">
        <f>A989&amp;VLOOKUP("key_separator", Keys!$B:$C, 2, FALSE)&amp;B989&amp;VLOOKUP("key_separator", Keys!$B:$C, 2, FALSE)&amp;C989</f>
        <v>LA|geothermal|production</v>
      </c>
      <c r="E989" s="17">
        <v>0</v>
      </c>
      <c r="F989" s="17">
        <v>0</v>
      </c>
      <c r="G989" s="17">
        <v>0</v>
      </c>
      <c r="H989" s="17">
        <v>0</v>
      </c>
      <c r="I989" s="17">
        <v>0</v>
      </c>
      <c r="J989" s="17">
        <v>0</v>
      </c>
      <c r="K989" s="17">
        <v>0</v>
      </c>
      <c r="L989" s="17">
        <v>0</v>
      </c>
      <c r="M989" s="17">
        <v>0</v>
      </c>
      <c r="N989" s="17">
        <v>0</v>
      </c>
      <c r="O989" s="17">
        <v>0</v>
      </c>
      <c r="P989" s="17">
        <v>0</v>
      </c>
      <c r="Q989" s="17">
        <v>0</v>
      </c>
      <c r="R989" s="17">
        <v>0</v>
      </c>
      <c r="S989" s="17">
        <v>0</v>
      </c>
      <c r="T989" s="17">
        <v>0</v>
      </c>
      <c r="U989" s="17">
        <v>0</v>
      </c>
      <c r="V989" s="17">
        <v>0</v>
      </c>
      <c r="W989" s="17">
        <v>0</v>
      </c>
      <c r="X989" s="17">
        <v>0</v>
      </c>
      <c r="Y989" s="17">
        <v>0</v>
      </c>
      <c r="Z989" s="17">
        <v>0</v>
      </c>
      <c r="AA989" s="17">
        <v>0</v>
      </c>
      <c r="AB989" s="17">
        <v>0</v>
      </c>
      <c r="AC989" s="17">
        <v>0</v>
      </c>
      <c r="AD989" s="17">
        <v>0</v>
      </c>
    </row>
    <row r="990" spans="1:30" x14ac:dyDescent="0.25">
      <c r="A990" t="s">
        <v>346</v>
      </c>
      <c r="B990" t="s">
        <v>6634</v>
      </c>
      <c r="C990" t="s">
        <v>608</v>
      </c>
      <c r="D990" t="str">
        <f>A990&amp;VLOOKUP("key_separator", Keys!$B:$C, 2, FALSE)&amp;B990&amp;VLOOKUP("key_separator", Keys!$B:$C, 2, FALSE)&amp;C990</f>
        <v>LA|geothermal|imports</v>
      </c>
      <c r="E990" s="17">
        <v>0</v>
      </c>
      <c r="F990" s="17">
        <v>0</v>
      </c>
      <c r="G990" s="17">
        <v>0</v>
      </c>
      <c r="H990" s="17">
        <v>0</v>
      </c>
      <c r="I990" s="17">
        <v>0</v>
      </c>
      <c r="J990" s="17">
        <v>0</v>
      </c>
      <c r="K990" s="17">
        <v>0</v>
      </c>
      <c r="L990" s="17">
        <v>0</v>
      </c>
      <c r="M990" s="17">
        <v>0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7">
        <v>0</v>
      </c>
      <c r="U990" s="17">
        <v>0</v>
      </c>
      <c r="V990" s="17">
        <v>0</v>
      </c>
      <c r="W990" s="17">
        <v>0</v>
      </c>
      <c r="X990" s="17">
        <v>0</v>
      </c>
      <c r="Y990" s="17">
        <v>0</v>
      </c>
      <c r="Z990" s="17">
        <v>0</v>
      </c>
      <c r="AA990" s="17">
        <v>0</v>
      </c>
      <c r="AB990" s="17">
        <v>0</v>
      </c>
      <c r="AC990" s="17">
        <v>0</v>
      </c>
      <c r="AD990" s="17">
        <v>0</v>
      </c>
    </row>
    <row r="991" spans="1:30" x14ac:dyDescent="0.25">
      <c r="A991" t="s">
        <v>346</v>
      </c>
      <c r="B991" t="s">
        <v>6634</v>
      </c>
      <c r="C991" t="s">
        <v>610</v>
      </c>
      <c r="D991" t="str">
        <f>A991&amp;VLOOKUP("key_separator", Keys!$B:$C, 2, FALSE)&amp;B991&amp;VLOOKUP("key_separator", Keys!$B:$C, 2, FALSE)&amp;C991</f>
        <v>LA|geothermal|exports</v>
      </c>
      <c r="E991" s="17">
        <v>0</v>
      </c>
      <c r="F991" s="17">
        <v>0</v>
      </c>
      <c r="G991" s="17">
        <v>0</v>
      </c>
      <c r="H991" s="17">
        <v>0</v>
      </c>
      <c r="I991" s="17">
        <v>0</v>
      </c>
      <c r="J991" s="17">
        <v>0</v>
      </c>
      <c r="K991" s="17">
        <v>0</v>
      </c>
      <c r="L991" s="17">
        <v>0</v>
      </c>
      <c r="M991" s="17">
        <v>0</v>
      </c>
      <c r="N991" s="17">
        <v>0</v>
      </c>
      <c r="O991" s="17">
        <v>0</v>
      </c>
      <c r="P991" s="17">
        <v>0</v>
      </c>
      <c r="Q991" s="17">
        <v>0</v>
      </c>
      <c r="R991" s="17">
        <v>0</v>
      </c>
      <c r="S991" s="17">
        <v>0</v>
      </c>
      <c r="T991" s="17">
        <v>0</v>
      </c>
      <c r="U991" s="17">
        <v>0</v>
      </c>
      <c r="V991" s="17">
        <v>0</v>
      </c>
      <c r="W991" s="17">
        <v>0</v>
      </c>
      <c r="X991" s="17">
        <v>0</v>
      </c>
      <c r="Y991" s="17">
        <v>0</v>
      </c>
      <c r="Z991" s="17">
        <v>0</v>
      </c>
      <c r="AA991" s="17">
        <v>0</v>
      </c>
      <c r="AB991" s="17">
        <v>0</v>
      </c>
      <c r="AC991" s="17">
        <v>0</v>
      </c>
      <c r="AD991" s="17">
        <v>0</v>
      </c>
    </row>
    <row r="992" spans="1:30" x14ac:dyDescent="0.25">
      <c r="A992" t="s">
        <v>346</v>
      </c>
      <c r="B992" t="s">
        <v>500</v>
      </c>
      <c r="C992" t="s">
        <v>605</v>
      </c>
      <c r="D992" t="str">
        <f>A992&amp;VLOOKUP("key_separator", Keys!$B:$C, 2, FALSE)&amp;B992&amp;VLOOKUP("key_separator", Keys!$B:$C, 2, FALSE)&amp;C992</f>
        <v>LA|lignite|production</v>
      </c>
      <c r="E992" s="17">
        <v>3701240000000</v>
      </c>
      <c r="F992" s="17">
        <v>3681330000000</v>
      </c>
      <c r="G992" s="17">
        <v>3139290000000</v>
      </c>
      <c r="H992" s="17">
        <v>2948010000000</v>
      </c>
      <c r="I992" s="17">
        <v>2841080000000</v>
      </c>
      <c r="J992" s="17">
        <v>2889170000000</v>
      </c>
      <c r="K992" s="17">
        <v>2754610000000</v>
      </c>
      <c r="L992" s="17">
        <v>2713480000000</v>
      </c>
      <c r="M992" s="17">
        <v>2802640000000</v>
      </c>
      <c r="N992" s="17">
        <v>2512570000000</v>
      </c>
      <c r="O992" s="17">
        <v>2516550000000</v>
      </c>
      <c r="P992" s="17">
        <v>2526890000000</v>
      </c>
      <c r="Q992" s="17">
        <v>2314070000000</v>
      </c>
      <c r="R992" s="17">
        <v>2346530000000</v>
      </c>
      <c r="S992" s="17">
        <v>2286270000000</v>
      </c>
      <c r="T992" s="17">
        <v>2170350000000</v>
      </c>
      <c r="U992" s="17">
        <v>2122500000000</v>
      </c>
      <c r="V992" s="17">
        <v>2326910000000</v>
      </c>
      <c r="W992" s="17">
        <v>2359940000000</v>
      </c>
      <c r="X992" s="17">
        <v>2342790000000</v>
      </c>
      <c r="Y992" s="17">
        <v>2353590000000</v>
      </c>
      <c r="Z992" s="17">
        <v>2435140000000</v>
      </c>
      <c r="AA992" s="17">
        <v>2540780000000</v>
      </c>
      <c r="AB992" s="17">
        <v>2628660000000</v>
      </c>
      <c r="AC992" s="17">
        <v>2755210000000</v>
      </c>
      <c r="AD992" s="17">
        <v>2737550000000</v>
      </c>
    </row>
    <row r="993" spans="1:30" x14ac:dyDescent="0.25">
      <c r="A993" t="s">
        <v>346</v>
      </c>
      <c r="B993" t="s">
        <v>500</v>
      </c>
      <c r="C993" t="s">
        <v>608</v>
      </c>
      <c r="D993" t="str">
        <f>A993&amp;VLOOKUP("key_separator", Keys!$B:$C, 2, FALSE)&amp;B993&amp;VLOOKUP("key_separator", Keys!$B:$C, 2, FALSE)&amp;C993</f>
        <v>LA|lignite|imports</v>
      </c>
      <c r="E993" s="17">
        <v>0</v>
      </c>
      <c r="F993" s="17">
        <v>0</v>
      </c>
      <c r="G993" s="17">
        <v>0</v>
      </c>
      <c r="H993" s="17">
        <v>0</v>
      </c>
      <c r="I993" s="17">
        <v>0</v>
      </c>
      <c r="J993" s="17">
        <v>0</v>
      </c>
      <c r="K993" s="17">
        <v>0</v>
      </c>
      <c r="L993" s="17">
        <v>0</v>
      </c>
      <c r="M993" s="17">
        <v>0</v>
      </c>
      <c r="N993" s="17">
        <v>0</v>
      </c>
      <c r="O993" s="17">
        <v>0</v>
      </c>
      <c r="P993" s="17">
        <v>0</v>
      </c>
      <c r="Q993" s="17">
        <v>0</v>
      </c>
      <c r="R993" s="17">
        <v>0</v>
      </c>
      <c r="S993" s="17">
        <v>0</v>
      </c>
      <c r="T993" s="17">
        <v>0</v>
      </c>
      <c r="U993" s="17">
        <v>0</v>
      </c>
      <c r="V993" s="17">
        <v>0</v>
      </c>
      <c r="W993" s="17">
        <v>0</v>
      </c>
      <c r="X993" s="17">
        <v>0</v>
      </c>
      <c r="Y993" s="17">
        <v>0</v>
      </c>
      <c r="Z993" s="17">
        <v>0</v>
      </c>
      <c r="AA993" s="17">
        <v>0</v>
      </c>
      <c r="AB993" s="17">
        <v>0</v>
      </c>
      <c r="AC993" s="17">
        <v>0</v>
      </c>
      <c r="AD993" s="17">
        <v>0</v>
      </c>
    </row>
    <row r="994" spans="1:30" x14ac:dyDescent="0.25">
      <c r="A994" t="s">
        <v>346</v>
      </c>
      <c r="B994" t="s">
        <v>500</v>
      </c>
      <c r="C994" t="s">
        <v>610</v>
      </c>
      <c r="D994" t="str">
        <f>A994&amp;VLOOKUP("key_separator", Keys!$B:$C, 2, FALSE)&amp;B994&amp;VLOOKUP("key_separator", Keys!$B:$C, 2, FALSE)&amp;C994</f>
        <v>LA|lignite|exports</v>
      </c>
      <c r="E994" s="17">
        <v>3701240000000</v>
      </c>
      <c r="F994" s="17">
        <v>3681330000000</v>
      </c>
      <c r="G994" s="17">
        <v>3139290000000</v>
      </c>
      <c r="H994" s="17">
        <v>2948010000000</v>
      </c>
      <c r="I994" s="17">
        <v>2841080000000</v>
      </c>
      <c r="J994" s="17">
        <v>2889170000000</v>
      </c>
      <c r="K994" s="17">
        <v>2754610000000</v>
      </c>
      <c r="L994" s="17">
        <v>2713480000000</v>
      </c>
      <c r="M994" s="17">
        <v>2802640000000</v>
      </c>
      <c r="N994" s="17">
        <v>2512570000000</v>
      </c>
      <c r="O994" s="17">
        <v>2516550000000</v>
      </c>
      <c r="P994" s="17">
        <v>2526890000000</v>
      </c>
      <c r="Q994" s="17">
        <v>2314070000000</v>
      </c>
      <c r="R994" s="17">
        <v>2346530000000</v>
      </c>
      <c r="S994" s="17">
        <v>2286270000000</v>
      </c>
      <c r="T994" s="17">
        <v>2170350000000</v>
      </c>
      <c r="U994" s="17">
        <v>2122500000000</v>
      </c>
      <c r="V994" s="17">
        <v>2326910000000</v>
      </c>
      <c r="W994" s="17">
        <v>2359940000000</v>
      </c>
      <c r="X994" s="17">
        <v>2342790000000</v>
      </c>
      <c r="Y994" s="17">
        <v>2353590000000</v>
      </c>
      <c r="Z994" s="17">
        <v>2435140000000</v>
      </c>
      <c r="AA994" s="17">
        <v>2540780000000</v>
      </c>
      <c r="AB994" s="17">
        <v>2628660000000</v>
      </c>
      <c r="AC994" s="17">
        <v>2755210000000</v>
      </c>
      <c r="AD994" s="17">
        <v>2737550000000</v>
      </c>
    </row>
    <row r="995" spans="1:30" x14ac:dyDescent="0.25">
      <c r="A995" t="s">
        <v>346</v>
      </c>
      <c r="B995" t="s">
        <v>539</v>
      </c>
      <c r="C995" t="s">
        <v>605</v>
      </c>
      <c r="D995" t="str">
        <f>A995&amp;VLOOKUP("key_separator", Keys!$B:$C, 2, FALSE)&amp;B995&amp;VLOOKUP("key_separator", Keys!$B:$C, 2, FALSE)&amp;C995</f>
        <v>LA|crude oil|production</v>
      </c>
      <c r="E995" s="17">
        <v>3213740000000000</v>
      </c>
      <c r="F995" s="17">
        <v>3247280000000000</v>
      </c>
      <c r="G995" s="17">
        <v>3423150000000000</v>
      </c>
      <c r="H995" s="17">
        <v>3448170000000000</v>
      </c>
      <c r="I995" s="17">
        <v>3351490000000000</v>
      </c>
      <c r="J995" s="17">
        <v>3369590000000000</v>
      </c>
      <c r="K995" s="17">
        <v>3369680000000000</v>
      </c>
      <c r="L995" s="17">
        <v>3283900000000000</v>
      </c>
      <c r="M995" s="17">
        <v>3149720000000000</v>
      </c>
      <c r="N995" s="17">
        <v>3034540000000000</v>
      </c>
      <c r="O995" s="17">
        <v>2906130000000000</v>
      </c>
      <c r="P995" s="17">
        <v>2950180000000000</v>
      </c>
      <c r="Q995" s="17">
        <v>2914820000000000</v>
      </c>
      <c r="R995" s="17">
        <v>2832130000000000</v>
      </c>
      <c r="S995" s="17">
        <v>2907260000000000</v>
      </c>
      <c r="T995" s="17">
        <v>3041610000000000</v>
      </c>
      <c r="U995" s="17">
        <v>3198380000000000</v>
      </c>
      <c r="V995" s="17">
        <v>3293590000000000</v>
      </c>
      <c r="W995" s="17">
        <v>3318410000000000</v>
      </c>
      <c r="X995" s="17">
        <v>3361480000000000</v>
      </c>
      <c r="Y995" s="17">
        <v>3333470000000000</v>
      </c>
      <c r="Z995" s="17">
        <v>3312970000000000</v>
      </c>
      <c r="AA995" s="17">
        <v>3257560000000000</v>
      </c>
      <c r="AB995" s="17">
        <v>3184010000000000</v>
      </c>
      <c r="AC995" s="17">
        <v>3131160000000000</v>
      </c>
      <c r="AD995" s="17">
        <v>3070480000000000</v>
      </c>
    </row>
    <row r="996" spans="1:30" x14ac:dyDescent="0.25">
      <c r="A996" t="s">
        <v>346</v>
      </c>
      <c r="B996" t="s">
        <v>539</v>
      </c>
      <c r="C996" t="s">
        <v>608</v>
      </c>
      <c r="D996" t="str">
        <f>A996&amp;VLOOKUP("key_separator", Keys!$B:$C, 2, FALSE)&amp;B996&amp;VLOOKUP("key_separator", Keys!$B:$C, 2, FALSE)&amp;C996</f>
        <v>LA|crude oil|imports</v>
      </c>
      <c r="E996" s="17">
        <v>6496270000000000</v>
      </c>
      <c r="F996" s="17">
        <v>6502630000000000</v>
      </c>
      <c r="G996" s="17">
        <v>6535990000000000</v>
      </c>
      <c r="H996" s="17">
        <v>6540740000000000</v>
      </c>
      <c r="I996" s="17">
        <v>6522400000000000</v>
      </c>
      <c r="J996" s="17">
        <v>6525820000000000</v>
      </c>
      <c r="K996" s="17">
        <v>6525850000000000</v>
      </c>
      <c r="L996" s="17">
        <v>6509570000000000</v>
      </c>
      <c r="M996" s="17">
        <v>6484120000000000</v>
      </c>
      <c r="N996" s="17">
        <v>6462270000000000</v>
      </c>
      <c r="O996" s="17">
        <v>6437920000000000</v>
      </c>
      <c r="P996" s="17">
        <v>6446270000000000</v>
      </c>
      <c r="Q996" s="17">
        <v>6439560000000000</v>
      </c>
      <c r="R996" s="17">
        <v>6423880000000000</v>
      </c>
      <c r="S996" s="17">
        <v>6438130000000000</v>
      </c>
      <c r="T996" s="17">
        <v>6463610000000000</v>
      </c>
      <c r="U996" s="17">
        <v>6493350000000000</v>
      </c>
      <c r="V996" s="17">
        <v>6511420000000000</v>
      </c>
      <c r="W996" s="17">
        <v>6516120000000000</v>
      </c>
      <c r="X996" s="17">
        <v>6524290000000000</v>
      </c>
      <c r="Y996" s="17">
        <v>6518980000000000</v>
      </c>
      <c r="Z996" s="17">
        <v>6515090000000000</v>
      </c>
      <c r="AA996" s="17">
        <v>6504570000000000</v>
      </c>
      <c r="AB996" s="17">
        <v>6490630000000000</v>
      </c>
      <c r="AC996" s="17">
        <v>6480600000000000</v>
      </c>
      <c r="AD996" s="17">
        <v>6469090000000000</v>
      </c>
    </row>
    <row r="997" spans="1:30" x14ac:dyDescent="0.25">
      <c r="A997" t="s">
        <v>346</v>
      </c>
      <c r="B997" t="s">
        <v>539</v>
      </c>
      <c r="C997" t="s">
        <v>610</v>
      </c>
      <c r="D997" t="str">
        <f>A997&amp;VLOOKUP("key_separator", Keys!$B:$C, 2, FALSE)&amp;B997&amp;VLOOKUP("key_separator", Keys!$B:$C, 2, FALSE)&amp;C997</f>
        <v>LA|crude oil|exports</v>
      </c>
      <c r="E997" s="17">
        <v>3823390000000000</v>
      </c>
      <c r="F997" s="17">
        <v>3863290000000000</v>
      </c>
      <c r="G997" s="17">
        <v>4072520000000000</v>
      </c>
      <c r="H997" s="17">
        <v>4102290000000000</v>
      </c>
      <c r="I997" s="17">
        <v>3987270000000000</v>
      </c>
      <c r="J997" s="17">
        <v>4008790000000000</v>
      </c>
      <c r="K997" s="17">
        <v>4008910000000000</v>
      </c>
      <c r="L997" s="17">
        <v>3906850000000000</v>
      </c>
      <c r="M997" s="17">
        <v>3747220000000000</v>
      </c>
      <c r="N997" s="17">
        <v>3610190000000000</v>
      </c>
      <c r="O997" s="17">
        <v>3457430000000000</v>
      </c>
      <c r="P997" s="17">
        <v>3509830000000000</v>
      </c>
      <c r="Q997" s="17">
        <v>3467760000000000</v>
      </c>
      <c r="R997" s="17">
        <v>3369390000000000</v>
      </c>
      <c r="S997" s="17">
        <v>3458770000000000</v>
      </c>
      <c r="T997" s="17">
        <v>3618600000000000</v>
      </c>
      <c r="U997" s="17">
        <v>3805110000000000</v>
      </c>
      <c r="V997" s="17">
        <v>3918390000000000</v>
      </c>
      <c r="W997" s="17">
        <v>3947910000000000</v>
      </c>
      <c r="X997" s="17">
        <v>3999150000000000</v>
      </c>
      <c r="Y997" s="17">
        <v>3965830000000000</v>
      </c>
      <c r="Z997" s="17">
        <v>3941440000000000</v>
      </c>
      <c r="AA997" s="17">
        <v>3875510000000000</v>
      </c>
      <c r="AB997" s="17">
        <v>3788020000000000</v>
      </c>
      <c r="AC997" s="17">
        <v>3725140000000000</v>
      </c>
      <c r="AD997" s="17">
        <v>3652950000000000</v>
      </c>
    </row>
    <row r="998" spans="1:30" x14ac:dyDescent="0.25">
      <c r="A998" t="s">
        <v>346</v>
      </c>
      <c r="B998" t="s">
        <v>6635</v>
      </c>
      <c r="C998" t="s">
        <v>605</v>
      </c>
      <c r="D998" t="str">
        <f>A998&amp;VLOOKUP("key_separator", Keys!$B:$C, 2, FALSE)&amp;B998&amp;VLOOKUP("key_separator", Keys!$B:$C, 2, FALSE)&amp;C998</f>
        <v>LA|heavy or residual fuel oil|production</v>
      </c>
      <c r="E998" s="17">
        <v>118402000000000</v>
      </c>
      <c r="F998" s="17">
        <v>115532000000000</v>
      </c>
      <c r="G998" s="17">
        <v>116290000000000</v>
      </c>
      <c r="H998" s="17">
        <v>117272000000000</v>
      </c>
      <c r="I998" s="17">
        <v>118257000000000</v>
      </c>
      <c r="J998" s="17">
        <v>118932000000000</v>
      </c>
      <c r="K998" s="17">
        <v>118779000000000</v>
      </c>
      <c r="L998" s="17">
        <v>119833000000000</v>
      </c>
      <c r="M998" s="17">
        <v>119482000000000</v>
      </c>
      <c r="N998" s="17">
        <v>118944000000000</v>
      </c>
      <c r="O998" s="17">
        <v>119197000000000</v>
      </c>
      <c r="P998" s="17">
        <v>118813000000000</v>
      </c>
      <c r="Q998" s="17">
        <v>118885000000000</v>
      </c>
      <c r="R998" s="17">
        <v>119552000000000</v>
      </c>
      <c r="S998" s="17">
        <v>118808000000000</v>
      </c>
      <c r="T998" s="17">
        <v>119812000000000</v>
      </c>
      <c r="U998" s="17">
        <v>120188000000000</v>
      </c>
      <c r="V998" s="17">
        <v>120578000000000</v>
      </c>
      <c r="W998" s="17">
        <v>120596000000000</v>
      </c>
      <c r="X998" s="17">
        <v>120444000000000</v>
      </c>
      <c r="Y998" s="17">
        <v>120232000000000</v>
      </c>
      <c r="Z998" s="17">
        <v>119328000000000</v>
      </c>
      <c r="AA998" s="17">
        <v>119812000000000</v>
      </c>
      <c r="AB998" s="17">
        <v>119563000000000</v>
      </c>
      <c r="AC998" s="17">
        <v>119940000000000</v>
      </c>
      <c r="AD998" s="17">
        <v>119362000000000</v>
      </c>
    </row>
    <row r="999" spans="1:30" x14ac:dyDescent="0.25">
      <c r="A999" t="s">
        <v>346</v>
      </c>
      <c r="B999" t="s">
        <v>6635</v>
      </c>
      <c r="C999" t="s">
        <v>608</v>
      </c>
      <c r="D999" t="str">
        <f>A999&amp;VLOOKUP("key_separator", Keys!$B:$C, 2, FALSE)&amp;B999&amp;VLOOKUP("key_separator", Keys!$B:$C, 2, FALSE)&amp;C999</f>
        <v>LA|heavy or residual fuel oil|imports</v>
      </c>
      <c r="E999" s="17">
        <v>22248000000000</v>
      </c>
      <c r="F999" s="17">
        <v>22966000000000</v>
      </c>
      <c r="G999" s="17">
        <v>23405700000000</v>
      </c>
      <c r="H999" s="17">
        <v>24030100000000</v>
      </c>
      <c r="I999" s="17">
        <v>24659900000000</v>
      </c>
      <c r="J999" s="17">
        <v>25448500000000</v>
      </c>
      <c r="K999" s="17">
        <v>26166500000000</v>
      </c>
      <c r="L999" s="17">
        <v>26598100000000</v>
      </c>
      <c r="M999" s="17">
        <v>27383100000000</v>
      </c>
      <c r="N999" s="17">
        <v>28165600000000</v>
      </c>
      <c r="O999" s="17">
        <v>28782600000000</v>
      </c>
      <c r="P999" s="17">
        <v>29402300000000</v>
      </c>
      <c r="Q999" s="17">
        <v>29730500000000</v>
      </c>
      <c r="R999" s="17">
        <v>29849900000000</v>
      </c>
      <c r="S999" s="17">
        <v>30312400000000</v>
      </c>
      <c r="T999" s="17">
        <v>30243700000000</v>
      </c>
      <c r="U999" s="17">
        <v>30305200000000</v>
      </c>
      <c r="V999" s="17">
        <v>30457600000000</v>
      </c>
      <c r="W999" s="17">
        <v>30667100000000</v>
      </c>
      <c r="X999" s="17">
        <v>30930200000000</v>
      </c>
      <c r="Y999" s="17">
        <v>31337000000000</v>
      </c>
      <c r="Z999" s="17">
        <v>31955100000000</v>
      </c>
      <c r="AA999" s="17">
        <v>32172500000000</v>
      </c>
      <c r="AB999" s="17">
        <v>32566200000000</v>
      </c>
      <c r="AC999" s="17">
        <v>32784800000000</v>
      </c>
      <c r="AD999" s="17">
        <v>33347100000000</v>
      </c>
    </row>
    <row r="1000" spans="1:30" x14ac:dyDescent="0.25">
      <c r="A1000" t="s">
        <v>346</v>
      </c>
      <c r="B1000" t="s">
        <v>6635</v>
      </c>
      <c r="C1000" t="s">
        <v>610</v>
      </c>
      <c r="D1000" t="str">
        <f>A1000&amp;VLOOKUP("key_separator", Keys!$B:$C, 2, FALSE)&amp;B1000&amp;VLOOKUP("key_separator", Keys!$B:$C, 2, FALSE)&amp;C1000</f>
        <v>LA|heavy or residual fuel oil|exports</v>
      </c>
      <c r="E1000" s="17">
        <v>85101000000000</v>
      </c>
      <c r="F1000" s="17">
        <v>83038300000000</v>
      </c>
      <c r="G1000" s="17">
        <v>83583700000000</v>
      </c>
      <c r="H1000" s="17">
        <v>84289500000000</v>
      </c>
      <c r="I1000" s="17">
        <v>84996900000000</v>
      </c>
      <c r="J1000" s="17">
        <v>85482500000000</v>
      </c>
      <c r="K1000" s="17">
        <v>85372600000000</v>
      </c>
      <c r="L1000" s="17">
        <v>86129700000000</v>
      </c>
      <c r="M1000" s="17">
        <v>85877400000000</v>
      </c>
      <c r="N1000" s="17">
        <v>85491200000000</v>
      </c>
      <c r="O1000" s="17">
        <v>85672500000000</v>
      </c>
      <c r="P1000" s="17">
        <v>85396600000000</v>
      </c>
      <c r="Q1000" s="17">
        <v>85448700000000</v>
      </c>
      <c r="R1000" s="17">
        <v>85927600000000</v>
      </c>
      <c r="S1000" s="17">
        <v>85393200000000</v>
      </c>
      <c r="T1000" s="17">
        <v>86114700000000</v>
      </c>
      <c r="U1000" s="17">
        <v>86384900000000</v>
      </c>
      <c r="V1000" s="17">
        <v>86665700000000</v>
      </c>
      <c r="W1000" s="17">
        <v>86678400000000</v>
      </c>
      <c r="X1000" s="17">
        <v>86568800000000</v>
      </c>
      <c r="Y1000" s="17">
        <v>86416800000000</v>
      </c>
      <c r="Z1000" s="17">
        <v>85767300000000</v>
      </c>
      <c r="AA1000" s="17">
        <v>86114800000000</v>
      </c>
      <c r="AB1000" s="17">
        <v>85935800000000</v>
      </c>
      <c r="AC1000" s="17">
        <v>86206500000000</v>
      </c>
      <c r="AD1000" s="17">
        <v>85791100000000</v>
      </c>
    </row>
    <row r="1001" spans="1:30" x14ac:dyDescent="0.25">
      <c r="A1001" t="s">
        <v>346</v>
      </c>
      <c r="B1001" t="s">
        <v>6622</v>
      </c>
      <c r="C1001" t="s">
        <v>605</v>
      </c>
      <c r="D1001" t="str">
        <f>A1001&amp;VLOOKUP("key_separator", Keys!$B:$C, 2, FALSE)&amp;B1001&amp;VLOOKUP("key_separator", Keys!$B:$C, 2, FALSE)&amp;C1001</f>
        <v>LA|LPG propane or butane|production</v>
      </c>
      <c r="E1001" s="17">
        <v>456137000000000</v>
      </c>
      <c r="F1001" s="17">
        <v>465823000000000</v>
      </c>
      <c r="G1001" s="17">
        <v>515715000000000</v>
      </c>
      <c r="H1001" s="17">
        <v>510799000000000</v>
      </c>
      <c r="I1001" s="17">
        <v>512154000000000</v>
      </c>
      <c r="J1001" s="17">
        <v>514853000000000</v>
      </c>
      <c r="K1001" s="17">
        <v>539955000000000</v>
      </c>
      <c r="L1001" s="17">
        <v>563871000000000</v>
      </c>
      <c r="M1001" s="17">
        <v>586558000000000</v>
      </c>
      <c r="N1001" s="17">
        <v>602705000000000</v>
      </c>
      <c r="O1001" s="17">
        <v>615009000000000</v>
      </c>
      <c r="P1001" s="17">
        <v>621688000000000</v>
      </c>
      <c r="Q1001" s="17">
        <v>632188000000000</v>
      </c>
      <c r="R1001" s="17">
        <v>643371000000000</v>
      </c>
      <c r="S1001" s="17">
        <v>653036000000000</v>
      </c>
      <c r="T1001" s="17">
        <v>669133000000000</v>
      </c>
      <c r="U1001" s="17">
        <v>683381000000000</v>
      </c>
      <c r="V1001" s="17">
        <v>691234000000000</v>
      </c>
      <c r="W1001" s="17">
        <v>694744000000000</v>
      </c>
      <c r="X1001" s="17">
        <v>691819000000000</v>
      </c>
      <c r="Y1001" s="17">
        <v>684599000000000</v>
      </c>
      <c r="Z1001" s="17">
        <v>678584000000000</v>
      </c>
      <c r="AA1001" s="17">
        <v>679914000000000</v>
      </c>
      <c r="AB1001" s="17">
        <v>684200000000000</v>
      </c>
      <c r="AC1001" s="17">
        <v>686658000000000</v>
      </c>
      <c r="AD1001" s="17">
        <v>685130000000000</v>
      </c>
    </row>
    <row r="1002" spans="1:30" x14ac:dyDescent="0.25">
      <c r="A1002" t="s">
        <v>346</v>
      </c>
      <c r="B1002" t="s">
        <v>6622</v>
      </c>
      <c r="C1002" t="s">
        <v>608</v>
      </c>
      <c r="D1002" t="str">
        <f>A1002&amp;VLOOKUP("key_separator", Keys!$B:$C, 2, FALSE)&amp;B1002&amp;VLOOKUP("key_separator", Keys!$B:$C, 2, FALSE)&amp;C1002</f>
        <v>LA|LPG propane or butane|imports</v>
      </c>
      <c r="E1002" s="17">
        <v>335865000000000</v>
      </c>
      <c r="F1002" s="17">
        <v>326180000000000</v>
      </c>
      <c r="G1002" s="17">
        <v>285240000000000</v>
      </c>
      <c r="H1002" s="17">
        <v>307007000000000</v>
      </c>
      <c r="I1002" s="17">
        <v>291664000000000</v>
      </c>
      <c r="J1002" s="17">
        <v>287385000000000</v>
      </c>
      <c r="K1002" s="17">
        <v>267801000000000</v>
      </c>
      <c r="L1002" s="17">
        <v>247068000000000</v>
      </c>
      <c r="M1002" s="17">
        <v>231065000000000</v>
      </c>
      <c r="N1002" s="17">
        <v>222299000000000</v>
      </c>
      <c r="O1002" s="17">
        <v>218421000000000</v>
      </c>
      <c r="P1002" s="17">
        <v>222313000000000</v>
      </c>
      <c r="Q1002" s="17">
        <v>219669000000000</v>
      </c>
      <c r="R1002" s="17">
        <v>216610000000000</v>
      </c>
      <c r="S1002" s="17">
        <v>220867000000000</v>
      </c>
      <c r="T1002" s="17">
        <v>217171000000000</v>
      </c>
      <c r="U1002" s="17">
        <v>217031000000000</v>
      </c>
      <c r="V1002" s="17">
        <v>225505000000000</v>
      </c>
      <c r="W1002" s="17">
        <v>236972000000000</v>
      </c>
      <c r="X1002" s="17">
        <v>255080000000000</v>
      </c>
      <c r="Y1002" s="17">
        <v>278808000000000</v>
      </c>
      <c r="Z1002" s="17">
        <v>301392000000000</v>
      </c>
      <c r="AA1002" s="17">
        <v>318414000000000</v>
      </c>
      <c r="AB1002" s="17">
        <v>330435000000000</v>
      </c>
      <c r="AC1002" s="17">
        <v>339491000000000</v>
      </c>
      <c r="AD1002" s="17">
        <v>356971000000000</v>
      </c>
    </row>
    <row r="1003" spans="1:30" x14ac:dyDescent="0.25">
      <c r="A1003" t="s">
        <v>346</v>
      </c>
      <c r="B1003" t="s">
        <v>6622</v>
      </c>
      <c r="C1003" t="s">
        <v>610</v>
      </c>
      <c r="D1003" t="str">
        <f>A1003&amp;VLOOKUP("key_separator", Keys!$B:$C, 2, FALSE)&amp;B1003&amp;VLOOKUP("key_separator", Keys!$B:$C, 2, FALSE)&amp;C1003</f>
        <v>LA|LPG propane or butane|exports</v>
      </c>
      <c r="E1003" s="17">
        <v>0</v>
      </c>
      <c r="F1003" s="17">
        <v>0</v>
      </c>
      <c r="G1003" s="17">
        <v>0</v>
      </c>
      <c r="H1003" s="17">
        <v>0</v>
      </c>
      <c r="I1003" s="17">
        <v>0</v>
      </c>
      <c r="J1003" s="17">
        <v>0</v>
      </c>
      <c r="K1003" s="17">
        <v>0</v>
      </c>
      <c r="L1003" s="17">
        <v>0</v>
      </c>
      <c r="M1003" s="17">
        <v>0</v>
      </c>
      <c r="N1003" s="17">
        <v>0</v>
      </c>
      <c r="O1003" s="17">
        <v>0</v>
      </c>
      <c r="P1003" s="17">
        <v>0</v>
      </c>
      <c r="Q1003" s="17">
        <v>0</v>
      </c>
      <c r="R1003" s="17">
        <v>0</v>
      </c>
      <c r="S1003" s="17">
        <v>0</v>
      </c>
      <c r="T1003" s="17">
        <v>0</v>
      </c>
      <c r="U1003" s="17">
        <v>0</v>
      </c>
      <c r="V1003" s="17">
        <v>0</v>
      </c>
      <c r="W1003" s="17">
        <v>0</v>
      </c>
      <c r="X1003" s="17">
        <v>0</v>
      </c>
      <c r="Y1003" s="17">
        <v>0</v>
      </c>
      <c r="Z1003" s="17">
        <v>0</v>
      </c>
      <c r="AA1003" s="17">
        <v>0</v>
      </c>
      <c r="AB1003" s="17">
        <v>0</v>
      </c>
      <c r="AC1003" s="17">
        <v>0</v>
      </c>
      <c r="AD1003" s="17">
        <v>0</v>
      </c>
    </row>
    <row r="1004" spans="1:30" x14ac:dyDescent="0.25">
      <c r="A1004" t="s">
        <v>346</v>
      </c>
      <c r="B1004" t="s">
        <v>6623</v>
      </c>
      <c r="C1004" t="s">
        <v>605</v>
      </c>
      <c r="D1004" t="str">
        <f>A1004&amp;VLOOKUP("key_separator", Keys!$B:$C, 2, FALSE)&amp;B1004&amp;VLOOKUP("key_separator", Keys!$B:$C, 2, FALSE)&amp;C1004</f>
        <v>LA|municipal solid waste|production</v>
      </c>
      <c r="E1004" s="17">
        <v>0</v>
      </c>
      <c r="F1004" s="17">
        <v>0</v>
      </c>
      <c r="G1004" s="17">
        <v>0</v>
      </c>
      <c r="H1004" s="17">
        <v>0</v>
      </c>
      <c r="I1004" s="17">
        <v>0</v>
      </c>
      <c r="J1004" s="17">
        <v>0</v>
      </c>
      <c r="K1004" s="17">
        <v>0</v>
      </c>
      <c r="L1004" s="17">
        <v>0</v>
      </c>
      <c r="M1004" s="17">
        <v>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7">
        <v>0</v>
      </c>
      <c r="U1004" s="17">
        <v>0</v>
      </c>
      <c r="V1004" s="17">
        <v>0</v>
      </c>
      <c r="W1004" s="17">
        <v>0</v>
      </c>
      <c r="X1004" s="17">
        <v>0</v>
      </c>
      <c r="Y1004" s="17">
        <v>0</v>
      </c>
      <c r="Z1004" s="17">
        <v>0</v>
      </c>
      <c r="AA1004" s="17">
        <v>0</v>
      </c>
      <c r="AB1004" s="17">
        <v>0</v>
      </c>
      <c r="AC1004" s="17">
        <v>0</v>
      </c>
      <c r="AD1004" s="17">
        <v>0</v>
      </c>
    </row>
    <row r="1005" spans="1:30" x14ac:dyDescent="0.25">
      <c r="A1005" t="s">
        <v>346</v>
      </c>
      <c r="B1005" t="s">
        <v>6623</v>
      </c>
      <c r="C1005" t="s">
        <v>608</v>
      </c>
      <c r="D1005" t="str">
        <f>A1005&amp;VLOOKUP("key_separator", Keys!$B:$C, 2, FALSE)&amp;B1005&amp;VLOOKUP("key_separator", Keys!$B:$C, 2, FALSE)&amp;C1005</f>
        <v>LA|municipal solid waste|imports</v>
      </c>
      <c r="E1005" s="17">
        <v>0</v>
      </c>
      <c r="F1005" s="17">
        <v>0</v>
      </c>
      <c r="G1005" s="17">
        <v>0</v>
      </c>
      <c r="H1005" s="17">
        <v>0</v>
      </c>
      <c r="I1005" s="17">
        <v>0</v>
      </c>
      <c r="J1005" s="17">
        <v>0</v>
      </c>
      <c r="K1005" s="17">
        <v>0</v>
      </c>
      <c r="L1005" s="17">
        <v>0</v>
      </c>
      <c r="M1005" s="17">
        <v>0</v>
      </c>
      <c r="N1005" s="17">
        <v>0</v>
      </c>
      <c r="O1005" s="17">
        <v>0</v>
      </c>
      <c r="P1005" s="17">
        <v>0</v>
      </c>
      <c r="Q1005" s="17">
        <v>0</v>
      </c>
      <c r="R1005" s="17">
        <v>0</v>
      </c>
      <c r="S1005" s="17">
        <v>0</v>
      </c>
      <c r="T1005" s="17">
        <v>0</v>
      </c>
      <c r="U1005" s="17">
        <v>0</v>
      </c>
      <c r="V1005" s="17">
        <v>0</v>
      </c>
      <c r="W1005" s="17">
        <v>0</v>
      </c>
      <c r="X1005" s="17">
        <v>0</v>
      </c>
      <c r="Y1005" s="17">
        <v>0</v>
      </c>
      <c r="Z1005" s="17">
        <v>0</v>
      </c>
      <c r="AA1005" s="17">
        <v>0</v>
      </c>
      <c r="AB1005" s="17">
        <v>0</v>
      </c>
      <c r="AC1005" s="17">
        <v>0</v>
      </c>
      <c r="AD1005" s="17">
        <v>0</v>
      </c>
    </row>
    <row r="1006" spans="1:30" x14ac:dyDescent="0.25">
      <c r="A1006" t="s">
        <v>346</v>
      </c>
      <c r="B1006" t="s">
        <v>6623</v>
      </c>
      <c r="C1006" t="s">
        <v>610</v>
      </c>
      <c r="D1006" t="str">
        <f>A1006&amp;VLOOKUP("key_separator", Keys!$B:$C, 2, FALSE)&amp;B1006&amp;VLOOKUP("key_separator", Keys!$B:$C, 2, FALSE)&amp;C1006</f>
        <v>LA|municipal solid waste|exports</v>
      </c>
      <c r="E1006" s="17">
        <v>0</v>
      </c>
      <c r="F1006" s="17">
        <v>0</v>
      </c>
      <c r="G1006" s="17">
        <v>0</v>
      </c>
      <c r="H1006" s="17">
        <v>0</v>
      </c>
      <c r="I1006" s="17">
        <v>0</v>
      </c>
      <c r="J1006" s="17">
        <v>0</v>
      </c>
      <c r="K1006" s="17">
        <v>0</v>
      </c>
      <c r="L1006" s="17">
        <v>0</v>
      </c>
      <c r="M1006" s="17">
        <v>0</v>
      </c>
      <c r="N1006" s="17">
        <v>0</v>
      </c>
      <c r="O1006" s="17">
        <v>0</v>
      </c>
      <c r="P1006" s="17">
        <v>0</v>
      </c>
      <c r="Q1006" s="17">
        <v>0</v>
      </c>
      <c r="R1006" s="17">
        <v>0</v>
      </c>
      <c r="S1006" s="17">
        <v>0</v>
      </c>
      <c r="T1006" s="17">
        <v>0</v>
      </c>
      <c r="U1006" s="17">
        <v>0</v>
      </c>
      <c r="V1006" s="17">
        <v>0</v>
      </c>
      <c r="W1006" s="17">
        <v>0</v>
      </c>
      <c r="X1006" s="17">
        <v>0</v>
      </c>
      <c r="Y1006" s="17">
        <v>0</v>
      </c>
      <c r="Z1006" s="17">
        <v>0</v>
      </c>
      <c r="AA1006" s="17">
        <v>0</v>
      </c>
      <c r="AB1006" s="17">
        <v>0</v>
      </c>
      <c r="AC1006" s="17">
        <v>0</v>
      </c>
      <c r="AD1006" s="17">
        <v>0</v>
      </c>
    </row>
    <row r="1007" spans="1:30" x14ac:dyDescent="0.25">
      <c r="A1007" t="s">
        <v>346</v>
      </c>
      <c r="B1007" t="s">
        <v>629</v>
      </c>
      <c r="C1007" t="s">
        <v>605</v>
      </c>
      <c r="D1007" t="str">
        <f>A1007&amp;VLOOKUP("key_separator", Keys!$B:$C, 2, FALSE)&amp;B1007&amp;VLOOKUP("key_separator", Keys!$B:$C, 2, FALSE)&amp;C1007</f>
        <v>LA|hydrogen|production</v>
      </c>
      <c r="E1007" s="17">
        <v>13997800000000</v>
      </c>
      <c r="F1007" s="17">
        <v>13293600000000</v>
      </c>
      <c r="G1007" s="17">
        <v>13267800000000</v>
      </c>
      <c r="H1007" s="17">
        <v>13284800000000</v>
      </c>
      <c r="I1007" s="17">
        <v>13415900000000</v>
      </c>
      <c r="J1007" s="17">
        <v>13386700000000</v>
      </c>
      <c r="K1007" s="17">
        <v>13233500000000</v>
      </c>
      <c r="L1007" s="17">
        <v>13199000000000</v>
      </c>
      <c r="M1007" s="17">
        <v>13263000000000</v>
      </c>
      <c r="N1007" s="17">
        <v>13535900000000</v>
      </c>
      <c r="O1007" s="17">
        <v>13665200000000</v>
      </c>
      <c r="P1007" s="17">
        <v>13701500000000</v>
      </c>
      <c r="Q1007" s="17">
        <v>13946800000000</v>
      </c>
      <c r="R1007" s="17">
        <v>14074000000000</v>
      </c>
      <c r="S1007" s="17">
        <v>14178100000000</v>
      </c>
      <c r="T1007" s="17">
        <v>14195300000000</v>
      </c>
      <c r="U1007" s="17">
        <v>14282500000000</v>
      </c>
      <c r="V1007" s="17">
        <v>14346100000000</v>
      </c>
      <c r="W1007" s="17">
        <v>14479400000000</v>
      </c>
      <c r="X1007" s="17">
        <v>14769700000000</v>
      </c>
      <c r="Y1007" s="17">
        <v>14965900000000</v>
      </c>
      <c r="Z1007" s="17">
        <v>15069900000000</v>
      </c>
      <c r="AA1007" s="17">
        <v>15221000000000</v>
      </c>
      <c r="AB1007" s="17">
        <v>15320000000000</v>
      </c>
      <c r="AC1007" s="17">
        <v>15396600000000</v>
      </c>
      <c r="AD1007" s="17">
        <v>15485400000000</v>
      </c>
    </row>
    <row r="1008" spans="1:30" x14ac:dyDescent="0.25">
      <c r="A1008" t="s">
        <v>346</v>
      </c>
      <c r="B1008" t="s">
        <v>629</v>
      </c>
      <c r="C1008" t="s">
        <v>608</v>
      </c>
      <c r="D1008" t="str">
        <f>A1008&amp;VLOOKUP("key_separator", Keys!$B:$C, 2, FALSE)&amp;B1008&amp;VLOOKUP("key_separator", Keys!$B:$C, 2, FALSE)&amp;C1008</f>
        <v>LA|hydrogen|imports</v>
      </c>
      <c r="E1008" s="17">
        <v>103135000000000</v>
      </c>
      <c r="F1008" s="17">
        <v>101799000000000</v>
      </c>
      <c r="G1008" s="17">
        <v>101727000000000</v>
      </c>
      <c r="H1008" s="17">
        <v>102582000000000</v>
      </c>
      <c r="I1008" s="17">
        <v>101018000000000</v>
      </c>
      <c r="J1008" s="17">
        <v>101097000000000</v>
      </c>
      <c r="K1008" s="17">
        <v>102093000000000</v>
      </c>
      <c r="L1008" s="17">
        <v>102676000000000</v>
      </c>
      <c r="M1008" s="17">
        <v>103433000000000</v>
      </c>
      <c r="N1008" s="17">
        <v>104158000000000</v>
      </c>
      <c r="O1008" s="17">
        <v>105065000000000</v>
      </c>
      <c r="P1008" s="17">
        <v>106229000000000</v>
      </c>
      <c r="Q1008" s="17">
        <v>106818000000000</v>
      </c>
      <c r="R1008" s="17">
        <v>107619000000000</v>
      </c>
      <c r="S1008" s="17">
        <v>109103000000000</v>
      </c>
      <c r="T1008" s="17">
        <v>110587000000000</v>
      </c>
      <c r="U1008" s="17">
        <v>112215000000000</v>
      </c>
      <c r="V1008" s="17">
        <v>114245000000000</v>
      </c>
      <c r="W1008" s="17">
        <v>116071000000000</v>
      </c>
      <c r="X1008" s="17">
        <v>117805000000000</v>
      </c>
      <c r="Y1008" s="17">
        <v>119825000000000</v>
      </c>
      <c r="Z1008" s="17">
        <v>121952000000000</v>
      </c>
      <c r="AA1008" s="17">
        <v>124173000000000</v>
      </c>
      <c r="AB1008" s="17">
        <v>126215000000000</v>
      </c>
      <c r="AC1008" s="17">
        <v>127817000000000</v>
      </c>
      <c r="AD1008" s="17">
        <v>129888000000000</v>
      </c>
    </row>
    <row r="1009" spans="1:30" x14ac:dyDescent="0.25">
      <c r="A1009" t="s">
        <v>346</v>
      </c>
      <c r="B1009" t="s">
        <v>629</v>
      </c>
      <c r="C1009" t="s">
        <v>610</v>
      </c>
      <c r="D1009" t="str">
        <f>A1009&amp;VLOOKUP("key_separator", Keys!$B:$C, 2, FALSE)&amp;B1009&amp;VLOOKUP("key_separator", Keys!$B:$C, 2, FALSE)&amp;C1009</f>
        <v>LA|hydrogen|exports</v>
      </c>
      <c r="E1009" s="17">
        <v>0</v>
      </c>
      <c r="F1009" s="17">
        <v>0</v>
      </c>
      <c r="G1009" s="17">
        <v>0</v>
      </c>
      <c r="H1009" s="17">
        <v>0</v>
      </c>
      <c r="I1009" s="17">
        <v>0</v>
      </c>
      <c r="J1009" s="17">
        <v>0</v>
      </c>
      <c r="K1009" s="17">
        <v>0</v>
      </c>
      <c r="L1009" s="17">
        <v>0</v>
      </c>
      <c r="M1009" s="17">
        <v>0</v>
      </c>
      <c r="N1009" s="17">
        <v>0</v>
      </c>
      <c r="O1009" s="17">
        <v>0</v>
      </c>
      <c r="P1009" s="17">
        <v>0</v>
      </c>
      <c r="Q1009" s="17">
        <v>0</v>
      </c>
      <c r="R1009" s="17">
        <v>0</v>
      </c>
      <c r="S1009" s="17">
        <v>0</v>
      </c>
      <c r="T1009" s="17">
        <v>0</v>
      </c>
      <c r="U1009" s="17">
        <v>0</v>
      </c>
      <c r="V1009" s="17">
        <v>0</v>
      </c>
      <c r="W1009" s="17">
        <v>0</v>
      </c>
      <c r="X1009" s="17">
        <v>0</v>
      </c>
      <c r="Y1009" s="17">
        <v>0</v>
      </c>
      <c r="Z1009" s="17">
        <v>0</v>
      </c>
      <c r="AA1009" s="17">
        <v>0</v>
      </c>
      <c r="AB1009" s="17">
        <v>0</v>
      </c>
      <c r="AC1009" s="17">
        <v>0</v>
      </c>
      <c r="AD1009" s="17">
        <v>0</v>
      </c>
    </row>
    <row r="1010" spans="1:30" x14ac:dyDescent="0.25">
      <c r="A1010" t="s">
        <v>355</v>
      </c>
      <c r="B1010" t="s">
        <v>6629</v>
      </c>
      <c r="C1010" t="s">
        <v>605</v>
      </c>
      <c r="D1010" t="str">
        <f>A1010&amp;VLOOKUP("key_separator", Keys!$B:$C, 2, FALSE)&amp;B1010&amp;VLOOKUP("key_separator", Keys!$B:$C, 2, FALSE)&amp;C1010</f>
        <v>MA|electricity|production</v>
      </c>
      <c r="E1010" s="17">
        <v>0</v>
      </c>
      <c r="F1010" s="17">
        <v>0</v>
      </c>
      <c r="G1010" s="17">
        <v>0</v>
      </c>
      <c r="H1010" s="17">
        <v>0</v>
      </c>
      <c r="I1010" s="17">
        <v>0</v>
      </c>
      <c r="J1010" s="17">
        <v>0</v>
      </c>
      <c r="K1010" s="17">
        <v>0</v>
      </c>
      <c r="L1010" s="17">
        <v>0</v>
      </c>
      <c r="M1010" s="17">
        <v>0</v>
      </c>
      <c r="N1010" s="17">
        <v>0</v>
      </c>
      <c r="O1010" s="17">
        <v>0</v>
      </c>
      <c r="P1010" s="17">
        <v>0</v>
      </c>
      <c r="Q1010" s="17">
        <v>0</v>
      </c>
      <c r="R1010" s="17">
        <v>0</v>
      </c>
      <c r="S1010" s="17">
        <v>0</v>
      </c>
      <c r="T1010" s="17">
        <v>0</v>
      </c>
      <c r="U1010" s="17">
        <v>0</v>
      </c>
      <c r="V1010" s="17">
        <v>0</v>
      </c>
      <c r="W1010" s="17">
        <v>0</v>
      </c>
      <c r="X1010" s="17">
        <v>0</v>
      </c>
      <c r="Y1010" s="17">
        <v>0</v>
      </c>
      <c r="Z1010" s="17">
        <v>0</v>
      </c>
      <c r="AA1010" s="17">
        <v>0</v>
      </c>
      <c r="AB1010" s="17">
        <v>0</v>
      </c>
      <c r="AC1010" s="17">
        <v>0</v>
      </c>
      <c r="AD1010" s="17">
        <v>0</v>
      </c>
    </row>
    <row r="1011" spans="1:30" x14ac:dyDescent="0.25">
      <c r="A1011" t="s">
        <v>355</v>
      </c>
      <c r="B1011" t="s">
        <v>6629</v>
      </c>
      <c r="C1011" t="s">
        <v>608</v>
      </c>
      <c r="D1011" t="str">
        <f>A1011&amp;VLOOKUP("key_separator", Keys!$B:$C, 2, FALSE)&amp;B1011&amp;VLOOKUP("key_separator", Keys!$B:$C, 2, FALSE)&amp;C1011</f>
        <v>MA|electricity|imports</v>
      </c>
      <c r="E1011" s="17">
        <v>0</v>
      </c>
      <c r="F1011" s="17">
        <v>0</v>
      </c>
      <c r="G1011" s="17">
        <v>0</v>
      </c>
      <c r="H1011" s="17">
        <v>0</v>
      </c>
      <c r="I1011" s="17">
        <v>0</v>
      </c>
      <c r="J1011" s="17">
        <v>0</v>
      </c>
      <c r="K1011" s="17">
        <v>0</v>
      </c>
      <c r="L1011" s="17">
        <v>0</v>
      </c>
      <c r="M1011" s="17">
        <v>0</v>
      </c>
      <c r="N1011" s="17">
        <v>0</v>
      </c>
      <c r="O1011" s="17">
        <v>0</v>
      </c>
      <c r="P1011" s="17">
        <v>0</v>
      </c>
      <c r="Q1011" s="17">
        <v>0</v>
      </c>
      <c r="R1011" s="17">
        <v>0</v>
      </c>
      <c r="S1011" s="17">
        <v>0</v>
      </c>
      <c r="T1011" s="17">
        <v>0</v>
      </c>
      <c r="U1011" s="17">
        <v>0</v>
      </c>
      <c r="V1011" s="17">
        <v>0</v>
      </c>
      <c r="W1011" s="17">
        <v>0</v>
      </c>
      <c r="X1011" s="17">
        <v>0</v>
      </c>
      <c r="Y1011" s="17">
        <v>0</v>
      </c>
      <c r="Z1011" s="17">
        <v>0</v>
      </c>
      <c r="AA1011" s="17">
        <v>0</v>
      </c>
      <c r="AB1011" s="17">
        <v>0</v>
      </c>
      <c r="AC1011" s="17">
        <v>0</v>
      </c>
      <c r="AD1011" s="17">
        <v>0</v>
      </c>
    </row>
    <row r="1012" spans="1:30" x14ac:dyDescent="0.25">
      <c r="A1012" t="s">
        <v>355</v>
      </c>
      <c r="B1012" t="s">
        <v>6629</v>
      </c>
      <c r="C1012" t="s">
        <v>610</v>
      </c>
      <c r="D1012" t="str">
        <f>A1012&amp;VLOOKUP("key_separator", Keys!$B:$C, 2, FALSE)&amp;B1012&amp;VLOOKUP("key_separator", Keys!$B:$C, 2, FALSE)&amp;C1012</f>
        <v>MA|electricity|exports</v>
      </c>
      <c r="E1012" s="17">
        <v>0</v>
      </c>
      <c r="F1012" s="17">
        <v>0</v>
      </c>
      <c r="G1012" s="17">
        <v>0</v>
      </c>
      <c r="H1012" s="17">
        <v>0</v>
      </c>
      <c r="I1012" s="17">
        <v>0</v>
      </c>
      <c r="J1012" s="17">
        <v>0</v>
      </c>
      <c r="K1012" s="17">
        <v>0</v>
      </c>
      <c r="L1012" s="17">
        <v>0</v>
      </c>
      <c r="M1012" s="17">
        <v>0</v>
      </c>
      <c r="N1012" s="17">
        <v>0</v>
      </c>
      <c r="O1012" s="17">
        <v>0</v>
      </c>
      <c r="P1012" s="17">
        <v>0</v>
      </c>
      <c r="Q1012" s="17">
        <v>0</v>
      </c>
      <c r="R1012" s="17">
        <v>0</v>
      </c>
      <c r="S1012" s="17">
        <v>0</v>
      </c>
      <c r="T1012" s="17">
        <v>0</v>
      </c>
      <c r="U1012" s="17">
        <v>0</v>
      </c>
      <c r="V1012" s="17">
        <v>0</v>
      </c>
      <c r="W1012" s="17">
        <v>0</v>
      </c>
      <c r="X1012" s="17">
        <v>0</v>
      </c>
      <c r="Y1012" s="17">
        <v>0</v>
      </c>
      <c r="Z1012" s="17">
        <v>0</v>
      </c>
      <c r="AA1012" s="17">
        <v>0</v>
      </c>
      <c r="AB1012" s="17">
        <v>0</v>
      </c>
      <c r="AC1012" s="17">
        <v>0</v>
      </c>
      <c r="AD1012" s="17">
        <v>0</v>
      </c>
    </row>
    <row r="1013" spans="1:30" x14ac:dyDescent="0.25">
      <c r="A1013" t="s">
        <v>355</v>
      </c>
      <c r="B1013" t="s">
        <v>6610</v>
      </c>
      <c r="C1013" t="s">
        <v>605</v>
      </c>
      <c r="D1013" t="str">
        <f>A1013&amp;VLOOKUP("key_separator", Keys!$B:$C, 2, FALSE)&amp;B1013&amp;VLOOKUP("key_separator", Keys!$B:$C, 2, FALSE)&amp;C1013</f>
        <v>MA|hard coal|production</v>
      </c>
      <c r="E1013" s="17">
        <v>0</v>
      </c>
      <c r="F1013" s="17">
        <v>0</v>
      </c>
      <c r="G1013" s="17">
        <v>0</v>
      </c>
      <c r="H1013" s="17">
        <v>0</v>
      </c>
      <c r="I1013" s="17">
        <v>0</v>
      </c>
      <c r="J1013" s="17">
        <v>0</v>
      </c>
      <c r="K1013" s="17">
        <v>0</v>
      </c>
      <c r="L1013" s="17">
        <v>0</v>
      </c>
      <c r="M1013" s="17">
        <v>0</v>
      </c>
      <c r="N1013" s="17">
        <v>0</v>
      </c>
      <c r="O1013" s="17">
        <v>0</v>
      </c>
      <c r="P1013" s="17">
        <v>0</v>
      </c>
      <c r="Q1013" s="17">
        <v>0</v>
      </c>
      <c r="R1013" s="17">
        <v>0</v>
      </c>
      <c r="S1013" s="17">
        <v>0</v>
      </c>
      <c r="T1013" s="17">
        <v>0</v>
      </c>
      <c r="U1013" s="17">
        <v>0</v>
      </c>
      <c r="V1013" s="17">
        <v>0</v>
      </c>
      <c r="W1013" s="17">
        <v>0</v>
      </c>
      <c r="X1013" s="17">
        <v>0</v>
      </c>
      <c r="Y1013" s="17">
        <v>0</v>
      </c>
      <c r="Z1013" s="17">
        <v>0</v>
      </c>
      <c r="AA1013" s="17">
        <v>0</v>
      </c>
      <c r="AB1013" s="17">
        <v>0</v>
      </c>
      <c r="AC1013" s="17">
        <v>0</v>
      </c>
      <c r="AD1013" s="17">
        <v>0</v>
      </c>
    </row>
    <row r="1014" spans="1:30" x14ac:dyDescent="0.25">
      <c r="A1014" t="s">
        <v>355</v>
      </c>
      <c r="B1014" t="s">
        <v>6610</v>
      </c>
      <c r="C1014" t="s">
        <v>608</v>
      </c>
      <c r="D1014" t="str">
        <f>A1014&amp;VLOOKUP("key_separator", Keys!$B:$C, 2, FALSE)&amp;B1014&amp;VLOOKUP("key_separator", Keys!$B:$C, 2, FALSE)&amp;C1014</f>
        <v>MA|hard coal|imports</v>
      </c>
      <c r="E1014" s="17">
        <v>0</v>
      </c>
      <c r="F1014" s="17">
        <v>0</v>
      </c>
      <c r="G1014" s="17">
        <v>0</v>
      </c>
      <c r="H1014" s="17">
        <v>0</v>
      </c>
      <c r="I1014" s="17">
        <v>0</v>
      </c>
      <c r="J1014" s="17">
        <v>0</v>
      </c>
      <c r="K1014" s="17">
        <v>0</v>
      </c>
      <c r="L1014" s="17">
        <v>0</v>
      </c>
      <c r="M1014" s="17">
        <v>0</v>
      </c>
      <c r="N1014" s="17">
        <v>0</v>
      </c>
      <c r="O1014" s="17">
        <v>0</v>
      </c>
      <c r="P1014" s="17">
        <v>0</v>
      </c>
      <c r="Q1014" s="17">
        <v>0</v>
      </c>
      <c r="R1014" s="17">
        <v>0</v>
      </c>
      <c r="S1014" s="17">
        <v>0</v>
      </c>
      <c r="T1014" s="17">
        <v>0</v>
      </c>
      <c r="U1014" s="17">
        <v>0</v>
      </c>
      <c r="V1014" s="17">
        <v>0</v>
      </c>
      <c r="W1014" s="17">
        <v>0</v>
      </c>
      <c r="X1014" s="17">
        <v>0</v>
      </c>
      <c r="Y1014" s="17">
        <v>0</v>
      </c>
      <c r="Z1014" s="17">
        <v>0</v>
      </c>
      <c r="AA1014" s="17">
        <v>0</v>
      </c>
      <c r="AB1014" s="17">
        <v>0</v>
      </c>
      <c r="AC1014" s="17">
        <v>0</v>
      </c>
      <c r="AD1014" s="17">
        <v>0</v>
      </c>
    </row>
    <row r="1015" spans="1:30" x14ac:dyDescent="0.25">
      <c r="A1015" t="s">
        <v>355</v>
      </c>
      <c r="B1015" t="s">
        <v>6610</v>
      </c>
      <c r="C1015" t="s">
        <v>610</v>
      </c>
      <c r="D1015" t="str">
        <f>A1015&amp;VLOOKUP("key_separator", Keys!$B:$C, 2, FALSE)&amp;B1015&amp;VLOOKUP("key_separator", Keys!$B:$C, 2, FALSE)&amp;C1015</f>
        <v>MA|hard coal|exports</v>
      </c>
      <c r="E1015" s="17">
        <v>0</v>
      </c>
      <c r="F1015" s="17">
        <v>0</v>
      </c>
      <c r="G1015" s="17">
        <v>0</v>
      </c>
      <c r="H1015" s="17">
        <v>0</v>
      </c>
      <c r="I1015" s="17">
        <v>0</v>
      </c>
      <c r="J1015" s="17">
        <v>0</v>
      </c>
      <c r="K1015" s="17">
        <v>0</v>
      </c>
      <c r="L1015" s="17">
        <v>0</v>
      </c>
      <c r="M1015" s="17">
        <v>0</v>
      </c>
      <c r="N1015" s="17">
        <v>0</v>
      </c>
      <c r="O1015" s="17">
        <v>0</v>
      </c>
      <c r="P1015" s="17">
        <v>0</v>
      </c>
      <c r="Q1015" s="17">
        <v>0</v>
      </c>
      <c r="R1015" s="17">
        <v>0</v>
      </c>
      <c r="S1015" s="17">
        <v>0</v>
      </c>
      <c r="T1015" s="17">
        <v>0</v>
      </c>
      <c r="U1015" s="17">
        <v>0</v>
      </c>
      <c r="V1015" s="17">
        <v>0</v>
      </c>
      <c r="W1015" s="17">
        <v>0</v>
      </c>
      <c r="X1015" s="17">
        <v>0</v>
      </c>
      <c r="Y1015" s="17">
        <v>0</v>
      </c>
      <c r="Z1015" s="17">
        <v>0</v>
      </c>
      <c r="AA1015" s="17">
        <v>0</v>
      </c>
      <c r="AB1015" s="17">
        <v>0</v>
      </c>
      <c r="AC1015" s="17">
        <v>0</v>
      </c>
      <c r="AD1015" s="17">
        <v>0</v>
      </c>
    </row>
    <row r="1016" spans="1:30" x14ac:dyDescent="0.25">
      <c r="A1016" t="s">
        <v>355</v>
      </c>
      <c r="B1016" t="s">
        <v>6611</v>
      </c>
      <c r="C1016" t="s">
        <v>605</v>
      </c>
      <c r="D1016" t="str">
        <f>A1016&amp;VLOOKUP("key_separator", Keys!$B:$C, 2, FALSE)&amp;B1016&amp;VLOOKUP("key_separator", Keys!$B:$C, 2, FALSE)&amp;C1016</f>
        <v>MA|natural gas|production</v>
      </c>
      <c r="E1016" s="17">
        <v>0</v>
      </c>
      <c r="F1016" s="17">
        <v>0</v>
      </c>
      <c r="G1016" s="17">
        <v>0</v>
      </c>
      <c r="H1016" s="17">
        <v>0</v>
      </c>
      <c r="I1016" s="17">
        <v>0</v>
      </c>
      <c r="J1016" s="17">
        <v>0</v>
      </c>
      <c r="K1016" s="17">
        <v>0</v>
      </c>
      <c r="L1016" s="17">
        <v>0</v>
      </c>
      <c r="M1016" s="17">
        <v>0</v>
      </c>
      <c r="N1016" s="17">
        <v>0</v>
      </c>
      <c r="O1016" s="17">
        <v>0</v>
      </c>
      <c r="P1016" s="17">
        <v>0</v>
      </c>
      <c r="Q1016" s="17">
        <v>0</v>
      </c>
      <c r="R1016" s="17">
        <v>0</v>
      </c>
      <c r="S1016" s="17">
        <v>0</v>
      </c>
      <c r="T1016" s="17">
        <v>0</v>
      </c>
      <c r="U1016" s="17">
        <v>0</v>
      </c>
      <c r="V1016" s="17">
        <v>0</v>
      </c>
      <c r="W1016" s="17">
        <v>0</v>
      </c>
      <c r="X1016" s="17">
        <v>0</v>
      </c>
      <c r="Y1016" s="17">
        <v>0</v>
      </c>
      <c r="Z1016" s="17">
        <v>0</v>
      </c>
      <c r="AA1016" s="17">
        <v>0</v>
      </c>
      <c r="AB1016" s="17">
        <v>0</v>
      </c>
      <c r="AC1016" s="17">
        <v>0</v>
      </c>
      <c r="AD1016" s="17">
        <v>0</v>
      </c>
    </row>
    <row r="1017" spans="1:30" x14ac:dyDescent="0.25">
      <c r="A1017" t="s">
        <v>355</v>
      </c>
      <c r="B1017" t="s">
        <v>6611</v>
      </c>
      <c r="C1017" t="s">
        <v>608</v>
      </c>
      <c r="D1017" t="str">
        <f>A1017&amp;VLOOKUP("key_separator", Keys!$B:$C, 2, FALSE)&amp;B1017&amp;VLOOKUP("key_separator", Keys!$B:$C, 2, FALSE)&amp;C1017</f>
        <v>MA|natural gas|imports</v>
      </c>
      <c r="E1017" s="17">
        <v>473124000000000</v>
      </c>
      <c r="F1017" s="17">
        <v>445122000000000</v>
      </c>
      <c r="G1017" s="17">
        <v>441529000000000</v>
      </c>
      <c r="H1017" s="17">
        <v>441084000000000</v>
      </c>
      <c r="I1017" s="17">
        <v>442295000000000</v>
      </c>
      <c r="J1017" s="17">
        <v>441749000000000</v>
      </c>
      <c r="K1017" s="17">
        <v>443748000000000</v>
      </c>
      <c r="L1017" s="17">
        <v>447831000000000</v>
      </c>
      <c r="M1017" s="17">
        <v>450609000000000</v>
      </c>
      <c r="N1017" s="17">
        <v>453348000000000</v>
      </c>
      <c r="O1017" s="17">
        <v>456361000000000</v>
      </c>
      <c r="P1017" s="17">
        <v>460581000000000</v>
      </c>
      <c r="Q1017" s="17">
        <v>464883000000000</v>
      </c>
      <c r="R1017" s="17">
        <v>469154000000000</v>
      </c>
      <c r="S1017" s="17">
        <v>471096000000000</v>
      </c>
      <c r="T1017" s="17">
        <v>464761000000000</v>
      </c>
      <c r="U1017" s="17">
        <v>452856000000000</v>
      </c>
      <c r="V1017" s="17">
        <v>440639000000000</v>
      </c>
      <c r="W1017" s="17">
        <v>436777000000000</v>
      </c>
      <c r="X1017" s="17">
        <v>438497000000000</v>
      </c>
      <c r="Y1017" s="17">
        <v>442978000000000</v>
      </c>
      <c r="Z1017" s="17">
        <v>448862000000000</v>
      </c>
      <c r="AA1017" s="17">
        <v>453886000000000</v>
      </c>
      <c r="AB1017" s="17">
        <v>458193000000000</v>
      </c>
      <c r="AC1017" s="17">
        <v>457509000000000</v>
      </c>
      <c r="AD1017" s="17">
        <v>450694000000000</v>
      </c>
    </row>
    <row r="1018" spans="1:30" x14ac:dyDescent="0.25">
      <c r="A1018" t="s">
        <v>355</v>
      </c>
      <c r="B1018" t="s">
        <v>6611</v>
      </c>
      <c r="C1018" t="s">
        <v>610</v>
      </c>
      <c r="D1018" t="str">
        <f>A1018&amp;VLOOKUP("key_separator", Keys!$B:$C, 2, FALSE)&amp;B1018&amp;VLOOKUP("key_separator", Keys!$B:$C, 2, FALSE)&amp;C1018</f>
        <v>MA|natural gas|exports</v>
      </c>
      <c r="E1018" s="17">
        <v>86455700000000</v>
      </c>
      <c r="F1018" s="17">
        <v>86724300000000</v>
      </c>
      <c r="G1018" s="17">
        <v>86582100000000</v>
      </c>
      <c r="H1018" s="17">
        <v>90941800000000</v>
      </c>
      <c r="I1018" s="17">
        <v>95415900000000</v>
      </c>
      <c r="J1018" s="17">
        <v>101088000000000</v>
      </c>
      <c r="K1018" s="17">
        <v>106057000000000</v>
      </c>
      <c r="L1018" s="17">
        <v>111805000000000</v>
      </c>
      <c r="M1018" s="17">
        <v>116581000000000</v>
      </c>
      <c r="N1018" s="17">
        <v>120934000000000</v>
      </c>
      <c r="O1018" s="17">
        <v>124403000000000</v>
      </c>
      <c r="P1018" s="17">
        <v>128040000000000</v>
      </c>
      <c r="Q1018" s="17">
        <v>130865000000000</v>
      </c>
      <c r="R1018" s="17">
        <v>133144000000000</v>
      </c>
      <c r="S1018" s="17">
        <v>135222000000000</v>
      </c>
      <c r="T1018" s="17">
        <v>137503000000000</v>
      </c>
      <c r="U1018" s="17">
        <v>139399000000000</v>
      </c>
      <c r="V1018" s="17">
        <v>141948000000000</v>
      </c>
      <c r="W1018" s="17">
        <v>144219000000000</v>
      </c>
      <c r="X1018" s="17">
        <v>145135000000000</v>
      </c>
      <c r="Y1018" s="17">
        <v>146989000000000</v>
      </c>
      <c r="Z1018" s="17">
        <v>150711000000000</v>
      </c>
      <c r="AA1018" s="17">
        <v>153032000000000</v>
      </c>
      <c r="AB1018" s="17">
        <v>154929000000000</v>
      </c>
      <c r="AC1018" s="17">
        <v>155390000000000</v>
      </c>
      <c r="AD1018" s="17">
        <v>155830000000000</v>
      </c>
    </row>
    <row r="1019" spans="1:30" x14ac:dyDescent="0.25">
      <c r="A1019" t="s">
        <v>355</v>
      </c>
      <c r="B1019" t="s">
        <v>626</v>
      </c>
      <c r="C1019" t="s">
        <v>605</v>
      </c>
      <c r="D1019" t="str">
        <f>A1019&amp;VLOOKUP("key_separator", Keys!$B:$C, 2, FALSE)&amp;B1019&amp;VLOOKUP("key_separator", Keys!$B:$C, 2, FALSE)&amp;C1019</f>
        <v>MA|nuclear|production</v>
      </c>
      <c r="E1019" s="17">
        <v>0</v>
      </c>
      <c r="F1019" s="17">
        <v>0</v>
      </c>
      <c r="G1019" s="17">
        <v>0</v>
      </c>
      <c r="H1019" s="17">
        <v>0</v>
      </c>
      <c r="I1019" s="17">
        <v>0</v>
      </c>
      <c r="J1019" s="17">
        <v>0</v>
      </c>
      <c r="K1019" s="17">
        <v>0</v>
      </c>
      <c r="L1019" s="17">
        <v>0</v>
      </c>
      <c r="M1019" s="17">
        <v>0</v>
      </c>
      <c r="N1019" s="17">
        <v>0</v>
      </c>
      <c r="O1019" s="17">
        <v>0</v>
      </c>
      <c r="P1019" s="17">
        <v>0</v>
      </c>
      <c r="Q1019" s="17">
        <v>0</v>
      </c>
      <c r="R1019" s="17">
        <v>0</v>
      </c>
      <c r="S1019" s="17">
        <v>0</v>
      </c>
      <c r="T1019" s="17">
        <v>0</v>
      </c>
      <c r="U1019" s="17">
        <v>0</v>
      </c>
      <c r="V1019" s="17">
        <v>0</v>
      </c>
      <c r="W1019" s="17">
        <v>0</v>
      </c>
      <c r="X1019" s="17">
        <v>0</v>
      </c>
      <c r="Y1019" s="17">
        <v>0</v>
      </c>
      <c r="Z1019" s="17">
        <v>0</v>
      </c>
      <c r="AA1019" s="17">
        <v>0</v>
      </c>
      <c r="AB1019" s="17">
        <v>0</v>
      </c>
      <c r="AC1019" s="17">
        <v>0</v>
      </c>
      <c r="AD1019" s="17">
        <v>0</v>
      </c>
    </row>
    <row r="1020" spans="1:30" x14ac:dyDescent="0.25">
      <c r="A1020" t="s">
        <v>355</v>
      </c>
      <c r="B1020" t="s">
        <v>626</v>
      </c>
      <c r="C1020" t="s">
        <v>608</v>
      </c>
      <c r="D1020" t="str">
        <f>A1020&amp;VLOOKUP("key_separator", Keys!$B:$C, 2, FALSE)&amp;B1020&amp;VLOOKUP("key_separator", Keys!$B:$C, 2, FALSE)&amp;C1020</f>
        <v>MA|nuclear|imports</v>
      </c>
      <c r="E1020" s="17">
        <v>0</v>
      </c>
      <c r="F1020" s="17">
        <v>0</v>
      </c>
      <c r="G1020" s="17">
        <v>0</v>
      </c>
      <c r="H1020" s="17">
        <v>0</v>
      </c>
      <c r="I1020" s="17">
        <v>0</v>
      </c>
      <c r="J1020" s="17">
        <v>0</v>
      </c>
      <c r="K1020" s="17">
        <v>0</v>
      </c>
      <c r="L1020" s="17">
        <v>0</v>
      </c>
      <c r="M1020" s="17">
        <v>0</v>
      </c>
      <c r="N1020" s="17">
        <v>0</v>
      </c>
      <c r="O1020" s="17">
        <v>0</v>
      </c>
      <c r="P1020" s="17">
        <v>0</v>
      </c>
      <c r="Q1020" s="17">
        <v>0</v>
      </c>
      <c r="R1020" s="17">
        <v>0</v>
      </c>
      <c r="S1020" s="17">
        <v>0</v>
      </c>
      <c r="T1020" s="17">
        <v>0</v>
      </c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0</v>
      </c>
      <c r="AA1020" s="17">
        <v>0</v>
      </c>
      <c r="AB1020" s="17">
        <v>0</v>
      </c>
      <c r="AC1020" s="17">
        <v>0</v>
      </c>
      <c r="AD1020" s="17">
        <v>0</v>
      </c>
    </row>
    <row r="1021" spans="1:30" x14ac:dyDescent="0.25">
      <c r="A1021" t="s">
        <v>355</v>
      </c>
      <c r="B1021" t="s">
        <v>626</v>
      </c>
      <c r="C1021" t="s">
        <v>610</v>
      </c>
      <c r="D1021" t="str">
        <f>A1021&amp;VLOOKUP("key_separator", Keys!$B:$C, 2, FALSE)&amp;B1021&amp;VLOOKUP("key_separator", Keys!$B:$C, 2, FALSE)&amp;C1021</f>
        <v>MA|nuclear|exports</v>
      </c>
      <c r="E1021" s="17">
        <v>0</v>
      </c>
      <c r="F1021" s="17">
        <v>0</v>
      </c>
      <c r="G1021" s="17">
        <v>0</v>
      </c>
      <c r="H1021" s="17">
        <v>0</v>
      </c>
      <c r="I1021" s="17">
        <v>0</v>
      </c>
      <c r="J1021" s="17">
        <v>0</v>
      </c>
      <c r="K1021" s="17">
        <v>0</v>
      </c>
      <c r="L1021" s="17">
        <v>0</v>
      </c>
      <c r="M1021" s="17">
        <v>0</v>
      </c>
      <c r="N1021" s="17">
        <v>0</v>
      </c>
      <c r="O1021" s="17">
        <v>0</v>
      </c>
      <c r="P1021" s="17">
        <v>0</v>
      </c>
      <c r="Q1021" s="17">
        <v>0</v>
      </c>
      <c r="R1021" s="17">
        <v>0</v>
      </c>
      <c r="S1021" s="17">
        <v>0</v>
      </c>
      <c r="T1021" s="17">
        <v>0</v>
      </c>
      <c r="U1021" s="17">
        <v>0</v>
      </c>
      <c r="V1021" s="17">
        <v>0</v>
      </c>
      <c r="W1021" s="17">
        <v>0</v>
      </c>
      <c r="X1021" s="17">
        <v>0</v>
      </c>
      <c r="Y1021" s="17">
        <v>0</v>
      </c>
      <c r="Z1021" s="17">
        <v>0</v>
      </c>
      <c r="AA1021" s="17">
        <v>0</v>
      </c>
      <c r="AB1021" s="17">
        <v>0</v>
      </c>
      <c r="AC1021" s="17">
        <v>0</v>
      </c>
      <c r="AD1021" s="17">
        <v>0</v>
      </c>
    </row>
    <row r="1022" spans="1:30" x14ac:dyDescent="0.25">
      <c r="A1022" t="s">
        <v>355</v>
      </c>
      <c r="B1022" t="s">
        <v>6630</v>
      </c>
      <c r="C1022" t="s">
        <v>605</v>
      </c>
      <c r="D1022" t="str">
        <f>A1022&amp;VLOOKUP("key_separator", Keys!$B:$C, 2, FALSE)&amp;B1022&amp;VLOOKUP("key_separator", Keys!$B:$C, 2, FALSE)&amp;C1022</f>
        <v>MA|hydro|production</v>
      </c>
      <c r="E1022" s="17">
        <v>0</v>
      </c>
      <c r="F1022" s="17">
        <v>0</v>
      </c>
      <c r="G1022" s="17">
        <v>0</v>
      </c>
      <c r="H1022" s="17">
        <v>0</v>
      </c>
      <c r="I1022" s="17">
        <v>0</v>
      </c>
      <c r="J1022" s="17">
        <v>0</v>
      </c>
      <c r="K1022" s="17">
        <v>0</v>
      </c>
      <c r="L1022" s="17">
        <v>0</v>
      </c>
      <c r="M1022" s="17">
        <v>0</v>
      </c>
      <c r="N1022" s="17">
        <v>0</v>
      </c>
      <c r="O1022" s="17">
        <v>0</v>
      </c>
      <c r="P1022" s="17">
        <v>0</v>
      </c>
      <c r="Q1022" s="17">
        <v>0</v>
      </c>
      <c r="R1022" s="17">
        <v>0</v>
      </c>
      <c r="S1022" s="17">
        <v>0</v>
      </c>
      <c r="T1022" s="17">
        <v>0</v>
      </c>
      <c r="U1022" s="17">
        <v>0</v>
      </c>
      <c r="V1022" s="17">
        <v>0</v>
      </c>
      <c r="W1022" s="17">
        <v>0</v>
      </c>
      <c r="X1022" s="17">
        <v>0</v>
      </c>
      <c r="Y1022" s="17">
        <v>0</v>
      </c>
      <c r="Z1022" s="17">
        <v>0</v>
      </c>
      <c r="AA1022" s="17">
        <v>0</v>
      </c>
      <c r="AB1022" s="17">
        <v>0</v>
      </c>
      <c r="AC1022" s="17">
        <v>0</v>
      </c>
      <c r="AD1022" s="17">
        <v>0</v>
      </c>
    </row>
    <row r="1023" spans="1:30" x14ac:dyDescent="0.25">
      <c r="A1023" t="s">
        <v>355</v>
      </c>
      <c r="B1023" t="s">
        <v>6630</v>
      </c>
      <c r="C1023" t="s">
        <v>608</v>
      </c>
      <c r="D1023" t="str">
        <f>A1023&amp;VLOOKUP("key_separator", Keys!$B:$C, 2, FALSE)&amp;B1023&amp;VLOOKUP("key_separator", Keys!$B:$C, 2, FALSE)&amp;C1023</f>
        <v>MA|hydro|imports</v>
      </c>
      <c r="E1023" s="17">
        <v>0</v>
      </c>
      <c r="F1023" s="17">
        <v>0</v>
      </c>
      <c r="G1023" s="17">
        <v>0</v>
      </c>
      <c r="H1023" s="17">
        <v>0</v>
      </c>
      <c r="I1023" s="17">
        <v>0</v>
      </c>
      <c r="J1023" s="17">
        <v>0</v>
      </c>
      <c r="K1023" s="17">
        <v>0</v>
      </c>
      <c r="L1023" s="17">
        <v>0</v>
      </c>
      <c r="M1023" s="17">
        <v>0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7">
        <v>0</v>
      </c>
      <c r="U1023" s="17">
        <v>0</v>
      </c>
      <c r="V1023" s="17">
        <v>0</v>
      </c>
      <c r="W1023" s="17">
        <v>0</v>
      </c>
      <c r="X1023" s="17">
        <v>0</v>
      </c>
      <c r="Y1023" s="17">
        <v>0</v>
      </c>
      <c r="Z1023" s="17">
        <v>0</v>
      </c>
      <c r="AA1023" s="17">
        <v>0</v>
      </c>
      <c r="AB1023" s="17">
        <v>0</v>
      </c>
      <c r="AC1023" s="17">
        <v>0</v>
      </c>
      <c r="AD1023" s="17">
        <v>0</v>
      </c>
    </row>
    <row r="1024" spans="1:30" x14ac:dyDescent="0.25">
      <c r="A1024" t="s">
        <v>355</v>
      </c>
      <c r="B1024" t="s">
        <v>6630</v>
      </c>
      <c r="C1024" t="s">
        <v>610</v>
      </c>
      <c r="D1024" t="str">
        <f>A1024&amp;VLOOKUP("key_separator", Keys!$B:$C, 2, FALSE)&amp;B1024&amp;VLOOKUP("key_separator", Keys!$B:$C, 2, FALSE)&amp;C1024</f>
        <v>MA|hydro|exports</v>
      </c>
      <c r="E1024" s="17">
        <v>0</v>
      </c>
      <c r="F1024" s="17">
        <v>0</v>
      </c>
      <c r="G1024" s="17">
        <v>0</v>
      </c>
      <c r="H1024" s="17">
        <v>0</v>
      </c>
      <c r="I1024" s="17">
        <v>0</v>
      </c>
      <c r="J1024" s="17">
        <v>0</v>
      </c>
      <c r="K1024" s="17">
        <v>0</v>
      </c>
      <c r="L1024" s="17">
        <v>0</v>
      </c>
      <c r="M1024" s="17">
        <v>0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7">
        <v>0</v>
      </c>
      <c r="U1024" s="17">
        <v>0</v>
      </c>
      <c r="V1024" s="17">
        <v>0</v>
      </c>
      <c r="W1024" s="17">
        <v>0</v>
      </c>
      <c r="X1024" s="17">
        <v>0</v>
      </c>
      <c r="Y1024" s="17">
        <v>0</v>
      </c>
      <c r="Z1024" s="17">
        <v>0</v>
      </c>
      <c r="AA1024" s="17">
        <v>0</v>
      </c>
      <c r="AB1024" s="17">
        <v>0</v>
      </c>
      <c r="AC1024" s="17">
        <v>0</v>
      </c>
      <c r="AD1024" s="17">
        <v>0</v>
      </c>
    </row>
    <row r="1025" spans="1:30" x14ac:dyDescent="0.25">
      <c r="A1025" t="s">
        <v>355</v>
      </c>
      <c r="B1025" t="s">
        <v>6631</v>
      </c>
      <c r="C1025" t="s">
        <v>605</v>
      </c>
      <c r="D1025" t="str">
        <f>A1025&amp;VLOOKUP("key_separator", Keys!$B:$C, 2, FALSE)&amp;B1025&amp;VLOOKUP("key_separator", Keys!$B:$C, 2, FALSE)&amp;C1025</f>
        <v>MA|wind|production</v>
      </c>
      <c r="E1025" s="17">
        <v>0</v>
      </c>
      <c r="F1025" s="17">
        <v>0</v>
      </c>
      <c r="G1025" s="17">
        <v>0</v>
      </c>
      <c r="H1025" s="17">
        <v>0</v>
      </c>
      <c r="I1025" s="17">
        <v>0</v>
      </c>
      <c r="J1025" s="17">
        <v>0</v>
      </c>
      <c r="K1025" s="17">
        <v>0</v>
      </c>
      <c r="L1025" s="17">
        <v>0</v>
      </c>
      <c r="M1025" s="17">
        <v>0</v>
      </c>
      <c r="N1025" s="17">
        <v>0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7">
        <v>0</v>
      </c>
      <c r="U1025" s="17">
        <v>0</v>
      </c>
      <c r="V1025" s="17">
        <v>0</v>
      </c>
      <c r="W1025" s="17">
        <v>0</v>
      </c>
      <c r="X1025" s="17">
        <v>0</v>
      </c>
      <c r="Y1025" s="17">
        <v>0</v>
      </c>
      <c r="Z1025" s="17">
        <v>0</v>
      </c>
      <c r="AA1025" s="17">
        <v>0</v>
      </c>
      <c r="AB1025" s="17">
        <v>0</v>
      </c>
      <c r="AC1025" s="17">
        <v>0</v>
      </c>
      <c r="AD1025" s="17">
        <v>0</v>
      </c>
    </row>
    <row r="1026" spans="1:30" x14ac:dyDescent="0.25">
      <c r="A1026" t="s">
        <v>355</v>
      </c>
      <c r="B1026" t="s">
        <v>6631</v>
      </c>
      <c r="C1026" t="s">
        <v>608</v>
      </c>
      <c r="D1026" t="str">
        <f>A1026&amp;VLOOKUP("key_separator", Keys!$B:$C, 2, FALSE)&amp;B1026&amp;VLOOKUP("key_separator", Keys!$B:$C, 2, FALSE)&amp;C1026</f>
        <v>MA|wind|imports</v>
      </c>
      <c r="E1026" s="17">
        <v>0</v>
      </c>
      <c r="F1026" s="17">
        <v>0</v>
      </c>
      <c r="G1026" s="17">
        <v>0</v>
      </c>
      <c r="H1026" s="17">
        <v>0</v>
      </c>
      <c r="I1026" s="17">
        <v>0</v>
      </c>
      <c r="J1026" s="17">
        <v>0</v>
      </c>
      <c r="K1026" s="17">
        <v>0</v>
      </c>
      <c r="L1026" s="17">
        <v>0</v>
      </c>
      <c r="M1026" s="17">
        <v>0</v>
      </c>
      <c r="N1026" s="17">
        <v>0</v>
      </c>
      <c r="O1026" s="17">
        <v>0</v>
      </c>
      <c r="P1026" s="17">
        <v>0</v>
      </c>
      <c r="Q1026" s="17">
        <v>0</v>
      </c>
      <c r="R1026" s="17">
        <v>0</v>
      </c>
      <c r="S1026" s="17">
        <v>0</v>
      </c>
      <c r="T1026" s="17">
        <v>0</v>
      </c>
      <c r="U1026" s="17">
        <v>0</v>
      </c>
      <c r="V1026" s="17">
        <v>0</v>
      </c>
      <c r="W1026" s="17">
        <v>0</v>
      </c>
      <c r="X1026" s="17">
        <v>0</v>
      </c>
      <c r="Y1026" s="17">
        <v>0</v>
      </c>
      <c r="Z1026" s="17">
        <v>0</v>
      </c>
      <c r="AA1026" s="17">
        <v>0</v>
      </c>
      <c r="AB1026" s="17">
        <v>0</v>
      </c>
      <c r="AC1026" s="17">
        <v>0</v>
      </c>
      <c r="AD1026" s="17">
        <v>0</v>
      </c>
    </row>
    <row r="1027" spans="1:30" x14ac:dyDescent="0.25">
      <c r="A1027" t="s">
        <v>355</v>
      </c>
      <c r="B1027" t="s">
        <v>6631</v>
      </c>
      <c r="C1027" t="s">
        <v>610</v>
      </c>
      <c r="D1027" t="str">
        <f>A1027&amp;VLOOKUP("key_separator", Keys!$B:$C, 2, FALSE)&amp;B1027&amp;VLOOKUP("key_separator", Keys!$B:$C, 2, FALSE)&amp;C1027</f>
        <v>MA|wind|exports</v>
      </c>
      <c r="E1027" s="17">
        <v>0</v>
      </c>
      <c r="F1027" s="17">
        <v>0</v>
      </c>
      <c r="G1027" s="17">
        <v>0</v>
      </c>
      <c r="H1027" s="17">
        <v>0</v>
      </c>
      <c r="I1027" s="17">
        <v>0</v>
      </c>
      <c r="J1027" s="17">
        <v>0</v>
      </c>
      <c r="K1027" s="17">
        <v>0</v>
      </c>
      <c r="L1027" s="17">
        <v>0</v>
      </c>
      <c r="M1027" s="17">
        <v>0</v>
      </c>
      <c r="N1027" s="17">
        <v>0</v>
      </c>
      <c r="O1027" s="17">
        <v>0</v>
      </c>
      <c r="P1027" s="17">
        <v>0</v>
      </c>
      <c r="Q1027" s="17">
        <v>0</v>
      </c>
      <c r="R1027" s="17">
        <v>0</v>
      </c>
      <c r="S1027" s="17">
        <v>0</v>
      </c>
      <c r="T1027" s="17">
        <v>0</v>
      </c>
      <c r="U1027" s="17">
        <v>0</v>
      </c>
      <c r="V1027" s="17">
        <v>0</v>
      </c>
      <c r="W1027" s="17">
        <v>0</v>
      </c>
      <c r="X1027" s="17">
        <v>0</v>
      </c>
      <c r="Y1027" s="17">
        <v>0</v>
      </c>
      <c r="Z1027" s="17">
        <v>0</v>
      </c>
      <c r="AA1027" s="17">
        <v>0</v>
      </c>
      <c r="AB1027" s="17">
        <v>0</v>
      </c>
      <c r="AC1027" s="17">
        <v>0</v>
      </c>
      <c r="AD1027" s="17">
        <v>0</v>
      </c>
    </row>
    <row r="1028" spans="1:30" x14ac:dyDescent="0.25">
      <c r="A1028" t="s">
        <v>355</v>
      </c>
      <c r="B1028" t="s">
        <v>6632</v>
      </c>
      <c r="C1028" t="s">
        <v>605</v>
      </c>
      <c r="D1028" t="str">
        <f>A1028&amp;VLOOKUP("key_separator", Keys!$B:$C, 2, FALSE)&amp;B1028&amp;VLOOKUP("key_separator", Keys!$B:$C, 2, FALSE)&amp;C1028</f>
        <v>MA|solar|production</v>
      </c>
      <c r="E1028" s="17">
        <v>0</v>
      </c>
      <c r="F1028" s="17">
        <v>0</v>
      </c>
      <c r="G1028" s="17">
        <v>0</v>
      </c>
      <c r="H1028" s="17">
        <v>0</v>
      </c>
      <c r="I1028" s="17">
        <v>0</v>
      </c>
      <c r="J1028" s="17">
        <v>0</v>
      </c>
      <c r="K1028" s="17">
        <v>0</v>
      </c>
      <c r="L1028" s="17">
        <v>0</v>
      </c>
      <c r="M1028" s="17">
        <v>0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7">
        <v>0</v>
      </c>
      <c r="U1028" s="17">
        <v>0</v>
      </c>
      <c r="V1028" s="17">
        <v>0</v>
      </c>
      <c r="W1028" s="17">
        <v>0</v>
      </c>
      <c r="X1028" s="17">
        <v>0</v>
      </c>
      <c r="Y1028" s="17">
        <v>0</v>
      </c>
      <c r="Z1028" s="17">
        <v>0</v>
      </c>
      <c r="AA1028" s="17">
        <v>0</v>
      </c>
      <c r="AB1028" s="17">
        <v>0</v>
      </c>
      <c r="AC1028" s="17">
        <v>0</v>
      </c>
      <c r="AD1028" s="17">
        <v>0</v>
      </c>
    </row>
    <row r="1029" spans="1:30" x14ac:dyDescent="0.25">
      <c r="A1029" t="s">
        <v>355</v>
      </c>
      <c r="B1029" t="s">
        <v>6632</v>
      </c>
      <c r="C1029" t="s">
        <v>608</v>
      </c>
      <c r="D1029" t="str">
        <f>A1029&amp;VLOOKUP("key_separator", Keys!$B:$C, 2, FALSE)&amp;B1029&amp;VLOOKUP("key_separator", Keys!$B:$C, 2, FALSE)&amp;C1029</f>
        <v>MA|solar|imports</v>
      </c>
      <c r="E1029" s="17">
        <v>0</v>
      </c>
      <c r="F1029" s="17">
        <v>0</v>
      </c>
      <c r="G1029" s="17">
        <v>0</v>
      </c>
      <c r="H1029" s="17">
        <v>0</v>
      </c>
      <c r="I1029" s="17">
        <v>0</v>
      </c>
      <c r="J1029" s="17">
        <v>0</v>
      </c>
      <c r="K1029" s="17">
        <v>0</v>
      </c>
      <c r="L1029" s="17">
        <v>0</v>
      </c>
      <c r="M1029" s="17">
        <v>0</v>
      </c>
      <c r="N1029" s="17">
        <v>0</v>
      </c>
      <c r="O1029" s="17">
        <v>0</v>
      </c>
      <c r="P1029" s="17">
        <v>0</v>
      </c>
      <c r="Q1029" s="17">
        <v>0</v>
      </c>
      <c r="R1029" s="17">
        <v>0</v>
      </c>
      <c r="S1029" s="17">
        <v>0</v>
      </c>
      <c r="T1029" s="17">
        <v>0</v>
      </c>
      <c r="U1029" s="17">
        <v>0</v>
      </c>
      <c r="V1029" s="17">
        <v>0</v>
      </c>
      <c r="W1029" s="17">
        <v>0</v>
      </c>
      <c r="X1029" s="17">
        <v>0</v>
      </c>
      <c r="Y1029" s="17">
        <v>0</v>
      </c>
      <c r="Z1029" s="17">
        <v>0</v>
      </c>
      <c r="AA1029" s="17">
        <v>0</v>
      </c>
      <c r="AB1029" s="17">
        <v>0</v>
      </c>
      <c r="AC1029" s="17">
        <v>0</v>
      </c>
      <c r="AD1029" s="17">
        <v>0</v>
      </c>
    </row>
    <row r="1030" spans="1:30" x14ac:dyDescent="0.25">
      <c r="A1030" t="s">
        <v>355</v>
      </c>
      <c r="B1030" t="s">
        <v>6632</v>
      </c>
      <c r="C1030" t="s">
        <v>610</v>
      </c>
      <c r="D1030" t="str">
        <f>A1030&amp;VLOOKUP("key_separator", Keys!$B:$C, 2, FALSE)&amp;B1030&amp;VLOOKUP("key_separator", Keys!$B:$C, 2, FALSE)&amp;C1030</f>
        <v>MA|solar|exports</v>
      </c>
      <c r="E1030" s="17">
        <v>0</v>
      </c>
      <c r="F1030" s="17">
        <v>0</v>
      </c>
      <c r="G1030" s="17">
        <v>0</v>
      </c>
      <c r="H1030" s="17">
        <v>0</v>
      </c>
      <c r="I1030" s="17">
        <v>0</v>
      </c>
      <c r="J1030" s="17">
        <v>0</v>
      </c>
      <c r="K1030" s="17">
        <v>0</v>
      </c>
      <c r="L1030" s="17">
        <v>0</v>
      </c>
      <c r="M1030" s="17">
        <v>0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7">
        <v>0</v>
      </c>
      <c r="U1030" s="17">
        <v>0</v>
      </c>
      <c r="V1030" s="17">
        <v>0</v>
      </c>
      <c r="W1030" s="17">
        <v>0</v>
      </c>
      <c r="X1030" s="17">
        <v>0</v>
      </c>
      <c r="Y1030" s="17">
        <v>0</v>
      </c>
      <c r="Z1030" s="17">
        <v>0</v>
      </c>
      <c r="AA1030" s="17">
        <v>0</v>
      </c>
      <c r="AB1030" s="17">
        <v>0</v>
      </c>
      <c r="AC1030" s="17">
        <v>0</v>
      </c>
      <c r="AD1030" s="17">
        <v>0</v>
      </c>
    </row>
    <row r="1031" spans="1:30" x14ac:dyDescent="0.25">
      <c r="A1031" t="s">
        <v>355</v>
      </c>
      <c r="B1031" t="s">
        <v>6615</v>
      </c>
      <c r="C1031" t="s">
        <v>605</v>
      </c>
      <c r="D1031" t="str">
        <f>A1031&amp;VLOOKUP("key_separator", Keys!$B:$C, 2, FALSE)&amp;B1031&amp;VLOOKUP("key_separator", Keys!$B:$C, 2, FALSE)&amp;C1031</f>
        <v>MA|biomass|production</v>
      </c>
      <c r="E1031" s="17">
        <v>0</v>
      </c>
      <c r="F1031" s="17">
        <v>0</v>
      </c>
      <c r="G1031" s="17">
        <v>0</v>
      </c>
      <c r="H1031" s="17">
        <v>0</v>
      </c>
      <c r="I1031" s="17">
        <v>0</v>
      </c>
      <c r="J1031" s="17">
        <v>0</v>
      </c>
      <c r="K1031" s="17">
        <v>0</v>
      </c>
      <c r="L1031" s="17">
        <v>0</v>
      </c>
      <c r="M1031" s="17">
        <v>0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7">
        <v>0</v>
      </c>
      <c r="U1031" s="17">
        <v>0</v>
      </c>
      <c r="V1031" s="17">
        <v>0</v>
      </c>
      <c r="W1031" s="17">
        <v>0</v>
      </c>
      <c r="X1031" s="17">
        <v>0</v>
      </c>
      <c r="Y1031" s="17">
        <v>0</v>
      </c>
      <c r="Z1031" s="17">
        <v>0</v>
      </c>
      <c r="AA1031" s="17">
        <v>0</v>
      </c>
      <c r="AB1031" s="17">
        <v>0</v>
      </c>
      <c r="AC1031" s="17">
        <v>0</v>
      </c>
      <c r="AD1031" s="17">
        <v>0</v>
      </c>
    </row>
    <row r="1032" spans="1:30" x14ac:dyDescent="0.25">
      <c r="A1032" t="s">
        <v>355</v>
      </c>
      <c r="B1032" t="s">
        <v>6615</v>
      </c>
      <c r="C1032" t="s">
        <v>608</v>
      </c>
      <c r="D1032" t="str">
        <f>A1032&amp;VLOOKUP("key_separator", Keys!$B:$C, 2, FALSE)&amp;B1032&amp;VLOOKUP("key_separator", Keys!$B:$C, 2, FALSE)&amp;C1032</f>
        <v>MA|biomass|imports</v>
      </c>
      <c r="E1032" s="17">
        <v>26935300000000</v>
      </c>
      <c r="F1032" s="17">
        <v>24536500000000</v>
      </c>
      <c r="G1032" s="17">
        <v>24274400000000</v>
      </c>
      <c r="H1032" s="17">
        <v>24058700000000</v>
      </c>
      <c r="I1032" s="17">
        <v>23897500000000</v>
      </c>
      <c r="J1032" s="17">
        <v>23625700000000</v>
      </c>
      <c r="K1032" s="17">
        <v>23334000000000</v>
      </c>
      <c r="L1032" s="17">
        <v>23086400000000</v>
      </c>
      <c r="M1032" s="17">
        <v>22883700000000</v>
      </c>
      <c r="N1032" s="17">
        <v>22683100000000</v>
      </c>
      <c r="O1032" s="17">
        <v>22495300000000</v>
      </c>
      <c r="P1032" s="17">
        <v>22303300000000</v>
      </c>
      <c r="Q1032" s="17">
        <v>22116600000000</v>
      </c>
      <c r="R1032" s="17">
        <v>21952700000000</v>
      </c>
      <c r="S1032" s="17">
        <v>21779400000000</v>
      </c>
      <c r="T1032" s="17">
        <v>21600500000000</v>
      </c>
      <c r="U1032" s="17">
        <v>21396800000000</v>
      </c>
      <c r="V1032" s="17">
        <v>21222800000000</v>
      </c>
      <c r="W1032" s="17">
        <v>21046100000000</v>
      </c>
      <c r="X1032" s="17">
        <v>20886700000000</v>
      </c>
      <c r="Y1032" s="17">
        <v>20831300000000</v>
      </c>
      <c r="Z1032" s="17">
        <v>20832200000000</v>
      </c>
      <c r="AA1032" s="17">
        <v>20849200000000</v>
      </c>
      <c r="AB1032" s="17">
        <v>20865700000000</v>
      </c>
      <c r="AC1032" s="17">
        <v>20906300000000</v>
      </c>
      <c r="AD1032" s="17">
        <v>20939900000000</v>
      </c>
    </row>
    <row r="1033" spans="1:30" x14ac:dyDescent="0.25">
      <c r="A1033" t="s">
        <v>355</v>
      </c>
      <c r="B1033" t="s">
        <v>6615</v>
      </c>
      <c r="C1033" t="s">
        <v>610</v>
      </c>
      <c r="D1033" t="str">
        <f>A1033&amp;VLOOKUP("key_separator", Keys!$B:$C, 2, FALSE)&amp;B1033&amp;VLOOKUP("key_separator", Keys!$B:$C, 2, FALSE)&amp;C1033</f>
        <v>MA|biomass|exports</v>
      </c>
      <c r="E1033" s="17">
        <v>0</v>
      </c>
      <c r="F1033" s="17">
        <v>0</v>
      </c>
      <c r="G1033" s="17">
        <v>0</v>
      </c>
      <c r="H1033" s="17">
        <v>0</v>
      </c>
      <c r="I1033" s="17">
        <v>0</v>
      </c>
      <c r="J1033" s="17">
        <v>0</v>
      </c>
      <c r="K1033" s="17">
        <v>0</v>
      </c>
      <c r="L1033" s="17">
        <v>0</v>
      </c>
      <c r="M1033" s="17">
        <v>0</v>
      </c>
      <c r="N1033" s="17">
        <v>0</v>
      </c>
      <c r="O1033" s="17">
        <v>0</v>
      </c>
      <c r="P1033" s="17">
        <v>0</v>
      </c>
      <c r="Q1033" s="17">
        <v>0</v>
      </c>
      <c r="R1033" s="17">
        <v>0</v>
      </c>
      <c r="S1033" s="17">
        <v>0</v>
      </c>
      <c r="T1033" s="17">
        <v>0</v>
      </c>
      <c r="U1033" s="17">
        <v>0</v>
      </c>
      <c r="V1033" s="17">
        <v>0</v>
      </c>
      <c r="W1033" s="17">
        <v>0</v>
      </c>
      <c r="X1033" s="17">
        <v>0</v>
      </c>
      <c r="Y1033" s="17">
        <v>0</v>
      </c>
      <c r="Z1033" s="17">
        <v>0</v>
      </c>
      <c r="AA1033" s="17">
        <v>0</v>
      </c>
      <c r="AB1033" s="17">
        <v>0</v>
      </c>
      <c r="AC1033" s="17">
        <v>0</v>
      </c>
      <c r="AD1033" s="17">
        <v>0</v>
      </c>
    </row>
    <row r="1034" spans="1:30" x14ac:dyDescent="0.25">
      <c r="A1034" t="s">
        <v>355</v>
      </c>
      <c r="B1034" t="s">
        <v>6616</v>
      </c>
      <c r="C1034" t="s">
        <v>605</v>
      </c>
      <c r="D1034" t="str">
        <f>A1034&amp;VLOOKUP("key_separator", Keys!$B:$C, 2, FALSE)&amp;B1034&amp;VLOOKUP("key_separator", Keys!$B:$C, 2, FALSE)&amp;C1034</f>
        <v>MA|petroleum gasoline|production</v>
      </c>
      <c r="E1034" s="17">
        <v>0</v>
      </c>
      <c r="F1034" s="17">
        <v>0</v>
      </c>
      <c r="G1034" s="17">
        <v>0</v>
      </c>
      <c r="H1034" s="17">
        <v>0</v>
      </c>
      <c r="I1034" s="17">
        <v>0</v>
      </c>
      <c r="J1034" s="17">
        <v>0</v>
      </c>
      <c r="K1034" s="17">
        <v>0</v>
      </c>
      <c r="L1034" s="17">
        <v>0</v>
      </c>
      <c r="M1034" s="17">
        <v>0</v>
      </c>
      <c r="N1034" s="17">
        <v>0</v>
      </c>
      <c r="O1034" s="17">
        <v>0</v>
      </c>
      <c r="P1034" s="17">
        <v>0</v>
      </c>
      <c r="Q1034" s="17">
        <v>0</v>
      </c>
      <c r="R1034" s="17">
        <v>0</v>
      </c>
      <c r="S1034" s="17">
        <v>0</v>
      </c>
      <c r="T1034" s="17">
        <v>0</v>
      </c>
      <c r="U1034" s="17">
        <v>0</v>
      </c>
      <c r="V1034" s="17">
        <v>0</v>
      </c>
      <c r="W1034" s="17">
        <v>0</v>
      </c>
      <c r="X1034" s="17">
        <v>0</v>
      </c>
      <c r="Y1034" s="17">
        <v>0</v>
      </c>
      <c r="Z1034" s="17">
        <v>0</v>
      </c>
      <c r="AA1034" s="17">
        <v>0</v>
      </c>
      <c r="AB1034" s="17">
        <v>0</v>
      </c>
      <c r="AC1034" s="17">
        <v>0</v>
      </c>
      <c r="AD1034" s="17">
        <v>0</v>
      </c>
    </row>
    <row r="1035" spans="1:30" x14ac:dyDescent="0.25">
      <c r="A1035" t="s">
        <v>355</v>
      </c>
      <c r="B1035" t="s">
        <v>6616</v>
      </c>
      <c r="C1035" t="s">
        <v>608</v>
      </c>
      <c r="D1035" t="str">
        <f>A1035&amp;VLOOKUP("key_separator", Keys!$B:$C, 2, FALSE)&amp;B1035&amp;VLOOKUP("key_separator", Keys!$B:$C, 2, FALSE)&amp;C1035</f>
        <v>MA|petroleum gasoline|imports</v>
      </c>
      <c r="E1035" s="17">
        <v>262346000000000</v>
      </c>
      <c r="F1035" s="17">
        <v>255267000000000</v>
      </c>
      <c r="G1035" s="17">
        <v>249268000000000</v>
      </c>
      <c r="H1035" s="17">
        <v>243132000000000</v>
      </c>
      <c r="I1035" s="17">
        <v>237442000000000</v>
      </c>
      <c r="J1035" s="17">
        <v>231914000000000</v>
      </c>
      <c r="K1035" s="17">
        <v>225937000000000</v>
      </c>
      <c r="L1035" s="17">
        <v>220215000000000</v>
      </c>
      <c r="M1035" s="17">
        <v>214275000000000</v>
      </c>
      <c r="N1035" s="17">
        <v>208493000000000</v>
      </c>
      <c r="O1035" s="17">
        <v>202521000000000</v>
      </c>
      <c r="P1035" s="17">
        <v>196683000000000</v>
      </c>
      <c r="Q1035" s="17">
        <v>190929000000000</v>
      </c>
      <c r="R1035" s="17">
        <v>185195000000000</v>
      </c>
      <c r="S1035" s="17">
        <v>179485000000000</v>
      </c>
      <c r="T1035" s="17">
        <v>173715000000000</v>
      </c>
      <c r="U1035" s="17">
        <v>167747000000000</v>
      </c>
      <c r="V1035" s="17">
        <v>163410000000000</v>
      </c>
      <c r="W1035" s="17">
        <v>158942000000000</v>
      </c>
      <c r="X1035" s="17">
        <v>154559000000000</v>
      </c>
      <c r="Y1035" s="17">
        <v>150236000000000</v>
      </c>
      <c r="Z1035" s="17">
        <v>146007000000000</v>
      </c>
      <c r="AA1035" s="17">
        <v>141796000000000</v>
      </c>
      <c r="AB1035" s="17">
        <v>137627000000000</v>
      </c>
      <c r="AC1035" s="17">
        <v>133637000000000</v>
      </c>
      <c r="AD1035" s="17">
        <v>129932000000000</v>
      </c>
    </row>
    <row r="1036" spans="1:30" x14ac:dyDescent="0.25">
      <c r="A1036" t="s">
        <v>355</v>
      </c>
      <c r="B1036" t="s">
        <v>6616</v>
      </c>
      <c r="C1036" t="s">
        <v>610</v>
      </c>
      <c r="D1036" t="str">
        <f>A1036&amp;VLOOKUP("key_separator", Keys!$B:$C, 2, FALSE)&amp;B1036&amp;VLOOKUP("key_separator", Keys!$B:$C, 2, FALSE)&amp;C1036</f>
        <v>MA|petroleum gasoline|exports</v>
      </c>
      <c r="E1036" s="17">
        <v>0</v>
      </c>
      <c r="F1036" s="17">
        <v>0</v>
      </c>
      <c r="G1036" s="17">
        <v>0</v>
      </c>
      <c r="H1036" s="17">
        <v>0</v>
      </c>
      <c r="I1036" s="17">
        <v>0</v>
      </c>
      <c r="J1036" s="17">
        <v>0</v>
      </c>
      <c r="K1036" s="17">
        <v>0</v>
      </c>
      <c r="L1036" s="17">
        <v>0</v>
      </c>
      <c r="M1036" s="17">
        <v>0</v>
      </c>
      <c r="N1036" s="17">
        <v>0</v>
      </c>
      <c r="O1036" s="17">
        <v>0</v>
      </c>
      <c r="P1036" s="17">
        <v>0</v>
      </c>
      <c r="Q1036" s="17">
        <v>0</v>
      </c>
      <c r="R1036" s="17">
        <v>0</v>
      </c>
      <c r="S1036" s="17">
        <v>0</v>
      </c>
      <c r="T1036" s="17">
        <v>0</v>
      </c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0</v>
      </c>
      <c r="AB1036" s="17">
        <v>0</v>
      </c>
      <c r="AC1036" s="17">
        <v>0</v>
      </c>
      <c r="AD1036" s="17">
        <v>0</v>
      </c>
    </row>
    <row r="1037" spans="1:30" x14ac:dyDescent="0.25">
      <c r="A1037" t="s">
        <v>355</v>
      </c>
      <c r="B1037" t="s">
        <v>6617</v>
      </c>
      <c r="C1037" t="s">
        <v>605</v>
      </c>
      <c r="D1037" t="str">
        <f>A1037&amp;VLOOKUP("key_separator", Keys!$B:$C, 2, FALSE)&amp;B1037&amp;VLOOKUP("key_separator", Keys!$B:$C, 2, FALSE)&amp;C1037</f>
        <v>MA|petroleum diesel|production</v>
      </c>
      <c r="E1037" s="17">
        <v>0</v>
      </c>
      <c r="F1037" s="17">
        <v>0</v>
      </c>
      <c r="G1037" s="17">
        <v>0</v>
      </c>
      <c r="H1037" s="17">
        <v>0</v>
      </c>
      <c r="I1037" s="17">
        <v>0</v>
      </c>
      <c r="J1037" s="17">
        <v>0</v>
      </c>
      <c r="K1037" s="17">
        <v>0</v>
      </c>
      <c r="L1037" s="17">
        <v>0</v>
      </c>
      <c r="M1037" s="17">
        <v>0</v>
      </c>
      <c r="N1037" s="17">
        <v>0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7">
        <v>0</v>
      </c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0</v>
      </c>
      <c r="AA1037" s="17">
        <v>0</v>
      </c>
      <c r="AB1037" s="17">
        <v>0</v>
      </c>
      <c r="AC1037" s="17">
        <v>0</v>
      </c>
      <c r="AD1037" s="17">
        <v>0</v>
      </c>
    </row>
    <row r="1038" spans="1:30" x14ac:dyDescent="0.25">
      <c r="A1038" t="s">
        <v>355</v>
      </c>
      <c r="B1038" t="s">
        <v>6617</v>
      </c>
      <c r="C1038" t="s">
        <v>608</v>
      </c>
      <c r="D1038" t="str">
        <f>A1038&amp;VLOOKUP("key_separator", Keys!$B:$C, 2, FALSE)&amp;B1038&amp;VLOOKUP("key_separator", Keys!$B:$C, 2, FALSE)&amp;C1038</f>
        <v>MA|petroleum diesel|imports</v>
      </c>
      <c r="E1038" s="17">
        <v>164113000000000</v>
      </c>
      <c r="F1038" s="17">
        <v>162639000000000</v>
      </c>
      <c r="G1038" s="17">
        <v>163310000000000</v>
      </c>
      <c r="H1038" s="17">
        <v>163117000000000</v>
      </c>
      <c r="I1038" s="17">
        <v>162611000000000</v>
      </c>
      <c r="J1038" s="17">
        <v>162482000000000</v>
      </c>
      <c r="K1038" s="17">
        <v>161734000000000</v>
      </c>
      <c r="L1038" s="17">
        <v>161082000000000</v>
      </c>
      <c r="M1038" s="17">
        <v>160137000000000</v>
      </c>
      <c r="N1038" s="17">
        <v>159297000000000</v>
      </c>
      <c r="O1038" s="17">
        <v>158578000000000</v>
      </c>
      <c r="P1038" s="17">
        <v>157797000000000</v>
      </c>
      <c r="Q1038" s="17">
        <v>156922000000000</v>
      </c>
      <c r="R1038" s="17">
        <v>155846000000000</v>
      </c>
      <c r="S1038" s="17">
        <v>154813000000000</v>
      </c>
      <c r="T1038" s="17">
        <v>153918000000000</v>
      </c>
      <c r="U1038" s="17">
        <v>152913000000000</v>
      </c>
      <c r="V1038" s="17">
        <v>151589000000000</v>
      </c>
      <c r="W1038" s="17">
        <v>150205000000000</v>
      </c>
      <c r="X1038" s="17">
        <v>148867000000000</v>
      </c>
      <c r="Y1038" s="17">
        <v>147888000000000</v>
      </c>
      <c r="Z1038" s="17">
        <v>146804000000000</v>
      </c>
      <c r="AA1038" s="17">
        <v>145749000000000</v>
      </c>
      <c r="AB1038" s="17">
        <v>144631000000000</v>
      </c>
      <c r="AC1038" s="17">
        <v>143533000000000</v>
      </c>
      <c r="AD1038" s="17">
        <v>142499000000000</v>
      </c>
    </row>
    <row r="1039" spans="1:30" x14ac:dyDescent="0.25">
      <c r="A1039" t="s">
        <v>355</v>
      </c>
      <c r="B1039" t="s">
        <v>6617</v>
      </c>
      <c r="C1039" t="s">
        <v>610</v>
      </c>
      <c r="D1039" t="str">
        <f>A1039&amp;VLOOKUP("key_separator", Keys!$B:$C, 2, FALSE)&amp;B1039&amp;VLOOKUP("key_separator", Keys!$B:$C, 2, FALSE)&amp;C1039</f>
        <v>MA|petroleum diesel|exports</v>
      </c>
      <c r="E1039" s="17">
        <v>0</v>
      </c>
      <c r="F1039" s="17">
        <v>0</v>
      </c>
      <c r="G1039" s="17">
        <v>0</v>
      </c>
      <c r="H1039" s="17">
        <v>0</v>
      </c>
      <c r="I1039" s="17">
        <v>0</v>
      </c>
      <c r="J1039" s="17">
        <v>0</v>
      </c>
      <c r="K1039" s="17">
        <v>0</v>
      </c>
      <c r="L1039" s="17">
        <v>0</v>
      </c>
      <c r="M1039" s="17">
        <v>0</v>
      </c>
      <c r="N1039" s="17">
        <v>0</v>
      </c>
      <c r="O1039" s="17">
        <v>0</v>
      </c>
      <c r="P1039" s="17">
        <v>0</v>
      </c>
      <c r="Q1039" s="17">
        <v>0</v>
      </c>
      <c r="R1039" s="17">
        <v>0</v>
      </c>
      <c r="S1039" s="17">
        <v>0</v>
      </c>
      <c r="T1039" s="17">
        <v>0</v>
      </c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0</v>
      </c>
      <c r="AA1039" s="17">
        <v>0</v>
      </c>
      <c r="AB1039" s="17">
        <v>0</v>
      </c>
      <c r="AC1039" s="17">
        <v>0</v>
      </c>
      <c r="AD1039" s="17">
        <v>0</v>
      </c>
    </row>
    <row r="1040" spans="1:30" x14ac:dyDescent="0.25">
      <c r="A1040" t="s">
        <v>355</v>
      </c>
      <c r="B1040" t="s">
        <v>542</v>
      </c>
      <c r="C1040" t="s">
        <v>605</v>
      </c>
      <c r="D1040" t="str">
        <f>A1040&amp;VLOOKUP("key_separator", Keys!$B:$C, 2, FALSE)&amp;B1040&amp;VLOOKUP("key_separator", Keys!$B:$C, 2, FALSE)&amp;C1040</f>
        <v>MA|biofuel gasoline|production</v>
      </c>
      <c r="E1040" s="17">
        <v>0</v>
      </c>
      <c r="F1040" s="17">
        <v>0</v>
      </c>
      <c r="G1040" s="17">
        <v>0</v>
      </c>
      <c r="H1040" s="17">
        <v>0</v>
      </c>
      <c r="I1040" s="17">
        <v>0</v>
      </c>
      <c r="J1040" s="17">
        <v>0</v>
      </c>
      <c r="K1040" s="17">
        <v>0</v>
      </c>
      <c r="L1040" s="17">
        <v>0</v>
      </c>
      <c r="M1040" s="17">
        <v>0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7">
        <v>0</v>
      </c>
      <c r="U1040" s="17">
        <v>0</v>
      </c>
      <c r="V1040" s="17">
        <v>0</v>
      </c>
      <c r="W1040" s="17">
        <v>0</v>
      </c>
      <c r="X1040" s="17">
        <v>0</v>
      </c>
      <c r="Y1040" s="17">
        <v>0</v>
      </c>
      <c r="Z1040" s="17">
        <v>0</v>
      </c>
      <c r="AA1040" s="17">
        <v>0</v>
      </c>
      <c r="AB1040" s="17">
        <v>0</v>
      </c>
      <c r="AC1040" s="17">
        <v>0</v>
      </c>
      <c r="AD1040" s="17">
        <v>0</v>
      </c>
    </row>
    <row r="1041" spans="1:30" x14ac:dyDescent="0.25">
      <c r="A1041" t="s">
        <v>355</v>
      </c>
      <c r="B1041" t="s">
        <v>542</v>
      </c>
      <c r="C1041" t="s">
        <v>608</v>
      </c>
      <c r="D1041" t="str">
        <f>A1041&amp;VLOOKUP("key_separator", Keys!$B:$C, 2, FALSE)&amp;B1041&amp;VLOOKUP("key_separator", Keys!$B:$C, 2, FALSE)&amp;C1041</f>
        <v>MA|biofuel gasoline|imports</v>
      </c>
      <c r="E1041" s="17">
        <v>19254700000000</v>
      </c>
      <c r="F1041" s="17">
        <v>18735800000000</v>
      </c>
      <c r="G1041" s="17">
        <v>18297600000000</v>
      </c>
      <c r="H1041" s="17">
        <v>17849900000000</v>
      </c>
      <c r="I1041" s="17">
        <v>17434800000000</v>
      </c>
      <c r="J1041" s="17">
        <v>17031300000000</v>
      </c>
      <c r="K1041" s="17">
        <v>16594800000000</v>
      </c>
      <c r="L1041" s="17">
        <v>16176800000000</v>
      </c>
      <c r="M1041" s="17">
        <v>15742500000000</v>
      </c>
      <c r="N1041" s="17">
        <v>15319600000000</v>
      </c>
      <c r="O1041" s="17">
        <v>14882500000000</v>
      </c>
      <c r="P1041" s="17">
        <v>14455500000000</v>
      </c>
      <c r="Q1041" s="17">
        <v>14034800000000</v>
      </c>
      <c r="R1041" s="17">
        <v>13615400000000</v>
      </c>
      <c r="S1041" s="17">
        <v>13197700000000</v>
      </c>
      <c r="T1041" s="17">
        <v>12775600000000</v>
      </c>
      <c r="U1041" s="17">
        <v>12338800000000</v>
      </c>
      <c r="V1041" s="17">
        <v>12022600000000</v>
      </c>
      <c r="W1041" s="17">
        <v>11696700000000</v>
      </c>
      <c r="X1041" s="17">
        <v>11377100000000</v>
      </c>
      <c r="Y1041" s="17">
        <v>11061800000000</v>
      </c>
      <c r="Z1041" s="17">
        <v>10753600000000</v>
      </c>
      <c r="AA1041" s="17">
        <v>10446600000000</v>
      </c>
      <c r="AB1041" s="17">
        <v>10142700000000</v>
      </c>
      <c r="AC1041" s="17">
        <v>9852120000000</v>
      </c>
      <c r="AD1041" s="17">
        <v>9582580000000</v>
      </c>
    </row>
    <row r="1042" spans="1:30" x14ac:dyDescent="0.25">
      <c r="A1042" t="s">
        <v>355</v>
      </c>
      <c r="B1042" t="s">
        <v>542</v>
      </c>
      <c r="C1042" t="s">
        <v>610</v>
      </c>
      <c r="D1042" t="str">
        <f>A1042&amp;VLOOKUP("key_separator", Keys!$B:$C, 2, FALSE)&amp;B1042&amp;VLOOKUP("key_separator", Keys!$B:$C, 2, FALSE)&amp;C1042</f>
        <v>MA|biofuel gasoline|exports</v>
      </c>
      <c r="E1042" s="17">
        <v>0</v>
      </c>
      <c r="F1042" s="17">
        <v>0</v>
      </c>
      <c r="G1042" s="17">
        <v>0</v>
      </c>
      <c r="H1042" s="17">
        <v>0</v>
      </c>
      <c r="I1042" s="17">
        <v>0</v>
      </c>
      <c r="J1042" s="17">
        <v>0</v>
      </c>
      <c r="K1042" s="17">
        <v>0</v>
      </c>
      <c r="L1042" s="17">
        <v>0</v>
      </c>
      <c r="M1042" s="17">
        <v>0</v>
      </c>
      <c r="N1042" s="17">
        <v>0</v>
      </c>
      <c r="O1042" s="17">
        <v>0</v>
      </c>
      <c r="P1042" s="17">
        <v>0</v>
      </c>
      <c r="Q1042" s="17">
        <v>0</v>
      </c>
      <c r="R1042" s="17">
        <v>0</v>
      </c>
      <c r="S1042" s="17">
        <v>0</v>
      </c>
      <c r="T1042" s="17">
        <v>0</v>
      </c>
      <c r="U1042" s="17">
        <v>0</v>
      </c>
      <c r="V1042" s="17">
        <v>0</v>
      </c>
      <c r="W1042" s="17">
        <v>0</v>
      </c>
      <c r="X1042" s="17">
        <v>0</v>
      </c>
      <c r="Y1042" s="17">
        <v>0</v>
      </c>
      <c r="Z1042" s="17">
        <v>0</v>
      </c>
      <c r="AA1042" s="17">
        <v>0</v>
      </c>
      <c r="AB1042" s="17">
        <v>0</v>
      </c>
      <c r="AC1042" s="17">
        <v>0</v>
      </c>
      <c r="AD1042" s="17">
        <v>0</v>
      </c>
    </row>
    <row r="1043" spans="1:30" x14ac:dyDescent="0.25">
      <c r="A1043" t="s">
        <v>355</v>
      </c>
      <c r="B1043" t="s">
        <v>545</v>
      </c>
      <c r="C1043" t="s">
        <v>605</v>
      </c>
      <c r="D1043" t="str">
        <f>A1043&amp;VLOOKUP("key_separator", Keys!$B:$C, 2, FALSE)&amp;B1043&amp;VLOOKUP("key_separator", Keys!$B:$C, 2, FALSE)&amp;C1043</f>
        <v>MA|biofuel diesel|production</v>
      </c>
      <c r="E1043" s="17">
        <v>364868000000</v>
      </c>
      <c r="F1043" s="17">
        <v>433413000000</v>
      </c>
      <c r="G1043" s="17">
        <v>416727000000</v>
      </c>
      <c r="H1043" s="17">
        <v>428855000000</v>
      </c>
      <c r="I1043" s="17">
        <v>434612000000</v>
      </c>
      <c r="J1043" s="17">
        <v>360714000000</v>
      </c>
      <c r="K1043" s="17">
        <v>377542000000</v>
      </c>
      <c r="L1043" s="17">
        <v>384902000000</v>
      </c>
      <c r="M1043" s="17">
        <v>402354000000</v>
      </c>
      <c r="N1043" s="17">
        <v>409258000000</v>
      </c>
      <c r="O1043" s="17">
        <v>415055000000</v>
      </c>
      <c r="P1043" s="17">
        <v>389918000000</v>
      </c>
      <c r="Q1043" s="17">
        <v>408118000000</v>
      </c>
      <c r="R1043" s="17">
        <v>404211000000</v>
      </c>
      <c r="S1043" s="17">
        <v>398090000000</v>
      </c>
      <c r="T1043" s="17">
        <v>391859000000</v>
      </c>
      <c r="U1043" s="17">
        <v>384977000000</v>
      </c>
      <c r="V1043" s="17">
        <v>378148000000</v>
      </c>
      <c r="W1043" s="17">
        <v>371015000000</v>
      </c>
      <c r="X1043" s="17">
        <v>363572000000</v>
      </c>
      <c r="Y1043" s="17">
        <v>355812000000</v>
      </c>
      <c r="Z1043" s="17">
        <v>347730000000</v>
      </c>
      <c r="AA1043" s="17">
        <v>340523000000</v>
      </c>
      <c r="AB1043" s="17">
        <v>331776000000</v>
      </c>
      <c r="AC1043" s="17">
        <v>322686000000</v>
      </c>
      <c r="AD1043" s="17">
        <v>313247000000</v>
      </c>
    </row>
    <row r="1044" spans="1:30" x14ac:dyDescent="0.25">
      <c r="A1044" t="s">
        <v>355</v>
      </c>
      <c r="B1044" t="s">
        <v>545</v>
      </c>
      <c r="C1044" t="s">
        <v>608</v>
      </c>
      <c r="D1044" t="str">
        <f>A1044&amp;VLOOKUP("key_separator", Keys!$B:$C, 2, FALSE)&amp;B1044&amp;VLOOKUP("key_separator", Keys!$B:$C, 2, FALSE)&amp;C1044</f>
        <v>MA|biofuel diesel|imports</v>
      </c>
      <c r="E1044" s="17">
        <v>656036000000</v>
      </c>
      <c r="F1044" s="17">
        <v>600056000000</v>
      </c>
      <c r="G1044" s="17">
        <v>631535000000</v>
      </c>
      <c r="H1044" s="17">
        <v>631902000000</v>
      </c>
      <c r="I1044" s="17">
        <v>635679000000</v>
      </c>
      <c r="J1044" s="17">
        <v>720484000000</v>
      </c>
      <c r="K1044" s="17">
        <v>706964000000</v>
      </c>
      <c r="L1044" s="17">
        <v>701522000000</v>
      </c>
      <c r="M1044" s="17">
        <v>682912000000</v>
      </c>
      <c r="N1044" s="17">
        <v>675257000000</v>
      </c>
      <c r="O1044" s="17">
        <v>667748000000</v>
      </c>
      <c r="P1044" s="17">
        <v>689765000000</v>
      </c>
      <c r="Q1044" s="17">
        <v>666664000000</v>
      </c>
      <c r="R1044" s="17">
        <v>664172000000</v>
      </c>
      <c r="S1044" s="17">
        <v>662774000000</v>
      </c>
      <c r="T1044" s="17">
        <v>664476000000</v>
      </c>
      <c r="U1044" s="17">
        <v>665669000000</v>
      </c>
      <c r="V1044" s="17">
        <v>659765000000</v>
      </c>
      <c r="W1044" s="17">
        <v>653256000000</v>
      </c>
      <c r="X1044" s="17">
        <v>647317000000</v>
      </c>
      <c r="Y1044" s="17">
        <v>647595000000</v>
      </c>
      <c r="Z1044" s="17">
        <v>645964000000</v>
      </c>
      <c r="AA1044" s="17">
        <v>644112000000</v>
      </c>
      <c r="AB1044" s="17">
        <v>642626000000</v>
      </c>
      <c r="AC1044" s="17">
        <v>641772000000</v>
      </c>
      <c r="AD1044" s="17">
        <v>641528000000</v>
      </c>
    </row>
    <row r="1045" spans="1:30" x14ac:dyDescent="0.25">
      <c r="A1045" t="s">
        <v>355</v>
      </c>
      <c r="B1045" t="s">
        <v>545</v>
      </c>
      <c r="C1045" t="s">
        <v>610</v>
      </c>
      <c r="D1045" t="str">
        <f>A1045&amp;VLOOKUP("key_separator", Keys!$B:$C, 2, FALSE)&amp;B1045&amp;VLOOKUP("key_separator", Keys!$B:$C, 2, FALSE)&amp;C1045</f>
        <v>MA|biofuel diesel|exports</v>
      </c>
      <c r="E1045" s="17">
        <v>0</v>
      </c>
      <c r="F1045" s="17">
        <v>0</v>
      </c>
      <c r="G1045" s="17">
        <v>0</v>
      </c>
      <c r="H1045" s="17">
        <v>0</v>
      </c>
      <c r="I1045" s="17">
        <v>0</v>
      </c>
      <c r="J1045" s="17">
        <v>0</v>
      </c>
      <c r="K1045" s="17">
        <v>0</v>
      </c>
      <c r="L1045" s="17">
        <v>0</v>
      </c>
      <c r="M1045" s="17">
        <v>0</v>
      </c>
      <c r="N1045" s="17">
        <v>0</v>
      </c>
      <c r="O1045" s="17">
        <v>0</v>
      </c>
      <c r="P1045" s="17">
        <v>0</v>
      </c>
      <c r="Q1045" s="17">
        <v>0</v>
      </c>
      <c r="R1045" s="17">
        <v>0</v>
      </c>
      <c r="S1045" s="17">
        <v>0</v>
      </c>
      <c r="T1045" s="17">
        <v>0</v>
      </c>
      <c r="U1045" s="17">
        <v>0</v>
      </c>
      <c r="V1045" s="17">
        <v>0</v>
      </c>
      <c r="W1045" s="17">
        <v>0</v>
      </c>
      <c r="X1045" s="17">
        <v>0</v>
      </c>
      <c r="Y1045" s="17">
        <v>0</v>
      </c>
      <c r="Z1045" s="17">
        <v>0</v>
      </c>
      <c r="AA1045" s="17">
        <v>0</v>
      </c>
      <c r="AB1045" s="17">
        <v>0</v>
      </c>
      <c r="AC1045" s="17">
        <v>0</v>
      </c>
      <c r="AD1045" s="17">
        <v>0</v>
      </c>
    </row>
    <row r="1046" spans="1:30" x14ac:dyDescent="0.25">
      <c r="A1046" t="s">
        <v>355</v>
      </c>
      <c r="B1046" t="s">
        <v>6618</v>
      </c>
      <c r="C1046" t="s">
        <v>605</v>
      </c>
      <c r="D1046" t="str">
        <f>A1046&amp;VLOOKUP("key_separator", Keys!$B:$C, 2, FALSE)&amp;B1046&amp;VLOOKUP("key_separator", Keys!$B:$C, 2, FALSE)&amp;C1046</f>
        <v>MA|jet fuel or kerosene|production</v>
      </c>
      <c r="E1046" s="17">
        <v>0</v>
      </c>
      <c r="F1046" s="17">
        <v>0</v>
      </c>
      <c r="G1046" s="17">
        <v>0</v>
      </c>
      <c r="H1046" s="17">
        <v>0</v>
      </c>
      <c r="I1046" s="17">
        <v>0</v>
      </c>
      <c r="J1046" s="17">
        <v>0</v>
      </c>
      <c r="K1046" s="17">
        <v>0</v>
      </c>
      <c r="L1046" s="17">
        <v>0</v>
      </c>
      <c r="M1046" s="17">
        <v>0</v>
      </c>
      <c r="N1046" s="17">
        <v>0</v>
      </c>
      <c r="O1046" s="17">
        <v>0</v>
      </c>
      <c r="P1046" s="17">
        <v>0</v>
      </c>
      <c r="Q1046" s="17">
        <v>0</v>
      </c>
      <c r="R1046" s="17">
        <v>0</v>
      </c>
      <c r="S1046" s="17">
        <v>0</v>
      </c>
      <c r="T1046" s="17">
        <v>0</v>
      </c>
      <c r="U1046" s="17">
        <v>0</v>
      </c>
      <c r="V1046" s="17">
        <v>0</v>
      </c>
      <c r="W1046" s="17">
        <v>0</v>
      </c>
      <c r="X1046" s="17">
        <v>0</v>
      </c>
      <c r="Y1046" s="17">
        <v>0</v>
      </c>
      <c r="Z1046" s="17">
        <v>0</v>
      </c>
      <c r="AA1046" s="17">
        <v>0</v>
      </c>
      <c r="AB1046" s="17">
        <v>0</v>
      </c>
      <c r="AC1046" s="17">
        <v>0</v>
      </c>
      <c r="AD1046" s="17">
        <v>0</v>
      </c>
    </row>
    <row r="1047" spans="1:30" x14ac:dyDescent="0.25">
      <c r="A1047" t="s">
        <v>355</v>
      </c>
      <c r="B1047" t="s">
        <v>6618</v>
      </c>
      <c r="C1047" t="s">
        <v>608</v>
      </c>
      <c r="D1047" t="str">
        <f>A1047&amp;VLOOKUP("key_separator", Keys!$B:$C, 2, FALSE)&amp;B1047&amp;VLOOKUP("key_separator", Keys!$B:$C, 2, FALSE)&amp;C1047</f>
        <v>MA|jet fuel or kerosene|imports</v>
      </c>
      <c r="E1047" s="17">
        <v>73569500000000</v>
      </c>
      <c r="F1047" s="17">
        <v>75188600000000</v>
      </c>
      <c r="G1047" s="17">
        <v>75869200000000</v>
      </c>
      <c r="H1047" s="17">
        <v>75741400000000</v>
      </c>
      <c r="I1047" s="17">
        <v>75970800000000</v>
      </c>
      <c r="J1047" s="17">
        <v>76505700000000</v>
      </c>
      <c r="K1047" s="17">
        <v>76823900000000</v>
      </c>
      <c r="L1047" s="17">
        <v>77457500000000</v>
      </c>
      <c r="M1047" s="17">
        <v>78208500000000</v>
      </c>
      <c r="N1047" s="17">
        <v>79119800000000</v>
      </c>
      <c r="O1047" s="17">
        <v>80173000000000</v>
      </c>
      <c r="P1047" s="17">
        <v>80776200000000</v>
      </c>
      <c r="Q1047" s="17">
        <v>81392200000000</v>
      </c>
      <c r="R1047" s="17">
        <v>82079600000000</v>
      </c>
      <c r="S1047" s="17">
        <v>82710200000000</v>
      </c>
      <c r="T1047" s="17">
        <v>83379000000000</v>
      </c>
      <c r="U1047" s="17">
        <v>83941500000000</v>
      </c>
      <c r="V1047" s="17">
        <v>84565800000000</v>
      </c>
      <c r="W1047" s="17">
        <v>85276900000000</v>
      </c>
      <c r="X1047" s="17">
        <v>85985600000000</v>
      </c>
      <c r="Y1047" s="17">
        <v>86710200000000</v>
      </c>
      <c r="Z1047" s="17">
        <v>87376000000000</v>
      </c>
      <c r="AA1047" s="17">
        <v>87830700000000</v>
      </c>
      <c r="AB1047" s="17">
        <v>88285300000000</v>
      </c>
      <c r="AC1047" s="17">
        <v>88762500000000</v>
      </c>
      <c r="AD1047" s="17">
        <v>89248100000000</v>
      </c>
    </row>
    <row r="1048" spans="1:30" x14ac:dyDescent="0.25">
      <c r="A1048" t="s">
        <v>355</v>
      </c>
      <c r="B1048" t="s">
        <v>6618</v>
      </c>
      <c r="C1048" t="s">
        <v>610</v>
      </c>
      <c r="D1048" t="str">
        <f>A1048&amp;VLOOKUP("key_separator", Keys!$B:$C, 2, FALSE)&amp;B1048&amp;VLOOKUP("key_separator", Keys!$B:$C, 2, FALSE)&amp;C1048</f>
        <v>MA|jet fuel or kerosene|exports</v>
      </c>
      <c r="E1048" s="17">
        <v>0</v>
      </c>
      <c r="F1048" s="17">
        <v>0</v>
      </c>
      <c r="G1048" s="17">
        <v>0</v>
      </c>
      <c r="H1048" s="17">
        <v>0</v>
      </c>
      <c r="I1048" s="17">
        <v>0</v>
      </c>
      <c r="J1048" s="17">
        <v>0</v>
      </c>
      <c r="K1048" s="17">
        <v>0</v>
      </c>
      <c r="L1048" s="17">
        <v>0</v>
      </c>
      <c r="M1048" s="17">
        <v>0</v>
      </c>
      <c r="N1048" s="17">
        <v>0</v>
      </c>
      <c r="O1048" s="17">
        <v>0</v>
      </c>
      <c r="P1048" s="17">
        <v>0</v>
      </c>
      <c r="Q1048" s="17">
        <v>0</v>
      </c>
      <c r="R1048" s="17">
        <v>0</v>
      </c>
      <c r="S1048" s="17">
        <v>0</v>
      </c>
      <c r="T1048" s="17">
        <v>0</v>
      </c>
      <c r="U1048" s="17">
        <v>0</v>
      </c>
      <c r="V1048" s="17">
        <v>0</v>
      </c>
      <c r="W1048" s="17">
        <v>0</v>
      </c>
      <c r="X1048" s="17">
        <v>0</v>
      </c>
      <c r="Y1048" s="17">
        <v>0</v>
      </c>
      <c r="Z1048" s="17">
        <v>0</v>
      </c>
      <c r="AA1048" s="17">
        <v>0</v>
      </c>
      <c r="AB1048" s="17">
        <v>0</v>
      </c>
      <c r="AC1048" s="17">
        <v>0</v>
      </c>
      <c r="AD1048" s="17">
        <v>0</v>
      </c>
    </row>
    <row r="1049" spans="1:30" x14ac:dyDescent="0.25">
      <c r="A1049" t="s">
        <v>355</v>
      </c>
      <c r="B1049" t="s">
        <v>6633</v>
      </c>
      <c r="C1049" t="s">
        <v>605</v>
      </c>
      <c r="D1049" t="str">
        <f>A1049&amp;VLOOKUP("key_separator", Keys!$B:$C, 2, FALSE)&amp;B1049&amp;VLOOKUP("key_separator", Keys!$B:$C, 2, FALSE)&amp;C1049</f>
        <v>MA|heat|production</v>
      </c>
      <c r="E1049" s="17">
        <v>0</v>
      </c>
      <c r="F1049" s="17">
        <v>0</v>
      </c>
      <c r="G1049" s="17">
        <v>0</v>
      </c>
      <c r="H1049" s="17">
        <v>0</v>
      </c>
      <c r="I1049" s="17">
        <v>0</v>
      </c>
      <c r="J1049" s="17">
        <v>0</v>
      </c>
      <c r="K1049" s="17">
        <v>0</v>
      </c>
      <c r="L1049" s="17">
        <v>0</v>
      </c>
      <c r="M1049" s="17">
        <v>0</v>
      </c>
      <c r="N1049" s="17">
        <v>0</v>
      </c>
      <c r="O1049" s="17">
        <v>0</v>
      </c>
      <c r="P1049" s="17">
        <v>0</v>
      </c>
      <c r="Q1049" s="17">
        <v>0</v>
      </c>
      <c r="R1049" s="17">
        <v>0</v>
      </c>
      <c r="S1049" s="17">
        <v>0</v>
      </c>
      <c r="T1049" s="17">
        <v>0</v>
      </c>
      <c r="U1049" s="17">
        <v>0</v>
      </c>
      <c r="V1049" s="17">
        <v>0</v>
      </c>
      <c r="W1049" s="17">
        <v>0</v>
      </c>
      <c r="X1049" s="17">
        <v>0</v>
      </c>
      <c r="Y1049" s="17">
        <v>0</v>
      </c>
      <c r="Z1049" s="17">
        <v>0</v>
      </c>
      <c r="AA1049" s="17">
        <v>0</v>
      </c>
      <c r="AB1049" s="17">
        <v>0</v>
      </c>
      <c r="AC1049" s="17">
        <v>0</v>
      </c>
      <c r="AD1049" s="17">
        <v>0</v>
      </c>
    </row>
    <row r="1050" spans="1:30" x14ac:dyDescent="0.25">
      <c r="A1050" t="s">
        <v>355</v>
      </c>
      <c r="B1050" t="s">
        <v>6633</v>
      </c>
      <c r="C1050" t="s">
        <v>608</v>
      </c>
      <c r="D1050" t="str">
        <f>A1050&amp;VLOOKUP("key_separator", Keys!$B:$C, 2, FALSE)&amp;B1050&amp;VLOOKUP("key_separator", Keys!$B:$C, 2, FALSE)&amp;C1050</f>
        <v>MA|heat|imports</v>
      </c>
      <c r="E1050" s="17">
        <v>0</v>
      </c>
      <c r="F1050" s="17">
        <v>0</v>
      </c>
      <c r="G1050" s="17">
        <v>0</v>
      </c>
      <c r="H1050" s="17">
        <v>0</v>
      </c>
      <c r="I1050" s="17">
        <v>0</v>
      </c>
      <c r="J1050" s="17">
        <v>0</v>
      </c>
      <c r="K1050" s="17">
        <v>0</v>
      </c>
      <c r="L1050" s="17">
        <v>0</v>
      </c>
      <c r="M1050" s="17">
        <v>0</v>
      </c>
      <c r="N1050" s="17">
        <v>0</v>
      </c>
      <c r="O1050" s="17">
        <v>0</v>
      </c>
      <c r="P1050" s="17">
        <v>0</v>
      </c>
      <c r="Q1050" s="17">
        <v>0</v>
      </c>
      <c r="R1050" s="17">
        <v>0</v>
      </c>
      <c r="S1050" s="17">
        <v>0</v>
      </c>
      <c r="T1050" s="17">
        <v>0</v>
      </c>
      <c r="U1050" s="17">
        <v>0</v>
      </c>
      <c r="V1050" s="17">
        <v>0</v>
      </c>
      <c r="W1050" s="17">
        <v>0</v>
      </c>
      <c r="X1050" s="17">
        <v>0</v>
      </c>
      <c r="Y1050" s="17">
        <v>0</v>
      </c>
      <c r="Z1050" s="17">
        <v>0</v>
      </c>
      <c r="AA1050" s="17">
        <v>0</v>
      </c>
      <c r="AB1050" s="17">
        <v>0</v>
      </c>
      <c r="AC1050" s="17">
        <v>0</v>
      </c>
      <c r="AD1050" s="17">
        <v>0</v>
      </c>
    </row>
    <row r="1051" spans="1:30" x14ac:dyDescent="0.25">
      <c r="A1051" t="s">
        <v>355</v>
      </c>
      <c r="B1051" t="s">
        <v>6633</v>
      </c>
      <c r="C1051" t="s">
        <v>610</v>
      </c>
      <c r="D1051" t="str">
        <f>A1051&amp;VLOOKUP("key_separator", Keys!$B:$C, 2, FALSE)&amp;B1051&amp;VLOOKUP("key_separator", Keys!$B:$C, 2, FALSE)&amp;C1051</f>
        <v>MA|heat|exports</v>
      </c>
      <c r="E1051" s="17">
        <v>0</v>
      </c>
      <c r="F1051" s="17">
        <v>0</v>
      </c>
      <c r="G1051" s="17">
        <v>0</v>
      </c>
      <c r="H1051" s="17">
        <v>0</v>
      </c>
      <c r="I1051" s="17">
        <v>0</v>
      </c>
      <c r="J1051" s="17">
        <v>0</v>
      </c>
      <c r="K1051" s="17">
        <v>0</v>
      </c>
      <c r="L1051" s="17">
        <v>0</v>
      </c>
      <c r="M1051" s="17">
        <v>0</v>
      </c>
      <c r="N1051" s="17">
        <v>0</v>
      </c>
      <c r="O1051" s="17">
        <v>0</v>
      </c>
      <c r="P1051" s="17">
        <v>0</v>
      </c>
      <c r="Q1051" s="17">
        <v>0</v>
      </c>
      <c r="R1051" s="17">
        <v>0</v>
      </c>
      <c r="S1051" s="17">
        <v>0</v>
      </c>
      <c r="T1051" s="17">
        <v>0</v>
      </c>
      <c r="U1051" s="17">
        <v>0</v>
      </c>
      <c r="V1051" s="17">
        <v>0</v>
      </c>
      <c r="W1051" s="17">
        <v>0</v>
      </c>
      <c r="X1051" s="17">
        <v>0</v>
      </c>
      <c r="Y1051" s="17">
        <v>0</v>
      </c>
      <c r="Z1051" s="17">
        <v>0</v>
      </c>
      <c r="AA1051" s="17">
        <v>0</v>
      </c>
      <c r="AB1051" s="17">
        <v>0</v>
      </c>
      <c r="AC1051" s="17">
        <v>0</v>
      </c>
      <c r="AD1051" s="17">
        <v>0</v>
      </c>
    </row>
    <row r="1052" spans="1:30" x14ac:dyDescent="0.25">
      <c r="A1052" t="s">
        <v>355</v>
      </c>
      <c r="B1052" t="s">
        <v>6634</v>
      </c>
      <c r="C1052" t="s">
        <v>605</v>
      </c>
      <c r="D1052" t="str">
        <f>A1052&amp;VLOOKUP("key_separator", Keys!$B:$C, 2, FALSE)&amp;B1052&amp;VLOOKUP("key_separator", Keys!$B:$C, 2, FALSE)&amp;C1052</f>
        <v>MA|geothermal|production</v>
      </c>
      <c r="E1052" s="17">
        <v>0</v>
      </c>
      <c r="F1052" s="17">
        <v>0</v>
      </c>
      <c r="G1052" s="17">
        <v>0</v>
      </c>
      <c r="H1052" s="17">
        <v>0</v>
      </c>
      <c r="I1052" s="17">
        <v>0</v>
      </c>
      <c r="J1052" s="17">
        <v>0</v>
      </c>
      <c r="K1052" s="17">
        <v>0</v>
      </c>
      <c r="L1052" s="17">
        <v>0</v>
      </c>
      <c r="M1052" s="17">
        <v>0</v>
      </c>
      <c r="N1052" s="17">
        <v>0</v>
      </c>
      <c r="O1052" s="17">
        <v>0</v>
      </c>
      <c r="P1052" s="17">
        <v>0</v>
      </c>
      <c r="Q1052" s="17">
        <v>0</v>
      </c>
      <c r="R1052" s="17">
        <v>0</v>
      </c>
      <c r="S1052" s="17">
        <v>0</v>
      </c>
      <c r="T1052" s="17">
        <v>0</v>
      </c>
      <c r="U1052" s="17">
        <v>0</v>
      </c>
      <c r="V1052" s="17">
        <v>0</v>
      </c>
      <c r="W1052" s="17">
        <v>0</v>
      </c>
      <c r="X1052" s="17">
        <v>0</v>
      </c>
      <c r="Y1052" s="17">
        <v>0</v>
      </c>
      <c r="Z1052" s="17">
        <v>0</v>
      </c>
      <c r="AA1052" s="17">
        <v>0</v>
      </c>
      <c r="AB1052" s="17">
        <v>0</v>
      </c>
      <c r="AC1052" s="17">
        <v>0</v>
      </c>
      <c r="AD1052" s="17">
        <v>0</v>
      </c>
    </row>
    <row r="1053" spans="1:30" x14ac:dyDescent="0.25">
      <c r="A1053" t="s">
        <v>355</v>
      </c>
      <c r="B1053" t="s">
        <v>6634</v>
      </c>
      <c r="C1053" t="s">
        <v>608</v>
      </c>
      <c r="D1053" t="str">
        <f>A1053&amp;VLOOKUP("key_separator", Keys!$B:$C, 2, FALSE)&amp;B1053&amp;VLOOKUP("key_separator", Keys!$B:$C, 2, FALSE)&amp;C1053</f>
        <v>MA|geothermal|imports</v>
      </c>
      <c r="E1053" s="17">
        <v>0</v>
      </c>
      <c r="F1053" s="17">
        <v>0</v>
      </c>
      <c r="G1053" s="17">
        <v>0</v>
      </c>
      <c r="H1053" s="17">
        <v>0</v>
      </c>
      <c r="I1053" s="17">
        <v>0</v>
      </c>
      <c r="J1053" s="17">
        <v>0</v>
      </c>
      <c r="K1053" s="17">
        <v>0</v>
      </c>
      <c r="L1053" s="17">
        <v>0</v>
      </c>
      <c r="M1053" s="17">
        <v>0</v>
      </c>
      <c r="N1053" s="17">
        <v>0</v>
      </c>
      <c r="O1053" s="17">
        <v>0</v>
      </c>
      <c r="P1053" s="17">
        <v>0</v>
      </c>
      <c r="Q1053" s="17">
        <v>0</v>
      </c>
      <c r="R1053" s="17">
        <v>0</v>
      </c>
      <c r="S1053" s="17">
        <v>0</v>
      </c>
      <c r="T1053" s="17">
        <v>0</v>
      </c>
      <c r="U1053" s="17">
        <v>0</v>
      </c>
      <c r="V1053" s="17">
        <v>0</v>
      </c>
      <c r="W1053" s="17">
        <v>0</v>
      </c>
      <c r="X1053" s="17">
        <v>0</v>
      </c>
      <c r="Y1053" s="17">
        <v>0</v>
      </c>
      <c r="Z1053" s="17">
        <v>0</v>
      </c>
      <c r="AA1053" s="17">
        <v>0</v>
      </c>
      <c r="AB1053" s="17">
        <v>0</v>
      </c>
      <c r="AC1053" s="17">
        <v>0</v>
      </c>
      <c r="AD1053" s="17">
        <v>0</v>
      </c>
    </row>
    <row r="1054" spans="1:30" x14ac:dyDescent="0.25">
      <c r="A1054" t="s">
        <v>355</v>
      </c>
      <c r="B1054" t="s">
        <v>6634</v>
      </c>
      <c r="C1054" t="s">
        <v>610</v>
      </c>
      <c r="D1054" t="str">
        <f>A1054&amp;VLOOKUP("key_separator", Keys!$B:$C, 2, FALSE)&amp;B1054&amp;VLOOKUP("key_separator", Keys!$B:$C, 2, FALSE)&amp;C1054</f>
        <v>MA|geothermal|exports</v>
      </c>
      <c r="E1054" s="17">
        <v>0</v>
      </c>
      <c r="F1054" s="17">
        <v>0</v>
      </c>
      <c r="G1054" s="17">
        <v>0</v>
      </c>
      <c r="H1054" s="17">
        <v>0</v>
      </c>
      <c r="I1054" s="17">
        <v>0</v>
      </c>
      <c r="J1054" s="17">
        <v>0</v>
      </c>
      <c r="K1054" s="17">
        <v>0</v>
      </c>
      <c r="L1054" s="17">
        <v>0</v>
      </c>
      <c r="M1054" s="17">
        <v>0</v>
      </c>
      <c r="N1054" s="17">
        <v>0</v>
      </c>
      <c r="O1054" s="17">
        <v>0</v>
      </c>
      <c r="P1054" s="17">
        <v>0</v>
      </c>
      <c r="Q1054" s="17">
        <v>0</v>
      </c>
      <c r="R1054" s="17">
        <v>0</v>
      </c>
      <c r="S1054" s="17">
        <v>0</v>
      </c>
      <c r="T1054" s="17">
        <v>0</v>
      </c>
      <c r="U1054" s="17">
        <v>0</v>
      </c>
      <c r="V1054" s="17">
        <v>0</v>
      </c>
      <c r="W1054" s="17">
        <v>0</v>
      </c>
      <c r="X1054" s="17">
        <v>0</v>
      </c>
      <c r="Y1054" s="17">
        <v>0</v>
      </c>
      <c r="Z1054" s="17">
        <v>0</v>
      </c>
      <c r="AA1054" s="17">
        <v>0</v>
      </c>
      <c r="AB1054" s="17">
        <v>0</v>
      </c>
      <c r="AC1054" s="17">
        <v>0</v>
      </c>
      <c r="AD1054" s="17">
        <v>0</v>
      </c>
    </row>
    <row r="1055" spans="1:30" x14ac:dyDescent="0.25">
      <c r="A1055" t="s">
        <v>355</v>
      </c>
      <c r="B1055" t="s">
        <v>500</v>
      </c>
      <c r="C1055" t="s">
        <v>605</v>
      </c>
      <c r="D1055" t="str">
        <f>A1055&amp;VLOOKUP("key_separator", Keys!$B:$C, 2, FALSE)&amp;B1055&amp;VLOOKUP("key_separator", Keys!$B:$C, 2, FALSE)&amp;C1055</f>
        <v>MA|lignite|production</v>
      </c>
      <c r="E1055" s="17">
        <v>0</v>
      </c>
      <c r="F1055" s="17">
        <v>0</v>
      </c>
      <c r="G1055" s="17">
        <v>0</v>
      </c>
      <c r="H1055" s="17">
        <v>0</v>
      </c>
      <c r="I1055" s="17">
        <v>0</v>
      </c>
      <c r="J1055" s="17">
        <v>0</v>
      </c>
      <c r="K1055" s="17">
        <v>0</v>
      </c>
      <c r="L1055" s="17">
        <v>0</v>
      </c>
      <c r="M1055" s="17">
        <v>0</v>
      </c>
      <c r="N1055" s="17">
        <v>0</v>
      </c>
      <c r="O1055" s="17">
        <v>0</v>
      </c>
      <c r="P1055" s="17">
        <v>0</v>
      </c>
      <c r="Q1055" s="17">
        <v>0</v>
      </c>
      <c r="R1055" s="17">
        <v>0</v>
      </c>
      <c r="S1055" s="17">
        <v>0</v>
      </c>
      <c r="T1055" s="17">
        <v>0</v>
      </c>
      <c r="U1055" s="17">
        <v>0</v>
      </c>
      <c r="V1055" s="17">
        <v>0</v>
      </c>
      <c r="W1055" s="17">
        <v>0</v>
      </c>
      <c r="X1055" s="17">
        <v>0</v>
      </c>
      <c r="Y1055" s="17">
        <v>0</v>
      </c>
      <c r="Z1055" s="17">
        <v>0</v>
      </c>
      <c r="AA1055" s="17">
        <v>0</v>
      </c>
      <c r="AB1055" s="17">
        <v>0</v>
      </c>
      <c r="AC1055" s="17">
        <v>0</v>
      </c>
      <c r="AD1055" s="17">
        <v>0</v>
      </c>
    </row>
    <row r="1056" spans="1:30" x14ac:dyDescent="0.25">
      <c r="A1056" t="s">
        <v>355</v>
      </c>
      <c r="B1056" t="s">
        <v>500</v>
      </c>
      <c r="C1056" t="s">
        <v>608</v>
      </c>
      <c r="D1056" t="str">
        <f>A1056&amp;VLOOKUP("key_separator", Keys!$B:$C, 2, FALSE)&amp;B1056&amp;VLOOKUP("key_separator", Keys!$B:$C, 2, FALSE)&amp;C1056</f>
        <v>MA|lignite|imports</v>
      </c>
      <c r="E1056" s="17">
        <v>0</v>
      </c>
      <c r="F1056" s="17">
        <v>0</v>
      </c>
      <c r="G1056" s="17">
        <v>0</v>
      </c>
      <c r="H1056" s="17">
        <v>0</v>
      </c>
      <c r="I1056" s="17">
        <v>0</v>
      </c>
      <c r="J1056" s="17">
        <v>0</v>
      </c>
      <c r="K1056" s="17">
        <v>0</v>
      </c>
      <c r="L1056" s="17">
        <v>0</v>
      </c>
      <c r="M1056" s="17">
        <v>0</v>
      </c>
      <c r="N1056" s="17">
        <v>0</v>
      </c>
      <c r="O1056" s="17">
        <v>0</v>
      </c>
      <c r="P1056" s="17">
        <v>0</v>
      </c>
      <c r="Q1056" s="17">
        <v>0</v>
      </c>
      <c r="R1056" s="17">
        <v>0</v>
      </c>
      <c r="S1056" s="17">
        <v>0</v>
      </c>
      <c r="T1056" s="17">
        <v>0</v>
      </c>
      <c r="U1056" s="17">
        <v>0</v>
      </c>
      <c r="V1056" s="17">
        <v>0</v>
      </c>
      <c r="W1056" s="17">
        <v>0</v>
      </c>
      <c r="X1056" s="17">
        <v>0</v>
      </c>
      <c r="Y1056" s="17">
        <v>0</v>
      </c>
      <c r="Z1056" s="17">
        <v>0</v>
      </c>
      <c r="AA1056" s="17">
        <v>0</v>
      </c>
      <c r="AB1056" s="17">
        <v>0</v>
      </c>
      <c r="AC1056" s="17">
        <v>0</v>
      </c>
      <c r="AD1056" s="17">
        <v>0</v>
      </c>
    </row>
    <row r="1057" spans="1:30" x14ac:dyDescent="0.25">
      <c r="A1057" t="s">
        <v>355</v>
      </c>
      <c r="B1057" t="s">
        <v>500</v>
      </c>
      <c r="C1057" t="s">
        <v>610</v>
      </c>
      <c r="D1057" t="str">
        <f>A1057&amp;VLOOKUP("key_separator", Keys!$B:$C, 2, FALSE)&amp;B1057&amp;VLOOKUP("key_separator", Keys!$B:$C, 2, FALSE)&amp;C1057</f>
        <v>MA|lignite|exports</v>
      </c>
      <c r="E1057" s="17">
        <v>0</v>
      </c>
      <c r="F1057" s="17">
        <v>0</v>
      </c>
      <c r="G1057" s="17">
        <v>0</v>
      </c>
      <c r="H1057" s="17">
        <v>0</v>
      </c>
      <c r="I1057" s="17">
        <v>0</v>
      </c>
      <c r="J1057" s="17">
        <v>0</v>
      </c>
      <c r="K1057" s="17">
        <v>0</v>
      </c>
      <c r="L1057" s="17">
        <v>0</v>
      </c>
      <c r="M1057" s="17">
        <v>0</v>
      </c>
      <c r="N1057" s="17">
        <v>0</v>
      </c>
      <c r="O1057" s="17">
        <v>0</v>
      </c>
      <c r="P1057" s="17">
        <v>0</v>
      </c>
      <c r="Q1057" s="17">
        <v>0</v>
      </c>
      <c r="R1057" s="17">
        <v>0</v>
      </c>
      <c r="S1057" s="17">
        <v>0</v>
      </c>
      <c r="T1057" s="17">
        <v>0</v>
      </c>
      <c r="U1057" s="17">
        <v>0</v>
      </c>
      <c r="V1057" s="17">
        <v>0</v>
      </c>
      <c r="W1057" s="17">
        <v>0</v>
      </c>
      <c r="X1057" s="17">
        <v>0</v>
      </c>
      <c r="Y1057" s="17">
        <v>0</v>
      </c>
      <c r="Z1057" s="17">
        <v>0</v>
      </c>
      <c r="AA1057" s="17">
        <v>0</v>
      </c>
      <c r="AB1057" s="17">
        <v>0</v>
      </c>
      <c r="AC1057" s="17">
        <v>0</v>
      </c>
      <c r="AD1057" s="17">
        <v>0</v>
      </c>
    </row>
    <row r="1058" spans="1:30" x14ac:dyDescent="0.25">
      <c r="A1058" t="s">
        <v>355</v>
      </c>
      <c r="B1058" t="s">
        <v>539</v>
      </c>
      <c r="C1058" t="s">
        <v>605</v>
      </c>
      <c r="D1058" t="str">
        <f>A1058&amp;VLOOKUP("key_separator", Keys!$B:$C, 2, FALSE)&amp;B1058&amp;VLOOKUP("key_separator", Keys!$B:$C, 2, FALSE)&amp;C1058</f>
        <v>MA|crude oil|production</v>
      </c>
      <c r="E1058" s="17">
        <v>0</v>
      </c>
      <c r="F1058" s="17">
        <v>0</v>
      </c>
      <c r="G1058" s="17">
        <v>0</v>
      </c>
      <c r="H1058" s="17">
        <v>0</v>
      </c>
      <c r="I1058" s="17">
        <v>0</v>
      </c>
      <c r="J1058" s="17">
        <v>0</v>
      </c>
      <c r="K1058" s="17">
        <v>0</v>
      </c>
      <c r="L1058" s="17">
        <v>0</v>
      </c>
      <c r="M1058" s="17">
        <v>0</v>
      </c>
      <c r="N1058" s="17">
        <v>0</v>
      </c>
      <c r="O1058" s="17">
        <v>0</v>
      </c>
      <c r="P1058" s="17">
        <v>0</v>
      </c>
      <c r="Q1058" s="17">
        <v>0</v>
      </c>
      <c r="R1058" s="17">
        <v>0</v>
      </c>
      <c r="S1058" s="17">
        <v>0</v>
      </c>
      <c r="T1058" s="17">
        <v>0</v>
      </c>
      <c r="U1058" s="17">
        <v>0</v>
      </c>
      <c r="V1058" s="17">
        <v>0</v>
      </c>
      <c r="W1058" s="17">
        <v>0</v>
      </c>
      <c r="X1058" s="17">
        <v>0</v>
      </c>
      <c r="Y1058" s="17">
        <v>0</v>
      </c>
      <c r="Z1058" s="17">
        <v>0</v>
      </c>
      <c r="AA1058" s="17">
        <v>0</v>
      </c>
      <c r="AB1058" s="17">
        <v>0</v>
      </c>
      <c r="AC1058" s="17">
        <v>0</v>
      </c>
      <c r="AD1058" s="17">
        <v>0</v>
      </c>
    </row>
    <row r="1059" spans="1:30" x14ac:dyDescent="0.25">
      <c r="A1059" t="s">
        <v>355</v>
      </c>
      <c r="B1059" t="s">
        <v>539</v>
      </c>
      <c r="C1059" t="s">
        <v>608</v>
      </c>
      <c r="D1059" t="str">
        <f>A1059&amp;VLOOKUP("key_separator", Keys!$B:$C, 2, FALSE)&amp;B1059&amp;VLOOKUP("key_separator", Keys!$B:$C, 2, FALSE)&amp;C1059</f>
        <v>MA|crude oil|imports</v>
      </c>
      <c r="E1059" s="17">
        <v>1395000000000</v>
      </c>
      <c r="F1059" s="17">
        <v>0</v>
      </c>
      <c r="G1059" s="17">
        <v>0</v>
      </c>
      <c r="H1059" s="17">
        <v>0</v>
      </c>
      <c r="I1059" s="17">
        <v>0</v>
      </c>
      <c r="J1059" s="17">
        <v>0</v>
      </c>
      <c r="K1059" s="17">
        <v>0</v>
      </c>
      <c r="L1059" s="17">
        <v>0</v>
      </c>
      <c r="M1059" s="17">
        <v>0</v>
      </c>
      <c r="N1059" s="17">
        <v>0</v>
      </c>
      <c r="O1059" s="17">
        <v>0</v>
      </c>
      <c r="P1059" s="17">
        <v>0</v>
      </c>
      <c r="Q1059" s="17">
        <v>0</v>
      </c>
      <c r="R1059" s="17">
        <v>0</v>
      </c>
      <c r="S1059" s="17">
        <v>0</v>
      </c>
      <c r="T1059" s="17">
        <v>0</v>
      </c>
      <c r="U1059" s="17">
        <v>0</v>
      </c>
      <c r="V1059" s="17">
        <v>0</v>
      </c>
      <c r="W1059" s="17">
        <v>0</v>
      </c>
      <c r="X1059" s="17">
        <v>0</v>
      </c>
      <c r="Y1059" s="17">
        <v>0</v>
      </c>
      <c r="Z1059" s="17">
        <v>0</v>
      </c>
      <c r="AA1059" s="17">
        <v>0</v>
      </c>
      <c r="AB1059" s="17">
        <v>0</v>
      </c>
      <c r="AC1059" s="17">
        <v>0</v>
      </c>
      <c r="AD1059" s="17">
        <v>0</v>
      </c>
    </row>
    <row r="1060" spans="1:30" x14ac:dyDescent="0.25">
      <c r="A1060" t="s">
        <v>355</v>
      </c>
      <c r="B1060" t="s">
        <v>539</v>
      </c>
      <c r="C1060" t="s">
        <v>610</v>
      </c>
      <c r="D1060" t="str">
        <f>A1060&amp;VLOOKUP("key_separator", Keys!$B:$C, 2, FALSE)&amp;B1060&amp;VLOOKUP("key_separator", Keys!$B:$C, 2, FALSE)&amp;C1060</f>
        <v>MA|crude oil|exports</v>
      </c>
      <c r="E1060" s="17">
        <v>0</v>
      </c>
      <c r="F1060" s="17">
        <v>0</v>
      </c>
      <c r="G1060" s="17">
        <v>0</v>
      </c>
      <c r="H1060" s="17">
        <v>0</v>
      </c>
      <c r="I1060" s="17">
        <v>0</v>
      </c>
      <c r="J1060" s="17">
        <v>0</v>
      </c>
      <c r="K1060" s="17">
        <v>0</v>
      </c>
      <c r="L1060" s="17">
        <v>0</v>
      </c>
      <c r="M1060" s="17">
        <v>0</v>
      </c>
      <c r="N1060" s="17">
        <v>0</v>
      </c>
      <c r="O1060" s="17">
        <v>0</v>
      </c>
      <c r="P1060" s="17">
        <v>0</v>
      </c>
      <c r="Q1060" s="17">
        <v>0</v>
      </c>
      <c r="R1060" s="17">
        <v>0</v>
      </c>
      <c r="S1060" s="17">
        <v>0</v>
      </c>
      <c r="T1060" s="17">
        <v>0</v>
      </c>
      <c r="U1060" s="17">
        <v>0</v>
      </c>
      <c r="V1060" s="17">
        <v>0</v>
      </c>
      <c r="W1060" s="17">
        <v>0</v>
      </c>
      <c r="X1060" s="17">
        <v>0</v>
      </c>
      <c r="Y1060" s="17">
        <v>0</v>
      </c>
      <c r="Z1060" s="17">
        <v>0</v>
      </c>
      <c r="AA1060" s="17">
        <v>0</v>
      </c>
      <c r="AB1060" s="17">
        <v>0</v>
      </c>
      <c r="AC1060" s="17">
        <v>0</v>
      </c>
      <c r="AD1060" s="17">
        <v>0</v>
      </c>
    </row>
    <row r="1061" spans="1:30" x14ac:dyDescent="0.25">
      <c r="A1061" t="s">
        <v>355</v>
      </c>
      <c r="B1061" t="s">
        <v>6635</v>
      </c>
      <c r="C1061" t="s">
        <v>605</v>
      </c>
      <c r="D1061" t="str">
        <f>A1061&amp;VLOOKUP("key_separator", Keys!$B:$C, 2, FALSE)&amp;B1061&amp;VLOOKUP("key_separator", Keys!$B:$C, 2, FALSE)&amp;C1061</f>
        <v>MA|heavy or residual fuel oil|production</v>
      </c>
      <c r="E1061" s="17">
        <v>0</v>
      </c>
      <c r="F1061" s="17">
        <v>0</v>
      </c>
      <c r="G1061" s="17">
        <v>0</v>
      </c>
      <c r="H1061" s="17">
        <v>0</v>
      </c>
      <c r="I1061" s="17">
        <v>0</v>
      </c>
      <c r="J1061" s="17">
        <v>0</v>
      </c>
      <c r="K1061" s="17">
        <v>0</v>
      </c>
      <c r="L1061" s="17">
        <v>0</v>
      </c>
      <c r="M1061" s="17">
        <v>0</v>
      </c>
      <c r="N1061" s="17">
        <v>0</v>
      </c>
      <c r="O1061" s="17">
        <v>0</v>
      </c>
      <c r="P1061" s="17">
        <v>0</v>
      </c>
      <c r="Q1061" s="17">
        <v>0</v>
      </c>
      <c r="R1061" s="17">
        <v>0</v>
      </c>
      <c r="S1061" s="17">
        <v>0</v>
      </c>
      <c r="T1061" s="17">
        <v>0</v>
      </c>
      <c r="U1061" s="17">
        <v>0</v>
      </c>
      <c r="V1061" s="17">
        <v>0</v>
      </c>
      <c r="W1061" s="17">
        <v>0</v>
      </c>
      <c r="X1061" s="17">
        <v>0</v>
      </c>
      <c r="Y1061" s="17">
        <v>0</v>
      </c>
      <c r="Z1061" s="17">
        <v>0</v>
      </c>
      <c r="AA1061" s="17">
        <v>0</v>
      </c>
      <c r="AB1061" s="17">
        <v>0</v>
      </c>
      <c r="AC1061" s="17">
        <v>0</v>
      </c>
      <c r="AD1061" s="17">
        <v>0</v>
      </c>
    </row>
    <row r="1062" spans="1:30" x14ac:dyDescent="0.25">
      <c r="A1062" t="s">
        <v>355</v>
      </c>
      <c r="B1062" t="s">
        <v>6635</v>
      </c>
      <c r="C1062" t="s">
        <v>608</v>
      </c>
      <c r="D1062" t="str">
        <f>A1062&amp;VLOOKUP("key_separator", Keys!$B:$C, 2, FALSE)&amp;B1062&amp;VLOOKUP("key_separator", Keys!$B:$C, 2, FALSE)&amp;C1062</f>
        <v>MA|heavy or residual fuel oil|imports</v>
      </c>
      <c r="E1062" s="17">
        <v>14926900000000</v>
      </c>
      <c r="F1062" s="17">
        <v>15277400000000</v>
      </c>
      <c r="G1062" s="17">
        <v>15438400000000</v>
      </c>
      <c r="H1062" s="17">
        <v>15604300000000</v>
      </c>
      <c r="I1062" s="17">
        <v>15887900000000</v>
      </c>
      <c r="J1062" s="17">
        <v>16178500000000</v>
      </c>
      <c r="K1062" s="17">
        <v>16430700000000</v>
      </c>
      <c r="L1062" s="17">
        <v>16685900000000</v>
      </c>
      <c r="M1062" s="17">
        <v>16898900000000</v>
      </c>
      <c r="N1062" s="17">
        <v>17047300000000</v>
      </c>
      <c r="O1062" s="17">
        <v>17225400000000</v>
      </c>
      <c r="P1062" s="17">
        <v>17368300000000</v>
      </c>
      <c r="Q1062" s="17">
        <v>17475800000000</v>
      </c>
      <c r="R1062" s="17">
        <v>17551700000000</v>
      </c>
      <c r="S1062" s="17">
        <v>17605700000000</v>
      </c>
      <c r="T1062" s="17">
        <v>17623700000000</v>
      </c>
      <c r="U1062" s="17">
        <v>17622300000000</v>
      </c>
      <c r="V1062" s="17">
        <v>17678600000000</v>
      </c>
      <c r="W1062" s="17">
        <v>17710100000000</v>
      </c>
      <c r="X1062" s="17">
        <v>17754000000000</v>
      </c>
      <c r="Y1062" s="17">
        <v>17866300000000</v>
      </c>
      <c r="Z1062" s="17">
        <v>17985900000000</v>
      </c>
      <c r="AA1062" s="17">
        <v>18091800000000</v>
      </c>
      <c r="AB1062" s="17">
        <v>18199100000000</v>
      </c>
      <c r="AC1062" s="17">
        <v>18324500000000</v>
      </c>
      <c r="AD1062" s="17">
        <v>18476200000000</v>
      </c>
    </row>
    <row r="1063" spans="1:30" x14ac:dyDescent="0.25">
      <c r="A1063" t="s">
        <v>355</v>
      </c>
      <c r="B1063" t="s">
        <v>6635</v>
      </c>
      <c r="C1063" t="s">
        <v>610</v>
      </c>
      <c r="D1063" t="str">
        <f>A1063&amp;VLOOKUP("key_separator", Keys!$B:$C, 2, FALSE)&amp;B1063&amp;VLOOKUP("key_separator", Keys!$B:$C, 2, FALSE)&amp;C1063</f>
        <v>MA|heavy or residual fuel oil|exports</v>
      </c>
      <c r="E1063" s="17">
        <v>0</v>
      </c>
      <c r="F1063" s="17">
        <v>0</v>
      </c>
      <c r="G1063" s="17">
        <v>0</v>
      </c>
      <c r="H1063" s="17">
        <v>0</v>
      </c>
      <c r="I1063" s="17">
        <v>0</v>
      </c>
      <c r="J1063" s="17">
        <v>0</v>
      </c>
      <c r="K1063" s="17">
        <v>0</v>
      </c>
      <c r="L1063" s="17">
        <v>0</v>
      </c>
      <c r="M1063" s="17">
        <v>0</v>
      </c>
      <c r="N1063" s="17">
        <v>0</v>
      </c>
      <c r="O1063" s="17">
        <v>0</v>
      </c>
      <c r="P1063" s="17">
        <v>0</v>
      </c>
      <c r="Q1063" s="17">
        <v>0</v>
      </c>
      <c r="R1063" s="17">
        <v>0</v>
      </c>
      <c r="S1063" s="17">
        <v>0</v>
      </c>
      <c r="T1063" s="17">
        <v>0</v>
      </c>
      <c r="U1063" s="17">
        <v>0</v>
      </c>
      <c r="V1063" s="17">
        <v>0</v>
      </c>
      <c r="W1063" s="17">
        <v>0</v>
      </c>
      <c r="X1063" s="17">
        <v>0</v>
      </c>
      <c r="Y1063" s="17">
        <v>0</v>
      </c>
      <c r="Z1063" s="17">
        <v>0</v>
      </c>
      <c r="AA1063" s="17">
        <v>0</v>
      </c>
      <c r="AB1063" s="17">
        <v>0</v>
      </c>
      <c r="AC1063" s="17">
        <v>0</v>
      </c>
      <c r="AD1063" s="17">
        <v>0</v>
      </c>
    </row>
    <row r="1064" spans="1:30" x14ac:dyDescent="0.25">
      <c r="A1064" t="s">
        <v>355</v>
      </c>
      <c r="B1064" t="s">
        <v>6622</v>
      </c>
      <c r="C1064" t="s">
        <v>605</v>
      </c>
      <c r="D1064" t="str">
        <f>A1064&amp;VLOOKUP("key_separator", Keys!$B:$C, 2, FALSE)&amp;B1064&amp;VLOOKUP("key_separator", Keys!$B:$C, 2, FALSE)&amp;C1064</f>
        <v>MA|LPG propane or butane|production</v>
      </c>
      <c r="E1064" s="17">
        <v>0</v>
      </c>
      <c r="F1064" s="17">
        <v>0</v>
      </c>
      <c r="G1064" s="17">
        <v>0</v>
      </c>
      <c r="H1064" s="17">
        <v>0</v>
      </c>
      <c r="I1064" s="17">
        <v>0</v>
      </c>
      <c r="J1064" s="17">
        <v>0</v>
      </c>
      <c r="K1064" s="17">
        <v>0</v>
      </c>
      <c r="L1064" s="17">
        <v>0</v>
      </c>
      <c r="M1064" s="17">
        <v>0</v>
      </c>
      <c r="N1064" s="17">
        <v>0</v>
      </c>
      <c r="O1064" s="17">
        <v>0</v>
      </c>
      <c r="P1064" s="17">
        <v>0</v>
      </c>
      <c r="Q1064" s="17">
        <v>0</v>
      </c>
      <c r="R1064" s="17">
        <v>0</v>
      </c>
      <c r="S1064" s="17">
        <v>0</v>
      </c>
      <c r="T1064" s="17">
        <v>0</v>
      </c>
      <c r="U1064" s="17">
        <v>0</v>
      </c>
      <c r="V1064" s="17">
        <v>0</v>
      </c>
      <c r="W1064" s="17">
        <v>0</v>
      </c>
      <c r="X1064" s="17">
        <v>0</v>
      </c>
      <c r="Y1064" s="17">
        <v>0</v>
      </c>
      <c r="Z1064" s="17">
        <v>0</v>
      </c>
      <c r="AA1064" s="17">
        <v>0</v>
      </c>
      <c r="AB1064" s="17">
        <v>0</v>
      </c>
      <c r="AC1064" s="17">
        <v>0</v>
      </c>
      <c r="AD1064" s="17">
        <v>0</v>
      </c>
    </row>
    <row r="1065" spans="1:30" x14ac:dyDescent="0.25">
      <c r="A1065" t="s">
        <v>355</v>
      </c>
      <c r="B1065" t="s">
        <v>6622</v>
      </c>
      <c r="C1065" t="s">
        <v>608</v>
      </c>
      <c r="D1065" t="str">
        <f>A1065&amp;VLOOKUP("key_separator", Keys!$B:$C, 2, FALSE)&amp;B1065&amp;VLOOKUP("key_separator", Keys!$B:$C, 2, FALSE)&amp;C1065</f>
        <v>MA|LPG propane or butane|imports</v>
      </c>
      <c r="E1065" s="17">
        <v>14622600000000</v>
      </c>
      <c r="F1065" s="17">
        <v>14654800000000</v>
      </c>
      <c r="G1065" s="17">
        <v>14847500000000</v>
      </c>
      <c r="H1065" s="17">
        <v>15012000000000</v>
      </c>
      <c r="I1065" s="17">
        <v>15072000000000</v>
      </c>
      <c r="J1065" s="17">
        <v>15128700000000</v>
      </c>
      <c r="K1065" s="17">
        <v>15153700000000</v>
      </c>
      <c r="L1065" s="17">
        <v>15186300000000</v>
      </c>
      <c r="M1065" s="17">
        <v>15216400000000</v>
      </c>
      <c r="N1065" s="17">
        <v>15263900000000</v>
      </c>
      <c r="O1065" s="17">
        <v>15327800000000</v>
      </c>
      <c r="P1065" s="17">
        <v>15400700000000</v>
      </c>
      <c r="Q1065" s="17">
        <v>15478000000000</v>
      </c>
      <c r="R1065" s="17">
        <v>15553800000000</v>
      </c>
      <c r="S1065" s="17">
        <v>15636200000000</v>
      </c>
      <c r="T1065" s="17">
        <v>15714600000000</v>
      </c>
      <c r="U1065" s="17">
        <v>15792000000000</v>
      </c>
      <c r="V1065" s="17">
        <v>15883000000000</v>
      </c>
      <c r="W1065" s="17">
        <v>15977600000000</v>
      </c>
      <c r="X1065" s="17">
        <v>16079100000000</v>
      </c>
      <c r="Y1065" s="17">
        <v>16189200000000</v>
      </c>
      <c r="Z1065" s="17">
        <v>16297300000000</v>
      </c>
      <c r="AA1065" s="17">
        <v>16403700000000</v>
      </c>
      <c r="AB1065" s="17">
        <v>16504500000000</v>
      </c>
      <c r="AC1065" s="17">
        <v>16597900000000</v>
      </c>
      <c r="AD1065" s="17">
        <v>16702000000000</v>
      </c>
    </row>
    <row r="1066" spans="1:30" x14ac:dyDescent="0.25">
      <c r="A1066" t="s">
        <v>355</v>
      </c>
      <c r="B1066" t="s">
        <v>6622</v>
      </c>
      <c r="C1066" t="s">
        <v>610</v>
      </c>
      <c r="D1066" t="str">
        <f>A1066&amp;VLOOKUP("key_separator", Keys!$B:$C, 2, FALSE)&amp;B1066&amp;VLOOKUP("key_separator", Keys!$B:$C, 2, FALSE)&amp;C1066</f>
        <v>MA|LPG propane or butane|exports</v>
      </c>
      <c r="E1066" s="17">
        <v>0</v>
      </c>
      <c r="F1066" s="17">
        <v>0</v>
      </c>
      <c r="G1066" s="17">
        <v>0</v>
      </c>
      <c r="H1066" s="17">
        <v>0</v>
      </c>
      <c r="I1066" s="17">
        <v>0</v>
      </c>
      <c r="J1066" s="17">
        <v>0</v>
      </c>
      <c r="K1066" s="17">
        <v>0</v>
      </c>
      <c r="L1066" s="17">
        <v>0</v>
      </c>
      <c r="M1066" s="17">
        <v>0</v>
      </c>
      <c r="N1066" s="17">
        <v>0</v>
      </c>
      <c r="O1066" s="17">
        <v>0</v>
      </c>
      <c r="P1066" s="17">
        <v>0</v>
      </c>
      <c r="Q1066" s="17">
        <v>0</v>
      </c>
      <c r="R1066" s="17">
        <v>0</v>
      </c>
      <c r="S1066" s="17">
        <v>0</v>
      </c>
      <c r="T1066" s="17">
        <v>0</v>
      </c>
      <c r="U1066" s="17">
        <v>0</v>
      </c>
      <c r="V1066" s="17">
        <v>0</v>
      </c>
      <c r="W1066" s="17">
        <v>0</v>
      </c>
      <c r="X1066" s="17">
        <v>0</v>
      </c>
      <c r="Y1066" s="17">
        <v>0</v>
      </c>
      <c r="Z1066" s="17">
        <v>0</v>
      </c>
      <c r="AA1066" s="17">
        <v>0</v>
      </c>
      <c r="AB1066" s="17">
        <v>0</v>
      </c>
      <c r="AC1066" s="17">
        <v>0</v>
      </c>
      <c r="AD1066" s="17">
        <v>0</v>
      </c>
    </row>
    <row r="1067" spans="1:30" x14ac:dyDescent="0.25">
      <c r="A1067" t="s">
        <v>355</v>
      </c>
      <c r="B1067" t="s">
        <v>6623</v>
      </c>
      <c r="C1067" t="s">
        <v>605</v>
      </c>
      <c r="D1067" t="str">
        <f>A1067&amp;VLOOKUP("key_separator", Keys!$B:$C, 2, FALSE)&amp;B1067&amp;VLOOKUP("key_separator", Keys!$B:$C, 2, FALSE)&amp;C1067</f>
        <v>MA|municipal solid waste|production</v>
      </c>
      <c r="E1067" s="17">
        <v>0</v>
      </c>
      <c r="F1067" s="17">
        <v>0</v>
      </c>
      <c r="G1067" s="17">
        <v>0</v>
      </c>
      <c r="H1067" s="17">
        <v>0</v>
      </c>
      <c r="I1067" s="17">
        <v>0</v>
      </c>
      <c r="J1067" s="17">
        <v>0</v>
      </c>
      <c r="K1067" s="17">
        <v>0</v>
      </c>
      <c r="L1067" s="17">
        <v>0</v>
      </c>
      <c r="M1067" s="17">
        <v>0</v>
      </c>
      <c r="N1067" s="17">
        <v>0</v>
      </c>
      <c r="O1067" s="17">
        <v>0</v>
      </c>
      <c r="P1067" s="17">
        <v>0</v>
      </c>
      <c r="Q1067" s="17">
        <v>0</v>
      </c>
      <c r="R1067" s="17">
        <v>0</v>
      </c>
      <c r="S1067" s="17">
        <v>0</v>
      </c>
      <c r="T1067" s="17">
        <v>0</v>
      </c>
      <c r="U1067" s="17">
        <v>0</v>
      </c>
      <c r="V1067" s="17">
        <v>0</v>
      </c>
      <c r="W1067" s="17">
        <v>0</v>
      </c>
      <c r="X1067" s="17">
        <v>0</v>
      </c>
      <c r="Y1067" s="17">
        <v>0</v>
      </c>
      <c r="Z1067" s="17">
        <v>0</v>
      </c>
      <c r="AA1067" s="17">
        <v>0</v>
      </c>
      <c r="AB1067" s="17">
        <v>0</v>
      </c>
      <c r="AC1067" s="17">
        <v>0</v>
      </c>
      <c r="AD1067" s="17">
        <v>0</v>
      </c>
    </row>
    <row r="1068" spans="1:30" x14ac:dyDescent="0.25">
      <c r="A1068" t="s">
        <v>355</v>
      </c>
      <c r="B1068" t="s">
        <v>6623</v>
      </c>
      <c r="C1068" t="s">
        <v>608</v>
      </c>
      <c r="D1068" t="str">
        <f>A1068&amp;VLOOKUP("key_separator", Keys!$B:$C, 2, FALSE)&amp;B1068&amp;VLOOKUP("key_separator", Keys!$B:$C, 2, FALSE)&amp;C1068</f>
        <v>MA|municipal solid waste|imports</v>
      </c>
      <c r="E1068" s="17">
        <v>12892200000000</v>
      </c>
      <c r="F1068" s="17">
        <v>12902500000000</v>
      </c>
      <c r="G1068" s="17">
        <v>12147800000000</v>
      </c>
      <c r="H1068" s="17">
        <v>11258400000000</v>
      </c>
      <c r="I1068" s="17">
        <v>10337600000000</v>
      </c>
      <c r="J1068" s="17">
        <v>10171600000000</v>
      </c>
      <c r="K1068" s="17">
        <v>9173750000000</v>
      </c>
      <c r="L1068" s="17">
        <v>7157380000000</v>
      </c>
      <c r="M1068" s="17">
        <v>6135560000000</v>
      </c>
      <c r="N1068" s="17">
        <v>5048560000000</v>
      </c>
      <c r="O1068" s="17">
        <v>4150790000000</v>
      </c>
      <c r="P1068" s="17">
        <v>4141960000000</v>
      </c>
      <c r="Q1068" s="17">
        <v>3213120000000</v>
      </c>
      <c r="R1068" s="17">
        <v>2218250000000</v>
      </c>
      <c r="S1068" s="17">
        <v>2126940000000</v>
      </c>
      <c r="T1068" s="17">
        <v>1966040000000</v>
      </c>
      <c r="U1068" s="17">
        <v>991747000000</v>
      </c>
      <c r="V1068" s="17">
        <v>0</v>
      </c>
      <c r="W1068" s="17">
        <v>0</v>
      </c>
      <c r="X1068" s="17">
        <v>0</v>
      </c>
      <c r="Y1068" s="17">
        <v>0</v>
      </c>
      <c r="Z1068" s="17">
        <v>0</v>
      </c>
      <c r="AA1068" s="17">
        <v>0</v>
      </c>
      <c r="AB1068" s="17">
        <v>0</v>
      </c>
      <c r="AC1068" s="17">
        <v>0</v>
      </c>
      <c r="AD1068" s="17">
        <v>0</v>
      </c>
    </row>
    <row r="1069" spans="1:30" x14ac:dyDescent="0.25">
      <c r="A1069" t="s">
        <v>355</v>
      </c>
      <c r="B1069" t="s">
        <v>6623</v>
      </c>
      <c r="C1069" t="s">
        <v>610</v>
      </c>
      <c r="D1069" t="str">
        <f>A1069&amp;VLOOKUP("key_separator", Keys!$B:$C, 2, FALSE)&amp;B1069&amp;VLOOKUP("key_separator", Keys!$B:$C, 2, FALSE)&amp;C1069</f>
        <v>MA|municipal solid waste|exports</v>
      </c>
      <c r="E1069" s="17">
        <v>0</v>
      </c>
      <c r="F1069" s="17">
        <v>0</v>
      </c>
      <c r="G1069" s="17">
        <v>0</v>
      </c>
      <c r="H1069" s="17">
        <v>0</v>
      </c>
      <c r="I1069" s="17">
        <v>0</v>
      </c>
      <c r="J1069" s="17">
        <v>0</v>
      </c>
      <c r="K1069" s="17">
        <v>0</v>
      </c>
      <c r="L1069" s="17">
        <v>0</v>
      </c>
      <c r="M1069" s="17">
        <v>0</v>
      </c>
      <c r="N1069" s="17">
        <v>0</v>
      </c>
      <c r="O1069" s="17">
        <v>0</v>
      </c>
      <c r="P1069" s="17">
        <v>0</v>
      </c>
      <c r="Q1069" s="17">
        <v>0</v>
      </c>
      <c r="R1069" s="17">
        <v>0</v>
      </c>
      <c r="S1069" s="17">
        <v>0</v>
      </c>
      <c r="T1069" s="17">
        <v>0</v>
      </c>
      <c r="U1069" s="17">
        <v>0</v>
      </c>
      <c r="V1069" s="17">
        <v>0</v>
      </c>
      <c r="W1069" s="17">
        <v>0</v>
      </c>
      <c r="X1069" s="17">
        <v>0</v>
      </c>
      <c r="Y1069" s="17">
        <v>0</v>
      </c>
      <c r="Z1069" s="17">
        <v>0</v>
      </c>
      <c r="AA1069" s="17">
        <v>0</v>
      </c>
      <c r="AB1069" s="17">
        <v>0</v>
      </c>
      <c r="AC1069" s="17">
        <v>0</v>
      </c>
      <c r="AD1069" s="17">
        <v>0</v>
      </c>
    </row>
    <row r="1070" spans="1:30" x14ac:dyDescent="0.25">
      <c r="A1070" t="s">
        <v>355</v>
      </c>
      <c r="B1070" t="s">
        <v>629</v>
      </c>
      <c r="C1070" t="s">
        <v>605</v>
      </c>
      <c r="D1070" t="str">
        <f>A1070&amp;VLOOKUP("key_separator", Keys!$B:$C, 2, FALSE)&amp;B1070&amp;VLOOKUP("key_separator", Keys!$B:$C, 2, FALSE)&amp;C1070</f>
        <v>MA|hydrogen|production</v>
      </c>
      <c r="E1070" s="17">
        <v>0</v>
      </c>
      <c r="F1070" s="17">
        <v>0</v>
      </c>
      <c r="G1070" s="17">
        <v>0</v>
      </c>
      <c r="H1070" s="17">
        <v>0</v>
      </c>
      <c r="I1070" s="17">
        <v>0</v>
      </c>
      <c r="J1070" s="17">
        <v>0</v>
      </c>
      <c r="K1070" s="17">
        <v>0</v>
      </c>
      <c r="L1070" s="17">
        <v>0</v>
      </c>
      <c r="M1070" s="17">
        <v>0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7">
        <v>0</v>
      </c>
      <c r="U1070" s="17">
        <v>0</v>
      </c>
      <c r="V1070" s="17">
        <v>0</v>
      </c>
      <c r="W1070" s="17">
        <v>0</v>
      </c>
      <c r="X1070" s="17">
        <v>0</v>
      </c>
      <c r="Y1070" s="17">
        <v>0</v>
      </c>
      <c r="Z1070" s="17">
        <v>0</v>
      </c>
      <c r="AA1070" s="17">
        <v>0</v>
      </c>
      <c r="AB1070" s="17">
        <v>0</v>
      </c>
      <c r="AC1070" s="17">
        <v>0</v>
      </c>
      <c r="AD1070" s="17">
        <v>0</v>
      </c>
    </row>
    <row r="1071" spans="1:30" x14ac:dyDescent="0.25">
      <c r="A1071" t="s">
        <v>355</v>
      </c>
      <c r="B1071" t="s">
        <v>629</v>
      </c>
      <c r="C1071" t="s">
        <v>608</v>
      </c>
      <c r="D1071" t="str">
        <f>A1071&amp;VLOOKUP("key_separator", Keys!$B:$C, 2, FALSE)&amp;B1071&amp;VLOOKUP("key_separator", Keys!$B:$C, 2, FALSE)&amp;C1071</f>
        <v>MA|hydrogen|imports</v>
      </c>
      <c r="E1071" s="17">
        <v>2855610000</v>
      </c>
      <c r="F1071" s="17">
        <v>3190950000</v>
      </c>
      <c r="G1071" s="17">
        <v>3992410000</v>
      </c>
      <c r="H1071" s="17">
        <v>5574490000</v>
      </c>
      <c r="I1071" s="17">
        <v>8332160000</v>
      </c>
      <c r="J1071" s="17">
        <v>14276100000</v>
      </c>
      <c r="K1071" s="17">
        <v>20983800000</v>
      </c>
      <c r="L1071" s="17">
        <v>29317300000</v>
      </c>
      <c r="M1071" s="17">
        <v>39597100000</v>
      </c>
      <c r="N1071" s="17">
        <v>51940300000</v>
      </c>
      <c r="O1071" s="17">
        <v>67094200000</v>
      </c>
      <c r="P1071" s="17">
        <v>82698400000</v>
      </c>
      <c r="Q1071" s="17">
        <v>99217100000</v>
      </c>
      <c r="R1071" s="17">
        <v>116677000000</v>
      </c>
      <c r="S1071" s="17">
        <v>134983000000</v>
      </c>
      <c r="T1071" s="17">
        <v>150735000000</v>
      </c>
      <c r="U1071" s="17">
        <v>169853000000</v>
      </c>
      <c r="V1071" s="17">
        <v>189054000000</v>
      </c>
      <c r="W1071" s="17">
        <v>207859000000</v>
      </c>
      <c r="X1071" s="17">
        <v>226491000000</v>
      </c>
      <c r="Y1071" s="17">
        <v>243261000000</v>
      </c>
      <c r="Z1071" s="17">
        <v>260155000000</v>
      </c>
      <c r="AA1071" s="17">
        <v>276793000000</v>
      </c>
      <c r="AB1071" s="17">
        <v>292242000000</v>
      </c>
      <c r="AC1071" s="17">
        <v>307050000000</v>
      </c>
      <c r="AD1071" s="17">
        <v>320060000000</v>
      </c>
    </row>
    <row r="1072" spans="1:30" x14ac:dyDescent="0.25">
      <c r="A1072" t="s">
        <v>355</v>
      </c>
      <c r="B1072" t="s">
        <v>629</v>
      </c>
      <c r="C1072" t="s">
        <v>610</v>
      </c>
      <c r="D1072" t="str">
        <f>A1072&amp;VLOOKUP("key_separator", Keys!$B:$C, 2, FALSE)&amp;B1072&amp;VLOOKUP("key_separator", Keys!$B:$C, 2, FALSE)&amp;C1072</f>
        <v>MA|hydrogen|exports</v>
      </c>
      <c r="E1072" s="17">
        <v>0</v>
      </c>
      <c r="F1072" s="17">
        <v>0</v>
      </c>
      <c r="G1072" s="17">
        <v>0</v>
      </c>
      <c r="H1072" s="17">
        <v>0</v>
      </c>
      <c r="I1072" s="17">
        <v>0</v>
      </c>
      <c r="J1072" s="17">
        <v>0</v>
      </c>
      <c r="K1072" s="17">
        <v>0</v>
      </c>
      <c r="L1072" s="17">
        <v>0</v>
      </c>
      <c r="M1072" s="17">
        <v>0</v>
      </c>
      <c r="N1072" s="17">
        <v>0</v>
      </c>
      <c r="O1072" s="17">
        <v>0</v>
      </c>
      <c r="P1072" s="17">
        <v>0</v>
      </c>
      <c r="Q1072" s="17">
        <v>0</v>
      </c>
      <c r="R1072" s="17">
        <v>0</v>
      </c>
      <c r="S1072" s="17">
        <v>0</v>
      </c>
      <c r="T1072" s="17">
        <v>0</v>
      </c>
      <c r="U1072" s="17">
        <v>0</v>
      </c>
      <c r="V1072" s="17">
        <v>0</v>
      </c>
      <c r="W1072" s="17">
        <v>0</v>
      </c>
      <c r="X1072" s="17">
        <v>0</v>
      </c>
      <c r="Y1072" s="17">
        <v>0</v>
      </c>
      <c r="Z1072" s="17">
        <v>0</v>
      </c>
      <c r="AA1072" s="17">
        <v>0</v>
      </c>
      <c r="AB1072" s="17">
        <v>0</v>
      </c>
      <c r="AC1072" s="17">
        <v>0</v>
      </c>
      <c r="AD1072" s="17">
        <v>0</v>
      </c>
    </row>
    <row r="1073" spans="1:30" x14ac:dyDescent="0.25">
      <c r="A1073" t="s">
        <v>352</v>
      </c>
      <c r="B1073" t="s">
        <v>6629</v>
      </c>
      <c r="C1073" t="s">
        <v>605</v>
      </c>
      <c r="D1073" t="str">
        <f>A1073&amp;VLOOKUP("key_separator", Keys!$B:$C, 2, FALSE)&amp;B1073&amp;VLOOKUP("key_separator", Keys!$B:$C, 2, FALSE)&amp;C1073</f>
        <v>MD|electricity|production</v>
      </c>
      <c r="E1073" s="17">
        <v>0</v>
      </c>
      <c r="F1073" s="17">
        <v>0</v>
      </c>
      <c r="G1073" s="17">
        <v>0</v>
      </c>
      <c r="H1073" s="17">
        <v>0</v>
      </c>
      <c r="I1073" s="17">
        <v>0</v>
      </c>
      <c r="J1073" s="17">
        <v>0</v>
      </c>
      <c r="K1073" s="17">
        <v>0</v>
      </c>
      <c r="L1073" s="17">
        <v>0</v>
      </c>
      <c r="M1073" s="17">
        <v>0</v>
      </c>
      <c r="N1073" s="17">
        <v>0</v>
      </c>
      <c r="O1073" s="17">
        <v>0</v>
      </c>
      <c r="P1073" s="17">
        <v>0</v>
      </c>
      <c r="Q1073" s="17">
        <v>0</v>
      </c>
      <c r="R1073" s="17">
        <v>0</v>
      </c>
      <c r="S1073" s="17">
        <v>0</v>
      </c>
      <c r="T1073" s="17">
        <v>0</v>
      </c>
      <c r="U1073" s="17">
        <v>0</v>
      </c>
      <c r="V1073" s="17">
        <v>0</v>
      </c>
      <c r="W1073" s="17">
        <v>0</v>
      </c>
      <c r="X1073" s="17">
        <v>0</v>
      </c>
      <c r="Y1073" s="17">
        <v>0</v>
      </c>
      <c r="Z1073" s="17">
        <v>0</v>
      </c>
      <c r="AA1073" s="17">
        <v>0</v>
      </c>
      <c r="AB1073" s="17">
        <v>0</v>
      </c>
      <c r="AC1073" s="17">
        <v>0</v>
      </c>
      <c r="AD1073" s="17">
        <v>0</v>
      </c>
    </row>
    <row r="1074" spans="1:30" x14ac:dyDescent="0.25">
      <c r="A1074" t="s">
        <v>352</v>
      </c>
      <c r="B1074" t="s">
        <v>6629</v>
      </c>
      <c r="C1074" t="s">
        <v>608</v>
      </c>
      <c r="D1074" t="str">
        <f>A1074&amp;VLOOKUP("key_separator", Keys!$B:$C, 2, FALSE)&amp;B1074&amp;VLOOKUP("key_separator", Keys!$B:$C, 2, FALSE)&amp;C1074</f>
        <v>MD|electricity|imports</v>
      </c>
      <c r="E1074" s="17">
        <v>0</v>
      </c>
      <c r="F1074" s="17">
        <v>0</v>
      </c>
      <c r="G1074" s="17">
        <v>0</v>
      </c>
      <c r="H1074" s="17">
        <v>0</v>
      </c>
      <c r="I1074" s="17">
        <v>0</v>
      </c>
      <c r="J1074" s="17">
        <v>0</v>
      </c>
      <c r="K1074" s="17">
        <v>0</v>
      </c>
      <c r="L1074" s="17">
        <v>0</v>
      </c>
      <c r="M1074" s="17">
        <v>0</v>
      </c>
      <c r="N1074" s="17">
        <v>0</v>
      </c>
      <c r="O1074" s="17">
        <v>0</v>
      </c>
      <c r="P1074" s="17">
        <v>0</v>
      </c>
      <c r="Q1074" s="17">
        <v>0</v>
      </c>
      <c r="R1074" s="17">
        <v>0</v>
      </c>
      <c r="S1074" s="17">
        <v>0</v>
      </c>
      <c r="T1074" s="17">
        <v>0</v>
      </c>
      <c r="U1074" s="17">
        <v>0</v>
      </c>
      <c r="V1074" s="17">
        <v>0</v>
      </c>
      <c r="W1074" s="17">
        <v>0</v>
      </c>
      <c r="X1074" s="17">
        <v>0</v>
      </c>
      <c r="Y1074" s="17">
        <v>0</v>
      </c>
      <c r="Z1074" s="17">
        <v>0</v>
      </c>
      <c r="AA1074" s="17">
        <v>0</v>
      </c>
      <c r="AB1074" s="17">
        <v>0</v>
      </c>
      <c r="AC1074" s="17">
        <v>0</v>
      </c>
      <c r="AD1074" s="17">
        <v>0</v>
      </c>
    </row>
    <row r="1075" spans="1:30" x14ac:dyDescent="0.25">
      <c r="A1075" t="s">
        <v>352</v>
      </c>
      <c r="B1075" t="s">
        <v>6629</v>
      </c>
      <c r="C1075" t="s">
        <v>610</v>
      </c>
      <c r="D1075" t="str">
        <f>A1075&amp;VLOOKUP("key_separator", Keys!$B:$C, 2, FALSE)&amp;B1075&amp;VLOOKUP("key_separator", Keys!$B:$C, 2, FALSE)&amp;C1075</f>
        <v>MD|electricity|exports</v>
      </c>
      <c r="E1075" s="17">
        <v>0</v>
      </c>
      <c r="F1075" s="17">
        <v>0</v>
      </c>
      <c r="G1075" s="17">
        <v>0</v>
      </c>
      <c r="H1075" s="17">
        <v>0</v>
      </c>
      <c r="I1075" s="17">
        <v>0</v>
      </c>
      <c r="J1075" s="17">
        <v>0</v>
      </c>
      <c r="K1075" s="17">
        <v>0</v>
      </c>
      <c r="L1075" s="17">
        <v>0</v>
      </c>
      <c r="M1075" s="17">
        <v>0</v>
      </c>
      <c r="N1075" s="17">
        <v>0</v>
      </c>
      <c r="O1075" s="17">
        <v>0</v>
      </c>
      <c r="P1075" s="17">
        <v>0</v>
      </c>
      <c r="Q1075" s="17">
        <v>0</v>
      </c>
      <c r="R1075" s="17">
        <v>0</v>
      </c>
      <c r="S1075" s="17">
        <v>0</v>
      </c>
      <c r="T1075" s="17">
        <v>0</v>
      </c>
      <c r="U1075" s="17">
        <v>0</v>
      </c>
      <c r="V1075" s="17">
        <v>0</v>
      </c>
      <c r="W1075" s="17">
        <v>0</v>
      </c>
      <c r="X1075" s="17">
        <v>0</v>
      </c>
      <c r="Y1075" s="17">
        <v>0</v>
      </c>
      <c r="Z1075" s="17">
        <v>0</v>
      </c>
      <c r="AA1075" s="17">
        <v>0</v>
      </c>
      <c r="AB1075" s="17">
        <v>0</v>
      </c>
      <c r="AC1075" s="17">
        <v>0</v>
      </c>
      <c r="AD1075" s="17">
        <v>0</v>
      </c>
    </row>
    <row r="1076" spans="1:30" x14ac:dyDescent="0.25">
      <c r="A1076" t="s">
        <v>352</v>
      </c>
      <c r="B1076" t="s">
        <v>6610</v>
      </c>
      <c r="C1076" t="s">
        <v>605</v>
      </c>
      <c r="D1076" t="str">
        <f>A1076&amp;VLOOKUP("key_separator", Keys!$B:$C, 2, FALSE)&amp;B1076&amp;VLOOKUP("key_separator", Keys!$B:$C, 2, FALSE)&amp;C1076</f>
        <v>MD|hard coal|production</v>
      </c>
      <c r="E1076" s="17">
        <v>27079000000000</v>
      </c>
      <c r="F1076" s="17">
        <v>27079700000000</v>
      </c>
      <c r="G1076" s="17">
        <v>23828000000000</v>
      </c>
      <c r="H1076" s="17">
        <v>23423500000000</v>
      </c>
      <c r="I1076" s="17">
        <v>22849200000000</v>
      </c>
      <c r="J1076" s="17">
        <v>23514000000000</v>
      </c>
      <c r="K1076" s="17">
        <v>23127200000000</v>
      </c>
      <c r="L1076" s="17">
        <v>21897400000000</v>
      </c>
      <c r="M1076" s="17">
        <v>20948400000000</v>
      </c>
      <c r="N1076" s="17">
        <v>20530300000000</v>
      </c>
      <c r="O1076" s="17">
        <v>20501400000000</v>
      </c>
      <c r="P1076" s="17">
        <v>20121500000000</v>
      </c>
      <c r="Q1076" s="17">
        <v>20900300000000</v>
      </c>
      <c r="R1076" s="17">
        <v>21051000000000</v>
      </c>
      <c r="S1076" s="17">
        <v>20983500000000</v>
      </c>
      <c r="T1076" s="17">
        <v>20873900000000</v>
      </c>
      <c r="U1076" s="17">
        <v>20236600000000</v>
      </c>
      <c r="V1076" s="17">
        <v>19855800000000</v>
      </c>
      <c r="W1076" s="17">
        <v>20003500000000</v>
      </c>
      <c r="X1076" s="17">
        <v>20075300000000</v>
      </c>
      <c r="Y1076" s="17">
        <v>19894600000000</v>
      </c>
      <c r="Z1076" s="17">
        <v>19880100000000</v>
      </c>
      <c r="AA1076" s="17">
        <v>19812000000000</v>
      </c>
      <c r="AB1076" s="17">
        <v>19673500000000</v>
      </c>
      <c r="AC1076" s="17">
        <v>19621200000000</v>
      </c>
      <c r="AD1076" s="17">
        <v>19075900000000</v>
      </c>
    </row>
    <row r="1077" spans="1:30" x14ac:dyDescent="0.25">
      <c r="A1077" t="s">
        <v>352</v>
      </c>
      <c r="B1077" t="s">
        <v>6610</v>
      </c>
      <c r="C1077" t="s">
        <v>608</v>
      </c>
      <c r="D1077" t="str">
        <f>A1077&amp;VLOOKUP("key_separator", Keys!$B:$C, 2, FALSE)&amp;B1077&amp;VLOOKUP("key_separator", Keys!$B:$C, 2, FALSE)&amp;C1077</f>
        <v>MD|hard coal|imports</v>
      </c>
      <c r="E1077" s="17">
        <v>12974400000000</v>
      </c>
      <c r="F1077" s="17">
        <v>14154300000000</v>
      </c>
      <c r="G1077" s="17">
        <v>14075300000000</v>
      </c>
      <c r="H1077" s="17">
        <v>13988500000000</v>
      </c>
      <c r="I1077" s="17">
        <v>13331400000000</v>
      </c>
      <c r="J1077" s="17">
        <v>14478700000000</v>
      </c>
      <c r="K1077" s="17">
        <v>14054500000000</v>
      </c>
      <c r="L1077" s="17">
        <v>12242200000000</v>
      </c>
      <c r="M1077" s="17">
        <v>10549900000000</v>
      </c>
      <c r="N1077" s="17">
        <v>10760800000000</v>
      </c>
      <c r="O1077" s="17">
        <v>7889200000000</v>
      </c>
      <c r="P1077" s="17">
        <v>6804920000000</v>
      </c>
      <c r="Q1077" s="17">
        <v>3795240000000</v>
      </c>
      <c r="R1077" s="17">
        <v>0</v>
      </c>
      <c r="S1077" s="17">
        <v>90113200000</v>
      </c>
      <c r="T1077" s="17">
        <v>474220000000</v>
      </c>
      <c r="U1077" s="17">
        <v>596608000000</v>
      </c>
      <c r="V1077" s="17">
        <v>0</v>
      </c>
      <c r="W1077" s="17">
        <v>0</v>
      </c>
      <c r="X1077" s="17">
        <v>0</v>
      </c>
      <c r="Y1077" s="17">
        <v>0</v>
      </c>
      <c r="Z1077" s="17">
        <v>0</v>
      </c>
      <c r="AA1077" s="17">
        <v>0</v>
      </c>
      <c r="AB1077" s="17">
        <v>0</v>
      </c>
      <c r="AC1077" s="17">
        <v>0</v>
      </c>
      <c r="AD1077" s="17">
        <v>0</v>
      </c>
    </row>
    <row r="1078" spans="1:30" x14ac:dyDescent="0.25">
      <c r="A1078" t="s">
        <v>352</v>
      </c>
      <c r="B1078" t="s">
        <v>6610</v>
      </c>
      <c r="C1078" t="s">
        <v>610</v>
      </c>
      <c r="D1078" t="str">
        <f>A1078&amp;VLOOKUP("key_separator", Keys!$B:$C, 2, FALSE)&amp;B1078&amp;VLOOKUP("key_separator", Keys!$B:$C, 2, FALSE)&amp;C1078</f>
        <v>MD|hard coal|exports</v>
      </c>
      <c r="E1078" s="17">
        <v>7523380000000</v>
      </c>
      <c r="F1078" s="17">
        <v>7523560000000</v>
      </c>
      <c r="G1078" s="17">
        <v>6620140000000</v>
      </c>
      <c r="H1078" s="17">
        <v>6507750000000</v>
      </c>
      <c r="I1078" s="17">
        <v>6348190000000</v>
      </c>
      <c r="J1078" s="17">
        <v>6532890000000</v>
      </c>
      <c r="K1078" s="17">
        <v>6425440000000</v>
      </c>
      <c r="L1078" s="17">
        <v>6083750000000</v>
      </c>
      <c r="M1078" s="17">
        <v>5820110000000</v>
      </c>
      <c r="N1078" s="17">
        <v>5703950000000</v>
      </c>
      <c r="O1078" s="17">
        <v>5695910000000</v>
      </c>
      <c r="P1078" s="17">
        <v>5590350000000</v>
      </c>
      <c r="Q1078" s="17">
        <v>5806750000000</v>
      </c>
      <c r="R1078" s="17">
        <v>5948610000000</v>
      </c>
      <c r="S1078" s="17">
        <v>5829840000000</v>
      </c>
      <c r="T1078" s="17">
        <v>5799400000000</v>
      </c>
      <c r="U1078" s="17">
        <v>5622340000000</v>
      </c>
      <c r="V1078" s="17">
        <v>5716540000000</v>
      </c>
      <c r="W1078" s="17">
        <v>5957570000000</v>
      </c>
      <c r="X1078" s="17">
        <v>6277530000000</v>
      </c>
      <c r="Y1078" s="17">
        <v>6227330000000</v>
      </c>
      <c r="Z1078" s="17">
        <v>6423290000000</v>
      </c>
      <c r="AA1078" s="17">
        <v>6504380000000</v>
      </c>
      <c r="AB1078" s="17">
        <v>6365900000000</v>
      </c>
      <c r="AC1078" s="17">
        <v>6451370000000</v>
      </c>
      <c r="AD1078" s="17">
        <v>6099870000000</v>
      </c>
    </row>
    <row r="1079" spans="1:30" x14ac:dyDescent="0.25">
      <c r="A1079" t="s">
        <v>352</v>
      </c>
      <c r="B1079" t="s">
        <v>6611</v>
      </c>
      <c r="C1079" t="s">
        <v>605</v>
      </c>
      <c r="D1079" t="str">
        <f>A1079&amp;VLOOKUP("key_separator", Keys!$B:$C, 2, FALSE)&amp;B1079&amp;VLOOKUP("key_separator", Keys!$B:$C, 2, FALSE)&amp;C1079</f>
        <v>MD|natural gas|production</v>
      </c>
      <c r="E1079" s="17">
        <v>5185000000</v>
      </c>
      <c r="F1079" s="17">
        <v>5201100000</v>
      </c>
      <c r="G1079" s="17">
        <v>5192580000</v>
      </c>
      <c r="H1079" s="17">
        <v>5454040000</v>
      </c>
      <c r="I1079" s="17">
        <v>5722370000</v>
      </c>
      <c r="J1079" s="17">
        <v>6062540000</v>
      </c>
      <c r="K1079" s="17">
        <v>6360550000</v>
      </c>
      <c r="L1079" s="17">
        <v>6705280000</v>
      </c>
      <c r="M1079" s="17">
        <v>6991690000</v>
      </c>
      <c r="N1079" s="17">
        <v>7252740000</v>
      </c>
      <c r="O1079" s="17">
        <v>7460780000</v>
      </c>
      <c r="P1079" s="17">
        <v>7678920000</v>
      </c>
      <c r="Q1079" s="17">
        <v>7848370000</v>
      </c>
      <c r="R1079" s="17">
        <v>7985030000</v>
      </c>
      <c r="S1079" s="17">
        <v>8109630000</v>
      </c>
      <c r="T1079" s="17">
        <v>8246440000</v>
      </c>
      <c r="U1079" s="17">
        <v>8360180000</v>
      </c>
      <c r="V1079" s="17">
        <v>8513010000</v>
      </c>
      <c r="W1079" s="17">
        <v>8649240000</v>
      </c>
      <c r="X1079" s="17">
        <v>8704150000</v>
      </c>
      <c r="Y1079" s="17">
        <v>8815330000</v>
      </c>
      <c r="Z1079" s="17">
        <v>9038570000</v>
      </c>
      <c r="AA1079" s="17">
        <v>9177800000</v>
      </c>
      <c r="AB1079" s="17">
        <v>9291560000</v>
      </c>
      <c r="AC1079" s="17">
        <v>9319210000</v>
      </c>
      <c r="AD1079" s="17">
        <v>9345550000</v>
      </c>
    </row>
    <row r="1080" spans="1:30" x14ac:dyDescent="0.25">
      <c r="A1080" t="s">
        <v>352</v>
      </c>
      <c r="B1080" t="s">
        <v>6611</v>
      </c>
      <c r="C1080" t="s">
        <v>608</v>
      </c>
      <c r="D1080" t="str">
        <f>A1080&amp;VLOOKUP("key_separator", Keys!$B:$C, 2, FALSE)&amp;B1080&amp;VLOOKUP("key_separator", Keys!$B:$C, 2, FALSE)&amp;C1080</f>
        <v>MD|natural gas|imports</v>
      </c>
      <c r="E1080" s="17">
        <v>1589170000000000</v>
      </c>
      <c r="F1080" s="17">
        <v>1588190000000000</v>
      </c>
      <c r="G1080" s="17">
        <v>1594610000000000</v>
      </c>
      <c r="H1080" s="17">
        <v>1667880000000000</v>
      </c>
      <c r="I1080" s="17">
        <v>1745190000000000</v>
      </c>
      <c r="J1080" s="17">
        <v>1848300000000000</v>
      </c>
      <c r="K1080" s="17">
        <v>1920420000000000</v>
      </c>
      <c r="L1080" s="17">
        <v>2001430000000000</v>
      </c>
      <c r="M1080" s="17">
        <v>2068760000000000</v>
      </c>
      <c r="N1080" s="17">
        <v>2131580000000000</v>
      </c>
      <c r="O1080" s="17">
        <v>2180650000000000</v>
      </c>
      <c r="P1080" s="17">
        <v>2198330000000000</v>
      </c>
      <c r="Q1080" s="17">
        <v>2193130000000000</v>
      </c>
      <c r="R1080" s="17">
        <v>2188010000000000</v>
      </c>
      <c r="S1080" s="17">
        <v>2210330000000000</v>
      </c>
      <c r="T1080" s="17">
        <v>2247320000000000</v>
      </c>
      <c r="U1080" s="17">
        <v>2278600000000000</v>
      </c>
      <c r="V1080" s="17">
        <v>2320450000000000</v>
      </c>
      <c r="W1080" s="17">
        <v>2358580000000000</v>
      </c>
      <c r="X1080" s="17">
        <v>2377210000000000</v>
      </c>
      <c r="Y1080" s="17">
        <v>2410210000000000</v>
      </c>
      <c r="Z1080" s="17">
        <v>2469810000000000</v>
      </c>
      <c r="AA1080" s="17">
        <v>2508370000000000</v>
      </c>
      <c r="AB1080" s="17">
        <v>2537980000000000</v>
      </c>
      <c r="AC1080" s="17">
        <v>2545190000000000</v>
      </c>
      <c r="AD1080" s="17">
        <v>2549980000000000</v>
      </c>
    </row>
    <row r="1081" spans="1:30" x14ac:dyDescent="0.25">
      <c r="A1081" t="s">
        <v>352</v>
      </c>
      <c r="B1081" t="s">
        <v>6611</v>
      </c>
      <c r="C1081" t="s">
        <v>610</v>
      </c>
      <c r="D1081" t="str">
        <f>A1081&amp;VLOOKUP("key_separator", Keys!$B:$C, 2, FALSE)&amp;B1081&amp;VLOOKUP("key_separator", Keys!$B:$C, 2, FALSE)&amp;C1081</f>
        <v>MD|natural gas|exports</v>
      </c>
      <c r="E1081" s="17">
        <v>1275920000000000</v>
      </c>
      <c r="F1081" s="17">
        <v>1279880000000000</v>
      </c>
      <c r="G1081" s="17">
        <v>1277780000000000</v>
      </c>
      <c r="H1081" s="17">
        <v>1342120000000000</v>
      </c>
      <c r="I1081" s="17">
        <v>1408150000000000</v>
      </c>
      <c r="J1081" s="17">
        <v>1491860000000000</v>
      </c>
      <c r="K1081" s="17">
        <v>1565190000000000</v>
      </c>
      <c r="L1081" s="17">
        <v>1650020000000000</v>
      </c>
      <c r="M1081" s="17">
        <v>1720500000000000</v>
      </c>
      <c r="N1081" s="17">
        <v>1784740000000000</v>
      </c>
      <c r="O1081" s="17">
        <v>1835940000000000</v>
      </c>
      <c r="P1081" s="17">
        <v>1889620000000000</v>
      </c>
      <c r="Q1081" s="17">
        <v>1931310000000000</v>
      </c>
      <c r="R1081" s="17">
        <v>1964940000000000</v>
      </c>
      <c r="S1081" s="17">
        <v>1995600000000000</v>
      </c>
      <c r="T1081" s="17">
        <v>2029270000000000</v>
      </c>
      <c r="U1081" s="17">
        <v>2057260000000000</v>
      </c>
      <c r="V1081" s="17">
        <v>2094870000000000</v>
      </c>
      <c r="W1081" s="17">
        <v>2128390000000000</v>
      </c>
      <c r="X1081" s="17">
        <v>2141900000000000</v>
      </c>
      <c r="Y1081" s="17">
        <v>2169260000000000</v>
      </c>
      <c r="Z1081" s="17">
        <v>2224200000000000</v>
      </c>
      <c r="AA1081" s="17">
        <v>2258460000000000</v>
      </c>
      <c r="AB1081" s="17">
        <v>2286450000000000</v>
      </c>
      <c r="AC1081" s="17">
        <v>2293260000000000</v>
      </c>
      <c r="AD1081" s="17">
        <v>2299740000000000</v>
      </c>
    </row>
    <row r="1082" spans="1:30" x14ac:dyDescent="0.25">
      <c r="A1082" t="s">
        <v>352</v>
      </c>
      <c r="B1082" t="s">
        <v>626</v>
      </c>
      <c r="C1082" t="s">
        <v>605</v>
      </c>
      <c r="D1082" t="str">
        <f>A1082&amp;VLOOKUP("key_separator", Keys!$B:$C, 2, FALSE)&amp;B1082&amp;VLOOKUP("key_separator", Keys!$B:$C, 2, FALSE)&amp;C1082</f>
        <v>MD|nuclear|production</v>
      </c>
      <c r="E1082" s="17">
        <v>0</v>
      </c>
      <c r="F1082" s="17">
        <v>0</v>
      </c>
      <c r="G1082" s="17">
        <v>0</v>
      </c>
      <c r="H1082" s="17">
        <v>0</v>
      </c>
      <c r="I1082" s="17">
        <v>0</v>
      </c>
      <c r="J1082" s="17">
        <v>0</v>
      </c>
      <c r="K1082" s="17">
        <v>0</v>
      </c>
      <c r="L1082" s="17">
        <v>0</v>
      </c>
      <c r="M1082" s="17">
        <v>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7">
        <v>0</v>
      </c>
      <c r="U1082" s="17">
        <v>0</v>
      </c>
      <c r="V1082" s="17">
        <v>0</v>
      </c>
      <c r="W1082" s="17">
        <v>0</v>
      </c>
      <c r="X1082" s="17">
        <v>0</v>
      </c>
      <c r="Y1082" s="17">
        <v>0</v>
      </c>
      <c r="Z1082" s="17">
        <v>0</v>
      </c>
      <c r="AA1082" s="17">
        <v>0</v>
      </c>
      <c r="AB1082" s="17">
        <v>0</v>
      </c>
      <c r="AC1082" s="17">
        <v>0</v>
      </c>
      <c r="AD1082" s="17">
        <v>0</v>
      </c>
    </row>
    <row r="1083" spans="1:30" x14ac:dyDescent="0.25">
      <c r="A1083" t="s">
        <v>352</v>
      </c>
      <c r="B1083" t="s">
        <v>626</v>
      </c>
      <c r="C1083" t="s">
        <v>608</v>
      </c>
      <c r="D1083" t="str">
        <f>A1083&amp;VLOOKUP("key_separator", Keys!$B:$C, 2, FALSE)&amp;B1083&amp;VLOOKUP("key_separator", Keys!$B:$C, 2, FALSE)&amp;C1083</f>
        <v>MD|nuclear|imports</v>
      </c>
      <c r="E1083" s="17">
        <v>154500000000000</v>
      </c>
      <c r="F1083" s="17">
        <v>154122000000000</v>
      </c>
      <c r="G1083" s="17">
        <v>154122000000000</v>
      </c>
      <c r="H1083" s="17">
        <v>154122000000000</v>
      </c>
      <c r="I1083" s="17">
        <v>154122000000000</v>
      </c>
      <c r="J1083" s="17">
        <v>154122000000000</v>
      </c>
      <c r="K1083" s="17">
        <v>154122000000000</v>
      </c>
      <c r="L1083" s="17">
        <v>154122000000000</v>
      </c>
      <c r="M1083" s="17">
        <v>154122000000000</v>
      </c>
      <c r="N1083" s="17">
        <v>154122000000000</v>
      </c>
      <c r="O1083" s="17">
        <v>163136000000000</v>
      </c>
      <c r="P1083" s="17">
        <v>190177000000000</v>
      </c>
      <c r="Q1083" s="17">
        <v>233988000000000</v>
      </c>
      <c r="R1083" s="17">
        <v>257630000000000</v>
      </c>
      <c r="S1083" s="17">
        <v>249824000000000</v>
      </c>
      <c r="T1083" s="17">
        <v>255614000000000</v>
      </c>
      <c r="U1083" s="17">
        <v>258068000000000</v>
      </c>
      <c r="V1083" s="17">
        <v>260938000000000</v>
      </c>
      <c r="W1083" s="17">
        <v>263071000000000</v>
      </c>
      <c r="X1083" s="17">
        <v>264978000000000</v>
      </c>
      <c r="Y1083" s="17">
        <v>266877000000000</v>
      </c>
      <c r="Z1083" s="17">
        <v>268241000000000</v>
      </c>
      <c r="AA1083" s="17">
        <v>269555000000000</v>
      </c>
      <c r="AB1083" s="17">
        <v>268059000000000</v>
      </c>
      <c r="AC1083" s="17">
        <v>266157000000000</v>
      </c>
      <c r="AD1083" s="17">
        <v>264229000000000</v>
      </c>
    </row>
    <row r="1084" spans="1:30" x14ac:dyDescent="0.25">
      <c r="A1084" t="s">
        <v>352</v>
      </c>
      <c r="B1084" t="s">
        <v>626</v>
      </c>
      <c r="C1084" t="s">
        <v>610</v>
      </c>
      <c r="D1084" t="str">
        <f>A1084&amp;VLOOKUP("key_separator", Keys!$B:$C, 2, FALSE)&amp;B1084&amp;VLOOKUP("key_separator", Keys!$B:$C, 2, FALSE)&amp;C1084</f>
        <v>MD|nuclear|exports</v>
      </c>
      <c r="E1084" s="17">
        <v>0</v>
      </c>
      <c r="F1084" s="17">
        <v>0</v>
      </c>
      <c r="G1084" s="17">
        <v>0</v>
      </c>
      <c r="H1084" s="17">
        <v>0</v>
      </c>
      <c r="I1084" s="17">
        <v>0</v>
      </c>
      <c r="J1084" s="17">
        <v>0</v>
      </c>
      <c r="K1084" s="17">
        <v>0</v>
      </c>
      <c r="L1084" s="17">
        <v>0</v>
      </c>
      <c r="M1084" s="17">
        <v>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7">
        <v>0</v>
      </c>
      <c r="U1084" s="17">
        <v>0</v>
      </c>
      <c r="V1084" s="17">
        <v>0</v>
      </c>
      <c r="W1084" s="17">
        <v>0</v>
      </c>
      <c r="X1084" s="17">
        <v>0</v>
      </c>
      <c r="Y1084" s="17">
        <v>0</v>
      </c>
      <c r="Z1084" s="17">
        <v>0</v>
      </c>
      <c r="AA1084" s="17">
        <v>0</v>
      </c>
      <c r="AB1084" s="17">
        <v>0</v>
      </c>
      <c r="AC1084" s="17">
        <v>0</v>
      </c>
      <c r="AD1084" s="17">
        <v>0</v>
      </c>
    </row>
    <row r="1085" spans="1:30" x14ac:dyDescent="0.25">
      <c r="A1085" t="s">
        <v>352</v>
      </c>
      <c r="B1085" t="s">
        <v>6630</v>
      </c>
      <c r="C1085" t="s">
        <v>605</v>
      </c>
      <c r="D1085" t="str">
        <f>A1085&amp;VLOOKUP("key_separator", Keys!$B:$C, 2, FALSE)&amp;B1085&amp;VLOOKUP("key_separator", Keys!$B:$C, 2, FALSE)&amp;C1085</f>
        <v>MD|hydro|production</v>
      </c>
      <c r="E1085" s="17">
        <v>0</v>
      </c>
      <c r="F1085" s="17">
        <v>0</v>
      </c>
      <c r="G1085" s="17">
        <v>0</v>
      </c>
      <c r="H1085" s="17">
        <v>0</v>
      </c>
      <c r="I1085" s="17">
        <v>0</v>
      </c>
      <c r="J1085" s="17">
        <v>0</v>
      </c>
      <c r="K1085" s="17">
        <v>0</v>
      </c>
      <c r="L1085" s="17">
        <v>0</v>
      </c>
      <c r="M1085" s="17">
        <v>0</v>
      </c>
      <c r="N1085" s="17">
        <v>0</v>
      </c>
      <c r="O1085" s="17">
        <v>0</v>
      </c>
      <c r="P1085" s="17">
        <v>0</v>
      </c>
      <c r="Q1085" s="17">
        <v>0</v>
      </c>
      <c r="R1085" s="17">
        <v>0</v>
      </c>
      <c r="S1085" s="17">
        <v>0</v>
      </c>
      <c r="T1085" s="17">
        <v>0</v>
      </c>
      <c r="U1085" s="17">
        <v>0</v>
      </c>
      <c r="V1085" s="17">
        <v>0</v>
      </c>
      <c r="W1085" s="17">
        <v>0</v>
      </c>
      <c r="X1085" s="17">
        <v>0</v>
      </c>
      <c r="Y1085" s="17">
        <v>0</v>
      </c>
      <c r="Z1085" s="17">
        <v>0</v>
      </c>
      <c r="AA1085" s="17">
        <v>0</v>
      </c>
      <c r="AB1085" s="17">
        <v>0</v>
      </c>
      <c r="AC1085" s="17">
        <v>0</v>
      </c>
      <c r="AD1085" s="17">
        <v>0</v>
      </c>
    </row>
    <row r="1086" spans="1:30" x14ac:dyDescent="0.25">
      <c r="A1086" t="s">
        <v>352</v>
      </c>
      <c r="B1086" t="s">
        <v>6630</v>
      </c>
      <c r="C1086" t="s">
        <v>608</v>
      </c>
      <c r="D1086" t="str">
        <f>A1086&amp;VLOOKUP("key_separator", Keys!$B:$C, 2, FALSE)&amp;B1086&amp;VLOOKUP("key_separator", Keys!$B:$C, 2, FALSE)&amp;C1086</f>
        <v>MD|hydro|imports</v>
      </c>
      <c r="E1086" s="17">
        <v>0</v>
      </c>
      <c r="F1086" s="17">
        <v>0</v>
      </c>
      <c r="G1086" s="17">
        <v>0</v>
      </c>
      <c r="H1086" s="17">
        <v>0</v>
      </c>
      <c r="I1086" s="17">
        <v>0</v>
      </c>
      <c r="J1086" s="17">
        <v>0</v>
      </c>
      <c r="K1086" s="17">
        <v>0</v>
      </c>
      <c r="L1086" s="17">
        <v>0</v>
      </c>
      <c r="M1086" s="17">
        <v>0</v>
      </c>
      <c r="N1086" s="17">
        <v>0</v>
      </c>
      <c r="O1086" s="17">
        <v>0</v>
      </c>
      <c r="P1086" s="17">
        <v>0</v>
      </c>
      <c r="Q1086" s="17">
        <v>0</v>
      </c>
      <c r="R1086" s="17">
        <v>0</v>
      </c>
      <c r="S1086" s="17">
        <v>0</v>
      </c>
      <c r="T1086" s="17">
        <v>0</v>
      </c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0</v>
      </c>
      <c r="AA1086" s="17">
        <v>0</v>
      </c>
      <c r="AB1086" s="17">
        <v>0</v>
      </c>
      <c r="AC1086" s="17">
        <v>0</v>
      </c>
      <c r="AD1086" s="17">
        <v>0</v>
      </c>
    </row>
    <row r="1087" spans="1:30" x14ac:dyDescent="0.25">
      <c r="A1087" t="s">
        <v>352</v>
      </c>
      <c r="B1087" t="s">
        <v>6630</v>
      </c>
      <c r="C1087" t="s">
        <v>610</v>
      </c>
      <c r="D1087" t="str">
        <f>A1087&amp;VLOOKUP("key_separator", Keys!$B:$C, 2, FALSE)&amp;B1087&amp;VLOOKUP("key_separator", Keys!$B:$C, 2, FALSE)&amp;C1087</f>
        <v>MD|hydro|exports</v>
      </c>
      <c r="E1087" s="17">
        <v>0</v>
      </c>
      <c r="F1087" s="17">
        <v>0</v>
      </c>
      <c r="G1087" s="17">
        <v>0</v>
      </c>
      <c r="H1087" s="17">
        <v>0</v>
      </c>
      <c r="I1087" s="17">
        <v>0</v>
      </c>
      <c r="J1087" s="17">
        <v>0</v>
      </c>
      <c r="K1087" s="17">
        <v>0</v>
      </c>
      <c r="L1087" s="17">
        <v>0</v>
      </c>
      <c r="M1087" s="17">
        <v>0</v>
      </c>
      <c r="N1087" s="17">
        <v>0</v>
      </c>
      <c r="O1087" s="17">
        <v>0</v>
      </c>
      <c r="P1087" s="17">
        <v>0</v>
      </c>
      <c r="Q1087" s="17">
        <v>0</v>
      </c>
      <c r="R1087" s="17">
        <v>0</v>
      </c>
      <c r="S1087" s="17">
        <v>0</v>
      </c>
      <c r="T1087" s="17">
        <v>0</v>
      </c>
      <c r="U1087" s="17">
        <v>0</v>
      </c>
      <c r="V1087" s="17">
        <v>0</v>
      </c>
      <c r="W1087" s="17">
        <v>0</v>
      </c>
      <c r="X1087" s="17">
        <v>0</v>
      </c>
      <c r="Y1087" s="17">
        <v>0</v>
      </c>
      <c r="Z1087" s="17">
        <v>0</v>
      </c>
      <c r="AA1087" s="17">
        <v>0</v>
      </c>
      <c r="AB1087" s="17">
        <v>0</v>
      </c>
      <c r="AC1087" s="17">
        <v>0</v>
      </c>
      <c r="AD1087" s="17">
        <v>0</v>
      </c>
    </row>
    <row r="1088" spans="1:30" x14ac:dyDescent="0.25">
      <c r="A1088" t="s">
        <v>352</v>
      </c>
      <c r="B1088" t="s">
        <v>6631</v>
      </c>
      <c r="C1088" t="s">
        <v>605</v>
      </c>
      <c r="D1088" t="str">
        <f>A1088&amp;VLOOKUP("key_separator", Keys!$B:$C, 2, FALSE)&amp;B1088&amp;VLOOKUP("key_separator", Keys!$B:$C, 2, FALSE)&amp;C1088</f>
        <v>MD|wind|production</v>
      </c>
      <c r="E1088" s="17">
        <v>0</v>
      </c>
      <c r="F1088" s="17">
        <v>0</v>
      </c>
      <c r="G1088" s="17">
        <v>0</v>
      </c>
      <c r="H1088" s="17">
        <v>0</v>
      </c>
      <c r="I1088" s="17">
        <v>0</v>
      </c>
      <c r="J1088" s="17">
        <v>0</v>
      </c>
      <c r="K1088" s="17">
        <v>0</v>
      </c>
      <c r="L1088" s="17">
        <v>0</v>
      </c>
      <c r="M1088" s="17">
        <v>0</v>
      </c>
      <c r="N1088" s="17">
        <v>0</v>
      </c>
      <c r="O1088" s="17">
        <v>0</v>
      </c>
      <c r="P1088" s="17">
        <v>0</v>
      </c>
      <c r="Q1088" s="17">
        <v>0</v>
      </c>
      <c r="R1088" s="17">
        <v>0</v>
      </c>
      <c r="S1088" s="17">
        <v>0</v>
      </c>
      <c r="T1088" s="17">
        <v>0</v>
      </c>
      <c r="U1088" s="17">
        <v>0</v>
      </c>
      <c r="V1088" s="17">
        <v>0</v>
      </c>
      <c r="W1088" s="17">
        <v>0</v>
      </c>
      <c r="X1088" s="17">
        <v>0</v>
      </c>
      <c r="Y1088" s="17">
        <v>0</v>
      </c>
      <c r="Z1088" s="17">
        <v>0</v>
      </c>
      <c r="AA1088" s="17">
        <v>0</v>
      </c>
      <c r="AB1088" s="17">
        <v>0</v>
      </c>
      <c r="AC1088" s="17">
        <v>0</v>
      </c>
      <c r="AD1088" s="17">
        <v>0</v>
      </c>
    </row>
    <row r="1089" spans="1:30" x14ac:dyDescent="0.25">
      <c r="A1089" t="s">
        <v>352</v>
      </c>
      <c r="B1089" t="s">
        <v>6631</v>
      </c>
      <c r="C1089" t="s">
        <v>608</v>
      </c>
      <c r="D1089" t="str">
        <f>A1089&amp;VLOOKUP("key_separator", Keys!$B:$C, 2, FALSE)&amp;B1089&amp;VLOOKUP("key_separator", Keys!$B:$C, 2, FALSE)&amp;C1089</f>
        <v>MD|wind|imports</v>
      </c>
      <c r="E1089" s="17">
        <v>0</v>
      </c>
      <c r="F1089" s="17">
        <v>0</v>
      </c>
      <c r="G1089" s="17">
        <v>0</v>
      </c>
      <c r="H1089" s="17">
        <v>0</v>
      </c>
      <c r="I1089" s="17">
        <v>0</v>
      </c>
      <c r="J1089" s="17">
        <v>0</v>
      </c>
      <c r="K1089" s="17">
        <v>0</v>
      </c>
      <c r="L1089" s="17">
        <v>0</v>
      </c>
      <c r="M1089" s="17">
        <v>0</v>
      </c>
      <c r="N1089" s="17">
        <v>0</v>
      </c>
      <c r="O1089" s="17">
        <v>0</v>
      </c>
      <c r="P1089" s="17">
        <v>0</v>
      </c>
      <c r="Q1089" s="17">
        <v>0</v>
      </c>
      <c r="R1089" s="17">
        <v>0</v>
      </c>
      <c r="S1089" s="17">
        <v>0</v>
      </c>
      <c r="T1089" s="17">
        <v>0</v>
      </c>
      <c r="U1089" s="17">
        <v>0</v>
      </c>
      <c r="V1089" s="17">
        <v>0</v>
      </c>
      <c r="W1089" s="17">
        <v>0</v>
      </c>
      <c r="X1089" s="17">
        <v>0</v>
      </c>
      <c r="Y1089" s="17">
        <v>0</v>
      </c>
      <c r="Z1089" s="17">
        <v>0</v>
      </c>
      <c r="AA1089" s="17">
        <v>0</v>
      </c>
      <c r="AB1089" s="17">
        <v>0</v>
      </c>
      <c r="AC1089" s="17">
        <v>0</v>
      </c>
      <c r="AD1089" s="17">
        <v>0</v>
      </c>
    </row>
    <row r="1090" spans="1:30" x14ac:dyDescent="0.25">
      <c r="A1090" t="s">
        <v>352</v>
      </c>
      <c r="B1090" t="s">
        <v>6631</v>
      </c>
      <c r="C1090" t="s">
        <v>610</v>
      </c>
      <c r="D1090" t="str">
        <f>A1090&amp;VLOOKUP("key_separator", Keys!$B:$C, 2, FALSE)&amp;B1090&amp;VLOOKUP("key_separator", Keys!$B:$C, 2, FALSE)&amp;C1090</f>
        <v>MD|wind|exports</v>
      </c>
      <c r="E1090" s="17">
        <v>0</v>
      </c>
      <c r="F1090" s="17">
        <v>0</v>
      </c>
      <c r="G1090" s="17">
        <v>0</v>
      </c>
      <c r="H1090" s="17">
        <v>0</v>
      </c>
      <c r="I1090" s="17">
        <v>0</v>
      </c>
      <c r="J1090" s="17">
        <v>0</v>
      </c>
      <c r="K1090" s="17">
        <v>0</v>
      </c>
      <c r="L1090" s="17">
        <v>0</v>
      </c>
      <c r="M1090" s="17">
        <v>0</v>
      </c>
      <c r="N1090" s="17">
        <v>0</v>
      </c>
      <c r="O1090" s="17">
        <v>0</v>
      </c>
      <c r="P1090" s="17">
        <v>0</v>
      </c>
      <c r="Q1090" s="17">
        <v>0</v>
      </c>
      <c r="R1090" s="17">
        <v>0</v>
      </c>
      <c r="S1090" s="17">
        <v>0</v>
      </c>
      <c r="T1090" s="17">
        <v>0</v>
      </c>
      <c r="U1090" s="17">
        <v>0</v>
      </c>
      <c r="V1090" s="17">
        <v>0</v>
      </c>
      <c r="W1090" s="17">
        <v>0</v>
      </c>
      <c r="X1090" s="17">
        <v>0</v>
      </c>
      <c r="Y1090" s="17">
        <v>0</v>
      </c>
      <c r="Z1090" s="17">
        <v>0</v>
      </c>
      <c r="AA1090" s="17">
        <v>0</v>
      </c>
      <c r="AB1090" s="17">
        <v>0</v>
      </c>
      <c r="AC1090" s="17">
        <v>0</v>
      </c>
      <c r="AD1090" s="17">
        <v>0</v>
      </c>
    </row>
    <row r="1091" spans="1:30" x14ac:dyDescent="0.25">
      <c r="A1091" t="s">
        <v>352</v>
      </c>
      <c r="B1091" t="s">
        <v>6632</v>
      </c>
      <c r="C1091" t="s">
        <v>605</v>
      </c>
      <c r="D1091" t="str">
        <f>A1091&amp;VLOOKUP("key_separator", Keys!$B:$C, 2, FALSE)&amp;B1091&amp;VLOOKUP("key_separator", Keys!$B:$C, 2, FALSE)&amp;C1091</f>
        <v>MD|solar|production</v>
      </c>
      <c r="E1091" s="17">
        <v>0</v>
      </c>
      <c r="F1091" s="17">
        <v>0</v>
      </c>
      <c r="G1091" s="17">
        <v>0</v>
      </c>
      <c r="H1091" s="17">
        <v>0</v>
      </c>
      <c r="I1091" s="17">
        <v>0</v>
      </c>
      <c r="J1091" s="17">
        <v>0</v>
      </c>
      <c r="K1091" s="17">
        <v>0</v>
      </c>
      <c r="L1091" s="17">
        <v>0</v>
      </c>
      <c r="M1091" s="17">
        <v>0</v>
      </c>
      <c r="N1091" s="17">
        <v>0</v>
      </c>
      <c r="O1091" s="17">
        <v>0</v>
      </c>
      <c r="P1091" s="17">
        <v>0</v>
      </c>
      <c r="Q1091" s="17">
        <v>0</v>
      </c>
      <c r="R1091" s="17">
        <v>0</v>
      </c>
      <c r="S1091" s="17">
        <v>0</v>
      </c>
      <c r="T1091" s="17">
        <v>0</v>
      </c>
      <c r="U1091" s="17">
        <v>0</v>
      </c>
      <c r="V1091" s="17">
        <v>0</v>
      </c>
      <c r="W1091" s="17">
        <v>0</v>
      </c>
      <c r="X1091" s="17">
        <v>0</v>
      </c>
      <c r="Y1091" s="17">
        <v>0</v>
      </c>
      <c r="Z1091" s="17">
        <v>0</v>
      </c>
      <c r="AA1091" s="17">
        <v>0</v>
      </c>
      <c r="AB1091" s="17">
        <v>0</v>
      </c>
      <c r="AC1091" s="17">
        <v>0</v>
      </c>
      <c r="AD1091" s="17">
        <v>0</v>
      </c>
    </row>
    <row r="1092" spans="1:30" x14ac:dyDescent="0.25">
      <c r="A1092" t="s">
        <v>352</v>
      </c>
      <c r="B1092" t="s">
        <v>6632</v>
      </c>
      <c r="C1092" t="s">
        <v>608</v>
      </c>
      <c r="D1092" t="str">
        <f>A1092&amp;VLOOKUP("key_separator", Keys!$B:$C, 2, FALSE)&amp;B1092&amp;VLOOKUP("key_separator", Keys!$B:$C, 2, FALSE)&amp;C1092</f>
        <v>MD|solar|imports</v>
      </c>
      <c r="E1092" s="17">
        <v>0</v>
      </c>
      <c r="F1092" s="17">
        <v>0</v>
      </c>
      <c r="G1092" s="17">
        <v>0</v>
      </c>
      <c r="H1092" s="17">
        <v>0</v>
      </c>
      <c r="I1092" s="17">
        <v>0</v>
      </c>
      <c r="J1092" s="17">
        <v>0</v>
      </c>
      <c r="K1092" s="17">
        <v>0</v>
      </c>
      <c r="L1092" s="17">
        <v>0</v>
      </c>
      <c r="M1092" s="17">
        <v>0</v>
      </c>
      <c r="N1092" s="17">
        <v>0</v>
      </c>
      <c r="O1092" s="17">
        <v>0</v>
      </c>
      <c r="P1092" s="17">
        <v>0</v>
      </c>
      <c r="Q1092" s="17">
        <v>0</v>
      </c>
      <c r="R1092" s="17">
        <v>0</v>
      </c>
      <c r="S1092" s="17">
        <v>0</v>
      </c>
      <c r="T1092" s="17">
        <v>0</v>
      </c>
      <c r="U1092" s="17">
        <v>0</v>
      </c>
      <c r="V1092" s="17">
        <v>0</v>
      </c>
      <c r="W1092" s="17">
        <v>0</v>
      </c>
      <c r="X1092" s="17">
        <v>0</v>
      </c>
      <c r="Y1092" s="17">
        <v>0</v>
      </c>
      <c r="Z1092" s="17">
        <v>0</v>
      </c>
      <c r="AA1092" s="17">
        <v>0</v>
      </c>
      <c r="AB1092" s="17">
        <v>0</v>
      </c>
      <c r="AC1092" s="17">
        <v>0</v>
      </c>
      <c r="AD1092" s="17">
        <v>0</v>
      </c>
    </row>
    <row r="1093" spans="1:30" x14ac:dyDescent="0.25">
      <c r="A1093" t="s">
        <v>352</v>
      </c>
      <c r="B1093" t="s">
        <v>6632</v>
      </c>
      <c r="C1093" t="s">
        <v>610</v>
      </c>
      <c r="D1093" t="str">
        <f>A1093&amp;VLOOKUP("key_separator", Keys!$B:$C, 2, FALSE)&amp;B1093&amp;VLOOKUP("key_separator", Keys!$B:$C, 2, FALSE)&amp;C1093</f>
        <v>MD|solar|exports</v>
      </c>
      <c r="E1093" s="17">
        <v>0</v>
      </c>
      <c r="F1093" s="17">
        <v>0</v>
      </c>
      <c r="G1093" s="17">
        <v>0</v>
      </c>
      <c r="H1093" s="17">
        <v>0</v>
      </c>
      <c r="I1093" s="17">
        <v>0</v>
      </c>
      <c r="J1093" s="17">
        <v>0</v>
      </c>
      <c r="K1093" s="17">
        <v>0</v>
      </c>
      <c r="L1093" s="17">
        <v>0</v>
      </c>
      <c r="M1093" s="17">
        <v>0</v>
      </c>
      <c r="N1093" s="17">
        <v>0</v>
      </c>
      <c r="O1093" s="17">
        <v>0</v>
      </c>
      <c r="P1093" s="17">
        <v>0</v>
      </c>
      <c r="Q1093" s="17">
        <v>0</v>
      </c>
      <c r="R1093" s="17">
        <v>0</v>
      </c>
      <c r="S1093" s="17">
        <v>0</v>
      </c>
      <c r="T1093" s="17">
        <v>0</v>
      </c>
      <c r="U1093" s="17">
        <v>0</v>
      </c>
      <c r="V1093" s="17">
        <v>0</v>
      </c>
      <c r="W1093" s="17">
        <v>0</v>
      </c>
      <c r="X1093" s="17">
        <v>0</v>
      </c>
      <c r="Y1093" s="17">
        <v>0</v>
      </c>
      <c r="Z1093" s="17">
        <v>0</v>
      </c>
      <c r="AA1093" s="17">
        <v>0</v>
      </c>
      <c r="AB1093" s="17">
        <v>0</v>
      </c>
      <c r="AC1093" s="17">
        <v>0</v>
      </c>
      <c r="AD1093" s="17">
        <v>0</v>
      </c>
    </row>
    <row r="1094" spans="1:30" x14ac:dyDescent="0.25">
      <c r="A1094" t="s">
        <v>352</v>
      </c>
      <c r="B1094" t="s">
        <v>6615</v>
      </c>
      <c r="C1094" t="s">
        <v>605</v>
      </c>
      <c r="D1094" t="str">
        <f>A1094&amp;VLOOKUP("key_separator", Keys!$B:$C, 2, FALSE)&amp;B1094&amp;VLOOKUP("key_separator", Keys!$B:$C, 2, FALSE)&amp;C1094</f>
        <v>MD|biomass|production</v>
      </c>
      <c r="E1094" s="17">
        <v>0</v>
      </c>
      <c r="F1094" s="17">
        <v>0</v>
      </c>
      <c r="G1094" s="17">
        <v>0</v>
      </c>
      <c r="H1094" s="17">
        <v>0</v>
      </c>
      <c r="I1094" s="17">
        <v>0</v>
      </c>
      <c r="J1094" s="17">
        <v>0</v>
      </c>
      <c r="K1094" s="17">
        <v>0</v>
      </c>
      <c r="L1094" s="17">
        <v>0</v>
      </c>
      <c r="M1094" s="17">
        <v>0</v>
      </c>
      <c r="N1094" s="17">
        <v>0</v>
      </c>
      <c r="O1094" s="17">
        <v>0</v>
      </c>
      <c r="P1094" s="17">
        <v>0</v>
      </c>
      <c r="Q1094" s="17">
        <v>0</v>
      </c>
      <c r="R1094" s="17">
        <v>0</v>
      </c>
      <c r="S1094" s="17">
        <v>0</v>
      </c>
      <c r="T1094" s="17">
        <v>0</v>
      </c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0</v>
      </c>
      <c r="AA1094" s="17">
        <v>0</v>
      </c>
      <c r="AB1094" s="17">
        <v>0</v>
      </c>
      <c r="AC1094" s="17">
        <v>0</v>
      </c>
      <c r="AD1094" s="17">
        <v>0</v>
      </c>
    </row>
    <row r="1095" spans="1:30" x14ac:dyDescent="0.25">
      <c r="A1095" t="s">
        <v>352</v>
      </c>
      <c r="B1095" t="s">
        <v>6615</v>
      </c>
      <c r="C1095" t="s">
        <v>608</v>
      </c>
      <c r="D1095" t="str">
        <f>A1095&amp;VLOOKUP("key_separator", Keys!$B:$C, 2, FALSE)&amp;B1095&amp;VLOOKUP("key_separator", Keys!$B:$C, 2, FALSE)&amp;C1095</f>
        <v>MD|biomass|imports</v>
      </c>
      <c r="E1095" s="17">
        <v>8009840000000</v>
      </c>
      <c r="F1095" s="17">
        <v>7875000000000</v>
      </c>
      <c r="G1095" s="17">
        <v>7771150000000</v>
      </c>
      <c r="H1095" s="17">
        <v>7687340000000</v>
      </c>
      <c r="I1095" s="17">
        <v>7564410000000</v>
      </c>
      <c r="J1095" s="17">
        <v>7398930000000</v>
      </c>
      <c r="K1095" s="17">
        <v>7228640000000</v>
      </c>
      <c r="L1095" s="17">
        <v>7069740000000</v>
      </c>
      <c r="M1095" s="17">
        <v>6973450000000</v>
      </c>
      <c r="N1095" s="17">
        <v>6877460000000</v>
      </c>
      <c r="O1095" s="17">
        <v>6841210000000</v>
      </c>
      <c r="P1095" s="17">
        <v>6746480000000</v>
      </c>
      <c r="Q1095" s="17">
        <v>6706900000000</v>
      </c>
      <c r="R1095" s="17">
        <v>6617020000000</v>
      </c>
      <c r="S1095" s="17">
        <v>6575040000000</v>
      </c>
      <c r="T1095" s="17">
        <v>6478000000000</v>
      </c>
      <c r="U1095" s="17">
        <v>6376320000000</v>
      </c>
      <c r="V1095" s="17">
        <v>6341200000000</v>
      </c>
      <c r="W1095" s="17">
        <v>6239280000000</v>
      </c>
      <c r="X1095" s="17">
        <v>6210480000000</v>
      </c>
      <c r="Y1095" s="17">
        <v>6189580000000</v>
      </c>
      <c r="Z1095" s="17">
        <v>6171470000000</v>
      </c>
      <c r="AA1095" s="17">
        <v>6158920000000</v>
      </c>
      <c r="AB1095" s="17">
        <v>6148940000000</v>
      </c>
      <c r="AC1095" s="17">
        <v>6144740000000</v>
      </c>
      <c r="AD1095" s="17">
        <v>6138240000000</v>
      </c>
    </row>
    <row r="1096" spans="1:30" x14ac:dyDescent="0.25">
      <c r="A1096" t="s">
        <v>352</v>
      </c>
      <c r="B1096" t="s">
        <v>6615</v>
      </c>
      <c r="C1096" t="s">
        <v>610</v>
      </c>
      <c r="D1096" t="str">
        <f>A1096&amp;VLOOKUP("key_separator", Keys!$B:$C, 2, FALSE)&amp;B1096&amp;VLOOKUP("key_separator", Keys!$B:$C, 2, FALSE)&amp;C1096</f>
        <v>MD|biomass|exports</v>
      </c>
      <c r="E1096" s="17">
        <v>0</v>
      </c>
      <c r="F1096" s="17">
        <v>0</v>
      </c>
      <c r="G1096" s="17">
        <v>0</v>
      </c>
      <c r="H1096" s="17">
        <v>0</v>
      </c>
      <c r="I1096" s="17">
        <v>0</v>
      </c>
      <c r="J1096" s="17">
        <v>0</v>
      </c>
      <c r="K1096" s="17">
        <v>0</v>
      </c>
      <c r="L1096" s="17">
        <v>0</v>
      </c>
      <c r="M1096" s="17">
        <v>0</v>
      </c>
      <c r="N1096" s="17">
        <v>0</v>
      </c>
      <c r="O1096" s="17">
        <v>0</v>
      </c>
      <c r="P1096" s="17">
        <v>0</v>
      </c>
      <c r="Q1096" s="17">
        <v>0</v>
      </c>
      <c r="R1096" s="17">
        <v>0</v>
      </c>
      <c r="S1096" s="17">
        <v>0</v>
      </c>
      <c r="T1096" s="17">
        <v>0</v>
      </c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0</v>
      </c>
      <c r="AA1096" s="17">
        <v>0</v>
      </c>
      <c r="AB1096" s="17">
        <v>0</v>
      </c>
      <c r="AC1096" s="17">
        <v>0</v>
      </c>
      <c r="AD1096" s="17">
        <v>0</v>
      </c>
    </row>
    <row r="1097" spans="1:30" x14ac:dyDescent="0.25">
      <c r="A1097" t="s">
        <v>352</v>
      </c>
      <c r="B1097" t="s">
        <v>6616</v>
      </c>
      <c r="C1097" t="s">
        <v>605</v>
      </c>
      <c r="D1097" t="str">
        <f>A1097&amp;VLOOKUP("key_separator", Keys!$B:$C, 2, FALSE)&amp;B1097&amp;VLOOKUP("key_separator", Keys!$B:$C, 2, FALSE)&amp;C1097</f>
        <v>MD|petroleum gasoline|production</v>
      </c>
      <c r="E1097" s="17">
        <v>0</v>
      </c>
      <c r="F1097" s="17">
        <v>0</v>
      </c>
      <c r="G1097" s="17">
        <v>0</v>
      </c>
      <c r="H1097" s="17">
        <v>0</v>
      </c>
      <c r="I1097" s="17">
        <v>0</v>
      </c>
      <c r="J1097" s="17">
        <v>0</v>
      </c>
      <c r="K1097" s="17">
        <v>0</v>
      </c>
      <c r="L1097" s="17">
        <v>0</v>
      </c>
      <c r="M1097" s="17">
        <v>0</v>
      </c>
      <c r="N1097" s="17">
        <v>0</v>
      </c>
      <c r="O1097" s="17">
        <v>0</v>
      </c>
      <c r="P1097" s="17">
        <v>0</v>
      </c>
      <c r="Q1097" s="17">
        <v>0</v>
      </c>
      <c r="R1097" s="17">
        <v>0</v>
      </c>
      <c r="S1097" s="17">
        <v>0</v>
      </c>
      <c r="T1097" s="17">
        <v>0</v>
      </c>
      <c r="U1097" s="17">
        <v>0</v>
      </c>
      <c r="V1097" s="17">
        <v>0</v>
      </c>
      <c r="W1097" s="17">
        <v>0</v>
      </c>
      <c r="X1097" s="17">
        <v>0</v>
      </c>
      <c r="Y1097" s="17">
        <v>0</v>
      </c>
      <c r="Z1097" s="17">
        <v>0</v>
      </c>
      <c r="AA1097" s="17">
        <v>0</v>
      </c>
      <c r="AB1097" s="17">
        <v>0</v>
      </c>
      <c r="AC1097" s="17">
        <v>0</v>
      </c>
      <c r="AD1097" s="17">
        <v>0</v>
      </c>
    </row>
    <row r="1098" spans="1:30" x14ac:dyDescent="0.25">
      <c r="A1098" t="s">
        <v>352</v>
      </c>
      <c r="B1098" t="s">
        <v>6616</v>
      </c>
      <c r="C1098" t="s">
        <v>608</v>
      </c>
      <c r="D1098" t="str">
        <f>A1098&amp;VLOOKUP("key_separator", Keys!$B:$C, 2, FALSE)&amp;B1098&amp;VLOOKUP("key_separator", Keys!$B:$C, 2, FALSE)&amp;C1098</f>
        <v>MD|petroleum gasoline|imports</v>
      </c>
      <c r="E1098" s="17">
        <v>246000000000000</v>
      </c>
      <c r="F1098" s="17">
        <v>239353000000000</v>
      </c>
      <c r="G1098" s="17">
        <v>233701000000000</v>
      </c>
      <c r="H1098" s="17">
        <v>227906000000000</v>
      </c>
      <c r="I1098" s="17">
        <v>222524000000000</v>
      </c>
      <c r="J1098" s="17">
        <v>217297000000000</v>
      </c>
      <c r="K1098" s="17">
        <v>211539000000000</v>
      </c>
      <c r="L1098" s="17">
        <v>206027000000000</v>
      </c>
      <c r="M1098" s="17">
        <v>200312000000000</v>
      </c>
      <c r="N1098" s="17">
        <v>194744000000000</v>
      </c>
      <c r="O1098" s="17">
        <v>188991000000000</v>
      </c>
      <c r="P1098" s="17">
        <v>183355000000000</v>
      </c>
      <c r="Q1098" s="17">
        <v>177809000000000</v>
      </c>
      <c r="R1098" s="17">
        <v>172272000000000</v>
      </c>
      <c r="S1098" s="17">
        <v>166743000000000</v>
      </c>
      <c r="T1098" s="17">
        <v>161119000000000</v>
      </c>
      <c r="U1098" s="17">
        <v>155326000000000</v>
      </c>
      <c r="V1098" s="17">
        <v>151029000000000</v>
      </c>
      <c r="W1098" s="17">
        <v>146590000000000</v>
      </c>
      <c r="X1098" s="17">
        <v>142245000000000</v>
      </c>
      <c r="Y1098" s="17">
        <v>137972000000000</v>
      </c>
      <c r="Z1098" s="17">
        <v>133788000000000</v>
      </c>
      <c r="AA1098" s="17">
        <v>129593000000000</v>
      </c>
      <c r="AB1098" s="17">
        <v>125417000000000</v>
      </c>
      <c r="AC1098" s="17">
        <v>121402000000000</v>
      </c>
      <c r="AD1098" s="17">
        <v>117653000000000</v>
      </c>
    </row>
    <row r="1099" spans="1:30" x14ac:dyDescent="0.25">
      <c r="A1099" t="s">
        <v>352</v>
      </c>
      <c r="B1099" t="s">
        <v>6616</v>
      </c>
      <c r="C1099" t="s">
        <v>610</v>
      </c>
      <c r="D1099" t="str">
        <f>A1099&amp;VLOOKUP("key_separator", Keys!$B:$C, 2, FALSE)&amp;B1099&amp;VLOOKUP("key_separator", Keys!$B:$C, 2, FALSE)&amp;C1099</f>
        <v>MD|petroleum gasoline|exports</v>
      </c>
      <c r="E1099" s="17">
        <v>0</v>
      </c>
      <c r="F1099" s="17">
        <v>0</v>
      </c>
      <c r="G1099" s="17">
        <v>0</v>
      </c>
      <c r="H1099" s="17">
        <v>0</v>
      </c>
      <c r="I1099" s="17">
        <v>0</v>
      </c>
      <c r="J1099" s="17">
        <v>0</v>
      </c>
      <c r="K1099" s="17">
        <v>0</v>
      </c>
      <c r="L1099" s="17">
        <v>0</v>
      </c>
      <c r="M1099" s="17">
        <v>0</v>
      </c>
      <c r="N1099" s="17">
        <v>0</v>
      </c>
      <c r="O1099" s="17">
        <v>0</v>
      </c>
      <c r="P1099" s="17">
        <v>0</v>
      </c>
      <c r="Q1099" s="17">
        <v>0</v>
      </c>
      <c r="R1099" s="17">
        <v>0</v>
      </c>
      <c r="S1099" s="17">
        <v>0</v>
      </c>
      <c r="T1099" s="17">
        <v>0</v>
      </c>
      <c r="U1099" s="17">
        <v>0</v>
      </c>
      <c r="V1099" s="17">
        <v>0</v>
      </c>
      <c r="W1099" s="17">
        <v>0</v>
      </c>
      <c r="X1099" s="17">
        <v>0</v>
      </c>
      <c r="Y1099" s="17">
        <v>0</v>
      </c>
      <c r="Z1099" s="17">
        <v>0</v>
      </c>
      <c r="AA1099" s="17">
        <v>0</v>
      </c>
      <c r="AB1099" s="17">
        <v>0</v>
      </c>
      <c r="AC1099" s="17">
        <v>0</v>
      </c>
      <c r="AD1099" s="17">
        <v>0</v>
      </c>
    </row>
    <row r="1100" spans="1:30" x14ac:dyDescent="0.25">
      <c r="A1100" t="s">
        <v>352</v>
      </c>
      <c r="B1100" t="s">
        <v>6617</v>
      </c>
      <c r="C1100" t="s">
        <v>605</v>
      </c>
      <c r="D1100" t="str">
        <f>A1100&amp;VLOOKUP("key_separator", Keys!$B:$C, 2, FALSE)&amp;B1100&amp;VLOOKUP("key_separator", Keys!$B:$C, 2, FALSE)&amp;C1100</f>
        <v>MD|petroleum diesel|production</v>
      </c>
      <c r="E1100" s="17">
        <v>0</v>
      </c>
      <c r="F1100" s="17">
        <v>0</v>
      </c>
      <c r="G1100" s="17">
        <v>0</v>
      </c>
      <c r="H1100" s="17">
        <v>0</v>
      </c>
      <c r="I1100" s="17">
        <v>0</v>
      </c>
      <c r="J1100" s="17">
        <v>0</v>
      </c>
      <c r="K1100" s="17">
        <v>0</v>
      </c>
      <c r="L1100" s="17">
        <v>0</v>
      </c>
      <c r="M1100" s="17">
        <v>0</v>
      </c>
      <c r="N1100" s="17">
        <v>0</v>
      </c>
      <c r="O1100" s="17">
        <v>0</v>
      </c>
      <c r="P1100" s="17">
        <v>0</v>
      </c>
      <c r="Q1100" s="17">
        <v>0</v>
      </c>
      <c r="R1100" s="17">
        <v>0</v>
      </c>
      <c r="S1100" s="17">
        <v>0</v>
      </c>
      <c r="T1100" s="17">
        <v>0</v>
      </c>
      <c r="U1100" s="17">
        <v>0</v>
      </c>
      <c r="V1100" s="17">
        <v>0</v>
      </c>
      <c r="W1100" s="17">
        <v>0</v>
      </c>
      <c r="X1100" s="17">
        <v>0</v>
      </c>
      <c r="Y1100" s="17">
        <v>0</v>
      </c>
      <c r="Z1100" s="17">
        <v>0</v>
      </c>
      <c r="AA1100" s="17">
        <v>0</v>
      </c>
      <c r="AB1100" s="17">
        <v>0</v>
      </c>
      <c r="AC1100" s="17">
        <v>0</v>
      </c>
      <c r="AD1100" s="17">
        <v>0</v>
      </c>
    </row>
    <row r="1101" spans="1:30" x14ac:dyDescent="0.25">
      <c r="A1101" t="s">
        <v>352</v>
      </c>
      <c r="B1101" t="s">
        <v>6617</v>
      </c>
      <c r="C1101" t="s">
        <v>608</v>
      </c>
      <c r="D1101" t="str">
        <f>A1101&amp;VLOOKUP("key_separator", Keys!$B:$C, 2, FALSE)&amp;B1101&amp;VLOOKUP("key_separator", Keys!$B:$C, 2, FALSE)&amp;C1101</f>
        <v>MD|petroleum diesel|imports</v>
      </c>
      <c r="E1101" s="17">
        <v>110957000000000</v>
      </c>
      <c r="F1101" s="17">
        <v>111399000000000</v>
      </c>
      <c r="G1101" s="17">
        <v>112368000000000</v>
      </c>
      <c r="H1101" s="17">
        <v>113134000000000</v>
      </c>
      <c r="I1101" s="17">
        <v>113805000000000</v>
      </c>
      <c r="J1101" s="17">
        <v>114591000000000</v>
      </c>
      <c r="K1101" s="17">
        <v>114678000000000</v>
      </c>
      <c r="L1101" s="17">
        <v>114758000000000</v>
      </c>
      <c r="M1101" s="17">
        <v>114577000000000</v>
      </c>
      <c r="N1101" s="17">
        <v>114431000000000</v>
      </c>
      <c r="O1101" s="17">
        <v>114284000000000</v>
      </c>
      <c r="P1101" s="17">
        <v>114035000000000</v>
      </c>
      <c r="Q1101" s="17">
        <v>113652000000000</v>
      </c>
      <c r="R1101" s="17">
        <v>113159000000000</v>
      </c>
      <c r="S1101" s="17">
        <v>112589000000000</v>
      </c>
      <c r="T1101" s="17">
        <v>112108000000000</v>
      </c>
      <c r="U1101" s="17">
        <v>111533000000000</v>
      </c>
      <c r="V1101" s="17">
        <v>110469000000000</v>
      </c>
      <c r="W1101" s="17">
        <v>109496000000000</v>
      </c>
      <c r="X1101" s="17">
        <v>108564000000000</v>
      </c>
      <c r="Y1101" s="17">
        <v>107879000000000</v>
      </c>
      <c r="Z1101" s="17">
        <v>107078000000000</v>
      </c>
      <c r="AA1101" s="17">
        <v>106318000000000</v>
      </c>
      <c r="AB1101" s="17">
        <v>105313000000000</v>
      </c>
      <c r="AC1101" s="17">
        <v>104491000000000</v>
      </c>
      <c r="AD1101" s="17">
        <v>103711000000000</v>
      </c>
    </row>
    <row r="1102" spans="1:30" x14ac:dyDescent="0.25">
      <c r="A1102" t="s">
        <v>352</v>
      </c>
      <c r="B1102" t="s">
        <v>6617</v>
      </c>
      <c r="C1102" t="s">
        <v>610</v>
      </c>
      <c r="D1102" t="str">
        <f>A1102&amp;VLOOKUP("key_separator", Keys!$B:$C, 2, FALSE)&amp;B1102&amp;VLOOKUP("key_separator", Keys!$B:$C, 2, FALSE)&amp;C1102</f>
        <v>MD|petroleum diesel|exports</v>
      </c>
      <c r="E1102" s="17">
        <v>0</v>
      </c>
      <c r="F1102" s="17">
        <v>0</v>
      </c>
      <c r="G1102" s="17">
        <v>0</v>
      </c>
      <c r="H1102" s="17">
        <v>0</v>
      </c>
      <c r="I1102" s="17">
        <v>0</v>
      </c>
      <c r="J1102" s="17">
        <v>0</v>
      </c>
      <c r="K1102" s="17">
        <v>0</v>
      </c>
      <c r="L1102" s="17">
        <v>0</v>
      </c>
      <c r="M1102" s="17">
        <v>0</v>
      </c>
      <c r="N1102" s="17">
        <v>0</v>
      </c>
      <c r="O1102" s="17">
        <v>0</v>
      </c>
      <c r="P1102" s="17">
        <v>0</v>
      </c>
      <c r="Q1102" s="17">
        <v>0</v>
      </c>
      <c r="R1102" s="17">
        <v>0</v>
      </c>
      <c r="S1102" s="17">
        <v>0</v>
      </c>
      <c r="T1102" s="17">
        <v>0</v>
      </c>
      <c r="U1102" s="17">
        <v>0</v>
      </c>
      <c r="V1102" s="17">
        <v>0</v>
      </c>
      <c r="W1102" s="17">
        <v>0</v>
      </c>
      <c r="X1102" s="17">
        <v>0</v>
      </c>
      <c r="Y1102" s="17">
        <v>0</v>
      </c>
      <c r="Z1102" s="17">
        <v>0</v>
      </c>
      <c r="AA1102" s="17">
        <v>0</v>
      </c>
      <c r="AB1102" s="17">
        <v>0</v>
      </c>
      <c r="AC1102" s="17">
        <v>0</v>
      </c>
      <c r="AD1102" s="17">
        <v>0</v>
      </c>
    </row>
    <row r="1103" spans="1:30" x14ac:dyDescent="0.25">
      <c r="A1103" t="s">
        <v>352</v>
      </c>
      <c r="B1103" t="s">
        <v>542</v>
      </c>
      <c r="C1103" t="s">
        <v>605</v>
      </c>
      <c r="D1103" t="str">
        <f>A1103&amp;VLOOKUP("key_separator", Keys!$B:$C, 2, FALSE)&amp;B1103&amp;VLOOKUP("key_separator", Keys!$B:$C, 2, FALSE)&amp;C1103</f>
        <v>MD|biofuel gasoline|production</v>
      </c>
      <c r="E1103" s="17">
        <v>0</v>
      </c>
      <c r="F1103" s="17">
        <v>0</v>
      </c>
      <c r="G1103" s="17">
        <v>0</v>
      </c>
      <c r="H1103" s="17">
        <v>0</v>
      </c>
      <c r="I1103" s="17">
        <v>0</v>
      </c>
      <c r="J1103" s="17">
        <v>0</v>
      </c>
      <c r="K1103" s="17">
        <v>0</v>
      </c>
      <c r="L1103" s="17">
        <v>0</v>
      </c>
      <c r="M1103" s="17">
        <v>0</v>
      </c>
      <c r="N1103" s="17">
        <v>0</v>
      </c>
      <c r="O1103" s="17">
        <v>0</v>
      </c>
      <c r="P1103" s="17">
        <v>0</v>
      </c>
      <c r="Q1103" s="17">
        <v>0</v>
      </c>
      <c r="R1103" s="17">
        <v>0</v>
      </c>
      <c r="S1103" s="17">
        <v>0</v>
      </c>
      <c r="T1103" s="17">
        <v>0</v>
      </c>
      <c r="U1103" s="17">
        <v>0</v>
      </c>
      <c r="V1103" s="17">
        <v>0</v>
      </c>
      <c r="W1103" s="17">
        <v>0</v>
      </c>
      <c r="X1103" s="17">
        <v>0</v>
      </c>
      <c r="Y1103" s="17">
        <v>0</v>
      </c>
      <c r="Z1103" s="17">
        <v>0</v>
      </c>
      <c r="AA1103" s="17">
        <v>0</v>
      </c>
      <c r="AB1103" s="17">
        <v>0</v>
      </c>
      <c r="AC1103" s="17">
        <v>0</v>
      </c>
      <c r="AD1103" s="17">
        <v>0</v>
      </c>
    </row>
    <row r="1104" spans="1:30" x14ac:dyDescent="0.25">
      <c r="A1104" t="s">
        <v>352</v>
      </c>
      <c r="B1104" t="s">
        <v>542</v>
      </c>
      <c r="C1104" t="s">
        <v>608</v>
      </c>
      <c r="D1104" t="str">
        <f>A1104&amp;VLOOKUP("key_separator", Keys!$B:$C, 2, FALSE)&amp;B1104&amp;VLOOKUP("key_separator", Keys!$B:$C, 2, FALSE)&amp;C1104</f>
        <v>MD|biofuel gasoline|imports</v>
      </c>
      <c r="E1104" s="17">
        <v>17920000000000</v>
      </c>
      <c r="F1104" s="17">
        <v>17436200000000</v>
      </c>
      <c r="G1104" s="17">
        <v>17026700000000</v>
      </c>
      <c r="H1104" s="17">
        <v>16607600000000</v>
      </c>
      <c r="I1104" s="17">
        <v>16218400000000</v>
      </c>
      <c r="J1104" s="17">
        <v>15840100000000</v>
      </c>
      <c r="K1104" s="17">
        <v>15423100000000</v>
      </c>
      <c r="L1104" s="17">
        <v>15023900000000</v>
      </c>
      <c r="M1104" s="17">
        <v>14609400000000</v>
      </c>
      <c r="N1104" s="17">
        <v>14205500000000</v>
      </c>
      <c r="O1104" s="17">
        <v>13787800000000</v>
      </c>
      <c r="P1104" s="17">
        <v>13379000000000</v>
      </c>
      <c r="Q1104" s="17">
        <v>12976900000000</v>
      </c>
      <c r="R1104" s="17">
        <v>12575200000000</v>
      </c>
      <c r="S1104" s="17">
        <v>12174200000000</v>
      </c>
      <c r="T1104" s="17">
        <v>11766100000000</v>
      </c>
      <c r="U1104" s="17">
        <v>11345700000000</v>
      </c>
      <c r="V1104" s="17">
        <v>11035200000000</v>
      </c>
      <c r="W1104" s="17">
        <v>10714200000000</v>
      </c>
      <c r="X1104" s="17">
        <v>10400200000000</v>
      </c>
      <c r="Y1104" s="17">
        <v>10091400000000</v>
      </c>
      <c r="Z1104" s="17">
        <v>9789130000000</v>
      </c>
      <c r="AA1104" s="17">
        <v>9486080000000</v>
      </c>
      <c r="AB1104" s="17">
        <v>9184420000000</v>
      </c>
      <c r="AC1104" s="17">
        <v>8894530000000</v>
      </c>
      <c r="AD1104" s="17">
        <v>8624230000000</v>
      </c>
    </row>
    <row r="1105" spans="1:30" x14ac:dyDescent="0.25">
      <c r="A1105" t="s">
        <v>352</v>
      </c>
      <c r="B1105" t="s">
        <v>542</v>
      </c>
      <c r="C1105" t="s">
        <v>610</v>
      </c>
      <c r="D1105" t="str">
        <f>A1105&amp;VLOOKUP("key_separator", Keys!$B:$C, 2, FALSE)&amp;B1105&amp;VLOOKUP("key_separator", Keys!$B:$C, 2, FALSE)&amp;C1105</f>
        <v>MD|biofuel gasoline|exports</v>
      </c>
      <c r="E1105" s="17">
        <v>0</v>
      </c>
      <c r="F1105" s="17">
        <v>0</v>
      </c>
      <c r="G1105" s="17">
        <v>0</v>
      </c>
      <c r="H1105" s="17">
        <v>0</v>
      </c>
      <c r="I1105" s="17">
        <v>0</v>
      </c>
      <c r="J1105" s="17">
        <v>0</v>
      </c>
      <c r="K1105" s="17">
        <v>0</v>
      </c>
      <c r="L1105" s="17">
        <v>0</v>
      </c>
      <c r="M1105" s="17">
        <v>0</v>
      </c>
      <c r="N1105" s="17">
        <v>0</v>
      </c>
      <c r="O1105" s="17">
        <v>0</v>
      </c>
      <c r="P1105" s="17">
        <v>0</v>
      </c>
      <c r="Q1105" s="17">
        <v>0</v>
      </c>
      <c r="R1105" s="17">
        <v>0</v>
      </c>
      <c r="S1105" s="17">
        <v>0</v>
      </c>
      <c r="T1105" s="17">
        <v>0</v>
      </c>
      <c r="U1105" s="17">
        <v>0</v>
      </c>
      <c r="V1105" s="17">
        <v>0</v>
      </c>
      <c r="W1105" s="17">
        <v>0</v>
      </c>
      <c r="X1105" s="17">
        <v>0</v>
      </c>
      <c r="Y1105" s="17">
        <v>0</v>
      </c>
      <c r="Z1105" s="17">
        <v>0</v>
      </c>
      <c r="AA1105" s="17">
        <v>0</v>
      </c>
      <c r="AB1105" s="17">
        <v>0</v>
      </c>
      <c r="AC1105" s="17">
        <v>0</v>
      </c>
      <c r="AD1105" s="17">
        <v>0</v>
      </c>
    </row>
    <row r="1106" spans="1:30" x14ac:dyDescent="0.25">
      <c r="A1106" t="s">
        <v>352</v>
      </c>
      <c r="B1106" t="s">
        <v>545</v>
      </c>
      <c r="C1106" t="s">
        <v>605</v>
      </c>
      <c r="D1106" t="str">
        <f>A1106&amp;VLOOKUP("key_separator", Keys!$B:$C, 2, FALSE)&amp;B1106&amp;VLOOKUP("key_separator", Keys!$B:$C, 2, FALSE)&amp;C1106</f>
        <v>MD|biofuel diesel|production</v>
      </c>
      <c r="E1106" s="17">
        <v>0</v>
      </c>
      <c r="F1106" s="17">
        <v>0</v>
      </c>
      <c r="G1106" s="17">
        <v>0</v>
      </c>
      <c r="H1106" s="17">
        <v>0</v>
      </c>
      <c r="I1106" s="17">
        <v>0</v>
      </c>
      <c r="J1106" s="17">
        <v>0</v>
      </c>
      <c r="K1106" s="17">
        <v>0</v>
      </c>
      <c r="L1106" s="17">
        <v>0</v>
      </c>
      <c r="M1106" s="17">
        <v>0</v>
      </c>
      <c r="N1106" s="17">
        <v>0</v>
      </c>
      <c r="O1106" s="17">
        <v>0</v>
      </c>
      <c r="P1106" s="17">
        <v>0</v>
      </c>
      <c r="Q1106" s="17">
        <v>0</v>
      </c>
      <c r="R1106" s="17">
        <v>0</v>
      </c>
      <c r="S1106" s="17">
        <v>0</v>
      </c>
      <c r="T1106" s="17">
        <v>0</v>
      </c>
      <c r="U1106" s="17">
        <v>0</v>
      </c>
      <c r="V1106" s="17">
        <v>0</v>
      </c>
      <c r="W1106" s="17">
        <v>0</v>
      </c>
      <c r="X1106" s="17">
        <v>0</v>
      </c>
      <c r="Y1106" s="17">
        <v>0</v>
      </c>
      <c r="Z1106" s="17">
        <v>0</v>
      </c>
      <c r="AA1106" s="17">
        <v>0</v>
      </c>
      <c r="AB1106" s="17">
        <v>0</v>
      </c>
      <c r="AC1106" s="17">
        <v>0</v>
      </c>
      <c r="AD1106" s="17">
        <v>0</v>
      </c>
    </row>
    <row r="1107" spans="1:30" x14ac:dyDescent="0.25">
      <c r="A1107" t="s">
        <v>352</v>
      </c>
      <c r="B1107" t="s">
        <v>545</v>
      </c>
      <c r="C1107" t="s">
        <v>608</v>
      </c>
      <c r="D1107" t="str">
        <f>A1107&amp;VLOOKUP("key_separator", Keys!$B:$C, 2, FALSE)&amp;B1107&amp;VLOOKUP("key_separator", Keys!$B:$C, 2, FALSE)&amp;C1107</f>
        <v>MD|biofuel diesel|imports</v>
      </c>
      <c r="E1107" s="17">
        <v>714713000000</v>
      </c>
      <c r="F1107" s="17">
        <v>723382000000</v>
      </c>
      <c r="G1107" s="17">
        <v>733557000000</v>
      </c>
      <c r="H1107" s="17">
        <v>742094000000</v>
      </c>
      <c r="I1107" s="17">
        <v>748419000000</v>
      </c>
      <c r="J1107" s="17">
        <v>755591000000</v>
      </c>
      <c r="K1107" s="17">
        <v>756956000000</v>
      </c>
      <c r="L1107" s="17">
        <v>757215000000</v>
      </c>
      <c r="M1107" s="17">
        <v>755318000000</v>
      </c>
      <c r="N1107" s="17">
        <v>753633000000</v>
      </c>
      <c r="O1107" s="17">
        <v>751255000000</v>
      </c>
      <c r="P1107" s="17">
        <v>747840000000</v>
      </c>
      <c r="Q1107" s="17">
        <v>742943000000</v>
      </c>
      <c r="R1107" s="17">
        <v>737021000000</v>
      </c>
      <c r="S1107" s="17">
        <v>730297000000</v>
      </c>
      <c r="T1107" s="17">
        <v>724799000000</v>
      </c>
      <c r="U1107" s="17">
        <v>718617000000</v>
      </c>
      <c r="V1107" s="17">
        <v>708716000000</v>
      </c>
      <c r="W1107" s="17">
        <v>698105000000</v>
      </c>
      <c r="X1107" s="17">
        <v>687788000000</v>
      </c>
      <c r="Y1107" s="17">
        <v>679860000000</v>
      </c>
      <c r="Z1107" s="17">
        <v>672398000000</v>
      </c>
      <c r="AA1107" s="17">
        <v>665381000000</v>
      </c>
      <c r="AB1107" s="17">
        <v>657572000000</v>
      </c>
      <c r="AC1107" s="17">
        <v>650029000000</v>
      </c>
      <c r="AD1107" s="17">
        <v>642714000000</v>
      </c>
    </row>
    <row r="1108" spans="1:30" x14ac:dyDescent="0.25">
      <c r="A1108" t="s">
        <v>352</v>
      </c>
      <c r="B1108" t="s">
        <v>545</v>
      </c>
      <c r="C1108" t="s">
        <v>610</v>
      </c>
      <c r="D1108" t="str">
        <f>A1108&amp;VLOOKUP("key_separator", Keys!$B:$C, 2, FALSE)&amp;B1108&amp;VLOOKUP("key_separator", Keys!$B:$C, 2, FALSE)&amp;C1108</f>
        <v>MD|biofuel diesel|exports</v>
      </c>
      <c r="E1108" s="17">
        <v>0</v>
      </c>
      <c r="F1108" s="17">
        <v>0</v>
      </c>
      <c r="G1108" s="17">
        <v>0</v>
      </c>
      <c r="H1108" s="17">
        <v>0</v>
      </c>
      <c r="I1108" s="17">
        <v>0</v>
      </c>
      <c r="J1108" s="17">
        <v>0</v>
      </c>
      <c r="K1108" s="17">
        <v>0</v>
      </c>
      <c r="L1108" s="17">
        <v>0</v>
      </c>
      <c r="M1108" s="17">
        <v>0</v>
      </c>
      <c r="N1108" s="17">
        <v>0</v>
      </c>
      <c r="O1108" s="17">
        <v>0</v>
      </c>
      <c r="P1108" s="17">
        <v>0</v>
      </c>
      <c r="Q1108" s="17">
        <v>0</v>
      </c>
      <c r="R1108" s="17">
        <v>0</v>
      </c>
      <c r="S1108" s="17">
        <v>0</v>
      </c>
      <c r="T1108" s="17">
        <v>0</v>
      </c>
      <c r="U1108" s="17">
        <v>0</v>
      </c>
      <c r="V1108" s="17">
        <v>0</v>
      </c>
      <c r="W1108" s="17">
        <v>0</v>
      </c>
      <c r="X1108" s="17">
        <v>0</v>
      </c>
      <c r="Y1108" s="17">
        <v>0</v>
      </c>
      <c r="Z1108" s="17">
        <v>0</v>
      </c>
      <c r="AA1108" s="17">
        <v>0</v>
      </c>
      <c r="AB1108" s="17">
        <v>0</v>
      </c>
      <c r="AC1108" s="17">
        <v>0</v>
      </c>
      <c r="AD1108" s="17">
        <v>0</v>
      </c>
    </row>
    <row r="1109" spans="1:30" x14ac:dyDescent="0.25">
      <c r="A1109" t="s">
        <v>352</v>
      </c>
      <c r="B1109" t="s">
        <v>6618</v>
      </c>
      <c r="C1109" t="s">
        <v>605</v>
      </c>
      <c r="D1109" t="str">
        <f>A1109&amp;VLOOKUP("key_separator", Keys!$B:$C, 2, FALSE)&amp;B1109&amp;VLOOKUP("key_separator", Keys!$B:$C, 2, FALSE)&amp;C1109</f>
        <v>MD|jet fuel or kerosene|production</v>
      </c>
      <c r="E1109" s="17">
        <v>0</v>
      </c>
      <c r="F1109" s="17">
        <v>0</v>
      </c>
      <c r="G1109" s="17">
        <v>0</v>
      </c>
      <c r="H1109" s="17">
        <v>0</v>
      </c>
      <c r="I1109" s="17">
        <v>0</v>
      </c>
      <c r="J1109" s="17">
        <v>0</v>
      </c>
      <c r="K1109" s="17">
        <v>0</v>
      </c>
      <c r="L1109" s="17">
        <v>0</v>
      </c>
      <c r="M1109" s="17">
        <v>0</v>
      </c>
      <c r="N1109" s="17">
        <v>0</v>
      </c>
      <c r="O1109" s="17">
        <v>0</v>
      </c>
      <c r="P1109" s="17">
        <v>0</v>
      </c>
      <c r="Q1109" s="17">
        <v>0</v>
      </c>
      <c r="R1109" s="17">
        <v>0</v>
      </c>
      <c r="S1109" s="17">
        <v>0</v>
      </c>
      <c r="T1109" s="17">
        <v>0</v>
      </c>
      <c r="U1109" s="17">
        <v>0</v>
      </c>
      <c r="V1109" s="17">
        <v>0</v>
      </c>
      <c r="W1109" s="17">
        <v>0</v>
      </c>
      <c r="X1109" s="17">
        <v>0</v>
      </c>
      <c r="Y1109" s="17">
        <v>0</v>
      </c>
      <c r="Z1109" s="17">
        <v>0</v>
      </c>
      <c r="AA1109" s="17">
        <v>0</v>
      </c>
      <c r="AB1109" s="17">
        <v>0</v>
      </c>
      <c r="AC1109" s="17">
        <v>0</v>
      </c>
      <c r="AD1109" s="17">
        <v>0</v>
      </c>
    </row>
    <row r="1110" spans="1:30" x14ac:dyDescent="0.25">
      <c r="A1110" t="s">
        <v>352</v>
      </c>
      <c r="B1110" t="s">
        <v>6618</v>
      </c>
      <c r="C1110" t="s">
        <v>608</v>
      </c>
      <c r="D1110" t="str">
        <f>A1110&amp;VLOOKUP("key_separator", Keys!$B:$C, 2, FALSE)&amp;B1110&amp;VLOOKUP("key_separator", Keys!$B:$C, 2, FALSE)&amp;C1110</f>
        <v>MD|jet fuel or kerosene|imports</v>
      </c>
      <c r="E1110" s="17">
        <v>36013700000000</v>
      </c>
      <c r="F1110" s="17">
        <v>36772600000000</v>
      </c>
      <c r="G1110" s="17">
        <v>37071200000000</v>
      </c>
      <c r="H1110" s="17">
        <v>36994000000000</v>
      </c>
      <c r="I1110" s="17">
        <v>37151200000000</v>
      </c>
      <c r="J1110" s="17">
        <v>37459700000000</v>
      </c>
      <c r="K1110" s="17">
        <v>37596700000000</v>
      </c>
      <c r="L1110" s="17">
        <v>37883300000000</v>
      </c>
      <c r="M1110" s="17">
        <v>38283200000000</v>
      </c>
      <c r="N1110" s="17">
        <v>38749100000000</v>
      </c>
      <c r="O1110" s="17">
        <v>39294800000000</v>
      </c>
      <c r="P1110" s="17">
        <v>39628000000000</v>
      </c>
      <c r="Q1110" s="17">
        <v>39966900000000</v>
      </c>
      <c r="R1110" s="17">
        <v>40300500000000</v>
      </c>
      <c r="S1110" s="17">
        <v>40607600000000</v>
      </c>
      <c r="T1110" s="17">
        <v>40932800000000</v>
      </c>
      <c r="U1110" s="17">
        <v>41205100000000</v>
      </c>
      <c r="V1110" s="17">
        <v>41516100000000</v>
      </c>
      <c r="W1110" s="17">
        <v>41866500000000</v>
      </c>
      <c r="X1110" s="17">
        <v>42214300000000</v>
      </c>
      <c r="Y1110" s="17">
        <v>42554700000000</v>
      </c>
      <c r="Z1110" s="17">
        <v>42868400000000</v>
      </c>
      <c r="AA1110" s="17">
        <v>43082700000000</v>
      </c>
      <c r="AB1110" s="17">
        <v>43298800000000</v>
      </c>
      <c r="AC1110" s="17">
        <v>43501900000000</v>
      </c>
      <c r="AD1110" s="17">
        <v>43717800000000</v>
      </c>
    </row>
    <row r="1111" spans="1:30" x14ac:dyDescent="0.25">
      <c r="A1111" t="s">
        <v>352</v>
      </c>
      <c r="B1111" t="s">
        <v>6618</v>
      </c>
      <c r="C1111" t="s">
        <v>610</v>
      </c>
      <c r="D1111" t="str">
        <f>A1111&amp;VLOOKUP("key_separator", Keys!$B:$C, 2, FALSE)&amp;B1111&amp;VLOOKUP("key_separator", Keys!$B:$C, 2, FALSE)&amp;C1111</f>
        <v>MD|jet fuel or kerosene|exports</v>
      </c>
      <c r="E1111" s="17">
        <v>0</v>
      </c>
      <c r="F1111" s="17">
        <v>0</v>
      </c>
      <c r="G1111" s="17">
        <v>0</v>
      </c>
      <c r="H1111" s="17">
        <v>0</v>
      </c>
      <c r="I1111" s="17">
        <v>0</v>
      </c>
      <c r="J1111" s="17">
        <v>0</v>
      </c>
      <c r="K1111" s="17">
        <v>0</v>
      </c>
      <c r="L1111" s="17">
        <v>0</v>
      </c>
      <c r="M1111" s="17">
        <v>0</v>
      </c>
      <c r="N1111" s="17">
        <v>0</v>
      </c>
      <c r="O1111" s="17">
        <v>0</v>
      </c>
      <c r="P1111" s="17">
        <v>0</v>
      </c>
      <c r="Q1111" s="17">
        <v>0</v>
      </c>
      <c r="R1111" s="17">
        <v>0</v>
      </c>
      <c r="S1111" s="17">
        <v>0</v>
      </c>
      <c r="T1111" s="17">
        <v>0</v>
      </c>
      <c r="U1111" s="17">
        <v>0</v>
      </c>
      <c r="V1111" s="17">
        <v>0</v>
      </c>
      <c r="W1111" s="17">
        <v>0</v>
      </c>
      <c r="X1111" s="17">
        <v>0</v>
      </c>
      <c r="Y1111" s="17">
        <v>0</v>
      </c>
      <c r="Z1111" s="17">
        <v>0</v>
      </c>
      <c r="AA1111" s="17">
        <v>0</v>
      </c>
      <c r="AB1111" s="17">
        <v>0</v>
      </c>
      <c r="AC1111" s="17">
        <v>0</v>
      </c>
      <c r="AD1111" s="17">
        <v>0</v>
      </c>
    </row>
    <row r="1112" spans="1:30" x14ac:dyDescent="0.25">
      <c r="A1112" t="s">
        <v>352</v>
      </c>
      <c r="B1112" t="s">
        <v>6633</v>
      </c>
      <c r="C1112" t="s">
        <v>605</v>
      </c>
      <c r="D1112" t="str">
        <f>A1112&amp;VLOOKUP("key_separator", Keys!$B:$C, 2, FALSE)&amp;B1112&amp;VLOOKUP("key_separator", Keys!$B:$C, 2, FALSE)&amp;C1112</f>
        <v>MD|heat|production</v>
      </c>
      <c r="E1112" s="17">
        <v>0</v>
      </c>
      <c r="F1112" s="17">
        <v>0</v>
      </c>
      <c r="G1112" s="17">
        <v>0</v>
      </c>
      <c r="H1112" s="17">
        <v>0</v>
      </c>
      <c r="I1112" s="17">
        <v>0</v>
      </c>
      <c r="J1112" s="17">
        <v>0</v>
      </c>
      <c r="K1112" s="17">
        <v>0</v>
      </c>
      <c r="L1112" s="17">
        <v>0</v>
      </c>
      <c r="M1112" s="17">
        <v>0</v>
      </c>
      <c r="N1112" s="17">
        <v>0</v>
      </c>
      <c r="O1112" s="17">
        <v>0</v>
      </c>
      <c r="P1112" s="17">
        <v>0</v>
      </c>
      <c r="Q1112" s="17">
        <v>0</v>
      </c>
      <c r="R1112" s="17">
        <v>0</v>
      </c>
      <c r="S1112" s="17">
        <v>0</v>
      </c>
      <c r="T1112" s="17">
        <v>0</v>
      </c>
      <c r="U1112" s="17">
        <v>0</v>
      </c>
      <c r="V1112" s="17">
        <v>0</v>
      </c>
      <c r="W1112" s="17">
        <v>0</v>
      </c>
      <c r="X1112" s="17">
        <v>0</v>
      </c>
      <c r="Y1112" s="17">
        <v>0</v>
      </c>
      <c r="Z1112" s="17">
        <v>0</v>
      </c>
      <c r="AA1112" s="17">
        <v>0</v>
      </c>
      <c r="AB1112" s="17">
        <v>0</v>
      </c>
      <c r="AC1112" s="17">
        <v>0</v>
      </c>
      <c r="AD1112" s="17">
        <v>0</v>
      </c>
    </row>
    <row r="1113" spans="1:30" x14ac:dyDescent="0.25">
      <c r="A1113" t="s">
        <v>352</v>
      </c>
      <c r="B1113" t="s">
        <v>6633</v>
      </c>
      <c r="C1113" t="s">
        <v>608</v>
      </c>
      <c r="D1113" t="str">
        <f>A1113&amp;VLOOKUP("key_separator", Keys!$B:$C, 2, FALSE)&amp;B1113&amp;VLOOKUP("key_separator", Keys!$B:$C, 2, FALSE)&amp;C1113</f>
        <v>MD|heat|imports</v>
      </c>
      <c r="E1113" s="17">
        <v>0</v>
      </c>
      <c r="F1113" s="17">
        <v>0</v>
      </c>
      <c r="G1113" s="17">
        <v>0</v>
      </c>
      <c r="H1113" s="17">
        <v>0</v>
      </c>
      <c r="I1113" s="17">
        <v>0</v>
      </c>
      <c r="J1113" s="17">
        <v>0</v>
      </c>
      <c r="K1113" s="17">
        <v>0</v>
      </c>
      <c r="L1113" s="17">
        <v>0</v>
      </c>
      <c r="M1113" s="17">
        <v>0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7">
        <v>0</v>
      </c>
      <c r="U1113" s="17">
        <v>0</v>
      </c>
      <c r="V1113" s="17">
        <v>0</v>
      </c>
      <c r="W1113" s="17">
        <v>0</v>
      </c>
      <c r="X1113" s="17">
        <v>0</v>
      </c>
      <c r="Y1113" s="17">
        <v>0</v>
      </c>
      <c r="Z1113" s="17">
        <v>0</v>
      </c>
      <c r="AA1113" s="17">
        <v>0</v>
      </c>
      <c r="AB1113" s="17">
        <v>0</v>
      </c>
      <c r="AC1113" s="17">
        <v>0</v>
      </c>
      <c r="AD1113" s="17">
        <v>0</v>
      </c>
    </row>
    <row r="1114" spans="1:30" x14ac:dyDescent="0.25">
      <c r="A1114" t="s">
        <v>352</v>
      </c>
      <c r="B1114" t="s">
        <v>6633</v>
      </c>
      <c r="C1114" t="s">
        <v>610</v>
      </c>
      <c r="D1114" t="str">
        <f>A1114&amp;VLOOKUP("key_separator", Keys!$B:$C, 2, FALSE)&amp;B1114&amp;VLOOKUP("key_separator", Keys!$B:$C, 2, FALSE)&amp;C1114</f>
        <v>MD|heat|exports</v>
      </c>
      <c r="E1114" s="17">
        <v>0</v>
      </c>
      <c r="F1114" s="17">
        <v>0</v>
      </c>
      <c r="G1114" s="17">
        <v>0</v>
      </c>
      <c r="H1114" s="17">
        <v>0</v>
      </c>
      <c r="I1114" s="17">
        <v>0</v>
      </c>
      <c r="J1114" s="17">
        <v>0</v>
      </c>
      <c r="K1114" s="17">
        <v>0</v>
      </c>
      <c r="L1114" s="17">
        <v>0</v>
      </c>
      <c r="M1114" s="17">
        <v>0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7">
        <v>0</v>
      </c>
      <c r="U1114" s="17">
        <v>0</v>
      </c>
      <c r="V1114" s="17">
        <v>0</v>
      </c>
      <c r="W1114" s="17">
        <v>0</v>
      </c>
      <c r="X1114" s="17">
        <v>0</v>
      </c>
      <c r="Y1114" s="17">
        <v>0</v>
      </c>
      <c r="Z1114" s="17">
        <v>0</v>
      </c>
      <c r="AA1114" s="17">
        <v>0</v>
      </c>
      <c r="AB1114" s="17">
        <v>0</v>
      </c>
      <c r="AC1114" s="17">
        <v>0</v>
      </c>
      <c r="AD1114" s="17">
        <v>0</v>
      </c>
    </row>
    <row r="1115" spans="1:30" x14ac:dyDescent="0.25">
      <c r="A1115" t="s">
        <v>352</v>
      </c>
      <c r="B1115" t="s">
        <v>6634</v>
      </c>
      <c r="C1115" t="s">
        <v>605</v>
      </c>
      <c r="D1115" t="str">
        <f>A1115&amp;VLOOKUP("key_separator", Keys!$B:$C, 2, FALSE)&amp;B1115&amp;VLOOKUP("key_separator", Keys!$B:$C, 2, FALSE)&amp;C1115</f>
        <v>MD|geothermal|production</v>
      </c>
      <c r="E1115" s="17">
        <v>0</v>
      </c>
      <c r="F1115" s="17">
        <v>0</v>
      </c>
      <c r="G1115" s="17">
        <v>0</v>
      </c>
      <c r="H1115" s="17">
        <v>0</v>
      </c>
      <c r="I1115" s="17">
        <v>0</v>
      </c>
      <c r="J1115" s="17">
        <v>0</v>
      </c>
      <c r="K1115" s="17">
        <v>0</v>
      </c>
      <c r="L1115" s="17">
        <v>0</v>
      </c>
      <c r="M1115" s="17">
        <v>0</v>
      </c>
      <c r="N1115" s="17">
        <v>0</v>
      </c>
      <c r="O1115" s="17">
        <v>0</v>
      </c>
      <c r="P1115" s="17">
        <v>0</v>
      </c>
      <c r="Q1115" s="17">
        <v>0</v>
      </c>
      <c r="R1115" s="17">
        <v>0</v>
      </c>
      <c r="S1115" s="17">
        <v>0</v>
      </c>
      <c r="T1115" s="17">
        <v>0</v>
      </c>
      <c r="U1115" s="17">
        <v>0</v>
      </c>
      <c r="V1115" s="17">
        <v>0</v>
      </c>
      <c r="W1115" s="17">
        <v>0</v>
      </c>
      <c r="X1115" s="17">
        <v>0</v>
      </c>
      <c r="Y1115" s="17">
        <v>0</v>
      </c>
      <c r="Z1115" s="17">
        <v>0</v>
      </c>
      <c r="AA1115" s="17">
        <v>0</v>
      </c>
      <c r="AB1115" s="17">
        <v>0</v>
      </c>
      <c r="AC1115" s="17">
        <v>0</v>
      </c>
      <c r="AD1115" s="17">
        <v>0</v>
      </c>
    </row>
    <row r="1116" spans="1:30" x14ac:dyDescent="0.25">
      <c r="A1116" t="s">
        <v>352</v>
      </c>
      <c r="B1116" t="s">
        <v>6634</v>
      </c>
      <c r="C1116" t="s">
        <v>608</v>
      </c>
      <c r="D1116" t="str">
        <f>A1116&amp;VLOOKUP("key_separator", Keys!$B:$C, 2, FALSE)&amp;B1116&amp;VLOOKUP("key_separator", Keys!$B:$C, 2, FALSE)&amp;C1116</f>
        <v>MD|geothermal|imports</v>
      </c>
      <c r="E1116" s="17">
        <v>0</v>
      </c>
      <c r="F1116" s="17">
        <v>0</v>
      </c>
      <c r="G1116" s="17">
        <v>0</v>
      </c>
      <c r="H1116" s="17">
        <v>0</v>
      </c>
      <c r="I1116" s="17">
        <v>0</v>
      </c>
      <c r="J1116" s="17">
        <v>0</v>
      </c>
      <c r="K1116" s="17">
        <v>0</v>
      </c>
      <c r="L1116" s="17">
        <v>0</v>
      </c>
      <c r="M1116" s="17">
        <v>0</v>
      </c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7">
        <v>0</v>
      </c>
      <c r="U1116" s="17">
        <v>0</v>
      </c>
      <c r="V1116" s="17">
        <v>0</v>
      </c>
      <c r="W1116" s="17">
        <v>0</v>
      </c>
      <c r="X1116" s="17">
        <v>0</v>
      </c>
      <c r="Y1116" s="17">
        <v>0</v>
      </c>
      <c r="Z1116" s="17">
        <v>0</v>
      </c>
      <c r="AA1116" s="17">
        <v>0</v>
      </c>
      <c r="AB1116" s="17">
        <v>0</v>
      </c>
      <c r="AC1116" s="17">
        <v>0</v>
      </c>
      <c r="AD1116" s="17">
        <v>0</v>
      </c>
    </row>
    <row r="1117" spans="1:30" x14ac:dyDescent="0.25">
      <c r="A1117" t="s">
        <v>352</v>
      </c>
      <c r="B1117" t="s">
        <v>6634</v>
      </c>
      <c r="C1117" t="s">
        <v>610</v>
      </c>
      <c r="D1117" t="str">
        <f>A1117&amp;VLOOKUP("key_separator", Keys!$B:$C, 2, FALSE)&amp;B1117&amp;VLOOKUP("key_separator", Keys!$B:$C, 2, FALSE)&amp;C1117</f>
        <v>MD|geothermal|exports</v>
      </c>
      <c r="E1117" s="17">
        <v>0</v>
      </c>
      <c r="F1117" s="17">
        <v>0</v>
      </c>
      <c r="G1117" s="17">
        <v>0</v>
      </c>
      <c r="H1117" s="17">
        <v>0</v>
      </c>
      <c r="I1117" s="17">
        <v>0</v>
      </c>
      <c r="J1117" s="17">
        <v>0</v>
      </c>
      <c r="K1117" s="17">
        <v>0</v>
      </c>
      <c r="L1117" s="17">
        <v>0</v>
      </c>
      <c r="M1117" s="17">
        <v>0</v>
      </c>
      <c r="N1117" s="17">
        <v>0</v>
      </c>
      <c r="O1117" s="17">
        <v>0</v>
      </c>
      <c r="P1117" s="17">
        <v>0</v>
      </c>
      <c r="Q1117" s="17">
        <v>0</v>
      </c>
      <c r="R1117" s="17">
        <v>0</v>
      </c>
      <c r="S1117" s="17">
        <v>0</v>
      </c>
      <c r="T1117" s="17">
        <v>0</v>
      </c>
      <c r="U1117" s="17">
        <v>0</v>
      </c>
      <c r="V1117" s="17">
        <v>0</v>
      </c>
      <c r="W1117" s="17">
        <v>0</v>
      </c>
      <c r="X1117" s="17">
        <v>0</v>
      </c>
      <c r="Y1117" s="17">
        <v>0</v>
      </c>
      <c r="Z1117" s="17">
        <v>0</v>
      </c>
      <c r="AA1117" s="17">
        <v>0</v>
      </c>
      <c r="AB1117" s="17">
        <v>0</v>
      </c>
      <c r="AC1117" s="17">
        <v>0</v>
      </c>
      <c r="AD1117" s="17">
        <v>0</v>
      </c>
    </row>
    <row r="1118" spans="1:30" x14ac:dyDescent="0.25">
      <c r="A1118" t="s">
        <v>352</v>
      </c>
      <c r="B1118" t="s">
        <v>500</v>
      </c>
      <c r="C1118" t="s">
        <v>605</v>
      </c>
      <c r="D1118" t="str">
        <f>A1118&amp;VLOOKUP("key_separator", Keys!$B:$C, 2, FALSE)&amp;B1118&amp;VLOOKUP("key_separator", Keys!$B:$C, 2, FALSE)&amp;C1118</f>
        <v>MD|lignite|production</v>
      </c>
      <c r="E1118" s="17">
        <v>0</v>
      </c>
      <c r="F1118" s="17">
        <v>0</v>
      </c>
      <c r="G1118" s="17">
        <v>0</v>
      </c>
      <c r="H1118" s="17">
        <v>0</v>
      </c>
      <c r="I1118" s="17">
        <v>0</v>
      </c>
      <c r="J1118" s="17">
        <v>0</v>
      </c>
      <c r="K1118" s="17">
        <v>0</v>
      </c>
      <c r="L1118" s="17">
        <v>0</v>
      </c>
      <c r="M1118" s="17">
        <v>0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7">
        <v>0</v>
      </c>
      <c r="U1118" s="17">
        <v>0</v>
      </c>
      <c r="V1118" s="17">
        <v>0</v>
      </c>
      <c r="W1118" s="17">
        <v>0</v>
      </c>
      <c r="X1118" s="17">
        <v>0</v>
      </c>
      <c r="Y1118" s="17">
        <v>0</v>
      </c>
      <c r="Z1118" s="17">
        <v>0</v>
      </c>
      <c r="AA1118" s="17">
        <v>0</v>
      </c>
      <c r="AB1118" s="17">
        <v>0</v>
      </c>
      <c r="AC1118" s="17">
        <v>0</v>
      </c>
      <c r="AD1118" s="17">
        <v>0</v>
      </c>
    </row>
    <row r="1119" spans="1:30" x14ac:dyDescent="0.25">
      <c r="A1119" t="s">
        <v>352</v>
      </c>
      <c r="B1119" t="s">
        <v>500</v>
      </c>
      <c r="C1119" t="s">
        <v>608</v>
      </c>
      <c r="D1119" t="str">
        <f>A1119&amp;VLOOKUP("key_separator", Keys!$B:$C, 2, FALSE)&amp;B1119&amp;VLOOKUP("key_separator", Keys!$B:$C, 2, FALSE)&amp;C1119</f>
        <v>MD|lignite|imports</v>
      </c>
      <c r="E1119" s="17">
        <v>0</v>
      </c>
      <c r="F1119" s="17">
        <v>0</v>
      </c>
      <c r="G1119" s="17">
        <v>0</v>
      </c>
      <c r="H1119" s="17">
        <v>0</v>
      </c>
      <c r="I1119" s="17">
        <v>0</v>
      </c>
      <c r="J1119" s="17">
        <v>0</v>
      </c>
      <c r="K1119" s="17">
        <v>0</v>
      </c>
      <c r="L1119" s="17">
        <v>0</v>
      </c>
      <c r="M1119" s="17">
        <v>0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7">
        <v>0</v>
      </c>
      <c r="U1119" s="17">
        <v>0</v>
      </c>
      <c r="V1119" s="17">
        <v>0</v>
      </c>
      <c r="W1119" s="17">
        <v>0</v>
      </c>
      <c r="X1119" s="17">
        <v>0</v>
      </c>
      <c r="Y1119" s="17">
        <v>0</v>
      </c>
      <c r="Z1119" s="17">
        <v>0</v>
      </c>
      <c r="AA1119" s="17">
        <v>0</v>
      </c>
      <c r="AB1119" s="17">
        <v>0</v>
      </c>
      <c r="AC1119" s="17">
        <v>0</v>
      </c>
      <c r="AD1119" s="17">
        <v>0</v>
      </c>
    </row>
    <row r="1120" spans="1:30" x14ac:dyDescent="0.25">
      <c r="A1120" t="s">
        <v>352</v>
      </c>
      <c r="B1120" t="s">
        <v>500</v>
      </c>
      <c r="C1120" t="s">
        <v>610</v>
      </c>
      <c r="D1120" t="str">
        <f>A1120&amp;VLOOKUP("key_separator", Keys!$B:$C, 2, FALSE)&amp;B1120&amp;VLOOKUP("key_separator", Keys!$B:$C, 2, FALSE)&amp;C1120</f>
        <v>MD|lignite|exports</v>
      </c>
      <c r="E1120" s="17">
        <v>0</v>
      </c>
      <c r="F1120" s="17">
        <v>0</v>
      </c>
      <c r="G1120" s="17">
        <v>0</v>
      </c>
      <c r="H1120" s="17">
        <v>0</v>
      </c>
      <c r="I1120" s="17">
        <v>0</v>
      </c>
      <c r="J1120" s="17">
        <v>0</v>
      </c>
      <c r="K1120" s="17">
        <v>0</v>
      </c>
      <c r="L1120" s="17">
        <v>0</v>
      </c>
      <c r="M1120" s="17">
        <v>0</v>
      </c>
      <c r="N1120" s="17">
        <v>0</v>
      </c>
      <c r="O1120" s="17">
        <v>0</v>
      </c>
      <c r="P1120" s="17">
        <v>0</v>
      </c>
      <c r="Q1120" s="17">
        <v>0</v>
      </c>
      <c r="R1120" s="17">
        <v>0</v>
      </c>
      <c r="S1120" s="17">
        <v>0</v>
      </c>
      <c r="T1120" s="17">
        <v>0</v>
      </c>
      <c r="U1120" s="17">
        <v>0</v>
      </c>
      <c r="V1120" s="17">
        <v>0</v>
      </c>
      <c r="W1120" s="17">
        <v>0</v>
      </c>
      <c r="X1120" s="17">
        <v>0</v>
      </c>
      <c r="Y1120" s="17">
        <v>0</v>
      </c>
      <c r="Z1120" s="17">
        <v>0</v>
      </c>
      <c r="AA1120" s="17">
        <v>0</v>
      </c>
      <c r="AB1120" s="17">
        <v>0</v>
      </c>
      <c r="AC1120" s="17">
        <v>0</v>
      </c>
      <c r="AD1120" s="17">
        <v>0</v>
      </c>
    </row>
    <row r="1121" spans="1:30" x14ac:dyDescent="0.25">
      <c r="A1121" t="s">
        <v>352</v>
      </c>
      <c r="B1121" t="s">
        <v>539</v>
      </c>
      <c r="C1121" t="s">
        <v>605</v>
      </c>
      <c r="D1121" t="str">
        <f>A1121&amp;VLOOKUP("key_separator", Keys!$B:$C, 2, FALSE)&amp;B1121&amp;VLOOKUP("key_separator", Keys!$B:$C, 2, FALSE)&amp;C1121</f>
        <v>MD|crude oil|production</v>
      </c>
      <c r="E1121" s="17">
        <v>0</v>
      </c>
      <c r="F1121" s="17">
        <v>0</v>
      </c>
      <c r="G1121" s="17">
        <v>0</v>
      </c>
      <c r="H1121" s="17">
        <v>0</v>
      </c>
      <c r="I1121" s="17">
        <v>0</v>
      </c>
      <c r="J1121" s="17">
        <v>0</v>
      </c>
      <c r="K1121" s="17">
        <v>0</v>
      </c>
      <c r="L1121" s="17">
        <v>0</v>
      </c>
      <c r="M1121" s="17">
        <v>0</v>
      </c>
      <c r="N1121" s="17">
        <v>0</v>
      </c>
      <c r="O1121" s="17">
        <v>0</v>
      </c>
      <c r="P1121" s="17">
        <v>0</v>
      </c>
      <c r="Q1121" s="17">
        <v>0</v>
      </c>
      <c r="R1121" s="17">
        <v>0</v>
      </c>
      <c r="S1121" s="17">
        <v>0</v>
      </c>
      <c r="T1121" s="17">
        <v>0</v>
      </c>
      <c r="U1121" s="17">
        <v>0</v>
      </c>
      <c r="V1121" s="17">
        <v>0</v>
      </c>
      <c r="W1121" s="17">
        <v>0</v>
      </c>
      <c r="X1121" s="17">
        <v>0</v>
      </c>
      <c r="Y1121" s="17">
        <v>0</v>
      </c>
      <c r="Z1121" s="17">
        <v>0</v>
      </c>
      <c r="AA1121" s="17">
        <v>0</v>
      </c>
      <c r="AB1121" s="17">
        <v>0</v>
      </c>
      <c r="AC1121" s="17">
        <v>0</v>
      </c>
      <c r="AD1121" s="17">
        <v>0</v>
      </c>
    </row>
    <row r="1122" spans="1:30" x14ac:dyDescent="0.25">
      <c r="A1122" t="s">
        <v>352</v>
      </c>
      <c r="B1122" t="s">
        <v>539</v>
      </c>
      <c r="C1122" t="s">
        <v>608</v>
      </c>
      <c r="D1122" t="str">
        <f>A1122&amp;VLOOKUP("key_separator", Keys!$B:$C, 2, FALSE)&amp;B1122&amp;VLOOKUP("key_separator", Keys!$B:$C, 2, FALSE)&amp;C1122</f>
        <v>MD|crude oil|imports</v>
      </c>
      <c r="E1122" s="17">
        <v>868000000000</v>
      </c>
      <c r="F1122" s="17">
        <v>868000000000</v>
      </c>
      <c r="G1122" s="17">
        <v>868000000000</v>
      </c>
      <c r="H1122" s="17">
        <v>868000000000</v>
      </c>
      <c r="I1122" s="17">
        <v>868000000000</v>
      </c>
      <c r="J1122" s="17">
        <v>868000000000</v>
      </c>
      <c r="K1122" s="17">
        <v>868000000000</v>
      </c>
      <c r="L1122" s="17">
        <v>868000000000</v>
      </c>
      <c r="M1122" s="17">
        <v>868000000000</v>
      </c>
      <c r="N1122" s="17">
        <v>868000000000</v>
      </c>
      <c r="O1122" s="17">
        <v>868000000000</v>
      </c>
      <c r="P1122" s="17">
        <v>868000000000</v>
      </c>
      <c r="Q1122" s="17">
        <v>868000000000</v>
      </c>
      <c r="R1122" s="17">
        <v>868000000000</v>
      </c>
      <c r="S1122" s="17">
        <v>868000000000</v>
      </c>
      <c r="T1122" s="17">
        <v>868000000000</v>
      </c>
      <c r="U1122" s="17">
        <v>868000000000</v>
      </c>
      <c r="V1122" s="17">
        <v>868000000000</v>
      </c>
      <c r="W1122" s="17">
        <v>868000000000</v>
      </c>
      <c r="X1122" s="17">
        <v>868000000000</v>
      </c>
      <c r="Y1122" s="17">
        <v>868000000000</v>
      </c>
      <c r="Z1122" s="17">
        <v>868000000000</v>
      </c>
      <c r="AA1122" s="17">
        <v>868000000000</v>
      </c>
      <c r="AB1122" s="17">
        <v>868000000000</v>
      </c>
      <c r="AC1122" s="17">
        <v>868000000000</v>
      </c>
      <c r="AD1122" s="17">
        <v>868000000000</v>
      </c>
    </row>
    <row r="1123" spans="1:30" x14ac:dyDescent="0.25">
      <c r="A1123" t="s">
        <v>352</v>
      </c>
      <c r="B1123" t="s">
        <v>539</v>
      </c>
      <c r="C1123" t="s">
        <v>610</v>
      </c>
      <c r="D1123" t="str">
        <f>A1123&amp;VLOOKUP("key_separator", Keys!$B:$C, 2, FALSE)&amp;B1123&amp;VLOOKUP("key_separator", Keys!$B:$C, 2, FALSE)&amp;C1123</f>
        <v>MD|crude oil|exports</v>
      </c>
      <c r="E1123" s="17">
        <v>0</v>
      </c>
      <c r="F1123" s="17">
        <v>0</v>
      </c>
      <c r="G1123" s="17">
        <v>0</v>
      </c>
      <c r="H1123" s="17">
        <v>0</v>
      </c>
      <c r="I1123" s="17">
        <v>0</v>
      </c>
      <c r="J1123" s="17">
        <v>0</v>
      </c>
      <c r="K1123" s="17">
        <v>0</v>
      </c>
      <c r="L1123" s="17">
        <v>0</v>
      </c>
      <c r="M1123" s="17">
        <v>0</v>
      </c>
      <c r="N1123" s="17">
        <v>0</v>
      </c>
      <c r="O1123" s="17">
        <v>0</v>
      </c>
      <c r="P1123" s="17">
        <v>0</v>
      </c>
      <c r="Q1123" s="17">
        <v>0</v>
      </c>
      <c r="R1123" s="17">
        <v>0</v>
      </c>
      <c r="S1123" s="17">
        <v>0</v>
      </c>
      <c r="T1123" s="17">
        <v>0</v>
      </c>
      <c r="U1123" s="17">
        <v>0</v>
      </c>
      <c r="V1123" s="17">
        <v>0</v>
      </c>
      <c r="W1123" s="17">
        <v>0</v>
      </c>
      <c r="X1123" s="17">
        <v>0</v>
      </c>
      <c r="Y1123" s="17">
        <v>0</v>
      </c>
      <c r="Z1123" s="17">
        <v>0</v>
      </c>
      <c r="AA1123" s="17">
        <v>0</v>
      </c>
      <c r="AB1123" s="17">
        <v>0</v>
      </c>
      <c r="AC1123" s="17">
        <v>0</v>
      </c>
      <c r="AD1123" s="17">
        <v>0</v>
      </c>
    </row>
    <row r="1124" spans="1:30" x14ac:dyDescent="0.25">
      <c r="A1124" t="s">
        <v>352</v>
      </c>
      <c r="B1124" t="s">
        <v>6635</v>
      </c>
      <c r="C1124" t="s">
        <v>605</v>
      </c>
      <c r="D1124" t="str">
        <f>A1124&amp;VLOOKUP("key_separator", Keys!$B:$C, 2, FALSE)&amp;B1124&amp;VLOOKUP("key_separator", Keys!$B:$C, 2, FALSE)&amp;C1124</f>
        <v>MD|heavy or residual fuel oil|production</v>
      </c>
      <c r="E1124" s="17">
        <v>0</v>
      </c>
      <c r="F1124" s="17">
        <v>0</v>
      </c>
      <c r="G1124" s="17">
        <v>0</v>
      </c>
      <c r="H1124" s="17">
        <v>0</v>
      </c>
      <c r="I1124" s="17">
        <v>0</v>
      </c>
      <c r="J1124" s="17">
        <v>0</v>
      </c>
      <c r="K1124" s="17">
        <v>0</v>
      </c>
      <c r="L1124" s="17">
        <v>0</v>
      </c>
      <c r="M1124" s="17">
        <v>0</v>
      </c>
      <c r="N1124" s="17">
        <v>0</v>
      </c>
      <c r="O1124" s="17">
        <v>0</v>
      </c>
      <c r="P1124" s="17">
        <v>0</v>
      </c>
      <c r="Q1124" s="17">
        <v>0</v>
      </c>
      <c r="R1124" s="17">
        <v>0</v>
      </c>
      <c r="S1124" s="17">
        <v>0</v>
      </c>
      <c r="T1124" s="17">
        <v>0</v>
      </c>
      <c r="U1124" s="17">
        <v>0</v>
      </c>
      <c r="V1124" s="17">
        <v>0</v>
      </c>
      <c r="W1124" s="17">
        <v>0</v>
      </c>
      <c r="X1124" s="17">
        <v>0</v>
      </c>
      <c r="Y1124" s="17">
        <v>0</v>
      </c>
      <c r="Z1124" s="17">
        <v>0</v>
      </c>
      <c r="AA1124" s="17">
        <v>0</v>
      </c>
      <c r="AB1124" s="17">
        <v>0</v>
      </c>
      <c r="AC1124" s="17">
        <v>0</v>
      </c>
      <c r="AD1124" s="17">
        <v>0</v>
      </c>
    </row>
    <row r="1125" spans="1:30" x14ac:dyDescent="0.25">
      <c r="A1125" t="s">
        <v>352</v>
      </c>
      <c r="B1125" t="s">
        <v>6635</v>
      </c>
      <c r="C1125" t="s">
        <v>608</v>
      </c>
      <c r="D1125" t="str">
        <f>A1125&amp;VLOOKUP("key_separator", Keys!$B:$C, 2, FALSE)&amp;B1125&amp;VLOOKUP("key_separator", Keys!$B:$C, 2, FALSE)&amp;C1125</f>
        <v>MD|heavy or residual fuel oil|imports</v>
      </c>
      <c r="E1125" s="17">
        <v>12203300000000</v>
      </c>
      <c r="F1125" s="17">
        <v>12422200000000</v>
      </c>
      <c r="G1125" s="17">
        <v>12523500000000</v>
      </c>
      <c r="H1125" s="17">
        <v>12662200000000</v>
      </c>
      <c r="I1125" s="17">
        <v>12899800000000</v>
      </c>
      <c r="J1125" s="17">
        <v>13139000000000</v>
      </c>
      <c r="K1125" s="17">
        <v>13350000000000</v>
      </c>
      <c r="L1125" s="17">
        <v>13558000000000</v>
      </c>
      <c r="M1125" s="17">
        <v>13730600000000</v>
      </c>
      <c r="N1125" s="17">
        <v>13847100000000</v>
      </c>
      <c r="O1125" s="17">
        <v>13989200000000</v>
      </c>
      <c r="P1125" s="17">
        <v>14102700000000</v>
      </c>
      <c r="Q1125" s="17">
        <v>14187800000000</v>
      </c>
      <c r="R1125" s="17">
        <v>14246400000000</v>
      </c>
      <c r="S1125" s="17">
        <v>14286600000000</v>
      </c>
      <c r="T1125" s="17">
        <v>14296700000000</v>
      </c>
      <c r="U1125" s="17">
        <v>14291400000000</v>
      </c>
      <c r="V1125" s="17">
        <v>14333500000000</v>
      </c>
      <c r="W1125" s="17">
        <v>14354800000000</v>
      </c>
      <c r="X1125" s="17">
        <v>14386800000000</v>
      </c>
      <c r="Y1125" s="17">
        <v>14476400000000</v>
      </c>
      <c r="Z1125" s="17">
        <v>14571700000000</v>
      </c>
      <c r="AA1125" s="17">
        <v>14655600000000</v>
      </c>
      <c r="AB1125" s="17">
        <v>14741300000000</v>
      </c>
      <c r="AC1125" s="17">
        <v>14842300000000</v>
      </c>
      <c r="AD1125" s="17">
        <v>14963600000000</v>
      </c>
    </row>
    <row r="1126" spans="1:30" x14ac:dyDescent="0.25">
      <c r="A1126" t="s">
        <v>352</v>
      </c>
      <c r="B1126" t="s">
        <v>6635</v>
      </c>
      <c r="C1126" t="s">
        <v>610</v>
      </c>
      <c r="D1126" t="str">
        <f>A1126&amp;VLOOKUP("key_separator", Keys!$B:$C, 2, FALSE)&amp;B1126&amp;VLOOKUP("key_separator", Keys!$B:$C, 2, FALSE)&amp;C1126</f>
        <v>MD|heavy or residual fuel oil|exports</v>
      </c>
      <c r="E1126" s="17">
        <v>0</v>
      </c>
      <c r="F1126" s="17">
        <v>0</v>
      </c>
      <c r="G1126" s="17">
        <v>0</v>
      </c>
      <c r="H1126" s="17">
        <v>0</v>
      </c>
      <c r="I1126" s="17">
        <v>0</v>
      </c>
      <c r="J1126" s="17">
        <v>0</v>
      </c>
      <c r="K1126" s="17">
        <v>0</v>
      </c>
      <c r="L1126" s="17">
        <v>0</v>
      </c>
      <c r="M1126" s="17">
        <v>0</v>
      </c>
      <c r="N1126" s="17">
        <v>0</v>
      </c>
      <c r="O1126" s="17">
        <v>0</v>
      </c>
      <c r="P1126" s="17">
        <v>0</v>
      </c>
      <c r="Q1126" s="17">
        <v>0</v>
      </c>
      <c r="R1126" s="17">
        <v>0</v>
      </c>
      <c r="S1126" s="17">
        <v>0</v>
      </c>
      <c r="T1126" s="17">
        <v>0</v>
      </c>
      <c r="U1126" s="17">
        <v>0</v>
      </c>
      <c r="V1126" s="17">
        <v>0</v>
      </c>
      <c r="W1126" s="17">
        <v>0</v>
      </c>
      <c r="X1126" s="17">
        <v>0</v>
      </c>
      <c r="Y1126" s="17">
        <v>0</v>
      </c>
      <c r="Z1126" s="17">
        <v>0</v>
      </c>
      <c r="AA1126" s="17">
        <v>0</v>
      </c>
      <c r="AB1126" s="17">
        <v>0</v>
      </c>
      <c r="AC1126" s="17">
        <v>0</v>
      </c>
      <c r="AD1126" s="17">
        <v>0</v>
      </c>
    </row>
    <row r="1127" spans="1:30" x14ac:dyDescent="0.25">
      <c r="A1127" t="s">
        <v>352</v>
      </c>
      <c r="B1127" t="s">
        <v>6622</v>
      </c>
      <c r="C1127" t="s">
        <v>605</v>
      </c>
      <c r="D1127" t="str">
        <f>A1127&amp;VLOOKUP("key_separator", Keys!$B:$C, 2, FALSE)&amp;B1127&amp;VLOOKUP("key_separator", Keys!$B:$C, 2, FALSE)&amp;C1127</f>
        <v>MD|LPG propane or butane|production</v>
      </c>
      <c r="E1127" s="17">
        <v>633863000</v>
      </c>
      <c r="F1127" s="17">
        <v>647323000</v>
      </c>
      <c r="G1127" s="17">
        <v>716655000</v>
      </c>
      <c r="H1127" s="17">
        <v>709823000</v>
      </c>
      <c r="I1127" s="17">
        <v>711706000</v>
      </c>
      <c r="J1127" s="17">
        <v>715457000</v>
      </c>
      <c r="K1127" s="17">
        <v>750339000</v>
      </c>
      <c r="L1127" s="17">
        <v>783574000</v>
      </c>
      <c r="M1127" s="17">
        <v>815101000</v>
      </c>
      <c r="N1127" s="17">
        <v>837538000</v>
      </c>
      <c r="O1127" s="17">
        <v>854637000</v>
      </c>
      <c r="P1127" s="17">
        <v>863918000</v>
      </c>
      <c r="Q1127" s="17">
        <v>878510000</v>
      </c>
      <c r="R1127" s="17">
        <v>894049000</v>
      </c>
      <c r="S1127" s="17">
        <v>907481000</v>
      </c>
      <c r="T1127" s="17">
        <v>929850000</v>
      </c>
      <c r="U1127" s="17">
        <v>949649000</v>
      </c>
      <c r="V1127" s="17">
        <v>960562000</v>
      </c>
      <c r="W1127" s="17">
        <v>965439000</v>
      </c>
      <c r="X1127" s="17">
        <v>961374000</v>
      </c>
      <c r="Y1127" s="17">
        <v>951342000</v>
      </c>
      <c r="Z1127" s="17">
        <v>942982000</v>
      </c>
      <c r="AA1127" s="17">
        <v>944831000</v>
      </c>
      <c r="AB1127" s="17">
        <v>950788000</v>
      </c>
      <c r="AC1127" s="17">
        <v>954203000</v>
      </c>
      <c r="AD1127" s="17">
        <v>952079000</v>
      </c>
    </row>
    <row r="1128" spans="1:30" x14ac:dyDescent="0.25">
      <c r="A1128" t="s">
        <v>352</v>
      </c>
      <c r="B1128" t="s">
        <v>6622</v>
      </c>
      <c r="C1128" t="s">
        <v>608</v>
      </c>
      <c r="D1128" t="str">
        <f>A1128&amp;VLOOKUP("key_separator", Keys!$B:$C, 2, FALSE)&amp;B1128&amp;VLOOKUP("key_separator", Keys!$B:$C, 2, FALSE)&amp;C1128</f>
        <v>MD|LPG propane or butane|imports</v>
      </c>
      <c r="E1128" s="17">
        <v>12503000000000</v>
      </c>
      <c r="F1128" s="17">
        <v>12606100000000</v>
      </c>
      <c r="G1128" s="17">
        <v>13263500000000</v>
      </c>
      <c r="H1128" s="17">
        <v>13449900000000</v>
      </c>
      <c r="I1128" s="17">
        <v>13453000000000</v>
      </c>
      <c r="J1128" s="17">
        <v>13483500000000</v>
      </c>
      <c r="K1128" s="17">
        <v>13506700000000</v>
      </c>
      <c r="L1128" s="17">
        <v>13557300000000</v>
      </c>
      <c r="M1128" s="17">
        <v>13579100000000</v>
      </c>
      <c r="N1128" s="17">
        <v>13624800000000</v>
      </c>
      <c r="O1128" s="17">
        <v>13690400000000</v>
      </c>
      <c r="P1128" s="17">
        <v>13761300000000</v>
      </c>
      <c r="Q1128" s="17">
        <v>13837800000000</v>
      </c>
      <c r="R1128" s="17">
        <v>13909500000000</v>
      </c>
      <c r="S1128" s="17">
        <v>13995800000000</v>
      </c>
      <c r="T1128" s="17">
        <v>14068400000000</v>
      </c>
      <c r="U1128" s="17">
        <v>14136700000000</v>
      </c>
      <c r="V1128" s="17">
        <v>14222800000000</v>
      </c>
      <c r="W1128" s="17">
        <v>14305900000000</v>
      </c>
      <c r="X1128" s="17">
        <v>14394800000000</v>
      </c>
      <c r="Y1128" s="17">
        <v>14496700000000</v>
      </c>
      <c r="Z1128" s="17">
        <v>14596900000000</v>
      </c>
      <c r="AA1128" s="17">
        <v>14699900000000</v>
      </c>
      <c r="AB1128" s="17">
        <v>14793700000000</v>
      </c>
      <c r="AC1128" s="17">
        <v>14871000000000</v>
      </c>
      <c r="AD1128" s="17">
        <v>14970100000000</v>
      </c>
    </row>
    <row r="1129" spans="1:30" x14ac:dyDescent="0.25">
      <c r="A1129" t="s">
        <v>352</v>
      </c>
      <c r="B1129" t="s">
        <v>6622</v>
      </c>
      <c r="C1129" t="s">
        <v>610</v>
      </c>
      <c r="D1129" t="str">
        <f>A1129&amp;VLOOKUP("key_separator", Keys!$B:$C, 2, FALSE)&amp;B1129&amp;VLOOKUP("key_separator", Keys!$B:$C, 2, FALSE)&amp;C1129</f>
        <v>MD|LPG propane or butane|exports</v>
      </c>
      <c r="E1129" s="17">
        <v>0</v>
      </c>
      <c r="F1129" s="17">
        <v>0</v>
      </c>
      <c r="G1129" s="17">
        <v>0</v>
      </c>
      <c r="H1129" s="17">
        <v>0</v>
      </c>
      <c r="I1129" s="17">
        <v>0</v>
      </c>
      <c r="J1129" s="17">
        <v>0</v>
      </c>
      <c r="K1129" s="17">
        <v>0</v>
      </c>
      <c r="L1129" s="17">
        <v>0</v>
      </c>
      <c r="M1129" s="17">
        <v>0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7">
        <v>0</v>
      </c>
      <c r="U1129" s="17">
        <v>0</v>
      </c>
      <c r="V1129" s="17">
        <v>0</v>
      </c>
      <c r="W1129" s="17">
        <v>0</v>
      </c>
      <c r="X1129" s="17">
        <v>0</v>
      </c>
      <c r="Y1129" s="17">
        <v>0</v>
      </c>
      <c r="Z1129" s="17">
        <v>0</v>
      </c>
      <c r="AA1129" s="17">
        <v>0</v>
      </c>
      <c r="AB1129" s="17">
        <v>0</v>
      </c>
      <c r="AC1129" s="17">
        <v>0</v>
      </c>
      <c r="AD1129" s="17">
        <v>0</v>
      </c>
    </row>
    <row r="1130" spans="1:30" x14ac:dyDescent="0.25">
      <c r="A1130" t="s">
        <v>352</v>
      </c>
      <c r="B1130" t="s">
        <v>6623</v>
      </c>
      <c r="C1130" t="s">
        <v>605</v>
      </c>
      <c r="D1130" t="str">
        <f>A1130&amp;VLOOKUP("key_separator", Keys!$B:$C, 2, FALSE)&amp;B1130&amp;VLOOKUP("key_separator", Keys!$B:$C, 2, FALSE)&amp;C1130</f>
        <v>MD|municipal solid waste|production</v>
      </c>
      <c r="E1130" s="17">
        <v>0</v>
      </c>
      <c r="F1130" s="17">
        <v>0</v>
      </c>
      <c r="G1130" s="17">
        <v>0</v>
      </c>
      <c r="H1130" s="17">
        <v>0</v>
      </c>
      <c r="I1130" s="17">
        <v>0</v>
      </c>
      <c r="J1130" s="17">
        <v>0</v>
      </c>
      <c r="K1130" s="17">
        <v>0</v>
      </c>
      <c r="L1130" s="17">
        <v>0</v>
      </c>
      <c r="M1130" s="17">
        <v>0</v>
      </c>
      <c r="N1130" s="17">
        <v>0</v>
      </c>
      <c r="O1130" s="17">
        <v>0</v>
      </c>
      <c r="P1130" s="17">
        <v>0</v>
      </c>
      <c r="Q1130" s="17">
        <v>0</v>
      </c>
      <c r="R1130" s="17">
        <v>0</v>
      </c>
      <c r="S1130" s="17">
        <v>0</v>
      </c>
      <c r="T1130" s="17">
        <v>0</v>
      </c>
      <c r="U1130" s="17">
        <v>0</v>
      </c>
      <c r="V1130" s="17">
        <v>0</v>
      </c>
      <c r="W1130" s="17">
        <v>0</v>
      </c>
      <c r="X1130" s="17">
        <v>0</v>
      </c>
      <c r="Y1130" s="17">
        <v>0</v>
      </c>
      <c r="Z1130" s="17">
        <v>0</v>
      </c>
      <c r="AA1130" s="17">
        <v>0</v>
      </c>
      <c r="AB1130" s="17">
        <v>0</v>
      </c>
      <c r="AC1130" s="17">
        <v>0</v>
      </c>
      <c r="AD1130" s="17">
        <v>0</v>
      </c>
    </row>
    <row r="1131" spans="1:30" x14ac:dyDescent="0.25">
      <c r="A1131" t="s">
        <v>352</v>
      </c>
      <c r="B1131" t="s">
        <v>6623</v>
      </c>
      <c r="C1131" t="s">
        <v>608</v>
      </c>
      <c r="D1131" t="str">
        <f>A1131&amp;VLOOKUP("key_separator", Keys!$B:$C, 2, FALSE)&amp;B1131&amp;VLOOKUP("key_separator", Keys!$B:$C, 2, FALSE)&amp;C1131</f>
        <v>MD|municipal solid waste|imports</v>
      </c>
      <c r="E1131" s="17">
        <v>8522500000000</v>
      </c>
      <c r="F1131" s="17">
        <v>9095930000000</v>
      </c>
      <c r="G1131" s="17">
        <v>9090810000000</v>
      </c>
      <c r="H1131" s="17">
        <v>9078150000000</v>
      </c>
      <c r="I1131" s="17">
        <v>9065620000000</v>
      </c>
      <c r="J1131" s="17">
        <v>9177770000000</v>
      </c>
      <c r="K1131" s="17">
        <v>8324110000000</v>
      </c>
      <c r="L1131" s="17">
        <v>8165690000000</v>
      </c>
      <c r="M1131" s="17">
        <v>7139260000000</v>
      </c>
      <c r="N1131" s="17">
        <v>6277590000000</v>
      </c>
      <c r="O1131" s="17">
        <v>5046270000000</v>
      </c>
      <c r="P1131" s="17">
        <v>3921250000000</v>
      </c>
      <c r="Q1131" s="17">
        <v>2535490000000</v>
      </c>
      <c r="R1131" s="17">
        <v>2132150000000</v>
      </c>
      <c r="S1131" s="17">
        <v>1632940000000</v>
      </c>
      <c r="T1131" s="17">
        <v>1300020000000</v>
      </c>
      <c r="U1131" s="17">
        <v>1294680000000</v>
      </c>
      <c r="V1131" s="17">
        <v>749856000000</v>
      </c>
      <c r="W1131" s="17">
        <v>0</v>
      </c>
      <c r="X1131" s="17">
        <v>0</v>
      </c>
      <c r="Y1131" s="17">
        <v>0</v>
      </c>
      <c r="Z1131" s="17">
        <v>0</v>
      </c>
      <c r="AA1131" s="17">
        <v>0</v>
      </c>
      <c r="AB1131" s="17">
        <v>0</v>
      </c>
      <c r="AC1131" s="17">
        <v>0</v>
      </c>
      <c r="AD1131" s="17">
        <v>0</v>
      </c>
    </row>
    <row r="1132" spans="1:30" x14ac:dyDescent="0.25">
      <c r="A1132" t="s">
        <v>352</v>
      </c>
      <c r="B1132" t="s">
        <v>6623</v>
      </c>
      <c r="C1132" t="s">
        <v>610</v>
      </c>
      <c r="D1132" t="str">
        <f>A1132&amp;VLOOKUP("key_separator", Keys!$B:$C, 2, FALSE)&amp;B1132&amp;VLOOKUP("key_separator", Keys!$B:$C, 2, FALSE)&amp;C1132</f>
        <v>MD|municipal solid waste|exports</v>
      </c>
      <c r="E1132" s="17">
        <v>0</v>
      </c>
      <c r="F1132" s="17">
        <v>0</v>
      </c>
      <c r="G1132" s="17">
        <v>0</v>
      </c>
      <c r="H1132" s="17">
        <v>0</v>
      </c>
      <c r="I1132" s="17">
        <v>0</v>
      </c>
      <c r="J1132" s="17">
        <v>0</v>
      </c>
      <c r="K1132" s="17">
        <v>0</v>
      </c>
      <c r="L1132" s="17">
        <v>0</v>
      </c>
      <c r="M1132" s="17">
        <v>0</v>
      </c>
      <c r="N1132" s="17">
        <v>0</v>
      </c>
      <c r="O1132" s="17">
        <v>0</v>
      </c>
      <c r="P1132" s="17">
        <v>0</v>
      </c>
      <c r="Q1132" s="17">
        <v>0</v>
      </c>
      <c r="R1132" s="17">
        <v>0</v>
      </c>
      <c r="S1132" s="17">
        <v>0</v>
      </c>
      <c r="T1132" s="17">
        <v>0</v>
      </c>
      <c r="U1132" s="17">
        <v>0</v>
      </c>
      <c r="V1132" s="17">
        <v>0</v>
      </c>
      <c r="W1132" s="17">
        <v>0</v>
      </c>
      <c r="X1132" s="17">
        <v>0</v>
      </c>
      <c r="Y1132" s="17">
        <v>0</v>
      </c>
      <c r="Z1132" s="17">
        <v>0</v>
      </c>
      <c r="AA1132" s="17">
        <v>0</v>
      </c>
      <c r="AB1132" s="17">
        <v>0</v>
      </c>
      <c r="AC1132" s="17">
        <v>0</v>
      </c>
      <c r="AD1132" s="17">
        <v>0</v>
      </c>
    </row>
    <row r="1133" spans="1:30" x14ac:dyDescent="0.25">
      <c r="A1133" t="s">
        <v>352</v>
      </c>
      <c r="B1133" t="s">
        <v>629</v>
      </c>
      <c r="C1133" t="s">
        <v>605</v>
      </c>
      <c r="D1133" t="str">
        <f>A1133&amp;VLOOKUP("key_separator", Keys!$B:$C, 2, FALSE)&amp;B1133&amp;VLOOKUP("key_separator", Keys!$B:$C, 2, FALSE)&amp;C1133</f>
        <v>MD|hydrogen|production</v>
      </c>
      <c r="E1133" s="17">
        <v>0</v>
      </c>
      <c r="F1133" s="17">
        <v>0</v>
      </c>
      <c r="G1133" s="17">
        <v>0</v>
      </c>
      <c r="H1133" s="17">
        <v>0</v>
      </c>
      <c r="I1133" s="17">
        <v>0</v>
      </c>
      <c r="J1133" s="17">
        <v>0</v>
      </c>
      <c r="K1133" s="17">
        <v>0</v>
      </c>
      <c r="L1133" s="17">
        <v>0</v>
      </c>
      <c r="M1133" s="17">
        <v>0</v>
      </c>
      <c r="N1133" s="17">
        <v>0</v>
      </c>
      <c r="O1133" s="17">
        <v>0</v>
      </c>
      <c r="P1133" s="17">
        <v>0</v>
      </c>
      <c r="Q1133" s="17">
        <v>0</v>
      </c>
      <c r="R1133" s="17">
        <v>0</v>
      </c>
      <c r="S1133" s="17">
        <v>0</v>
      </c>
      <c r="T1133" s="17">
        <v>0</v>
      </c>
      <c r="U1133" s="17">
        <v>0</v>
      </c>
      <c r="V1133" s="17">
        <v>0</v>
      </c>
      <c r="W1133" s="17">
        <v>0</v>
      </c>
      <c r="X1133" s="17">
        <v>0</v>
      </c>
      <c r="Y1133" s="17">
        <v>0</v>
      </c>
      <c r="Z1133" s="17">
        <v>0</v>
      </c>
      <c r="AA1133" s="17">
        <v>0</v>
      </c>
      <c r="AB1133" s="17">
        <v>0</v>
      </c>
      <c r="AC1133" s="17">
        <v>0</v>
      </c>
      <c r="AD1133" s="17">
        <v>0</v>
      </c>
    </row>
    <row r="1134" spans="1:30" x14ac:dyDescent="0.25">
      <c r="A1134" t="s">
        <v>352</v>
      </c>
      <c r="B1134" t="s">
        <v>629</v>
      </c>
      <c r="C1134" t="s">
        <v>608</v>
      </c>
      <c r="D1134" t="str">
        <f>A1134&amp;VLOOKUP("key_separator", Keys!$B:$C, 2, FALSE)&amp;B1134&amp;VLOOKUP("key_separator", Keys!$B:$C, 2, FALSE)&amp;C1134</f>
        <v>MD|hydrogen|imports</v>
      </c>
      <c r="E1134" s="17">
        <v>538403000</v>
      </c>
      <c r="F1134" s="17">
        <v>460435000</v>
      </c>
      <c r="G1134" s="17">
        <v>755025000</v>
      </c>
      <c r="H1134" s="17">
        <v>1502620000</v>
      </c>
      <c r="I1134" s="17">
        <v>3364850000</v>
      </c>
      <c r="J1134" s="17">
        <v>7487960000</v>
      </c>
      <c r="K1134" s="17">
        <v>12347900000</v>
      </c>
      <c r="L1134" s="17">
        <v>18360000000</v>
      </c>
      <c r="M1134" s="17">
        <v>25852500000</v>
      </c>
      <c r="N1134" s="17">
        <v>34900900000</v>
      </c>
      <c r="O1134" s="17">
        <v>46226100000</v>
      </c>
      <c r="P1134" s="17">
        <v>57961700000</v>
      </c>
      <c r="Q1134" s="17">
        <v>70161000000</v>
      </c>
      <c r="R1134" s="17">
        <v>82844400000</v>
      </c>
      <c r="S1134" s="17">
        <v>95942700000</v>
      </c>
      <c r="T1134" s="17">
        <v>109029000000</v>
      </c>
      <c r="U1134" s="17">
        <v>123002000000</v>
      </c>
      <c r="V1134" s="17">
        <v>136744000000</v>
      </c>
      <c r="W1134" s="17">
        <v>150305000000</v>
      </c>
      <c r="X1134" s="17">
        <v>163452000000</v>
      </c>
      <c r="Y1134" s="17">
        <v>175284000000</v>
      </c>
      <c r="Z1134" s="17">
        <v>186925000000</v>
      </c>
      <c r="AA1134" s="17">
        <v>198386000000</v>
      </c>
      <c r="AB1134" s="17">
        <v>208572000000</v>
      </c>
      <c r="AC1134" s="17">
        <v>218221000000</v>
      </c>
      <c r="AD1134" s="17">
        <v>226313000000</v>
      </c>
    </row>
    <row r="1135" spans="1:30" x14ac:dyDescent="0.25">
      <c r="A1135" t="s">
        <v>352</v>
      </c>
      <c r="B1135" t="s">
        <v>629</v>
      </c>
      <c r="C1135" t="s">
        <v>610</v>
      </c>
      <c r="D1135" t="str">
        <f>A1135&amp;VLOOKUP("key_separator", Keys!$B:$C, 2, FALSE)&amp;B1135&amp;VLOOKUP("key_separator", Keys!$B:$C, 2, FALSE)&amp;C1135</f>
        <v>MD|hydrogen|exports</v>
      </c>
      <c r="E1135" s="17">
        <v>0</v>
      </c>
      <c r="F1135" s="17">
        <v>0</v>
      </c>
      <c r="G1135" s="17">
        <v>0</v>
      </c>
      <c r="H1135" s="17">
        <v>0</v>
      </c>
      <c r="I1135" s="17">
        <v>0</v>
      </c>
      <c r="J1135" s="17">
        <v>0</v>
      </c>
      <c r="K1135" s="17">
        <v>0</v>
      </c>
      <c r="L1135" s="17">
        <v>0</v>
      </c>
      <c r="M1135" s="17">
        <v>0</v>
      </c>
      <c r="N1135" s="17">
        <v>0</v>
      </c>
      <c r="O1135" s="17">
        <v>0</v>
      </c>
      <c r="P1135" s="17">
        <v>0</v>
      </c>
      <c r="Q1135" s="17">
        <v>0</v>
      </c>
      <c r="R1135" s="17">
        <v>0</v>
      </c>
      <c r="S1135" s="17">
        <v>0</v>
      </c>
      <c r="T1135" s="17">
        <v>0</v>
      </c>
      <c r="U1135" s="17">
        <v>0</v>
      </c>
      <c r="V1135" s="17">
        <v>0</v>
      </c>
      <c r="W1135" s="17">
        <v>0</v>
      </c>
      <c r="X1135" s="17">
        <v>0</v>
      </c>
      <c r="Y1135" s="17">
        <v>0</v>
      </c>
      <c r="Z1135" s="17">
        <v>0</v>
      </c>
      <c r="AA1135" s="17">
        <v>0</v>
      </c>
      <c r="AB1135" s="17">
        <v>0</v>
      </c>
      <c r="AC1135" s="17">
        <v>0</v>
      </c>
      <c r="AD1135" s="17">
        <v>0</v>
      </c>
    </row>
    <row r="1136" spans="1:30" x14ac:dyDescent="0.25">
      <c r="A1136" t="s">
        <v>349</v>
      </c>
      <c r="B1136" t="s">
        <v>6629</v>
      </c>
      <c r="C1136" t="s">
        <v>605</v>
      </c>
      <c r="D1136" t="str">
        <f>A1136&amp;VLOOKUP("key_separator", Keys!$B:$C, 2, FALSE)&amp;B1136&amp;VLOOKUP("key_separator", Keys!$B:$C, 2, FALSE)&amp;C1136</f>
        <v>ME|electricity|production</v>
      </c>
      <c r="E1136" s="17">
        <v>0</v>
      </c>
      <c r="F1136" s="17">
        <v>0</v>
      </c>
      <c r="G1136" s="17">
        <v>0</v>
      </c>
      <c r="H1136" s="17">
        <v>0</v>
      </c>
      <c r="I1136" s="17">
        <v>0</v>
      </c>
      <c r="J1136" s="17">
        <v>0</v>
      </c>
      <c r="K1136" s="17">
        <v>0</v>
      </c>
      <c r="L1136" s="17">
        <v>0</v>
      </c>
      <c r="M1136" s="17">
        <v>0</v>
      </c>
      <c r="N1136" s="17">
        <v>0</v>
      </c>
      <c r="O1136" s="17">
        <v>0</v>
      </c>
      <c r="P1136" s="17">
        <v>0</v>
      </c>
      <c r="Q1136" s="17">
        <v>0</v>
      </c>
      <c r="R1136" s="17">
        <v>0</v>
      </c>
      <c r="S1136" s="17">
        <v>0</v>
      </c>
      <c r="T1136" s="17">
        <v>0</v>
      </c>
      <c r="U1136" s="17">
        <v>0</v>
      </c>
      <c r="V1136" s="17">
        <v>0</v>
      </c>
      <c r="W1136" s="17">
        <v>0</v>
      </c>
      <c r="X1136" s="17">
        <v>0</v>
      </c>
      <c r="Y1136" s="17">
        <v>0</v>
      </c>
      <c r="Z1136" s="17">
        <v>0</v>
      </c>
      <c r="AA1136" s="17">
        <v>0</v>
      </c>
      <c r="AB1136" s="17">
        <v>0</v>
      </c>
      <c r="AC1136" s="17">
        <v>0</v>
      </c>
      <c r="AD1136" s="17">
        <v>0</v>
      </c>
    </row>
    <row r="1137" spans="1:30" x14ac:dyDescent="0.25">
      <c r="A1137" t="s">
        <v>349</v>
      </c>
      <c r="B1137" t="s">
        <v>6629</v>
      </c>
      <c r="C1137" t="s">
        <v>608</v>
      </c>
      <c r="D1137" t="str">
        <f>A1137&amp;VLOOKUP("key_separator", Keys!$B:$C, 2, FALSE)&amp;B1137&amp;VLOOKUP("key_separator", Keys!$B:$C, 2, FALSE)&amp;C1137</f>
        <v>ME|electricity|imports</v>
      </c>
      <c r="E1137" s="17">
        <v>0</v>
      </c>
      <c r="F1137" s="17">
        <v>0</v>
      </c>
      <c r="G1137" s="17">
        <v>0</v>
      </c>
      <c r="H1137" s="17">
        <v>0</v>
      </c>
      <c r="I1137" s="17">
        <v>0</v>
      </c>
      <c r="J1137" s="17">
        <v>0</v>
      </c>
      <c r="K1137" s="17">
        <v>0</v>
      </c>
      <c r="L1137" s="17">
        <v>0</v>
      </c>
      <c r="M1137" s="17">
        <v>0</v>
      </c>
      <c r="N1137" s="17">
        <v>0</v>
      </c>
      <c r="O1137" s="17">
        <v>0</v>
      </c>
      <c r="P1137" s="17">
        <v>0</v>
      </c>
      <c r="Q1137" s="17">
        <v>0</v>
      </c>
      <c r="R1137" s="17">
        <v>0</v>
      </c>
      <c r="S1137" s="17">
        <v>0</v>
      </c>
      <c r="T1137" s="17">
        <v>0</v>
      </c>
      <c r="U1137" s="17">
        <v>0</v>
      </c>
      <c r="V1137" s="17">
        <v>0</v>
      </c>
      <c r="W1137" s="17">
        <v>0</v>
      </c>
      <c r="X1137" s="17">
        <v>0</v>
      </c>
      <c r="Y1137" s="17">
        <v>0</v>
      </c>
      <c r="Z1137" s="17">
        <v>0</v>
      </c>
      <c r="AA1137" s="17">
        <v>0</v>
      </c>
      <c r="AB1137" s="17">
        <v>0</v>
      </c>
      <c r="AC1137" s="17">
        <v>0</v>
      </c>
      <c r="AD1137" s="17">
        <v>0</v>
      </c>
    </row>
    <row r="1138" spans="1:30" x14ac:dyDescent="0.25">
      <c r="A1138" t="s">
        <v>349</v>
      </c>
      <c r="B1138" t="s">
        <v>6629</v>
      </c>
      <c r="C1138" t="s">
        <v>610</v>
      </c>
      <c r="D1138" t="str">
        <f>A1138&amp;VLOOKUP("key_separator", Keys!$B:$C, 2, FALSE)&amp;B1138&amp;VLOOKUP("key_separator", Keys!$B:$C, 2, FALSE)&amp;C1138</f>
        <v>ME|electricity|exports</v>
      </c>
      <c r="E1138" s="17">
        <v>0</v>
      </c>
      <c r="F1138" s="17">
        <v>0</v>
      </c>
      <c r="G1138" s="17">
        <v>0</v>
      </c>
      <c r="H1138" s="17">
        <v>0</v>
      </c>
      <c r="I1138" s="17">
        <v>0</v>
      </c>
      <c r="J1138" s="17">
        <v>0</v>
      </c>
      <c r="K1138" s="17">
        <v>0</v>
      </c>
      <c r="L1138" s="17">
        <v>0</v>
      </c>
      <c r="M1138" s="17">
        <v>0</v>
      </c>
      <c r="N1138" s="17">
        <v>0</v>
      </c>
      <c r="O1138" s="17">
        <v>0</v>
      </c>
      <c r="P1138" s="17">
        <v>0</v>
      </c>
      <c r="Q1138" s="17">
        <v>0</v>
      </c>
      <c r="R1138" s="17">
        <v>0</v>
      </c>
      <c r="S1138" s="17">
        <v>0</v>
      </c>
      <c r="T1138" s="17">
        <v>0</v>
      </c>
      <c r="U1138" s="17">
        <v>0</v>
      </c>
      <c r="V1138" s="17">
        <v>0</v>
      </c>
      <c r="W1138" s="17">
        <v>0</v>
      </c>
      <c r="X1138" s="17">
        <v>0</v>
      </c>
      <c r="Y1138" s="17">
        <v>0</v>
      </c>
      <c r="Z1138" s="17">
        <v>0</v>
      </c>
      <c r="AA1138" s="17">
        <v>0</v>
      </c>
      <c r="AB1138" s="17">
        <v>0</v>
      </c>
      <c r="AC1138" s="17">
        <v>0</v>
      </c>
      <c r="AD1138" s="17">
        <v>0</v>
      </c>
    </row>
    <row r="1139" spans="1:30" x14ac:dyDescent="0.25">
      <c r="A1139" t="s">
        <v>349</v>
      </c>
      <c r="B1139" t="s">
        <v>6610</v>
      </c>
      <c r="C1139" t="s">
        <v>605</v>
      </c>
      <c r="D1139" t="str">
        <f>A1139&amp;VLOOKUP("key_separator", Keys!$B:$C, 2, FALSE)&amp;B1139&amp;VLOOKUP("key_separator", Keys!$B:$C, 2, FALSE)&amp;C1139</f>
        <v>ME|hard coal|production</v>
      </c>
      <c r="E1139" s="17">
        <v>0</v>
      </c>
      <c r="F1139" s="17">
        <v>0</v>
      </c>
      <c r="G1139" s="17">
        <v>0</v>
      </c>
      <c r="H1139" s="17">
        <v>0</v>
      </c>
      <c r="I1139" s="17">
        <v>0</v>
      </c>
      <c r="J1139" s="17">
        <v>0</v>
      </c>
      <c r="K1139" s="17">
        <v>0</v>
      </c>
      <c r="L1139" s="17">
        <v>0</v>
      </c>
      <c r="M1139" s="17">
        <v>0</v>
      </c>
      <c r="N1139" s="17">
        <v>0</v>
      </c>
      <c r="O1139" s="17">
        <v>0</v>
      </c>
      <c r="P1139" s="17">
        <v>0</v>
      </c>
      <c r="Q1139" s="17">
        <v>0</v>
      </c>
      <c r="R1139" s="17">
        <v>0</v>
      </c>
      <c r="S1139" s="17">
        <v>0</v>
      </c>
      <c r="T1139" s="17">
        <v>0</v>
      </c>
      <c r="U1139" s="17">
        <v>0</v>
      </c>
      <c r="V1139" s="17">
        <v>0</v>
      </c>
      <c r="W1139" s="17">
        <v>0</v>
      </c>
      <c r="X1139" s="17">
        <v>0</v>
      </c>
      <c r="Y1139" s="17">
        <v>0</v>
      </c>
      <c r="Z1139" s="17">
        <v>0</v>
      </c>
      <c r="AA1139" s="17">
        <v>0</v>
      </c>
      <c r="AB1139" s="17">
        <v>0</v>
      </c>
      <c r="AC1139" s="17">
        <v>0</v>
      </c>
      <c r="AD1139" s="17">
        <v>0</v>
      </c>
    </row>
    <row r="1140" spans="1:30" x14ac:dyDescent="0.25">
      <c r="A1140" t="s">
        <v>349</v>
      </c>
      <c r="B1140" t="s">
        <v>6610</v>
      </c>
      <c r="C1140" t="s">
        <v>608</v>
      </c>
      <c r="D1140" t="str">
        <f>A1140&amp;VLOOKUP("key_separator", Keys!$B:$C, 2, FALSE)&amp;B1140&amp;VLOOKUP("key_separator", Keys!$B:$C, 2, FALSE)&amp;C1140</f>
        <v>ME|hard coal|imports</v>
      </c>
      <c r="E1140" s="17">
        <v>0</v>
      </c>
      <c r="F1140" s="17">
        <v>0</v>
      </c>
      <c r="G1140" s="17">
        <v>0</v>
      </c>
      <c r="H1140" s="17">
        <v>0</v>
      </c>
      <c r="I1140" s="17">
        <v>0</v>
      </c>
      <c r="J1140" s="17">
        <v>0</v>
      </c>
      <c r="K1140" s="17">
        <v>0</v>
      </c>
      <c r="L1140" s="17">
        <v>0</v>
      </c>
      <c r="M1140" s="17">
        <v>0</v>
      </c>
      <c r="N1140" s="17">
        <v>0</v>
      </c>
      <c r="O1140" s="17">
        <v>0</v>
      </c>
      <c r="P1140" s="17">
        <v>0</v>
      </c>
      <c r="Q1140" s="17">
        <v>0</v>
      </c>
      <c r="R1140" s="17">
        <v>0</v>
      </c>
      <c r="S1140" s="17">
        <v>0</v>
      </c>
      <c r="T1140" s="17">
        <v>0</v>
      </c>
      <c r="U1140" s="17">
        <v>0</v>
      </c>
      <c r="V1140" s="17">
        <v>0</v>
      </c>
      <c r="W1140" s="17">
        <v>0</v>
      </c>
      <c r="X1140" s="17">
        <v>0</v>
      </c>
      <c r="Y1140" s="17">
        <v>0</v>
      </c>
      <c r="Z1140" s="17">
        <v>0</v>
      </c>
      <c r="AA1140" s="17">
        <v>0</v>
      </c>
      <c r="AB1140" s="17">
        <v>0</v>
      </c>
      <c r="AC1140" s="17">
        <v>0</v>
      </c>
      <c r="AD1140" s="17">
        <v>0</v>
      </c>
    </row>
    <row r="1141" spans="1:30" x14ac:dyDescent="0.25">
      <c r="A1141" t="s">
        <v>349</v>
      </c>
      <c r="B1141" t="s">
        <v>6610</v>
      </c>
      <c r="C1141" t="s">
        <v>610</v>
      </c>
      <c r="D1141" t="str">
        <f>A1141&amp;VLOOKUP("key_separator", Keys!$B:$C, 2, FALSE)&amp;B1141&amp;VLOOKUP("key_separator", Keys!$B:$C, 2, FALSE)&amp;C1141</f>
        <v>ME|hard coal|exports</v>
      </c>
      <c r="E1141" s="17">
        <v>0</v>
      </c>
      <c r="F1141" s="17">
        <v>0</v>
      </c>
      <c r="G1141" s="17">
        <v>0</v>
      </c>
      <c r="H1141" s="17">
        <v>0</v>
      </c>
      <c r="I1141" s="17">
        <v>0</v>
      </c>
      <c r="J1141" s="17">
        <v>0</v>
      </c>
      <c r="K1141" s="17">
        <v>0</v>
      </c>
      <c r="L1141" s="17">
        <v>0</v>
      </c>
      <c r="M1141" s="17">
        <v>0</v>
      </c>
      <c r="N1141" s="17">
        <v>0</v>
      </c>
      <c r="O1141" s="17">
        <v>0</v>
      </c>
      <c r="P1141" s="17">
        <v>0</v>
      </c>
      <c r="Q1141" s="17">
        <v>0</v>
      </c>
      <c r="R1141" s="17">
        <v>0</v>
      </c>
      <c r="S1141" s="17">
        <v>0</v>
      </c>
      <c r="T1141" s="17">
        <v>0</v>
      </c>
      <c r="U1141" s="17">
        <v>0</v>
      </c>
      <c r="V1141" s="17">
        <v>0</v>
      </c>
      <c r="W1141" s="17">
        <v>0</v>
      </c>
      <c r="X1141" s="17">
        <v>0</v>
      </c>
      <c r="Y1141" s="17">
        <v>0</v>
      </c>
      <c r="Z1141" s="17">
        <v>0</v>
      </c>
      <c r="AA1141" s="17">
        <v>0</v>
      </c>
      <c r="AB1141" s="17">
        <v>0</v>
      </c>
      <c r="AC1141" s="17">
        <v>0</v>
      </c>
      <c r="AD1141" s="17">
        <v>0</v>
      </c>
    </row>
    <row r="1142" spans="1:30" x14ac:dyDescent="0.25">
      <c r="A1142" t="s">
        <v>349</v>
      </c>
      <c r="B1142" t="s">
        <v>6611</v>
      </c>
      <c r="C1142" t="s">
        <v>605</v>
      </c>
      <c r="D1142" t="str">
        <f>A1142&amp;VLOOKUP("key_separator", Keys!$B:$C, 2, FALSE)&amp;B1142&amp;VLOOKUP("key_separator", Keys!$B:$C, 2, FALSE)&amp;C1142</f>
        <v>ME|natural gas|production</v>
      </c>
      <c r="E1142" s="17">
        <v>0</v>
      </c>
      <c r="F1142" s="17">
        <v>0</v>
      </c>
      <c r="G1142" s="17">
        <v>0</v>
      </c>
      <c r="H1142" s="17">
        <v>0</v>
      </c>
      <c r="I1142" s="17">
        <v>0</v>
      </c>
      <c r="J1142" s="17">
        <v>0</v>
      </c>
      <c r="K1142" s="17">
        <v>0</v>
      </c>
      <c r="L1142" s="17">
        <v>0</v>
      </c>
      <c r="M1142" s="17">
        <v>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7">
        <v>0</v>
      </c>
      <c r="U1142" s="17">
        <v>0</v>
      </c>
      <c r="V1142" s="17">
        <v>0</v>
      </c>
      <c r="W1142" s="17">
        <v>0</v>
      </c>
      <c r="X1142" s="17">
        <v>0</v>
      </c>
      <c r="Y1142" s="17">
        <v>0</v>
      </c>
      <c r="Z1142" s="17">
        <v>0</v>
      </c>
      <c r="AA1142" s="17">
        <v>0</v>
      </c>
      <c r="AB1142" s="17">
        <v>0</v>
      </c>
      <c r="AC1142" s="17">
        <v>0</v>
      </c>
      <c r="AD1142" s="17">
        <v>0</v>
      </c>
    </row>
    <row r="1143" spans="1:30" x14ac:dyDescent="0.25">
      <c r="A1143" t="s">
        <v>349</v>
      </c>
      <c r="B1143" t="s">
        <v>6611</v>
      </c>
      <c r="C1143" t="s">
        <v>608</v>
      </c>
      <c r="D1143" t="str">
        <f>A1143&amp;VLOOKUP("key_separator", Keys!$B:$C, 2, FALSE)&amp;B1143&amp;VLOOKUP("key_separator", Keys!$B:$C, 2, FALSE)&amp;C1143</f>
        <v>ME|natural gas|imports</v>
      </c>
      <c r="E1143" s="17">
        <v>249219000000000</v>
      </c>
      <c r="F1143" s="17">
        <v>246586000000000</v>
      </c>
      <c r="G1143" s="17">
        <v>243995000000000</v>
      </c>
      <c r="H1143" s="17">
        <v>247571000000000</v>
      </c>
      <c r="I1143" s="17">
        <v>251799000000000</v>
      </c>
      <c r="J1143" s="17">
        <v>257376000000000</v>
      </c>
      <c r="K1143" s="17">
        <v>266574000000000</v>
      </c>
      <c r="L1143" s="17">
        <v>276092000000000</v>
      </c>
      <c r="M1143" s="17">
        <v>283649000000000</v>
      </c>
      <c r="N1143" s="17">
        <v>290493000000000</v>
      </c>
      <c r="O1143" s="17">
        <v>292446000000000</v>
      </c>
      <c r="P1143" s="17">
        <v>294411000000000</v>
      </c>
      <c r="Q1143" s="17">
        <v>299025000000000</v>
      </c>
      <c r="R1143" s="17">
        <v>303651000000000</v>
      </c>
      <c r="S1143" s="17">
        <v>308137000000000</v>
      </c>
      <c r="T1143" s="17">
        <v>312640000000000</v>
      </c>
      <c r="U1143" s="17">
        <v>316901000000000</v>
      </c>
      <c r="V1143" s="17">
        <v>322355000000000</v>
      </c>
      <c r="W1143" s="17">
        <v>327491000000000</v>
      </c>
      <c r="X1143" s="17">
        <v>329900000000000</v>
      </c>
      <c r="Y1143" s="17">
        <v>334048000000000</v>
      </c>
      <c r="Z1143" s="17">
        <v>341764000000000</v>
      </c>
      <c r="AA1143" s="17">
        <v>346703000000000</v>
      </c>
      <c r="AB1143" s="17">
        <v>348553000000000</v>
      </c>
      <c r="AC1143" s="17">
        <v>349232000000000</v>
      </c>
      <c r="AD1143" s="17">
        <v>350164000000000</v>
      </c>
    </row>
    <row r="1144" spans="1:30" x14ac:dyDescent="0.25">
      <c r="A1144" t="s">
        <v>349</v>
      </c>
      <c r="B1144" t="s">
        <v>6611</v>
      </c>
      <c r="C1144" t="s">
        <v>610</v>
      </c>
      <c r="D1144" t="str">
        <f>A1144&amp;VLOOKUP("key_separator", Keys!$B:$C, 2, FALSE)&amp;B1144&amp;VLOOKUP("key_separator", Keys!$B:$C, 2, FALSE)&amp;C1144</f>
        <v>ME|natural gas|exports</v>
      </c>
      <c r="E1144" s="17">
        <v>169282000000000</v>
      </c>
      <c r="F1144" s="17">
        <v>169808000000000</v>
      </c>
      <c r="G1144" s="17">
        <v>169529000000000</v>
      </c>
      <c r="H1144" s="17">
        <v>178066000000000</v>
      </c>
      <c r="I1144" s="17">
        <v>186826000000000</v>
      </c>
      <c r="J1144" s="17">
        <v>197932000000000</v>
      </c>
      <c r="K1144" s="17">
        <v>207662000000000</v>
      </c>
      <c r="L1144" s="17">
        <v>218917000000000</v>
      </c>
      <c r="M1144" s="17">
        <v>228268000000000</v>
      </c>
      <c r="N1144" s="17">
        <v>236790000000000</v>
      </c>
      <c r="O1144" s="17">
        <v>243583000000000</v>
      </c>
      <c r="P1144" s="17">
        <v>250705000000000</v>
      </c>
      <c r="Q1144" s="17">
        <v>256237000000000</v>
      </c>
      <c r="R1144" s="17">
        <v>260698000000000</v>
      </c>
      <c r="S1144" s="17">
        <v>264766000000000</v>
      </c>
      <c r="T1144" s="17">
        <v>269233000000000</v>
      </c>
      <c r="U1144" s="17">
        <v>272947000000000</v>
      </c>
      <c r="V1144" s="17">
        <v>277936000000000</v>
      </c>
      <c r="W1144" s="17">
        <v>282384000000000</v>
      </c>
      <c r="X1144" s="17">
        <v>284177000000000</v>
      </c>
      <c r="Y1144" s="17">
        <v>287807000000000</v>
      </c>
      <c r="Z1144" s="17">
        <v>295095000000000</v>
      </c>
      <c r="AA1144" s="17">
        <v>299640000000000</v>
      </c>
      <c r="AB1144" s="17">
        <v>303355000000000</v>
      </c>
      <c r="AC1144" s="17">
        <v>304257000000000</v>
      </c>
      <c r="AD1144" s="17">
        <v>305117000000000</v>
      </c>
    </row>
    <row r="1145" spans="1:30" x14ac:dyDescent="0.25">
      <c r="A1145" t="s">
        <v>349</v>
      </c>
      <c r="B1145" t="s">
        <v>626</v>
      </c>
      <c r="C1145" t="s">
        <v>605</v>
      </c>
      <c r="D1145" t="str">
        <f>A1145&amp;VLOOKUP("key_separator", Keys!$B:$C, 2, FALSE)&amp;B1145&amp;VLOOKUP("key_separator", Keys!$B:$C, 2, FALSE)&amp;C1145</f>
        <v>ME|nuclear|production</v>
      </c>
      <c r="E1145" s="17">
        <v>0</v>
      </c>
      <c r="F1145" s="17">
        <v>0</v>
      </c>
      <c r="G1145" s="17">
        <v>0</v>
      </c>
      <c r="H1145" s="17">
        <v>0</v>
      </c>
      <c r="I1145" s="17">
        <v>0</v>
      </c>
      <c r="J1145" s="17">
        <v>0</v>
      </c>
      <c r="K1145" s="17">
        <v>0</v>
      </c>
      <c r="L1145" s="17">
        <v>0</v>
      </c>
      <c r="M1145" s="17">
        <v>0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7">
        <v>0</v>
      </c>
      <c r="U1145" s="17">
        <v>0</v>
      </c>
      <c r="V1145" s="17">
        <v>0</v>
      </c>
      <c r="W1145" s="17">
        <v>0</v>
      </c>
      <c r="X1145" s="17">
        <v>0</v>
      </c>
      <c r="Y1145" s="17">
        <v>0</v>
      </c>
      <c r="Z1145" s="17">
        <v>0</v>
      </c>
      <c r="AA1145" s="17">
        <v>0</v>
      </c>
      <c r="AB1145" s="17">
        <v>0</v>
      </c>
      <c r="AC1145" s="17">
        <v>0</v>
      </c>
      <c r="AD1145" s="17">
        <v>0</v>
      </c>
    </row>
    <row r="1146" spans="1:30" x14ac:dyDescent="0.25">
      <c r="A1146" t="s">
        <v>349</v>
      </c>
      <c r="B1146" t="s">
        <v>626</v>
      </c>
      <c r="C1146" t="s">
        <v>608</v>
      </c>
      <c r="D1146" t="str">
        <f>A1146&amp;VLOOKUP("key_separator", Keys!$B:$C, 2, FALSE)&amp;B1146&amp;VLOOKUP("key_separator", Keys!$B:$C, 2, FALSE)&amp;C1146</f>
        <v>ME|nuclear|imports</v>
      </c>
      <c r="E1146" s="17">
        <v>0</v>
      </c>
      <c r="F1146" s="17">
        <v>0</v>
      </c>
      <c r="G1146" s="17">
        <v>0</v>
      </c>
      <c r="H1146" s="17">
        <v>0</v>
      </c>
      <c r="I1146" s="17">
        <v>0</v>
      </c>
      <c r="J1146" s="17">
        <v>0</v>
      </c>
      <c r="K1146" s="17">
        <v>0</v>
      </c>
      <c r="L1146" s="17">
        <v>0</v>
      </c>
      <c r="M1146" s="17">
        <v>0</v>
      </c>
      <c r="N1146" s="17">
        <v>0</v>
      </c>
      <c r="O1146" s="17">
        <v>0</v>
      </c>
      <c r="P1146" s="17">
        <v>0</v>
      </c>
      <c r="Q1146" s="17">
        <v>0</v>
      </c>
      <c r="R1146" s="17">
        <v>0</v>
      </c>
      <c r="S1146" s="17">
        <v>0</v>
      </c>
      <c r="T1146" s="17">
        <v>0</v>
      </c>
      <c r="U1146" s="17">
        <v>0</v>
      </c>
      <c r="V1146" s="17">
        <v>0</v>
      </c>
      <c r="W1146" s="17">
        <v>0</v>
      </c>
      <c r="X1146" s="17">
        <v>0</v>
      </c>
      <c r="Y1146" s="17">
        <v>0</v>
      </c>
      <c r="Z1146" s="17">
        <v>0</v>
      </c>
      <c r="AA1146" s="17">
        <v>0</v>
      </c>
      <c r="AB1146" s="17">
        <v>0</v>
      </c>
      <c r="AC1146" s="17">
        <v>0</v>
      </c>
      <c r="AD1146" s="17">
        <v>0</v>
      </c>
    </row>
    <row r="1147" spans="1:30" x14ac:dyDescent="0.25">
      <c r="A1147" t="s">
        <v>349</v>
      </c>
      <c r="B1147" t="s">
        <v>626</v>
      </c>
      <c r="C1147" t="s">
        <v>610</v>
      </c>
      <c r="D1147" t="str">
        <f>A1147&amp;VLOOKUP("key_separator", Keys!$B:$C, 2, FALSE)&amp;B1147&amp;VLOOKUP("key_separator", Keys!$B:$C, 2, FALSE)&amp;C1147</f>
        <v>ME|nuclear|exports</v>
      </c>
      <c r="E1147" s="17">
        <v>0</v>
      </c>
      <c r="F1147" s="17">
        <v>0</v>
      </c>
      <c r="G1147" s="17">
        <v>0</v>
      </c>
      <c r="H1147" s="17">
        <v>0</v>
      </c>
      <c r="I1147" s="17">
        <v>0</v>
      </c>
      <c r="J1147" s="17">
        <v>0</v>
      </c>
      <c r="K1147" s="17">
        <v>0</v>
      </c>
      <c r="L1147" s="17">
        <v>0</v>
      </c>
      <c r="M1147" s="17">
        <v>0</v>
      </c>
      <c r="N1147" s="17">
        <v>0</v>
      </c>
      <c r="O1147" s="17">
        <v>0</v>
      </c>
      <c r="P1147" s="17">
        <v>0</v>
      </c>
      <c r="Q1147" s="17">
        <v>0</v>
      </c>
      <c r="R1147" s="17">
        <v>0</v>
      </c>
      <c r="S1147" s="17">
        <v>0</v>
      </c>
      <c r="T1147" s="17">
        <v>0</v>
      </c>
      <c r="U1147" s="17">
        <v>0</v>
      </c>
      <c r="V1147" s="17">
        <v>0</v>
      </c>
      <c r="W1147" s="17">
        <v>0</v>
      </c>
      <c r="X1147" s="17">
        <v>0</v>
      </c>
      <c r="Y1147" s="17">
        <v>0</v>
      </c>
      <c r="Z1147" s="17">
        <v>0</v>
      </c>
      <c r="AA1147" s="17">
        <v>0</v>
      </c>
      <c r="AB1147" s="17">
        <v>0</v>
      </c>
      <c r="AC1147" s="17">
        <v>0</v>
      </c>
      <c r="AD1147" s="17">
        <v>0</v>
      </c>
    </row>
    <row r="1148" spans="1:30" x14ac:dyDescent="0.25">
      <c r="A1148" t="s">
        <v>349</v>
      </c>
      <c r="B1148" t="s">
        <v>6630</v>
      </c>
      <c r="C1148" t="s">
        <v>605</v>
      </c>
      <c r="D1148" t="str">
        <f>A1148&amp;VLOOKUP("key_separator", Keys!$B:$C, 2, FALSE)&amp;B1148&amp;VLOOKUP("key_separator", Keys!$B:$C, 2, FALSE)&amp;C1148</f>
        <v>ME|hydro|production</v>
      </c>
      <c r="E1148" s="17">
        <v>0</v>
      </c>
      <c r="F1148" s="17">
        <v>0</v>
      </c>
      <c r="G1148" s="17">
        <v>0</v>
      </c>
      <c r="H1148" s="17">
        <v>0</v>
      </c>
      <c r="I1148" s="17">
        <v>0</v>
      </c>
      <c r="J1148" s="17">
        <v>0</v>
      </c>
      <c r="K1148" s="17">
        <v>0</v>
      </c>
      <c r="L1148" s="17">
        <v>0</v>
      </c>
      <c r="M1148" s="17">
        <v>0</v>
      </c>
      <c r="N1148" s="17">
        <v>0</v>
      </c>
      <c r="O1148" s="17">
        <v>0</v>
      </c>
      <c r="P1148" s="17">
        <v>0</v>
      </c>
      <c r="Q1148" s="17">
        <v>0</v>
      </c>
      <c r="R1148" s="17">
        <v>0</v>
      </c>
      <c r="S1148" s="17">
        <v>0</v>
      </c>
      <c r="T1148" s="17">
        <v>0</v>
      </c>
      <c r="U1148" s="17">
        <v>0</v>
      </c>
      <c r="V1148" s="17">
        <v>0</v>
      </c>
      <c r="W1148" s="17">
        <v>0</v>
      </c>
      <c r="X1148" s="17">
        <v>0</v>
      </c>
      <c r="Y1148" s="17">
        <v>0</v>
      </c>
      <c r="Z1148" s="17">
        <v>0</v>
      </c>
      <c r="AA1148" s="17">
        <v>0</v>
      </c>
      <c r="AB1148" s="17">
        <v>0</v>
      </c>
      <c r="AC1148" s="17">
        <v>0</v>
      </c>
      <c r="AD1148" s="17">
        <v>0</v>
      </c>
    </row>
    <row r="1149" spans="1:30" x14ac:dyDescent="0.25">
      <c r="A1149" t="s">
        <v>349</v>
      </c>
      <c r="B1149" t="s">
        <v>6630</v>
      </c>
      <c r="C1149" t="s">
        <v>608</v>
      </c>
      <c r="D1149" t="str">
        <f>A1149&amp;VLOOKUP("key_separator", Keys!$B:$C, 2, FALSE)&amp;B1149&amp;VLOOKUP("key_separator", Keys!$B:$C, 2, FALSE)&amp;C1149</f>
        <v>ME|hydro|imports</v>
      </c>
      <c r="E1149" s="17">
        <v>0</v>
      </c>
      <c r="F1149" s="17">
        <v>0</v>
      </c>
      <c r="G1149" s="17">
        <v>0</v>
      </c>
      <c r="H1149" s="17">
        <v>0</v>
      </c>
      <c r="I1149" s="17">
        <v>0</v>
      </c>
      <c r="J1149" s="17">
        <v>0</v>
      </c>
      <c r="K1149" s="17">
        <v>0</v>
      </c>
      <c r="L1149" s="17">
        <v>0</v>
      </c>
      <c r="M1149" s="17">
        <v>0</v>
      </c>
      <c r="N1149" s="17">
        <v>0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7">
        <v>0</v>
      </c>
      <c r="U1149" s="17">
        <v>0</v>
      </c>
      <c r="V1149" s="17">
        <v>0</v>
      </c>
      <c r="W1149" s="17">
        <v>0</v>
      </c>
      <c r="X1149" s="17">
        <v>0</v>
      </c>
      <c r="Y1149" s="17">
        <v>0</v>
      </c>
      <c r="Z1149" s="17">
        <v>0</v>
      </c>
      <c r="AA1149" s="17">
        <v>0</v>
      </c>
      <c r="AB1149" s="17">
        <v>0</v>
      </c>
      <c r="AC1149" s="17">
        <v>0</v>
      </c>
      <c r="AD1149" s="17">
        <v>0</v>
      </c>
    </row>
    <row r="1150" spans="1:30" x14ac:dyDescent="0.25">
      <c r="A1150" t="s">
        <v>349</v>
      </c>
      <c r="B1150" t="s">
        <v>6630</v>
      </c>
      <c r="C1150" t="s">
        <v>610</v>
      </c>
      <c r="D1150" t="str">
        <f>A1150&amp;VLOOKUP("key_separator", Keys!$B:$C, 2, FALSE)&amp;B1150&amp;VLOOKUP("key_separator", Keys!$B:$C, 2, FALSE)&amp;C1150</f>
        <v>ME|hydro|exports</v>
      </c>
      <c r="E1150" s="17">
        <v>0</v>
      </c>
      <c r="F1150" s="17">
        <v>0</v>
      </c>
      <c r="G1150" s="17">
        <v>0</v>
      </c>
      <c r="H1150" s="17">
        <v>0</v>
      </c>
      <c r="I1150" s="17">
        <v>0</v>
      </c>
      <c r="J1150" s="17">
        <v>0</v>
      </c>
      <c r="K1150" s="17">
        <v>0</v>
      </c>
      <c r="L1150" s="17">
        <v>0</v>
      </c>
      <c r="M1150" s="17">
        <v>0</v>
      </c>
      <c r="N1150" s="17">
        <v>0</v>
      </c>
      <c r="O1150" s="17">
        <v>0</v>
      </c>
      <c r="P1150" s="17">
        <v>0</v>
      </c>
      <c r="Q1150" s="17">
        <v>0</v>
      </c>
      <c r="R1150" s="17">
        <v>0</v>
      </c>
      <c r="S1150" s="17">
        <v>0</v>
      </c>
      <c r="T1150" s="17">
        <v>0</v>
      </c>
      <c r="U1150" s="17">
        <v>0</v>
      </c>
      <c r="V1150" s="17">
        <v>0</v>
      </c>
      <c r="W1150" s="17">
        <v>0</v>
      </c>
      <c r="X1150" s="17">
        <v>0</v>
      </c>
      <c r="Y1150" s="17">
        <v>0</v>
      </c>
      <c r="Z1150" s="17">
        <v>0</v>
      </c>
      <c r="AA1150" s="17">
        <v>0</v>
      </c>
      <c r="AB1150" s="17">
        <v>0</v>
      </c>
      <c r="AC1150" s="17">
        <v>0</v>
      </c>
      <c r="AD1150" s="17">
        <v>0</v>
      </c>
    </row>
    <row r="1151" spans="1:30" x14ac:dyDescent="0.25">
      <c r="A1151" t="s">
        <v>349</v>
      </c>
      <c r="B1151" t="s">
        <v>6631</v>
      </c>
      <c r="C1151" t="s">
        <v>605</v>
      </c>
      <c r="D1151" t="str">
        <f>A1151&amp;VLOOKUP("key_separator", Keys!$B:$C, 2, FALSE)&amp;B1151&amp;VLOOKUP("key_separator", Keys!$B:$C, 2, FALSE)&amp;C1151</f>
        <v>ME|wind|production</v>
      </c>
      <c r="E1151" s="17">
        <v>0</v>
      </c>
      <c r="F1151" s="17">
        <v>0</v>
      </c>
      <c r="G1151" s="17">
        <v>0</v>
      </c>
      <c r="H1151" s="17">
        <v>0</v>
      </c>
      <c r="I1151" s="17">
        <v>0</v>
      </c>
      <c r="J1151" s="17">
        <v>0</v>
      </c>
      <c r="K1151" s="17">
        <v>0</v>
      </c>
      <c r="L1151" s="17">
        <v>0</v>
      </c>
      <c r="M1151" s="17">
        <v>0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7">
        <v>0</v>
      </c>
      <c r="U1151" s="17">
        <v>0</v>
      </c>
      <c r="V1151" s="17">
        <v>0</v>
      </c>
      <c r="W1151" s="17">
        <v>0</v>
      </c>
      <c r="X1151" s="17">
        <v>0</v>
      </c>
      <c r="Y1151" s="17">
        <v>0</v>
      </c>
      <c r="Z1151" s="17">
        <v>0</v>
      </c>
      <c r="AA1151" s="17">
        <v>0</v>
      </c>
      <c r="AB1151" s="17">
        <v>0</v>
      </c>
      <c r="AC1151" s="17">
        <v>0</v>
      </c>
      <c r="AD1151" s="17">
        <v>0</v>
      </c>
    </row>
    <row r="1152" spans="1:30" x14ac:dyDescent="0.25">
      <c r="A1152" t="s">
        <v>349</v>
      </c>
      <c r="B1152" t="s">
        <v>6631</v>
      </c>
      <c r="C1152" t="s">
        <v>608</v>
      </c>
      <c r="D1152" t="str">
        <f>A1152&amp;VLOOKUP("key_separator", Keys!$B:$C, 2, FALSE)&amp;B1152&amp;VLOOKUP("key_separator", Keys!$B:$C, 2, FALSE)&amp;C1152</f>
        <v>ME|wind|imports</v>
      </c>
      <c r="E1152" s="17">
        <v>0</v>
      </c>
      <c r="F1152" s="17">
        <v>0</v>
      </c>
      <c r="G1152" s="17">
        <v>0</v>
      </c>
      <c r="H1152" s="17">
        <v>0</v>
      </c>
      <c r="I1152" s="17">
        <v>0</v>
      </c>
      <c r="J1152" s="17">
        <v>0</v>
      </c>
      <c r="K1152" s="17">
        <v>0</v>
      </c>
      <c r="L1152" s="17">
        <v>0</v>
      </c>
      <c r="M1152" s="17">
        <v>0</v>
      </c>
      <c r="N1152" s="17">
        <v>0</v>
      </c>
      <c r="O1152" s="17">
        <v>0</v>
      </c>
      <c r="P1152" s="17">
        <v>0</v>
      </c>
      <c r="Q1152" s="17">
        <v>0</v>
      </c>
      <c r="R1152" s="17">
        <v>0</v>
      </c>
      <c r="S1152" s="17">
        <v>0</v>
      </c>
      <c r="T1152" s="17">
        <v>0</v>
      </c>
      <c r="U1152" s="17">
        <v>0</v>
      </c>
      <c r="V1152" s="17">
        <v>0</v>
      </c>
      <c r="W1152" s="17">
        <v>0</v>
      </c>
      <c r="X1152" s="17">
        <v>0</v>
      </c>
      <c r="Y1152" s="17">
        <v>0</v>
      </c>
      <c r="Z1152" s="17">
        <v>0</v>
      </c>
      <c r="AA1152" s="17">
        <v>0</v>
      </c>
      <c r="AB1152" s="17">
        <v>0</v>
      </c>
      <c r="AC1152" s="17">
        <v>0</v>
      </c>
      <c r="AD1152" s="17">
        <v>0</v>
      </c>
    </row>
    <row r="1153" spans="1:30" x14ac:dyDescent="0.25">
      <c r="A1153" t="s">
        <v>349</v>
      </c>
      <c r="B1153" t="s">
        <v>6631</v>
      </c>
      <c r="C1153" t="s">
        <v>610</v>
      </c>
      <c r="D1153" t="str">
        <f>A1153&amp;VLOOKUP("key_separator", Keys!$B:$C, 2, FALSE)&amp;B1153&amp;VLOOKUP("key_separator", Keys!$B:$C, 2, FALSE)&amp;C1153</f>
        <v>ME|wind|exports</v>
      </c>
      <c r="E1153" s="17">
        <v>0</v>
      </c>
      <c r="F1153" s="17">
        <v>0</v>
      </c>
      <c r="G1153" s="17">
        <v>0</v>
      </c>
      <c r="H1153" s="17">
        <v>0</v>
      </c>
      <c r="I1153" s="17">
        <v>0</v>
      </c>
      <c r="J1153" s="17">
        <v>0</v>
      </c>
      <c r="K1153" s="17">
        <v>0</v>
      </c>
      <c r="L1153" s="17">
        <v>0</v>
      </c>
      <c r="M1153" s="17">
        <v>0</v>
      </c>
      <c r="N1153" s="17">
        <v>0</v>
      </c>
      <c r="O1153" s="17">
        <v>0</v>
      </c>
      <c r="P1153" s="17">
        <v>0</v>
      </c>
      <c r="Q1153" s="17">
        <v>0</v>
      </c>
      <c r="R1153" s="17">
        <v>0</v>
      </c>
      <c r="S1153" s="17">
        <v>0</v>
      </c>
      <c r="T1153" s="17">
        <v>0</v>
      </c>
      <c r="U1153" s="17">
        <v>0</v>
      </c>
      <c r="V1153" s="17">
        <v>0</v>
      </c>
      <c r="W1153" s="17">
        <v>0</v>
      </c>
      <c r="X1153" s="17">
        <v>0</v>
      </c>
      <c r="Y1153" s="17">
        <v>0</v>
      </c>
      <c r="Z1153" s="17">
        <v>0</v>
      </c>
      <c r="AA1153" s="17">
        <v>0</v>
      </c>
      <c r="AB1153" s="17">
        <v>0</v>
      </c>
      <c r="AC1153" s="17">
        <v>0</v>
      </c>
      <c r="AD1153" s="17">
        <v>0</v>
      </c>
    </row>
    <row r="1154" spans="1:30" x14ac:dyDescent="0.25">
      <c r="A1154" t="s">
        <v>349</v>
      </c>
      <c r="B1154" t="s">
        <v>6632</v>
      </c>
      <c r="C1154" t="s">
        <v>605</v>
      </c>
      <c r="D1154" t="str">
        <f>A1154&amp;VLOOKUP("key_separator", Keys!$B:$C, 2, FALSE)&amp;B1154&amp;VLOOKUP("key_separator", Keys!$B:$C, 2, FALSE)&amp;C1154</f>
        <v>ME|solar|production</v>
      </c>
      <c r="E1154" s="17">
        <v>0</v>
      </c>
      <c r="F1154" s="17">
        <v>0</v>
      </c>
      <c r="G1154" s="17">
        <v>0</v>
      </c>
      <c r="H1154" s="17">
        <v>0</v>
      </c>
      <c r="I1154" s="17">
        <v>0</v>
      </c>
      <c r="J1154" s="17">
        <v>0</v>
      </c>
      <c r="K1154" s="17">
        <v>0</v>
      </c>
      <c r="L1154" s="17">
        <v>0</v>
      </c>
      <c r="M1154" s="17">
        <v>0</v>
      </c>
      <c r="N1154" s="17">
        <v>0</v>
      </c>
      <c r="O1154" s="17">
        <v>0</v>
      </c>
      <c r="P1154" s="17">
        <v>0</v>
      </c>
      <c r="Q1154" s="17">
        <v>0</v>
      </c>
      <c r="R1154" s="17">
        <v>0</v>
      </c>
      <c r="S1154" s="17">
        <v>0</v>
      </c>
      <c r="T1154" s="17">
        <v>0</v>
      </c>
      <c r="U1154" s="17">
        <v>0</v>
      </c>
      <c r="V1154" s="17">
        <v>0</v>
      </c>
      <c r="W1154" s="17">
        <v>0</v>
      </c>
      <c r="X1154" s="17">
        <v>0</v>
      </c>
      <c r="Y1154" s="17">
        <v>0</v>
      </c>
      <c r="Z1154" s="17">
        <v>0</v>
      </c>
      <c r="AA1154" s="17">
        <v>0</v>
      </c>
      <c r="AB1154" s="17">
        <v>0</v>
      </c>
      <c r="AC1154" s="17">
        <v>0</v>
      </c>
      <c r="AD1154" s="17">
        <v>0</v>
      </c>
    </row>
    <row r="1155" spans="1:30" x14ac:dyDescent="0.25">
      <c r="A1155" t="s">
        <v>349</v>
      </c>
      <c r="B1155" t="s">
        <v>6632</v>
      </c>
      <c r="C1155" t="s">
        <v>608</v>
      </c>
      <c r="D1155" t="str">
        <f>A1155&amp;VLOOKUP("key_separator", Keys!$B:$C, 2, FALSE)&amp;B1155&amp;VLOOKUP("key_separator", Keys!$B:$C, 2, FALSE)&amp;C1155</f>
        <v>ME|solar|imports</v>
      </c>
      <c r="E1155" s="17">
        <v>0</v>
      </c>
      <c r="F1155" s="17">
        <v>0</v>
      </c>
      <c r="G1155" s="17">
        <v>0</v>
      </c>
      <c r="H1155" s="17">
        <v>0</v>
      </c>
      <c r="I1155" s="17">
        <v>0</v>
      </c>
      <c r="J1155" s="17">
        <v>0</v>
      </c>
      <c r="K1155" s="17">
        <v>0</v>
      </c>
      <c r="L1155" s="17">
        <v>0</v>
      </c>
      <c r="M1155" s="17">
        <v>0</v>
      </c>
      <c r="N1155" s="17">
        <v>0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7">
        <v>0</v>
      </c>
      <c r="U1155" s="17">
        <v>0</v>
      </c>
      <c r="V1155" s="17">
        <v>0</v>
      </c>
      <c r="W1155" s="17">
        <v>0</v>
      </c>
      <c r="X1155" s="17">
        <v>0</v>
      </c>
      <c r="Y1155" s="17">
        <v>0</v>
      </c>
      <c r="Z1155" s="17">
        <v>0</v>
      </c>
      <c r="AA1155" s="17">
        <v>0</v>
      </c>
      <c r="AB1155" s="17">
        <v>0</v>
      </c>
      <c r="AC1155" s="17">
        <v>0</v>
      </c>
      <c r="AD1155" s="17">
        <v>0</v>
      </c>
    </row>
    <row r="1156" spans="1:30" x14ac:dyDescent="0.25">
      <c r="A1156" t="s">
        <v>349</v>
      </c>
      <c r="B1156" t="s">
        <v>6632</v>
      </c>
      <c r="C1156" t="s">
        <v>610</v>
      </c>
      <c r="D1156" t="str">
        <f>A1156&amp;VLOOKUP("key_separator", Keys!$B:$C, 2, FALSE)&amp;B1156&amp;VLOOKUP("key_separator", Keys!$B:$C, 2, FALSE)&amp;C1156</f>
        <v>ME|solar|exports</v>
      </c>
      <c r="E1156" s="17">
        <v>0</v>
      </c>
      <c r="F1156" s="17">
        <v>0</v>
      </c>
      <c r="G1156" s="17">
        <v>0</v>
      </c>
      <c r="H1156" s="17">
        <v>0</v>
      </c>
      <c r="I1156" s="17">
        <v>0</v>
      </c>
      <c r="J1156" s="17">
        <v>0</v>
      </c>
      <c r="K1156" s="17">
        <v>0</v>
      </c>
      <c r="L1156" s="17">
        <v>0</v>
      </c>
      <c r="M1156" s="17">
        <v>0</v>
      </c>
      <c r="N1156" s="17">
        <v>0</v>
      </c>
      <c r="O1156" s="17">
        <v>0</v>
      </c>
      <c r="P1156" s="17">
        <v>0</v>
      </c>
      <c r="Q1156" s="17">
        <v>0</v>
      </c>
      <c r="R1156" s="17">
        <v>0</v>
      </c>
      <c r="S1156" s="17">
        <v>0</v>
      </c>
      <c r="T1156" s="17">
        <v>0</v>
      </c>
      <c r="U1156" s="17">
        <v>0</v>
      </c>
      <c r="V1156" s="17">
        <v>0</v>
      </c>
      <c r="W1156" s="17">
        <v>0</v>
      </c>
      <c r="X1156" s="17">
        <v>0</v>
      </c>
      <c r="Y1156" s="17">
        <v>0</v>
      </c>
      <c r="Z1156" s="17">
        <v>0</v>
      </c>
      <c r="AA1156" s="17">
        <v>0</v>
      </c>
      <c r="AB1156" s="17">
        <v>0</v>
      </c>
      <c r="AC1156" s="17">
        <v>0</v>
      </c>
      <c r="AD1156" s="17">
        <v>0</v>
      </c>
    </row>
    <row r="1157" spans="1:30" x14ac:dyDescent="0.25">
      <c r="A1157" t="s">
        <v>349</v>
      </c>
      <c r="B1157" t="s">
        <v>6615</v>
      </c>
      <c r="C1157" t="s">
        <v>605</v>
      </c>
      <c r="D1157" t="str">
        <f>A1157&amp;VLOOKUP("key_separator", Keys!$B:$C, 2, FALSE)&amp;B1157&amp;VLOOKUP("key_separator", Keys!$B:$C, 2, FALSE)&amp;C1157</f>
        <v>ME|biomass|production</v>
      </c>
      <c r="E1157" s="17">
        <v>3584000000000</v>
      </c>
      <c r="F1157" s="17">
        <v>3584000000000</v>
      </c>
      <c r="G1157" s="17">
        <v>3584000000000</v>
      </c>
      <c r="H1157" s="17">
        <v>3584000000000</v>
      </c>
      <c r="I1157" s="17">
        <v>3584000000000</v>
      </c>
      <c r="J1157" s="17">
        <v>3584000000000</v>
      </c>
      <c r="K1157" s="17">
        <v>3584000000000</v>
      </c>
      <c r="L1157" s="17">
        <v>3584000000000</v>
      </c>
      <c r="M1157" s="17">
        <v>3584000000000</v>
      </c>
      <c r="N1157" s="17">
        <v>3584000000000</v>
      </c>
      <c r="O1157" s="17">
        <v>3584000000000</v>
      </c>
      <c r="P1157" s="17">
        <v>3584000000000</v>
      </c>
      <c r="Q1157" s="17">
        <v>3584000000000</v>
      </c>
      <c r="R1157" s="17">
        <v>3584000000000</v>
      </c>
      <c r="S1157" s="17">
        <v>3584000000000</v>
      </c>
      <c r="T1157" s="17">
        <v>3584000000000</v>
      </c>
      <c r="U1157" s="17">
        <v>3584000000000</v>
      </c>
      <c r="V1157" s="17">
        <v>3584000000000</v>
      </c>
      <c r="W1157" s="17">
        <v>3584000000000</v>
      </c>
      <c r="X1157" s="17">
        <v>3584000000000</v>
      </c>
      <c r="Y1157" s="17">
        <v>3584000000000</v>
      </c>
      <c r="Z1157" s="17">
        <v>3584000000000</v>
      </c>
      <c r="AA1157" s="17">
        <v>3584000000000</v>
      </c>
      <c r="AB1157" s="17">
        <v>3584000000000</v>
      </c>
      <c r="AC1157" s="17">
        <v>3584000000000</v>
      </c>
      <c r="AD1157" s="17">
        <v>3584000000000</v>
      </c>
    </row>
    <row r="1158" spans="1:30" x14ac:dyDescent="0.25">
      <c r="A1158" t="s">
        <v>349</v>
      </c>
      <c r="B1158" t="s">
        <v>6615</v>
      </c>
      <c r="C1158" t="s">
        <v>608</v>
      </c>
      <c r="D1158" t="str">
        <f>A1158&amp;VLOOKUP("key_separator", Keys!$B:$C, 2, FALSE)&amp;B1158&amp;VLOOKUP("key_separator", Keys!$B:$C, 2, FALSE)&amp;C1158</f>
        <v>ME|biomass|imports</v>
      </c>
      <c r="E1158" s="17">
        <v>52490500000000</v>
      </c>
      <c r="F1158" s="17">
        <v>40261700000000</v>
      </c>
      <c r="G1158" s="17">
        <v>38749900000000</v>
      </c>
      <c r="H1158" s="17">
        <v>38207400000000</v>
      </c>
      <c r="I1158" s="17">
        <v>38266300000000</v>
      </c>
      <c r="J1158" s="17">
        <v>37265000000000</v>
      </c>
      <c r="K1158" s="17">
        <v>35871700000000</v>
      </c>
      <c r="L1158" s="17">
        <v>34966800000000</v>
      </c>
      <c r="M1158" s="17">
        <v>34554400000000</v>
      </c>
      <c r="N1158" s="17">
        <v>34461500000000</v>
      </c>
      <c r="O1158" s="17">
        <v>34732900000000</v>
      </c>
      <c r="P1158" s="17">
        <v>35102100000000</v>
      </c>
      <c r="Q1158" s="17">
        <v>35418500000000</v>
      </c>
      <c r="R1158" s="17">
        <v>35953900000000</v>
      </c>
      <c r="S1158" s="17">
        <v>36428500000000</v>
      </c>
      <c r="T1158" s="17">
        <v>36701000000000</v>
      </c>
      <c r="U1158" s="17">
        <v>36391100000000</v>
      </c>
      <c r="V1158" s="17">
        <v>36327300000000</v>
      </c>
      <c r="W1158" s="17">
        <v>35745800000000</v>
      </c>
      <c r="X1158" s="17">
        <v>35319600000000</v>
      </c>
      <c r="Y1158" s="17">
        <v>35740900000000</v>
      </c>
      <c r="Z1158" s="17">
        <v>36147600000000</v>
      </c>
      <c r="AA1158" s="17">
        <v>36654100000000</v>
      </c>
      <c r="AB1158" s="17">
        <v>37117000000000</v>
      </c>
      <c r="AC1158" s="17">
        <v>37775500000000</v>
      </c>
      <c r="AD1158" s="17">
        <v>38380200000000</v>
      </c>
    </row>
    <row r="1159" spans="1:30" x14ac:dyDescent="0.25">
      <c r="A1159" t="s">
        <v>349</v>
      </c>
      <c r="B1159" t="s">
        <v>6615</v>
      </c>
      <c r="C1159" t="s">
        <v>610</v>
      </c>
      <c r="D1159" t="str">
        <f>A1159&amp;VLOOKUP("key_separator", Keys!$B:$C, 2, FALSE)&amp;B1159&amp;VLOOKUP("key_separator", Keys!$B:$C, 2, FALSE)&amp;C1159</f>
        <v>ME|biomass|exports</v>
      </c>
      <c r="E1159" s="17">
        <v>0</v>
      </c>
      <c r="F1159" s="17">
        <v>0</v>
      </c>
      <c r="G1159" s="17">
        <v>0</v>
      </c>
      <c r="H1159" s="17">
        <v>0</v>
      </c>
      <c r="I1159" s="17">
        <v>0</v>
      </c>
      <c r="J1159" s="17">
        <v>0</v>
      </c>
      <c r="K1159" s="17">
        <v>0</v>
      </c>
      <c r="L1159" s="17">
        <v>0</v>
      </c>
      <c r="M1159" s="17">
        <v>0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7">
        <v>0</v>
      </c>
      <c r="U1159" s="17">
        <v>0</v>
      </c>
      <c r="V1159" s="17">
        <v>0</v>
      </c>
      <c r="W1159" s="17">
        <v>0</v>
      </c>
      <c r="X1159" s="17">
        <v>0</v>
      </c>
      <c r="Y1159" s="17">
        <v>0</v>
      </c>
      <c r="Z1159" s="17">
        <v>0</v>
      </c>
      <c r="AA1159" s="17">
        <v>0</v>
      </c>
      <c r="AB1159" s="17">
        <v>0</v>
      </c>
      <c r="AC1159" s="17">
        <v>0</v>
      </c>
      <c r="AD1159" s="17">
        <v>0</v>
      </c>
    </row>
    <row r="1160" spans="1:30" x14ac:dyDescent="0.25">
      <c r="A1160" t="s">
        <v>349</v>
      </c>
      <c r="B1160" t="s">
        <v>6616</v>
      </c>
      <c r="C1160" t="s">
        <v>605</v>
      </c>
      <c r="D1160" t="str">
        <f>A1160&amp;VLOOKUP("key_separator", Keys!$B:$C, 2, FALSE)&amp;B1160&amp;VLOOKUP("key_separator", Keys!$B:$C, 2, FALSE)&amp;C1160</f>
        <v>ME|petroleum gasoline|production</v>
      </c>
      <c r="E1160" s="17">
        <v>0</v>
      </c>
      <c r="F1160" s="17">
        <v>0</v>
      </c>
      <c r="G1160" s="17">
        <v>0</v>
      </c>
      <c r="H1160" s="17">
        <v>0</v>
      </c>
      <c r="I1160" s="17">
        <v>0</v>
      </c>
      <c r="J1160" s="17">
        <v>0</v>
      </c>
      <c r="K1160" s="17">
        <v>0</v>
      </c>
      <c r="L1160" s="17">
        <v>0</v>
      </c>
      <c r="M1160" s="17">
        <v>0</v>
      </c>
      <c r="N1160" s="17">
        <v>0</v>
      </c>
      <c r="O1160" s="17">
        <v>0</v>
      </c>
      <c r="P1160" s="17">
        <v>0</v>
      </c>
      <c r="Q1160" s="17">
        <v>0</v>
      </c>
      <c r="R1160" s="17">
        <v>0</v>
      </c>
      <c r="S1160" s="17">
        <v>0</v>
      </c>
      <c r="T1160" s="17">
        <v>0</v>
      </c>
      <c r="U1160" s="17">
        <v>0</v>
      </c>
      <c r="V1160" s="17">
        <v>0</v>
      </c>
      <c r="W1160" s="17">
        <v>0</v>
      </c>
      <c r="X1160" s="17">
        <v>0</v>
      </c>
      <c r="Y1160" s="17">
        <v>0</v>
      </c>
      <c r="Z1160" s="17">
        <v>0</v>
      </c>
      <c r="AA1160" s="17">
        <v>0</v>
      </c>
      <c r="AB1160" s="17">
        <v>0</v>
      </c>
      <c r="AC1160" s="17">
        <v>0</v>
      </c>
      <c r="AD1160" s="17">
        <v>0</v>
      </c>
    </row>
    <row r="1161" spans="1:30" x14ac:dyDescent="0.25">
      <c r="A1161" t="s">
        <v>349</v>
      </c>
      <c r="B1161" t="s">
        <v>6616</v>
      </c>
      <c r="C1161" t="s">
        <v>608</v>
      </c>
      <c r="D1161" t="str">
        <f>A1161&amp;VLOOKUP("key_separator", Keys!$B:$C, 2, FALSE)&amp;B1161&amp;VLOOKUP("key_separator", Keys!$B:$C, 2, FALSE)&amp;C1161</f>
        <v>ME|petroleum gasoline|imports</v>
      </c>
      <c r="E1161" s="17">
        <v>69265700000000</v>
      </c>
      <c r="F1161" s="17">
        <v>66751700000000</v>
      </c>
      <c r="G1161" s="17">
        <v>64586700000000</v>
      </c>
      <c r="H1161" s="17">
        <v>62443800000000</v>
      </c>
      <c r="I1161" s="17">
        <v>60470100000000</v>
      </c>
      <c r="J1161" s="17">
        <v>58581700000000</v>
      </c>
      <c r="K1161" s="17">
        <v>56925500000000</v>
      </c>
      <c r="L1161" s="17">
        <v>55338600000000</v>
      </c>
      <c r="M1161" s="17">
        <v>53700000000000</v>
      </c>
      <c r="N1161" s="17">
        <v>52103300000000</v>
      </c>
      <c r="O1161" s="17">
        <v>50461300000000</v>
      </c>
      <c r="P1161" s="17">
        <v>48858300000000</v>
      </c>
      <c r="Q1161" s="17">
        <v>47289900000000</v>
      </c>
      <c r="R1161" s="17">
        <v>45742700000000</v>
      </c>
      <c r="S1161" s="17">
        <v>44213400000000</v>
      </c>
      <c r="T1161" s="17">
        <v>42662400000000</v>
      </c>
      <c r="U1161" s="17">
        <v>41078700000000</v>
      </c>
      <c r="V1161" s="17">
        <v>39882800000000</v>
      </c>
      <c r="W1161" s="17">
        <v>38527800000000</v>
      </c>
      <c r="X1161" s="17">
        <v>37171300000000</v>
      </c>
      <c r="Y1161" s="17">
        <v>35850800000000</v>
      </c>
      <c r="Z1161" s="17">
        <v>34570100000000</v>
      </c>
      <c r="AA1161" s="17">
        <v>33314300000000</v>
      </c>
      <c r="AB1161" s="17">
        <v>32113800000000</v>
      </c>
      <c r="AC1161" s="17">
        <v>30967800000000</v>
      </c>
      <c r="AD1161" s="17">
        <v>29904100000000</v>
      </c>
    </row>
    <row r="1162" spans="1:30" x14ac:dyDescent="0.25">
      <c r="A1162" t="s">
        <v>349</v>
      </c>
      <c r="B1162" t="s">
        <v>6616</v>
      </c>
      <c r="C1162" t="s">
        <v>610</v>
      </c>
      <c r="D1162" t="str">
        <f>A1162&amp;VLOOKUP("key_separator", Keys!$B:$C, 2, FALSE)&amp;B1162&amp;VLOOKUP("key_separator", Keys!$B:$C, 2, FALSE)&amp;C1162</f>
        <v>ME|petroleum gasoline|exports</v>
      </c>
      <c r="E1162" s="17">
        <v>0</v>
      </c>
      <c r="F1162" s="17">
        <v>0</v>
      </c>
      <c r="G1162" s="17">
        <v>0</v>
      </c>
      <c r="H1162" s="17">
        <v>0</v>
      </c>
      <c r="I1162" s="17">
        <v>0</v>
      </c>
      <c r="J1162" s="17">
        <v>0</v>
      </c>
      <c r="K1162" s="17">
        <v>0</v>
      </c>
      <c r="L1162" s="17">
        <v>0</v>
      </c>
      <c r="M1162" s="17">
        <v>0</v>
      </c>
      <c r="N1162" s="17">
        <v>0</v>
      </c>
      <c r="O1162" s="17">
        <v>0</v>
      </c>
      <c r="P1162" s="17">
        <v>0</v>
      </c>
      <c r="Q1162" s="17">
        <v>0</v>
      </c>
      <c r="R1162" s="17">
        <v>0</v>
      </c>
      <c r="S1162" s="17">
        <v>0</v>
      </c>
      <c r="T1162" s="17">
        <v>0</v>
      </c>
      <c r="U1162" s="17">
        <v>0</v>
      </c>
      <c r="V1162" s="17">
        <v>0</v>
      </c>
      <c r="W1162" s="17">
        <v>0</v>
      </c>
      <c r="X1162" s="17">
        <v>0</v>
      </c>
      <c r="Y1162" s="17">
        <v>0</v>
      </c>
      <c r="Z1162" s="17">
        <v>0</v>
      </c>
      <c r="AA1162" s="17">
        <v>0</v>
      </c>
      <c r="AB1162" s="17">
        <v>0</v>
      </c>
      <c r="AC1162" s="17">
        <v>0</v>
      </c>
      <c r="AD1162" s="17">
        <v>0</v>
      </c>
    </row>
    <row r="1163" spans="1:30" x14ac:dyDescent="0.25">
      <c r="A1163" t="s">
        <v>349</v>
      </c>
      <c r="B1163" t="s">
        <v>6617</v>
      </c>
      <c r="C1163" t="s">
        <v>605</v>
      </c>
      <c r="D1163" t="str">
        <f>A1163&amp;VLOOKUP("key_separator", Keys!$B:$C, 2, FALSE)&amp;B1163&amp;VLOOKUP("key_separator", Keys!$B:$C, 2, FALSE)&amp;C1163</f>
        <v>ME|petroleum diesel|production</v>
      </c>
      <c r="E1163" s="17">
        <v>0</v>
      </c>
      <c r="F1163" s="17">
        <v>0</v>
      </c>
      <c r="G1163" s="17">
        <v>0</v>
      </c>
      <c r="H1163" s="17">
        <v>0</v>
      </c>
      <c r="I1163" s="17">
        <v>0</v>
      </c>
      <c r="J1163" s="17">
        <v>0</v>
      </c>
      <c r="K1163" s="17">
        <v>0</v>
      </c>
      <c r="L1163" s="17">
        <v>0</v>
      </c>
      <c r="M1163" s="17">
        <v>0</v>
      </c>
      <c r="N1163" s="17">
        <v>0</v>
      </c>
      <c r="O1163" s="17">
        <v>0</v>
      </c>
      <c r="P1163" s="17">
        <v>0</v>
      </c>
      <c r="Q1163" s="17">
        <v>0</v>
      </c>
      <c r="R1163" s="17">
        <v>0</v>
      </c>
      <c r="S1163" s="17">
        <v>0</v>
      </c>
      <c r="T1163" s="17">
        <v>0</v>
      </c>
      <c r="U1163" s="17">
        <v>0</v>
      </c>
      <c r="V1163" s="17">
        <v>0</v>
      </c>
      <c r="W1163" s="17">
        <v>0</v>
      </c>
      <c r="X1163" s="17">
        <v>0</v>
      </c>
      <c r="Y1163" s="17">
        <v>0</v>
      </c>
      <c r="Z1163" s="17">
        <v>0</v>
      </c>
      <c r="AA1163" s="17">
        <v>0</v>
      </c>
      <c r="AB1163" s="17">
        <v>0</v>
      </c>
      <c r="AC1163" s="17">
        <v>0</v>
      </c>
      <c r="AD1163" s="17">
        <v>0</v>
      </c>
    </row>
    <row r="1164" spans="1:30" x14ac:dyDescent="0.25">
      <c r="A1164" t="s">
        <v>349</v>
      </c>
      <c r="B1164" t="s">
        <v>6617</v>
      </c>
      <c r="C1164" t="s">
        <v>608</v>
      </c>
      <c r="D1164" t="str">
        <f>A1164&amp;VLOOKUP("key_separator", Keys!$B:$C, 2, FALSE)&amp;B1164&amp;VLOOKUP("key_separator", Keys!$B:$C, 2, FALSE)&amp;C1164</f>
        <v>ME|petroleum diesel|imports</v>
      </c>
      <c r="E1164" s="17">
        <v>68699000000000</v>
      </c>
      <c r="F1164" s="17">
        <v>67353100000000</v>
      </c>
      <c r="G1164" s="17">
        <v>66801000000000</v>
      </c>
      <c r="H1164" s="17">
        <v>65983100000000</v>
      </c>
      <c r="I1164" s="17">
        <v>65099300000000</v>
      </c>
      <c r="J1164" s="17">
        <v>64369300000000</v>
      </c>
      <c r="K1164" s="17">
        <v>63742700000000</v>
      </c>
      <c r="L1164" s="17">
        <v>63159800000000</v>
      </c>
      <c r="M1164" s="17">
        <v>62489900000000</v>
      </c>
      <c r="N1164" s="17">
        <v>61915300000000</v>
      </c>
      <c r="O1164" s="17">
        <v>61421400000000</v>
      </c>
      <c r="P1164" s="17">
        <v>60907000000000</v>
      </c>
      <c r="Q1164" s="17">
        <v>60376700000000</v>
      </c>
      <c r="R1164" s="17">
        <v>59825600000000</v>
      </c>
      <c r="S1164" s="17">
        <v>59263000000000</v>
      </c>
      <c r="T1164" s="17">
        <v>58729500000000</v>
      </c>
      <c r="U1164" s="17">
        <v>58163900000000</v>
      </c>
      <c r="V1164" s="17">
        <v>57480400000000</v>
      </c>
      <c r="W1164" s="17">
        <v>56762400000000</v>
      </c>
      <c r="X1164" s="17">
        <v>56052300000000</v>
      </c>
      <c r="Y1164" s="17">
        <v>55442600000000</v>
      </c>
      <c r="Z1164" s="17">
        <v>54860000000000</v>
      </c>
      <c r="AA1164" s="17">
        <v>54298200000000</v>
      </c>
      <c r="AB1164" s="17">
        <v>53724400000000</v>
      </c>
      <c r="AC1164" s="17">
        <v>53165400000000</v>
      </c>
      <c r="AD1164" s="17">
        <v>52601600000000</v>
      </c>
    </row>
    <row r="1165" spans="1:30" x14ac:dyDescent="0.25">
      <c r="A1165" t="s">
        <v>349</v>
      </c>
      <c r="B1165" t="s">
        <v>6617</v>
      </c>
      <c r="C1165" t="s">
        <v>610</v>
      </c>
      <c r="D1165" t="str">
        <f>A1165&amp;VLOOKUP("key_separator", Keys!$B:$C, 2, FALSE)&amp;B1165&amp;VLOOKUP("key_separator", Keys!$B:$C, 2, FALSE)&amp;C1165</f>
        <v>ME|petroleum diesel|exports</v>
      </c>
      <c r="E1165" s="17">
        <v>0</v>
      </c>
      <c r="F1165" s="17">
        <v>0</v>
      </c>
      <c r="G1165" s="17">
        <v>0</v>
      </c>
      <c r="H1165" s="17">
        <v>0</v>
      </c>
      <c r="I1165" s="17">
        <v>0</v>
      </c>
      <c r="J1165" s="17">
        <v>0</v>
      </c>
      <c r="K1165" s="17">
        <v>0</v>
      </c>
      <c r="L1165" s="17">
        <v>0</v>
      </c>
      <c r="M1165" s="17">
        <v>0</v>
      </c>
      <c r="N1165" s="17">
        <v>0</v>
      </c>
      <c r="O1165" s="17">
        <v>0</v>
      </c>
      <c r="P1165" s="17">
        <v>0</v>
      </c>
      <c r="Q1165" s="17">
        <v>0</v>
      </c>
      <c r="R1165" s="17">
        <v>0</v>
      </c>
      <c r="S1165" s="17">
        <v>0</v>
      </c>
      <c r="T1165" s="17">
        <v>0</v>
      </c>
      <c r="U1165" s="17">
        <v>0</v>
      </c>
      <c r="V1165" s="17">
        <v>0</v>
      </c>
      <c r="W1165" s="17">
        <v>0</v>
      </c>
      <c r="X1165" s="17">
        <v>0</v>
      </c>
      <c r="Y1165" s="17">
        <v>0</v>
      </c>
      <c r="Z1165" s="17">
        <v>0</v>
      </c>
      <c r="AA1165" s="17">
        <v>0</v>
      </c>
      <c r="AB1165" s="17">
        <v>0</v>
      </c>
      <c r="AC1165" s="17">
        <v>0</v>
      </c>
      <c r="AD1165" s="17">
        <v>0</v>
      </c>
    </row>
    <row r="1166" spans="1:30" x14ac:dyDescent="0.25">
      <c r="A1166" t="s">
        <v>349</v>
      </c>
      <c r="B1166" t="s">
        <v>542</v>
      </c>
      <c r="C1166" t="s">
        <v>605</v>
      </c>
      <c r="D1166" t="str">
        <f>A1166&amp;VLOOKUP("key_separator", Keys!$B:$C, 2, FALSE)&amp;B1166&amp;VLOOKUP("key_separator", Keys!$B:$C, 2, FALSE)&amp;C1166</f>
        <v>ME|biofuel gasoline|production</v>
      </c>
      <c r="E1166" s="17">
        <v>0</v>
      </c>
      <c r="F1166" s="17">
        <v>0</v>
      </c>
      <c r="G1166" s="17">
        <v>0</v>
      </c>
      <c r="H1166" s="17">
        <v>0</v>
      </c>
      <c r="I1166" s="17">
        <v>0</v>
      </c>
      <c r="J1166" s="17">
        <v>0</v>
      </c>
      <c r="K1166" s="17">
        <v>0</v>
      </c>
      <c r="L1166" s="17">
        <v>0</v>
      </c>
      <c r="M1166" s="17">
        <v>0</v>
      </c>
      <c r="N1166" s="17">
        <v>0</v>
      </c>
      <c r="O1166" s="17">
        <v>0</v>
      </c>
      <c r="P1166" s="17">
        <v>0</v>
      </c>
      <c r="Q1166" s="17">
        <v>0</v>
      </c>
      <c r="R1166" s="17">
        <v>0</v>
      </c>
      <c r="S1166" s="17">
        <v>0</v>
      </c>
      <c r="T1166" s="17">
        <v>0</v>
      </c>
      <c r="U1166" s="17">
        <v>0</v>
      </c>
      <c r="V1166" s="17">
        <v>0</v>
      </c>
      <c r="W1166" s="17">
        <v>0</v>
      </c>
      <c r="X1166" s="17">
        <v>0</v>
      </c>
      <c r="Y1166" s="17">
        <v>0</v>
      </c>
      <c r="Z1166" s="17">
        <v>0</v>
      </c>
      <c r="AA1166" s="17">
        <v>0</v>
      </c>
      <c r="AB1166" s="17">
        <v>0</v>
      </c>
      <c r="AC1166" s="17">
        <v>0</v>
      </c>
      <c r="AD1166" s="17">
        <v>0</v>
      </c>
    </row>
    <row r="1167" spans="1:30" x14ac:dyDescent="0.25">
      <c r="A1167" t="s">
        <v>349</v>
      </c>
      <c r="B1167" t="s">
        <v>542</v>
      </c>
      <c r="C1167" t="s">
        <v>608</v>
      </c>
      <c r="D1167" t="str">
        <f>A1167&amp;VLOOKUP("key_separator", Keys!$B:$C, 2, FALSE)&amp;B1167&amp;VLOOKUP("key_separator", Keys!$B:$C, 2, FALSE)&amp;C1167</f>
        <v>ME|biofuel gasoline|imports</v>
      </c>
      <c r="E1167" s="17">
        <v>4739090000000</v>
      </c>
      <c r="F1167" s="17">
        <v>4567430000000</v>
      </c>
      <c r="G1167" s="17">
        <v>4420930000000</v>
      </c>
      <c r="H1167" s="17">
        <v>4276410000000</v>
      </c>
      <c r="I1167" s="17">
        <v>4143280000000</v>
      </c>
      <c r="J1167" s="17">
        <v>4015710000000</v>
      </c>
      <c r="K1167" s="17">
        <v>3904030000000</v>
      </c>
      <c r="L1167" s="17">
        <v>3796890000000</v>
      </c>
      <c r="M1167" s="17">
        <v>3685920000000</v>
      </c>
      <c r="N1167" s="17">
        <v>3577730000000</v>
      </c>
      <c r="O1167" s="17">
        <v>3466200000000</v>
      </c>
      <c r="P1167" s="17">
        <v>3357590000000</v>
      </c>
      <c r="Q1167" s="17">
        <v>3251340000000</v>
      </c>
      <c r="R1167" s="17">
        <v>3146520000000</v>
      </c>
      <c r="S1167" s="17">
        <v>3042900000000</v>
      </c>
      <c r="T1167" s="17">
        <v>2937710000000</v>
      </c>
      <c r="U1167" s="17">
        <v>2830230000000</v>
      </c>
      <c r="V1167" s="17">
        <v>2749860000000</v>
      </c>
      <c r="W1167" s="17">
        <v>2658300000000</v>
      </c>
      <c r="X1167" s="17">
        <v>2566610000000</v>
      </c>
      <c r="Y1167" s="17">
        <v>2477420000000</v>
      </c>
      <c r="Z1167" s="17">
        <v>2391000000000</v>
      </c>
      <c r="AA1167" s="17">
        <v>2306340000000</v>
      </c>
      <c r="AB1167" s="17">
        <v>2225530000000</v>
      </c>
      <c r="AC1167" s="17">
        <v>2148540000000</v>
      </c>
      <c r="AD1167" s="17">
        <v>2077290000000</v>
      </c>
    </row>
    <row r="1168" spans="1:30" x14ac:dyDescent="0.25">
      <c r="A1168" t="s">
        <v>349</v>
      </c>
      <c r="B1168" t="s">
        <v>542</v>
      </c>
      <c r="C1168" t="s">
        <v>610</v>
      </c>
      <c r="D1168" t="str">
        <f>A1168&amp;VLOOKUP("key_separator", Keys!$B:$C, 2, FALSE)&amp;B1168&amp;VLOOKUP("key_separator", Keys!$B:$C, 2, FALSE)&amp;C1168</f>
        <v>ME|biofuel gasoline|exports</v>
      </c>
      <c r="E1168" s="17">
        <v>0</v>
      </c>
      <c r="F1168" s="17">
        <v>0</v>
      </c>
      <c r="G1168" s="17">
        <v>0</v>
      </c>
      <c r="H1168" s="17">
        <v>0</v>
      </c>
      <c r="I1168" s="17">
        <v>0</v>
      </c>
      <c r="J1168" s="17">
        <v>0</v>
      </c>
      <c r="K1168" s="17">
        <v>0</v>
      </c>
      <c r="L1168" s="17">
        <v>0</v>
      </c>
      <c r="M1168" s="17">
        <v>0</v>
      </c>
      <c r="N1168" s="17">
        <v>0</v>
      </c>
      <c r="O1168" s="17">
        <v>0</v>
      </c>
      <c r="P1168" s="17">
        <v>0</v>
      </c>
      <c r="Q1168" s="17">
        <v>0</v>
      </c>
      <c r="R1168" s="17">
        <v>0</v>
      </c>
      <c r="S1168" s="17">
        <v>0</v>
      </c>
      <c r="T1168" s="17">
        <v>0</v>
      </c>
      <c r="U1168" s="17">
        <v>0</v>
      </c>
      <c r="V1168" s="17">
        <v>0</v>
      </c>
      <c r="W1168" s="17">
        <v>0</v>
      </c>
      <c r="X1168" s="17">
        <v>0</v>
      </c>
      <c r="Y1168" s="17">
        <v>0</v>
      </c>
      <c r="Z1168" s="17">
        <v>0</v>
      </c>
      <c r="AA1168" s="17">
        <v>0</v>
      </c>
      <c r="AB1168" s="17">
        <v>0</v>
      </c>
      <c r="AC1168" s="17">
        <v>0</v>
      </c>
      <c r="AD1168" s="17">
        <v>0</v>
      </c>
    </row>
    <row r="1169" spans="1:30" x14ac:dyDescent="0.25">
      <c r="A1169" t="s">
        <v>349</v>
      </c>
      <c r="B1169" t="s">
        <v>545</v>
      </c>
      <c r="C1169" t="s">
        <v>605</v>
      </c>
      <c r="D1169" t="str">
        <f>A1169&amp;VLOOKUP("key_separator", Keys!$B:$C, 2, FALSE)&amp;B1169&amp;VLOOKUP("key_separator", Keys!$B:$C, 2, FALSE)&amp;C1169</f>
        <v>ME|biofuel diesel|production</v>
      </c>
      <c r="E1169" s="17">
        <v>183848000000</v>
      </c>
      <c r="F1169" s="17">
        <v>218386000000</v>
      </c>
      <c r="G1169" s="17">
        <v>209979000000</v>
      </c>
      <c r="H1169" s="17">
        <v>216090000000</v>
      </c>
      <c r="I1169" s="17">
        <v>218991000000</v>
      </c>
      <c r="J1169" s="17">
        <v>181755000000</v>
      </c>
      <c r="K1169" s="17">
        <v>190234000000</v>
      </c>
      <c r="L1169" s="17">
        <v>193943000000</v>
      </c>
      <c r="M1169" s="17">
        <v>202736000000</v>
      </c>
      <c r="N1169" s="17">
        <v>206215000000</v>
      </c>
      <c r="O1169" s="17">
        <v>209136000000</v>
      </c>
      <c r="P1169" s="17">
        <v>196470000000</v>
      </c>
      <c r="Q1169" s="17">
        <v>205641000000</v>
      </c>
      <c r="R1169" s="17">
        <v>203672000000</v>
      </c>
      <c r="S1169" s="17">
        <v>200588000000</v>
      </c>
      <c r="T1169" s="17">
        <v>197448000000</v>
      </c>
      <c r="U1169" s="17">
        <v>193981000000</v>
      </c>
      <c r="V1169" s="17">
        <v>190540000000</v>
      </c>
      <c r="W1169" s="17">
        <v>186946000000</v>
      </c>
      <c r="X1169" s="17">
        <v>183195000000</v>
      </c>
      <c r="Y1169" s="17">
        <v>179285000000</v>
      </c>
      <c r="Z1169" s="17">
        <v>175213000000</v>
      </c>
      <c r="AA1169" s="17">
        <v>171582000000</v>
      </c>
      <c r="AB1169" s="17">
        <v>167174000000</v>
      </c>
      <c r="AC1169" s="17">
        <v>162594000000</v>
      </c>
      <c r="AD1169" s="17">
        <v>157837000000</v>
      </c>
    </row>
    <row r="1170" spans="1:30" x14ac:dyDescent="0.25">
      <c r="A1170" t="s">
        <v>349</v>
      </c>
      <c r="B1170" t="s">
        <v>545</v>
      </c>
      <c r="C1170" t="s">
        <v>608</v>
      </c>
      <c r="D1170" t="str">
        <f>A1170&amp;VLOOKUP("key_separator", Keys!$B:$C, 2, FALSE)&amp;B1170&amp;VLOOKUP("key_separator", Keys!$B:$C, 2, FALSE)&amp;C1170</f>
        <v>ME|biofuel diesel|imports</v>
      </c>
      <c r="E1170" s="17">
        <v>260871000000</v>
      </c>
      <c r="F1170" s="17">
        <v>226228000000</v>
      </c>
      <c r="G1170" s="17">
        <v>235567000000</v>
      </c>
      <c r="H1170" s="17">
        <v>229374000000</v>
      </c>
      <c r="I1170" s="17">
        <v>225062000000</v>
      </c>
      <c r="J1170" s="17">
        <v>261492000000</v>
      </c>
      <c r="K1170" s="17">
        <v>251641000000</v>
      </c>
      <c r="L1170" s="17">
        <v>245968000000</v>
      </c>
      <c r="M1170" s="17">
        <v>233914000000</v>
      </c>
      <c r="N1170" s="17">
        <v>227377000000</v>
      </c>
      <c r="O1170" s="17">
        <v>221005000000</v>
      </c>
      <c r="P1170" s="17">
        <v>229772000000</v>
      </c>
      <c r="Q1170" s="17">
        <v>216212000000</v>
      </c>
      <c r="R1170" s="17">
        <v>213370000000</v>
      </c>
      <c r="S1170" s="17">
        <v>211342000000</v>
      </c>
      <c r="T1170" s="17">
        <v>210049000000</v>
      </c>
      <c r="U1170" s="17">
        <v>208866000000</v>
      </c>
      <c r="V1170" s="17">
        <v>205856000000</v>
      </c>
      <c r="W1170" s="17">
        <v>202401000000</v>
      </c>
      <c r="X1170" s="17">
        <v>199044000000</v>
      </c>
      <c r="Y1170" s="17">
        <v>197390000000</v>
      </c>
      <c r="Z1170" s="17">
        <v>196259000000</v>
      </c>
      <c r="AA1170" s="17">
        <v>195081000000</v>
      </c>
      <c r="AB1170" s="17">
        <v>194365000000</v>
      </c>
      <c r="AC1170" s="17">
        <v>193992000000</v>
      </c>
      <c r="AD1170" s="17">
        <v>193920000000</v>
      </c>
    </row>
    <row r="1171" spans="1:30" x14ac:dyDescent="0.25">
      <c r="A1171" t="s">
        <v>349</v>
      </c>
      <c r="B1171" t="s">
        <v>545</v>
      </c>
      <c r="C1171" t="s">
        <v>610</v>
      </c>
      <c r="D1171" t="str">
        <f>A1171&amp;VLOOKUP("key_separator", Keys!$B:$C, 2, FALSE)&amp;B1171&amp;VLOOKUP("key_separator", Keys!$B:$C, 2, FALSE)&amp;C1171</f>
        <v>ME|biofuel diesel|exports</v>
      </c>
      <c r="E1171" s="17">
        <v>0</v>
      </c>
      <c r="F1171" s="17">
        <v>0</v>
      </c>
      <c r="G1171" s="17">
        <v>0</v>
      </c>
      <c r="H1171" s="17">
        <v>0</v>
      </c>
      <c r="I1171" s="17">
        <v>0</v>
      </c>
      <c r="J1171" s="17">
        <v>0</v>
      </c>
      <c r="K1171" s="17">
        <v>0</v>
      </c>
      <c r="L1171" s="17">
        <v>0</v>
      </c>
      <c r="M1171" s="17">
        <v>0</v>
      </c>
      <c r="N1171" s="17">
        <v>0</v>
      </c>
      <c r="O1171" s="17">
        <v>0</v>
      </c>
      <c r="P1171" s="17">
        <v>0</v>
      </c>
      <c r="Q1171" s="17">
        <v>0</v>
      </c>
      <c r="R1171" s="17">
        <v>0</v>
      </c>
      <c r="S1171" s="17">
        <v>0</v>
      </c>
      <c r="T1171" s="17">
        <v>0</v>
      </c>
      <c r="U1171" s="17">
        <v>0</v>
      </c>
      <c r="V1171" s="17">
        <v>0</v>
      </c>
      <c r="W1171" s="17">
        <v>0</v>
      </c>
      <c r="X1171" s="17">
        <v>0</v>
      </c>
      <c r="Y1171" s="17">
        <v>0</v>
      </c>
      <c r="Z1171" s="17">
        <v>0</v>
      </c>
      <c r="AA1171" s="17">
        <v>0</v>
      </c>
      <c r="AB1171" s="17">
        <v>0</v>
      </c>
      <c r="AC1171" s="17">
        <v>0</v>
      </c>
      <c r="AD1171" s="17">
        <v>0</v>
      </c>
    </row>
    <row r="1172" spans="1:30" x14ac:dyDescent="0.25">
      <c r="A1172" t="s">
        <v>349</v>
      </c>
      <c r="B1172" t="s">
        <v>6618</v>
      </c>
      <c r="C1172" t="s">
        <v>605</v>
      </c>
      <c r="D1172" t="str">
        <f>A1172&amp;VLOOKUP("key_separator", Keys!$B:$C, 2, FALSE)&amp;B1172&amp;VLOOKUP("key_separator", Keys!$B:$C, 2, FALSE)&amp;C1172</f>
        <v>ME|jet fuel or kerosene|production</v>
      </c>
      <c r="E1172" s="17">
        <v>0</v>
      </c>
      <c r="F1172" s="17">
        <v>0</v>
      </c>
      <c r="G1172" s="17">
        <v>0</v>
      </c>
      <c r="H1172" s="17">
        <v>0</v>
      </c>
      <c r="I1172" s="17">
        <v>0</v>
      </c>
      <c r="J1172" s="17">
        <v>0</v>
      </c>
      <c r="K1172" s="17">
        <v>0</v>
      </c>
      <c r="L1172" s="17">
        <v>0</v>
      </c>
      <c r="M1172" s="17">
        <v>0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7">
        <v>0</v>
      </c>
      <c r="U1172" s="17">
        <v>0</v>
      </c>
      <c r="V1172" s="17">
        <v>0</v>
      </c>
      <c r="W1172" s="17">
        <v>0</v>
      </c>
      <c r="X1172" s="17">
        <v>0</v>
      </c>
      <c r="Y1172" s="17">
        <v>0</v>
      </c>
      <c r="Z1172" s="17">
        <v>0</v>
      </c>
      <c r="AA1172" s="17">
        <v>0</v>
      </c>
      <c r="AB1172" s="17">
        <v>0</v>
      </c>
      <c r="AC1172" s="17">
        <v>0</v>
      </c>
      <c r="AD1172" s="17">
        <v>0</v>
      </c>
    </row>
    <row r="1173" spans="1:30" x14ac:dyDescent="0.25">
      <c r="A1173" t="s">
        <v>349</v>
      </c>
      <c r="B1173" t="s">
        <v>6618</v>
      </c>
      <c r="C1173" t="s">
        <v>608</v>
      </c>
      <c r="D1173" t="str">
        <f>A1173&amp;VLOOKUP("key_separator", Keys!$B:$C, 2, FALSE)&amp;B1173&amp;VLOOKUP("key_separator", Keys!$B:$C, 2, FALSE)&amp;C1173</f>
        <v>ME|jet fuel or kerosene|imports</v>
      </c>
      <c r="E1173" s="17">
        <v>4350610000000</v>
      </c>
      <c r="F1173" s="17">
        <v>4466270000000</v>
      </c>
      <c r="G1173" s="17">
        <v>4456400000000</v>
      </c>
      <c r="H1173" s="17">
        <v>4379170000000</v>
      </c>
      <c r="I1173" s="17">
        <v>4329760000000</v>
      </c>
      <c r="J1173" s="17">
        <v>4339760000000</v>
      </c>
      <c r="K1173" s="17">
        <v>4309840000000</v>
      </c>
      <c r="L1173" s="17">
        <v>4314040000000</v>
      </c>
      <c r="M1173" s="17">
        <v>4311050000000</v>
      </c>
      <c r="N1173" s="17">
        <v>4339930000000</v>
      </c>
      <c r="O1173" s="17">
        <v>4364590000000</v>
      </c>
      <c r="P1173" s="17">
        <v>4379860000000</v>
      </c>
      <c r="Q1173" s="17">
        <v>4388870000000</v>
      </c>
      <c r="R1173" s="17">
        <v>4399000000000</v>
      </c>
      <c r="S1173" s="17">
        <v>4412410000000</v>
      </c>
      <c r="T1173" s="17">
        <v>4425380000000</v>
      </c>
      <c r="U1173" s="17">
        <v>4428450000000</v>
      </c>
      <c r="V1173" s="17">
        <v>4438930000000</v>
      </c>
      <c r="W1173" s="17">
        <v>4452860000000</v>
      </c>
      <c r="X1173" s="17">
        <v>4466600000000</v>
      </c>
      <c r="Y1173" s="17">
        <v>4478010000000</v>
      </c>
      <c r="Z1173" s="17">
        <v>4489220000000</v>
      </c>
      <c r="AA1173" s="17">
        <v>4488870000000</v>
      </c>
      <c r="AB1173" s="17">
        <v>4491050000000</v>
      </c>
      <c r="AC1173" s="17">
        <v>4486340000000</v>
      </c>
      <c r="AD1173" s="17">
        <v>4483780000000</v>
      </c>
    </row>
    <row r="1174" spans="1:30" x14ac:dyDescent="0.25">
      <c r="A1174" t="s">
        <v>349</v>
      </c>
      <c r="B1174" t="s">
        <v>6618</v>
      </c>
      <c r="C1174" t="s">
        <v>610</v>
      </c>
      <c r="D1174" t="str">
        <f>A1174&amp;VLOOKUP("key_separator", Keys!$B:$C, 2, FALSE)&amp;B1174&amp;VLOOKUP("key_separator", Keys!$B:$C, 2, FALSE)&amp;C1174</f>
        <v>ME|jet fuel or kerosene|exports</v>
      </c>
      <c r="E1174" s="17">
        <v>0</v>
      </c>
      <c r="F1174" s="17">
        <v>0</v>
      </c>
      <c r="G1174" s="17">
        <v>0</v>
      </c>
      <c r="H1174" s="17">
        <v>0</v>
      </c>
      <c r="I1174" s="17">
        <v>0</v>
      </c>
      <c r="J1174" s="17">
        <v>0</v>
      </c>
      <c r="K1174" s="17">
        <v>0</v>
      </c>
      <c r="L1174" s="17">
        <v>0</v>
      </c>
      <c r="M1174" s="17">
        <v>0</v>
      </c>
      <c r="N1174" s="17">
        <v>0</v>
      </c>
      <c r="O1174" s="17">
        <v>0</v>
      </c>
      <c r="P1174" s="17">
        <v>0</v>
      </c>
      <c r="Q1174" s="17">
        <v>0</v>
      </c>
      <c r="R1174" s="17">
        <v>0</v>
      </c>
      <c r="S1174" s="17">
        <v>0</v>
      </c>
      <c r="T1174" s="17">
        <v>0</v>
      </c>
      <c r="U1174" s="17">
        <v>0</v>
      </c>
      <c r="V1174" s="17">
        <v>0</v>
      </c>
      <c r="W1174" s="17">
        <v>0</v>
      </c>
      <c r="X1174" s="17">
        <v>0</v>
      </c>
      <c r="Y1174" s="17">
        <v>0</v>
      </c>
      <c r="Z1174" s="17">
        <v>0</v>
      </c>
      <c r="AA1174" s="17">
        <v>0</v>
      </c>
      <c r="AB1174" s="17">
        <v>0</v>
      </c>
      <c r="AC1174" s="17">
        <v>0</v>
      </c>
      <c r="AD1174" s="17">
        <v>0</v>
      </c>
    </row>
    <row r="1175" spans="1:30" x14ac:dyDescent="0.25">
      <c r="A1175" t="s">
        <v>349</v>
      </c>
      <c r="B1175" t="s">
        <v>6633</v>
      </c>
      <c r="C1175" t="s">
        <v>605</v>
      </c>
      <c r="D1175" t="str">
        <f>A1175&amp;VLOOKUP("key_separator", Keys!$B:$C, 2, FALSE)&amp;B1175&amp;VLOOKUP("key_separator", Keys!$B:$C, 2, FALSE)&amp;C1175</f>
        <v>ME|heat|production</v>
      </c>
      <c r="E1175" s="17">
        <v>0</v>
      </c>
      <c r="F1175" s="17">
        <v>0</v>
      </c>
      <c r="G1175" s="17">
        <v>0</v>
      </c>
      <c r="H1175" s="17">
        <v>0</v>
      </c>
      <c r="I1175" s="17">
        <v>0</v>
      </c>
      <c r="J1175" s="17">
        <v>0</v>
      </c>
      <c r="K1175" s="17">
        <v>0</v>
      </c>
      <c r="L1175" s="17">
        <v>0</v>
      </c>
      <c r="M1175" s="17">
        <v>0</v>
      </c>
      <c r="N1175" s="17">
        <v>0</v>
      </c>
      <c r="O1175" s="17">
        <v>0</v>
      </c>
      <c r="P1175" s="17">
        <v>0</v>
      </c>
      <c r="Q1175" s="17">
        <v>0</v>
      </c>
      <c r="R1175" s="17">
        <v>0</v>
      </c>
      <c r="S1175" s="17">
        <v>0</v>
      </c>
      <c r="T1175" s="17">
        <v>0</v>
      </c>
      <c r="U1175" s="17">
        <v>0</v>
      </c>
      <c r="V1175" s="17">
        <v>0</v>
      </c>
      <c r="W1175" s="17">
        <v>0</v>
      </c>
      <c r="X1175" s="17">
        <v>0</v>
      </c>
      <c r="Y1175" s="17">
        <v>0</v>
      </c>
      <c r="Z1175" s="17">
        <v>0</v>
      </c>
      <c r="AA1175" s="17">
        <v>0</v>
      </c>
      <c r="AB1175" s="17">
        <v>0</v>
      </c>
      <c r="AC1175" s="17">
        <v>0</v>
      </c>
      <c r="AD1175" s="17">
        <v>0</v>
      </c>
    </row>
    <row r="1176" spans="1:30" x14ac:dyDescent="0.25">
      <c r="A1176" t="s">
        <v>349</v>
      </c>
      <c r="B1176" t="s">
        <v>6633</v>
      </c>
      <c r="C1176" t="s">
        <v>608</v>
      </c>
      <c r="D1176" t="str">
        <f>A1176&amp;VLOOKUP("key_separator", Keys!$B:$C, 2, FALSE)&amp;B1176&amp;VLOOKUP("key_separator", Keys!$B:$C, 2, FALSE)&amp;C1176</f>
        <v>ME|heat|imports</v>
      </c>
      <c r="E1176" s="17">
        <v>0</v>
      </c>
      <c r="F1176" s="17">
        <v>0</v>
      </c>
      <c r="G1176" s="17">
        <v>0</v>
      </c>
      <c r="H1176" s="17">
        <v>0</v>
      </c>
      <c r="I1176" s="17">
        <v>0</v>
      </c>
      <c r="J1176" s="17">
        <v>0</v>
      </c>
      <c r="K1176" s="17">
        <v>0</v>
      </c>
      <c r="L1176" s="17">
        <v>0</v>
      </c>
      <c r="M1176" s="17">
        <v>0</v>
      </c>
      <c r="N1176" s="17">
        <v>0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7">
        <v>0</v>
      </c>
      <c r="U1176" s="17">
        <v>0</v>
      </c>
      <c r="V1176" s="17">
        <v>0</v>
      </c>
      <c r="W1176" s="17">
        <v>0</v>
      </c>
      <c r="X1176" s="17">
        <v>0</v>
      </c>
      <c r="Y1176" s="17">
        <v>0</v>
      </c>
      <c r="Z1176" s="17">
        <v>0</v>
      </c>
      <c r="AA1176" s="17">
        <v>0</v>
      </c>
      <c r="AB1176" s="17">
        <v>0</v>
      </c>
      <c r="AC1176" s="17">
        <v>0</v>
      </c>
      <c r="AD1176" s="17">
        <v>0</v>
      </c>
    </row>
    <row r="1177" spans="1:30" x14ac:dyDescent="0.25">
      <c r="A1177" t="s">
        <v>349</v>
      </c>
      <c r="B1177" t="s">
        <v>6633</v>
      </c>
      <c r="C1177" t="s">
        <v>610</v>
      </c>
      <c r="D1177" t="str">
        <f>A1177&amp;VLOOKUP("key_separator", Keys!$B:$C, 2, FALSE)&amp;B1177&amp;VLOOKUP("key_separator", Keys!$B:$C, 2, FALSE)&amp;C1177</f>
        <v>ME|heat|exports</v>
      </c>
      <c r="E1177" s="17">
        <v>0</v>
      </c>
      <c r="F1177" s="17">
        <v>0</v>
      </c>
      <c r="G1177" s="17">
        <v>0</v>
      </c>
      <c r="H1177" s="17">
        <v>0</v>
      </c>
      <c r="I1177" s="17">
        <v>0</v>
      </c>
      <c r="J1177" s="17">
        <v>0</v>
      </c>
      <c r="K1177" s="17">
        <v>0</v>
      </c>
      <c r="L1177" s="17">
        <v>0</v>
      </c>
      <c r="M1177" s="17">
        <v>0</v>
      </c>
      <c r="N1177" s="17">
        <v>0</v>
      </c>
      <c r="O1177" s="17">
        <v>0</v>
      </c>
      <c r="P1177" s="17">
        <v>0</v>
      </c>
      <c r="Q1177" s="17">
        <v>0</v>
      </c>
      <c r="R1177" s="17">
        <v>0</v>
      </c>
      <c r="S1177" s="17">
        <v>0</v>
      </c>
      <c r="T1177" s="17">
        <v>0</v>
      </c>
      <c r="U1177" s="17">
        <v>0</v>
      </c>
      <c r="V1177" s="17">
        <v>0</v>
      </c>
      <c r="W1177" s="17">
        <v>0</v>
      </c>
      <c r="X1177" s="17">
        <v>0</v>
      </c>
      <c r="Y1177" s="17">
        <v>0</v>
      </c>
      <c r="Z1177" s="17">
        <v>0</v>
      </c>
      <c r="AA1177" s="17">
        <v>0</v>
      </c>
      <c r="AB1177" s="17">
        <v>0</v>
      </c>
      <c r="AC1177" s="17">
        <v>0</v>
      </c>
      <c r="AD1177" s="17">
        <v>0</v>
      </c>
    </row>
    <row r="1178" spans="1:30" x14ac:dyDescent="0.25">
      <c r="A1178" t="s">
        <v>349</v>
      </c>
      <c r="B1178" t="s">
        <v>6634</v>
      </c>
      <c r="C1178" t="s">
        <v>605</v>
      </c>
      <c r="D1178" t="str">
        <f>A1178&amp;VLOOKUP("key_separator", Keys!$B:$C, 2, FALSE)&amp;B1178&amp;VLOOKUP("key_separator", Keys!$B:$C, 2, FALSE)&amp;C1178</f>
        <v>ME|geothermal|production</v>
      </c>
      <c r="E1178" s="17">
        <v>0</v>
      </c>
      <c r="F1178" s="17">
        <v>0</v>
      </c>
      <c r="G1178" s="17">
        <v>0</v>
      </c>
      <c r="H1178" s="17">
        <v>0</v>
      </c>
      <c r="I1178" s="17">
        <v>0</v>
      </c>
      <c r="J1178" s="17">
        <v>0</v>
      </c>
      <c r="K1178" s="17">
        <v>0</v>
      </c>
      <c r="L1178" s="17">
        <v>0</v>
      </c>
      <c r="M1178" s="17">
        <v>0</v>
      </c>
      <c r="N1178" s="17">
        <v>0</v>
      </c>
      <c r="O1178" s="17">
        <v>0</v>
      </c>
      <c r="P1178" s="17">
        <v>0</v>
      </c>
      <c r="Q1178" s="17">
        <v>0</v>
      </c>
      <c r="R1178" s="17">
        <v>0</v>
      </c>
      <c r="S1178" s="17">
        <v>0</v>
      </c>
      <c r="T1178" s="17">
        <v>0</v>
      </c>
      <c r="U1178" s="17">
        <v>0</v>
      </c>
      <c r="V1178" s="17">
        <v>0</v>
      </c>
      <c r="W1178" s="17">
        <v>0</v>
      </c>
      <c r="X1178" s="17">
        <v>0</v>
      </c>
      <c r="Y1178" s="17">
        <v>0</v>
      </c>
      <c r="Z1178" s="17">
        <v>0</v>
      </c>
      <c r="AA1178" s="17">
        <v>0</v>
      </c>
      <c r="AB1178" s="17">
        <v>0</v>
      </c>
      <c r="AC1178" s="17">
        <v>0</v>
      </c>
      <c r="AD1178" s="17">
        <v>0</v>
      </c>
    </row>
    <row r="1179" spans="1:30" x14ac:dyDescent="0.25">
      <c r="A1179" t="s">
        <v>349</v>
      </c>
      <c r="B1179" t="s">
        <v>6634</v>
      </c>
      <c r="C1179" t="s">
        <v>608</v>
      </c>
      <c r="D1179" t="str">
        <f>A1179&amp;VLOOKUP("key_separator", Keys!$B:$C, 2, FALSE)&amp;B1179&amp;VLOOKUP("key_separator", Keys!$B:$C, 2, FALSE)&amp;C1179</f>
        <v>ME|geothermal|imports</v>
      </c>
      <c r="E1179" s="17">
        <v>0</v>
      </c>
      <c r="F1179" s="17">
        <v>0</v>
      </c>
      <c r="G1179" s="17">
        <v>0</v>
      </c>
      <c r="H1179" s="17">
        <v>0</v>
      </c>
      <c r="I1179" s="17">
        <v>0</v>
      </c>
      <c r="J1179" s="17">
        <v>0</v>
      </c>
      <c r="K1179" s="17">
        <v>0</v>
      </c>
      <c r="L1179" s="17">
        <v>0</v>
      </c>
      <c r="M1179" s="17">
        <v>0</v>
      </c>
      <c r="N1179" s="17">
        <v>0</v>
      </c>
      <c r="O1179" s="17">
        <v>0</v>
      </c>
      <c r="P1179" s="17">
        <v>0</v>
      </c>
      <c r="Q1179" s="17">
        <v>0</v>
      </c>
      <c r="R1179" s="17">
        <v>0</v>
      </c>
      <c r="S1179" s="17">
        <v>0</v>
      </c>
      <c r="T1179" s="17">
        <v>0</v>
      </c>
      <c r="U1179" s="17">
        <v>0</v>
      </c>
      <c r="V1179" s="17">
        <v>0</v>
      </c>
      <c r="W1179" s="17">
        <v>0</v>
      </c>
      <c r="X1179" s="17">
        <v>0</v>
      </c>
      <c r="Y1179" s="17">
        <v>0</v>
      </c>
      <c r="Z1179" s="17">
        <v>0</v>
      </c>
      <c r="AA1179" s="17">
        <v>0</v>
      </c>
      <c r="AB1179" s="17">
        <v>0</v>
      </c>
      <c r="AC1179" s="17">
        <v>0</v>
      </c>
      <c r="AD1179" s="17">
        <v>0</v>
      </c>
    </row>
    <row r="1180" spans="1:30" x14ac:dyDescent="0.25">
      <c r="A1180" t="s">
        <v>349</v>
      </c>
      <c r="B1180" t="s">
        <v>6634</v>
      </c>
      <c r="C1180" t="s">
        <v>610</v>
      </c>
      <c r="D1180" t="str">
        <f>A1180&amp;VLOOKUP("key_separator", Keys!$B:$C, 2, FALSE)&amp;B1180&amp;VLOOKUP("key_separator", Keys!$B:$C, 2, FALSE)&amp;C1180</f>
        <v>ME|geothermal|exports</v>
      </c>
      <c r="E1180" s="17">
        <v>0</v>
      </c>
      <c r="F1180" s="17">
        <v>0</v>
      </c>
      <c r="G1180" s="17">
        <v>0</v>
      </c>
      <c r="H1180" s="17">
        <v>0</v>
      </c>
      <c r="I1180" s="17">
        <v>0</v>
      </c>
      <c r="J1180" s="17">
        <v>0</v>
      </c>
      <c r="K1180" s="17">
        <v>0</v>
      </c>
      <c r="L1180" s="17">
        <v>0</v>
      </c>
      <c r="M1180" s="17">
        <v>0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7">
        <v>0</v>
      </c>
      <c r="U1180" s="17">
        <v>0</v>
      </c>
      <c r="V1180" s="17">
        <v>0</v>
      </c>
      <c r="W1180" s="17">
        <v>0</v>
      </c>
      <c r="X1180" s="17">
        <v>0</v>
      </c>
      <c r="Y1180" s="17">
        <v>0</v>
      </c>
      <c r="Z1180" s="17">
        <v>0</v>
      </c>
      <c r="AA1180" s="17">
        <v>0</v>
      </c>
      <c r="AB1180" s="17">
        <v>0</v>
      </c>
      <c r="AC1180" s="17">
        <v>0</v>
      </c>
      <c r="AD1180" s="17">
        <v>0</v>
      </c>
    </row>
    <row r="1181" spans="1:30" x14ac:dyDescent="0.25">
      <c r="A1181" t="s">
        <v>349</v>
      </c>
      <c r="B1181" t="s">
        <v>500</v>
      </c>
      <c r="C1181" t="s">
        <v>605</v>
      </c>
      <c r="D1181" t="str">
        <f>A1181&amp;VLOOKUP("key_separator", Keys!$B:$C, 2, FALSE)&amp;B1181&amp;VLOOKUP("key_separator", Keys!$B:$C, 2, FALSE)&amp;C1181</f>
        <v>ME|lignite|production</v>
      </c>
      <c r="E1181" s="17">
        <v>0</v>
      </c>
      <c r="F1181" s="17">
        <v>0</v>
      </c>
      <c r="G1181" s="17">
        <v>0</v>
      </c>
      <c r="H1181" s="17">
        <v>0</v>
      </c>
      <c r="I1181" s="17">
        <v>0</v>
      </c>
      <c r="J1181" s="17">
        <v>0</v>
      </c>
      <c r="K1181" s="17">
        <v>0</v>
      </c>
      <c r="L1181" s="17">
        <v>0</v>
      </c>
      <c r="M1181" s="17">
        <v>0</v>
      </c>
      <c r="N1181" s="17">
        <v>0</v>
      </c>
      <c r="O1181" s="17">
        <v>0</v>
      </c>
      <c r="P1181" s="17">
        <v>0</v>
      </c>
      <c r="Q1181" s="17">
        <v>0</v>
      </c>
      <c r="R1181" s="17">
        <v>0</v>
      </c>
      <c r="S1181" s="17">
        <v>0</v>
      </c>
      <c r="T1181" s="17">
        <v>0</v>
      </c>
      <c r="U1181" s="17">
        <v>0</v>
      </c>
      <c r="V1181" s="17">
        <v>0</v>
      </c>
      <c r="W1181" s="17">
        <v>0</v>
      </c>
      <c r="X1181" s="17">
        <v>0</v>
      </c>
      <c r="Y1181" s="17">
        <v>0</v>
      </c>
      <c r="Z1181" s="17">
        <v>0</v>
      </c>
      <c r="AA1181" s="17">
        <v>0</v>
      </c>
      <c r="AB1181" s="17">
        <v>0</v>
      </c>
      <c r="AC1181" s="17">
        <v>0</v>
      </c>
      <c r="AD1181" s="17">
        <v>0</v>
      </c>
    </row>
    <row r="1182" spans="1:30" x14ac:dyDescent="0.25">
      <c r="A1182" t="s">
        <v>349</v>
      </c>
      <c r="B1182" t="s">
        <v>500</v>
      </c>
      <c r="C1182" t="s">
        <v>608</v>
      </c>
      <c r="D1182" t="str">
        <f>A1182&amp;VLOOKUP("key_separator", Keys!$B:$C, 2, FALSE)&amp;B1182&amp;VLOOKUP("key_separator", Keys!$B:$C, 2, FALSE)&amp;C1182</f>
        <v>ME|lignite|imports</v>
      </c>
      <c r="E1182" s="17">
        <v>0</v>
      </c>
      <c r="F1182" s="17">
        <v>0</v>
      </c>
      <c r="G1182" s="17">
        <v>0</v>
      </c>
      <c r="H1182" s="17">
        <v>0</v>
      </c>
      <c r="I1182" s="17">
        <v>0</v>
      </c>
      <c r="J1182" s="17">
        <v>0</v>
      </c>
      <c r="K1182" s="17">
        <v>0</v>
      </c>
      <c r="L1182" s="17">
        <v>0</v>
      </c>
      <c r="M1182" s="17">
        <v>0</v>
      </c>
      <c r="N1182" s="17">
        <v>0</v>
      </c>
      <c r="O1182" s="17">
        <v>0</v>
      </c>
      <c r="P1182" s="17">
        <v>0</v>
      </c>
      <c r="Q1182" s="17">
        <v>0</v>
      </c>
      <c r="R1182" s="17">
        <v>0</v>
      </c>
      <c r="S1182" s="17">
        <v>0</v>
      </c>
      <c r="T1182" s="17">
        <v>0</v>
      </c>
      <c r="U1182" s="17">
        <v>0</v>
      </c>
      <c r="V1182" s="17">
        <v>0</v>
      </c>
      <c r="W1182" s="17">
        <v>0</v>
      </c>
      <c r="X1182" s="17">
        <v>0</v>
      </c>
      <c r="Y1182" s="17">
        <v>0</v>
      </c>
      <c r="Z1182" s="17">
        <v>0</v>
      </c>
      <c r="AA1182" s="17">
        <v>0</v>
      </c>
      <c r="AB1182" s="17">
        <v>0</v>
      </c>
      <c r="AC1182" s="17">
        <v>0</v>
      </c>
      <c r="AD1182" s="17">
        <v>0</v>
      </c>
    </row>
    <row r="1183" spans="1:30" x14ac:dyDescent="0.25">
      <c r="A1183" t="s">
        <v>349</v>
      </c>
      <c r="B1183" t="s">
        <v>500</v>
      </c>
      <c r="C1183" t="s">
        <v>610</v>
      </c>
      <c r="D1183" t="str">
        <f>A1183&amp;VLOOKUP("key_separator", Keys!$B:$C, 2, FALSE)&amp;B1183&amp;VLOOKUP("key_separator", Keys!$B:$C, 2, FALSE)&amp;C1183</f>
        <v>ME|lignite|exports</v>
      </c>
      <c r="E1183" s="17">
        <v>0</v>
      </c>
      <c r="F1183" s="17">
        <v>0</v>
      </c>
      <c r="G1183" s="17">
        <v>0</v>
      </c>
      <c r="H1183" s="17">
        <v>0</v>
      </c>
      <c r="I1183" s="17">
        <v>0</v>
      </c>
      <c r="J1183" s="17">
        <v>0</v>
      </c>
      <c r="K1183" s="17">
        <v>0</v>
      </c>
      <c r="L1183" s="17">
        <v>0</v>
      </c>
      <c r="M1183" s="17">
        <v>0</v>
      </c>
      <c r="N1183" s="17">
        <v>0</v>
      </c>
      <c r="O1183" s="17">
        <v>0</v>
      </c>
      <c r="P1183" s="17">
        <v>0</v>
      </c>
      <c r="Q1183" s="17">
        <v>0</v>
      </c>
      <c r="R1183" s="17">
        <v>0</v>
      </c>
      <c r="S1183" s="17">
        <v>0</v>
      </c>
      <c r="T1183" s="17">
        <v>0</v>
      </c>
      <c r="U1183" s="17">
        <v>0</v>
      </c>
      <c r="V1183" s="17">
        <v>0</v>
      </c>
      <c r="W1183" s="17">
        <v>0</v>
      </c>
      <c r="X1183" s="17">
        <v>0</v>
      </c>
      <c r="Y1183" s="17">
        <v>0</v>
      </c>
      <c r="Z1183" s="17">
        <v>0</v>
      </c>
      <c r="AA1183" s="17">
        <v>0</v>
      </c>
      <c r="AB1183" s="17">
        <v>0</v>
      </c>
      <c r="AC1183" s="17">
        <v>0</v>
      </c>
      <c r="AD1183" s="17">
        <v>0</v>
      </c>
    </row>
    <row r="1184" spans="1:30" x14ac:dyDescent="0.25">
      <c r="A1184" t="s">
        <v>349</v>
      </c>
      <c r="B1184" t="s">
        <v>539</v>
      </c>
      <c r="C1184" t="s">
        <v>605</v>
      </c>
      <c r="D1184" t="str">
        <f>A1184&amp;VLOOKUP("key_separator", Keys!$B:$C, 2, FALSE)&amp;B1184&amp;VLOOKUP("key_separator", Keys!$B:$C, 2, FALSE)&amp;C1184</f>
        <v>ME|crude oil|production</v>
      </c>
      <c r="E1184" s="17">
        <v>0</v>
      </c>
      <c r="F1184" s="17">
        <v>0</v>
      </c>
      <c r="G1184" s="17">
        <v>0</v>
      </c>
      <c r="H1184" s="17">
        <v>0</v>
      </c>
      <c r="I1184" s="17">
        <v>0</v>
      </c>
      <c r="J1184" s="17">
        <v>0</v>
      </c>
      <c r="K1184" s="17">
        <v>0</v>
      </c>
      <c r="L1184" s="17">
        <v>0</v>
      </c>
      <c r="M1184" s="17">
        <v>0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7">
        <v>0</v>
      </c>
      <c r="U1184" s="17">
        <v>0</v>
      </c>
      <c r="V1184" s="17">
        <v>0</v>
      </c>
      <c r="W1184" s="17">
        <v>0</v>
      </c>
      <c r="X1184" s="17">
        <v>0</v>
      </c>
      <c r="Y1184" s="17">
        <v>0</v>
      </c>
      <c r="Z1184" s="17">
        <v>0</v>
      </c>
      <c r="AA1184" s="17">
        <v>0</v>
      </c>
      <c r="AB1184" s="17">
        <v>0</v>
      </c>
      <c r="AC1184" s="17">
        <v>0</v>
      </c>
      <c r="AD1184" s="17">
        <v>0</v>
      </c>
    </row>
    <row r="1185" spans="1:30" x14ac:dyDescent="0.25">
      <c r="A1185" t="s">
        <v>349</v>
      </c>
      <c r="B1185" t="s">
        <v>539</v>
      </c>
      <c r="C1185" t="s">
        <v>608</v>
      </c>
      <c r="D1185" t="str">
        <f>A1185&amp;VLOOKUP("key_separator", Keys!$B:$C, 2, FALSE)&amp;B1185&amp;VLOOKUP("key_separator", Keys!$B:$C, 2, FALSE)&amp;C1185</f>
        <v>ME|crude oil|imports</v>
      </c>
      <c r="E1185" s="17">
        <v>161000000000</v>
      </c>
      <c r="F1185" s="17">
        <v>0</v>
      </c>
      <c r="G1185" s="17">
        <v>0</v>
      </c>
      <c r="H1185" s="17">
        <v>0</v>
      </c>
      <c r="I1185" s="17">
        <v>0</v>
      </c>
      <c r="J1185" s="17">
        <v>0</v>
      </c>
      <c r="K1185" s="17">
        <v>0</v>
      </c>
      <c r="L1185" s="17">
        <v>0</v>
      </c>
      <c r="M1185" s="17">
        <v>0</v>
      </c>
      <c r="N1185" s="17">
        <v>0</v>
      </c>
      <c r="O1185" s="17">
        <v>0</v>
      </c>
      <c r="P1185" s="17">
        <v>0</v>
      </c>
      <c r="Q1185" s="17">
        <v>0</v>
      </c>
      <c r="R1185" s="17">
        <v>0</v>
      </c>
      <c r="S1185" s="17">
        <v>0</v>
      </c>
      <c r="T1185" s="17">
        <v>0</v>
      </c>
      <c r="U1185" s="17">
        <v>0</v>
      </c>
      <c r="V1185" s="17">
        <v>0</v>
      </c>
      <c r="W1185" s="17">
        <v>0</v>
      </c>
      <c r="X1185" s="17">
        <v>0</v>
      </c>
      <c r="Y1185" s="17">
        <v>0</v>
      </c>
      <c r="Z1185" s="17">
        <v>0</v>
      </c>
      <c r="AA1185" s="17">
        <v>0</v>
      </c>
      <c r="AB1185" s="17">
        <v>0</v>
      </c>
      <c r="AC1185" s="17">
        <v>0</v>
      </c>
      <c r="AD1185" s="17">
        <v>0</v>
      </c>
    </row>
    <row r="1186" spans="1:30" x14ac:dyDescent="0.25">
      <c r="A1186" t="s">
        <v>349</v>
      </c>
      <c r="B1186" t="s">
        <v>539</v>
      </c>
      <c r="C1186" t="s">
        <v>610</v>
      </c>
      <c r="D1186" t="str">
        <f>A1186&amp;VLOOKUP("key_separator", Keys!$B:$C, 2, FALSE)&amp;B1186&amp;VLOOKUP("key_separator", Keys!$B:$C, 2, FALSE)&amp;C1186</f>
        <v>ME|crude oil|exports</v>
      </c>
      <c r="E1186" s="17">
        <v>0</v>
      </c>
      <c r="F1186" s="17">
        <v>0</v>
      </c>
      <c r="G1186" s="17">
        <v>0</v>
      </c>
      <c r="H1186" s="17">
        <v>0</v>
      </c>
      <c r="I1186" s="17">
        <v>0</v>
      </c>
      <c r="J1186" s="17">
        <v>0</v>
      </c>
      <c r="K1186" s="17">
        <v>0</v>
      </c>
      <c r="L1186" s="17">
        <v>0</v>
      </c>
      <c r="M1186" s="17">
        <v>0</v>
      </c>
      <c r="N1186" s="17">
        <v>0</v>
      </c>
      <c r="O1186" s="17">
        <v>0</v>
      </c>
      <c r="P1186" s="17">
        <v>0</v>
      </c>
      <c r="Q1186" s="17">
        <v>0</v>
      </c>
      <c r="R1186" s="17">
        <v>0</v>
      </c>
      <c r="S1186" s="17">
        <v>0</v>
      </c>
      <c r="T1186" s="17">
        <v>0</v>
      </c>
      <c r="U1186" s="17">
        <v>0</v>
      </c>
      <c r="V1186" s="17">
        <v>0</v>
      </c>
      <c r="W1186" s="17">
        <v>0</v>
      </c>
      <c r="X1186" s="17">
        <v>0</v>
      </c>
      <c r="Y1186" s="17">
        <v>0</v>
      </c>
      <c r="Z1186" s="17">
        <v>0</v>
      </c>
      <c r="AA1186" s="17">
        <v>0</v>
      </c>
      <c r="AB1186" s="17">
        <v>0</v>
      </c>
      <c r="AC1186" s="17">
        <v>0</v>
      </c>
      <c r="AD1186" s="17">
        <v>0</v>
      </c>
    </row>
    <row r="1187" spans="1:30" x14ac:dyDescent="0.25">
      <c r="A1187" t="s">
        <v>349</v>
      </c>
      <c r="B1187" t="s">
        <v>6635</v>
      </c>
      <c r="C1187" t="s">
        <v>605</v>
      </c>
      <c r="D1187" t="str">
        <f>A1187&amp;VLOOKUP("key_separator", Keys!$B:$C, 2, FALSE)&amp;B1187&amp;VLOOKUP("key_separator", Keys!$B:$C, 2, FALSE)&amp;C1187</f>
        <v>ME|heavy or residual fuel oil|production</v>
      </c>
      <c r="E1187" s="17">
        <v>0</v>
      </c>
      <c r="F1187" s="17">
        <v>0</v>
      </c>
      <c r="G1187" s="17">
        <v>0</v>
      </c>
      <c r="H1187" s="17">
        <v>0</v>
      </c>
      <c r="I1187" s="17">
        <v>0</v>
      </c>
      <c r="J1187" s="17">
        <v>0</v>
      </c>
      <c r="K1187" s="17">
        <v>0</v>
      </c>
      <c r="L1187" s="17">
        <v>0</v>
      </c>
      <c r="M1187" s="17">
        <v>0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7">
        <v>0</v>
      </c>
      <c r="U1187" s="17">
        <v>0</v>
      </c>
      <c r="V1187" s="17">
        <v>0</v>
      </c>
      <c r="W1187" s="17">
        <v>0</v>
      </c>
      <c r="X1187" s="17">
        <v>0</v>
      </c>
      <c r="Y1187" s="17">
        <v>0</v>
      </c>
      <c r="Z1187" s="17">
        <v>0</v>
      </c>
      <c r="AA1187" s="17">
        <v>0</v>
      </c>
      <c r="AB1187" s="17">
        <v>0</v>
      </c>
      <c r="AC1187" s="17">
        <v>0</v>
      </c>
      <c r="AD1187" s="17">
        <v>0</v>
      </c>
    </row>
    <row r="1188" spans="1:30" x14ac:dyDescent="0.25">
      <c r="A1188" t="s">
        <v>349</v>
      </c>
      <c r="B1188" t="s">
        <v>6635</v>
      </c>
      <c r="C1188" t="s">
        <v>608</v>
      </c>
      <c r="D1188" t="str">
        <f>A1188&amp;VLOOKUP("key_separator", Keys!$B:$C, 2, FALSE)&amp;B1188&amp;VLOOKUP("key_separator", Keys!$B:$C, 2, FALSE)&amp;C1188</f>
        <v>ME|heavy or residual fuel oil|imports</v>
      </c>
      <c r="E1188" s="17">
        <v>4940960000000</v>
      </c>
      <c r="F1188" s="17">
        <v>4943290000000</v>
      </c>
      <c r="G1188" s="17">
        <v>4963890000000</v>
      </c>
      <c r="H1188" s="17">
        <v>4994900000000</v>
      </c>
      <c r="I1188" s="17">
        <v>5058730000000</v>
      </c>
      <c r="J1188" s="17">
        <v>5138710000000</v>
      </c>
      <c r="K1188" s="17">
        <v>5196380000000</v>
      </c>
      <c r="L1188" s="17">
        <v>5268860000000</v>
      </c>
      <c r="M1188" s="17">
        <v>5321440000000</v>
      </c>
      <c r="N1188" s="17">
        <v>5362880000000</v>
      </c>
      <c r="O1188" s="17">
        <v>5409990000000</v>
      </c>
      <c r="P1188" s="17">
        <v>5454240000000</v>
      </c>
      <c r="Q1188" s="17">
        <v>5483970000000</v>
      </c>
      <c r="R1188" s="17">
        <v>5506120000000</v>
      </c>
      <c r="S1188" s="17">
        <v>5528320000000</v>
      </c>
      <c r="T1188" s="17">
        <v>5536240000000</v>
      </c>
      <c r="U1188" s="17">
        <v>5526120000000</v>
      </c>
      <c r="V1188" s="17">
        <v>5520960000000</v>
      </c>
      <c r="W1188" s="17">
        <v>5509850000000</v>
      </c>
      <c r="X1188" s="17">
        <v>5504640000000</v>
      </c>
      <c r="Y1188" s="17">
        <v>5519230000000</v>
      </c>
      <c r="Z1188" s="17">
        <v>5546150000000</v>
      </c>
      <c r="AA1188" s="17">
        <v>5568500000000</v>
      </c>
      <c r="AB1188" s="17">
        <v>5593300000000</v>
      </c>
      <c r="AC1188" s="17">
        <v>5624910000000</v>
      </c>
      <c r="AD1188" s="17">
        <v>5665810000000</v>
      </c>
    </row>
    <row r="1189" spans="1:30" x14ac:dyDescent="0.25">
      <c r="A1189" t="s">
        <v>349</v>
      </c>
      <c r="B1189" t="s">
        <v>6635</v>
      </c>
      <c r="C1189" t="s">
        <v>610</v>
      </c>
      <c r="D1189" t="str">
        <f>A1189&amp;VLOOKUP("key_separator", Keys!$B:$C, 2, FALSE)&amp;B1189&amp;VLOOKUP("key_separator", Keys!$B:$C, 2, FALSE)&amp;C1189</f>
        <v>ME|heavy or residual fuel oil|exports</v>
      </c>
      <c r="E1189" s="17">
        <v>0</v>
      </c>
      <c r="F1189" s="17">
        <v>0</v>
      </c>
      <c r="G1189" s="17">
        <v>0</v>
      </c>
      <c r="H1189" s="17">
        <v>0</v>
      </c>
      <c r="I1189" s="17">
        <v>0</v>
      </c>
      <c r="J1189" s="17">
        <v>0</v>
      </c>
      <c r="K1189" s="17">
        <v>0</v>
      </c>
      <c r="L1189" s="17">
        <v>0</v>
      </c>
      <c r="M1189" s="17">
        <v>0</v>
      </c>
      <c r="N1189" s="17">
        <v>0</v>
      </c>
      <c r="O1189" s="17">
        <v>0</v>
      </c>
      <c r="P1189" s="17">
        <v>0</v>
      </c>
      <c r="Q1189" s="17">
        <v>0</v>
      </c>
      <c r="R1189" s="17">
        <v>0</v>
      </c>
      <c r="S1189" s="17">
        <v>0</v>
      </c>
      <c r="T1189" s="17">
        <v>0</v>
      </c>
      <c r="U1189" s="17">
        <v>0</v>
      </c>
      <c r="V1189" s="17">
        <v>0</v>
      </c>
      <c r="W1189" s="17">
        <v>0</v>
      </c>
      <c r="X1189" s="17">
        <v>0</v>
      </c>
      <c r="Y1189" s="17">
        <v>0</v>
      </c>
      <c r="Z1189" s="17">
        <v>0</v>
      </c>
      <c r="AA1189" s="17">
        <v>0</v>
      </c>
      <c r="AB1189" s="17">
        <v>0</v>
      </c>
      <c r="AC1189" s="17">
        <v>0</v>
      </c>
      <c r="AD1189" s="17">
        <v>0</v>
      </c>
    </row>
    <row r="1190" spans="1:30" x14ac:dyDescent="0.25">
      <c r="A1190" t="s">
        <v>349</v>
      </c>
      <c r="B1190" t="s">
        <v>6622</v>
      </c>
      <c r="C1190" t="s">
        <v>605</v>
      </c>
      <c r="D1190" t="str">
        <f>A1190&amp;VLOOKUP("key_separator", Keys!$B:$C, 2, FALSE)&amp;B1190&amp;VLOOKUP("key_separator", Keys!$B:$C, 2, FALSE)&amp;C1190</f>
        <v>ME|LPG propane or butane|production</v>
      </c>
      <c r="E1190" s="17">
        <v>0</v>
      </c>
      <c r="F1190" s="17">
        <v>0</v>
      </c>
      <c r="G1190" s="17">
        <v>0</v>
      </c>
      <c r="H1190" s="17">
        <v>0</v>
      </c>
      <c r="I1190" s="17">
        <v>0</v>
      </c>
      <c r="J1190" s="17">
        <v>0</v>
      </c>
      <c r="K1190" s="17">
        <v>0</v>
      </c>
      <c r="L1190" s="17">
        <v>0</v>
      </c>
      <c r="M1190" s="17">
        <v>0</v>
      </c>
      <c r="N1190" s="17">
        <v>0</v>
      </c>
      <c r="O1190" s="17">
        <v>0</v>
      </c>
      <c r="P1190" s="17">
        <v>0</v>
      </c>
      <c r="Q1190" s="17">
        <v>0</v>
      </c>
      <c r="R1190" s="17">
        <v>0</v>
      </c>
      <c r="S1190" s="17">
        <v>0</v>
      </c>
      <c r="T1190" s="17">
        <v>0</v>
      </c>
      <c r="U1190" s="17">
        <v>0</v>
      </c>
      <c r="V1190" s="17">
        <v>0</v>
      </c>
      <c r="W1190" s="17">
        <v>0</v>
      </c>
      <c r="X1190" s="17">
        <v>0</v>
      </c>
      <c r="Y1190" s="17">
        <v>0</v>
      </c>
      <c r="Z1190" s="17">
        <v>0</v>
      </c>
      <c r="AA1190" s="17">
        <v>0</v>
      </c>
      <c r="AB1190" s="17">
        <v>0</v>
      </c>
      <c r="AC1190" s="17">
        <v>0</v>
      </c>
      <c r="AD1190" s="17">
        <v>0</v>
      </c>
    </row>
    <row r="1191" spans="1:30" x14ac:dyDescent="0.25">
      <c r="A1191" t="s">
        <v>349</v>
      </c>
      <c r="B1191" t="s">
        <v>6622</v>
      </c>
      <c r="C1191" t="s">
        <v>608</v>
      </c>
      <c r="D1191" t="str">
        <f>A1191&amp;VLOOKUP("key_separator", Keys!$B:$C, 2, FALSE)&amp;B1191&amp;VLOOKUP("key_separator", Keys!$B:$C, 2, FALSE)&amp;C1191</f>
        <v>ME|LPG propane or butane|imports</v>
      </c>
      <c r="E1191" s="17">
        <v>16746400000000</v>
      </c>
      <c r="F1191" s="17">
        <v>16645400000000</v>
      </c>
      <c r="G1191" s="17">
        <v>16531400000000</v>
      </c>
      <c r="H1191" s="17">
        <v>16516800000000</v>
      </c>
      <c r="I1191" s="17">
        <v>16423100000000</v>
      </c>
      <c r="J1191" s="17">
        <v>16307200000000</v>
      </c>
      <c r="K1191" s="17">
        <v>16224300000000</v>
      </c>
      <c r="L1191" s="17">
        <v>16164100000000</v>
      </c>
      <c r="M1191" s="17">
        <v>16092600000000</v>
      </c>
      <c r="N1191" s="17">
        <v>16043800000000</v>
      </c>
      <c r="O1191" s="17">
        <v>16012000000000</v>
      </c>
      <c r="P1191" s="17">
        <v>15983700000000</v>
      </c>
      <c r="Q1191" s="17">
        <v>15963800000000</v>
      </c>
      <c r="R1191" s="17">
        <v>15940100000000</v>
      </c>
      <c r="S1191" s="17">
        <v>15910700000000</v>
      </c>
      <c r="T1191" s="17">
        <v>15878300000000</v>
      </c>
      <c r="U1191" s="17">
        <v>15835900000000</v>
      </c>
      <c r="V1191" s="17">
        <v>15797300000000</v>
      </c>
      <c r="W1191" s="17">
        <v>15760800000000</v>
      </c>
      <c r="X1191" s="17">
        <v>15726600000000</v>
      </c>
      <c r="Y1191" s="17">
        <v>15693800000000</v>
      </c>
      <c r="Z1191" s="17">
        <v>15659000000000</v>
      </c>
      <c r="AA1191" s="17">
        <v>15620600000000</v>
      </c>
      <c r="AB1191" s="17">
        <v>15580900000000</v>
      </c>
      <c r="AC1191" s="17">
        <v>15541800000000</v>
      </c>
      <c r="AD1191" s="17">
        <v>15504800000000</v>
      </c>
    </row>
    <row r="1192" spans="1:30" x14ac:dyDescent="0.25">
      <c r="A1192" t="s">
        <v>349</v>
      </c>
      <c r="B1192" t="s">
        <v>6622</v>
      </c>
      <c r="C1192" t="s">
        <v>610</v>
      </c>
      <c r="D1192" t="str">
        <f>A1192&amp;VLOOKUP("key_separator", Keys!$B:$C, 2, FALSE)&amp;B1192&amp;VLOOKUP("key_separator", Keys!$B:$C, 2, FALSE)&amp;C1192</f>
        <v>ME|LPG propane or butane|exports</v>
      </c>
      <c r="E1192" s="17">
        <v>0</v>
      </c>
      <c r="F1192" s="17">
        <v>0</v>
      </c>
      <c r="G1192" s="17">
        <v>0</v>
      </c>
      <c r="H1192" s="17">
        <v>0</v>
      </c>
      <c r="I1192" s="17">
        <v>0</v>
      </c>
      <c r="J1192" s="17">
        <v>0</v>
      </c>
      <c r="K1192" s="17">
        <v>0</v>
      </c>
      <c r="L1192" s="17">
        <v>0</v>
      </c>
      <c r="M1192" s="17">
        <v>0</v>
      </c>
      <c r="N1192" s="17">
        <v>0</v>
      </c>
      <c r="O1192" s="17">
        <v>0</v>
      </c>
      <c r="P1192" s="17">
        <v>0</v>
      </c>
      <c r="Q1192" s="17">
        <v>0</v>
      </c>
      <c r="R1192" s="17">
        <v>0</v>
      </c>
      <c r="S1192" s="17">
        <v>0</v>
      </c>
      <c r="T1192" s="17">
        <v>0</v>
      </c>
      <c r="U1192" s="17">
        <v>0</v>
      </c>
      <c r="V1192" s="17">
        <v>0</v>
      </c>
      <c r="W1192" s="17">
        <v>0</v>
      </c>
      <c r="X1192" s="17">
        <v>0</v>
      </c>
      <c r="Y1192" s="17">
        <v>0</v>
      </c>
      <c r="Z1192" s="17">
        <v>0</v>
      </c>
      <c r="AA1192" s="17">
        <v>0</v>
      </c>
      <c r="AB1192" s="17">
        <v>0</v>
      </c>
      <c r="AC1192" s="17">
        <v>0</v>
      </c>
      <c r="AD1192" s="17">
        <v>0</v>
      </c>
    </row>
    <row r="1193" spans="1:30" x14ac:dyDescent="0.25">
      <c r="A1193" t="s">
        <v>349</v>
      </c>
      <c r="B1193" t="s">
        <v>6623</v>
      </c>
      <c r="C1193" t="s">
        <v>605</v>
      </c>
      <c r="D1193" t="str">
        <f>A1193&amp;VLOOKUP("key_separator", Keys!$B:$C, 2, FALSE)&amp;B1193&amp;VLOOKUP("key_separator", Keys!$B:$C, 2, FALSE)&amp;C1193</f>
        <v>ME|municipal solid waste|production</v>
      </c>
      <c r="E1193" s="17">
        <v>0</v>
      </c>
      <c r="F1193" s="17">
        <v>0</v>
      </c>
      <c r="G1193" s="17">
        <v>0</v>
      </c>
      <c r="H1193" s="17">
        <v>0</v>
      </c>
      <c r="I1193" s="17">
        <v>0</v>
      </c>
      <c r="J1193" s="17">
        <v>0</v>
      </c>
      <c r="K1193" s="17">
        <v>0</v>
      </c>
      <c r="L1193" s="17">
        <v>0</v>
      </c>
      <c r="M1193" s="17">
        <v>0</v>
      </c>
      <c r="N1193" s="17">
        <v>0</v>
      </c>
      <c r="O1193" s="17">
        <v>0</v>
      </c>
      <c r="P1193" s="17">
        <v>0</v>
      </c>
      <c r="Q1193" s="17">
        <v>0</v>
      </c>
      <c r="R1193" s="17">
        <v>0</v>
      </c>
      <c r="S1193" s="17">
        <v>0</v>
      </c>
      <c r="T1193" s="17">
        <v>0</v>
      </c>
      <c r="U1193" s="17">
        <v>0</v>
      </c>
      <c r="V1193" s="17">
        <v>0</v>
      </c>
      <c r="W1193" s="17">
        <v>0</v>
      </c>
      <c r="X1193" s="17">
        <v>0</v>
      </c>
      <c r="Y1193" s="17">
        <v>0</v>
      </c>
      <c r="Z1193" s="17">
        <v>0</v>
      </c>
      <c r="AA1193" s="17">
        <v>0</v>
      </c>
      <c r="AB1193" s="17">
        <v>0</v>
      </c>
      <c r="AC1193" s="17">
        <v>0</v>
      </c>
      <c r="AD1193" s="17">
        <v>0</v>
      </c>
    </row>
    <row r="1194" spans="1:30" x14ac:dyDescent="0.25">
      <c r="A1194" t="s">
        <v>349</v>
      </c>
      <c r="B1194" t="s">
        <v>6623</v>
      </c>
      <c r="C1194" t="s">
        <v>608</v>
      </c>
      <c r="D1194" t="str">
        <f>A1194&amp;VLOOKUP("key_separator", Keys!$B:$C, 2, FALSE)&amp;B1194&amp;VLOOKUP("key_separator", Keys!$B:$C, 2, FALSE)&amp;C1194</f>
        <v>ME|municipal solid waste|imports</v>
      </c>
      <c r="E1194" s="17">
        <v>1521830000000</v>
      </c>
      <c r="F1194" s="17">
        <v>1282000000000</v>
      </c>
      <c r="G1194" s="17">
        <v>1282000000000</v>
      </c>
      <c r="H1194" s="17">
        <v>1222150000000</v>
      </c>
      <c r="I1194" s="17">
        <v>1211750000000</v>
      </c>
      <c r="J1194" s="17">
        <v>1165410000000</v>
      </c>
      <c r="K1194" s="17">
        <v>1154880000000</v>
      </c>
      <c r="L1194" s="17">
        <v>1128020000000</v>
      </c>
      <c r="M1194" s="17">
        <v>1113410000000</v>
      </c>
      <c r="N1194" s="17">
        <v>1050650000000</v>
      </c>
      <c r="O1194" s="17">
        <v>510285000000</v>
      </c>
      <c r="P1194" s="17">
        <v>294743000000</v>
      </c>
      <c r="Q1194" s="17">
        <v>373179000000</v>
      </c>
      <c r="R1194" s="17">
        <v>342028000000</v>
      </c>
      <c r="S1194" s="17">
        <v>374373000000</v>
      </c>
      <c r="T1194" s="17">
        <v>469875000000</v>
      </c>
      <c r="U1194" s="17">
        <v>491938000000</v>
      </c>
      <c r="V1194" s="17">
        <v>504610000000</v>
      </c>
      <c r="W1194" s="17">
        <v>0</v>
      </c>
      <c r="X1194" s="17">
        <v>0</v>
      </c>
      <c r="Y1194" s="17">
        <v>0</v>
      </c>
      <c r="Z1194" s="17">
        <v>0</v>
      </c>
      <c r="AA1194" s="17">
        <v>0</v>
      </c>
      <c r="AB1194" s="17">
        <v>0</v>
      </c>
      <c r="AC1194" s="17">
        <v>0</v>
      </c>
      <c r="AD1194" s="17">
        <v>0</v>
      </c>
    </row>
    <row r="1195" spans="1:30" x14ac:dyDescent="0.25">
      <c r="A1195" t="s">
        <v>349</v>
      </c>
      <c r="B1195" t="s">
        <v>6623</v>
      </c>
      <c r="C1195" t="s">
        <v>610</v>
      </c>
      <c r="D1195" t="str">
        <f>A1195&amp;VLOOKUP("key_separator", Keys!$B:$C, 2, FALSE)&amp;B1195&amp;VLOOKUP("key_separator", Keys!$B:$C, 2, FALSE)&amp;C1195</f>
        <v>ME|municipal solid waste|exports</v>
      </c>
      <c r="E1195" s="17">
        <v>0</v>
      </c>
      <c r="F1195" s="17">
        <v>0</v>
      </c>
      <c r="G1195" s="17">
        <v>0</v>
      </c>
      <c r="H1195" s="17">
        <v>0</v>
      </c>
      <c r="I1195" s="17">
        <v>0</v>
      </c>
      <c r="J1195" s="17">
        <v>0</v>
      </c>
      <c r="K1195" s="17">
        <v>0</v>
      </c>
      <c r="L1195" s="17">
        <v>0</v>
      </c>
      <c r="M1195" s="17">
        <v>0</v>
      </c>
      <c r="N1195" s="17">
        <v>0</v>
      </c>
      <c r="O1195" s="17">
        <v>0</v>
      </c>
      <c r="P1195" s="17">
        <v>0</v>
      </c>
      <c r="Q1195" s="17">
        <v>0</v>
      </c>
      <c r="R1195" s="17">
        <v>0</v>
      </c>
      <c r="S1195" s="17">
        <v>0</v>
      </c>
      <c r="T1195" s="17">
        <v>0</v>
      </c>
      <c r="U1195" s="17">
        <v>0</v>
      </c>
      <c r="V1195" s="17">
        <v>0</v>
      </c>
      <c r="W1195" s="17">
        <v>0</v>
      </c>
      <c r="X1195" s="17">
        <v>0</v>
      </c>
      <c r="Y1195" s="17">
        <v>0</v>
      </c>
      <c r="Z1195" s="17">
        <v>0</v>
      </c>
      <c r="AA1195" s="17">
        <v>0</v>
      </c>
      <c r="AB1195" s="17">
        <v>0</v>
      </c>
      <c r="AC1195" s="17">
        <v>0</v>
      </c>
      <c r="AD1195" s="17">
        <v>0</v>
      </c>
    </row>
    <row r="1196" spans="1:30" x14ac:dyDescent="0.25">
      <c r="A1196" t="s">
        <v>349</v>
      </c>
      <c r="B1196" t="s">
        <v>629</v>
      </c>
      <c r="C1196" t="s">
        <v>605</v>
      </c>
      <c r="D1196" t="str">
        <f>A1196&amp;VLOOKUP("key_separator", Keys!$B:$C, 2, FALSE)&amp;B1196&amp;VLOOKUP("key_separator", Keys!$B:$C, 2, FALSE)&amp;C1196</f>
        <v>ME|hydrogen|production</v>
      </c>
      <c r="E1196" s="17">
        <v>0</v>
      </c>
      <c r="F1196" s="17">
        <v>0</v>
      </c>
      <c r="G1196" s="17">
        <v>0</v>
      </c>
      <c r="H1196" s="17">
        <v>0</v>
      </c>
      <c r="I1196" s="17">
        <v>0</v>
      </c>
      <c r="J1196" s="17">
        <v>0</v>
      </c>
      <c r="K1196" s="17">
        <v>0</v>
      </c>
      <c r="L1196" s="17">
        <v>0</v>
      </c>
      <c r="M1196" s="17">
        <v>0</v>
      </c>
      <c r="N1196" s="17">
        <v>0</v>
      </c>
      <c r="O1196" s="17">
        <v>0</v>
      </c>
      <c r="P1196" s="17">
        <v>0</v>
      </c>
      <c r="Q1196" s="17">
        <v>0</v>
      </c>
      <c r="R1196" s="17">
        <v>0</v>
      </c>
      <c r="S1196" s="17">
        <v>0</v>
      </c>
      <c r="T1196" s="17">
        <v>0</v>
      </c>
      <c r="U1196" s="17">
        <v>0</v>
      </c>
      <c r="V1196" s="17">
        <v>0</v>
      </c>
      <c r="W1196" s="17">
        <v>0</v>
      </c>
      <c r="X1196" s="17">
        <v>0</v>
      </c>
      <c r="Y1196" s="17">
        <v>0</v>
      </c>
      <c r="Z1196" s="17">
        <v>0</v>
      </c>
      <c r="AA1196" s="17">
        <v>0</v>
      </c>
      <c r="AB1196" s="17">
        <v>0</v>
      </c>
      <c r="AC1196" s="17">
        <v>0</v>
      </c>
      <c r="AD1196" s="17">
        <v>0</v>
      </c>
    </row>
    <row r="1197" spans="1:30" x14ac:dyDescent="0.25">
      <c r="A1197" t="s">
        <v>349</v>
      </c>
      <c r="B1197" t="s">
        <v>629</v>
      </c>
      <c r="C1197" t="s">
        <v>608</v>
      </c>
      <c r="D1197" t="str">
        <f>A1197&amp;VLOOKUP("key_separator", Keys!$B:$C, 2, FALSE)&amp;B1197&amp;VLOOKUP("key_separator", Keys!$B:$C, 2, FALSE)&amp;C1197</f>
        <v>ME|hydrogen|imports</v>
      </c>
      <c r="E1197" s="17">
        <v>0</v>
      </c>
      <c r="F1197" s="17">
        <v>0</v>
      </c>
      <c r="G1197" s="17">
        <v>0</v>
      </c>
      <c r="H1197" s="17">
        <v>416569000</v>
      </c>
      <c r="I1197" s="17">
        <v>1238920000</v>
      </c>
      <c r="J1197" s="17">
        <v>2881480000</v>
      </c>
      <c r="K1197" s="17">
        <v>4939630000</v>
      </c>
      <c r="L1197" s="17">
        <v>7423450000</v>
      </c>
      <c r="M1197" s="17">
        <v>10317400000</v>
      </c>
      <c r="N1197" s="17">
        <v>13655300000</v>
      </c>
      <c r="O1197" s="17">
        <v>17839300000</v>
      </c>
      <c r="P1197" s="17">
        <v>22053700000</v>
      </c>
      <c r="Q1197" s="17">
        <v>26730800000</v>
      </c>
      <c r="R1197" s="17">
        <v>168393000000</v>
      </c>
      <c r="S1197" s="17">
        <v>241854000000</v>
      </c>
      <c r="T1197" s="17">
        <v>384015000000</v>
      </c>
      <c r="U1197" s="17">
        <v>389576000000</v>
      </c>
      <c r="V1197" s="17">
        <v>395463000000</v>
      </c>
      <c r="W1197" s="17">
        <v>400692000000</v>
      </c>
      <c r="X1197" s="17">
        <v>405344000000</v>
      </c>
      <c r="Y1197" s="17">
        <v>409483000000</v>
      </c>
      <c r="Z1197" s="17">
        <v>413539000000</v>
      </c>
      <c r="AA1197" s="17">
        <v>417539000000</v>
      </c>
      <c r="AB1197" s="17">
        <v>421326000000</v>
      </c>
      <c r="AC1197" s="17">
        <v>425049000000</v>
      </c>
      <c r="AD1197" s="17">
        <v>428198000000</v>
      </c>
    </row>
    <row r="1198" spans="1:30" x14ac:dyDescent="0.25">
      <c r="A1198" t="s">
        <v>349</v>
      </c>
      <c r="B1198" t="s">
        <v>629</v>
      </c>
      <c r="C1198" t="s">
        <v>610</v>
      </c>
      <c r="D1198" t="str">
        <f>A1198&amp;VLOOKUP("key_separator", Keys!$B:$C, 2, FALSE)&amp;B1198&amp;VLOOKUP("key_separator", Keys!$B:$C, 2, FALSE)&amp;C1198</f>
        <v>ME|hydrogen|exports</v>
      </c>
      <c r="E1198" s="17">
        <v>0</v>
      </c>
      <c r="F1198" s="17">
        <v>0</v>
      </c>
      <c r="G1198" s="17">
        <v>0</v>
      </c>
      <c r="H1198" s="17">
        <v>0</v>
      </c>
      <c r="I1198" s="17">
        <v>0</v>
      </c>
      <c r="J1198" s="17">
        <v>0</v>
      </c>
      <c r="K1198" s="17">
        <v>0</v>
      </c>
      <c r="L1198" s="17">
        <v>0</v>
      </c>
      <c r="M1198" s="17">
        <v>0</v>
      </c>
      <c r="N1198" s="17">
        <v>0</v>
      </c>
      <c r="O1198" s="17">
        <v>0</v>
      </c>
      <c r="P1198" s="17">
        <v>0</v>
      </c>
      <c r="Q1198" s="17">
        <v>0</v>
      </c>
      <c r="R1198" s="17">
        <v>0</v>
      </c>
      <c r="S1198" s="17">
        <v>0</v>
      </c>
      <c r="T1198" s="17">
        <v>0</v>
      </c>
      <c r="U1198" s="17">
        <v>0</v>
      </c>
      <c r="V1198" s="17">
        <v>0</v>
      </c>
      <c r="W1198" s="17">
        <v>0</v>
      </c>
      <c r="X1198" s="17">
        <v>0</v>
      </c>
      <c r="Y1198" s="17">
        <v>0</v>
      </c>
      <c r="Z1198" s="17">
        <v>0</v>
      </c>
      <c r="AA1198" s="17">
        <v>0</v>
      </c>
      <c r="AB1198" s="17">
        <v>0</v>
      </c>
      <c r="AC1198" s="17">
        <v>0</v>
      </c>
      <c r="AD1198" s="17">
        <v>0</v>
      </c>
    </row>
    <row r="1199" spans="1:30" x14ac:dyDescent="0.25">
      <c r="A1199" t="s">
        <v>358</v>
      </c>
      <c r="B1199" t="s">
        <v>6629</v>
      </c>
      <c r="C1199" t="s">
        <v>605</v>
      </c>
      <c r="D1199" t="str">
        <f>A1199&amp;VLOOKUP("key_separator", Keys!$B:$C, 2, FALSE)&amp;B1199&amp;VLOOKUP("key_separator", Keys!$B:$C, 2, FALSE)&amp;C1199</f>
        <v>MI|electricity|production</v>
      </c>
      <c r="E1199" s="17">
        <v>0</v>
      </c>
      <c r="F1199" s="17">
        <v>0</v>
      </c>
      <c r="G1199" s="17">
        <v>0</v>
      </c>
      <c r="H1199" s="17">
        <v>0</v>
      </c>
      <c r="I1199" s="17">
        <v>0</v>
      </c>
      <c r="J1199" s="17">
        <v>0</v>
      </c>
      <c r="K1199" s="17">
        <v>0</v>
      </c>
      <c r="L1199" s="17">
        <v>0</v>
      </c>
      <c r="M1199" s="17">
        <v>0</v>
      </c>
      <c r="N1199" s="17">
        <v>0</v>
      </c>
      <c r="O1199" s="17">
        <v>0</v>
      </c>
      <c r="P1199" s="17">
        <v>0</v>
      </c>
      <c r="Q1199" s="17">
        <v>0</v>
      </c>
      <c r="R1199" s="17">
        <v>0</v>
      </c>
      <c r="S1199" s="17">
        <v>0</v>
      </c>
      <c r="T1199" s="17">
        <v>0</v>
      </c>
      <c r="U1199" s="17">
        <v>0</v>
      </c>
      <c r="V1199" s="17">
        <v>0</v>
      </c>
      <c r="W1199" s="17">
        <v>0</v>
      </c>
      <c r="X1199" s="17">
        <v>0</v>
      </c>
      <c r="Y1199" s="17">
        <v>0</v>
      </c>
      <c r="Z1199" s="17">
        <v>0</v>
      </c>
      <c r="AA1199" s="17">
        <v>0</v>
      </c>
      <c r="AB1199" s="17">
        <v>0</v>
      </c>
      <c r="AC1199" s="17">
        <v>0</v>
      </c>
      <c r="AD1199" s="17">
        <v>0</v>
      </c>
    </row>
    <row r="1200" spans="1:30" x14ac:dyDescent="0.25">
      <c r="A1200" t="s">
        <v>358</v>
      </c>
      <c r="B1200" t="s">
        <v>6629</v>
      </c>
      <c r="C1200" t="s">
        <v>608</v>
      </c>
      <c r="D1200" t="str">
        <f>A1200&amp;VLOOKUP("key_separator", Keys!$B:$C, 2, FALSE)&amp;B1200&amp;VLOOKUP("key_separator", Keys!$B:$C, 2, FALSE)&amp;C1200</f>
        <v>MI|electricity|imports</v>
      </c>
      <c r="E1200" s="17">
        <v>0</v>
      </c>
      <c r="F1200" s="17">
        <v>0</v>
      </c>
      <c r="G1200" s="17">
        <v>0</v>
      </c>
      <c r="H1200" s="17">
        <v>0</v>
      </c>
      <c r="I1200" s="17">
        <v>0</v>
      </c>
      <c r="J1200" s="17">
        <v>0</v>
      </c>
      <c r="K1200" s="17">
        <v>0</v>
      </c>
      <c r="L1200" s="17">
        <v>0</v>
      </c>
      <c r="M1200" s="17">
        <v>0</v>
      </c>
      <c r="N1200" s="17">
        <v>0</v>
      </c>
      <c r="O1200" s="17">
        <v>0</v>
      </c>
      <c r="P1200" s="17">
        <v>0</v>
      </c>
      <c r="Q1200" s="17">
        <v>0</v>
      </c>
      <c r="R1200" s="17">
        <v>0</v>
      </c>
      <c r="S1200" s="17">
        <v>0</v>
      </c>
      <c r="T1200" s="17">
        <v>0</v>
      </c>
      <c r="U1200" s="17">
        <v>0</v>
      </c>
      <c r="V1200" s="17">
        <v>0</v>
      </c>
      <c r="W1200" s="17">
        <v>0</v>
      </c>
      <c r="X1200" s="17">
        <v>0</v>
      </c>
      <c r="Y1200" s="17">
        <v>0</v>
      </c>
      <c r="Z1200" s="17">
        <v>0</v>
      </c>
      <c r="AA1200" s="17">
        <v>0</v>
      </c>
      <c r="AB1200" s="17">
        <v>0</v>
      </c>
      <c r="AC1200" s="17">
        <v>0</v>
      </c>
      <c r="AD1200" s="17">
        <v>0</v>
      </c>
    </row>
    <row r="1201" spans="1:30" x14ac:dyDescent="0.25">
      <c r="A1201" t="s">
        <v>358</v>
      </c>
      <c r="B1201" t="s">
        <v>6629</v>
      </c>
      <c r="C1201" t="s">
        <v>610</v>
      </c>
      <c r="D1201" t="str">
        <f>A1201&amp;VLOOKUP("key_separator", Keys!$B:$C, 2, FALSE)&amp;B1201&amp;VLOOKUP("key_separator", Keys!$B:$C, 2, FALSE)&amp;C1201</f>
        <v>MI|electricity|exports</v>
      </c>
      <c r="E1201" s="17">
        <v>0</v>
      </c>
      <c r="F1201" s="17">
        <v>0</v>
      </c>
      <c r="G1201" s="17">
        <v>0</v>
      </c>
      <c r="H1201" s="17">
        <v>0</v>
      </c>
      <c r="I1201" s="17">
        <v>0</v>
      </c>
      <c r="J1201" s="17">
        <v>0</v>
      </c>
      <c r="K1201" s="17">
        <v>0</v>
      </c>
      <c r="L1201" s="17">
        <v>0</v>
      </c>
      <c r="M1201" s="17">
        <v>0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7">
        <v>0</v>
      </c>
      <c r="U1201" s="17">
        <v>0</v>
      </c>
      <c r="V1201" s="17">
        <v>0</v>
      </c>
      <c r="W1201" s="17">
        <v>0</v>
      </c>
      <c r="X1201" s="17">
        <v>0</v>
      </c>
      <c r="Y1201" s="17">
        <v>0</v>
      </c>
      <c r="Z1201" s="17">
        <v>0</v>
      </c>
      <c r="AA1201" s="17">
        <v>0</v>
      </c>
      <c r="AB1201" s="17">
        <v>0</v>
      </c>
      <c r="AC1201" s="17">
        <v>0</v>
      </c>
      <c r="AD1201" s="17">
        <v>0</v>
      </c>
    </row>
    <row r="1202" spans="1:30" x14ac:dyDescent="0.25">
      <c r="A1202" t="s">
        <v>358</v>
      </c>
      <c r="B1202" t="s">
        <v>6610</v>
      </c>
      <c r="C1202" t="s">
        <v>605</v>
      </c>
      <c r="D1202" t="str">
        <f>A1202&amp;VLOOKUP("key_separator", Keys!$B:$C, 2, FALSE)&amp;B1202&amp;VLOOKUP("key_separator", Keys!$B:$C, 2, FALSE)&amp;C1202</f>
        <v>MI|hard coal|production</v>
      </c>
      <c r="E1202" s="17">
        <v>0</v>
      </c>
      <c r="F1202" s="17">
        <v>0</v>
      </c>
      <c r="G1202" s="17">
        <v>0</v>
      </c>
      <c r="H1202" s="17">
        <v>0</v>
      </c>
      <c r="I1202" s="17">
        <v>0</v>
      </c>
      <c r="J1202" s="17">
        <v>0</v>
      </c>
      <c r="K1202" s="17">
        <v>0</v>
      </c>
      <c r="L1202" s="17">
        <v>0</v>
      </c>
      <c r="M1202" s="17">
        <v>0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7">
        <v>0</v>
      </c>
      <c r="U1202" s="17">
        <v>0</v>
      </c>
      <c r="V1202" s="17">
        <v>0</v>
      </c>
      <c r="W1202" s="17">
        <v>0</v>
      </c>
      <c r="X1202" s="17">
        <v>0</v>
      </c>
      <c r="Y1202" s="17">
        <v>0</v>
      </c>
      <c r="Z1202" s="17">
        <v>0</v>
      </c>
      <c r="AA1202" s="17">
        <v>0</v>
      </c>
      <c r="AB1202" s="17">
        <v>0</v>
      </c>
      <c r="AC1202" s="17">
        <v>0</v>
      </c>
      <c r="AD1202" s="17">
        <v>0</v>
      </c>
    </row>
    <row r="1203" spans="1:30" x14ac:dyDescent="0.25">
      <c r="A1203" t="s">
        <v>358</v>
      </c>
      <c r="B1203" t="s">
        <v>6610</v>
      </c>
      <c r="C1203" t="s">
        <v>608</v>
      </c>
      <c r="D1203" t="str">
        <f>A1203&amp;VLOOKUP("key_separator", Keys!$B:$C, 2, FALSE)&amp;B1203&amp;VLOOKUP("key_separator", Keys!$B:$C, 2, FALSE)&amp;C1203</f>
        <v>MI|hard coal|imports</v>
      </c>
      <c r="E1203" s="17">
        <v>350223000000000</v>
      </c>
      <c r="F1203" s="17">
        <v>307813000000000</v>
      </c>
      <c r="G1203" s="17">
        <v>293528000000000</v>
      </c>
      <c r="H1203" s="17">
        <v>188286000000000</v>
      </c>
      <c r="I1203" s="17">
        <v>190818000000000</v>
      </c>
      <c r="J1203" s="17">
        <v>202509000000000</v>
      </c>
      <c r="K1203" s="17">
        <v>194871000000000</v>
      </c>
      <c r="L1203" s="17">
        <v>122259000000000</v>
      </c>
      <c r="M1203" s="17">
        <v>120521000000000</v>
      </c>
      <c r="N1203" s="17">
        <v>118513000000000</v>
      </c>
      <c r="O1203" s="17">
        <v>105655000000000</v>
      </c>
      <c r="P1203" s="17">
        <v>109524000000000</v>
      </c>
      <c r="Q1203" s="17">
        <v>111674000000000</v>
      </c>
      <c r="R1203" s="17">
        <v>112845000000000</v>
      </c>
      <c r="S1203" s="17">
        <v>105809000000000</v>
      </c>
      <c r="T1203" s="17">
        <v>78540500000000</v>
      </c>
      <c r="U1203" s="17">
        <v>62192600000000</v>
      </c>
      <c r="V1203" s="17">
        <v>62488300000000</v>
      </c>
      <c r="W1203" s="17">
        <v>62864900000000</v>
      </c>
      <c r="X1203" s="17">
        <v>64641700000000</v>
      </c>
      <c r="Y1203" s="17">
        <v>65990900000000</v>
      </c>
      <c r="Z1203" s="17">
        <v>67394200000000</v>
      </c>
      <c r="AA1203" s="17">
        <v>68978500000000</v>
      </c>
      <c r="AB1203" s="17">
        <v>70379300000000</v>
      </c>
      <c r="AC1203" s="17">
        <v>71917500000000</v>
      </c>
      <c r="AD1203" s="17">
        <v>73339100000000</v>
      </c>
    </row>
    <row r="1204" spans="1:30" x14ac:dyDescent="0.25">
      <c r="A1204" t="s">
        <v>358</v>
      </c>
      <c r="B1204" t="s">
        <v>6610</v>
      </c>
      <c r="C1204" t="s">
        <v>610</v>
      </c>
      <c r="D1204" t="str">
        <f>A1204&amp;VLOOKUP("key_separator", Keys!$B:$C, 2, FALSE)&amp;B1204&amp;VLOOKUP("key_separator", Keys!$B:$C, 2, FALSE)&amp;C1204</f>
        <v>MI|hard coal|exports</v>
      </c>
      <c r="E1204" s="17">
        <v>0</v>
      </c>
      <c r="F1204" s="17">
        <v>0</v>
      </c>
      <c r="G1204" s="17">
        <v>0</v>
      </c>
      <c r="H1204" s="17">
        <v>0</v>
      </c>
      <c r="I1204" s="17">
        <v>0</v>
      </c>
      <c r="J1204" s="17">
        <v>0</v>
      </c>
      <c r="K1204" s="17">
        <v>0</v>
      </c>
      <c r="L1204" s="17">
        <v>0</v>
      </c>
      <c r="M1204" s="17">
        <v>0</v>
      </c>
      <c r="N1204" s="17">
        <v>0</v>
      </c>
      <c r="O1204" s="17">
        <v>0</v>
      </c>
      <c r="P1204" s="17">
        <v>0</v>
      </c>
      <c r="Q1204" s="17">
        <v>0</v>
      </c>
      <c r="R1204" s="17">
        <v>0</v>
      </c>
      <c r="S1204" s="17">
        <v>0</v>
      </c>
      <c r="T1204" s="17">
        <v>0</v>
      </c>
      <c r="U1204" s="17">
        <v>0</v>
      </c>
      <c r="V1204" s="17">
        <v>0</v>
      </c>
      <c r="W1204" s="17">
        <v>0</v>
      </c>
      <c r="X1204" s="17">
        <v>0</v>
      </c>
      <c r="Y1204" s="17">
        <v>0</v>
      </c>
      <c r="Z1204" s="17">
        <v>0</v>
      </c>
      <c r="AA1204" s="17">
        <v>0</v>
      </c>
      <c r="AB1204" s="17">
        <v>0</v>
      </c>
      <c r="AC1204" s="17">
        <v>0</v>
      </c>
      <c r="AD1204" s="17">
        <v>0</v>
      </c>
    </row>
    <row r="1205" spans="1:30" x14ac:dyDescent="0.25">
      <c r="A1205" t="s">
        <v>358</v>
      </c>
      <c r="B1205" t="s">
        <v>6611</v>
      </c>
      <c r="C1205" t="s">
        <v>605</v>
      </c>
      <c r="D1205" t="str">
        <f>A1205&amp;VLOOKUP("key_separator", Keys!$B:$C, 2, FALSE)&amp;B1205&amp;VLOOKUP("key_separator", Keys!$B:$C, 2, FALSE)&amp;C1205</f>
        <v>MI|natural gas|production</v>
      </c>
      <c r="E1205" s="17">
        <v>65821500000000</v>
      </c>
      <c r="F1205" s="17">
        <v>66025900000000</v>
      </c>
      <c r="G1205" s="17">
        <v>65917700000000</v>
      </c>
      <c r="H1205" s="17">
        <v>69236900000000</v>
      </c>
      <c r="I1205" s="17">
        <v>72643200000000</v>
      </c>
      <c r="J1205" s="17">
        <v>76961500000000</v>
      </c>
      <c r="K1205" s="17">
        <v>80744700000000</v>
      </c>
      <c r="L1205" s="17">
        <v>85120900000000</v>
      </c>
      <c r="M1205" s="17">
        <v>88756700000000</v>
      </c>
      <c r="N1205" s="17">
        <v>92070600000000</v>
      </c>
      <c r="O1205" s="17">
        <v>94711700000000</v>
      </c>
      <c r="P1205" s="17">
        <v>97480900000000</v>
      </c>
      <c r="Q1205" s="17">
        <v>99631900000000</v>
      </c>
      <c r="R1205" s="17">
        <v>101367000000000</v>
      </c>
      <c r="S1205" s="17">
        <v>102948000000000</v>
      </c>
      <c r="T1205" s="17">
        <v>104685000000000</v>
      </c>
      <c r="U1205" s="17">
        <v>106129000000000</v>
      </c>
      <c r="V1205" s="17">
        <v>108069000000000</v>
      </c>
      <c r="W1205" s="17">
        <v>109799000000000</v>
      </c>
      <c r="X1205" s="17">
        <v>110496000000000</v>
      </c>
      <c r="Y1205" s="17">
        <v>111907000000000</v>
      </c>
      <c r="Z1205" s="17">
        <v>114741000000000</v>
      </c>
      <c r="AA1205" s="17">
        <v>116508000000000</v>
      </c>
      <c r="AB1205" s="17">
        <v>117953000000000</v>
      </c>
      <c r="AC1205" s="17">
        <v>118304000000000</v>
      </c>
      <c r="AD1205" s="17">
        <v>118638000000000</v>
      </c>
    </row>
    <row r="1206" spans="1:30" x14ac:dyDescent="0.25">
      <c r="A1206" t="s">
        <v>358</v>
      </c>
      <c r="B1206" t="s">
        <v>6611</v>
      </c>
      <c r="C1206" t="s">
        <v>608</v>
      </c>
      <c r="D1206" t="str">
        <f>A1206&amp;VLOOKUP("key_separator", Keys!$B:$C, 2, FALSE)&amp;B1206&amp;VLOOKUP("key_separator", Keys!$B:$C, 2, FALSE)&amp;C1206</f>
        <v>MI|natural gas|imports</v>
      </c>
      <c r="E1206" s="17">
        <v>1754420000000000</v>
      </c>
      <c r="F1206" s="17">
        <v>1747420000000000</v>
      </c>
      <c r="G1206" s="17">
        <v>1731480000000000</v>
      </c>
      <c r="H1206" s="17">
        <v>1806410000000000</v>
      </c>
      <c r="I1206" s="17">
        <v>1800720000000000</v>
      </c>
      <c r="J1206" s="17">
        <v>1783580000000000</v>
      </c>
      <c r="K1206" s="17">
        <v>1736390000000000</v>
      </c>
      <c r="L1206" s="17">
        <v>1827670000000000</v>
      </c>
      <c r="M1206" s="17">
        <v>1863230000000000</v>
      </c>
      <c r="N1206" s="17">
        <v>1892780000000000</v>
      </c>
      <c r="O1206" s="17">
        <v>1854580000000000</v>
      </c>
      <c r="P1206" s="17">
        <v>1882990000000000</v>
      </c>
      <c r="Q1206" s="17">
        <v>1904860000000000</v>
      </c>
      <c r="R1206" s="17">
        <v>1920420000000000</v>
      </c>
      <c r="S1206" s="17">
        <v>1905620000000000</v>
      </c>
      <c r="T1206" s="17">
        <v>1832560000000000</v>
      </c>
      <c r="U1206" s="17">
        <v>1861410000000000</v>
      </c>
      <c r="V1206" s="17">
        <v>1878390000000000</v>
      </c>
      <c r="W1206" s="17">
        <v>1893630000000000</v>
      </c>
      <c r="X1206" s="17">
        <v>1899580000000000</v>
      </c>
      <c r="Y1206" s="17">
        <v>1911420000000000</v>
      </c>
      <c r="Z1206" s="17">
        <v>1937970000000000</v>
      </c>
      <c r="AA1206" s="17">
        <v>1954380000000000</v>
      </c>
      <c r="AB1206" s="17">
        <v>1966710000000000</v>
      </c>
      <c r="AC1206" s="17">
        <v>1966640000000000</v>
      </c>
      <c r="AD1206" s="17">
        <v>1967280000000000</v>
      </c>
    </row>
    <row r="1207" spans="1:30" x14ac:dyDescent="0.25">
      <c r="A1207" t="s">
        <v>358</v>
      </c>
      <c r="B1207" t="s">
        <v>6611</v>
      </c>
      <c r="C1207" t="s">
        <v>610</v>
      </c>
      <c r="D1207" t="str">
        <f>A1207&amp;VLOOKUP("key_separator", Keys!$B:$C, 2, FALSE)&amp;B1207&amp;VLOOKUP("key_separator", Keys!$B:$C, 2, FALSE)&amp;C1207</f>
        <v>MI|natural gas|exports</v>
      </c>
      <c r="E1207" s="17">
        <v>774254000000000</v>
      </c>
      <c r="F1207" s="17">
        <v>776659000000000</v>
      </c>
      <c r="G1207" s="17">
        <v>775386000000000</v>
      </c>
      <c r="H1207" s="17">
        <v>814429000000000</v>
      </c>
      <c r="I1207" s="17">
        <v>854497000000000</v>
      </c>
      <c r="J1207" s="17">
        <v>905293000000000</v>
      </c>
      <c r="K1207" s="17">
        <v>949795000000000</v>
      </c>
      <c r="L1207" s="17">
        <v>1001270000000000</v>
      </c>
      <c r="M1207" s="17">
        <v>1044040000000000</v>
      </c>
      <c r="N1207" s="17">
        <v>1083020000000000</v>
      </c>
      <c r="O1207" s="17">
        <v>1114090000000000</v>
      </c>
      <c r="P1207" s="17">
        <v>1146660000000000</v>
      </c>
      <c r="Q1207" s="17">
        <v>1171960000000000</v>
      </c>
      <c r="R1207" s="17">
        <v>1192370000000000</v>
      </c>
      <c r="S1207" s="17">
        <v>1210980000000000</v>
      </c>
      <c r="T1207" s="17">
        <v>1231410000000000</v>
      </c>
      <c r="U1207" s="17">
        <v>1248390000000000</v>
      </c>
      <c r="V1207" s="17">
        <v>1271210000000000</v>
      </c>
      <c r="W1207" s="17">
        <v>1291560000000000</v>
      </c>
      <c r="X1207" s="17">
        <v>1299750000000000</v>
      </c>
      <c r="Y1207" s="17">
        <v>1316360000000000</v>
      </c>
      <c r="Z1207" s="17">
        <v>1349690000000000</v>
      </c>
      <c r="AA1207" s="17">
        <v>1370480000000000</v>
      </c>
      <c r="AB1207" s="17">
        <v>1387470000000000</v>
      </c>
      <c r="AC1207" s="17">
        <v>1391600000000000</v>
      </c>
      <c r="AD1207" s="17">
        <v>1395530000000000</v>
      </c>
    </row>
    <row r="1208" spans="1:30" x14ac:dyDescent="0.25">
      <c r="A1208" t="s">
        <v>358</v>
      </c>
      <c r="B1208" t="s">
        <v>626</v>
      </c>
      <c r="C1208" t="s">
        <v>605</v>
      </c>
      <c r="D1208" t="str">
        <f>A1208&amp;VLOOKUP("key_separator", Keys!$B:$C, 2, FALSE)&amp;B1208&amp;VLOOKUP("key_separator", Keys!$B:$C, 2, FALSE)&amp;C1208</f>
        <v>MI|nuclear|production</v>
      </c>
      <c r="E1208" s="17">
        <v>0</v>
      </c>
      <c r="F1208" s="17">
        <v>0</v>
      </c>
      <c r="G1208" s="17">
        <v>0</v>
      </c>
      <c r="H1208" s="17">
        <v>0</v>
      </c>
      <c r="I1208" s="17">
        <v>0</v>
      </c>
      <c r="J1208" s="17">
        <v>0</v>
      </c>
      <c r="K1208" s="17">
        <v>0</v>
      </c>
      <c r="L1208" s="17">
        <v>0</v>
      </c>
      <c r="M1208" s="17">
        <v>0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7">
        <v>0</v>
      </c>
      <c r="U1208" s="17">
        <v>0</v>
      </c>
      <c r="V1208" s="17">
        <v>0</v>
      </c>
      <c r="W1208" s="17">
        <v>0</v>
      </c>
      <c r="X1208" s="17">
        <v>0</v>
      </c>
      <c r="Y1208" s="17">
        <v>0</v>
      </c>
      <c r="Z1208" s="17">
        <v>0</v>
      </c>
      <c r="AA1208" s="17">
        <v>0</v>
      </c>
      <c r="AB1208" s="17">
        <v>0</v>
      </c>
      <c r="AC1208" s="17">
        <v>0</v>
      </c>
      <c r="AD1208" s="17">
        <v>0</v>
      </c>
    </row>
    <row r="1209" spans="1:30" x14ac:dyDescent="0.25">
      <c r="A1209" t="s">
        <v>358</v>
      </c>
      <c r="B1209" t="s">
        <v>626</v>
      </c>
      <c r="C1209" t="s">
        <v>608</v>
      </c>
      <c r="D1209" t="str">
        <f>A1209&amp;VLOOKUP("key_separator", Keys!$B:$C, 2, FALSE)&amp;B1209&amp;VLOOKUP("key_separator", Keys!$B:$C, 2, FALSE)&amp;C1209</f>
        <v>MI|nuclear|imports</v>
      </c>
      <c r="E1209" s="17">
        <v>287572000000000</v>
      </c>
      <c r="F1209" s="17">
        <v>281007000000000</v>
      </c>
      <c r="G1209" s="17">
        <v>281007000000000</v>
      </c>
      <c r="H1209" s="17">
        <v>281007000000000</v>
      </c>
      <c r="I1209" s="17">
        <v>281007000000000</v>
      </c>
      <c r="J1209" s="17">
        <v>281007000000000</v>
      </c>
      <c r="K1209" s="17">
        <v>281007000000000</v>
      </c>
      <c r="L1209" s="17">
        <v>281007000000000</v>
      </c>
      <c r="M1209" s="17">
        <v>281007000000000</v>
      </c>
      <c r="N1209" s="17">
        <v>281007000000000</v>
      </c>
      <c r="O1209" s="17">
        <v>281007000000000</v>
      </c>
      <c r="P1209" s="17">
        <v>281007000000000</v>
      </c>
      <c r="Q1209" s="17">
        <v>281007000000000</v>
      </c>
      <c r="R1209" s="17">
        <v>281007000000000</v>
      </c>
      <c r="S1209" s="17">
        <v>281007000000000</v>
      </c>
      <c r="T1209" s="17">
        <v>294105000000000</v>
      </c>
      <c r="U1209" s="17">
        <v>287609000000000</v>
      </c>
      <c r="V1209" s="17">
        <v>287719000000000</v>
      </c>
      <c r="W1209" s="17">
        <v>287885000000000</v>
      </c>
      <c r="X1209" s="17">
        <v>288590000000000</v>
      </c>
      <c r="Y1209" s="17">
        <v>289114000000000</v>
      </c>
      <c r="Z1209" s="17">
        <v>289654000000000</v>
      </c>
      <c r="AA1209" s="17">
        <v>290257000000000</v>
      </c>
      <c r="AB1209" s="17">
        <v>290796000000000</v>
      </c>
      <c r="AC1209" s="17">
        <v>291357000000000</v>
      </c>
      <c r="AD1209" s="17">
        <v>291904000000000</v>
      </c>
    </row>
    <row r="1210" spans="1:30" x14ac:dyDescent="0.25">
      <c r="A1210" t="s">
        <v>358</v>
      </c>
      <c r="B1210" t="s">
        <v>626</v>
      </c>
      <c r="C1210" t="s">
        <v>610</v>
      </c>
      <c r="D1210" t="str">
        <f>A1210&amp;VLOOKUP("key_separator", Keys!$B:$C, 2, FALSE)&amp;B1210&amp;VLOOKUP("key_separator", Keys!$B:$C, 2, FALSE)&amp;C1210</f>
        <v>MI|nuclear|exports</v>
      </c>
      <c r="E1210" s="17">
        <v>0</v>
      </c>
      <c r="F1210" s="17">
        <v>0</v>
      </c>
      <c r="G1210" s="17">
        <v>0</v>
      </c>
      <c r="H1210" s="17">
        <v>0</v>
      </c>
      <c r="I1210" s="17">
        <v>0</v>
      </c>
      <c r="J1210" s="17">
        <v>0</v>
      </c>
      <c r="K1210" s="17">
        <v>0</v>
      </c>
      <c r="L1210" s="17">
        <v>0</v>
      </c>
      <c r="M1210" s="17">
        <v>0</v>
      </c>
      <c r="N1210" s="17">
        <v>0</v>
      </c>
      <c r="O1210" s="17">
        <v>0</v>
      </c>
      <c r="P1210" s="17">
        <v>0</v>
      </c>
      <c r="Q1210" s="17">
        <v>0</v>
      </c>
      <c r="R1210" s="17">
        <v>0</v>
      </c>
      <c r="S1210" s="17">
        <v>0</v>
      </c>
      <c r="T1210" s="17">
        <v>0</v>
      </c>
      <c r="U1210" s="17">
        <v>0</v>
      </c>
      <c r="V1210" s="17">
        <v>0</v>
      </c>
      <c r="W1210" s="17">
        <v>0</v>
      </c>
      <c r="X1210" s="17">
        <v>0</v>
      </c>
      <c r="Y1210" s="17">
        <v>0</v>
      </c>
      <c r="Z1210" s="17">
        <v>0</v>
      </c>
      <c r="AA1210" s="17">
        <v>0</v>
      </c>
      <c r="AB1210" s="17">
        <v>0</v>
      </c>
      <c r="AC1210" s="17">
        <v>0</v>
      </c>
      <c r="AD1210" s="17">
        <v>0</v>
      </c>
    </row>
    <row r="1211" spans="1:30" x14ac:dyDescent="0.25">
      <c r="A1211" t="s">
        <v>358</v>
      </c>
      <c r="B1211" t="s">
        <v>6630</v>
      </c>
      <c r="C1211" t="s">
        <v>605</v>
      </c>
      <c r="D1211" t="str">
        <f>A1211&amp;VLOOKUP("key_separator", Keys!$B:$C, 2, FALSE)&amp;B1211&amp;VLOOKUP("key_separator", Keys!$B:$C, 2, FALSE)&amp;C1211</f>
        <v>MI|hydro|production</v>
      </c>
      <c r="E1211" s="17">
        <v>0</v>
      </c>
      <c r="F1211" s="17">
        <v>0</v>
      </c>
      <c r="G1211" s="17">
        <v>0</v>
      </c>
      <c r="H1211" s="17">
        <v>0</v>
      </c>
      <c r="I1211" s="17">
        <v>0</v>
      </c>
      <c r="J1211" s="17">
        <v>0</v>
      </c>
      <c r="K1211" s="17">
        <v>0</v>
      </c>
      <c r="L1211" s="17">
        <v>0</v>
      </c>
      <c r="M1211" s="17">
        <v>0</v>
      </c>
      <c r="N1211" s="17">
        <v>0</v>
      </c>
      <c r="O1211" s="17">
        <v>0</v>
      </c>
      <c r="P1211" s="17">
        <v>0</v>
      </c>
      <c r="Q1211" s="17">
        <v>0</v>
      </c>
      <c r="R1211" s="17">
        <v>0</v>
      </c>
      <c r="S1211" s="17">
        <v>0</v>
      </c>
      <c r="T1211" s="17">
        <v>0</v>
      </c>
      <c r="U1211" s="17">
        <v>0</v>
      </c>
      <c r="V1211" s="17">
        <v>0</v>
      </c>
      <c r="W1211" s="17">
        <v>0</v>
      </c>
      <c r="X1211" s="17">
        <v>0</v>
      </c>
      <c r="Y1211" s="17">
        <v>0</v>
      </c>
      <c r="Z1211" s="17">
        <v>0</v>
      </c>
      <c r="AA1211" s="17">
        <v>0</v>
      </c>
      <c r="AB1211" s="17">
        <v>0</v>
      </c>
      <c r="AC1211" s="17">
        <v>0</v>
      </c>
      <c r="AD1211" s="17">
        <v>0</v>
      </c>
    </row>
    <row r="1212" spans="1:30" x14ac:dyDescent="0.25">
      <c r="A1212" t="s">
        <v>358</v>
      </c>
      <c r="B1212" t="s">
        <v>6630</v>
      </c>
      <c r="C1212" t="s">
        <v>608</v>
      </c>
      <c r="D1212" t="str">
        <f>A1212&amp;VLOOKUP("key_separator", Keys!$B:$C, 2, FALSE)&amp;B1212&amp;VLOOKUP("key_separator", Keys!$B:$C, 2, FALSE)&amp;C1212</f>
        <v>MI|hydro|imports</v>
      </c>
      <c r="E1212" s="17">
        <v>0</v>
      </c>
      <c r="F1212" s="17">
        <v>0</v>
      </c>
      <c r="G1212" s="17">
        <v>0</v>
      </c>
      <c r="H1212" s="17">
        <v>0</v>
      </c>
      <c r="I1212" s="17">
        <v>0</v>
      </c>
      <c r="J1212" s="17">
        <v>0</v>
      </c>
      <c r="K1212" s="17">
        <v>0</v>
      </c>
      <c r="L1212" s="17">
        <v>0</v>
      </c>
      <c r="M1212" s="17">
        <v>0</v>
      </c>
      <c r="N1212" s="17">
        <v>0</v>
      </c>
      <c r="O1212" s="17">
        <v>0</v>
      </c>
      <c r="P1212" s="17">
        <v>0</v>
      </c>
      <c r="Q1212" s="17">
        <v>0</v>
      </c>
      <c r="R1212" s="17">
        <v>0</v>
      </c>
      <c r="S1212" s="17">
        <v>0</v>
      </c>
      <c r="T1212" s="17">
        <v>0</v>
      </c>
      <c r="U1212" s="17">
        <v>0</v>
      </c>
      <c r="V1212" s="17">
        <v>0</v>
      </c>
      <c r="W1212" s="17">
        <v>0</v>
      </c>
      <c r="X1212" s="17">
        <v>0</v>
      </c>
      <c r="Y1212" s="17">
        <v>0</v>
      </c>
      <c r="Z1212" s="17">
        <v>0</v>
      </c>
      <c r="AA1212" s="17">
        <v>0</v>
      </c>
      <c r="AB1212" s="17">
        <v>0</v>
      </c>
      <c r="AC1212" s="17">
        <v>0</v>
      </c>
      <c r="AD1212" s="17">
        <v>0</v>
      </c>
    </row>
    <row r="1213" spans="1:30" x14ac:dyDescent="0.25">
      <c r="A1213" t="s">
        <v>358</v>
      </c>
      <c r="B1213" t="s">
        <v>6630</v>
      </c>
      <c r="C1213" t="s">
        <v>610</v>
      </c>
      <c r="D1213" t="str">
        <f>A1213&amp;VLOOKUP("key_separator", Keys!$B:$C, 2, FALSE)&amp;B1213&amp;VLOOKUP("key_separator", Keys!$B:$C, 2, FALSE)&amp;C1213</f>
        <v>MI|hydro|exports</v>
      </c>
      <c r="E1213" s="17">
        <v>0</v>
      </c>
      <c r="F1213" s="17">
        <v>0</v>
      </c>
      <c r="G1213" s="17">
        <v>0</v>
      </c>
      <c r="H1213" s="17">
        <v>0</v>
      </c>
      <c r="I1213" s="17">
        <v>0</v>
      </c>
      <c r="J1213" s="17">
        <v>0</v>
      </c>
      <c r="K1213" s="17">
        <v>0</v>
      </c>
      <c r="L1213" s="17">
        <v>0</v>
      </c>
      <c r="M1213" s="17">
        <v>0</v>
      </c>
      <c r="N1213" s="17">
        <v>0</v>
      </c>
      <c r="O1213" s="17">
        <v>0</v>
      </c>
      <c r="P1213" s="17">
        <v>0</v>
      </c>
      <c r="Q1213" s="17">
        <v>0</v>
      </c>
      <c r="R1213" s="17">
        <v>0</v>
      </c>
      <c r="S1213" s="17">
        <v>0</v>
      </c>
      <c r="T1213" s="17">
        <v>0</v>
      </c>
      <c r="U1213" s="17">
        <v>0</v>
      </c>
      <c r="V1213" s="17">
        <v>0</v>
      </c>
      <c r="W1213" s="17">
        <v>0</v>
      </c>
      <c r="X1213" s="17">
        <v>0</v>
      </c>
      <c r="Y1213" s="17">
        <v>0</v>
      </c>
      <c r="Z1213" s="17">
        <v>0</v>
      </c>
      <c r="AA1213" s="17">
        <v>0</v>
      </c>
      <c r="AB1213" s="17">
        <v>0</v>
      </c>
      <c r="AC1213" s="17">
        <v>0</v>
      </c>
      <c r="AD1213" s="17">
        <v>0</v>
      </c>
    </row>
    <row r="1214" spans="1:30" x14ac:dyDescent="0.25">
      <c r="A1214" t="s">
        <v>358</v>
      </c>
      <c r="B1214" t="s">
        <v>6631</v>
      </c>
      <c r="C1214" t="s">
        <v>605</v>
      </c>
      <c r="D1214" t="str">
        <f>A1214&amp;VLOOKUP("key_separator", Keys!$B:$C, 2, FALSE)&amp;B1214&amp;VLOOKUP("key_separator", Keys!$B:$C, 2, FALSE)&amp;C1214</f>
        <v>MI|wind|production</v>
      </c>
      <c r="E1214" s="17">
        <v>0</v>
      </c>
      <c r="F1214" s="17">
        <v>0</v>
      </c>
      <c r="G1214" s="17">
        <v>0</v>
      </c>
      <c r="H1214" s="17">
        <v>0</v>
      </c>
      <c r="I1214" s="17">
        <v>0</v>
      </c>
      <c r="J1214" s="17">
        <v>0</v>
      </c>
      <c r="K1214" s="17">
        <v>0</v>
      </c>
      <c r="L1214" s="17">
        <v>0</v>
      </c>
      <c r="M1214" s="17">
        <v>0</v>
      </c>
      <c r="N1214" s="17">
        <v>0</v>
      </c>
      <c r="O1214" s="17">
        <v>0</v>
      </c>
      <c r="P1214" s="17">
        <v>0</v>
      </c>
      <c r="Q1214" s="17">
        <v>0</v>
      </c>
      <c r="R1214" s="17">
        <v>0</v>
      </c>
      <c r="S1214" s="17">
        <v>0</v>
      </c>
      <c r="T1214" s="17">
        <v>0</v>
      </c>
      <c r="U1214" s="17">
        <v>0</v>
      </c>
      <c r="V1214" s="17">
        <v>0</v>
      </c>
      <c r="W1214" s="17">
        <v>0</v>
      </c>
      <c r="X1214" s="17">
        <v>0</v>
      </c>
      <c r="Y1214" s="17">
        <v>0</v>
      </c>
      <c r="Z1214" s="17">
        <v>0</v>
      </c>
      <c r="AA1214" s="17">
        <v>0</v>
      </c>
      <c r="AB1214" s="17">
        <v>0</v>
      </c>
      <c r="AC1214" s="17">
        <v>0</v>
      </c>
      <c r="AD1214" s="17">
        <v>0</v>
      </c>
    </row>
    <row r="1215" spans="1:30" x14ac:dyDescent="0.25">
      <c r="A1215" t="s">
        <v>358</v>
      </c>
      <c r="B1215" t="s">
        <v>6631</v>
      </c>
      <c r="C1215" t="s">
        <v>608</v>
      </c>
      <c r="D1215" t="str">
        <f>A1215&amp;VLOOKUP("key_separator", Keys!$B:$C, 2, FALSE)&amp;B1215&amp;VLOOKUP("key_separator", Keys!$B:$C, 2, FALSE)&amp;C1215</f>
        <v>MI|wind|imports</v>
      </c>
      <c r="E1215" s="17">
        <v>0</v>
      </c>
      <c r="F1215" s="17">
        <v>0</v>
      </c>
      <c r="G1215" s="17">
        <v>0</v>
      </c>
      <c r="H1215" s="17">
        <v>0</v>
      </c>
      <c r="I1215" s="17">
        <v>0</v>
      </c>
      <c r="J1215" s="17">
        <v>0</v>
      </c>
      <c r="K1215" s="17">
        <v>0</v>
      </c>
      <c r="L1215" s="17">
        <v>0</v>
      </c>
      <c r="M1215" s="17">
        <v>0</v>
      </c>
      <c r="N1215" s="17">
        <v>0</v>
      </c>
      <c r="O1215" s="17">
        <v>0</v>
      </c>
      <c r="P1215" s="17">
        <v>0</v>
      </c>
      <c r="Q1215" s="17">
        <v>0</v>
      </c>
      <c r="R1215" s="17">
        <v>0</v>
      </c>
      <c r="S1215" s="17">
        <v>0</v>
      </c>
      <c r="T1215" s="17">
        <v>0</v>
      </c>
      <c r="U1215" s="17">
        <v>0</v>
      </c>
      <c r="V1215" s="17">
        <v>0</v>
      </c>
      <c r="W1215" s="17">
        <v>0</v>
      </c>
      <c r="X1215" s="17">
        <v>0</v>
      </c>
      <c r="Y1215" s="17">
        <v>0</v>
      </c>
      <c r="Z1215" s="17">
        <v>0</v>
      </c>
      <c r="AA1215" s="17">
        <v>0</v>
      </c>
      <c r="AB1215" s="17">
        <v>0</v>
      </c>
      <c r="AC1215" s="17">
        <v>0</v>
      </c>
      <c r="AD1215" s="17">
        <v>0</v>
      </c>
    </row>
    <row r="1216" spans="1:30" x14ac:dyDescent="0.25">
      <c r="A1216" t="s">
        <v>358</v>
      </c>
      <c r="B1216" t="s">
        <v>6631</v>
      </c>
      <c r="C1216" t="s">
        <v>610</v>
      </c>
      <c r="D1216" t="str">
        <f>A1216&amp;VLOOKUP("key_separator", Keys!$B:$C, 2, FALSE)&amp;B1216&amp;VLOOKUP("key_separator", Keys!$B:$C, 2, FALSE)&amp;C1216</f>
        <v>MI|wind|exports</v>
      </c>
      <c r="E1216" s="17">
        <v>0</v>
      </c>
      <c r="F1216" s="17">
        <v>0</v>
      </c>
      <c r="G1216" s="17">
        <v>0</v>
      </c>
      <c r="H1216" s="17">
        <v>0</v>
      </c>
      <c r="I1216" s="17">
        <v>0</v>
      </c>
      <c r="J1216" s="17">
        <v>0</v>
      </c>
      <c r="K1216" s="17">
        <v>0</v>
      </c>
      <c r="L1216" s="17">
        <v>0</v>
      </c>
      <c r="M1216" s="17">
        <v>0</v>
      </c>
      <c r="N1216" s="17">
        <v>0</v>
      </c>
      <c r="O1216" s="17">
        <v>0</v>
      </c>
      <c r="P1216" s="17">
        <v>0</v>
      </c>
      <c r="Q1216" s="17">
        <v>0</v>
      </c>
      <c r="R1216" s="17">
        <v>0</v>
      </c>
      <c r="S1216" s="17">
        <v>0</v>
      </c>
      <c r="T1216" s="17">
        <v>0</v>
      </c>
      <c r="U1216" s="17">
        <v>0</v>
      </c>
      <c r="V1216" s="17">
        <v>0</v>
      </c>
      <c r="W1216" s="17">
        <v>0</v>
      </c>
      <c r="X1216" s="17">
        <v>0</v>
      </c>
      <c r="Y1216" s="17">
        <v>0</v>
      </c>
      <c r="Z1216" s="17">
        <v>0</v>
      </c>
      <c r="AA1216" s="17">
        <v>0</v>
      </c>
      <c r="AB1216" s="17">
        <v>0</v>
      </c>
      <c r="AC1216" s="17">
        <v>0</v>
      </c>
      <c r="AD1216" s="17">
        <v>0</v>
      </c>
    </row>
    <row r="1217" spans="1:30" x14ac:dyDescent="0.25">
      <c r="A1217" t="s">
        <v>358</v>
      </c>
      <c r="B1217" t="s">
        <v>6632</v>
      </c>
      <c r="C1217" t="s">
        <v>605</v>
      </c>
      <c r="D1217" t="str">
        <f>A1217&amp;VLOOKUP("key_separator", Keys!$B:$C, 2, FALSE)&amp;B1217&amp;VLOOKUP("key_separator", Keys!$B:$C, 2, FALSE)&amp;C1217</f>
        <v>MI|solar|production</v>
      </c>
      <c r="E1217" s="17">
        <v>0</v>
      </c>
      <c r="F1217" s="17">
        <v>0</v>
      </c>
      <c r="G1217" s="17">
        <v>0</v>
      </c>
      <c r="H1217" s="17">
        <v>0</v>
      </c>
      <c r="I1217" s="17">
        <v>0</v>
      </c>
      <c r="J1217" s="17">
        <v>0</v>
      </c>
      <c r="K1217" s="17">
        <v>0</v>
      </c>
      <c r="L1217" s="17">
        <v>0</v>
      </c>
      <c r="M1217" s="17">
        <v>0</v>
      </c>
      <c r="N1217" s="17">
        <v>0</v>
      </c>
      <c r="O1217" s="17">
        <v>0</v>
      </c>
      <c r="P1217" s="17">
        <v>0</v>
      </c>
      <c r="Q1217" s="17">
        <v>0</v>
      </c>
      <c r="R1217" s="17">
        <v>0</v>
      </c>
      <c r="S1217" s="17">
        <v>0</v>
      </c>
      <c r="T1217" s="17">
        <v>0</v>
      </c>
      <c r="U1217" s="17">
        <v>0</v>
      </c>
      <c r="V1217" s="17">
        <v>0</v>
      </c>
      <c r="W1217" s="17">
        <v>0</v>
      </c>
      <c r="X1217" s="17">
        <v>0</v>
      </c>
      <c r="Y1217" s="17">
        <v>0</v>
      </c>
      <c r="Z1217" s="17">
        <v>0</v>
      </c>
      <c r="AA1217" s="17">
        <v>0</v>
      </c>
      <c r="AB1217" s="17">
        <v>0</v>
      </c>
      <c r="AC1217" s="17">
        <v>0</v>
      </c>
      <c r="AD1217" s="17">
        <v>0</v>
      </c>
    </row>
    <row r="1218" spans="1:30" x14ac:dyDescent="0.25">
      <c r="A1218" t="s">
        <v>358</v>
      </c>
      <c r="B1218" t="s">
        <v>6632</v>
      </c>
      <c r="C1218" t="s">
        <v>608</v>
      </c>
      <c r="D1218" t="str">
        <f>A1218&amp;VLOOKUP("key_separator", Keys!$B:$C, 2, FALSE)&amp;B1218&amp;VLOOKUP("key_separator", Keys!$B:$C, 2, FALSE)&amp;C1218</f>
        <v>MI|solar|imports</v>
      </c>
      <c r="E1218" s="17">
        <v>0</v>
      </c>
      <c r="F1218" s="17">
        <v>0</v>
      </c>
      <c r="G1218" s="17">
        <v>0</v>
      </c>
      <c r="H1218" s="17">
        <v>0</v>
      </c>
      <c r="I1218" s="17">
        <v>0</v>
      </c>
      <c r="J1218" s="17">
        <v>0</v>
      </c>
      <c r="K1218" s="17">
        <v>0</v>
      </c>
      <c r="L1218" s="17">
        <v>0</v>
      </c>
      <c r="M1218" s="17">
        <v>0</v>
      </c>
      <c r="N1218" s="17">
        <v>0</v>
      </c>
      <c r="O1218" s="17">
        <v>0</v>
      </c>
      <c r="P1218" s="17">
        <v>0</v>
      </c>
      <c r="Q1218" s="17">
        <v>0</v>
      </c>
      <c r="R1218" s="17">
        <v>0</v>
      </c>
      <c r="S1218" s="17">
        <v>0</v>
      </c>
      <c r="T1218" s="17">
        <v>0</v>
      </c>
      <c r="U1218" s="17">
        <v>0</v>
      </c>
      <c r="V1218" s="17">
        <v>0</v>
      </c>
      <c r="W1218" s="17">
        <v>0</v>
      </c>
      <c r="X1218" s="17">
        <v>0</v>
      </c>
      <c r="Y1218" s="17">
        <v>0</v>
      </c>
      <c r="Z1218" s="17">
        <v>0</v>
      </c>
      <c r="AA1218" s="17">
        <v>0</v>
      </c>
      <c r="AB1218" s="17">
        <v>0</v>
      </c>
      <c r="AC1218" s="17">
        <v>0</v>
      </c>
      <c r="AD1218" s="17">
        <v>0</v>
      </c>
    </row>
    <row r="1219" spans="1:30" x14ac:dyDescent="0.25">
      <c r="A1219" t="s">
        <v>358</v>
      </c>
      <c r="B1219" t="s">
        <v>6632</v>
      </c>
      <c r="C1219" t="s">
        <v>610</v>
      </c>
      <c r="D1219" t="str">
        <f>A1219&amp;VLOOKUP("key_separator", Keys!$B:$C, 2, FALSE)&amp;B1219&amp;VLOOKUP("key_separator", Keys!$B:$C, 2, FALSE)&amp;C1219</f>
        <v>MI|solar|exports</v>
      </c>
      <c r="E1219" s="17">
        <v>0</v>
      </c>
      <c r="F1219" s="17">
        <v>0</v>
      </c>
      <c r="G1219" s="17">
        <v>0</v>
      </c>
      <c r="H1219" s="17">
        <v>0</v>
      </c>
      <c r="I1219" s="17">
        <v>0</v>
      </c>
      <c r="J1219" s="17">
        <v>0</v>
      </c>
      <c r="K1219" s="17">
        <v>0</v>
      </c>
      <c r="L1219" s="17">
        <v>0</v>
      </c>
      <c r="M1219" s="17">
        <v>0</v>
      </c>
      <c r="N1219" s="17">
        <v>0</v>
      </c>
      <c r="O1219" s="17">
        <v>0</v>
      </c>
      <c r="P1219" s="17">
        <v>0</v>
      </c>
      <c r="Q1219" s="17">
        <v>0</v>
      </c>
      <c r="R1219" s="17">
        <v>0</v>
      </c>
      <c r="S1219" s="17">
        <v>0</v>
      </c>
      <c r="T1219" s="17">
        <v>0</v>
      </c>
      <c r="U1219" s="17">
        <v>0</v>
      </c>
      <c r="V1219" s="17">
        <v>0</v>
      </c>
      <c r="W1219" s="17">
        <v>0</v>
      </c>
      <c r="X1219" s="17">
        <v>0</v>
      </c>
      <c r="Y1219" s="17">
        <v>0</v>
      </c>
      <c r="Z1219" s="17">
        <v>0</v>
      </c>
      <c r="AA1219" s="17">
        <v>0</v>
      </c>
      <c r="AB1219" s="17">
        <v>0</v>
      </c>
      <c r="AC1219" s="17">
        <v>0</v>
      </c>
      <c r="AD1219" s="17">
        <v>0</v>
      </c>
    </row>
    <row r="1220" spans="1:30" x14ac:dyDescent="0.25">
      <c r="A1220" t="s">
        <v>358</v>
      </c>
      <c r="B1220" t="s">
        <v>6615</v>
      </c>
      <c r="C1220" t="s">
        <v>605</v>
      </c>
      <c r="D1220" t="str">
        <f>A1220&amp;VLOOKUP("key_separator", Keys!$B:$C, 2, FALSE)&amp;B1220&amp;VLOOKUP("key_separator", Keys!$B:$C, 2, FALSE)&amp;C1220</f>
        <v>MI|biomass|production</v>
      </c>
      <c r="E1220" s="17">
        <v>2768000000000</v>
      </c>
      <c r="F1220" s="17">
        <v>2768000000000</v>
      </c>
      <c r="G1220" s="17">
        <v>2768000000000</v>
      </c>
      <c r="H1220" s="17">
        <v>2768000000000</v>
      </c>
      <c r="I1220" s="17">
        <v>2768000000000</v>
      </c>
      <c r="J1220" s="17">
        <v>2768000000000</v>
      </c>
      <c r="K1220" s="17">
        <v>2768000000000</v>
      </c>
      <c r="L1220" s="17">
        <v>2768000000000</v>
      </c>
      <c r="M1220" s="17">
        <v>2768000000000</v>
      </c>
      <c r="N1220" s="17">
        <v>2768000000000</v>
      </c>
      <c r="O1220" s="17">
        <v>2768000000000</v>
      </c>
      <c r="P1220" s="17">
        <v>2768000000000</v>
      </c>
      <c r="Q1220" s="17">
        <v>2768000000000</v>
      </c>
      <c r="R1220" s="17">
        <v>2768000000000</v>
      </c>
      <c r="S1220" s="17">
        <v>2768000000000</v>
      </c>
      <c r="T1220" s="17">
        <v>2768000000000</v>
      </c>
      <c r="U1220" s="17">
        <v>2768000000000</v>
      </c>
      <c r="V1220" s="17">
        <v>2768000000000</v>
      </c>
      <c r="W1220" s="17">
        <v>2768000000000</v>
      </c>
      <c r="X1220" s="17">
        <v>2768000000000</v>
      </c>
      <c r="Y1220" s="17">
        <v>2768000000000</v>
      </c>
      <c r="Z1220" s="17">
        <v>2768000000000</v>
      </c>
      <c r="AA1220" s="17">
        <v>2768000000000</v>
      </c>
      <c r="AB1220" s="17">
        <v>2768000000000</v>
      </c>
      <c r="AC1220" s="17">
        <v>2768000000000</v>
      </c>
      <c r="AD1220" s="17">
        <v>2768000000000</v>
      </c>
    </row>
    <row r="1221" spans="1:30" x14ac:dyDescent="0.25">
      <c r="A1221" t="s">
        <v>358</v>
      </c>
      <c r="B1221" t="s">
        <v>6615</v>
      </c>
      <c r="C1221" t="s">
        <v>608</v>
      </c>
      <c r="D1221" t="str">
        <f>A1221&amp;VLOOKUP("key_separator", Keys!$B:$C, 2, FALSE)&amp;B1221&amp;VLOOKUP("key_separator", Keys!$B:$C, 2, FALSE)&amp;C1221</f>
        <v>MI|biomass|imports</v>
      </c>
      <c r="E1221" s="17">
        <v>99526800000000</v>
      </c>
      <c r="F1221" s="17">
        <v>99322100000000</v>
      </c>
      <c r="G1221" s="17">
        <v>97922300000000</v>
      </c>
      <c r="H1221" s="17">
        <v>97232300000000</v>
      </c>
      <c r="I1221" s="17">
        <v>96696800000000</v>
      </c>
      <c r="J1221" s="17">
        <v>95908300000000</v>
      </c>
      <c r="K1221" s="17">
        <v>110616000000000</v>
      </c>
      <c r="L1221" s="17">
        <v>110131000000000</v>
      </c>
      <c r="M1221" s="17">
        <v>109884000000000</v>
      </c>
      <c r="N1221" s="17">
        <v>108750000000000</v>
      </c>
      <c r="O1221" s="17">
        <v>106663000000000</v>
      </c>
      <c r="P1221" s="17">
        <v>106508000000000</v>
      </c>
      <c r="Q1221" s="17">
        <v>105864000000000</v>
      </c>
      <c r="R1221" s="17">
        <v>105360000000000</v>
      </c>
      <c r="S1221" s="17">
        <v>103363000000000</v>
      </c>
      <c r="T1221" s="17">
        <v>110808000000000</v>
      </c>
      <c r="U1221" s="17">
        <v>100680000000000</v>
      </c>
      <c r="V1221" s="17">
        <v>101300000000000</v>
      </c>
      <c r="W1221" s="17">
        <v>101973000000000</v>
      </c>
      <c r="X1221" s="17">
        <v>103056000000000</v>
      </c>
      <c r="Y1221" s="17">
        <v>104727000000000</v>
      </c>
      <c r="Z1221" s="17">
        <v>106488000000000</v>
      </c>
      <c r="AA1221" s="17">
        <v>108466000000000</v>
      </c>
      <c r="AB1221" s="17">
        <v>110275000000000</v>
      </c>
      <c r="AC1221" s="17">
        <v>112346000000000</v>
      </c>
      <c r="AD1221" s="17">
        <v>114370000000000</v>
      </c>
    </row>
    <row r="1222" spans="1:30" x14ac:dyDescent="0.25">
      <c r="A1222" t="s">
        <v>358</v>
      </c>
      <c r="B1222" t="s">
        <v>6615</v>
      </c>
      <c r="C1222" t="s">
        <v>610</v>
      </c>
      <c r="D1222" t="str">
        <f>A1222&amp;VLOOKUP("key_separator", Keys!$B:$C, 2, FALSE)&amp;B1222&amp;VLOOKUP("key_separator", Keys!$B:$C, 2, FALSE)&amp;C1222</f>
        <v>MI|biomass|exports</v>
      </c>
      <c r="E1222" s="17">
        <v>0</v>
      </c>
      <c r="F1222" s="17">
        <v>0</v>
      </c>
      <c r="G1222" s="17">
        <v>0</v>
      </c>
      <c r="H1222" s="17">
        <v>0</v>
      </c>
      <c r="I1222" s="17">
        <v>0</v>
      </c>
      <c r="J1222" s="17">
        <v>0</v>
      </c>
      <c r="K1222" s="17">
        <v>0</v>
      </c>
      <c r="L1222" s="17">
        <v>0</v>
      </c>
      <c r="M1222" s="17">
        <v>0</v>
      </c>
      <c r="N1222" s="17">
        <v>0</v>
      </c>
      <c r="O1222" s="17">
        <v>0</v>
      </c>
      <c r="P1222" s="17">
        <v>0</v>
      </c>
      <c r="Q1222" s="17">
        <v>0</v>
      </c>
      <c r="R1222" s="17">
        <v>0</v>
      </c>
      <c r="S1222" s="17">
        <v>0</v>
      </c>
      <c r="T1222" s="17">
        <v>0</v>
      </c>
      <c r="U1222" s="17">
        <v>0</v>
      </c>
      <c r="V1222" s="17">
        <v>0</v>
      </c>
      <c r="W1222" s="17">
        <v>0</v>
      </c>
      <c r="X1222" s="17">
        <v>0</v>
      </c>
      <c r="Y1222" s="17">
        <v>0</v>
      </c>
      <c r="Z1222" s="17">
        <v>0</v>
      </c>
      <c r="AA1222" s="17">
        <v>0</v>
      </c>
      <c r="AB1222" s="17">
        <v>0</v>
      </c>
      <c r="AC1222" s="17">
        <v>0</v>
      </c>
      <c r="AD1222" s="17">
        <v>0</v>
      </c>
    </row>
    <row r="1223" spans="1:30" x14ac:dyDescent="0.25">
      <c r="A1223" t="s">
        <v>358</v>
      </c>
      <c r="B1223" t="s">
        <v>6616</v>
      </c>
      <c r="C1223" t="s">
        <v>605</v>
      </c>
      <c r="D1223" t="str">
        <f>A1223&amp;VLOOKUP("key_separator", Keys!$B:$C, 2, FALSE)&amp;B1223&amp;VLOOKUP("key_separator", Keys!$B:$C, 2, FALSE)&amp;C1223</f>
        <v>MI|petroleum gasoline|production</v>
      </c>
      <c r="E1223" s="17">
        <v>139752000000000</v>
      </c>
      <c r="F1223" s="17">
        <v>136365000000000</v>
      </c>
      <c r="G1223" s="17">
        <v>137260000000000</v>
      </c>
      <c r="H1223" s="17">
        <v>138419000000000</v>
      </c>
      <c r="I1223" s="17">
        <v>139581000000000</v>
      </c>
      <c r="J1223" s="17">
        <v>140379000000000</v>
      </c>
      <c r="K1223" s="17">
        <v>140198000000000</v>
      </c>
      <c r="L1223" s="17">
        <v>141441000000000</v>
      </c>
      <c r="M1223" s="17">
        <v>141027000000000</v>
      </c>
      <c r="N1223" s="17">
        <v>140393000000000</v>
      </c>
      <c r="O1223" s="17">
        <v>140691000000000</v>
      </c>
      <c r="P1223" s="17">
        <v>140237000000000</v>
      </c>
      <c r="Q1223" s="17">
        <v>140323000000000</v>
      </c>
      <c r="R1223" s="17">
        <v>141110000000000</v>
      </c>
      <c r="S1223" s="17">
        <v>140232000000000</v>
      </c>
      <c r="T1223" s="17">
        <v>141417000000000</v>
      </c>
      <c r="U1223" s="17">
        <v>141860000000000</v>
      </c>
      <c r="V1223" s="17">
        <v>142322000000000</v>
      </c>
      <c r="W1223" s="17">
        <v>142342000000000</v>
      </c>
      <c r="X1223" s="17">
        <v>142162000000000</v>
      </c>
      <c r="Y1223" s="17">
        <v>141913000000000</v>
      </c>
      <c r="Z1223" s="17">
        <v>140846000000000</v>
      </c>
      <c r="AA1223" s="17">
        <v>141417000000000</v>
      </c>
      <c r="AB1223" s="17">
        <v>141123000000000</v>
      </c>
      <c r="AC1223" s="17">
        <v>141567000000000</v>
      </c>
      <c r="AD1223" s="17">
        <v>140885000000000</v>
      </c>
    </row>
    <row r="1224" spans="1:30" x14ac:dyDescent="0.25">
      <c r="A1224" t="s">
        <v>358</v>
      </c>
      <c r="B1224" t="s">
        <v>6616</v>
      </c>
      <c r="C1224" t="s">
        <v>608</v>
      </c>
      <c r="D1224" t="str">
        <f>A1224&amp;VLOOKUP("key_separator", Keys!$B:$C, 2, FALSE)&amp;B1224&amp;VLOOKUP("key_separator", Keys!$B:$C, 2, FALSE)&amp;C1224</f>
        <v>MI|petroleum gasoline|imports</v>
      </c>
      <c r="E1224" s="17">
        <v>331525000000000</v>
      </c>
      <c r="F1224" s="17">
        <v>328010000000000</v>
      </c>
      <c r="G1224" s="17">
        <v>320689000000000</v>
      </c>
      <c r="H1224" s="17">
        <v>311650000000000</v>
      </c>
      <c r="I1224" s="17">
        <v>302691000000000</v>
      </c>
      <c r="J1224" s="17">
        <v>293967000000000</v>
      </c>
      <c r="K1224" s="17">
        <v>284769000000000</v>
      </c>
      <c r="L1224" s="17">
        <v>274368000000000</v>
      </c>
      <c r="M1224" s="17">
        <v>265011000000000</v>
      </c>
      <c r="N1224" s="17">
        <v>255999000000000</v>
      </c>
      <c r="O1224" s="17">
        <v>245504000000000</v>
      </c>
      <c r="P1224" s="17">
        <v>235861000000000</v>
      </c>
      <c r="Q1224" s="17">
        <v>225673000000000</v>
      </c>
      <c r="R1224" s="17">
        <v>214670000000000</v>
      </c>
      <c r="S1224" s="17">
        <v>204976000000000</v>
      </c>
      <c r="T1224" s="17">
        <v>192821000000000</v>
      </c>
      <c r="U1224" s="17">
        <v>181287000000000</v>
      </c>
      <c r="V1224" s="17">
        <v>171693000000000</v>
      </c>
      <c r="W1224" s="17">
        <v>162379000000000</v>
      </c>
      <c r="X1224" s="17">
        <v>153456000000000</v>
      </c>
      <c r="Y1224" s="17">
        <v>144746000000000</v>
      </c>
      <c r="Z1224" s="17">
        <v>137057000000000</v>
      </c>
      <c r="AA1224" s="17">
        <v>127754000000000</v>
      </c>
      <c r="AB1224" s="17">
        <v>119675000000000</v>
      </c>
      <c r="AC1224" s="17">
        <v>111177000000000</v>
      </c>
      <c r="AD1224" s="17">
        <v>104317000000000</v>
      </c>
    </row>
    <row r="1225" spans="1:30" x14ac:dyDescent="0.25">
      <c r="A1225" t="s">
        <v>358</v>
      </c>
      <c r="B1225" t="s">
        <v>6616</v>
      </c>
      <c r="C1225" t="s">
        <v>610</v>
      </c>
      <c r="D1225" t="str">
        <f>A1225&amp;VLOOKUP("key_separator", Keys!$B:$C, 2, FALSE)&amp;B1225&amp;VLOOKUP("key_separator", Keys!$B:$C, 2, FALSE)&amp;C1225</f>
        <v>MI|petroleum gasoline|exports</v>
      </c>
      <c r="E1225" s="17">
        <v>0</v>
      </c>
      <c r="F1225" s="17">
        <v>0</v>
      </c>
      <c r="G1225" s="17">
        <v>0</v>
      </c>
      <c r="H1225" s="17">
        <v>0</v>
      </c>
      <c r="I1225" s="17">
        <v>0</v>
      </c>
      <c r="J1225" s="17">
        <v>0</v>
      </c>
      <c r="K1225" s="17">
        <v>0</v>
      </c>
      <c r="L1225" s="17">
        <v>0</v>
      </c>
      <c r="M1225" s="17">
        <v>0</v>
      </c>
      <c r="N1225" s="17">
        <v>0</v>
      </c>
      <c r="O1225" s="17">
        <v>0</v>
      </c>
      <c r="P1225" s="17">
        <v>0</v>
      </c>
      <c r="Q1225" s="17">
        <v>0</v>
      </c>
      <c r="R1225" s="17">
        <v>0</v>
      </c>
      <c r="S1225" s="17">
        <v>0</v>
      </c>
      <c r="T1225" s="17">
        <v>0</v>
      </c>
      <c r="U1225" s="17">
        <v>0</v>
      </c>
      <c r="V1225" s="17">
        <v>0</v>
      </c>
      <c r="W1225" s="17">
        <v>0</v>
      </c>
      <c r="X1225" s="17">
        <v>0</v>
      </c>
      <c r="Y1225" s="17">
        <v>0</v>
      </c>
      <c r="Z1225" s="17">
        <v>0</v>
      </c>
      <c r="AA1225" s="17">
        <v>0</v>
      </c>
      <c r="AB1225" s="17">
        <v>0</v>
      </c>
      <c r="AC1225" s="17">
        <v>0</v>
      </c>
      <c r="AD1225" s="17">
        <v>0</v>
      </c>
    </row>
    <row r="1226" spans="1:30" x14ac:dyDescent="0.25">
      <c r="A1226" t="s">
        <v>358</v>
      </c>
      <c r="B1226" t="s">
        <v>6617</v>
      </c>
      <c r="C1226" t="s">
        <v>605</v>
      </c>
      <c r="D1226" t="str">
        <f>A1226&amp;VLOOKUP("key_separator", Keys!$B:$C, 2, FALSE)&amp;B1226&amp;VLOOKUP("key_separator", Keys!$B:$C, 2, FALSE)&amp;C1226</f>
        <v>MI|petroleum diesel|production</v>
      </c>
      <c r="E1226" s="17">
        <v>82665400000000</v>
      </c>
      <c r="F1226" s="17">
        <v>80661800000000</v>
      </c>
      <c r="G1226" s="17">
        <v>81191600000000</v>
      </c>
      <c r="H1226" s="17">
        <v>81877200000000</v>
      </c>
      <c r="I1226" s="17">
        <v>82564300000000</v>
      </c>
      <c r="J1226" s="17">
        <v>83036000000000</v>
      </c>
      <c r="K1226" s="17">
        <v>82929300000000</v>
      </c>
      <c r="L1226" s="17">
        <v>83664700000000</v>
      </c>
      <c r="M1226" s="17">
        <v>83419600000000</v>
      </c>
      <c r="N1226" s="17">
        <v>83044400000000</v>
      </c>
      <c r="O1226" s="17">
        <v>83220600000000</v>
      </c>
      <c r="P1226" s="17">
        <v>82952500000000</v>
      </c>
      <c r="Q1226" s="17">
        <v>83003200000000</v>
      </c>
      <c r="R1226" s="17">
        <v>83468400000000</v>
      </c>
      <c r="S1226" s="17">
        <v>82949300000000</v>
      </c>
      <c r="T1226" s="17">
        <v>83650100000000</v>
      </c>
      <c r="U1226" s="17">
        <v>83912600000000</v>
      </c>
      <c r="V1226" s="17">
        <v>84185400000000</v>
      </c>
      <c r="W1226" s="17">
        <v>84197700000000</v>
      </c>
      <c r="X1226" s="17">
        <v>84091300000000</v>
      </c>
      <c r="Y1226" s="17">
        <v>83943600000000</v>
      </c>
      <c r="Z1226" s="17">
        <v>83312600000000</v>
      </c>
      <c r="AA1226" s="17">
        <v>83650300000000</v>
      </c>
      <c r="AB1226" s="17">
        <v>83476300000000</v>
      </c>
      <c r="AC1226" s="17">
        <v>83739300000000</v>
      </c>
      <c r="AD1226" s="17">
        <v>83335800000000</v>
      </c>
    </row>
    <row r="1227" spans="1:30" x14ac:dyDescent="0.25">
      <c r="A1227" t="s">
        <v>358</v>
      </c>
      <c r="B1227" t="s">
        <v>6617</v>
      </c>
      <c r="C1227" t="s">
        <v>608</v>
      </c>
      <c r="D1227" t="str">
        <f>A1227&amp;VLOOKUP("key_separator", Keys!$B:$C, 2, FALSE)&amp;B1227&amp;VLOOKUP("key_separator", Keys!$B:$C, 2, FALSE)&amp;C1227</f>
        <v>MI|petroleum diesel|imports</v>
      </c>
      <c r="E1227" s="17">
        <v>104069000000000</v>
      </c>
      <c r="F1227" s="17">
        <v>106465000000000</v>
      </c>
      <c r="G1227" s="17">
        <v>107377000000000</v>
      </c>
      <c r="H1227" s="17">
        <v>107805000000000</v>
      </c>
      <c r="I1227" s="17">
        <v>106812000000000</v>
      </c>
      <c r="J1227" s="17">
        <v>106419000000000</v>
      </c>
      <c r="K1227" s="17">
        <v>106594000000000</v>
      </c>
      <c r="L1227" s="17">
        <v>104824000000000</v>
      </c>
      <c r="M1227" s="17">
        <v>103415000000000</v>
      </c>
      <c r="N1227" s="17">
        <v>102227000000000</v>
      </c>
      <c r="O1227" s="17">
        <v>101721000000000</v>
      </c>
      <c r="P1227" s="17">
        <v>100236000000000</v>
      </c>
      <c r="Q1227" s="17">
        <v>97957600000000</v>
      </c>
      <c r="R1227" s="17">
        <v>96679000000000</v>
      </c>
      <c r="S1227" s="17">
        <v>96235000000000</v>
      </c>
      <c r="T1227" s="17">
        <v>94804700000000</v>
      </c>
      <c r="U1227" s="17">
        <v>93741200000000</v>
      </c>
      <c r="V1227" s="17">
        <v>91914700000000</v>
      </c>
      <c r="W1227" s="17">
        <v>90427500000000</v>
      </c>
      <c r="X1227" s="17">
        <v>89111800000000</v>
      </c>
      <c r="Y1227" s="17">
        <v>88319400000000</v>
      </c>
      <c r="Z1227" s="17">
        <v>88096600000000</v>
      </c>
      <c r="AA1227" s="17">
        <v>86966700000000</v>
      </c>
      <c r="AB1227" s="17">
        <v>86222200000000</v>
      </c>
      <c r="AC1227" s="17">
        <v>85061500000000</v>
      </c>
      <c r="AD1227" s="17">
        <v>84627000000000</v>
      </c>
    </row>
    <row r="1228" spans="1:30" x14ac:dyDescent="0.25">
      <c r="A1228" t="s">
        <v>358</v>
      </c>
      <c r="B1228" t="s">
        <v>6617</v>
      </c>
      <c r="C1228" t="s">
        <v>610</v>
      </c>
      <c r="D1228" t="str">
        <f>A1228&amp;VLOOKUP("key_separator", Keys!$B:$C, 2, FALSE)&amp;B1228&amp;VLOOKUP("key_separator", Keys!$B:$C, 2, FALSE)&amp;C1228</f>
        <v>MI|petroleum diesel|exports</v>
      </c>
      <c r="E1228" s="17">
        <v>0</v>
      </c>
      <c r="F1228" s="17">
        <v>0</v>
      </c>
      <c r="G1228" s="17">
        <v>0</v>
      </c>
      <c r="H1228" s="17">
        <v>0</v>
      </c>
      <c r="I1228" s="17">
        <v>0</v>
      </c>
      <c r="J1228" s="17">
        <v>0</v>
      </c>
      <c r="K1228" s="17">
        <v>0</v>
      </c>
      <c r="L1228" s="17">
        <v>0</v>
      </c>
      <c r="M1228" s="17">
        <v>0</v>
      </c>
      <c r="N1228" s="17">
        <v>0</v>
      </c>
      <c r="O1228" s="17">
        <v>0</v>
      </c>
      <c r="P1228" s="17">
        <v>0</v>
      </c>
      <c r="Q1228" s="17">
        <v>0</v>
      </c>
      <c r="R1228" s="17">
        <v>0</v>
      </c>
      <c r="S1228" s="17">
        <v>0</v>
      </c>
      <c r="T1228" s="17">
        <v>0</v>
      </c>
      <c r="U1228" s="17">
        <v>0</v>
      </c>
      <c r="V1228" s="17">
        <v>0</v>
      </c>
      <c r="W1228" s="17">
        <v>0</v>
      </c>
      <c r="X1228" s="17">
        <v>0</v>
      </c>
      <c r="Y1228" s="17">
        <v>0</v>
      </c>
      <c r="Z1228" s="17">
        <v>0</v>
      </c>
      <c r="AA1228" s="17">
        <v>0</v>
      </c>
      <c r="AB1228" s="17">
        <v>0</v>
      </c>
      <c r="AC1228" s="17">
        <v>0</v>
      </c>
      <c r="AD1228" s="17">
        <v>0</v>
      </c>
    </row>
    <row r="1229" spans="1:30" x14ac:dyDescent="0.25">
      <c r="A1229" t="s">
        <v>358</v>
      </c>
      <c r="B1229" t="s">
        <v>542</v>
      </c>
      <c r="C1229" t="s">
        <v>605</v>
      </c>
      <c r="D1229" t="str">
        <f>A1229&amp;VLOOKUP("key_separator", Keys!$B:$C, 2, FALSE)&amp;B1229&amp;VLOOKUP("key_separator", Keys!$B:$C, 2, FALSE)&amp;C1229</f>
        <v>MI|biofuel gasoline|production</v>
      </c>
      <c r="E1229" s="17">
        <v>29089600000000</v>
      </c>
      <c r="F1229" s="17">
        <v>29171500000000</v>
      </c>
      <c r="G1229" s="17">
        <v>28970400000000</v>
      </c>
      <c r="H1229" s="17">
        <v>29095700000000</v>
      </c>
      <c r="I1229" s="17">
        <v>28992500000000</v>
      </c>
      <c r="J1229" s="17">
        <v>29048500000000</v>
      </c>
      <c r="K1229" s="17">
        <v>28945400000000</v>
      </c>
      <c r="L1229" s="17">
        <v>28903000000000</v>
      </c>
      <c r="M1229" s="17">
        <v>28842200000000</v>
      </c>
      <c r="N1229" s="17">
        <v>28902600000000</v>
      </c>
      <c r="O1229" s="17">
        <v>28945100000000</v>
      </c>
      <c r="P1229" s="17">
        <v>29121300000000</v>
      </c>
      <c r="Q1229" s="17">
        <v>29097900000000</v>
      </c>
      <c r="R1229" s="17">
        <v>29114900000000</v>
      </c>
      <c r="S1229" s="17">
        <v>29139200000000</v>
      </c>
      <c r="T1229" s="17">
        <v>29212800000000</v>
      </c>
      <c r="U1229" s="17">
        <v>29290900000000</v>
      </c>
      <c r="V1229" s="17">
        <v>29572800000000</v>
      </c>
      <c r="W1229" s="17">
        <v>29687400000000</v>
      </c>
      <c r="X1229" s="17">
        <v>29780800000000</v>
      </c>
      <c r="Y1229" s="17">
        <v>29806900000000</v>
      </c>
      <c r="Z1229" s="17">
        <v>29806000000000</v>
      </c>
      <c r="AA1229" s="17">
        <v>30029200000000</v>
      </c>
      <c r="AB1229" s="17">
        <v>30207900000000</v>
      </c>
      <c r="AC1229" s="17">
        <v>30285600000000</v>
      </c>
      <c r="AD1229" s="17">
        <v>30417900000000</v>
      </c>
    </row>
    <row r="1230" spans="1:30" x14ac:dyDescent="0.25">
      <c r="A1230" t="s">
        <v>358</v>
      </c>
      <c r="B1230" t="s">
        <v>542</v>
      </c>
      <c r="C1230" t="s">
        <v>608</v>
      </c>
      <c r="D1230" t="str">
        <f>A1230&amp;VLOOKUP("key_separator", Keys!$B:$C, 2, FALSE)&amp;B1230&amp;VLOOKUP("key_separator", Keys!$B:$C, 2, FALSE)&amp;C1230</f>
        <v>MI|biofuel gasoline|imports</v>
      </c>
      <c r="E1230" s="17">
        <v>3035730000000</v>
      </c>
      <c r="F1230" s="17">
        <v>2494950000000</v>
      </c>
      <c r="G1230" s="17">
        <v>2274840000000</v>
      </c>
      <c r="H1230" s="17">
        <v>1735770000000</v>
      </c>
      <c r="I1230" s="17">
        <v>1685980000000</v>
      </c>
      <c r="J1230" s="17">
        <v>1638470000000</v>
      </c>
      <c r="K1230" s="17">
        <v>1687150000000</v>
      </c>
      <c r="L1230" s="17">
        <v>1641550000000</v>
      </c>
      <c r="M1230" s="17">
        <v>1600510000000</v>
      </c>
      <c r="N1230" s="17">
        <v>1565550000000</v>
      </c>
      <c r="O1230" s="17">
        <v>1531620000000</v>
      </c>
      <c r="P1230" s="17">
        <v>1500280000000</v>
      </c>
      <c r="Q1230" s="17">
        <v>1468580000000</v>
      </c>
      <c r="R1230" s="17">
        <v>1439420000000</v>
      </c>
      <c r="S1230" s="17">
        <v>1411130000000</v>
      </c>
      <c r="T1230" s="17">
        <v>1381430000000</v>
      </c>
      <c r="U1230" s="17">
        <v>1257700000000</v>
      </c>
      <c r="V1230" s="17">
        <v>1268290000000</v>
      </c>
      <c r="W1230" s="17">
        <v>1166650000000</v>
      </c>
      <c r="X1230" s="17">
        <v>1164660000000</v>
      </c>
      <c r="Y1230" s="17">
        <v>1105650000000</v>
      </c>
      <c r="Z1230" s="17">
        <v>1049490000000</v>
      </c>
      <c r="AA1230" s="17">
        <v>992456000000</v>
      </c>
      <c r="AB1230" s="17">
        <v>939641000000</v>
      </c>
      <c r="AC1230" s="17">
        <v>886922000000</v>
      </c>
      <c r="AD1230" s="17">
        <v>834997000000</v>
      </c>
    </row>
    <row r="1231" spans="1:30" x14ac:dyDescent="0.25">
      <c r="A1231" t="s">
        <v>358</v>
      </c>
      <c r="B1231" t="s">
        <v>542</v>
      </c>
      <c r="C1231" t="s">
        <v>610</v>
      </c>
      <c r="D1231" t="str">
        <f>A1231&amp;VLOOKUP("key_separator", Keys!$B:$C, 2, FALSE)&amp;B1231&amp;VLOOKUP("key_separator", Keys!$B:$C, 2, FALSE)&amp;C1231</f>
        <v>MI|biofuel gasoline|exports</v>
      </c>
      <c r="E1231" s="17">
        <v>0</v>
      </c>
      <c r="F1231" s="17">
        <v>0</v>
      </c>
      <c r="G1231" s="17">
        <v>0</v>
      </c>
      <c r="H1231" s="17">
        <v>105496000000</v>
      </c>
      <c r="I1231" s="17">
        <v>468244000000</v>
      </c>
      <c r="J1231" s="17">
        <v>1003410000000</v>
      </c>
      <c r="K1231" s="17">
        <v>1575510000000</v>
      </c>
      <c r="L1231" s="17">
        <v>2100500000000</v>
      </c>
      <c r="M1231" s="17">
        <v>2655410000000</v>
      </c>
      <c r="N1231" s="17">
        <v>3329990000000</v>
      </c>
      <c r="O1231" s="17">
        <v>4026900000000</v>
      </c>
      <c r="P1231" s="17">
        <v>4852070000000</v>
      </c>
      <c r="Q1231" s="17">
        <v>5477980000000</v>
      </c>
      <c r="R1231" s="17">
        <v>6155060000000</v>
      </c>
      <c r="S1231" s="17">
        <v>6865460000000</v>
      </c>
      <c r="T1231" s="17">
        <v>7651720000000</v>
      </c>
      <c r="U1231" s="17">
        <v>8356930000000</v>
      </c>
      <c r="V1231" s="17">
        <v>9264040000000</v>
      </c>
      <c r="W1231" s="17">
        <v>9903240000000</v>
      </c>
      <c r="X1231" s="17">
        <v>10607800000000</v>
      </c>
      <c r="Y1231" s="17">
        <v>11178200000000</v>
      </c>
      <c r="Z1231" s="17">
        <v>11710500000000</v>
      </c>
      <c r="AA1231" s="17">
        <v>12464400000000</v>
      </c>
      <c r="AB1231" s="17">
        <v>13153200000000</v>
      </c>
      <c r="AC1231" s="17">
        <v>13719100000000</v>
      </c>
      <c r="AD1231" s="17">
        <v>14304900000000</v>
      </c>
    </row>
    <row r="1232" spans="1:30" x14ac:dyDescent="0.25">
      <c r="A1232" t="s">
        <v>358</v>
      </c>
      <c r="B1232" t="s">
        <v>545</v>
      </c>
      <c r="C1232" t="s">
        <v>605</v>
      </c>
      <c r="D1232" t="str">
        <f>A1232&amp;VLOOKUP("key_separator", Keys!$B:$C, 2, FALSE)&amp;B1232&amp;VLOOKUP("key_separator", Keys!$B:$C, 2, FALSE)&amp;C1232</f>
        <v>MI|biofuel diesel|production</v>
      </c>
      <c r="E1232" s="17">
        <v>5221280000000</v>
      </c>
      <c r="F1232" s="17">
        <v>6202170000000</v>
      </c>
      <c r="G1232" s="17">
        <v>5963400000000</v>
      </c>
      <c r="H1232" s="17">
        <v>6136950000000</v>
      </c>
      <c r="I1232" s="17">
        <v>6219340000000</v>
      </c>
      <c r="J1232" s="17">
        <v>5161840000000</v>
      </c>
      <c r="K1232" s="17">
        <v>5402650000000</v>
      </c>
      <c r="L1232" s="17">
        <v>5507970000000</v>
      </c>
      <c r="M1232" s="17">
        <v>5757720000000</v>
      </c>
      <c r="N1232" s="17">
        <v>5856510000000</v>
      </c>
      <c r="O1232" s="17">
        <v>5939470000000</v>
      </c>
      <c r="P1232" s="17">
        <v>5579760000000</v>
      </c>
      <c r="Q1232" s="17">
        <v>5840200000000</v>
      </c>
      <c r="R1232" s="17">
        <v>5784290000000</v>
      </c>
      <c r="S1232" s="17">
        <v>5696710000000</v>
      </c>
      <c r="T1232" s="17">
        <v>5607530000000</v>
      </c>
      <c r="U1232" s="17">
        <v>5509060000000</v>
      </c>
      <c r="V1232" s="17">
        <v>5411330000000</v>
      </c>
      <c r="W1232" s="17">
        <v>5309260000000</v>
      </c>
      <c r="X1232" s="17">
        <v>5202750000000</v>
      </c>
      <c r="Y1232" s="17">
        <v>5091700000000</v>
      </c>
      <c r="Z1232" s="17">
        <v>4976040000000</v>
      </c>
      <c r="AA1232" s="17">
        <v>4872910000000</v>
      </c>
      <c r="AB1232" s="17">
        <v>4747740000000</v>
      </c>
      <c r="AC1232" s="17">
        <v>4617660000000</v>
      </c>
      <c r="AD1232" s="17">
        <v>4482580000000</v>
      </c>
    </row>
    <row r="1233" spans="1:30" x14ac:dyDescent="0.25">
      <c r="A1233" t="s">
        <v>358</v>
      </c>
      <c r="B1233" t="s">
        <v>545</v>
      </c>
      <c r="C1233" t="s">
        <v>608</v>
      </c>
      <c r="D1233" t="str">
        <f>A1233&amp;VLOOKUP("key_separator", Keys!$B:$C, 2, FALSE)&amp;B1233&amp;VLOOKUP("key_separator", Keys!$B:$C, 2, FALSE)&amp;C1233</f>
        <v>MI|biofuel diesel|imports</v>
      </c>
      <c r="E1233" s="17">
        <v>92702800000</v>
      </c>
      <c r="F1233" s="17">
        <v>60604700000</v>
      </c>
      <c r="G1233" s="17">
        <v>91443700000</v>
      </c>
      <c r="H1233" s="17">
        <v>14450400000</v>
      </c>
      <c r="I1233" s="17">
        <v>24872300000</v>
      </c>
      <c r="J1233" s="17">
        <v>108554000000</v>
      </c>
      <c r="K1233" s="17">
        <v>111386000000</v>
      </c>
      <c r="L1233" s="17">
        <v>114012000000</v>
      </c>
      <c r="M1233" s="17">
        <v>115916000000</v>
      </c>
      <c r="N1233" s="17">
        <v>52931900000</v>
      </c>
      <c r="O1233" s="17">
        <v>104797000000</v>
      </c>
      <c r="P1233" s="17">
        <v>118056000000</v>
      </c>
      <c r="Q1233" s="17">
        <v>113336000000</v>
      </c>
      <c r="R1233" s="17">
        <v>56382000000</v>
      </c>
      <c r="S1233" s="17">
        <v>95810700000</v>
      </c>
      <c r="T1233" s="17">
        <v>31888500000</v>
      </c>
      <c r="U1233" s="17">
        <v>65365400000</v>
      </c>
      <c r="V1233" s="17">
        <v>77011100000</v>
      </c>
      <c r="W1233" s="17">
        <v>81294800000</v>
      </c>
      <c r="X1233" s="17">
        <v>83610100000</v>
      </c>
      <c r="Y1233" s="17">
        <v>94671800000</v>
      </c>
      <c r="Z1233" s="17">
        <v>91043700000</v>
      </c>
      <c r="AA1233" s="17">
        <v>87584000000</v>
      </c>
      <c r="AB1233" s="17">
        <v>84033800000</v>
      </c>
      <c r="AC1233" s="17">
        <v>80313900000</v>
      </c>
      <c r="AD1233" s="17">
        <v>76744600000</v>
      </c>
    </row>
    <row r="1234" spans="1:30" x14ac:dyDescent="0.25">
      <c r="A1234" t="s">
        <v>358</v>
      </c>
      <c r="B1234" t="s">
        <v>545</v>
      </c>
      <c r="C1234" t="s">
        <v>610</v>
      </c>
      <c r="D1234" t="str">
        <f>A1234&amp;VLOOKUP("key_separator", Keys!$B:$C, 2, FALSE)&amp;B1234&amp;VLOOKUP("key_separator", Keys!$B:$C, 2, FALSE)&amp;C1234</f>
        <v>MI|biofuel diesel|exports</v>
      </c>
      <c r="E1234" s="17">
        <v>2011830000000</v>
      </c>
      <c r="F1234" s="17">
        <v>2941260000000</v>
      </c>
      <c r="G1234" s="17">
        <v>2705870000000</v>
      </c>
      <c r="H1234" s="17">
        <v>2782260000000</v>
      </c>
      <c r="I1234" s="17">
        <v>2864690000000</v>
      </c>
      <c r="J1234" s="17">
        <v>1875850000000</v>
      </c>
      <c r="K1234" s="17">
        <v>2129500000000</v>
      </c>
      <c r="L1234" s="17">
        <v>2251110000000</v>
      </c>
      <c r="M1234" s="17">
        <v>2525590000000</v>
      </c>
      <c r="N1234" s="17">
        <v>2582370000000</v>
      </c>
      <c r="O1234" s="17">
        <v>2740740000000</v>
      </c>
      <c r="P1234" s="17">
        <v>2421660000000</v>
      </c>
      <c r="Q1234" s="17">
        <v>2708180000000</v>
      </c>
      <c r="R1234" s="17">
        <v>2630140000000</v>
      </c>
      <c r="S1234" s="17">
        <v>2619860000000</v>
      </c>
      <c r="T1234" s="17">
        <v>2496320000000</v>
      </c>
      <c r="U1234" s="17">
        <v>2460610000000</v>
      </c>
      <c r="V1234" s="17">
        <v>2421250000000</v>
      </c>
      <c r="W1234" s="17">
        <v>2372370000000</v>
      </c>
      <c r="X1234" s="17">
        <v>2316150000000</v>
      </c>
      <c r="Y1234" s="17">
        <v>2253640000000</v>
      </c>
      <c r="Z1234" s="17">
        <v>2169970000000</v>
      </c>
      <c r="AA1234" s="17">
        <v>2096990000000</v>
      </c>
      <c r="AB1234" s="17">
        <v>2005080000000</v>
      </c>
      <c r="AC1234" s="17">
        <v>1907310000000</v>
      </c>
      <c r="AD1234" s="17">
        <v>1804000000000</v>
      </c>
    </row>
    <row r="1235" spans="1:30" x14ac:dyDescent="0.25">
      <c r="A1235" t="s">
        <v>358</v>
      </c>
      <c r="B1235" t="s">
        <v>6618</v>
      </c>
      <c r="C1235" t="s">
        <v>605</v>
      </c>
      <c r="D1235" t="str">
        <f>A1235&amp;VLOOKUP("key_separator", Keys!$B:$C, 2, FALSE)&amp;B1235&amp;VLOOKUP("key_separator", Keys!$B:$C, 2, FALSE)&amp;C1235</f>
        <v>MI|jet fuel or kerosene|production</v>
      </c>
      <c r="E1235" s="17">
        <v>29427200000000</v>
      </c>
      <c r="F1235" s="17">
        <v>28714000000000</v>
      </c>
      <c r="G1235" s="17">
        <v>28902600000000</v>
      </c>
      <c r="H1235" s="17">
        <v>29146600000000</v>
      </c>
      <c r="I1235" s="17">
        <v>29391200000000</v>
      </c>
      <c r="J1235" s="17">
        <v>29559200000000</v>
      </c>
      <c r="K1235" s="17">
        <v>29521200000000</v>
      </c>
      <c r="L1235" s="17">
        <v>29782900000000</v>
      </c>
      <c r="M1235" s="17">
        <v>29695700000000</v>
      </c>
      <c r="N1235" s="17">
        <v>29562100000000</v>
      </c>
      <c r="O1235" s="17">
        <v>29624900000000</v>
      </c>
      <c r="P1235" s="17">
        <v>29529400000000</v>
      </c>
      <c r="Q1235" s="17">
        <v>29547500000000</v>
      </c>
      <c r="R1235" s="17">
        <v>29713100000000</v>
      </c>
      <c r="S1235" s="17">
        <v>29528300000000</v>
      </c>
      <c r="T1235" s="17">
        <v>29777800000000</v>
      </c>
      <c r="U1235" s="17">
        <v>29871200000000</v>
      </c>
      <c r="V1235" s="17">
        <v>29968300000000</v>
      </c>
      <c r="W1235" s="17">
        <v>29972700000000</v>
      </c>
      <c r="X1235" s="17">
        <v>29934800000000</v>
      </c>
      <c r="Y1235" s="17">
        <v>29882200000000</v>
      </c>
      <c r="Z1235" s="17">
        <v>29657600000000</v>
      </c>
      <c r="AA1235" s="17">
        <v>29777800000000</v>
      </c>
      <c r="AB1235" s="17">
        <v>29715900000000</v>
      </c>
      <c r="AC1235" s="17">
        <v>29809500000000</v>
      </c>
      <c r="AD1235" s="17">
        <v>29665800000000</v>
      </c>
    </row>
    <row r="1236" spans="1:30" x14ac:dyDescent="0.25">
      <c r="A1236" t="s">
        <v>358</v>
      </c>
      <c r="B1236" t="s">
        <v>6618</v>
      </c>
      <c r="C1236" t="s">
        <v>608</v>
      </c>
      <c r="D1236" t="str">
        <f>A1236&amp;VLOOKUP("key_separator", Keys!$B:$C, 2, FALSE)&amp;B1236&amp;VLOOKUP("key_separator", Keys!$B:$C, 2, FALSE)&amp;C1236</f>
        <v>MI|jet fuel or kerosene|imports</v>
      </c>
      <c r="E1236" s="17">
        <v>20979300000000</v>
      </c>
      <c r="F1236" s="17">
        <v>22557400000000</v>
      </c>
      <c r="G1236" s="17">
        <v>22597200000000</v>
      </c>
      <c r="H1236" s="17">
        <v>22041900000000</v>
      </c>
      <c r="I1236" s="17">
        <v>21726200000000</v>
      </c>
      <c r="J1236" s="17">
        <v>21690600000000</v>
      </c>
      <c r="K1236" s="17">
        <v>21652300000000</v>
      </c>
      <c r="L1236" s="17">
        <v>21516200000000</v>
      </c>
      <c r="M1236" s="17">
        <v>21798800000000</v>
      </c>
      <c r="N1236" s="17">
        <v>22225000000000</v>
      </c>
      <c r="O1236" s="17">
        <v>22610300000000</v>
      </c>
      <c r="P1236" s="17">
        <v>22856100000000</v>
      </c>
      <c r="Q1236" s="17">
        <v>22990500000000</v>
      </c>
      <c r="R1236" s="17">
        <v>22951000000000</v>
      </c>
      <c r="S1236" s="17">
        <v>23223300000000</v>
      </c>
      <c r="T1236" s="17">
        <v>23132700000000</v>
      </c>
      <c r="U1236" s="17">
        <v>23129600000000</v>
      </c>
      <c r="V1236" s="17">
        <v>23169000000000</v>
      </c>
      <c r="W1236" s="17">
        <v>23349700000000</v>
      </c>
      <c r="X1236" s="17">
        <v>23566100000000</v>
      </c>
      <c r="Y1236" s="17">
        <v>23801700000000</v>
      </c>
      <c r="Z1236" s="17">
        <v>24168800000000</v>
      </c>
      <c r="AA1236" s="17">
        <v>24057300000000</v>
      </c>
      <c r="AB1236" s="17">
        <v>24124800000000</v>
      </c>
      <c r="AC1236" s="17">
        <v>24040100000000</v>
      </c>
      <c r="AD1236" s="17">
        <v>24194700000000</v>
      </c>
    </row>
    <row r="1237" spans="1:30" x14ac:dyDescent="0.25">
      <c r="A1237" t="s">
        <v>358</v>
      </c>
      <c r="B1237" t="s">
        <v>6618</v>
      </c>
      <c r="C1237" t="s">
        <v>610</v>
      </c>
      <c r="D1237" t="str">
        <f>A1237&amp;VLOOKUP("key_separator", Keys!$B:$C, 2, FALSE)&amp;B1237&amp;VLOOKUP("key_separator", Keys!$B:$C, 2, FALSE)&amp;C1237</f>
        <v>MI|jet fuel or kerosene|exports</v>
      </c>
      <c r="E1237" s="17">
        <v>0</v>
      </c>
      <c r="F1237" s="17">
        <v>0</v>
      </c>
      <c r="G1237" s="17">
        <v>0</v>
      </c>
      <c r="H1237" s="17">
        <v>0</v>
      </c>
      <c r="I1237" s="17">
        <v>0</v>
      </c>
      <c r="J1237" s="17">
        <v>0</v>
      </c>
      <c r="K1237" s="17">
        <v>0</v>
      </c>
      <c r="L1237" s="17">
        <v>0</v>
      </c>
      <c r="M1237" s="17">
        <v>0</v>
      </c>
      <c r="N1237" s="17">
        <v>0</v>
      </c>
      <c r="O1237" s="17">
        <v>0</v>
      </c>
      <c r="P1237" s="17">
        <v>0</v>
      </c>
      <c r="Q1237" s="17">
        <v>0</v>
      </c>
      <c r="R1237" s="17">
        <v>0</v>
      </c>
      <c r="S1237" s="17">
        <v>0</v>
      </c>
      <c r="T1237" s="17">
        <v>0</v>
      </c>
      <c r="U1237" s="17">
        <v>0</v>
      </c>
      <c r="V1237" s="17">
        <v>0</v>
      </c>
      <c r="W1237" s="17">
        <v>0</v>
      </c>
      <c r="X1237" s="17">
        <v>0</v>
      </c>
      <c r="Y1237" s="17">
        <v>0</v>
      </c>
      <c r="Z1237" s="17">
        <v>0</v>
      </c>
      <c r="AA1237" s="17">
        <v>0</v>
      </c>
      <c r="AB1237" s="17">
        <v>0</v>
      </c>
      <c r="AC1237" s="17">
        <v>0</v>
      </c>
      <c r="AD1237" s="17">
        <v>0</v>
      </c>
    </row>
    <row r="1238" spans="1:30" x14ac:dyDescent="0.25">
      <c r="A1238" t="s">
        <v>358</v>
      </c>
      <c r="B1238" t="s">
        <v>6633</v>
      </c>
      <c r="C1238" t="s">
        <v>605</v>
      </c>
      <c r="D1238" t="str">
        <f>A1238&amp;VLOOKUP("key_separator", Keys!$B:$C, 2, FALSE)&amp;B1238&amp;VLOOKUP("key_separator", Keys!$B:$C, 2, FALSE)&amp;C1238</f>
        <v>MI|heat|production</v>
      </c>
      <c r="E1238" s="17">
        <v>0</v>
      </c>
      <c r="F1238" s="17">
        <v>0</v>
      </c>
      <c r="G1238" s="17">
        <v>0</v>
      </c>
      <c r="H1238" s="17">
        <v>0</v>
      </c>
      <c r="I1238" s="17">
        <v>0</v>
      </c>
      <c r="J1238" s="17">
        <v>0</v>
      </c>
      <c r="K1238" s="17">
        <v>0</v>
      </c>
      <c r="L1238" s="17">
        <v>0</v>
      </c>
      <c r="M1238" s="17">
        <v>0</v>
      </c>
      <c r="N1238" s="17">
        <v>0</v>
      </c>
      <c r="O1238" s="17">
        <v>0</v>
      </c>
      <c r="P1238" s="17">
        <v>0</v>
      </c>
      <c r="Q1238" s="17">
        <v>0</v>
      </c>
      <c r="R1238" s="17">
        <v>0</v>
      </c>
      <c r="S1238" s="17">
        <v>0</v>
      </c>
      <c r="T1238" s="17">
        <v>0</v>
      </c>
      <c r="U1238" s="17">
        <v>0</v>
      </c>
      <c r="V1238" s="17">
        <v>0</v>
      </c>
      <c r="W1238" s="17">
        <v>0</v>
      </c>
      <c r="X1238" s="17">
        <v>0</v>
      </c>
      <c r="Y1238" s="17">
        <v>0</v>
      </c>
      <c r="Z1238" s="17">
        <v>0</v>
      </c>
      <c r="AA1238" s="17">
        <v>0</v>
      </c>
      <c r="AB1238" s="17">
        <v>0</v>
      </c>
      <c r="AC1238" s="17">
        <v>0</v>
      </c>
      <c r="AD1238" s="17">
        <v>0</v>
      </c>
    </row>
    <row r="1239" spans="1:30" x14ac:dyDescent="0.25">
      <c r="A1239" t="s">
        <v>358</v>
      </c>
      <c r="B1239" t="s">
        <v>6633</v>
      </c>
      <c r="C1239" t="s">
        <v>608</v>
      </c>
      <c r="D1239" t="str">
        <f>A1239&amp;VLOOKUP("key_separator", Keys!$B:$C, 2, FALSE)&amp;B1239&amp;VLOOKUP("key_separator", Keys!$B:$C, 2, FALSE)&amp;C1239</f>
        <v>MI|heat|imports</v>
      </c>
      <c r="E1239" s="17">
        <v>0</v>
      </c>
      <c r="F1239" s="17">
        <v>0</v>
      </c>
      <c r="G1239" s="17">
        <v>0</v>
      </c>
      <c r="H1239" s="17">
        <v>0</v>
      </c>
      <c r="I1239" s="17">
        <v>0</v>
      </c>
      <c r="J1239" s="17">
        <v>0</v>
      </c>
      <c r="K1239" s="17">
        <v>0</v>
      </c>
      <c r="L1239" s="17">
        <v>0</v>
      </c>
      <c r="M1239" s="17">
        <v>0</v>
      </c>
      <c r="N1239" s="17">
        <v>0</v>
      </c>
      <c r="O1239" s="17">
        <v>0</v>
      </c>
      <c r="P1239" s="17">
        <v>0</v>
      </c>
      <c r="Q1239" s="17">
        <v>0</v>
      </c>
      <c r="R1239" s="17">
        <v>0</v>
      </c>
      <c r="S1239" s="17">
        <v>0</v>
      </c>
      <c r="T1239" s="17">
        <v>0</v>
      </c>
      <c r="U1239" s="17">
        <v>0</v>
      </c>
      <c r="V1239" s="17">
        <v>0</v>
      </c>
      <c r="W1239" s="17">
        <v>0</v>
      </c>
      <c r="X1239" s="17">
        <v>0</v>
      </c>
      <c r="Y1239" s="17">
        <v>0</v>
      </c>
      <c r="Z1239" s="17">
        <v>0</v>
      </c>
      <c r="AA1239" s="17">
        <v>0</v>
      </c>
      <c r="AB1239" s="17">
        <v>0</v>
      </c>
      <c r="AC1239" s="17">
        <v>0</v>
      </c>
      <c r="AD1239" s="17">
        <v>0</v>
      </c>
    </row>
    <row r="1240" spans="1:30" x14ac:dyDescent="0.25">
      <c r="A1240" t="s">
        <v>358</v>
      </c>
      <c r="B1240" t="s">
        <v>6633</v>
      </c>
      <c r="C1240" t="s">
        <v>610</v>
      </c>
      <c r="D1240" t="str">
        <f>A1240&amp;VLOOKUP("key_separator", Keys!$B:$C, 2, FALSE)&amp;B1240&amp;VLOOKUP("key_separator", Keys!$B:$C, 2, FALSE)&amp;C1240</f>
        <v>MI|heat|exports</v>
      </c>
      <c r="E1240" s="17">
        <v>0</v>
      </c>
      <c r="F1240" s="17">
        <v>0</v>
      </c>
      <c r="G1240" s="17">
        <v>0</v>
      </c>
      <c r="H1240" s="17">
        <v>0</v>
      </c>
      <c r="I1240" s="17">
        <v>0</v>
      </c>
      <c r="J1240" s="17">
        <v>0</v>
      </c>
      <c r="K1240" s="17">
        <v>0</v>
      </c>
      <c r="L1240" s="17">
        <v>0</v>
      </c>
      <c r="M1240" s="17">
        <v>0</v>
      </c>
      <c r="N1240" s="17">
        <v>0</v>
      </c>
      <c r="O1240" s="17">
        <v>0</v>
      </c>
      <c r="P1240" s="17">
        <v>0</v>
      </c>
      <c r="Q1240" s="17">
        <v>0</v>
      </c>
      <c r="R1240" s="17">
        <v>0</v>
      </c>
      <c r="S1240" s="17">
        <v>0</v>
      </c>
      <c r="T1240" s="17">
        <v>0</v>
      </c>
      <c r="U1240" s="17">
        <v>0</v>
      </c>
      <c r="V1240" s="17">
        <v>0</v>
      </c>
      <c r="W1240" s="17">
        <v>0</v>
      </c>
      <c r="X1240" s="17">
        <v>0</v>
      </c>
      <c r="Y1240" s="17">
        <v>0</v>
      </c>
      <c r="Z1240" s="17">
        <v>0</v>
      </c>
      <c r="AA1240" s="17">
        <v>0</v>
      </c>
      <c r="AB1240" s="17">
        <v>0</v>
      </c>
      <c r="AC1240" s="17">
        <v>0</v>
      </c>
      <c r="AD1240" s="17">
        <v>0</v>
      </c>
    </row>
    <row r="1241" spans="1:30" x14ac:dyDescent="0.25">
      <c r="A1241" t="s">
        <v>358</v>
      </c>
      <c r="B1241" t="s">
        <v>6634</v>
      </c>
      <c r="C1241" t="s">
        <v>605</v>
      </c>
      <c r="D1241" t="str">
        <f>A1241&amp;VLOOKUP("key_separator", Keys!$B:$C, 2, FALSE)&amp;B1241&amp;VLOOKUP("key_separator", Keys!$B:$C, 2, FALSE)&amp;C1241</f>
        <v>MI|geothermal|production</v>
      </c>
      <c r="E1241" s="17">
        <v>0</v>
      </c>
      <c r="F1241" s="17">
        <v>0</v>
      </c>
      <c r="G1241" s="17">
        <v>0</v>
      </c>
      <c r="H1241" s="17">
        <v>0</v>
      </c>
      <c r="I1241" s="17">
        <v>0</v>
      </c>
      <c r="J1241" s="17">
        <v>0</v>
      </c>
      <c r="K1241" s="17">
        <v>0</v>
      </c>
      <c r="L1241" s="17">
        <v>0</v>
      </c>
      <c r="M1241" s="17">
        <v>0</v>
      </c>
      <c r="N1241" s="17">
        <v>0</v>
      </c>
      <c r="O1241" s="17">
        <v>0</v>
      </c>
      <c r="P1241" s="17">
        <v>0</v>
      </c>
      <c r="Q1241" s="17">
        <v>0</v>
      </c>
      <c r="R1241" s="17">
        <v>0</v>
      </c>
      <c r="S1241" s="17">
        <v>0</v>
      </c>
      <c r="T1241" s="17">
        <v>0</v>
      </c>
      <c r="U1241" s="17">
        <v>0</v>
      </c>
      <c r="V1241" s="17">
        <v>0</v>
      </c>
      <c r="W1241" s="17">
        <v>0</v>
      </c>
      <c r="X1241" s="17">
        <v>0</v>
      </c>
      <c r="Y1241" s="17">
        <v>0</v>
      </c>
      <c r="Z1241" s="17">
        <v>0</v>
      </c>
      <c r="AA1241" s="17">
        <v>0</v>
      </c>
      <c r="AB1241" s="17">
        <v>0</v>
      </c>
      <c r="AC1241" s="17">
        <v>0</v>
      </c>
      <c r="AD1241" s="17">
        <v>0</v>
      </c>
    </row>
    <row r="1242" spans="1:30" x14ac:dyDescent="0.25">
      <c r="A1242" t="s">
        <v>358</v>
      </c>
      <c r="B1242" t="s">
        <v>6634</v>
      </c>
      <c r="C1242" t="s">
        <v>608</v>
      </c>
      <c r="D1242" t="str">
        <f>A1242&amp;VLOOKUP("key_separator", Keys!$B:$C, 2, FALSE)&amp;B1242&amp;VLOOKUP("key_separator", Keys!$B:$C, 2, FALSE)&amp;C1242</f>
        <v>MI|geothermal|imports</v>
      </c>
      <c r="E1242" s="17">
        <v>0</v>
      </c>
      <c r="F1242" s="17">
        <v>0</v>
      </c>
      <c r="G1242" s="17">
        <v>0</v>
      </c>
      <c r="H1242" s="17">
        <v>0</v>
      </c>
      <c r="I1242" s="17">
        <v>0</v>
      </c>
      <c r="J1242" s="17">
        <v>0</v>
      </c>
      <c r="K1242" s="17">
        <v>0</v>
      </c>
      <c r="L1242" s="17">
        <v>0</v>
      </c>
      <c r="M1242" s="17">
        <v>0</v>
      </c>
      <c r="N1242" s="17">
        <v>0</v>
      </c>
      <c r="O1242" s="17">
        <v>0</v>
      </c>
      <c r="P1242" s="17">
        <v>0</v>
      </c>
      <c r="Q1242" s="17">
        <v>0</v>
      </c>
      <c r="R1242" s="17">
        <v>0</v>
      </c>
      <c r="S1242" s="17">
        <v>0</v>
      </c>
      <c r="T1242" s="17">
        <v>0</v>
      </c>
      <c r="U1242" s="17">
        <v>0</v>
      </c>
      <c r="V1242" s="17">
        <v>0</v>
      </c>
      <c r="W1242" s="17">
        <v>0</v>
      </c>
      <c r="X1242" s="17">
        <v>0</v>
      </c>
      <c r="Y1242" s="17">
        <v>0</v>
      </c>
      <c r="Z1242" s="17">
        <v>0</v>
      </c>
      <c r="AA1242" s="17">
        <v>0</v>
      </c>
      <c r="AB1242" s="17">
        <v>0</v>
      </c>
      <c r="AC1242" s="17">
        <v>0</v>
      </c>
      <c r="AD1242" s="17">
        <v>0</v>
      </c>
    </row>
    <row r="1243" spans="1:30" x14ac:dyDescent="0.25">
      <c r="A1243" t="s">
        <v>358</v>
      </c>
      <c r="B1243" t="s">
        <v>6634</v>
      </c>
      <c r="C1243" t="s">
        <v>610</v>
      </c>
      <c r="D1243" t="str">
        <f>A1243&amp;VLOOKUP("key_separator", Keys!$B:$C, 2, FALSE)&amp;B1243&amp;VLOOKUP("key_separator", Keys!$B:$C, 2, FALSE)&amp;C1243</f>
        <v>MI|geothermal|exports</v>
      </c>
      <c r="E1243" s="17">
        <v>0</v>
      </c>
      <c r="F1243" s="17">
        <v>0</v>
      </c>
      <c r="G1243" s="17">
        <v>0</v>
      </c>
      <c r="H1243" s="17">
        <v>0</v>
      </c>
      <c r="I1243" s="17">
        <v>0</v>
      </c>
      <c r="J1243" s="17">
        <v>0</v>
      </c>
      <c r="K1243" s="17">
        <v>0</v>
      </c>
      <c r="L1243" s="17">
        <v>0</v>
      </c>
      <c r="M1243" s="17">
        <v>0</v>
      </c>
      <c r="N1243" s="17">
        <v>0</v>
      </c>
      <c r="O1243" s="17">
        <v>0</v>
      </c>
      <c r="P1243" s="17">
        <v>0</v>
      </c>
      <c r="Q1243" s="17">
        <v>0</v>
      </c>
      <c r="R1243" s="17">
        <v>0</v>
      </c>
      <c r="S1243" s="17">
        <v>0</v>
      </c>
      <c r="T1243" s="17">
        <v>0</v>
      </c>
      <c r="U1243" s="17">
        <v>0</v>
      </c>
      <c r="V1243" s="17">
        <v>0</v>
      </c>
      <c r="W1243" s="17">
        <v>0</v>
      </c>
      <c r="X1243" s="17">
        <v>0</v>
      </c>
      <c r="Y1243" s="17">
        <v>0</v>
      </c>
      <c r="Z1243" s="17">
        <v>0</v>
      </c>
      <c r="AA1243" s="17">
        <v>0</v>
      </c>
      <c r="AB1243" s="17">
        <v>0</v>
      </c>
      <c r="AC1243" s="17">
        <v>0</v>
      </c>
      <c r="AD1243" s="17">
        <v>0</v>
      </c>
    </row>
    <row r="1244" spans="1:30" x14ac:dyDescent="0.25">
      <c r="A1244" t="s">
        <v>358</v>
      </c>
      <c r="B1244" t="s">
        <v>500</v>
      </c>
      <c r="C1244" t="s">
        <v>605</v>
      </c>
      <c r="D1244" t="str">
        <f>A1244&amp;VLOOKUP("key_separator", Keys!$B:$C, 2, FALSE)&amp;B1244&amp;VLOOKUP("key_separator", Keys!$B:$C, 2, FALSE)&amp;C1244</f>
        <v>MI|lignite|production</v>
      </c>
      <c r="E1244" s="17">
        <v>0</v>
      </c>
      <c r="F1244" s="17">
        <v>0</v>
      </c>
      <c r="G1244" s="17">
        <v>0</v>
      </c>
      <c r="H1244" s="17">
        <v>0</v>
      </c>
      <c r="I1244" s="17">
        <v>0</v>
      </c>
      <c r="J1244" s="17">
        <v>0</v>
      </c>
      <c r="K1244" s="17">
        <v>0</v>
      </c>
      <c r="L1244" s="17">
        <v>0</v>
      </c>
      <c r="M1244" s="17">
        <v>0</v>
      </c>
      <c r="N1244" s="17">
        <v>0</v>
      </c>
      <c r="O1244" s="17">
        <v>0</v>
      </c>
      <c r="P1244" s="17">
        <v>0</v>
      </c>
      <c r="Q1244" s="17">
        <v>0</v>
      </c>
      <c r="R1244" s="17">
        <v>0</v>
      </c>
      <c r="S1244" s="17">
        <v>0</v>
      </c>
      <c r="T1244" s="17">
        <v>0</v>
      </c>
      <c r="U1244" s="17">
        <v>0</v>
      </c>
      <c r="V1244" s="17">
        <v>0</v>
      </c>
      <c r="W1244" s="17">
        <v>0</v>
      </c>
      <c r="X1244" s="17">
        <v>0</v>
      </c>
      <c r="Y1244" s="17">
        <v>0</v>
      </c>
      <c r="Z1244" s="17">
        <v>0</v>
      </c>
      <c r="AA1244" s="17">
        <v>0</v>
      </c>
      <c r="AB1244" s="17">
        <v>0</v>
      </c>
      <c r="AC1244" s="17">
        <v>0</v>
      </c>
      <c r="AD1244" s="17">
        <v>0</v>
      </c>
    </row>
    <row r="1245" spans="1:30" x14ac:dyDescent="0.25">
      <c r="A1245" t="s">
        <v>358</v>
      </c>
      <c r="B1245" t="s">
        <v>500</v>
      </c>
      <c r="C1245" t="s">
        <v>608</v>
      </c>
      <c r="D1245" t="str">
        <f>A1245&amp;VLOOKUP("key_separator", Keys!$B:$C, 2, FALSE)&amp;B1245&amp;VLOOKUP("key_separator", Keys!$B:$C, 2, FALSE)&amp;C1245</f>
        <v>MI|lignite|imports</v>
      </c>
      <c r="E1245" s="17">
        <v>0</v>
      </c>
      <c r="F1245" s="17">
        <v>0</v>
      </c>
      <c r="G1245" s="17">
        <v>0</v>
      </c>
      <c r="H1245" s="17">
        <v>0</v>
      </c>
      <c r="I1245" s="17">
        <v>0</v>
      </c>
      <c r="J1245" s="17">
        <v>0</v>
      </c>
      <c r="K1245" s="17">
        <v>0</v>
      </c>
      <c r="L1245" s="17">
        <v>0</v>
      </c>
      <c r="M1245" s="17">
        <v>0</v>
      </c>
      <c r="N1245" s="17">
        <v>0</v>
      </c>
      <c r="O1245" s="17">
        <v>0</v>
      </c>
      <c r="P1245" s="17">
        <v>0</v>
      </c>
      <c r="Q1245" s="17">
        <v>0</v>
      </c>
      <c r="R1245" s="17">
        <v>0</v>
      </c>
      <c r="S1245" s="17">
        <v>0</v>
      </c>
      <c r="T1245" s="17">
        <v>0</v>
      </c>
      <c r="U1245" s="17">
        <v>0</v>
      </c>
      <c r="V1245" s="17">
        <v>0</v>
      </c>
      <c r="W1245" s="17">
        <v>0</v>
      </c>
      <c r="X1245" s="17">
        <v>0</v>
      </c>
      <c r="Y1245" s="17">
        <v>0</v>
      </c>
      <c r="Z1245" s="17">
        <v>0</v>
      </c>
      <c r="AA1245" s="17">
        <v>0</v>
      </c>
      <c r="AB1245" s="17">
        <v>0</v>
      </c>
      <c r="AC1245" s="17">
        <v>0</v>
      </c>
      <c r="AD1245" s="17">
        <v>0</v>
      </c>
    </row>
    <row r="1246" spans="1:30" x14ac:dyDescent="0.25">
      <c r="A1246" t="s">
        <v>358</v>
      </c>
      <c r="B1246" t="s">
        <v>500</v>
      </c>
      <c r="C1246" t="s">
        <v>610</v>
      </c>
      <c r="D1246" t="str">
        <f>A1246&amp;VLOOKUP("key_separator", Keys!$B:$C, 2, FALSE)&amp;B1246&amp;VLOOKUP("key_separator", Keys!$B:$C, 2, FALSE)&amp;C1246</f>
        <v>MI|lignite|exports</v>
      </c>
      <c r="E1246" s="17">
        <v>0</v>
      </c>
      <c r="F1246" s="17">
        <v>0</v>
      </c>
      <c r="G1246" s="17">
        <v>0</v>
      </c>
      <c r="H1246" s="17">
        <v>0</v>
      </c>
      <c r="I1246" s="17">
        <v>0</v>
      </c>
      <c r="J1246" s="17">
        <v>0</v>
      </c>
      <c r="K1246" s="17">
        <v>0</v>
      </c>
      <c r="L1246" s="17">
        <v>0</v>
      </c>
      <c r="M1246" s="17">
        <v>0</v>
      </c>
      <c r="N1246" s="17">
        <v>0</v>
      </c>
      <c r="O1246" s="17">
        <v>0</v>
      </c>
      <c r="P1246" s="17">
        <v>0</v>
      </c>
      <c r="Q1246" s="17">
        <v>0</v>
      </c>
      <c r="R1246" s="17">
        <v>0</v>
      </c>
      <c r="S1246" s="17">
        <v>0</v>
      </c>
      <c r="T1246" s="17">
        <v>0</v>
      </c>
      <c r="U1246" s="17">
        <v>0</v>
      </c>
      <c r="V1246" s="17">
        <v>0</v>
      </c>
      <c r="W1246" s="17">
        <v>0</v>
      </c>
      <c r="X1246" s="17">
        <v>0</v>
      </c>
      <c r="Y1246" s="17">
        <v>0</v>
      </c>
      <c r="Z1246" s="17">
        <v>0</v>
      </c>
      <c r="AA1246" s="17">
        <v>0</v>
      </c>
      <c r="AB1246" s="17">
        <v>0</v>
      </c>
      <c r="AC1246" s="17">
        <v>0</v>
      </c>
      <c r="AD1246" s="17">
        <v>0</v>
      </c>
    </row>
    <row r="1247" spans="1:30" x14ac:dyDescent="0.25">
      <c r="A1247" t="s">
        <v>358</v>
      </c>
      <c r="B1247" t="s">
        <v>539</v>
      </c>
      <c r="C1247" t="s">
        <v>605</v>
      </c>
      <c r="D1247" t="str">
        <f>A1247&amp;VLOOKUP("key_separator", Keys!$B:$C, 2, FALSE)&amp;B1247&amp;VLOOKUP("key_separator", Keys!$B:$C, 2, FALSE)&amp;C1247</f>
        <v>MI|crude oil|production</v>
      </c>
      <c r="E1247" s="17">
        <v>26366800000000</v>
      </c>
      <c r="F1247" s="17">
        <v>23959700000000</v>
      </c>
      <c r="G1247" s="17">
        <v>28152400000000</v>
      </c>
      <c r="H1247" s="17">
        <v>28456900000000</v>
      </c>
      <c r="I1247" s="17">
        <v>29002600000000</v>
      </c>
      <c r="J1247" s="17">
        <v>34964500000000</v>
      </c>
      <c r="K1247" s="17">
        <v>44143800000000</v>
      </c>
      <c r="L1247" s="17">
        <v>46628400000000</v>
      </c>
      <c r="M1247" s="17">
        <v>47321000000000</v>
      </c>
      <c r="N1247" s="17">
        <v>47134400000000</v>
      </c>
      <c r="O1247" s="17">
        <v>48036800000000</v>
      </c>
      <c r="P1247" s="17">
        <v>49424800000000</v>
      </c>
      <c r="Q1247" s="17">
        <v>51415100000000</v>
      </c>
      <c r="R1247" s="17">
        <v>53923700000000</v>
      </c>
      <c r="S1247" s="17">
        <v>55824100000000</v>
      </c>
      <c r="T1247" s="17">
        <v>57724500000000</v>
      </c>
      <c r="U1247" s="17">
        <v>59902300000000</v>
      </c>
      <c r="V1247" s="17">
        <v>60081400000000</v>
      </c>
      <c r="W1247" s="17">
        <v>60393500000000</v>
      </c>
      <c r="X1247" s="17">
        <v>60529300000000</v>
      </c>
      <c r="Y1247" s="17">
        <v>60309400000000</v>
      </c>
      <c r="Z1247" s="17">
        <v>61163400000000</v>
      </c>
      <c r="AA1247" s="17">
        <v>62764600000000</v>
      </c>
      <c r="AB1247" s="17">
        <v>65646800000000</v>
      </c>
      <c r="AC1247" s="17">
        <v>67679400000000</v>
      </c>
      <c r="AD1247" s="17">
        <v>69319900000000</v>
      </c>
    </row>
    <row r="1248" spans="1:30" x14ac:dyDescent="0.25">
      <c r="A1248" t="s">
        <v>358</v>
      </c>
      <c r="B1248" t="s">
        <v>539</v>
      </c>
      <c r="C1248" t="s">
        <v>608</v>
      </c>
      <c r="D1248" t="str">
        <f>A1248&amp;VLOOKUP("key_separator", Keys!$B:$C, 2, FALSE)&amp;B1248&amp;VLOOKUP("key_separator", Keys!$B:$C, 2, FALSE)&amp;C1248</f>
        <v>MI|crude oil|imports</v>
      </c>
      <c r="E1248" s="17">
        <v>271518000000000</v>
      </c>
      <c r="F1248" s="17">
        <v>273925000000000</v>
      </c>
      <c r="G1248" s="17">
        <v>269733000000000</v>
      </c>
      <c r="H1248" s="17">
        <v>269428000000000</v>
      </c>
      <c r="I1248" s="17">
        <v>268882000000000</v>
      </c>
      <c r="J1248" s="17">
        <v>262920000000000</v>
      </c>
      <c r="K1248" s="17">
        <v>253741000000000</v>
      </c>
      <c r="L1248" s="17">
        <v>251257000000000</v>
      </c>
      <c r="M1248" s="17">
        <v>250564000000000</v>
      </c>
      <c r="N1248" s="17">
        <v>250751000000000</v>
      </c>
      <c r="O1248" s="17">
        <v>249848000000000</v>
      </c>
      <c r="P1248" s="17">
        <v>248460000000000</v>
      </c>
      <c r="Q1248" s="17">
        <v>246470000000000</v>
      </c>
      <c r="R1248" s="17">
        <v>243961000000000</v>
      </c>
      <c r="S1248" s="17">
        <v>242061000000000</v>
      </c>
      <c r="T1248" s="17">
        <v>240160000000000</v>
      </c>
      <c r="U1248" s="17">
        <v>237983000000000</v>
      </c>
      <c r="V1248" s="17">
        <v>237804000000000</v>
      </c>
      <c r="W1248" s="17">
        <v>237492000000000</v>
      </c>
      <c r="X1248" s="17">
        <v>237356000000000</v>
      </c>
      <c r="Y1248" s="17">
        <v>237576000000000</v>
      </c>
      <c r="Z1248" s="17">
        <v>236722000000000</v>
      </c>
      <c r="AA1248" s="17">
        <v>235120000000000</v>
      </c>
      <c r="AB1248" s="17">
        <v>232238000000000</v>
      </c>
      <c r="AC1248" s="17">
        <v>230206000000000</v>
      </c>
      <c r="AD1248" s="17">
        <v>228565000000000</v>
      </c>
    </row>
    <row r="1249" spans="1:30" x14ac:dyDescent="0.25">
      <c r="A1249" t="s">
        <v>358</v>
      </c>
      <c r="B1249" t="s">
        <v>539</v>
      </c>
      <c r="C1249" t="s">
        <v>610</v>
      </c>
      <c r="D1249" t="str">
        <f>A1249&amp;VLOOKUP("key_separator", Keys!$B:$C, 2, FALSE)&amp;B1249&amp;VLOOKUP("key_separator", Keys!$B:$C, 2, FALSE)&amp;C1249</f>
        <v>MI|crude oil|exports</v>
      </c>
      <c r="E1249" s="17">
        <v>0</v>
      </c>
      <c r="F1249" s="17">
        <v>0</v>
      </c>
      <c r="G1249" s="17">
        <v>0</v>
      </c>
      <c r="H1249" s="17">
        <v>0</v>
      </c>
      <c r="I1249" s="17">
        <v>0</v>
      </c>
      <c r="J1249" s="17">
        <v>0</v>
      </c>
      <c r="K1249" s="17">
        <v>0</v>
      </c>
      <c r="L1249" s="17">
        <v>0</v>
      </c>
      <c r="M1249" s="17">
        <v>0</v>
      </c>
      <c r="N1249" s="17">
        <v>0</v>
      </c>
      <c r="O1249" s="17">
        <v>0</v>
      </c>
      <c r="P1249" s="17">
        <v>0</v>
      </c>
      <c r="Q1249" s="17">
        <v>0</v>
      </c>
      <c r="R1249" s="17">
        <v>0</v>
      </c>
      <c r="S1249" s="17">
        <v>0</v>
      </c>
      <c r="T1249" s="17">
        <v>0</v>
      </c>
      <c r="U1249" s="17">
        <v>0</v>
      </c>
      <c r="V1249" s="17">
        <v>0</v>
      </c>
      <c r="W1249" s="17">
        <v>0</v>
      </c>
      <c r="X1249" s="17">
        <v>0</v>
      </c>
      <c r="Y1249" s="17">
        <v>0</v>
      </c>
      <c r="Z1249" s="17">
        <v>0</v>
      </c>
      <c r="AA1249" s="17">
        <v>0</v>
      </c>
      <c r="AB1249" s="17">
        <v>0</v>
      </c>
      <c r="AC1249" s="17">
        <v>0</v>
      </c>
      <c r="AD1249" s="17">
        <v>0</v>
      </c>
    </row>
    <row r="1250" spans="1:30" x14ac:dyDescent="0.25">
      <c r="A1250" t="s">
        <v>358</v>
      </c>
      <c r="B1250" t="s">
        <v>6635</v>
      </c>
      <c r="C1250" t="s">
        <v>605</v>
      </c>
      <c r="D1250" t="str">
        <f>A1250&amp;VLOOKUP("key_separator", Keys!$B:$C, 2, FALSE)&amp;B1250&amp;VLOOKUP("key_separator", Keys!$B:$C, 2, FALSE)&amp;C1250</f>
        <v>MI|heavy or residual fuel oil|production</v>
      </c>
      <c r="E1250" s="17">
        <v>5716340000000</v>
      </c>
      <c r="F1250" s="17">
        <v>5577780000000</v>
      </c>
      <c r="G1250" s="17">
        <v>5614420000000</v>
      </c>
      <c r="H1250" s="17">
        <v>5661830000000</v>
      </c>
      <c r="I1250" s="17">
        <v>5709350000000</v>
      </c>
      <c r="J1250" s="17">
        <v>5741960000000</v>
      </c>
      <c r="K1250" s="17">
        <v>5734580000000</v>
      </c>
      <c r="L1250" s="17">
        <v>5785440000000</v>
      </c>
      <c r="M1250" s="17">
        <v>5768490000000</v>
      </c>
      <c r="N1250" s="17">
        <v>5742540000000</v>
      </c>
      <c r="O1250" s="17">
        <v>5754730000000</v>
      </c>
      <c r="P1250" s="17">
        <v>5736190000000</v>
      </c>
      <c r="Q1250" s="17">
        <v>5739690000000</v>
      </c>
      <c r="R1250" s="17">
        <v>5771860000000</v>
      </c>
      <c r="S1250" s="17">
        <v>5735970000000</v>
      </c>
      <c r="T1250" s="17">
        <v>5784430000000</v>
      </c>
      <c r="U1250" s="17">
        <v>5802580000000</v>
      </c>
      <c r="V1250" s="17">
        <v>5821440000000</v>
      </c>
      <c r="W1250" s="17">
        <v>5822290000000</v>
      </c>
      <c r="X1250" s="17">
        <v>5814930000000</v>
      </c>
      <c r="Y1250" s="17">
        <v>5804720000000</v>
      </c>
      <c r="Z1250" s="17">
        <v>5761090000000</v>
      </c>
      <c r="AA1250" s="17">
        <v>5784440000000</v>
      </c>
      <c r="AB1250" s="17">
        <v>5772410000000</v>
      </c>
      <c r="AC1250" s="17">
        <v>5790600000000</v>
      </c>
      <c r="AD1250" s="17">
        <v>5762690000000</v>
      </c>
    </row>
    <row r="1251" spans="1:30" x14ac:dyDescent="0.25">
      <c r="A1251" t="s">
        <v>358</v>
      </c>
      <c r="B1251" t="s">
        <v>6635</v>
      </c>
      <c r="C1251" t="s">
        <v>608</v>
      </c>
      <c r="D1251" t="str">
        <f>A1251&amp;VLOOKUP("key_separator", Keys!$B:$C, 2, FALSE)&amp;B1251&amp;VLOOKUP("key_separator", Keys!$B:$C, 2, FALSE)&amp;C1251</f>
        <v>MI|heavy or residual fuel oil|imports</v>
      </c>
      <c r="E1251" s="17">
        <v>24481100000000</v>
      </c>
      <c r="F1251" s="17">
        <v>25367700000000</v>
      </c>
      <c r="G1251" s="17">
        <v>25750900000000</v>
      </c>
      <c r="H1251" s="17">
        <v>26086800000000</v>
      </c>
      <c r="I1251" s="17">
        <v>26623200000000</v>
      </c>
      <c r="J1251" s="17">
        <v>27174900000000</v>
      </c>
      <c r="K1251" s="17">
        <v>27689900000000</v>
      </c>
      <c r="L1251" s="17">
        <v>28141400000000</v>
      </c>
      <c r="M1251" s="17">
        <v>28581000000000</v>
      </c>
      <c r="N1251" s="17">
        <v>28904900000000</v>
      </c>
      <c r="O1251" s="17">
        <v>29251300000000</v>
      </c>
      <c r="P1251" s="17">
        <v>29549400000000</v>
      </c>
      <c r="Q1251" s="17">
        <v>29750900000000</v>
      </c>
      <c r="R1251" s="17">
        <v>29863900000000</v>
      </c>
      <c r="S1251" s="17">
        <v>29999700000000</v>
      </c>
      <c r="T1251" s="17">
        <v>29983900000000</v>
      </c>
      <c r="U1251" s="17">
        <v>29961400000000</v>
      </c>
      <c r="V1251" s="17">
        <v>30046700000000</v>
      </c>
      <c r="W1251" s="17">
        <v>30101600000000</v>
      </c>
      <c r="X1251" s="17">
        <v>30187600000000</v>
      </c>
      <c r="Y1251" s="17">
        <v>30408800000000</v>
      </c>
      <c r="Z1251" s="17">
        <v>30676300000000</v>
      </c>
      <c r="AA1251" s="17">
        <v>30851400000000</v>
      </c>
      <c r="AB1251" s="17">
        <v>31063200000000</v>
      </c>
      <c r="AC1251" s="17">
        <v>31277200000000</v>
      </c>
      <c r="AD1251" s="17">
        <v>31586000000000</v>
      </c>
    </row>
    <row r="1252" spans="1:30" x14ac:dyDescent="0.25">
      <c r="A1252" t="s">
        <v>358</v>
      </c>
      <c r="B1252" t="s">
        <v>6635</v>
      </c>
      <c r="C1252" t="s">
        <v>610</v>
      </c>
      <c r="D1252" t="str">
        <f>A1252&amp;VLOOKUP("key_separator", Keys!$B:$C, 2, FALSE)&amp;B1252&amp;VLOOKUP("key_separator", Keys!$B:$C, 2, FALSE)&amp;C1252</f>
        <v>MI|heavy or residual fuel oil|exports</v>
      </c>
      <c r="E1252" s="17">
        <v>0</v>
      </c>
      <c r="F1252" s="17">
        <v>0</v>
      </c>
      <c r="G1252" s="17">
        <v>0</v>
      </c>
      <c r="H1252" s="17">
        <v>0</v>
      </c>
      <c r="I1252" s="17">
        <v>0</v>
      </c>
      <c r="J1252" s="17">
        <v>0</v>
      </c>
      <c r="K1252" s="17">
        <v>0</v>
      </c>
      <c r="L1252" s="17">
        <v>0</v>
      </c>
      <c r="M1252" s="17">
        <v>0</v>
      </c>
      <c r="N1252" s="17">
        <v>0</v>
      </c>
      <c r="O1252" s="17">
        <v>0</v>
      </c>
      <c r="P1252" s="17">
        <v>0</v>
      </c>
      <c r="Q1252" s="17">
        <v>0</v>
      </c>
      <c r="R1252" s="17">
        <v>0</v>
      </c>
      <c r="S1252" s="17">
        <v>0</v>
      </c>
      <c r="T1252" s="17">
        <v>0</v>
      </c>
      <c r="U1252" s="17">
        <v>0</v>
      </c>
      <c r="V1252" s="17">
        <v>0</v>
      </c>
      <c r="W1252" s="17">
        <v>0</v>
      </c>
      <c r="X1252" s="17">
        <v>0</v>
      </c>
      <c r="Y1252" s="17">
        <v>0</v>
      </c>
      <c r="Z1252" s="17">
        <v>0</v>
      </c>
      <c r="AA1252" s="17">
        <v>0</v>
      </c>
      <c r="AB1252" s="17">
        <v>0</v>
      </c>
      <c r="AC1252" s="17">
        <v>0</v>
      </c>
      <c r="AD1252" s="17">
        <v>0</v>
      </c>
    </row>
    <row r="1253" spans="1:30" x14ac:dyDescent="0.25">
      <c r="A1253" t="s">
        <v>358</v>
      </c>
      <c r="B1253" t="s">
        <v>6622</v>
      </c>
      <c r="C1253" t="s">
        <v>605</v>
      </c>
      <c r="D1253" t="str">
        <f>A1253&amp;VLOOKUP("key_separator", Keys!$B:$C, 2, FALSE)&amp;B1253&amp;VLOOKUP("key_separator", Keys!$B:$C, 2, FALSE)&amp;C1253</f>
        <v>MI|LPG propane or butane|production</v>
      </c>
      <c r="E1253" s="17">
        <v>8046640000000</v>
      </c>
      <c r="F1253" s="17">
        <v>8217500000000</v>
      </c>
      <c r="G1253" s="17">
        <v>9097640000000</v>
      </c>
      <c r="H1253" s="17">
        <v>9010920000000</v>
      </c>
      <c r="I1253" s="17">
        <v>9034820000000</v>
      </c>
      <c r="J1253" s="17">
        <v>9082440000000</v>
      </c>
      <c r="K1253" s="17">
        <v>9525250000000</v>
      </c>
      <c r="L1253" s="17">
        <v>9947150000000</v>
      </c>
      <c r="M1253" s="17">
        <v>10347400000000</v>
      </c>
      <c r="N1253" s="17">
        <v>10632200000000</v>
      </c>
      <c r="O1253" s="17">
        <v>10849300000000</v>
      </c>
      <c r="P1253" s="17">
        <v>10967100000000</v>
      </c>
      <c r="Q1253" s="17">
        <v>11152300000000</v>
      </c>
      <c r="R1253" s="17">
        <v>11349600000000</v>
      </c>
      <c r="S1253" s="17">
        <v>11520100000000</v>
      </c>
      <c r="T1253" s="17">
        <v>11804100000000</v>
      </c>
      <c r="U1253" s="17">
        <v>12055400000000</v>
      </c>
      <c r="V1253" s="17">
        <v>12194000000000</v>
      </c>
      <c r="W1253" s="17">
        <v>12255900000000</v>
      </c>
      <c r="X1253" s="17">
        <v>12204300000000</v>
      </c>
      <c r="Y1253" s="17">
        <v>12076900000000</v>
      </c>
      <c r="Z1253" s="17">
        <v>11970800000000</v>
      </c>
      <c r="AA1253" s="17">
        <v>11994200000000</v>
      </c>
      <c r="AB1253" s="17">
        <v>12069900000000</v>
      </c>
      <c r="AC1253" s="17">
        <v>12113200000000</v>
      </c>
      <c r="AD1253" s="17">
        <v>12086300000000</v>
      </c>
    </row>
    <row r="1254" spans="1:30" x14ac:dyDescent="0.25">
      <c r="A1254" t="s">
        <v>358</v>
      </c>
      <c r="B1254" t="s">
        <v>6622</v>
      </c>
      <c r="C1254" t="s">
        <v>608</v>
      </c>
      <c r="D1254" t="str">
        <f>A1254&amp;VLOOKUP("key_separator", Keys!$B:$C, 2, FALSE)&amp;B1254&amp;VLOOKUP("key_separator", Keys!$B:$C, 2, FALSE)&amp;C1254</f>
        <v>MI|LPG propane or butane|imports</v>
      </c>
      <c r="E1254" s="17">
        <v>35630500000000</v>
      </c>
      <c r="F1254" s="17">
        <v>34647000000000</v>
      </c>
      <c r="G1254" s="17">
        <v>33739700000000</v>
      </c>
      <c r="H1254" s="17">
        <v>33818500000000</v>
      </c>
      <c r="I1254" s="17">
        <v>33329800000000</v>
      </c>
      <c r="J1254" s="17">
        <v>32882400000000</v>
      </c>
      <c r="K1254" s="17">
        <v>31923100000000</v>
      </c>
      <c r="L1254" s="17">
        <v>31135800000000</v>
      </c>
      <c r="M1254" s="17">
        <v>30247400000000</v>
      </c>
      <c r="N1254" s="17">
        <v>29585200000000</v>
      </c>
      <c r="O1254" s="17">
        <v>29042900000000</v>
      </c>
      <c r="P1254" s="17">
        <v>28644400000000</v>
      </c>
      <c r="Q1254" s="17">
        <v>28212200000000</v>
      </c>
      <c r="R1254" s="17">
        <v>27764200000000</v>
      </c>
      <c r="S1254" s="17">
        <v>27390600000000</v>
      </c>
      <c r="T1254" s="17">
        <v>26878100000000</v>
      </c>
      <c r="U1254" s="17">
        <v>26399700000000</v>
      </c>
      <c r="V1254" s="17">
        <v>26081200000000</v>
      </c>
      <c r="W1254" s="17">
        <v>25856300000000</v>
      </c>
      <c r="X1254" s="17">
        <v>25766500000000</v>
      </c>
      <c r="Y1254" s="17">
        <v>25791700000000</v>
      </c>
      <c r="Z1254" s="17">
        <v>25801200000000</v>
      </c>
      <c r="AA1254" s="17">
        <v>25682000000000</v>
      </c>
      <c r="AB1254" s="17">
        <v>25494400000000</v>
      </c>
      <c r="AC1254" s="17">
        <v>25302200000000</v>
      </c>
      <c r="AD1254" s="17">
        <v>25232200000000</v>
      </c>
    </row>
    <row r="1255" spans="1:30" x14ac:dyDescent="0.25">
      <c r="A1255" t="s">
        <v>358</v>
      </c>
      <c r="B1255" t="s">
        <v>6622</v>
      </c>
      <c r="C1255" t="s">
        <v>610</v>
      </c>
      <c r="D1255" t="str">
        <f>A1255&amp;VLOOKUP("key_separator", Keys!$B:$C, 2, FALSE)&amp;B1255&amp;VLOOKUP("key_separator", Keys!$B:$C, 2, FALSE)&amp;C1255</f>
        <v>MI|LPG propane or butane|exports</v>
      </c>
      <c r="E1255" s="17">
        <v>0</v>
      </c>
      <c r="F1255" s="17">
        <v>0</v>
      </c>
      <c r="G1255" s="17">
        <v>0</v>
      </c>
      <c r="H1255" s="17">
        <v>0</v>
      </c>
      <c r="I1255" s="17">
        <v>0</v>
      </c>
      <c r="J1255" s="17">
        <v>0</v>
      </c>
      <c r="K1255" s="17">
        <v>0</v>
      </c>
      <c r="L1255" s="17">
        <v>0</v>
      </c>
      <c r="M1255" s="17">
        <v>0</v>
      </c>
      <c r="N1255" s="17">
        <v>0</v>
      </c>
      <c r="O1255" s="17">
        <v>0</v>
      </c>
      <c r="P1255" s="17">
        <v>0</v>
      </c>
      <c r="Q1255" s="17">
        <v>0</v>
      </c>
      <c r="R1255" s="17">
        <v>0</v>
      </c>
      <c r="S1255" s="17">
        <v>0</v>
      </c>
      <c r="T1255" s="17">
        <v>0</v>
      </c>
      <c r="U1255" s="17">
        <v>0</v>
      </c>
      <c r="V1255" s="17">
        <v>0</v>
      </c>
      <c r="W1255" s="17">
        <v>0</v>
      </c>
      <c r="X1255" s="17">
        <v>0</v>
      </c>
      <c r="Y1255" s="17">
        <v>0</v>
      </c>
      <c r="Z1255" s="17">
        <v>0</v>
      </c>
      <c r="AA1255" s="17">
        <v>0</v>
      </c>
      <c r="AB1255" s="17">
        <v>0</v>
      </c>
      <c r="AC1255" s="17">
        <v>0</v>
      </c>
      <c r="AD1255" s="17">
        <v>0</v>
      </c>
    </row>
    <row r="1256" spans="1:30" x14ac:dyDescent="0.25">
      <c r="A1256" t="s">
        <v>358</v>
      </c>
      <c r="B1256" t="s">
        <v>6623</v>
      </c>
      <c r="C1256" t="s">
        <v>605</v>
      </c>
      <c r="D1256" t="str">
        <f>A1256&amp;VLOOKUP("key_separator", Keys!$B:$C, 2, FALSE)&amp;B1256&amp;VLOOKUP("key_separator", Keys!$B:$C, 2, FALSE)&amp;C1256</f>
        <v>MI|municipal solid waste|production</v>
      </c>
      <c r="E1256" s="17">
        <v>0</v>
      </c>
      <c r="F1256" s="17">
        <v>0</v>
      </c>
      <c r="G1256" s="17">
        <v>0</v>
      </c>
      <c r="H1256" s="17">
        <v>0</v>
      </c>
      <c r="I1256" s="17">
        <v>0</v>
      </c>
      <c r="J1256" s="17">
        <v>0</v>
      </c>
      <c r="K1256" s="17">
        <v>0</v>
      </c>
      <c r="L1256" s="17">
        <v>0</v>
      </c>
      <c r="M1256" s="17">
        <v>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7">
        <v>0</v>
      </c>
      <c r="U1256" s="17">
        <v>0</v>
      </c>
      <c r="V1256" s="17">
        <v>0</v>
      </c>
      <c r="W1256" s="17">
        <v>0</v>
      </c>
      <c r="X1256" s="17">
        <v>0</v>
      </c>
      <c r="Y1256" s="17">
        <v>0</v>
      </c>
      <c r="Z1256" s="17">
        <v>0</v>
      </c>
      <c r="AA1256" s="17">
        <v>0</v>
      </c>
      <c r="AB1256" s="17">
        <v>0</v>
      </c>
      <c r="AC1256" s="17">
        <v>0</v>
      </c>
      <c r="AD1256" s="17">
        <v>0</v>
      </c>
    </row>
    <row r="1257" spans="1:30" x14ac:dyDescent="0.25">
      <c r="A1257" t="s">
        <v>358</v>
      </c>
      <c r="B1257" t="s">
        <v>6623</v>
      </c>
      <c r="C1257" t="s">
        <v>608</v>
      </c>
      <c r="D1257" t="str">
        <f>A1257&amp;VLOOKUP("key_separator", Keys!$B:$C, 2, FALSE)&amp;B1257&amp;VLOOKUP("key_separator", Keys!$B:$C, 2, FALSE)&amp;C1257</f>
        <v>MI|municipal solid waste|imports</v>
      </c>
      <c r="E1257" s="17">
        <v>0</v>
      </c>
      <c r="F1257" s="17">
        <v>10483600000000</v>
      </c>
      <c r="G1257" s="17">
        <v>10483600000000</v>
      </c>
      <c r="H1257" s="17">
        <v>10483600000000</v>
      </c>
      <c r="I1257" s="17">
        <v>10483600000000</v>
      </c>
      <c r="J1257" s="17">
        <v>10483600000000</v>
      </c>
      <c r="K1257" s="17">
        <v>10483600000000</v>
      </c>
      <c r="L1257" s="17">
        <v>10483600000000</v>
      </c>
      <c r="M1257" s="17">
        <v>10483600000000</v>
      </c>
      <c r="N1257" s="17">
        <v>10483600000000</v>
      </c>
      <c r="O1257" s="17">
        <v>9765540000000</v>
      </c>
      <c r="P1257" s="17">
        <v>10334800000000</v>
      </c>
      <c r="Q1257" s="17">
        <v>10416700000000</v>
      </c>
      <c r="R1257" s="17">
        <v>10442500000000</v>
      </c>
      <c r="S1257" s="17">
        <v>9491760000000</v>
      </c>
      <c r="T1257" s="17">
        <v>3936700000000</v>
      </c>
      <c r="U1257" s="17">
        <v>1984230000000</v>
      </c>
      <c r="V1257" s="17">
        <v>2017310000000</v>
      </c>
      <c r="W1257" s="17">
        <v>2067260000000</v>
      </c>
      <c r="X1257" s="17">
        <v>2279200000000</v>
      </c>
      <c r="Y1257" s="17">
        <v>2436400000000</v>
      </c>
      <c r="Z1257" s="17">
        <v>2598720000000</v>
      </c>
      <c r="AA1257" s="17">
        <v>308900000000</v>
      </c>
      <c r="AB1257" s="17">
        <v>0</v>
      </c>
      <c r="AC1257" s="17">
        <v>0</v>
      </c>
      <c r="AD1257" s="17">
        <v>0</v>
      </c>
    </row>
    <row r="1258" spans="1:30" x14ac:dyDescent="0.25">
      <c r="A1258" t="s">
        <v>358</v>
      </c>
      <c r="B1258" t="s">
        <v>6623</v>
      </c>
      <c r="C1258" t="s">
        <v>610</v>
      </c>
      <c r="D1258" t="str">
        <f>A1258&amp;VLOOKUP("key_separator", Keys!$B:$C, 2, FALSE)&amp;B1258&amp;VLOOKUP("key_separator", Keys!$B:$C, 2, FALSE)&amp;C1258</f>
        <v>MI|municipal solid waste|exports</v>
      </c>
      <c r="E1258" s="17">
        <v>0</v>
      </c>
      <c r="F1258" s="17">
        <v>0</v>
      </c>
      <c r="G1258" s="17">
        <v>0</v>
      </c>
      <c r="H1258" s="17">
        <v>0</v>
      </c>
      <c r="I1258" s="17">
        <v>0</v>
      </c>
      <c r="J1258" s="17">
        <v>0</v>
      </c>
      <c r="K1258" s="17">
        <v>0</v>
      </c>
      <c r="L1258" s="17">
        <v>0</v>
      </c>
      <c r="M1258" s="17">
        <v>0</v>
      </c>
      <c r="N1258" s="17">
        <v>0</v>
      </c>
      <c r="O1258" s="17">
        <v>0</v>
      </c>
      <c r="P1258" s="17">
        <v>0</v>
      </c>
      <c r="Q1258" s="17">
        <v>0</v>
      </c>
      <c r="R1258" s="17">
        <v>0</v>
      </c>
      <c r="S1258" s="17">
        <v>0</v>
      </c>
      <c r="T1258" s="17">
        <v>0</v>
      </c>
      <c r="U1258" s="17">
        <v>0</v>
      </c>
      <c r="V1258" s="17">
        <v>0</v>
      </c>
      <c r="W1258" s="17">
        <v>0</v>
      </c>
      <c r="X1258" s="17">
        <v>0</v>
      </c>
      <c r="Y1258" s="17">
        <v>0</v>
      </c>
      <c r="Z1258" s="17">
        <v>0</v>
      </c>
      <c r="AA1258" s="17">
        <v>0</v>
      </c>
      <c r="AB1258" s="17">
        <v>0</v>
      </c>
      <c r="AC1258" s="17">
        <v>0</v>
      </c>
      <c r="AD1258" s="17">
        <v>0</v>
      </c>
    </row>
    <row r="1259" spans="1:30" x14ac:dyDescent="0.25">
      <c r="A1259" t="s">
        <v>358</v>
      </c>
      <c r="B1259" t="s">
        <v>629</v>
      </c>
      <c r="C1259" t="s">
        <v>605</v>
      </c>
      <c r="D1259" t="str">
        <f>A1259&amp;VLOOKUP("key_separator", Keys!$B:$C, 2, FALSE)&amp;B1259&amp;VLOOKUP("key_separator", Keys!$B:$C, 2, FALSE)&amp;C1259</f>
        <v>MI|hydrogen|production</v>
      </c>
      <c r="E1259" s="17">
        <v>0</v>
      </c>
      <c r="F1259" s="17">
        <v>0</v>
      </c>
      <c r="G1259" s="17">
        <v>0</v>
      </c>
      <c r="H1259" s="17">
        <v>0</v>
      </c>
      <c r="I1259" s="17">
        <v>0</v>
      </c>
      <c r="J1259" s="17">
        <v>0</v>
      </c>
      <c r="K1259" s="17">
        <v>0</v>
      </c>
      <c r="L1259" s="17">
        <v>0</v>
      </c>
      <c r="M1259" s="17">
        <v>0</v>
      </c>
      <c r="N1259" s="17">
        <v>0</v>
      </c>
      <c r="O1259" s="17">
        <v>0</v>
      </c>
      <c r="P1259" s="17">
        <v>0</v>
      </c>
      <c r="Q1259" s="17">
        <v>0</v>
      </c>
      <c r="R1259" s="17">
        <v>0</v>
      </c>
      <c r="S1259" s="17">
        <v>0</v>
      </c>
      <c r="T1259" s="17">
        <v>0</v>
      </c>
      <c r="U1259" s="17">
        <v>0</v>
      </c>
      <c r="V1259" s="17">
        <v>0</v>
      </c>
      <c r="W1259" s="17">
        <v>0</v>
      </c>
      <c r="X1259" s="17">
        <v>0</v>
      </c>
      <c r="Y1259" s="17">
        <v>0</v>
      </c>
      <c r="Z1259" s="17">
        <v>0</v>
      </c>
      <c r="AA1259" s="17">
        <v>0</v>
      </c>
      <c r="AB1259" s="17">
        <v>0</v>
      </c>
      <c r="AC1259" s="17">
        <v>0</v>
      </c>
      <c r="AD1259" s="17">
        <v>0</v>
      </c>
    </row>
    <row r="1260" spans="1:30" x14ac:dyDescent="0.25">
      <c r="A1260" t="s">
        <v>358</v>
      </c>
      <c r="B1260" t="s">
        <v>629</v>
      </c>
      <c r="C1260" t="s">
        <v>608</v>
      </c>
      <c r="D1260" t="str">
        <f>A1260&amp;VLOOKUP("key_separator", Keys!$B:$C, 2, FALSE)&amp;B1260&amp;VLOOKUP("key_separator", Keys!$B:$C, 2, FALSE)&amp;C1260</f>
        <v>MI|hydrogen|imports</v>
      </c>
      <c r="E1260" s="17">
        <v>6236270000000</v>
      </c>
      <c r="F1260" s="17">
        <v>6116910000000</v>
      </c>
      <c r="G1260" s="17">
        <v>6111880000000</v>
      </c>
      <c r="H1260" s="17">
        <v>6164730000000</v>
      </c>
      <c r="I1260" s="17">
        <v>6084000000000</v>
      </c>
      <c r="J1260" s="17">
        <v>6094020000000</v>
      </c>
      <c r="K1260" s="17">
        <v>6152210000000</v>
      </c>
      <c r="L1260" s="17">
        <v>6195230000000</v>
      </c>
      <c r="M1260" s="17">
        <v>6256760000000</v>
      </c>
      <c r="N1260" s="17">
        <v>6331830000000</v>
      </c>
      <c r="O1260" s="17">
        <v>6412900000000</v>
      </c>
      <c r="P1260" s="17">
        <v>6504260000000</v>
      </c>
      <c r="Q1260" s="17">
        <v>6575360000000</v>
      </c>
      <c r="R1260" s="17">
        <v>6652750000000</v>
      </c>
      <c r="S1260" s="17">
        <v>6770090000000</v>
      </c>
      <c r="T1260" s="17">
        <v>19306500000000</v>
      </c>
      <c r="U1260" s="17">
        <v>17927200000000</v>
      </c>
      <c r="V1260" s="17">
        <v>18108500000000</v>
      </c>
      <c r="W1260" s="17">
        <v>18305000000000</v>
      </c>
      <c r="X1260" s="17">
        <v>18678200000000</v>
      </c>
      <c r="Y1260" s="17">
        <v>19001700000000</v>
      </c>
      <c r="Z1260" s="17">
        <v>19335700000000</v>
      </c>
      <c r="AA1260" s="17">
        <v>19699400000000</v>
      </c>
      <c r="AB1260" s="17">
        <v>20031100000000</v>
      </c>
      <c r="AC1260" s="17">
        <v>20345400000000</v>
      </c>
      <c r="AD1260" s="17">
        <v>20683600000000</v>
      </c>
    </row>
    <row r="1261" spans="1:30" x14ac:dyDescent="0.25">
      <c r="A1261" t="s">
        <v>358</v>
      </c>
      <c r="B1261" t="s">
        <v>629</v>
      </c>
      <c r="C1261" t="s">
        <v>610</v>
      </c>
      <c r="D1261" t="str">
        <f>A1261&amp;VLOOKUP("key_separator", Keys!$B:$C, 2, FALSE)&amp;B1261&amp;VLOOKUP("key_separator", Keys!$B:$C, 2, FALSE)&amp;C1261</f>
        <v>MI|hydrogen|exports</v>
      </c>
      <c r="E1261" s="17">
        <v>0</v>
      </c>
      <c r="F1261" s="17">
        <v>0</v>
      </c>
      <c r="G1261" s="17">
        <v>0</v>
      </c>
      <c r="H1261" s="17">
        <v>0</v>
      </c>
      <c r="I1261" s="17">
        <v>0</v>
      </c>
      <c r="J1261" s="17">
        <v>0</v>
      </c>
      <c r="K1261" s="17">
        <v>0</v>
      </c>
      <c r="L1261" s="17">
        <v>0</v>
      </c>
      <c r="M1261" s="17">
        <v>0</v>
      </c>
      <c r="N1261" s="17">
        <v>0</v>
      </c>
      <c r="O1261" s="17">
        <v>0</v>
      </c>
      <c r="P1261" s="17">
        <v>0</v>
      </c>
      <c r="Q1261" s="17">
        <v>0</v>
      </c>
      <c r="R1261" s="17">
        <v>0</v>
      </c>
      <c r="S1261" s="17">
        <v>0</v>
      </c>
      <c r="T1261" s="17">
        <v>0</v>
      </c>
      <c r="U1261" s="17">
        <v>0</v>
      </c>
      <c r="V1261" s="17">
        <v>0</v>
      </c>
      <c r="W1261" s="17">
        <v>0</v>
      </c>
      <c r="X1261" s="17">
        <v>0</v>
      </c>
      <c r="Y1261" s="17">
        <v>0</v>
      </c>
      <c r="Z1261" s="17">
        <v>0</v>
      </c>
      <c r="AA1261" s="17">
        <v>0</v>
      </c>
      <c r="AB1261" s="17">
        <v>0</v>
      </c>
      <c r="AC1261" s="17">
        <v>0</v>
      </c>
      <c r="AD1261" s="17">
        <v>0</v>
      </c>
    </row>
    <row r="1262" spans="1:30" x14ac:dyDescent="0.25">
      <c r="A1262" t="s">
        <v>361</v>
      </c>
      <c r="B1262" t="s">
        <v>6629</v>
      </c>
      <c r="C1262" t="s">
        <v>605</v>
      </c>
      <c r="D1262" t="str">
        <f>A1262&amp;VLOOKUP("key_separator", Keys!$B:$C, 2, FALSE)&amp;B1262&amp;VLOOKUP("key_separator", Keys!$B:$C, 2, FALSE)&amp;C1262</f>
        <v>MN|electricity|production</v>
      </c>
      <c r="E1262" s="17">
        <v>0</v>
      </c>
      <c r="F1262" s="17">
        <v>0</v>
      </c>
      <c r="G1262" s="17">
        <v>0</v>
      </c>
      <c r="H1262" s="17">
        <v>0</v>
      </c>
      <c r="I1262" s="17">
        <v>0</v>
      </c>
      <c r="J1262" s="17">
        <v>0</v>
      </c>
      <c r="K1262" s="17">
        <v>0</v>
      </c>
      <c r="L1262" s="17">
        <v>0</v>
      </c>
      <c r="M1262" s="17">
        <v>0</v>
      </c>
      <c r="N1262" s="17">
        <v>0</v>
      </c>
      <c r="O1262" s="17">
        <v>0</v>
      </c>
      <c r="P1262" s="17">
        <v>0</v>
      </c>
      <c r="Q1262" s="17">
        <v>0</v>
      </c>
      <c r="R1262" s="17">
        <v>0</v>
      </c>
      <c r="S1262" s="17">
        <v>0</v>
      </c>
      <c r="T1262" s="17">
        <v>0</v>
      </c>
      <c r="U1262" s="17">
        <v>0</v>
      </c>
      <c r="V1262" s="17">
        <v>0</v>
      </c>
      <c r="W1262" s="17">
        <v>0</v>
      </c>
      <c r="X1262" s="17">
        <v>0</v>
      </c>
      <c r="Y1262" s="17">
        <v>0</v>
      </c>
      <c r="Z1262" s="17">
        <v>0</v>
      </c>
      <c r="AA1262" s="17">
        <v>0</v>
      </c>
      <c r="AB1262" s="17">
        <v>0</v>
      </c>
      <c r="AC1262" s="17">
        <v>0</v>
      </c>
      <c r="AD1262" s="17">
        <v>0</v>
      </c>
    </row>
    <row r="1263" spans="1:30" x14ac:dyDescent="0.25">
      <c r="A1263" t="s">
        <v>361</v>
      </c>
      <c r="B1263" t="s">
        <v>6629</v>
      </c>
      <c r="C1263" t="s">
        <v>608</v>
      </c>
      <c r="D1263" t="str">
        <f>A1263&amp;VLOOKUP("key_separator", Keys!$B:$C, 2, FALSE)&amp;B1263&amp;VLOOKUP("key_separator", Keys!$B:$C, 2, FALSE)&amp;C1263</f>
        <v>MN|electricity|imports</v>
      </c>
      <c r="E1263" s="17">
        <v>0</v>
      </c>
      <c r="F1263" s="17">
        <v>0</v>
      </c>
      <c r="G1263" s="17">
        <v>0</v>
      </c>
      <c r="H1263" s="17">
        <v>0</v>
      </c>
      <c r="I1263" s="17">
        <v>0</v>
      </c>
      <c r="J1263" s="17">
        <v>0</v>
      </c>
      <c r="K1263" s="17">
        <v>0</v>
      </c>
      <c r="L1263" s="17">
        <v>0</v>
      </c>
      <c r="M1263" s="17">
        <v>0</v>
      </c>
      <c r="N1263" s="17">
        <v>0</v>
      </c>
      <c r="O1263" s="17">
        <v>0</v>
      </c>
      <c r="P1263" s="17">
        <v>0</v>
      </c>
      <c r="Q1263" s="17">
        <v>0</v>
      </c>
      <c r="R1263" s="17">
        <v>0</v>
      </c>
      <c r="S1263" s="17">
        <v>0</v>
      </c>
      <c r="T1263" s="17">
        <v>0</v>
      </c>
      <c r="U1263" s="17">
        <v>0</v>
      </c>
      <c r="V1263" s="17">
        <v>0</v>
      </c>
      <c r="W1263" s="17">
        <v>0</v>
      </c>
      <c r="X1263" s="17">
        <v>0</v>
      </c>
      <c r="Y1263" s="17">
        <v>0</v>
      </c>
      <c r="Z1263" s="17">
        <v>0</v>
      </c>
      <c r="AA1263" s="17">
        <v>0</v>
      </c>
      <c r="AB1263" s="17">
        <v>0</v>
      </c>
      <c r="AC1263" s="17">
        <v>0</v>
      </c>
      <c r="AD1263" s="17">
        <v>0</v>
      </c>
    </row>
    <row r="1264" spans="1:30" x14ac:dyDescent="0.25">
      <c r="A1264" t="s">
        <v>361</v>
      </c>
      <c r="B1264" t="s">
        <v>6629</v>
      </c>
      <c r="C1264" t="s">
        <v>610</v>
      </c>
      <c r="D1264" t="str">
        <f>A1264&amp;VLOOKUP("key_separator", Keys!$B:$C, 2, FALSE)&amp;B1264&amp;VLOOKUP("key_separator", Keys!$B:$C, 2, FALSE)&amp;C1264</f>
        <v>MN|electricity|exports</v>
      </c>
      <c r="E1264" s="17">
        <v>0</v>
      </c>
      <c r="F1264" s="17">
        <v>0</v>
      </c>
      <c r="G1264" s="17">
        <v>0</v>
      </c>
      <c r="H1264" s="17">
        <v>0</v>
      </c>
      <c r="I1264" s="17">
        <v>0</v>
      </c>
      <c r="J1264" s="17">
        <v>0</v>
      </c>
      <c r="K1264" s="17">
        <v>0</v>
      </c>
      <c r="L1264" s="17">
        <v>0</v>
      </c>
      <c r="M1264" s="17">
        <v>0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7">
        <v>0</v>
      </c>
      <c r="U1264" s="17">
        <v>0</v>
      </c>
      <c r="V1264" s="17">
        <v>0</v>
      </c>
      <c r="W1264" s="17">
        <v>0</v>
      </c>
      <c r="X1264" s="17">
        <v>0</v>
      </c>
      <c r="Y1264" s="17">
        <v>0</v>
      </c>
      <c r="Z1264" s="17">
        <v>0</v>
      </c>
      <c r="AA1264" s="17">
        <v>0</v>
      </c>
      <c r="AB1264" s="17">
        <v>0</v>
      </c>
      <c r="AC1264" s="17">
        <v>0</v>
      </c>
      <c r="AD1264" s="17">
        <v>0</v>
      </c>
    </row>
    <row r="1265" spans="1:30" x14ac:dyDescent="0.25">
      <c r="A1265" t="s">
        <v>361</v>
      </c>
      <c r="B1265" t="s">
        <v>6610</v>
      </c>
      <c r="C1265" t="s">
        <v>605</v>
      </c>
      <c r="D1265" t="str">
        <f>A1265&amp;VLOOKUP("key_separator", Keys!$B:$C, 2, FALSE)&amp;B1265&amp;VLOOKUP("key_separator", Keys!$B:$C, 2, FALSE)&amp;C1265</f>
        <v>MN|hard coal|production</v>
      </c>
      <c r="E1265" s="17">
        <v>0</v>
      </c>
      <c r="F1265" s="17">
        <v>0</v>
      </c>
      <c r="G1265" s="17">
        <v>0</v>
      </c>
      <c r="H1265" s="17">
        <v>0</v>
      </c>
      <c r="I1265" s="17">
        <v>0</v>
      </c>
      <c r="J1265" s="17">
        <v>0</v>
      </c>
      <c r="K1265" s="17">
        <v>0</v>
      </c>
      <c r="L1265" s="17">
        <v>0</v>
      </c>
      <c r="M1265" s="17">
        <v>0</v>
      </c>
      <c r="N1265" s="17">
        <v>0</v>
      </c>
      <c r="O1265" s="17">
        <v>0</v>
      </c>
      <c r="P1265" s="17">
        <v>0</v>
      </c>
      <c r="Q1265" s="17">
        <v>0</v>
      </c>
      <c r="R1265" s="17">
        <v>0</v>
      </c>
      <c r="S1265" s="17">
        <v>0</v>
      </c>
      <c r="T1265" s="17">
        <v>0</v>
      </c>
      <c r="U1265" s="17">
        <v>0</v>
      </c>
      <c r="V1265" s="17">
        <v>0</v>
      </c>
      <c r="W1265" s="17">
        <v>0</v>
      </c>
      <c r="X1265" s="17">
        <v>0</v>
      </c>
      <c r="Y1265" s="17">
        <v>0</v>
      </c>
      <c r="Z1265" s="17">
        <v>0</v>
      </c>
      <c r="AA1265" s="17">
        <v>0</v>
      </c>
      <c r="AB1265" s="17">
        <v>0</v>
      </c>
      <c r="AC1265" s="17">
        <v>0</v>
      </c>
      <c r="AD1265" s="17">
        <v>0</v>
      </c>
    </row>
    <row r="1266" spans="1:30" x14ac:dyDescent="0.25">
      <c r="A1266" t="s">
        <v>361</v>
      </c>
      <c r="B1266" t="s">
        <v>6610</v>
      </c>
      <c r="C1266" t="s">
        <v>608</v>
      </c>
      <c r="D1266" t="str">
        <f>A1266&amp;VLOOKUP("key_separator", Keys!$B:$C, 2, FALSE)&amp;B1266&amp;VLOOKUP("key_separator", Keys!$B:$C, 2, FALSE)&amp;C1266</f>
        <v>MN|hard coal|imports</v>
      </c>
      <c r="E1266" s="17">
        <v>154984000000000</v>
      </c>
      <c r="F1266" s="17">
        <v>150416000000000</v>
      </c>
      <c r="G1266" s="17">
        <v>142435000000000</v>
      </c>
      <c r="H1266" s="17">
        <v>119581000000000</v>
      </c>
      <c r="I1266" s="17">
        <v>116061000000000</v>
      </c>
      <c r="J1266" s="17">
        <v>115238000000000</v>
      </c>
      <c r="K1266" s="17">
        <v>108088000000000</v>
      </c>
      <c r="L1266" s="17">
        <v>93994900000000</v>
      </c>
      <c r="M1266" s="17">
        <v>81657800000000</v>
      </c>
      <c r="N1266" s="17">
        <v>49046600000000</v>
      </c>
      <c r="O1266" s="17">
        <v>40398100000000</v>
      </c>
      <c r="P1266" s="17">
        <v>40836100000000</v>
      </c>
      <c r="Q1266" s="17">
        <v>40672500000000</v>
      </c>
      <c r="R1266" s="17">
        <v>40221000000000</v>
      </c>
      <c r="S1266" s="17">
        <v>38850600000000</v>
      </c>
      <c r="T1266" s="17">
        <v>29114900000000</v>
      </c>
      <c r="U1266" s="17">
        <v>28176600000000</v>
      </c>
      <c r="V1266" s="17">
        <v>28749400000000</v>
      </c>
      <c r="W1266" s="17">
        <v>30006600000000</v>
      </c>
      <c r="X1266" s="17">
        <v>26469900000000</v>
      </c>
      <c r="Y1266" s="17">
        <v>26806300000000</v>
      </c>
      <c r="Z1266" s="17">
        <v>27161600000000</v>
      </c>
      <c r="AA1266" s="17">
        <v>27439700000000</v>
      </c>
      <c r="AB1266" s="17">
        <v>28806000000000</v>
      </c>
      <c r="AC1266" s="17">
        <v>29140400000000</v>
      </c>
      <c r="AD1266" s="17">
        <v>29517200000000</v>
      </c>
    </row>
    <row r="1267" spans="1:30" x14ac:dyDescent="0.25">
      <c r="A1267" t="s">
        <v>361</v>
      </c>
      <c r="B1267" t="s">
        <v>6610</v>
      </c>
      <c r="C1267" t="s">
        <v>610</v>
      </c>
      <c r="D1267" t="str">
        <f>A1267&amp;VLOOKUP("key_separator", Keys!$B:$C, 2, FALSE)&amp;B1267&amp;VLOOKUP("key_separator", Keys!$B:$C, 2, FALSE)&amp;C1267</f>
        <v>MN|hard coal|exports</v>
      </c>
      <c r="E1267" s="17">
        <v>0</v>
      </c>
      <c r="F1267" s="17">
        <v>0</v>
      </c>
      <c r="G1267" s="17">
        <v>0</v>
      </c>
      <c r="H1267" s="17">
        <v>0</v>
      </c>
      <c r="I1267" s="17">
        <v>0</v>
      </c>
      <c r="J1267" s="17">
        <v>0</v>
      </c>
      <c r="K1267" s="17">
        <v>0</v>
      </c>
      <c r="L1267" s="17">
        <v>0</v>
      </c>
      <c r="M1267" s="17">
        <v>0</v>
      </c>
      <c r="N1267" s="17">
        <v>0</v>
      </c>
      <c r="O1267" s="17">
        <v>0</v>
      </c>
      <c r="P1267" s="17">
        <v>0</v>
      </c>
      <c r="Q1267" s="17">
        <v>0</v>
      </c>
      <c r="R1267" s="17">
        <v>0</v>
      </c>
      <c r="S1267" s="17">
        <v>0</v>
      </c>
      <c r="T1267" s="17">
        <v>0</v>
      </c>
      <c r="U1267" s="17">
        <v>0</v>
      </c>
      <c r="V1267" s="17">
        <v>0</v>
      </c>
      <c r="W1267" s="17">
        <v>0</v>
      </c>
      <c r="X1267" s="17">
        <v>0</v>
      </c>
      <c r="Y1267" s="17">
        <v>0</v>
      </c>
      <c r="Z1267" s="17">
        <v>0</v>
      </c>
      <c r="AA1267" s="17">
        <v>0</v>
      </c>
      <c r="AB1267" s="17">
        <v>0</v>
      </c>
      <c r="AC1267" s="17">
        <v>0</v>
      </c>
      <c r="AD1267" s="17">
        <v>0</v>
      </c>
    </row>
    <row r="1268" spans="1:30" x14ac:dyDescent="0.25">
      <c r="A1268" t="s">
        <v>361</v>
      </c>
      <c r="B1268" t="s">
        <v>6611</v>
      </c>
      <c r="C1268" t="s">
        <v>605</v>
      </c>
      <c r="D1268" t="str">
        <f>A1268&amp;VLOOKUP("key_separator", Keys!$B:$C, 2, FALSE)&amp;B1268&amp;VLOOKUP("key_separator", Keys!$B:$C, 2, FALSE)&amp;C1268</f>
        <v>MN|natural gas|production</v>
      </c>
      <c r="E1268" s="17">
        <v>0</v>
      </c>
      <c r="F1268" s="17">
        <v>0</v>
      </c>
      <c r="G1268" s="17">
        <v>0</v>
      </c>
      <c r="H1268" s="17">
        <v>0</v>
      </c>
      <c r="I1268" s="17">
        <v>0</v>
      </c>
      <c r="J1268" s="17">
        <v>0</v>
      </c>
      <c r="K1268" s="17">
        <v>0</v>
      </c>
      <c r="L1268" s="17">
        <v>0</v>
      </c>
      <c r="M1268" s="17">
        <v>0</v>
      </c>
      <c r="N1268" s="17">
        <v>0</v>
      </c>
      <c r="O1268" s="17">
        <v>0</v>
      </c>
      <c r="P1268" s="17">
        <v>0</v>
      </c>
      <c r="Q1268" s="17">
        <v>0</v>
      </c>
      <c r="R1268" s="17">
        <v>0</v>
      </c>
      <c r="S1268" s="17">
        <v>0</v>
      </c>
      <c r="T1268" s="17">
        <v>0</v>
      </c>
      <c r="U1268" s="17">
        <v>0</v>
      </c>
      <c r="V1268" s="17">
        <v>0</v>
      </c>
      <c r="W1268" s="17">
        <v>0</v>
      </c>
      <c r="X1268" s="17">
        <v>0</v>
      </c>
      <c r="Y1268" s="17">
        <v>0</v>
      </c>
      <c r="Z1268" s="17">
        <v>0</v>
      </c>
      <c r="AA1268" s="17">
        <v>0</v>
      </c>
      <c r="AB1268" s="17">
        <v>0</v>
      </c>
      <c r="AC1268" s="17">
        <v>0</v>
      </c>
      <c r="AD1268" s="17">
        <v>0</v>
      </c>
    </row>
    <row r="1269" spans="1:30" x14ac:dyDescent="0.25">
      <c r="A1269" t="s">
        <v>361</v>
      </c>
      <c r="B1269" t="s">
        <v>6611</v>
      </c>
      <c r="C1269" t="s">
        <v>608</v>
      </c>
      <c r="D1269" t="str">
        <f>A1269&amp;VLOOKUP("key_separator", Keys!$B:$C, 2, FALSE)&amp;B1269&amp;VLOOKUP("key_separator", Keys!$B:$C, 2, FALSE)&amp;C1269</f>
        <v>MN|natural gas|imports</v>
      </c>
      <c r="E1269" s="17">
        <v>2345260000000000</v>
      </c>
      <c r="F1269" s="17">
        <v>2163930000000000</v>
      </c>
      <c r="G1269" s="17">
        <v>2009540000000000</v>
      </c>
      <c r="H1269" s="17">
        <v>1920020000000000</v>
      </c>
      <c r="I1269" s="17">
        <v>1819380000000000</v>
      </c>
      <c r="J1269" s="17">
        <v>1766300000000000</v>
      </c>
      <c r="K1269" s="17">
        <v>1879050000000000</v>
      </c>
      <c r="L1269" s="17">
        <v>2000550000000000</v>
      </c>
      <c r="M1269" s="17">
        <v>2096140000000000</v>
      </c>
      <c r="N1269" s="17">
        <v>2268440000000000</v>
      </c>
      <c r="O1269" s="17">
        <v>2396720000000000</v>
      </c>
      <c r="P1269" s="17">
        <v>2518910000000000</v>
      </c>
      <c r="Q1269" s="17">
        <v>2627820000000000</v>
      </c>
      <c r="R1269" s="17">
        <v>2697670000000000</v>
      </c>
      <c r="S1269" s="17">
        <v>2875480000000000</v>
      </c>
      <c r="T1269" s="17">
        <v>3028130000000000</v>
      </c>
      <c r="U1269" s="17">
        <v>3150960000000000</v>
      </c>
      <c r="V1269" s="17">
        <v>3210200000000000</v>
      </c>
      <c r="W1269" s="17">
        <v>3267340000000000</v>
      </c>
      <c r="X1269" s="17">
        <v>3305040000000000</v>
      </c>
      <c r="Y1269" s="17">
        <v>3309000000000000</v>
      </c>
      <c r="Z1269" s="17">
        <v>3307520000000000</v>
      </c>
      <c r="AA1269" s="17">
        <v>3294450000000000</v>
      </c>
      <c r="AB1269" s="17">
        <v>3291460000000000</v>
      </c>
      <c r="AC1269" s="17">
        <v>3267240000000000</v>
      </c>
      <c r="AD1269" s="17">
        <v>3227440000000000</v>
      </c>
    </row>
    <row r="1270" spans="1:30" x14ac:dyDescent="0.25">
      <c r="A1270" t="s">
        <v>361</v>
      </c>
      <c r="B1270" t="s">
        <v>6611</v>
      </c>
      <c r="C1270" t="s">
        <v>610</v>
      </c>
      <c r="D1270" t="str">
        <f>A1270&amp;VLOOKUP("key_separator", Keys!$B:$C, 2, FALSE)&amp;B1270&amp;VLOOKUP("key_separator", Keys!$B:$C, 2, FALSE)&amp;C1270</f>
        <v>MN|natural gas|exports</v>
      </c>
      <c r="E1270" s="17">
        <v>1852590000000000</v>
      </c>
      <c r="F1270" s="17">
        <v>1679690000000000</v>
      </c>
      <c r="G1270" s="17">
        <v>1527070000000000</v>
      </c>
      <c r="H1270" s="17">
        <v>1431930000000000</v>
      </c>
      <c r="I1270" s="17">
        <v>1342730000000000</v>
      </c>
      <c r="J1270" s="17">
        <v>1305720000000000</v>
      </c>
      <c r="K1270" s="17">
        <v>1429220000000000</v>
      </c>
      <c r="L1270" s="17">
        <v>1557060000000000</v>
      </c>
      <c r="M1270" s="17">
        <v>1658960000000000</v>
      </c>
      <c r="N1270" s="17">
        <v>1819680000000000</v>
      </c>
      <c r="O1270" s="17">
        <v>1960260000000000</v>
      </c>
      <c r="P1270" s="17">
        <v>2082390000000000</v>
      </c>
      <c r="Q1270" s="17">
        <v>2193440000000000</v>
      </c>
      <c r="R1270" s="17">
        <v>2265420000000000</v>
      </c>
      <c r="S1270" s="17">
        <v>2447070000000000</v>
      </c>
      <c r="T1270" s="17">
        <v>2612240000000000</v>
      </c>
      <c r="U1270" s="17">
        <v>2734570000000000</v>
      </c>
      <c r="V1270" s="17">
        <v>2792260000000000</v>
      </c>
      <c r="W1270" s="17">
        <v>2849080000000000</v>
      </c>
      <c r="X1270" s="17">
        <v>2888000000000000</v>
      </c>
      <c r="Y1270" s="17">
        <v>2887800000000000</v>
      </c>
      <c r="Z1270" s="17">
        <v>2886190000000000</v>
      </c>
      <c r="AA1270" s="17">
        <v>2872530000000000</v>
      </c>
      <c r="AB1270" s="17">
        <v>2869550000000000</v>
      </c>
      <c r="AC1270" s="17">
        <v>2845980000000000</v>
      </c>
      <c r="AD1270" s="17">
        <v>2806370000000000</v>
      </c>
    </row>
    <row r="1271" spans="1:30" x14ac:dyDescent="0.25">
      <c r="A1271" t="s">
        <v>361</v>
      </c>
      <c r="B1271" t="s">
        <v>626</v>
      </c>
      <c r="C1271" t="s">
        <v>605</v>
      </c>
      <c r="D1271" t="str">
        <f>A1271&amp;VLOOKUP("key_separator", Keys!$B:$C, 2, FALSE)&amp;B1271&amp;VLOOKUP("key_separator", Keys!$B:$C, 2, FALSE)&amp;C1271</f>
        <v>MN|nuclear|production</v>
      </c>
      <c r="E1271" s="17">
        <v>0</v>
      </c>
      <c r="F1271" s="17">
        <v>0</v>
      </c>
      <c r="G1271" s="17">
        <v>0</v>
      </c>
      <c r="H1271" s="17">
        <v>0</v>
      </c>
      <c r="I1271" s="17">
        <v>0</v>
      </c>
      <c r="J1271" s="17">
        <v>0</v>
      </c>
      <c r="K1271" s="17">
        <v>0</v>
      </c>
      <c r="L1271" s="17">
        <v>0</v>
      </c>
      <c r="M1271" s="17">
        <v>0</v>
      </c>
      <c r="N1271" s="17">
        <v>0</v>
      </c>
      <c r="O1271" s="17">
        <v>0</v>
      </c>
      <c r="P1271" s="17">
        <v>0</v>
      </c>
      <c r="Q1271" s="17">
        <v>0</v>
      </c>
      <c r="R1271" s="17">
        <v>0</v>
      </c>
      <c r="S1271" s="17">
        <v>0</v>
      </c>
      <c r="T1271" s="17">
        <v>0</v>
      </c>
      <c r="U1271" s="17">
        <v>0</v>
      </c>
      <c r="V1271" s="17">
        <v>0</v>
      </c>
      <c r="W1271" s="17">
        <v>0</v>
      </c>
      <c r="X1271" s="17">
        <v>0</v>
      </c>
      <c r="Y1271" s="17">
        <v>0</v>
      </c>
      <c r="Z1271" s="17">
        <v>0</v>
      </c>
      <c r="AA1271" s="17">
        <v>0</v>
      </c>
      <c r="AB1271" s="17">
        <v>0</v>
      </c>
      <c r="AC1271" s="17">
        <v>0</v>
      </c>
      <c r="AD1271" s="17">
        <v>0</v>
      </c>
    </row>
    <row r="1272" spans="1:30" x14ac:dyDescent="0.25">
      <c r="A1272" t="s">
        <v>361</v>
      </c>
      <c r="B1272" t="s">
        <v>626</v>
      </c>
      <c r="C1272" t="s">
        <v>608</v>
      </c>
      <c r="D1272" t="str">
        <f>A1272&amp;VLOOKUP("key_separator", Keys!$B:$C, 2, FALSE)&amp;B1272&amp;VLOOKUP("key_separator", Keys!$B:$C, 2, FALSE)&amp;C1272</f>
        <v>MN|nuclear|imports</v>
      </c>
      <c r="E1272" s="17">
        <v>138985000000000</v>
      </c>
      <c r="F1272" s="17">
        <v>131794000000000</v>
      </c>
      <c r="G1272" s="17">
        <v>131794000000000</v>
      </c>
      <c r="H1272" s="17">
        <v>131794000000000</v>
      </c>
      <c r="I1272" s="17">
        <v>131794000000000</v>
      </c>
      <c r="J1272" s="17">
        <v>131794000000000</v>
      </c>
      <c r="K1272" s="17">
        <v>131794000000000</v>
      </c>
      <c r="L1272" s="17">
        <v>131794000000000</v>
      </c>
      <c r="M1272" s="17">
        <v>131794000000000</v>
      </c>
      <c r="N1272" s="17">
        <v>131794000000000</v>
      </c>
      <c r="O1272" s="17">
        <v>137926000000000</v>
      </c>
      <c r="P1272" s="17">
        <v>137721000000000</v>
      </c>
      <c r="Q1272" s="17">
        <v>137718000000000</v>
      </c>
      <c r="R1272" s="17">
        <v>137638000000000</v>
      </c>
      <c r="S1272" s="17">
        <v>137548000000000</v>
      </c>
      <c r="T1272" s="17">
        <v>153712000000000</v>
      </c>
      <c r="U1272" s="17">
        <v>155369000000000</v>
      </c>
      <c r="V1272" s="17">
        <v>156127000000000</v>
      </c>
      <c r="W1272" s="17">
        <v>156982000000000</v>
      </c>
      <c r="X1272" s="17">
        <v>152480000000000</v>
      </c>
      <c r="Y1272" s="17">
        <v>153538000000000</v>
      </c>
      <c r="Z1272" s="17">
        <v>154438000000000</v>
      </c>
      <c r="AA1272" s="17">
        <v>155297000000000</v>
      </c>
      <c r="AB1272" s="17">
        <v>156346000000000</v>
      </c>
      <c r="AC1272" s="17">
        <v>157373000000000</v>
      </c>
      <c r="AD1272" s="17">
        <v>158435000000000</v>
      </c>
    </row>
    <row r="1273" spans="1:30" x14ac:dyDescent="0.25">
      <c r="A1273" t="s">
        <v>361</v>
      </c>
      <c r="B1273" t="s">
        <v>626</v>
      </c>
      <c r="C1273" t="s">
        <v>610</v>
      </c>
      <c r="D1273" t="str">
        <f>A1273&amp;VLOOKUP("key_separator", Keys!$B:$C, 2, FALSE)&amp;B1273&amp;VLOOKUP("key_separator", Keys!$B:$C, 2, FALSE)&amp;C1273</f>
        <v>MN|nuclear|exports</v>
      </c>
      <c r="E1273" s="17">
        <v>0</v>
      </c>
      <c r="F1273" s="17">
        <v>0</v>
      </c>
      <c r="G1273" s="17">
        <v>0</v>
      </c>
      <c r="H1273" s="17">
        <v>0</v>
      </c>
      <c r="I1273" s="17">
        <v>0</v>
      </c>
      <c r="J1273" s="17">
        <v>0</v>
      </c>
      <c r="K1273" s="17">
        <v>0</v>
      </c>
      <c r="L1273" s="17">
        <v>0</v>
      </c>
      <c r="M1273" s="17">
        <v>0</v>
      </c>
      <c r="N1273" s="17">
        <v>0</v>
      </c>
      <c r="O1273" s="17">
        <v>0</v>
      </c>
      <c r="P1273" s="17">
        <v>0</v>
      </c>
      <c r="Q1273" s="17">
        <v>0</v>
      </c>
      <c r="R1273" s="17">
        <v>0</v>
      </c>
      <c r="S1273" s="17">
        <v>0</v>
      </c>
      <c r="T1273" s="17">
        <v>0</v>
      </c>
      <c r="U1273" s="17">
        <v>0</v>
      </c>
      <c r="V1273" s="17">
        <v>0</v>
      </c>
      <c r="W1273" s="17">
        <v>0</v>
      </c>
      <c r="X1273" s="17">
        <v>0</v>
      </c>
      <c r="Y1273" s="17">
        <v>0</v>
      </c>
      <c r="Z1273" s="17">
        <v>0</v>
      </c>
      <c r="AA1273" s="17">
        <v>0</v>
      </c>
      <c r="AB1273" s="17">
        <v>0</v>
      </c>
      <c r="AC1273" s="17">
        <v>0</v>
      </c>
      <c r="AD1273" s="17">
        <v>0</v>
      </c>
    </row>
    <row r="1274" spans="1:30" x14ac:dyDescent="0.25">
      <c r="A1274" t="s">
        <v>361</v>
      </c>
      <c r="B1274" t="s">
        <v>6630</v>
      </c>
      <c r="C1274" t="s">
        <v>605</v>
      </c>
      <c r="D1274" t="str">
        <f>A1274&amp;VLOOKUP("key_separator", Keys!$B:$C, 2, FALSE)&amp;B1274&amp;VLOOKUP("key_separator", Keys!$B:$C, 2, FALSE)&amp;C1274</f>
        <v>MN|hydro|production</v>
      </c>
      <c r="E1274" s="17">
        <v>0</v>
      </c>
      <c r="F1274" s="17">
        <v>0</v>
      </c>
      <c r="G1274" s="17">
        <v>0</v>
      </c>
      <c r="H1274" s="17">
        <v>0</v>
      </c>
      <c r="I1274" s="17">
        <v>0</v>
      </c>
      <c r="J1274" s="17">
        <v>0</v>
      </c>
      <c r="K1274" s="17">
        <v>0</v>
      </c>
      <c r="L1274" s="17">
        <v>0</v>
      </c>
      <c r="M1274" s="17">
        <v>0</v>
      </c>
      <c r="N1274" s="17">
        <v>0</v>
      </c>
      <c r="O1274" s="17">
        <v>0</v>
      </c>
      <c r="P1274" s="17">
        <v>0</v>
      </c>
      <c r="Q1274" s="17">
        <v>0</v>
      </c>
      <c r="R1274" s="17">
        <v>0</v>
      </c>
      <c r="S1274" s="17">
        <v>0</v>
      </c>
      <c r="T1274" s="17">
        <v>0</v>
      </c>
      <c r="U1274" s="17">
        <v>0</v>
      </c>
      <c r="V1274" s="17">
        <v>0</v>
      </c>
      <c r="W1274" s="17">
        <v>0</v>
      </c>
      <c r="X1274" s="17">
        <v>0</v>
      </c>
      <c r="Y1274" s="17">
        <v>0</v>
      </c>
      <c r="Z1274" s="17">
        <v>0</v>
      </c>
      <c r="AA1274" s="17">
        <v>0</v>
      </c>
      <c r="AB1274" s="17">
        <v>0</v>
      </c>
      <c r="AC1274" s="17">
        <v>0</v>
      </c>
      <c r="AD1274" s="17">
        <v>0</v>
      </c>
    </row>
    <row r="1275" spans="1:30" x14ac:dyDescent="0.25">
      <c r="A1275" t="s">
        <v>361</v>
      </c>
      <c r="B1275" t="s">
        <v>6630</v>
      </c>
      <c r="C1275" t="s">
        <v>608</v>
      </c>
      <c r="D1275" t="str">
        <f>A1275&amp;VLOOKUP("key_separator", Keys!$B:$C, 2, FALSE)&amp;B1275&amp;VLOOKUP("key_separator", Keys!$B:$C, 2, FALSE)&amp;C1275</f>
        <v>MN|hydro|imports</v>
      </c>
      <c r="E1275" s="17">
        <v>0</v>
      </c>
      <c r="F1275" s="17">
        <v>0</v>
      </c>
      <c r="G1275" s="17">
        <v>0</v>
      </c>
      <c r="H1275" s="17">
        <v>0</v>
      </c>
      <c r="I1275" s="17">
        <v>0</v>
      </c>
      <c r="J1275" s="17">
        <v>0</v>
      </c>
      <c r="K1275" s="17">
        <v>0</v>
      </c>
      <c r="L1275" s="17">
        <v>0</v>
      </c>
      <c r="M1275" s="17">
        <v>0</v>
      </c>
      <c r="N1275" s="17">
        <v>0</v>
      </c>
      <c r="O1275" s="17">
        <v>0</v>
      </c>
      <c r="P1275" s="17">
        <v>0</v>
      </c>
      <c r="Q1275" s="17">
        <v>0</v>
      </c>
      <c r="R1275" s="17">
        <v>0</v>
      </c>
      <c r="S1275" s="17">
        <v>0</v>
      </c>
      <c r="T1275" s="17">
        <v>0</v>
      </c>
      <c r="U1275" s="17">
        <v>0</v>
      </c>
      <c r="V1275" s="17">
        <v>0</v>
      </c>
      <c r="W1275" s="17">
        <v>0</v>
      </c>
      <c r="X1275" s="17">
        <v>0</v>
      </c>
      <c r="Y1275" s="17">
        <v>0</v>
      </c>
      <c r="Z1275" s="17">
        <v>0</v>
      </c>
      <c r="AA1275" s="17">
        <v>0</v>
      </c>
      <c r="AB1275" s="17">
        <v>0</v>
      </c>
      <c r="AC1275" s="17">
        <v>0</v>
      </c>
      <c r="AD1275" s="17">
        <v>0</v>
      </c>
    </row>
    <row r="1276" spans="1:30" x14ac:dyDescent="0.25">
      <c r="A1276" t="s">
        <v>361</v>
      </c>
      <c r="B1276" t="s">
        <v>6630</v>
      </c>
      <c r="C1276" t="s">
        <v>610</v>
      </c>
      <c r="D1276" t="str">
        <f>A1276&amp;VLOOKUP("key_separator", Keys!$B:$C, 2, FALSE)&amp;B1276&amp;VLOOKUP("key_separator", Keys!$B:$C, 2, FALSE)&amp;C1276</f>
        <v>MN|hydro|exports</v>
      </c>
      <c r="E1276" s="17">
        <v>0</v>
      </c>
      <c r="F1276" s="17">
        <v>0</v>
      </c>
      <c r="G1276" s="17">
        <v>0</v>
      </c>
      <c r="H1276" s="17">
        <v>0</v>
      </c>
      <c r="I1276" s="17">
        <v>0</v>
      </c>
      <c r="J1276" s="17">
        <v>0</v>
      </c>
      <c r="K1276" s="17">
        <v>0</v>
      </c>
      <c r="L1276" s="17">
        <v>0</v>
      </c>
      <c r="M1276" s="17">
        <v>0</v>
      </c>
      <c r="N1276" s="17">
        <v>0</v>
      </c>
      <c r="O1276" s="17">
        <v>0</v>
      </c>
      <c r="P1276" s="17">
        <v>0</v>
      </c>
      <c r="Q1276" s="17">
        <v>0</v>
      </c>
      <c r="R1276" s="17">
        <v>0</v>
      </c>
      <c r="S1276" s="17">
        <v>0</v>
      </c>
      <c r="T1276" s="17">
        <v>0</v>
      </c>
      <c r="U1276" s="17">
        <v>0</v>
      </c>
      <c r="V1276" s="17">
        <v>0</v>
      </c>
      <c r="W1276" s="17">
        <v>0</v>
      </c>
      <c r="X1276" s="17">
        <v>0</v>
      </c>
      <c r="Y1276" s="17">
        <v>0</v>
      </c>
      <c r="Z1276" s="17">
        <v>0</v>
      </c>
      <c r="AA1276" s="17">
        <v>0</v>
      </c>
      <c r="AB1276" s="17">
        <v>0</v>
      </c>
      <c r="AC1276" s="17">
        <v>0</v>
      </c>
      <c r="AD1276" s="17">
        <v>0</v>
      </c>
    </row>
    <row r="1277" spans="1:30" x14ac:dyDescent="0.25">
      <c r="A1277" t="s">
        <v>361</v>
      </c>
      <c r="B1277" t="s">
        <v>6631</v>
      </c>
      <c r="C1277" t="s">
        <v>605</v>
      </c>
      <c r="D1277" t="str">
        <f>A1277&amp;VLOOKUP("key_separator", Keys!$B:$C, 2, FALSE)&amp;B1277&amp;VLOOKUP("key_separator", Keys!$B:$C, 2, FALSE)&amp;C1277</f>
        <v>MN|wind|production</v>
      </c>
      <c r="E1277" s="17">
        <v>0</v>
      </c>
      <c r="F1277" s="17">
        <v>0</v>
      </c>
      <c r="G1277" s="17">
        <v>0</v>
      </c>
      <c r="H1277" s="17">
        <v>0</v>
      </c>
      <c r="I1277" s="17">
        <v>0</v>
      </c>
      <c r="J1277" s="17">
        <v>0</v>
      </c>
      <c r="K1277" s="17">
        <v>0</v>
      </c>
      <c r="L1277" s="17">
        <v>0</v>
      </c>
      <c r="M1277" s="17">
        <v>0</v>
      </c>
      <c r="N1277" s="17">
        <v>0</v>
      </c>
      <c r="O1277" s="17">
        <v>0</v>
      </c>
      <c r="P1277" s="17">
        <v>0</v>
      </c>
      <c r="Q1277" s="17">
        <v>0</v>
      </c>
      <c r="R1277" s="17">
        <v>0</v>
      </c>
      <c r="S1277" s="17">
        <v>0</v>
      </c>
      <c r="T1277" s="17">
        <v>0</v>
      </c>
      <c r="U1277" s="17">
        <v>0</v>
      </c>
      <c r="V1277" s="17">
        <v>0</v>
      </c>
      <c r="W1277" s="17">
        <v>0</v>
      </c>
      <c r="X1277" s="17">
        <v>0</v>
      </c>
      <c r="Y1277" s="17">
        <v>0</v>
      </c>
      <c r="Z1277" s="17">
        <v>0</v>
      </c>
      <c r="AA1277" s="17">
        <v>0</v>
      </c>
      <c r="AB1277" s="17">
        <v>0</v>
      </c>
      <c r="AC1277" s="17">
        <v>0</v>
      </c>
      <c r="AD1277" s="17">
        <v>0</v>
      </c>
    </row>
    <row r="1278" spans="1:30" x14ac:dyDescent="0.25">
      <c r="A1278" t="s">
        <v>361</v>
      </c>
      <c r="B1278" t="s">
        <v>6631</v>
      </c>
      <c r="C1278" t="s">
        <v>608</v>
      </c>
      <c r="D1278" t="str">
        <f>A1278&amp;VLOOKUP("key_separator", Keys!$B:$C, 2, FALSE)&amp;B1278&amp;VLOOKUP("key_separator", Keys!$B:$C, 2, FALSE)&amp;C1278</f>
        <v>MN|wind|imports</v>
      </c>
      <c r="E1278" s="17">
        <v>0</v>
      </c>
      <c r="F1278" s="17">
        <v>0</v>
      </c>
      <c r="G1278" s="17">
        <v>0</v>
      </c>
      <c r="H1278" s="17">
        <v>0</v>
      </c>
      <c r="I1278" s="17">
        <v>0</v>
      </c>
      <c r="J1278" s="17">
        <v>0</v>
      </c>
      <c r="K1278" s="17">
        <v>0</v>
      </c>
      <c r="L1278" s="17">
        <v>0</v>
      </c>
      <c r="M1278" s="17">
        <v>0</v>
      </c>
      <c r="N1278" s="17">
        <v>0</v>
      </c>
      <c r="O1278" s="17">
        <v>0</v>
      </c>
      <c r="P1278" s="17">
        <v>0</v>
      </c>
      <c r="Q1278" s="17">
        <v>0</v>
      </c>
      <c r="R1278" s="17">
        <v>0</v>
      </c>
      <c r="S1278" s="17">
        <v>0</v>
      </c>
      <c r="T1278" s="17">
        <v>0</v>
      </c>
      <c r="U1278" s="17">
        <v>0</v>
      </c>
      <c r="V1278" s="17">
        <v>0</v>
      </c>
      <c r="W1278" s="17">
        <v>0</v>
      </c>
      <c r="X1278" s="17">
        <v>0</v>
      </c>
      <c r="Y1278" s="17">
        <v>0</v>
      </c>
      <c r="Z1278" s="17">
        <v>0</v>
      </c>
      <c r="AA1278" s="17">
        <v>0</v>
      </c>
      <c r="AB1278" s="17">
        <v>0</v>
      </c>
      <c r="AC1278" s="17">
        <v>0</v>
      </c>
      <c r="AD1278" s="17">
        <v>0</v>
      </c>
    </row>
    <row r="1279" spans="1:30" x14ac:dyDescent="0.25">
      <c r="A1279" t="s">
        <v>361</v>
      </c>
      <c r="B1279" t="s">
        <v>6631</v>
      </c>
      <c r="C1279" t="s">
        <v>610</v>
      </c>
      <c r="D1279" t="str">
        <f>A1279&amp;VLOOKUP("key_separator", Keys!$B:$C, 2, FALSE)&amp;B1279&amp;VLOOKUP("key_separator", Keys!$B:$C, 2, FALSE)&amp;C1279</f>
        <v>MN|wind|exports</v>
      </c>
      <c r="E1279" s="17">
        <v>0</v>
      </c>
      <c r="F1279" s="17">
        <v>0</v>
      </c>
      <c r="G1279" s="17">
        <v>0</v>
      </c>
      <c r="H1279" s="17">
        <v>0</v>
      </c>
      <c r="I1279" s="17">
        <v>0</v>
      </c>
      <c r="J1279" s="17">
        <v>0</v>
      </c>
      <c r="K1279" s="17">
        <v>0</v>
      </c>
      <c r="L1279" s="17">
        <v>0</v>
      </c>
      <c r="M1279" s="17">
        <v>0</v>
      </c>
      <c r="N1279" s="17">
        <v>0</v>
      </c>
      <c r="O1279" s="17">
        <v>0</v>
      </c>
      <c r="P1279" s="17">
        <v>0</v>
      </c>
      <c r="Q1279" s="17">
        <v>0</v>
      </c>
      <c r="R1279" s="17">
        <v>0</v>
      </c>
      <c r="S1279" s="17">
        <v>0</v>
      </c>
      <c r="T1279" s="17">
        <v>0</v>
      </c>
      <c r="U1279" s="17">
        <v>0</v>
      </c>
      <c r="V1279" s="17">
        <v>0</v>
      </c>
      <c r="W1279" s="17">
        <v>0</v>
      </c>
      <c r="X1279" s="17">
        <v>0</v>
      </c>
      <c r="Y1279" s="17">
        <v>0</v>
      </c>
      <c r="Z1279" s="17">
        <v>0</v>
      </c>
      <c r="AA1279" s="17">
        <v>0</v>
      </c>
      <c r="AB1279" s="17">
        <v>0</v>
      </c>
      <c r="AC1279" s="17">
        <v>0</v>
      </c>
      <c r="AD1279" s="17">
        <v>0</v>
      </c>
    </row>
    <row r="1280" spans="1:30" x14ac:dyDescent="0.25">
      <c r="A1280" t="s">
        <v>361</v>
      </c>
      <c r="B1280" t="s">
        <v>6632</v>
      </c>
      <c r="C1280" t="s">
        <v>605</v>
      </c>
      <c r="D1280" t="str">
        <f>A1280&amp;VLOOKUP("key_separator", Keys!$B:$C, 2, FALSE)&amp;B1280&amp;VLOOKUP("key_separator", Keys!$B:$C, 2, FALSE)&amp;C1280</f>
        <v>MN|solar|production</v>
      </c>
      <c r="E1280" s="17">
        <v>0</v>
      </c>
      <c r="F1280" s="17">
        <v>0</v>
      </c>
      <c r="G1280" s="17">
        <v>0</v>
      </c>
      <c r="H1280" s="17">
        <v>0</v>
      </c>
      <c r="I1280" s="17">
        <v>0</v>
      </c>
      <c r="J1280" s="17">
        <v>0</v>
      </c>
      <c r="K1280" s="17">
        <v>0</v>
      </c>
      <c r="L1280" s="17">
        <v>0</v>
      </c>
      <c r="M1280" s="17">
        <v>0</v>
      </c>
      <c r="N1280" s="17">
        <v>0</v>
      </c>
      <c r="O1280" s="17">
        <v>0</v>
      </c>
      <c r="P1280" s="17">
        <v>0</v>
      </c>
      <c r="Q1280" s="17">
        <v>0</v>
      </c>
      <c r="R1280" s="17">
        <v>0</v>
      </c>
      <c r="S1280" s="17">
        <v>0</v>
      </c>
      <c r="T1280" s="17">
        <v>0</v>
      </c>
      <c r="U1280" s="17">
        <v>0</v>
      </c>
      <c r="V1280" s="17">
        <v>0</v>
      </c>
      <c r="W1280" s="17">
        <v>0</v>
      </c>
      <c r="X1280" s="17">
        <v>0</v>
      </c>
      <c r="Y1280" s="17">
        <v>0</v>
      </c>
      <c r="Z1280" s="17">
        <v>0</v>
      </c>
      <c r="AA1280" s="17">
        <v>0</v>
      </c>
      <c r="AB1280" s="17">
        <v>0</v>
      </c>
      <c r="AC1280" s="17">
        <v>0</v>
      </c>
      <c r="AD1280" s="17">
        <v>0</v>
      </c>
    </row>
    <row r="1281" spans="1:30" x14ac:dyDescent="0.25">
      <c r="A1281" t="s">
        <v>361</v>
      </c>
      <c r="B1281" t="s">
        <v>6632</v>
      </c>
      <c r="C1281" t="s">
        <v>608</v>
      </c>
      <c r="D1281" t="str">
        <f>A1281&amp;VLOOKUP("key_separator", Keys!$B:$C, 2, FALSE)&amp;B1281&amp;VLOOKUP("key_separator", Keys!$B:$C, 2, FALSE)&amp;C1281</f>
        <v>MN|solar|imports</v>
      </c>
      <c r="E1281" s="17">
        <v>0</v>
      </c>
      <c r="F1281" s="17">
        <v>0</v>
      </c>
      <c r="G1281" s="17">
        <v>0</v>
      </c>
      <c r="H1281" s="17">
        <v>0</v>
      </c>
      <c r="I1281" s="17">
        <v>0</v>
      </c>
      <c r="J1281" s="17">
        <v>0</v>
      </c>
      <c r="K1281" s="17">
        <v>0</v>
      </c>
      <c r="L1281" s="17">
        <v>0</v>
      </c>
      <c r="M1281" s="17">
        <v>0</v>
      </c>
      <c r="N1281" s="17">
        <v>0</v>
      </c>
      <c r="O1281" s="17">
        <v>0</v>
      </c>
      <c r="P1281" s="17">
        <v>0</v>
      </c>
      <c r="Q1281" s="17">
        <v>0</v>
      </c>
      <c r="R1281" s="17">
        <v>0</v>
      </c>
      <c r="S1281" s="17">
        <v>0</v>
      </c>
      <c r="T1281" s="17">
        <v>0</v>
      </c>
      <c r="U1281" s="17">
        <v>0</v>
      </c>
      <c r="V1281" s="17">
        <v>0</v>
      </c>
      <c r="W1281" s="17">
        <v>0</v>
      </c>
      <c r="X1281" s="17">
        <v>0</v>
      </c>
      <c r="Y1281" s="17">
        <v>0</v>
      </c>
      <c r="Z1281" s="17">
        <v>0</v>
      </c>
      <c r="AA1281" s="17">
        <v>0</v>
      </c>
      <c r="AB1281" s="17">
        <v>0</v>
      </c>
      <c r="AC1281" s="17">
        <v>0</v>
      </c>
      <c r="AD1281" s="17">
        <v>0</v>
      </c>
    </row>
    <row r="1282" spans="1:30" x14ac:dyDescent="0.25">
      <c r="A1282" t="s">
        <v>361</v>
      </c>
      <c r="B1282" t="s">
        <v>6632</v>
      </c>
      <c r="C1282" t="s">
        <v>610</v>
      </c>
      <c r="D1282" t="str">
        <f>A1282&amp;VLOOKUP("key_separator", Keys!$B:$C, 2, FALSE)&amp;B1282&amp;VLOOKUP("key_separator", Keys!$B:$C, 2, FALSE)&amp;C1282</f>
        <v>MN|solar|exports</v>
      </c>
      <c r="E1282" s="17">
        <v>0</v>
      </c>
      <c r="F1282" s="17">
        <v>0</v>
      </c>
      <c r="G1282" s="17">
        <v>0</v>
      </c>
      <c r="H1282" s="17">
        <v>0</v>
      </c>
      <c r="I1282" s="17">
        <v>0</v>
      </c>
      <c r="J1282" s="17">
        <v>0</v>
      </c>
      <c r="K1282" s="17">
        <v>0</v>
      </c>
      <c r="L1282" s="17">
        <v>0</v>
      </c>
      <c r="M1282" s="17">
        <v>0</v>
      </c>
      <c r="N1282" s="17">
        <v>0</v>
      </c>
      <c r="O1282" s="17">
        <v>0</v>
      </c>
      <c r="P1282" s="17">
        <v>0</v>
      </c>
      <c r="Q1282" s="17">
        <v>0</v>
      </c>
      <c r="R1282" s="17">
        <v>0</v>
      </c>
      <c r="S1282" s="17">
        <v>0</v>
      </c>
      <c r="T1282" s="17">
        <v>0</v>
      </c>
      <c r="U1282" s="17">
        <v>0</v>
      </c>
      <c r="V1282" s="17">
        <v>0</v>
      </c>
      <c r="W1282" s="17">
        <v>0</v>
      </c>
      <c r="X1282" s="17">
        <v>0</v>
      </c>
      <c r="Y1282" s="17">
        <v>0</v>
      </c>
      <c r="Z1282" s="17">
        <v>0</v>
      </c>
      <c r="AA1282" s="17">
        <v>0</v>
      </c>
      <c r="AB1282" s="17">
        <v>0</v>
      </c>
      <c r="AC1282" s="17">
        <v>0</v>
      </c>
      <c r="AD1282" s="17">
        <v>0</v>
      </c>
    </row>
    <row r="1283" spans="1:30" x14ac:dyDescent="0.25">
      <c r="A1283" t="s">
        <v>361</v>
      </c>
      <c r="B1283" t="s">
        <v>6615</v>
      </c>
      <c r="C1283" t="s">
        <v>605</v>
      </c>
      <c r="D1283" t="str">
        <f>A1283&amp;VLOOKUP("key_separator", Keys!$B:$C, 2, FALSE)&amp;B1283&amp;VLOOKUP("key_separator", Keys!$B:$C, 2, FALSE)&amp;C1283</f>
        <v>MN|biomass|production</v>
      </c>
      <c r="E1283" s="17">
        <v>0</v>
      </c>
      <c r="F1283" s="17">
        <v>0</v>
      </c>
      <c r="G1283" s="17">
        <v>0</v>
      </c>
      <c r="H1283" s="17">
        <v>0</v>
      </c>
      <c r="I1283" s="17">
        <v>0</v>
      </c>
      <c r="J1283" s="17">
        <v>0</v>
      </c>
      <c r="K1283" s="17">
        <v>0</v>
      </c>
      <c r="L1283" s="17">
        <v>0</v>
      </c>
      <c r="M1283" s="17">
        <v>0</v>
      </c>
      <c r="N1283" s="17">
        <v>0</v>
      </c>
      <c r="O1283" s="17">
        <v>0</v>
      </c>
      <c r="P1283" s="17">
        <v>0</v>
      </c>
      <c r="Q1283" s="17">
        <v>0</v>
      </c>
      <c r="R1283" s="17">
        <v>0</v>
      </c>
      <c r="S1283" s="17">
        <v>0</v>
      </c>
      <c r="T1283" s="17">
        <v>0</v>
      </c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0</v>
      </c>
      <c r="AA1283" s="17">
        <v>0</v>
      </c>
      <c r="AB1283" s="17">
        <v>0</v>
      </c>
      <c r="AC1283" s="17">
        <v>0</v>
      </c>
      <c r="AD1283" s="17">
        <v>0</v>
      </c>
    </row>
    <row r="1284" spans="1:30" x14ac:dyDescent="0.25">
      <c r="A1284" t="s">
        <v>361</v>
      </c>
      <c r="B1284" t="s">
        <v>6615</v>
      </c>
      <c r="C1284" t="s">
        <v>608</v>
      </c>
      <c r="D1284" t="str">
        <f>A1284&amp;VLOOKUP("key_separator", Keys!$B:$C, 2, FALSE)&amp;B1284&amp;VLOOKUP("key_separator", Keys!$B:$C, 2, FALSE)&amp;C1284</f>
        <v>MN|biomass|imports</v>
      </c>
      <c r="E1284" s="17">
        <v>44899600000000</v>
      </c>
      <c r="F1284" s="17">
        <v>44475500000000</v>
      </c>
      <c r="G1284" s="17">
        <v>44116500000000</v>
      </c>
      <c r="H1284" s="17">
        <v>43959500000000</v>
      </c>
      <c r="I1284" s="17">
        <v>43843300000000</v>
      </c>
      <c r="J1284" s="17">
        <v>43579000000000</v>
      </c>
      <c r="K1284" s="17">
        <v>43282400000000</v>
      </c>
      <c r="L1284" s="17">
        <v>43086400000000</v>
      </c>
      <c r="M1284" s="17">
        <v>42905300000000</v>
      </c>
      <c r="N1284" s="17">
        <v>42818200000000</v>
      </c>
      <c r="O1284" s="17">
        <v>42728500000000</v>
      </c>
      <c r="P1284" s="17">
        <v>42673100000000</v>
      </c>
      <c r="Q1284" s="17">
        <v>42688800000000</v>
      </c>
      <c r="R1284" s="17">
        <v>42748600000000</v>
      </c>
      <c r="S1284" s="17">
        <v>42797700000000</v>
      </c>
      <c r="T1284" s="17">
        <v>42833400000000</v>
      </c>
      <c r="U1284" s="17">
        <v>42835300000000</v>
      </c>
      <c r="V1284" s="17">
        <v>42885100000000</v>
      </c>
      <c r="W1284" s="17">
        <v>42879700000000</v>
      </c>
      <c r="X1284" s="17">
        <v>42953400000000</v>
      </c>
      <c r="Y1284" s="17">
        <v>43080600000000</v>
      </c>
      <c r="Z1284" s="17">
        <v>43218400000000</v>
      </c>
      <c r="AA1284" s="17">
        <v>43330700000000</v>
      </c>
      <c r="AB1284" s="17">
        <v>43442300000000</v>
      </c>
      <c r="AC1284" s="17">
        <v>43594900000000</v>
      </c>
      <c r="AD1284" s="17">
        <v>43737500000000</v>
      </c>
    </row>
    <row r="1285" spans="1:30" x14ac:dyDescent="0.25">
      <c r="A1285" t="s">
        <v>361</v>
      </c>
      <c r="B1285" t="s">
        <v>6615</v>
      </c>
      <c r="C1285" t="s">
        <v>610</v>
      </c>
      <c r="D1285" t="str">
        <f>A1285&amp;VLOOKUP("key_separator", Keys!$B:$C, 2, FALSE)&amp;B1285&amp;VLOOKUP("key_separator", Keys!$B:$C, 2, FALSE)&amp;C1285</f>
        <v>MN|biomass|exports</v>
      </c>
      <c r="E1285" s="17">
        <v>0</v>
      </c>
      <c r="F1285" s="17">
        <v>0</v>
      </c>
      <c r="G1285" s="17">
        <v>0</v>
      </c>
      <c r="H1285" s="17">
        <v>0</v>
      </c>
      <c r="I1285" s="17">
        <v>0</v>
      </c>
      <c r="J1285" s="17">
        <v>0</v>
      </c>
      <c r="K1285" s="17">
        <v>0</v>
      </c>
      <c r="L1285" s="17">
        <v>0</v>
      </c>
      <c r="M1285" s="17">
        <v>0</v>
      </c>
      <c r="N1285" s="17">
        <v>0</v>
      </c>
      <c r="O1285" s="17">
        <v>0</v>
      </c>
      <c r="P1285" s="17">
        <v>0</v>
      </c>
      <c r="Q1285" s="17">
        <v>0</v>
      </c>
      <c r="R1285" s="17">
        <v>0</v>
      </c>
      <c r="S1285" s="17">
        <v>0</v>
      </c>
      <c r="T1285" s="17">
        <v>0</v>
      </c>
      <c r="U1285" s="17">
        <v>0</v>
      </c>
      <c r="V1285" s="17">
        <v>0</v>
      </c>
      <c r="W1285" s="17">
        <v>0</v>
      </c>
      <c r="X1285" s="17">
        <v>0</v>
      </c>
      <c r="Y1285" s="17">
        <v>0</v>
      </c>
      <c r="Z1285" s="17">
        <v>0</v>
      </c>
      <c r="AA1285" s="17">
        <v>0</v>
      </c>
      <c r="AB1285" s="17">
        <v>0</v>
      </c>
      <c r="AC1285" s="17">
        <v>0</v>
      </c>
      <c r="AD1285" s="17">
        <v>0</v>
      </c>
    </row>
    <row r="1286" spans="1:30" x14ac:dyDescent="0.25">
      <c r="A1286" t="s">
        <v>361</v>
      </c>
      <c r="B1286" t="s">
        <v>6616</v>
      </c>
      <c r="C1286" t="s">
        <v>605</v>
      </c>
      <c r="D1286" t="str">
        <f>A1286&amp;VLOOKUP("key_separator", Keys!$B:$C, 2, FALSE)&amp;B1286&amp;VLOOKUP("key_separator", Keys!$B:$C, 2, FALSE)&amp;C1286</f>
        <v>MN|petroleum gasoline|production</v>
      </c>
      <c r="E1286" s="17">
        <v>427020000000000</v>
      </c>
      <c r="F1286" s="17">
        <v>416670000000000</v>
      </c>
      <c r="G1286" s="17">
        <v>419407000000000</v>
      </c>
      <c r="H1286" s="17">
        <v>422948000000000</v>
      </c>
      <c r="I1286" s="17">
        <v>426498000000000</v>
      </c>
      <c r="J1286" s="17">
        <v>428934000000000</v>
      </c>
      <c r="K1286" s="17">
        <v>428383000000000</v>
      </c>
      <c r="L1286" s="17">
        <v>432182000000000</v>
      </c>
      <c r="M1286" s="17">
        <v>430916000000000</v>
      </c>
      <c r="N1286" s="17">
        <v>428978000000000</v>
      </c>
      <c r="O1286" s="17">
        <v>429888000000000</v>
      </c>
      <c r="P1286" s="17">
        <v>428503000000000</v>
      </c>
      <c r="Q1286" s="17">
        <v>428765000000000</v>
      </c>
      <c r="R1286" s="17">
        <v>431168000000000</v>
      </c>
      <c r="S1286" s="17">
        <v>428486000000000</v>
      </c>
      <c r="T1286" s="17">
        <v>432107000000000</v>
      </c>
      <c r="U1286" s="17">
        <v>433463000000000</v>
      </c>
      <c r="V1286" s="17">
        <v>434871000000000</v>
      </c>
      <c r="W1286" s="17">
        <v>434935000000000</v>
      </c>
      <c r="X1286" s="17">
        <v>434385000000000</v>
      </c>
      <c r="Y1286" s="17">
        <v>433623000000000</v>
      </c>
      <c r="Z1286" s="17">
        <v>430363000000000</v>
      </c>
      <c r="AA1286" s="17">
        <v>432107000000000</v>
      </c>
      <c r="AB1286" s="17">
        <v>431209000000000</v>
      </c>
      <c r="AC1286" s="17">
        <v>432567000000000</v>
      </c>
      <c r="AD1286" s="17">
        <v>430483000000000</v>
      </c>
    </row>
    <row r="1287" spans="1:30" x14ac:dyDescent="0.25">
      <c r="A1287" t="s">
        <v>361</v>
      </c>
      <c r="B1287" t="s">
        <v>6616</v>
      </c>
      <c r="C1287" t="s">
        <v>608</v>
      </c>
      <c r="D1287" t="str">
        <f>A1287&amp;VLOOKUP("key_separator", Keys!$B:$C, 2, FALSE)&amp;B1287&amp;VLOOKUP("key_separator", Keys!$B:$C, 2, FALSE)&amp;C1287</f>
        <v>MN|petroleum gasoline|imports</v>
      </c>
      <c r="E1287" s="17">
        <v>7948490000000</v>
      </c>
      <c r="F1287" s="17">
        <v>3553060000000</v>
      </c>
      <c r="G1287" s="17">
        <v>53784600000</v>
      </c>
      <c r="H1287" s="17">
        <v>0</v>
      </c>
      <c r="I1287" s="17">
        <v>0</v>
      </c>
      <c r="J1287" s="17">
        <v>0</v>
      </c>
      <c r="K1287" s="17">
        <v>0</v>
      </c>
      <c r="L1287" s="17">
        <v>0</v>
      </c>
      <c r="M1287" s="17">
        <v>0</v>
      </c>
      <c r="N1287" s="17">
        <v>0</v>
      </c>
      <c r="O1287" s="17">
        <v>0</v>
      </c>
      <c r="P1287" s="17">
        <v>0</v>
      </c>
      <c r="Q1287" s="17">
        <v>0</v>
      </c>
      <c r="R1287" s="17">
        <v>0</v>
      </c>
      <c r="S1287" s="17">
        <v>0</v>
      </c>
      <c r="T1287" s="17">
        <v>0</v>
      </c>
      <c r="U1287" s="17">
        <v>0</v>
      </c>
      <c r="V1287" s="17">
        <v>0</v>
      </c>
      <c r="W1287" s="17">
        <v>0</v>
      </c>
      <c r="X1287" s="17">
        <v>0</v>
      </c>
      <c r="Y1287" s="17">
        <v>0</v>
      </c>
      <c r="Z1287" s="17">
        <v>0</v>
      </c>
      <c r="AA1287" s="17">
        <v>0</v>
      </c>
      <c r="AB1287" s="17">
        <v>0</v>
      </c>
      <c r="AC1287" s="17">
        <v>0</v>
      </c>
      <c r="AD1287" s="17">
        <v>0</v>
      </c>
    </row>
    <row r="1288" spans="1:30" x14ac:dyDescent="0.25">
      <c r="A1288" t="s">
        <v>361</v>
      </c>
      <c r="B1288" t="s">
        <v>6616</v>
      </c>
      <c r="C1288" t="s">
        <v>610</v>
      </c>
      <c r="D1288" t="str">
        <f>A1288&amp;VLOOKUP("key_separator", Keys!$B:$C, 2, FALSE)&amp;B1288&amp;VLOOKUP("key_separator", Keys!$B:$C, 2, FALSE)&amp;C1288</f>
        <v>MN|petroleum gasoline|exports</v>
      </c>
      <c r="E1288" s="17">
        <v>184383000000000</v>
      </c>
      <c r="F1288" s="17">
        <v>176372000000000</v>
      </c>
      <c r="G1288" s="17">
        <v>181332000000000</v>
      </c>
      <c r="H1288" s="17">
        <v>190600000000000</v>
      </c>
      <c r="I1288" s="17">
        <v>199585000000000</v>
      </c>
      <c r="J1288" s="17">
        <v>207181000000000</v>
      </c>
      <c r="K1288" s="17">
        <v>212218000000000</v>
      </c>
      <c r="L1288" s="17">
        <v>221257000000000</v>
      </c>
      <c r="M1288" s="17">
        <v>225537000000000</v>
      </c>
      <c r="N1288" s="17">
        <v>228958000000000</v>
      </c>
      <c r="O1288" s="17">
        <v>235379000000000</v>
      </c>
      <c r="P1288" s="17">
        <v>239394000000000</v>
      </c>
      <c r="Q1288" s="17">
        <v>244969000000000</v>
      </c>
      <c r="R1288" s="17">
        <v>252710000000000</v>
      </c>
      <c r="S1288" s="17">
        <v>255323000000000</v>
      </c>
      <c r="T1288" s="17">
        <v>264304000000000</v>
      </c>
      <c r="U1288" s="17">
        <v>271261000000000</v>
      </c>
      <c r="V1288" s="17">
        <v>276656000000000</v>
      </c>
      <c r="W1288" s="17">
        <v>281093000000000</v>
      </c>
      <c r="X1288" s="17">
        <v>284818000000000</v>
      </c>
      <c r="Y1288" s="17">
        <v>288193000000000</v>
      </c>
      <c r="Z1288" s="17">
        <v>289111000000000</v>
      </c>
      <c r="AA1288" s="17">
        <v>295064000000000</v>
      </c>
      <c r="AB1288" s="17">
        <v>298208000000000</v>
      </c>
      <c r="AC1288" s="17">
        <v>303469000000000</v>
      </c>
      <c r="AD1288" s="17">
        <v>305139000000000</v>
      </c>
    </row>
    <row r="1289" spans="1:30" x14ac:dyDescent="0.25">
      <c r="A1289" t="s">
        <v>361</v>
      </c>
      <c r="B1289" t="s">
        <v>6617</v>
      </c>
      <c r="C1289" t="s">
        <v>605</v>
      </c>
      <c r="D1289" t="str">
        <f>A1289&amp;VLOOKUP("key_separator", Keys!$B:$C, 2, FALSE)&amp;B1289&amp;VLOOKUP("key_separator", Keys!$B:$C, 2, FALSE)&amp;C1289</f>
        <v>MN|petroleum diesel|production</v>
      </c>
      <c r="E1289" s="17">
        <v>252589000000000</v>
      </c>
      <c r="F1289" s="17">
        <v>246467000000000</v>
      </c>
      <c r="G1289" s="17">
        <v>248085000000000</v>
      </c>
      <c r="H1289" s="17">
        <v>250180000000000</v>
      </c>
      <c r="I1289" s="17">
        <v>252280000000000</v>
      </c>
      <c r="J1289" s="17">
        <v>253721000000000</v>
      </c>
      <c r="K1289" s="17">
        <v>253395000000000</v>
      </c>
      <c r="L1289" s="17">
        <v>255642000000000</v>
      </c>
      <c r="M1289" s="17">
        <v>254893000000000</v>
      </c>
      <c r="N1289" s="17">
        <v>253747000000000</v>
      </c>
      <c r="O1289" s="17">
        <v>254285000000000</v>
      </c>
      <c r="P1289" s="17">
        <v>253466000000000</v>
      </c>
      <c r="Q1289" s="17">
        <v>253621000000000</v>
      </c>
      <c r="R1289" s="17">
        <v>255042000000000</v>
      </c>
      <c r="S1289" s="17">
        <v>253456000000000</v>
      </c>
      <c r="T1289" s="17">
        <v>255598000000000</v>
      </c>
      <c r="U1289" s="17">
        <v>256400000000000</v>
      </c>
      <c r="V1289" s="17">
        <v>257233000000000</v>
      </c>
      <c r="W1289" s="17">
        <v>257271000000000</v>
      </c>
      <c r="X1289" s="17">
        <v>256946000000000</v>
      </c>
      <c r="Y1289" s="17">
        <v>256494000000000</v>
      </c>
      <c r="Z1289" s="17">
        <v>254566000000000</v>
      </c>
      <c r="AA1289" s="17">
        <v>255598000000000</v>
      </c>
      <c r="AB1289" s="17">
        <v>255067000000000</v>
      </c>
      <c r="AC1289" s="17">
        <v>255870000000000</v>
      </c>
      <c r="AD1289" s="17">
        <v>254637000000000</v>
      </c>
    </row>
    <row r="1290" spans="1:30" x14ac:dyDescent="0.25">
      <c r="A1290" t="s">
        <v>361</v>
      </c>
      <c r="B1290" t="s">
        <v>6617</v>
      </c>
      <c r="C1290" t="s">
        <v>608</v>
      </c>
      <c r="D1290" t="str">
        <f>A1290&amp;VLOOKUP("key_separator", Keys!$B:$C, 2, FALSE)&amp;B1290&amp;VLOOKUP("key_separator", Keys!$B:$C, 2, FALSE)&amp;C1290</f>
        <v>MN|petroleum diesel|imports</v>
      </c>
      <c r="E1290" s="17">
        <v>1597370000000</v>
      </c>
      <c r="F1290" s="17">
        <v>2084890000000</v>
      </c>
      <c r="G1290" s="17">
        <v>985976000000</v>
      </c>
      <c r="H1290" s="17">
        <v>780663000000</v>
      </c>
      <c r="I1290" s="17">
        <v>671707000000</v>
      </c>
      <c r="J1290" s="17">
        <v>717695000000</v>
      </c>
      <c r="K1290" s="17">
        <v>441157000000</v>
      </c>
      <c r="L1290" s="17">
        <v>388185000000</v>
      </c>
      <c r="M1290" s="17">
        <v>272865000000</v>
      </c>
      <c r="N1290" s="17">
        <v>157363000000</v>
      </c>
      <c r="O1290" s="17">
        <v>111670000000</v>
      </c>
      <c r="P1290" s="17">
        <v>48238600000</v>
      </c>
      <c r="Q1290" s="17">
        <v>0</v>
      </c>
      <c r="R1290" s="17">
        <v>0</v>
      </c>
      <c r="S1290" s="17">
        <v>0</v>
      </c>
      <c r="T1290" s="17">
        <v>0</v>
      </c>
      <c r="U1290" s="17">
        <v>0</v>
      </c>
      <c r="V1290" s="17">
        <v>0</v>
      </c>
      <c r="W1290" s="17">
        <v>0</v>
      </c>
      <c r="X1290" s="17">
        <v>0</v>
      </c>
      <c r="Y1290" s="17">
        <v>0</v>
      </c>
      <c r="Z1290" s="17">
        <v>0</v>
      </c>
      <c r="AA1290" s="17">
        <v>0</v>
      </c>
      <c r="AB1290" s="17">
        <v>0</v>
      </c>
      <c r="AC1290" s="17">
        <v>0</v>
      </c>
      <c r="AD1290" s="17">
        <v>0</v>
      </c>
    </row>
    <row r="1291" spans="1:30" x14ac:dyDescent="0.25">
      <c r="A1291" t="s">
        <v>361</v>
      </c>
      <c r="B1291" t="s">
        <v>6617</v>
      </c>
      <c r="C1291" t="s">
        <v>610</v>
      </c>
      <c r="D1291" t="str">
        <f>A1291&amp;VLOOKUP("key_separator", Keys!$B:$C, 2, FALSE)&amp;B1291&amp;VLOOKUP("key_separator", Keys!$B:$C, 2, FALSE)&amp;C1291</f>
        <v>MN|petroleum diesel|exports</v>
      </c>
      <c r="E1291" s="17">
        <v>100472000000000</v>
      </c>
      <c r="F1291" s="17">
        <v>94401800000000</v>
      </c>
      <c r="G1291" s="17">
        <v>93778400000000</v>
      </c>
      <c r="H1291" s="17">
        <v>94697900000000</v>
      </c>
      <c r="I1291" s="17">
        <v>95647000000000</v>
      </c>
      <c r="J1291" s="17">
        <v>95553400000000</v>
      </c>
      <c r="K1291" s="17">
        <v>94735100000000</v>
      </c>
      <c r="L1291" s="17">
        <v>96147400000000</v>
      </c>
      <c r="M1291" s="17">
        <v>95162700000000</v>
      </c>
      <c r="N1291" s="17">
        <v>93657400000000</v>
      </c>
      <c r="O1291" s="17">
        <v>93856800000000</v>
      </c>
      <c r="P1291" s="17">
        <v>92828900000000</v>
      </c>
      <c r="Q1291" s="17">
        <v>92849500000000</v>
      </c>
      <c r="R1291" s="17">
        <v>94406700000000</v>
      </c>
      <c r="S1291" s="17">
        <v>93143700000000</v>
      </c>
      <c r="T1291" s="17">
        <v>95459500000000</v>
      </c>
      <c r="U1291" s="17">
        <v>96596800000000</v>
      </c>
      <c r="V1291" s="17">
        <v>98139900000000</v>
      </c>
      <c r="W1291" s="17">
        <v>98871600000000</v>
      </c>
      <c r="X1291" s="17">
        <v>99235000000000</v>
      </c>
      <c r="Y1291" s="17">
        <v>99027900000000</v>
      </c>
      <c r="Z1291" s="17">
        <v>97221200000000</v>
      </c>
      <c r="AA1291" s="17">
        <v>98292300000000</v>
      </c>
      <c r="AB1291" s="17">
        <v>97910800000000</v>
      </c>
      <c r="AC1291" s="17">
        <v>98905200000000</v>
      </c>
      <c r="AD1291" s="17">
        <v>97810400000000</v>
      </c>
    </row>
    <row r="1292" spans="1:30" x14ac:dyDescent="0.25">
      <c r="A1292" t="s">
        <v>361</v>
      </c>
      <c r="B1292" t="s">
        <v>542</v>
      </c>
      <c r="C1292" t="s">
        <v>605</v>
      </c>
      <c r="D1292" t="str">
        <f>A1292&amp;VLOOKUP("key_separator", Keys!$B:$C, 2, FALSE)&amp;B1292&amp;VLOOKUP("key_separator", Keys!$B:$C, 2, FALSE)&amp;C1292</f>
        <v>MN|biofuel gasoline|production</v>
      </c>
      <c r="E1292" s="17">
        <v>118377000000000</v>
      </c>
      <c r="F1292" s="17">
        <v>118710000000000</v>
      </c>
      <c r="G1292" s="17">
        <v>117892000000000</v>
      </c>
      <c r="H1292" s="17">
        <v>118402000000000</v>
      </c>
      <c r="I1292" s="17">
        <v>117982000000000</v>
      </c>
      <c r="J1292" s="17">
        <v>118210000000000</v>
      </c>
      <c r="K1292" s="17">
        <v>117790000000000</v>
      </c>
      <c r="L1292" s="17">
        <v>117618000000000</v>
      </c>
      <c r="M1292" s="17">
        <v>117370000000000</v>
      </c>
      <c r="N1292" s="17">
        <v>117616000000000</v>
      </c>
      <c r="O1292" s="17">
        <v>117789000000000</v>
      </c>
      <c r="P1292" s="17">
        <v>118506000000000</v>
      </c>
      <c r="Q1292" s="17">
        <v>118411000000000</v>
      </c>
      <c r="R1292" s="17">
        <v>118480000000000</v>
      </c>
      <c r="S1292" s="17">
        <v>118579000000000</v>
      </c>
      <c r="T1292" s="17">
        <v>118878000000000</v>
      </c>
      <c r="U1292" s="17">
        <v>119196000000000</v>
      </c>
      <c r="V1292" s="17">
        <v>120343000000000</v>
      </c>
      <c r="W1292" s="17">
        <v>120810000000000</v>
      </c>
      <c r="X1292" s="17">
        <v>121190000000000</v>
      </c>
      <c r="Y1292" s="17">
        <v>121296000000000</v>
      </c>
      <c r="Z1292" s="17">
        <v>121292000000000</v>
      </c>
      <c r="AA1292" s="17">
        <v>122200000000000</v>
      </c>
      <c r="AB1292" s="17">
        <v>122928000000000</v>
      </c>
      <c r="AC1292" s="17">
        <v>123244000000000</v>
      </c>
      <c r="AD1292" s="17">
        <v>123782000000000</v>
      </c>
    </row>
    <row r="1293" spans="1:30" x14ac:dyDescent="0.25">
      <c r="A1293" t="s">
        <v>361</v>
      </c>
      <c r="B1293" t="s">
        <v>542</v>
      </c>
      <c r="C1293" t="s">
        <v>608</v>
      </c>
      <c r="D1293" t="str">
        <f>A1293&amp;VLOOKUP("key_separator", Keys!$B:$C, 2, FALSE)&amp;B1293&amp;VLOOKUP("key_separator", Keys!$B:$C, 2, FALSE)&amp;C1293</f>
        <v>MN|biofuel gasoline|imports</v>
      </c>
      <c r="E1293" s="17">
        <v>678530000000</v>
      </c>
      <c r="F1293" s="17">
        <v>313874000000</v>
      </c>
      <c r="G1293" s="17">
        <v>6756110000</v>
      </c>
      <c r="H1293" s="17">
        <v>0</v>
      </c>
      <c r="I1293" s="17">
        <v>0</v>
      </c>
      <c r="J1293" s="17">
        <v>0</v>
      </c>
      <c r="K1293" s="17">
        <v>0</v>
      </c>
      <c r="L1293" s="17">
        <v>0</v>
      </c>
      <c r="M1293" s="17">
        <v>0</v>
      </c>
      <c r="N1293" s="17">
        <v>0</v>
      </c>
      <c r="O1293" s="17">
        <v>0</v>
      </c>
      <c r="P1293" s="17">
        <v>0</v>
      </c>
      <c r="Q1293" s="17">
        <v>0</v>
      </c>
      <c r="R1293" s="17">
        <v>0</v>
      </c>
      <c r="S1293" s="17">
        <v>0</v>
      </c>
      <c r="T1293" s="17">
        <v>0</v>
      </c>
      <c r="U1293" s="17">
        <v>0</v>
      </c>
      <c r="V1293" s="17">
        <v>0</v>
      </c>
      <c r="W1293" s="17">
        <v>0</v>
      </c>
      <c r="X1293" s="17">
        <v>0</v>
      </c>
      <c r="Y1293" s="17">
        <v>0</v>
      </c>
      <c r="Z1293" s="17">
        <v>0</v>
      </c>
      <c r="AA1293" s="17">
        <v>0</v>
      </c>
      <c r="AB1293" s="17">
        <v>0</v>
      </c>
      <c r="AC1293" s="17">
        <v>0</v>
      </c>
      <c r="AD1293" s="17">
        <v>0</v>
      </c>
    </row>
    <row r="1294" spans="1:30" x14ac:dyDescent="0.25">
      <c r="A1294" t="s">
        <v>361</v>
      </c>
      <c r="B1294" t="s">
        <v>542</v>
      </c>
      <c r="C1294" t="s">
        <v>610</v>
      </c>
      <c r="D1294" t="str">
        <f>A1294&amp;VLOOKUP("key_separator", Keys!$B:$C, 2, FALSE)&amp;B1294&amp;VLOOKUP("key_separator", Keys!$B:$C, 2, FALSE)&amp;C1294</f>
        <v>MN|biofuel gasoline|exports</v>
      </c>
      <c r="E1294" s="17">
        <v>97668800000000</v>
      </c>
      <c r="F1294" s="17">
        <v>98211600000000</v>
      </c>
      <c r="G1294" s="17">
        <v>97567800000000</v>
      </c>
      <c r="H1294" s="17">
        <v>98495800000000</v>
      </c>
      <c r="I1294" s="17">
        <v>98543600000000</v>
      </c>
      <c r="J1294" s="17">
        <v>99198400000000</v>
      </c>
      <c r="K1294" s="17">
        <v>99219400000000</v>
      </c>
      <c r="L1294" s="17">
        <v>99485200000000</v>
      </c>
      <c r="M1294" s="17">
        <v>99689200000000</v>
      </c>
      <c r="N1294" s="17">
        <v>100402000000000</v>
      </c>
      <c r="O1294" s="17">
        <v>101094000000000</v>
      </c>
      <c r="P1294" s="17">
        <v>102286000000000</v>
      </c>
      <c r="Q1294" s="17">
        <v>102568000000000</v>
      </c>
      <c r="R1294" s="17">
        <v>103123000000000</v>
      </c>
      <c r="S1294" s="17">
        <v>103634000000000</v>
      </c>
      <c r="T1294" s="17">
        <v>104367000000000</v>
      </c>
      <c r="U1294" s="17">
        <v>105240000000000</v>
      </c>
      <c r="V1294" s="17">
        <v>106670000000000</v>
      </c>
      <c r="W1294" s="17">
        <v>107536000000000</v>
      </c>
      <c r="X1294" s="17">
        <v>108207000000000</v>
      </c>
      <c r="Y1294" s="17">
        <v>108701000000000</v>
      </c>
      <c r="Z1294" s="17">
        <v>109081000000000</v>
      </c>
      <c r="AA1294" s="17">
        <v>110274000000000</v>
      </c>
      <c r="AB1294" s="17">
        <v>111373000000000</v>
      </c>
      <c r="AC1294" s="17">
        <v>112047000000000</v>
      </c>
      <c r="AD1294" s="17">
        <v>112823000000000</v>
      </c>
    </row>
    <row r="1295" spans="1:30" x14ac:dyDescent="0.25">
      <c r="A1295" t="s">
        <v>361</v>
      </c>
      <c r="B1295" t="s">
        <v>545</v>
      </c>
      <c r="C1295" t="s">
        <v>605</v>
      </c>
      <c r="D1295" t="str">
        <f>A1295&amp;VLOOKUP("key_separator", Keys!$B:$C, 2, FALSE)&amp;B1295&amp;VLOOKUP("key_separator", Keys!$B:$C, 2, FALSE)&amp;C1295</f>
        <v>MN|biofuel diesel|production</v>
      </c>
      <c r="E1295" s="17">
        <v>27597000000000</v>
      </c>
      <c r="F1295" s="17">
        <v>32781500000000</v>
      </c>
      <c r="G1295" s="17">
        <v>31519500000000</v>
      </c>
      <c r="H1295" s="17">
        <v>32436700000000</v>
      </c>
      <c r="I1295" s="17">
        <v>32872200000000</v>
      </c>
      <c r="J1295" s="17">
        <v>27282800000000</v>
      </c>
      <c r="K1295" s="17">
        <v>28555600000000</v>
      </c>
      <c r="L1295" s="17">
        <v>29112300000000</v>
      </c>
      <c r="M1295" s="17">
        <v>30432300000000</v>
      </c>
      <c r="N1295" s="17">
        <v>30954500000000</v>
      </c>
      <c r="O1295" s="17">
        <v>31393000000000</v>
      </c>
      <c r="P1295" s="17">
        <v>29491700000000</v>
      </c>
      <c r="Q1295" s="17">
        <v>30868300000000</v>
      </c>
      <c r="R1295" s="17">
        <v>30572800000000</v>
      </c>
      <c r="S1295" s="17">
        <v>30109800000000</v>
      </c>
      <c r="T1295" s="17">
        <v>29638500000000</v>
      </c>
      <c r="U1295" s="17">
        <v>29118000000000</v>
      </c>
      <c r="V1295" s="17">
        <v>28601500000000</v>
      </c>
      <c r="W1295" s="17">
        <v>28062000000000</v>
      </c>
      <c r="X1295" s="17">
        <v>27499000000000</v>
      </c>
      <c r="Y1295" s="17">
        <v>26912100000000</v>
      </c>
      <c r="Z1295" s="17">
        <v>26300800000000</v>
      </c>
      <c r="AA1295" s="17">
        <v>25755700000000</v>
      </c>
      <c r="AB1295" s="17">
        <v>25094100000000</v>
      </c>
      <c r="AC1295" s="17">
        <v>24406600000000</v>
      </c>
      <c r="AD1295" s="17">
        <v>23692600000000</v>
      </c>
    </row>
    <row r="1296" spans="1:30" x14ac:dyDescent="0.25">
      <c r="A1296" t="s">
        <v>361</v>
      </c>
      <c r="B1296" t="s">
        <v>545</v>
      </c>
      <c r="C1296" t="s">
        <v>608</v>
      </c>
      <c r="D1296" t="str">
        <f>A1296&amp;VLOOKUP("key_separator", Keys!$B:$C, 2, FALSE)&amp;B1296&amp;VLOOKUP("key_separator", Keys!$B:$C, 2, FALSE)&amp;C1296</f>
        <v>MN|biofuel diesel|imports</v>
      </c>
      <c r="E1296" s="17">
        <v>346893000000</v>
      </c>
      <c r="F1296" s="17">
        <v>348322000000</v>
      </c>
      <c r="G1296" s="17">
        <v>351904000000</v>
      </c>
      <c r="H1296" s="17">
        <v>357614000000</v>
      </c>
      <c r="I1296" s="17">
        <v>362240000000</v>
      </c>
      <c r="J1296" s="17">
        <v>368610000000</v>
      </c>
      <c r="K1296" s="17">
        <v>372401000000</v>
      </c>
      <c r="L1296" s="17">
        <v>374766000000</v>
      </c>
      <c r="M1296" s="17">
        <v>373448000000</v>
      </c>
      <c r="N1296" s="17">
        <v>371675000000</v>
      </c>
      <c r="O1296" s="17">
        <v>368514000000</v>
      </c>
      <c r="P1296" s="17">
        <v>361674000000</v>
      </c>
      <c r="Q1296" s="17">
        <v>351107000000</v>
      </c>
      <c r="R1296" s="17">
        <v>337567000000</v>
      </c>
      <c r="S1296" s="17">
        <v>321955000000</v>
      </c>
      <c r="T1296" s="17">
        <v>307736000000</v>
      </c>
      <c r="U1296" s="17">
        <v>291862000000</v>
      </c>
      <c r="V1296" s="17">
        <v>284461000000</v>
      </c>
      <c r="W1296" s="17">
        <v>272489000000</v>
      </c>
      <c r="X1296" s="17">
        <v>256561000000</v>
      </c>
      <c r="Y1296" s="17">
        <v>247305000000</v>
      </c>
      <c r="Z1296" s="17">
        <v>235088000000</v>
      </c>
      <c r="AA1296" s="17">
        <v>223289000000</v>
      </c>
      <c r="AB1296" s="17">
        <v>210009000000</v>
      </c>
      <c r="AC1296" s="17">
        <v>196816000000</v>
      </c>
      <c r="AD1296" s="17">
        <v>184548000000</v>
      </c>
    </row>
    <row r="1297" spans="1:30" x14ac:dyDescent="0.25">
      <c r="A1297" t="s">
        <v>361</v>
      </c>
      <c r="B1297" t="s">
        <v>545</v>
      </c>
      <c r="C1297" t="s">
        <v>610</v>
      </c>
      <c r="D1297" t="str">
        <f>A1297&amp;VLOOKUP("key_separator", Keys!$B:$C, 2, FALSE)&amp;B1297&amp;VLOOKUP("key_separator", Keys!$B:$C, 2, FALSE)&amp;C1297</f>
        <v>MN|biofuel diesel|exports</v>
      </c>
      <c r="E1297" s="17">
        <v>15239200000000</v>
      </c>
      <c r="F1297" s="17">
        <v>20304200000000</v>
      </c>
      <c r="G1297" s="17">
        <v>18896000000000</v>
      </c>
      <c r="H1297" s="17">
        <v>19697400000000</v>
      </c>
      <c r="I1297" s="17">
        <v>20056100000000</v>
      </c>
      <c r="J1297" s="17">
        <v>14375900000000</v>
      </c>
      <c r="K1297" s="17">
        <v>15644700000000</v>
      </c>
      <c r="L1297" s="17">
        <v>16215500000000</v>
      </c>
      <c r="M1297" s="17">
        <v>17584000000000</v>
      </c>
      <c r="N1297" s="17">
        <v>18149600000000</v>
      </c>
      <c r="O1297" s="17">
        <v>18641400000000</v>
      </c>
      <c r="P1297" s="17">
        <v>16806300000000</v>
      </c>
      <c r="Q1297" s="17">
        <v>18267300000000</v>
      </c>
      <c r="R1297" s="17">
        <v>18071100000000</v>
      </c>
      <c r="S1297" s="17">
        <v>17718100000000</v>
      </c>
      <c r="T1297" s="17">
        <v>17334300000000</v>
      </c>
      <c r="U1297" s="17">
        <v>16908100000000</v>
      </c>
      <c r="V1297" s="17">
        <v>16534700000000</v>
      </c>
      <c r="W1297" s="17">
        <v>16146900000000</v>
      </c>
      <c r="X1297" s="17">
        <v>15728500000000</v>
      </c>
      <c r="Y1297" s="17">
        <v>15248100000000</v>
      </c>
      <c r="Z1297" s="17">
        <v>14731800000000</v>
      </c>
      <c r="AA1297" s="17">
        <v>14273400000000</v>
      </c>
      <c r="AB1297" s="17">
        <v>13710100000000</v>
      </c>
      <c r="AC1297" s="17">
        <v>13116800000000</v>
      </c>
      <c r="AD1297" s="17">
        <v>12495300000000</v>
      </c>
    </row>
    <row r="1298" spans="1:30" x14ac:dyDescent="0.25">
      <c r="A1298" t="s">
        <v>361</v>
      </c>
      <c r="B1298" t="s">
        <v>6618</v>
      </c>
      <c r="C1298" t="s">
        <v>605</v>
      </c>
      <c r="D1298" t="str">
        <f>A1298&amp;VLOOKUP("key_separator", Keys!$B:$C, 2, FALSE)&amp;B1298&amp;VLOOKUP("key_separator", Keys!$B:$C, 2, FALSE)&amp;C1298</f>
        <v>MN|jet fuel or kerosene|production</v>
      </c>
      <c r="E1298" s="17">
        <v>89916500000000</v>
      </c>
      <c r="F1298" s="17">
        <v>87737100000000</v>
      </c>
      <c r="G1298" s="17">
        <v>88313400000000</v>
      </c>
      <c r="H1298" s="17">
        <v>89059100000000</v>
      </c>
      <c r="I1298" s="17">
        <v>89806600000000</v>
      </c>
      <c r="J1298" s="17">
        <v>90319600000000</v>
      </c>
      <c r="K1298" s="17">
        <v>90203500000000</v>
      </c>
      <c r="L1298" s="17">
        <v>91003400000000</v>
      </c>
      <c r="M1298" s="17">
        <v>90736800000000</v>
      </c>
      <c r="N1298" s="17">
        <v>90328800000000</v>
      </c>
      <c r="O1298" s="17">
        <v>90520400000000</v>
      </c>
      <c r="P1298" s="17">
        <v>90228800000000</v>
      </c>
      <c r="Q1298" s="17">
        <v>90283900000000</v>
      </c>
      <c r="R1298" s="17">
        <v>90789900000000</v>
      </c>
      <c r="S1298" s="17">
        <v>90225300000000</v>
      </c>
      <c r="T1298" s="17">
        <v>90987600000000</v>
      </c>
      <c r="U1298" s="17">
        <v>91273100000000</v>
      </c>
      <c r="V1298" s="17">
        <v>91569800000000</v>
      </c>
      <c r="W1298" s="17">
        <v>91583200000000</v>
      </c>
      <c r="X1298" s="17">
        <v>91467400000000</v>
      </c>
      <c r="Y1298" s="17">
        <v>91306800000000</v>
      </c>
      <c r="Z1298" s="17">
        <v>90620500000000</v>
      </c>
      <c r="AA1298" s="17">
        <v>90987700000000</v>
      </c>
      <c r="AB1298" s="17">
        <v>90798500000000</v>
      </c>
      <c r="AC1298" s="17">
        <v>91084600000000</v>
      </c>
      <c r="AD1298" s="17">
        <v>90645600000000</v>
      </c>
    </row>
    <row r="1299" spans="1:30" x14ac:dyDescent="0.25">
      <c r="A1299" t="s">
        <v>361</v>
      </c>
      <c r="B1299" t="s">
        <v>6618</v>
      </c>
      <c r="C1299" t="s">
        <v>608</v>
      </c>
      <c r="D1299" t="str">
        <f>A1299&amp;VLOOKUP("key_separator", Keys!$B:$C, 2, FALSE)&amp;B1299&amp;VLOOKUP("key_separator", Keys!$B:$C, 2, FALSE)&amp;C1299</f>
        <v>MN|jet fuel or kerosene|imports</v>
      </c>
      <c r="E1299" s="17">
        <v>0</v>
      </c>
      <c r="F1299" s="17">
        <v>0</v>
      </c>
      <c r="G1299" s="17">
        <v>0</v>
      </c>
      <c r="H1299" s="17">
        <v>0</v>
      </c>
      <c r="I1299" s="17">
        <v>0</v>
      </c>
      <c r="J1299" s="17">
        <v>0</v>
      </c>
      <c r="K1299" s="17">
        <v>0</v>
      </c>
      <c r="L1299" s="17">
        <v>0</v>
      </c>
      <c r="M1299" s="17">
        <v>0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7">
        <v>0</v>
      </c>
      <c r="U1299" s="17">
        <v>0</v>
      </c>
      <c r="V1299" s="17">
        <v>0</v>
      </c>
      <c r="W1299" s="17">
        <v>0</v>
      </c>
      <c r="X1299" s="17">
        <v>0</v>
      </c>
      <c r="Y1299" s="17">
        <v>0</v>
      </c>
      <c r="Z1299" s="17">
        <v>0</v>
      </c>
      <c r="AA1299" s="17">
        <v>0</v>
      </c>
      <c r="AB1299" s="17">
        <v>0</v>
      </c>
      <c r="AC1299" s="17">
        <v>0</v>
      </c>
      <c r="AD1299" s="17">
        <v>0</v>
      </c>
    </row>
    <row r="1300" spans="1:30" x14ac:dyDescent="0.25">
      <c r="A1300" t="s">
        <v>361</v>
      </c>
      <c r="B1300" t="s">
        <v>6618</v>
      </c>
      <c r="C1300" t="s">
        <v>610</v>
      </c>
      <c r="D1300" t="str">
        <f>A1300&amp;VLOOKUP("key_separator", Keys!$B:$C, 2, FALSE)&amp;B1300&amp;VLOOKUP("key_separator", Keys!$B:$C, 2, FALSE)&amp;C1300</f>
        <v>MN|jet fuel or kerosene|exports</v>
      </c>
      <c r="E1300" s="17">
        <v>42244500000000</v>
      </c>
      <c r="F1300" s="17">
        <v>39085700000000</v>
      </c>
      <c r="G1300" s="17">
        <v>39279000000000</v>
      </c>
      <c r="H1300" s="17">
        <v>40072600000000</v>
      </c>
      <c r="I1300" s="17">
        <v>40639300000000</v>
      </c>
      <c r="J1300" s="17">
        <v>40784100000000</v>
      </c>
      <c r="K1300" s="17">
        <v>40446700000000</v>
      </c>
      <c r="L1300" s="17">
        <v>40789500000000</v>
      </c>
      <c r="M1300" s="17">
        <v>39982000000000</v>
      </c>
      <c r="N1300" s="17">
        <v>38930400000000</v>
      </c>
      <c r="O1300" s="17">
        <v>38367100000000</v>
      </c>
      <c r="P1300" s="17">
        <v>37617200000000</v>
      </c>
      <c r="Q1300" s="17">
        <v>37205600000000</v>
      </c>
      <c r="R1300" s="17">
        <v>37354600000000</v>
      </c>
      <c r="S1300" s="17">
        <v>36387100000000</v>
      </c>
      <c r="T1300" s="17">
        <v>36719700000000</v>
      </c>
      <c r="U1300" s="17">
        <v>36642400000000</v>
      </c>
      <c r="V1300" s="17">
        <v>36523400000000</v>
      </c>
      <c r="W1300" s="17">
        <v>36066000000000</v>
      </c>
      <c r="X1300" s="17">
        <v>35482100000000</v>
      </c>
      <c r="Y1300" s="17">
        <v>34842600000000</v>
      </c>
      <c r="Z1300" s="17">
        <v>33718000000000</v>
      </c>
      <c r="AA1300" s="17">
        <v>33800900000000</v>
      </c>
      <c r="AB1300" s="17">
        <v>33327400000000</v>
      </c>
      <c r="AC1300" s="17">
        <v>33312000000000</v>
      </c>
      <c r="AD1300" s="17">
        <v>32553900000000</v>
      </c>
    </row>
    <row r="1301" spans="1:30" x14ac:dyDescent="0.25">
      <c r="A1301" t="s">
        <v>361</v>
      </c>
      <c r="B1301" t="s">
        <v>6633</v>
      </c>
      <c r="C1301" t="s">
        <v>605</v>
      </c>
      <c r="D1301" t="str">
        <f>A1301&amp;VLOOKUP("key_separator", Keys!$B:$C, 2, FALSE)&amp;B1301&amp;VLOOKUP("key_separator", Keys!$B:$C, 2, FALSE)&amp;C1301</f>
        <v>MN|heat|production</v>
      </c>
      <c r="E1301" s="17">
        <v>0</v>
      </c>
      <c r="F1301" s="17">
        <v>0</v>
      </c>
      <c r="G1301" s="17">
        <v>0</v>
      </c>
      <c r="H1301" s="17">
        <v>0</v>
      </c>
      <c r="I1301" s="17">
        <v>0</v>
      </c>
      <c r="J1301" s="17">
        <v>0</v>
      </c>
      <c r="K1301" s="17">
        <v>0</v>
      </c>
      <c r="L1301" s="17">
        <v>0</v>
      </c>
      <c r="M1301" s="17">
        <v>0</v>
      </c>
      <c r="N1301" s="17">
        <v>0</v>
      </c>
      <c r="O1301" s="17">
        <v>0</v>
      </c>
      <c r="P1301" s="17">
        <v>0</v>
      </c>
      <c r="Q1301" s="17">
        <v>0</v>
      </c>
      <c r="R1301" s="17">
        <v>0</v>
      </c>
      <c r="S1301" s="17">
        <v>0</v>
      </c>
      <c r="T1301" s="17">
        <v>0</v>
      </c>
      <c r="U1301" s="17">
        <v>0</v>
      </c>
      <c r="V1301" s="17">
        <v>0</v>
      </c>
      <c r="W1301" s="17">
        <v>0</v>
      </c>
      <c r="X1301" s="17">
        <v>0</v>
      </c>
      <c r="Y1301" s="17">
        <v>0</v>
      </c>
      <c r="Z1301" s="17">
        <v>0</v>
      </c>
      <c r="AA1301" s="17">
        <v>0</v>
      </c>
      <c r="AB1301" s="17">
        <v>0</v>
      </c>
      <c r="AC1301" s="17">
        <v>0</v>
      </c>
      <c r="AD1301" s="17">
        <v>0</v>
      </c>
    </row>
    <row r="1302" spans="1:30" x14ac:dyDescent="0.25">
      <c r="A1302" t="s">
        <v>361</v>
      </c>
      <c r="B1302" t="s">
        <v>6633</v>
      </c>
      <c r="C1302" t="s">
        <v>608</v>
      </c>
      <c r="D1302" t="str">
        <f>A1302&amp;VLOOKUP("key_separator", Keys!$B:$C, 2, FALSE)&amp;B1302&amp;VLOOKUP("key_separator", Keys!$B:$C, 2, FALSE)&amp;C1302</f>
        <v>MN|heat|imports</v>
      </c>
      <c r="E1302" s="17">
        <v>0</v>
      </c>
      <c r="F1302" s="17">
        <v>0</v>
      </c>
      <c r="G1302" s="17">
        <v>0</v>
      </c>
      <c r="H1302" s="17">
        <v>0</v>
      </c>
      <c r="I1302" s="17">
        <v>0</v>
      </c>
      <c r="J1302" s="17">
        <v>0</v>
      </c>
      <c r="K1302" s="17">
        <v>0</v>
      </c>
      <c r="L1302" s="17">
        <v>0</v>
      </c>
      <c r="M1302" s="17">
        <v>0</v>
      </c>
      <c r="N1302" s="17">
        <v>0</v>
      </c>
      <c r="O1302" s="17">
        <v>0</v>
      </c>
      <c r="P1302" s="17">
        <v>0</v>
      </c>
      <c r="Q1302" s="17">
        <v>0</v>
      </c>
      <c r="R1302" s="17">
        <v>0</v>
      </c>
      <c r="S1302" s="17">
        <v>0</v>
      </c>
      <c r="T1302" s="17">
        <v>0</v>
      </c>
      <c r="U1302" s="17">
        <v>0</v>
      </c>
      <c r="V1302" s="17">
        <v>0</v>
      </c>
      <c r="W1302" s="17">
        <v>0</v>
      </c>
      <c r="X1302" s="17">
        <v>0</v>
      </c>
      <c r="Y1302" s="17">
        <v>0</v>
      </c>
      <c r="Z1302" s="17">
        <v>0</v>
      </c>
      <c r="AA1302" s="17">
        <v>0</v>
      </c>
      <c r="AB1302" s="17">
        <v>0</v>
      </c>
      <c r="AC1302" s="17">
        <v>0</v>
      </c>
      <c r="AD1302" s="17">
        <v>0</v>
      </c>
    </row>
    <row r="1303" spans="1:30" x14ac:dyDescent="0.25">
      <c r="A1303" t="s">
        <v>361</v>
      </c>
      <c r="B1303" t="s">
        <v>6633</v>
      </c>
      <c r="C1303" t="s">
        <v>610</v>
      </c>
      <c r="D1303" t="str">
        <f>A1303&amp;VLOOKUP("key_separator", Keys!$B:$C, 2, FALSE)&amp;B1303&amp;VLOOKUP("key_separator", Keys!$B:$C, 2, FALSE)&amp;C1303</f>
        <v>MN|heat|exports</v>
      </c>
      <c r="E1303" s="17">
        <v>0</v>
      </c>
      <c r="F1303" s="17">
        <v>0</v>
      </c>
      <c r="G1303" s="17">
        <v>0</v>
      </c>
      <c r="H1303" s="17">
        <v>0</v>
      </c>
      <c r="I1303" s="17">
        <v>0</v>
      </c>
      <c r="J1303" s="17">
        <v>0</v>
      </c>
      <c r="K1303" s="17">
        <v>0</v>
      </c>
      <c r="L1303" s="17">
        <v>0</v>
      </c>
      <c r="M1303" s="17">
        <v>0</v>
      </c>
      <c r="N1303" s="17">
        <v>0</v>
      </c>
      <c r="O1303" s="17">
        <v>0</v>
      </c>
      <c r="P1303" s="17">
        <v>0</v>
      </c>
      <c r="Q1303" s="17">
        <v>0</v>
      </c>
      <c r="R1303" s="17">
        <v>0</v>
      </c>
      <c r="S1303" s="17">
        <v>0</v>
      </c>
      <c r="T1303" s="17">
        <v>0</v>
      </c>
      <c r="U1303" s="17">
        <v>0</v>
      </c>
      <c r="V1303" s="17">
        <v>0</v>
      </c>
      <c r="W1303" s="17">
        <v>0</v>
      </c>
      <c r="X1303" s="17">
        <v>0</v>
      </c>
      <c r="Y1303" s="17">
        <v>0</v>
      </c>
      <c r="Z1303" s="17">
        <v>0</v>
      </c>
      <c r="AA1303" s="17">
        <v>0</v>
      </c>
      <c r="AB1303" s="17">
        <v>0</v>
      </c>
      <c r="AC1303" s="17">
        <v>0</v>
      </c>
      <c r="AD1303" s="17">
        <v>0</v>
      </c>
    </row>
    <row r="1304" spans="1:30" x14ac:dyDescent="0.25">
      <c r="A1304" t="s">
        <v>361</v>
      </c>
      <c r="B1304" t="s">
        <v>6634</v>
      </c>
      <c r="C1304" t="s">
        <v>605</v>
      </c>
      <c r="D1304" t="str">
        <f>A1304&amp;VLOOKUP("key_separator", Keys!$B:$C, 2, FALSE)&amp;B1304&amp;VLOOKUP("key_separator", Keys!$B:$C, 2, FALSE)&amp;C1304</f>
        <v>MN|geothermal|production</v>
      </c>
      <c r="E1304" s="17">
        <v>0</v>
      </c>
      <c r="F1304" s="17">
        <v>0</v>
      </c>
      <c r="G1304" s="17">
        <v>0</v>
      </c>
      <c r="H1304" s="17">
        <v>0</v>
      </c>
      <c r="I1304" s="17">
        <v>0</v>
      </c>
      <c r="J1304" s="17">
        <v>0</v>
      </c>
      <c r="K1304" s="17">
        <v>0</v>
      </c>
      <c r="L1304" s="17">
        <v>0</v>
      </c>
      <c r="M1304" s="17">
        <v>0</v>
      </c>
      <c r="N1304" s="17">
        <v>0</v>
      </c>
      <c r="O1304" s="17">
        <v>0</v>
      </c>
      <c r="P1304" s="17">
        <v>0</v>
      </c>
      <c r="Q1304" s="17">
        <v>0</v>
      </c>
      <c r="R1304" s="17">
        <v>0</v>
      </c>
      <c r="S1304" s="17">
        <v>0</v>
      </c>
      <c r="T1304" s="17">
        <v>0</v>
      </c>
      <c r="U1304" s="17">
        <v>0</v>
      </c>
      <c r="V1304" s="17">
        <v>0</v>
      </c>
      <c r="W1304" s="17">
        <v>0</v>
      </c>
      <c r="X1304" s="17">
        <v>0</v>
      </c>
      <c r="Y1304" s="17">
        <v>0</v>
      </c>
      <c r="Z1304" s="17">
        <v>0</v>
      </c>
      <c r="AA1304" s="17">
        <v>0</v>
      </c>
      <c r="AB1304" s="17">
        <v>0</v>
      </c>
      <c r="AC1304" s="17">
        <v>0</v>
      </c>
      <c r="AD1304" s="17">
        <v>0</v>
      </c>
    </row>
    <row r="1305" spans="1:30" x14ac:dyDescent="0.25">
      <c r="A1305" t="s">
        <v>361</v>
      </c>
      <c r="B1305" t="s">
        <v>6634</v>
      </c>
      <c r="C1305" t="s">
        <v>608</v>
      </c>
      <c r="D1305" t="str">
        <f>A1305&amp;VLOOKUP("key_separator", Keys!$B:$C, 2, FALSE)&amp;B1305&amp;VLOOKUP("key_separator", Keys!$B:$C, 2, FALSE)&amp;C1305</f>
        <v>MN|geothermal|imports</v>
      </c>
      <c r="E1305" s="17">
        <v>0</v>
      </c>
      <c r="F1305" s="17">
        <v>0</v>
      </c>
      <c r="G1305" s="17">
        <v>0</v>
      </c>
      <c r="H1305" s="17">
        <v>0</v>
      </c>
      <c r="I1305" s="17">
        <v>0</v>
      </c>
      <c r="J1305" s="17">
        <v>0</v>
      </c>
      <c r="K1305" s="17">
        <v>0</v>
      </c>
      <c r="L1305" s="17">
        <v>0</v>
      </c>
      <c r="M1305" s="17">
        <v>0</v>
      </c>
      <c r="N1305" s="17">
        <v>0</v>
      </c>
      <c r="O1305" s="17">
        <v>0</v>
      </c>
      <c r="P1305" s="17">
        <v>0</v>
      </c>
      <c r="Q1305" s="17">
        <v>0</v>
      </c>
      <c r="R1305" s="17">
        <v>0</v>
      </c>
      <c r="S1305" s="17">
        <v>0</v>
      </c>
      <c r="T1305" s="17">
        <v>0</v>
      </c>
      <c r="U1305" s="17">
        <v>0</v>
      </c>
      <c r="V1305" s="17">
        <v>0</v>
      </c>
      <c r="W1305" s="17">
        <v>0</v>
      </c>
      <c r="X1305" s="17">
        <v>0</v>
      </c>
      <c r="Y1305" s="17">
        <v>0</v>
      </c>
      <c r="Z1305" s="17">
        <v>0</v>
      </c>
      <c r="AA1305" s="17">
        <v>0</v>
      </c>
      <c r="AB1305" s="17">
        <v>0</v>
      </c>
      <c r="AC1305" s="17">
        <v>0</v>
      </c>
      <c r="AD1305" s="17">
        <v>0</v>
      </c>
    </row>
    <row r="1306" spans="1:30" x14ac:dyDescent="0.25">
      <c r="A1306" t="s">
        <v>361</v>
      </c>
      <c r="B1306" t="s">
        <v>6634</v>
      </c>
      <c r="C1306" t="s">
        <v>610</v>
      </c>
      <c r="D1306" t="str">
        <f>A1306&amp;VLOOKUP("key_separator", Keys!$B:$C, 2, FALSE)&amp;B1306&amp;VLOOKUP("key_separator", Keys!$B:$C, 2, FALSE)&amp;C1306</f>
        <v>MN|geothermal|exports</v>
      </c>
      <c r="E1306" s="17">
        <v>0</v>
      </c>
      <c r="F1306" s="17">
        <v>0</v>
      </c>
      <c r="G1306" s="17">
        <v>0</v>
      </c>
      <c r="H1306" s="17">
        <v>0</v>
      </c>
      <c r="I1306" s="17">
        <v>0</v>
      </c>
      <c r="J1306" s="17">
        <v>0</v>
      </c>
      <c r="K1306" s="17">
        <v>0</v>
      </c>
      <c r="L1306" s="17">
        <v>0</v>
      </c>
      <c r="M1306" s="17">
        <v>0</v>
      </c>
      <c r="N1306" s="17">
        <v>0</v>
      </c>
      <c r="O1306" s="17">
        <v>0</v>
      </c>
      <c r="P1306" s="17">
        <v>0</v>
      </c>
      <c r="Q1306" s="17">
        <v>0</v>
      </c>
      <c r="R1306" s="17">
        <v>0</v>
      </c>
      <c r="S1306" s="17">
        <v>0</v>
      </c>
      <c r="T1306" s="17">
        <v>0</v>
      </c>
      <c r="U1306" s="17">
        <v>0</v>
      </c>
      <c r="V1306" s="17">
        <v>0</v>
      </c>
      <c r="W1306" s="17">
        <v>0</v>
      </c>
      <c r="X1306" s="17">
        <v>0</v>
      </c>
      <c r="Y1306" s="17">
        <v>0</v>
      </c>
      <c r="Z1306" s="17">
        <v>0</v>
      </c>
      <c r="AA1306" s="17">
        <v>0</v>
      </c>
      <c r="AB1306" s="17">
        <v>0</v>
      </c>
      <c r="AC1306" s="17">
        <v>0</v>
      </c>
      <c r="AD1306" s="17">
        <v>0</v>
      </c>
    </row>
    <row r="1307" spans="1:30" x14ac:dyDescent="0.25">
      <c r="A1307" t="s">
        <v>361</v>
      </c>
      <c r="B1307" t="s">
        <v>500</v>
      </c>
      <c r="C1307" t="s">
        <v>605</v>
      </c>
      <c r="D1307" t="str">
        <f>A1307&amp;VLOOKUP("key_separator", Keys!$B:$C, 2, FALSE)&amp;B1307&amp;VLOOKUP("key_separator", Keys!$B:$C, 2, FALSE)&amp;C1307</f>
        <v>MN|lignite|production</v>
      </c>
      <c r="E1307" s="17">
        <v>0</v>
      </c>
      <c r="F1307" s="17">
        <v>0</v>
      </c>
      <c r="G1307" s="17">
        <v>0</v>
      </c>
      <c r="H1307" s="17">
        <v>0</v>
      </c>
      <c r="I1307" s="17">
        <v>0</v>
      </c>
      <c r="J1307" s="17">
        <v>0</v>
      </c>
      <c r="K1307" s="17">
        <v>0</v>
      </c>
      <c r="L1307" s="17">
        <v>0</v>
      </c>
      <c r="M1307" s="17">
        <v>0</v>
      </c>
      <c r="N1307" s="17">
        <v>0</v>
      </c>
      <c r="O1307" s="17">
        <v>0</v>
      </c>
      <c r="P1307" s="17">
        <v>0</v>
      </c>
      <c r="Q1307" s="17">
        <v>0</v>
      </c>
      <c r="R1307" s="17">
        <v>0</v>
      </c>
      <c r="S1307" s="17">
        <v>0</v>
      </c>
      <c r="T1307" s="17">
        <v>0</v>
      </c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0</v>
      </c>
      <c r="AA1307" s="17">
        <v>0</v>
      </c>
      <c r="AB1307" s="17">
        <v>0</v>
      </c>
      <c r="AC1307" s="17">
        <v>0</v>
      </c>
      <c r="AD1307" s="17">
        <v>0</v>
      </c>
    </row>
    <row r="1308" spans="1:30" x14ac:dyDescent="0.25">
      <c r="A1308" t="s">
        <v>361</v>
      </c>
      <c r="B1308" t="s">
        <v>500</v>
      </c>
      <c r="C1308" t="s">
        <v>608</v>
      </c>
      <c r="D1308" t="str">
        <f>A1308&amp;VLOOKUP("key_separator", Keys!$B:$C, 2, FALSE)&amp;B1308&amp;VLOOKUP("key_separator", Keys!$B:$C, 2, FALSE)&amp;C1308</f>
        <v>MN|lignite|imports</v>
      </c>
      <c r="E1308" s="17">
        <v>0</v>
      </c>
      <c r="F1308" s="17">
        <v>0</v>
      </c>
      <c r="G1308" s="17">
        <v>0</v>
      </c>
      <c r="H1308" s="17">
        <v>0</v>
      </c>
      <c r="I1308" s="17">
        <v>0</v>
      </c>
      <c r="J1308" s="17">
        <v>0</v>
      </c>
      <c r="K1308" s="17">
        <v>0</v>
      </c>
      <c r="L1308" s="17">
        <v>0</v>
      </c>
      <c r="M1308" s="17">
        <v>0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7">
        <v>0</v>
      </c>
      <c r="U1308" s="17">
        <v>0</v>
      </c>
      <c r="V1308" s="17">
        <v>0</v>
      </c>
      <c r="W1308" s="17">
        <v>0</v>
      </c>
      <c r="X1308" s="17">
        <v>0</v>
      </c>
      <c r="Y1308" s="17">
        <v>0</v>
      </c>
      <c r="Z1308" s="17">
        <v>0</v>
      </c>
      <c r="AA1308" s="17">
        <v>0</v>
      </c>
      <c r="AB1308" s="17">
        <v>0</v>
      </c>
      <c r="AC1308" s="17">
        <v>0</v>
      </c>
      <c r="AD1308" s="17">
        <v>0</v>
      </c>
    </row>
    <row r="1309" spans="1:30" x14ac:dyDescent="0.25">
      <c r="A1309" t="s">
        <v>361</v>
      </c>
      <c r="B1309" t="s">
        <v>500</v>
      </c>
      <c r="C1309" t="s">
        <v>610</v>
      </c>
      <c r="D1309" t="str">
        <f>A1309&amp;VLOOKUP("key_separator", Keys!$B:$C, 2, FALSE)&amp;B1309&amp;VLOOKUP("key_separator", Keys!$B:$C, 2, FALSE)&amp;C1309</f>
        <v>MN|lignite|exports</v>
      </c>
      <c r="E1309" s="17">
        <v>0</v>
      </c>
      <c r="F1309" s="17">
        <v>0</v>
      </c>
      <c r="G1309" s="17">
        <v>0</v>
      </c>
      <c r="H1309" s="17">
        <v>0</v>
      </c>
      <c r="I1309" s="17">
        <v>0</v>
      </c>
      <c r="J1309" s="17">
        <v>0</v>
      </c>
      <c r="K1309" s="17">
        <v>0</v>
      </c>
      <c r="L1309" s="17">
        <v>0</v>
      </c>
      <c r="M1309" s="17">
        <v>0</v>
      </c>
      <c r="N1309" s="17">
        <v>0</v>
      </c>
      <c r="O1309" s="17">
        <v>0</v>
      </c>
      <c r="P1309" s="17">
        <v>0</v>
      </c>
      <c r="Q1309" s="17">
        <v>0</v>
      </c>
      <c r="R1309" s="17">
        <v>0</v>
      </c>
      <c r="S1309" s="17">
        <v>0</v>
      </c>
      <c r="T1309" s="17">
        <v>0</v>
      </c>
      <c r="U1309" s="17">
        <v>0</v>
      </c>
      <c r="V1309" s="17">
        <v>0</v>
      </c>
      <c r="W1309" s="17">
        <v>0</v>
      </c>
      <c r="X1309" s="17">
        <v>0</v>
      </c>
      <c r="Y1309" s="17">
        <v>0</v>
      </c>
      <c r="Z1309" s="17">
        <v>0</v>
      </c>
      <c r="AA1309" s="17">
        <v>0</v>
      </c>
      <c r="AB1309" s="17">
        <v>0</v>
      </c>
      <c r="AC1309" s="17">
        <v>0</v>
      </c>
      <c r="AD1309" s="17">
        <v>0</v>
      </c>
    </row>
    <row r="1310" spans="1:30" x14ac:dyDescent="0.25">
      <c r="A1310" t="s">
        <v>361</v>
      </c>
      <c r="B1310" t="s">
        <v>539</v>
      </c>
      <c r="C1310" t="s">
        <v>605</v>
      </c>
      <c r="D1310" t="str">
        <f>A1310&amp;VLOOKUP("key_separator", Keys!$B:$C, 2, FALSE)&amp;B1310&amp;VLOOKUP("key_separator", Keys!$B:$C, 2, FALSE)&amp;C1310</f>
        <v>MN|crude oil|production</v>
      </c>
      <c r="E1310" s="17">
        <v>0</v>
      </c>
      <c r="F1310" s="17">
        <v>0</v>
      </c>
      <c r="G1310" s="17">
        <v>0</v>
      </c>
      <c r="H1310" s="17">
        <v>0</v>
      </c>
      <c r="I1310" s="17">
        <v>0</v>
      </c>
      <c r="J1310" s="17">
        <v>0</v>
      </c>
      <c r="K1310" s="17">
        <v>0</v>
      </c>
      <c r="L1310" s="17">
        <v>0</v>
      </c>
      <c r="M1310" s="17">
        <v>0</v>
      </c>
      <c r="N1310" s="17">
        <v>0</v>
      </c>
      <c r="O1310" s="17">
        <v>0</v>
      </c>
      <c r="P1310" s="17">
        <v>0</v>
      </c>
      <c r="Q1310" s="17">
        <v>0</v>
      </c>
      <c r="R1310" s="17">
        <v>0</v>
      </c>
      <c r="S1310" s="17">
        <v>0</v>
      </c>
      <c r="T1310" s="17">
        <v>0</v>
      </c>
      <c r="U1310" s="17">
        <v>0</v>
      </c>
      <c r="V1310" s="17">
        <v>0</v>
      </c>
      <c r="W1310" s="17">
        <v>0</v>
      </c>
      <c r="X1310" s="17">
        <v>0</v>
      </c>
      <c r="Y1310" s="17">
        <v>0</v>
      </c>
      <c r="Z1310" s="17">
        <v>0</v>
      </c>
      <c r="AA1310" s="17">
        <v>0</v>
      </c>
      <c r="AB1310" s="17">
        <v>0</v>
      </c>
      <c r="AC1310" s="17">
        <v>0</v>
      </c>
      <c r="AD1310" s="17">
        <v>0</v>
      </c>
    </row>
    <row r="1311" spans="1:30" x14ac:dyDescent="0.25">
      <c r="A1311" t="s">
        <v>361</v>
      </c>
      <c r="B1311" t="s">
        <v>539</v>
      </c>
      <c r="C1311" t="s">
        <v>608</v>
      </c>
      <c r="D1311" t="str">
        <f>A1311&amp;VLOOKUP("key_separator", Keys!$B:$C, 2, FALSE)&amp;B1311&amp;VLOOKUP("key_separator", Keys!$B:$C, 2, FALSE)&amp;C1311</f>
        <v>MN|crude oil|imports</v>
      </c>
      <c r="E1311" s="17">
        <v>888164000000000</v>
      </c>
      <c r="F1311" s="17">
        <v>888164000000000</v>
      </c>
      <c r="G1311" s="17">
        <v>888164000000000</v>
      </c>
      <c r="H1311" s="17">
        <v>888164000000000</v>
      </c>
      <c r="I1311" s="17">
        <v>888164000000000</v>
      </c>
      <c r="J1311" s="17">
        <v>888164000000000</v>
      </c>
      <c r="K1311" s="17">
        <v>888164000000000</v>
      </c>
      <c r="L1311" s="17">
        <v>888164000000000</v>
      </c>
      <c r="M1311" s="17">
        <v>888164000000000</v>
      </c>
      <c r="N1311" s="17">
        <v>888164000000000</v>
      </c>
      <c r="O1311" s="17">
        <v>888164000000000</v>
      </c>
      <c r="P1311" s="17">
        <v>888164000000000</v>
      </c>
      <c r="Q1311" s="17">
        <v>888164000000000</v>
      </c>
      <c r="R1311" s="17">
        <v>888164000000000</v>
      </c>
      <c r="S1311" s="17">
        <v>888164000000000</v>
      </c>
      <c r="T1311" s="17">
        <v>888164000000000</v>
      </c>
      <c r="U1311" s="17">
        <v>888164000000000</v>
      </c>
      <c r="V1311" s="17">
        <v>888164000000000</v>
      </c>
      <c r="W1311" s="17">
        <v>888164000000000</v>
      </c>
      <c r="X1311" s="17">
        <v>888164000000000</v>
      </c>
      <c r="Y1311" s="17">
        <v>888164000000000</v>
      </c>
      <c r="Z1311" s="17">
        <v>888164000000000</v>
      </c>
      <c r="AA1311" s="17">
        <v>888164000000000</v>
      </c>
      <c r="AB1311" s="17">
        <v>888164000000000</v>
      </c>
      <c r="AC1311" s="17">
        <v>888164000000000</v>
      </c>
      <c r="AD1311" s="17">
        <v>888164000000000</v>
      </c>
    </row>
    <row r="1312" spans="1:30" x14ac:dyDescent="0.25">
      <c r="A1312" t="s">
        <v>361</v>
      </c>
      <c r="B1312" t="s">
        <v>539</v>
      </c>
      <c r="C1312" t="s">
        <v>610</v>
      </c>
      <c r="D1312" t="str">
        <f>A1312&amp;VLOOKUP("key_separator", Keys!$B:$C, 2, FALSE)&amp;B1312&amp;VLOOKUP("key_separator", Keys!$B:$C, 2, FALSE)&amp;C1312</f>
        <v>MN|crude oil|exports</v>
      </c>
      <c r="E1312" s="17">
        <v>0</v>
      </c>
      <c r="F1312" s="17">
        <v>0</v>
      </c>
      <c r="G1312" s="17">
        <v>0</v>
      </c>
      <c r="H1312" s="17">
        <v>0</v>
      </c>
      <c r="I1312" s="17">
        <v>0</v>
      </c>
      <c r="J1312" s="17">
        <v>0</v>
      </c>
      <c r="K1312" s="17">
        <v>0</v>
      </c>
      <c r="L1312" s="17">
        <v>0</v>
      </c>
      <c r="M1312" s="17">
        <v>0</v>
      </c>
      <c r="N1312" s="17">
        <v>0</v>
      </c>
      <c r="O1312" s="17">
        <v>0</v>
      </c>
      <c r="P1312" s="17">
        <v>0</v>
      </c>
      <c r="Q1312" s="17">
        <v>0</v>
      </c>
      <c r="R1312" s="17">
        <v>0</v>
      </c>
      <c r="S1312" s="17">
        <v>0</v>
      </c>
      <c r="T1312" s="17">
        <v>0</v>
      </c>
      <c r="U1312" s="17">
        <v>0</v>
      </c>
      <c r="V1312" s="17">
        <v>0</v>
      </c>
      <c r="W1312" s="17">
        <v>0</v>
      </c>
      <c r="X1312" s="17">
        <v>0</v>
      </c>
      <c r="Y1312" s="17">
        <v>0</v>
      </c>
      <c r="Z1312" s="17">
        <v>0</v>
      </c>
      <c r="AA1312" s="17">
        <v>0</v>
      </c>
      <c r="AB1312" s="17">
        <v>0</v>
      </c>
      <c r="AC1312" s="17">
        <v>0</v>
      </c>
      <c r="AD1312" s="17">
        <v>0</v>
      </c>
    </row>
    <row r="1313" spans="1:30" x14ac:dyDescent="0.25">
      <c r="A1313" t="s">
        <v>361</v>
      </c>
      <c r="B1313" t="s">
        <v>6635</v>
      </c>
      <c r="C1313" t="s">
        <v>605</v>
      </c>
      <c r="D1313" t="str">
        <f>A1313&amp;VLOOKUP("key_separator", Keys!$B:$C, 2, FALSE)&amp;B1313&amp;VLOOKUP("key_separator", Keys!$B:$C, 2, FALSE)&amp;C1313</f>
        <v>MN|heavy or residual fuel oil|production</v>
      </c>
      <c r="E1313" s="17">
        <v>17466600000000</v>
      </c>
      <c r="F1313" s="17">
        <v>17043200000000</v>
      </c>
      <c r="G1313" s="17">
        <v>17155200000000</v>
      </c>
      <c r="H1313" s="17">
        <v>17300000000000</v>
      </c>
      <c r="I1313" s="17">
        <v>17445200000000</v>
      </c>
      <c r="J1313" s="17">
        <v>17544900000000</v>
      </c>
      <c r="K1313" s="17">
        <v>17522300000000</v>
      </c>
      <c r="L1313" s="17">
        <v>17677700000000</v>
      </c>
      <c r="M1313" s="17">
        <v>17625900000000</v>
      </c>
      <c r="N1313" s="17">
        <v>17546700000000</v>
      </c>
      <c r="O1313" s="17">
        <v>17583900000000</v>
      </c>
      <c r="P1313" s="17">
        <v>17527200000000</v>
      </c>
      <c r="Q1313" s="17">
        <v>17538000000000</v>
      </c>
      <c r="R1313" s="17">
        <v>17636200000000</v>
      </c>
      <c r="S1313" s="17">
        <v>17526600000000</v>
      </c>
      <c r="T1313" s="17">
        <v>17674600000000</v>
      </c>
      <c r="U1313" s="17">
        <v>17730100000000</v>
      </c>
      <c r="V1313" s="17">
        <v>17787700000000</v>
      </c>
      <c r="W1313" s="17">
        <v>17790300000000</v>
      </c>
      <c r="X1313" s="17">
        <v>17767800000000</v>
      </c>
      <c r="Y1313" s="17">
        <v>17736700000000</v>
      </c>
      <c r="Z1313" s="17">
        <v>17603300000000</v>
      </c>
      <c r="AA1313" s="17">
        <v>17674700000000</v>
      </c>
      <c r="AB1313" s="17">
        <v>17637900000000</v>
      </c>
      <c r="AC1313" s="17">
        <v>17693500000000</v>
      </c>
      <c r="AD1313" s="17">
        <v>17608200000000</v>
      </c>
    </row>
    <row r="1314" spans="1:30" x14ac:dyDescent="0.25">
      <c r="A1314" t="s">
        <v>361</v>
      </c>
      <c r="B1314" t="s">
        <v>6635</v>
      </c>
      <c r="C1314" t="s">
        <v>608</v>
      </c>
      <c r="D1314" t="str">
        <f>A1314&amp;VLOOKUP("key_separator", Keys!$B:$C, 2, FALSE)&amp;B1314&amp;VLOOKUP("key_separator", Keys!$B:$C, 2, FALSE)&amp;C1314</f>
        <v>MN|heavy or residual fuel oil|imports</v>
      </c>
      <c r="E1314" s="17">
        <v>6873050000000</v>
      </c>
      <c r="F1314" s="17">
        <v>7803600000000</v>
      </c>
      <c r="G1314" s="17">
        <v>7935930000000</v>
      </c>
      <c r="H1314" s="17">
        <v>8034080000000</v>
      </c>
      <c r="I1314" s="17">
        <v>8347380000000</v>
      </c>
      <c r="J1314" s="17">
        <v>8711620000000</v>
      </c>
      <c r="K1314" s="17">
        <v>9150940000000</v>
      </c>
      <c r="L1314" s="17">
        <v>9402960000000</v>
      </c>
      <c r="M1314" s="17">
        <v>9789260000000</v>
      </c>
      <c r="N1314" s="17">
        <v>10087500000000</v>
      </c>
      <c r="O1314" s="17">
        <v>10323200000000</v>
      </c>
      <c r="P1314" s="17">
        <v>10597600000000</v>
      </c>
      <c r="Q1314" s="17">
        <v>10749800000000</v>
      </c>
      <c r="R1314" s="17">
        <v>10760200000000</v>
      </c>
      <c r="S1314" s="17">
        <v>10941900000000</v>
      </c>
      <c r="T1314" s="17">
        <v>10803900000000</v>
      </c>
      <c r="U1314" s="17">
        <v>10727400000000</v>
      </c>
      <c r="V1314" s="17">
        <v>10746000000000</v>
      </c>
      <c r="W1314" s="17">
        <v>10777100000000</v>
      </c>
      <c r="X1314" s="17">
        <v>10855900000000</v>
      </c>
      <c r="Y1314" s="17">
        <v>11061600000000</v>
      </c>
      <c r="Z1314" s="17">
        <v>11381800000000</v>
      </c>
      <c r="AA1314" s="17">
        <v>11473400000000</v>
      </c>
      <c r="AB1314" s="17">
        <v>11678000000000</v>
      </c>
      <c r="AC1314" s="17">
        <v>11822000000000</v>
      </c>
      <c r="AD1314" s="17">
        <v>12147500000000</v>
      </c>
    </row>
    <row r="1315" spans="1:30" x14ac:dyDescent="0.25">
      <c r="A1315" t="s">
        <v>361</v>
      </c>
      <c r="B1315" t="s">
        <v>6635</v>
      </c>
      <c r="C1315" t="s">
        <v>610</v>
      </c>
      <c r="D1315" t="str">
        <f>A1315&amp;VLOOKUP("key_separator", Keys!$B:$C, 2, FALSE)&amp;B1315&amp;VLOOKUP("key_separator", Keys!$B:$C, 2, FALSE)&amp;C1315</f>
        <v>MN|heavy or residual fuel oil|exports</v>
      </c>
      <c r="E1315" s="17">
        <v>0</v>
      </c>
      <c r="F1315" s="17">
        <v>0</v>
      </c>
      <c r="G1315" s="17">
        <v>0</v>
      </c>
      <c r="H1315" s="17">
        <v>0</v>
      </c>
      <c r="I1315" s="17">
        <v>0</v>
      </c>
      <c r="J1315" s="17">
        <v>0</v>
      </c>
      <c r="K1315" s="17">
        <v>0</v>
      </c>
      <c r="L1315" s="17">
        <v>0</v>
      </c>
      <c r="M1315" s="17">
        <v>0</v>
      </c>
      <c r="N1315" s="17">
        <v>0</v>
      </c>
      <c r="O1315" s="17">
        <v>0</v>
      </c>
      <c r="P1315" s="17">
        <v>0</v>
      </c>
      <c r="Q1315" s="17">
        <v>0</v>
      </c>
      <c r="R1315" s="17">
        <v>0</v>
      </c>
      <c r="S1315" s="17">
        <v>0</v>
      </c>
      <c r="T1315" s="17">
        <v>0</v>
      </c>
      <c r="U1315" s="17">
        <v>0</v>
      </c>
      <c r="V1315" s="17">
        <v>0</v>
      </c>
      <c r="W1315" s="17">
        <v>0</v>
      </c>
      <c r="X1315" s="17">
        <v>0</v>
      </c>
      <c r="Y1315" s="17">
        <v>0</v>
      </c>
      <c r="Z1315" s="17">
        <v>0</v>
      </c>
      <c r="AA1315" s="17">
        <v>0</v>
      </c>
      <c r="AB1315" s="17">
        <v>0</v>
      </c>
      <c r="AC1315" s="17">
        <v>0</v>
      </c>
      <c r="AD1315" s="17">
        <v>0</v>
      </c>
    </row>
    <row r="1316" spans="1:30" x14ac:dyDescent="0.25">
      <c r="A1316" t="s">
        <v>361</v>
      </c>
      <c r="B1316" t="s">
        <v>6622</v>
      </c>
      <c r="C1316" t="s">
        <v>605</v>
      </c>
      <c r="D1316" t="str">
        <f>A1316&amp;VLOOKUP("key_separator", Keys!$B:$C, 2, FALSE)&amp;B1316&amp;VLOOKUP("key_separator", Keys!$B:$C, 2, FALSE)&amp;C1316</f>
        <v>MN|LPG propane or butane|production</v>
      </c>
      <c r="E1316" s="17">
        <v>0</v>
      </c>
      <c r="F1316" s="17">
        <v>0</v>
      </c>
      <c r="G1316" s="17">
        <v>0</v>
      </c>
      <c r="H1316" s="17">
        <v>0</v>
      </c>
      <c r="I1316" s="17">
        <v>0</v>
      </c>
      <c r="J1316" s="17">
        <v>0</v>
      </c>
      <c r="K1316" s="17">
        <v>0</v>
      </c>
      <c r="L1316" s="17">
        <v>0</v>
      </c>
      <c r="M1316" s="17">
        <v>0</v>
      </c>
      <c r="N1316" s="17">
        <v>0</v>
      </c>
      <c r="O1316" s="17">
        <v>0</v>
      </c>
      <c r="P1316" s="17">
        <v>0</v>
      </c>
      <c r="Q1316" s="17">
        <v>0</v>
      </c>
      <c r="R1316" s="17">
        <v>0</v>
      </c>
      <c r="S1316" s="17">
        <v>0</v>
      </c>
      <c r="T1316" s="17">
        <v>0</v>
      </c>
      <c r="U1316" s="17">
        <v>0</v>
      </c>
      <c r="V1316" s="17">
        <v>0</v>
      </c>
      <c r="W1316" s="17">
        <v>0</v>
      </c>
      <c r="X1316" s="17">
        <v>0</v>
      </c>
      <c r="Y1316" s="17">
        <v>0</v>
      </c>
      <c r="Z1316" s="17">
        <v>0</v>
      </c>
      <c r="AA1316" s="17">
        <v>0</v>
      </c>
      <c r="AB1316" s="17">
        <v>0</v>
      </c>
      <c r="AC1316" s="17">
        <v>0</v>
      </c>
      <c r="AD1316" s="17">
        <v>0</v>
      </c>
    </row>
    <row r="1317" spans="1:30" x14ac:dyDescent="0.25">
      <c r="A1317" t="s">
        <v>361</v>
      </c>
      <c r="B1317" t="s">
        <v>6622</v>
      </c>
      <c r="C1317" t="s">
        <v>608</v>
      </c>
      <c r="D1317" t="str">
        <f>A1317&amp;VLOOKUP("key_separator", Keys!$B:$C, 2, FALSE)&amp;B1317&amp;VLOOKUP("key_separator", Keys!$B:$C, 2, FALSE)&amp;C1317</f>
        <v>MN|LPG propane or butane|imports</v>
      </c>
      <c r="E1317" s="17">
        <v>38846400000000</v>
      </c>
      <c r="F1317" s="17">
        <v>38175400000000</v>
      </c>
      <c r="G1317" s="17">
        <v>38624800000000</v>
      </c>
      <c r="H1317" s="17">
        <v>38688700000000</v>
      </c>
      <c r="I1317" s="17">
        <v>38413300000000</v>
      </c>
      <c r="J1317" s="17">
        <v>38207500000000</v>
      </c>
      <c r="K1317" s="17">
        <v>37894600000000</v>
      </c>
      <c r="L1317" s="17">
        <v>37818600000000</v>
      </c>
      <c r="M1317" s="17">
        <v>37492000000000</v>
      </c>
      <c r="N1317" s="17">
        <v>37290900000000</v>
      </c>
      <c r="O1317" s="17">
        <v>37124300000000</v>
      </c>
      <c r="P1317" s="17">
        <v>37003800000000</v>
      </c>
      <c r="Q1317" s="17">
        <v>36963900000000</v>
      </c>
      <c r="R1317" s="17">
        <v>36916800000000</v>
      </c>
      <c r="S1317" s="17">
        <v>36904400000000</v>
      </c>
      <c r="T1317" s="17">
        <v>36857500000000</v>
      </c>
      <c r="U1317" s="17">
        <v>36795000000000</v>
      </c>
      <c r="V1317" s="17">
        <v>36769700000000</v>
      </c>
      <c r="W1317" s="17">
        <v>36762200000000</v>
      </c>
      <c r="X1317" s="17">
        <v>36774400000000</v>
      </c>
      <c r="Y1317" s="17">
        <v>36823100000000</v>
      </c>
      <c r="Z1317" s="17">
        <v>36878600000000</v>
      </c>
      <c r="AA1317" s="17">
        <v>36931500000000</v>
      </c>
      <c r="AB1317" s="17">
        <v>36965800000000</v>
      </c>
      <c r="AC1317" s="17">
        <v>36966500000000</v>
      </c>
      <c r="AD1317" s="17">
        <v>37010600000000</v>
      </c>
    </row>
    <row r="1318" spans="1:30" x14ac:dyDescent="0.25">
      <c r="A1318" t="s">
        <v>361</v>
      </c>
      <c r="B1318" t="s">
        <v>6622</v>
      </c>
      <c r="C1318" t="s">
        <v>610</v>
      </c>
      <c r="D1318" t="str">
        <f>A1318&amp;VLOOKUP("key_separator", Keys!$B:$C, 2, FALSE)&amp;B1318&amp;VLOOKUP("key_separator", Keys!$B:$C, 2, FALSE)&amp;C1318</f>
        <v>MN|LPG propane or butane|exports</v>
      </c>
      <c r="E1318" s="17">
        <v>0</v>
      </c>
      <c r="F1318" s="17">
        <v>0</v>
      </c>
      <c r="G1318" s="17">
        <v>0</v>
      </c>
      <c r="H1318" s="17">
        <v>0</v>
      </c>
      <c r="I1318" s="17">
        <v>0</v>
      </c>
      <c r="J1318" s="17">
        <v>0</v>
      </c>
      <c r="K1318" s="17">
        <v>0</v>
      </c>
      <c r="L1318" s="17">
        <v>0</v>
      </c>
      <c r="M1318" s="17">
        <v>0</v>
      </c>
      <c r="N1318" s="17">
        <v>0</v>
      </c>
      <c r="O1318" s="17">
        <v>0</v>
      </c>
      <c r="P1318" s="17">
        <v>0</v>
      </c>
      <c r="Q1318" s="17">
        <v>0</v>
      </c>
      <c r="R1318" s="17">
        <v>0</v>
      </c>
      <c r="S1318" s="17">
        <v>0</v>
      </c>
      <c r="T1318" s="17">
        <v>0</v>
      </c>
      <c r="U1318" s="17">
        <v>0</v>
      </c>
      <c r="V1318" s="17">
        <v>0</v>
      </c>
      <c r="W1318" s="17">
        <v>0</v>
      </c>
      <c r="X1318" s="17">
        <v>0</v>
      </c>
      <c r="Y1318" s="17">
        <v>0</v>
      </c>
      <c r="Z1318" s="17">
        <v>0</v>
      </c>
      <c r="AA1318" s="17">
        <v>0</v>
      </c>
      <c r="AB1318" s="17">
        <v>0</v>
      </c>
      <c r="AC1318" s="17">
        <v>0</v>
      </c>
      <c r="AD1318" s="17">
        <v>0</v>
      </c>
    </row>
    <row r="1319" spans="1:30" x14ac:dyDescent="0.25">
      <c r="A1319" t="s">
        <v>361</v>
      </c>
      <c r="B1319" t="s">
        <v>6623</v>
      </c>
      <c r="C1319" t="s">
        <v>605</v>
      </c>
      <c r="D1319" t="str">
        <f>A1319&amp;VLOOKUP("key_separator", Keys!$B:$C, 2, FALSE)&amp;B1319&amp;VLOOKUP("key_separator", Keys!$B:$C, 2, FALSE)&amp;C1319</f>
        <v>MN|municipal solid waste|production</v>
      </c>
      <c r="E1319" s="17">
        <v>0</v>
      </c>
      <c r="F1319" s="17">
        <v>0</v>
      </c>
      <c r="G1319" s="17">
        <v>0</v>
      </c>
      <c r="H1319" s="17">
        <v>0</v>
      </c>
      <c r="I1319" s="17">
        <v>0</v>
      </c>
      <c r="J1319" s="17">
        <v>0</v>
      </c>
      <c r="K1319" s="17">
        <v>0</v>
      </c>
      <c r="L1319" s="17">
        <v>0</v>
      </c>
      <c r="M1319" s="17">
        <v>0</v>
      </c>
      <c r="N1319" s="17">
        <v>0</v>
      </c>
      <c r="O1319" s="17">
        <v>0</v>
      </c>
      <c r="P1319" s="17">
        <v>0</v>
      </c>
      <c r="Q1319" s="17">
        <v>0</v>
      </c>
      <c r="R1319" s="17">
        <v>0</v>
      </c>
      <c r="S1319" s="17">
        <v>0</v>
      </c>
      <c r="T1319" s="17">
        <v>0</v>
      </c>
      <c r="U1319" s="17">
        <v>0</v>
      </c>
      <c r="V1319" s="17">
        <v>0</v>
      </c>
      <c r="W1319" s="17">
        <v>0</v>
      </c>
      <c r="X1319" s="17">
        <v>0</v>
      </c>
      <c r="Y1319" s="17">
        <v>0</v>
      </c>
      <c r="Z1319" s="17">
        <v>0</v>
      </c>
      <c r="AA1319" s="17">
        <v>0</v>
      </c>
      <c r="AB1319" s="17">
        <v>0</v>
      </c>
      <c r="AC1319" s="17">
        <v>0</v>
      </c>
      <c r="AD1319" s="17">
        <v>0</v>
      </c>
    </row>
    <row r="1320" spans="1:30" x14ac:dyDescent="0.25">
      <c r="A1320" t="s">
        <v>361</v>
      </c>
      <c r="B1320" t="s">
        <v>6623</v>
      </c>
      <c r="C1320" t="s">
        <v>608</v>
      </c>
      <c r="D1320" t="str">
        <f>A1320&amp;VLOOKUP("key_separator", Keys!$B:$C, 2, FALSE)&amp;B1320&amp;VLOOKUP("key_separator", Keys!$B:$C, 2, FALSE)&amp;C1320</f>
        <v>MN|municipal solid waste|imports</v>
      </c>
      <c r="E1320" s="17">
        <v>7396850000000</v>
      </c>
      <c r="F1320" s="17">
        <v>13086900000000</v>
      </c>
      <c r="G1320" s="17">
        <v>9029300000000</v>
      </c>
      <c r="H1320" s="17">
        <v>8674360000000</v>
      </c>
      <c r="I1320" s="17">
        <v>8195450000000</v>
      </c>
      <c r="J1320" s="17">
        <v>7388910000000</v>
      </c>
      <c r="K1320" s="17">
        <v>7388830000000</v>
      </c>
      <c r="L1320" s="17">
        <v>6861260000000</v>
      </c>
      <c r="M1320" s="17">
        <v>6530900000000</v>
      </c>
      <c r="N1320" s="17">
        <v>5715730000000</v>
      </c>
      <c r="O1320" s="17">
        <v>3062290000000</v>
      </c>
      <c r="P1320" s="17">
        <v>2951890000000</v>
      </c>
      <c r="Q1320" s="17">
        <v>2952520000000</v>
      </c>
      <c r="R1320" s="17">
        <v>2910510000000</v>
      </c>
      <c r="S1320" s="17">
        <v>2862040000000</v>
      </c>
      <c r="T1320" s="17">
        <v>2395680000000</v>
      </c>
      <c r="U1320" s="17">
        <v>2597890000000</v>
      </c>
      <c r="V1320" s="17">
        <v>2684590000000</v>
      </c>
      <c r="W1320" s="17">
        <v>2437440000000</v>
      </c>
      <c r="X1320" s="17">
        <v>1977950000000</v>
      </c>
      <c r="Y1320" s="17">
        <v>2091030000000</v>
      </c>
      <c r="Z1320" s="17">
        <v>2181280000000</v>
      </c>
      <c r="AA1320" s="17">
        <v>2267330000000</v>
      </c>
      <c r="AB1320" s="17">
        <v>2037260000000</v>
      </c>
      <c r="AC1320" s="17">
        <v>1775710000000</v>
      </c>
      <c r="AD1320" s="17">
        <v>1500800000000</v>
      </c>
    </row>
    <row r="1321" spans="1:30" x14ac:dyDescent="0.25">
      <c r="A1321" t="s">
        <v>361</v>
      </c>
      <c r="B1321" t="s">
        <v>6623</v>
      </c>
      <c r="C1321" t="s">
        <v>610</v>
      </c>
      <c r="D1321" t="str">
        <f>A1321&amp;VLOOKUP("key_separator", Keys!$B:$C, 2, FALSE)&amp;B1321&amp;VLOOKUP("key_separator", Keys!$B:$C, 2, FALSE)&amp;C1321</f>
        <v>MN|municipal solid waste|exports</v>
      </c>
      <c r="E1321" s="17">
        <v>0</v>
      </c>
      <c r="F1321" s="17">
        <v>0</v>
      </c>
      <c r="G1321" s="17">
        <v>0</v>
      </c>
      <c r="H1321" s="17">
        <v>0</v>
      </c>
      <c r="I1321" s="17">
        <v>0</v>
      </c>
      <c r="J1321" s="17">
        <v>0</v>
      </c>
      <c r="K1321" s="17">
        <v>0</v>
      </c>
      <c r="L1321" s="17">
        <v>0</v>
      </c>
      <c r="M1321" s="17">
        <v>0</v>
      </c>
      <c r="N1321" s="17">
        <v>0</v>
      </c>
      <c r="O1321" s="17">
        <v>0</v>
      </c>
      <c r="P1321" s="17">
        <v>0</v>
      </c>
      <c r="Q1321" s="17">
        <v>0</v>
      </c>
      <c r="R1321" s="17">
        <v>0</v>
      </c>
      <c r="S1321" s="17">
        <v>0</v>
      </c>
      <c r="T1321" s="17">
        <v>0</v>
      </c>
      <c r="U1321" s="17">
        <v>0</v>
      </c>
      <c r="V1321" s="17">
        <v>0</v>
      </c>
      <c r="W1321" s="17">
        <v>0</v>
      </c>
      <c r="X1321" s="17">
        <v>0</v>
      </c>
      <c r="Y1321" s="17">
        <v>0</v>
      </c>
      <c r="Z1321" s="17">
        <v>0</v>
      </c>
      <c r="AA1321" s="17">
        <v>0</v>
      </c>
      <c r="AB1321" s="17">
        <v>0</v>
      </c>
      <c r="AC1321" s="17">
        <v>0</v>
      </c>
      <c r="AD1321" s="17">
        <v>0</v>
      </c>
    </row>
    <row r="1322" spans="1:30" x14ac:dyDescent="0.25">
      <c r="A1322" t="s">
        <v>361</v>
      </c>
      <c r="B1322" t="s">
        <v>629</v>
      </c>
      <c r="C1322" t="s">
        <v>605</v>
      </c>
      <c r="D1322" t="str">
        <f>A1322&amp;VLOOKUP("key_separator", Keys!$B:$C, 2, FALSE)&amp;B1322&amp;VLOOKUP("key_separator", Keys!$B:$C, 2, FALSE)&amp;C1322</f>
        <v>MN|hydrogen|production</v>
      </c>
      <c r="E1322" s="17">
        <v>24792600000000</v>
      </c>
      <c r="F1322" s="17">
        <v>23545400000000</v>
      </c>
      <c r="G1322" s="17">
        <v>23499700000000</v>
      </c>
      <c r="H1322" s="17">
        <v>23529900000000</v>
      </c>
      <c r="I1322" s="17">
        <v>23762000000000</v>
      </c>
      <c r="J1322" s="17">
        <v>23710300000000</v>
      </c>
      <c r="K1322" s="17">
        <v>23439100000000</v>
      </c>
      <c r="L1322" s="17">
        <v>23377900000000</v>
      </c>
      <c r="M1322" s="17">
        <v>23491300000000</v>
      </c>
      <c r="N1322" s="17">
        <v>23974500000000</v>
      </c>
      <c r="O1322" s="17">
        <v>24203700000000</v>
      </c>
      <c r="P1322" s="17">
        <v>24268000000000</v>
      </c>
      <c r="Q1322" s="17">
        <v>24702300000000</v>
      </c>
      <c r="R1322" s="17">
        <v>24927600000000</v>
      </c>
      <c r="S1322" s="17">
        <v>25112000000000</v>
      </c>
      <c r="T1322" s="17">
        <v>25142400000000</v>
      </c>
      <c r="U1322" s="17">
        <v>25297000000000</v>
      </c>
      <c r="V1322" s="17">
        <v>25409700000000</v>
      </c>
      <c r="W1322" s="17">
        <v>25645700000000</v>
      </c>
      <c r="X1322" s="17">
        <v>26159800000000</v>
      </c>
      <c r="Y1322" s="17">
        <v>26507300000000</v>
      </c>
      <c r="Z1322" s="17">
        <v>26691600000000</v>
      </c>
      <c r="AA1322" s="17">
        <v>26959300000000</v>
      </c>
      <c r="AB1322" s="17">
        <v>27134500000000</v>
      </c>
      <c r="AC1322" s="17">
        <v>27270300000000</v>
      </c>
      <c r="AD1322" s="17">
        <v>27427500000000</v>
      </c>
    </row>
    <row r="1323" spans="1:30" x14ac:dyDescent="0.25">
      <c r="A1323" t="s">
        <v>361</v>
      </c>
      <c r="B1323" t="s">
        <v>629</v>
      </c>
      <c r="C1323" t="s">
        <v>608</v>
      </c>
      <c r="D1323" t="str">
        <f>A1323&amp;VLOOKUP("key_separator", Keys!$B:$C, 2, FALSE)&amp;B1323&amp;VLOOKUP("key_separator", Keys!$B:$C, 2, FALSE)&amp;C1323</f>
        <v>MN|hydrogen|imports</v>
      </c>
      <c r="E1323" s="17">
        <v>0</v>
      </c>
      <c r="F1323" s="17">
        <v>804900000000</v>
      </c>
      <c r="G1323" s="17">
        <v>850600000000</v>
      </c>
      <c r="H1323" s="17">
        <v>820717000000</v>
      </c>
      <c r="I1323" s="17">
        <v>589881000000</v>
      </c>
      <c r="J1323" s="17">
        <v>644441000000</v>
      </c>
      <c r="K1323" s="17">
        <v>919456000000</v>
      </c>
      <c r="L1323" s="17">
        <v>985452000000</v>
      </c>
      <c r="M1323" s="17">
        <v>878118000000</v>
      </c>
      <c r="N1323" s="17">
        <v>402629000000</v>
      </c>
      <c r="O1323" s="17">
        <v>183089000000</v>
      </c>
      <c r="P1323" s="17">
        <v>128810000000</v>
      </c>
      <c r="Q1323" s="17">
        <v>0</v>
      </c>
      <c r="R1323" s="17">
        <v>0</v>
      </c>
      <c r="S1323" s="17">
        <v>59167500000</v>
      </c>
      <c r="T1323" s="17">
        <v>2186380000000</v>
      </c>
      <c r="U1323" s="17">
        <v>2926590000000</v>
      </c>
      <c r="V1323" s="17">
        <v>2896000000000</v>
      </c>
      <c r="W1323" s="17">
        <v>2417360000000</v>
      </c>
      <c r="X1323" s="17">
        <v>4761640000000</v>
      </c>
      <c r="Y1323" s="17">
        <v>4761530000000</v>
      </c>
      <c r="Z1323" s="17">
        <v>5259050000000</v>
      </c>
      <c r="AA1323" s="17">
        <v>5651850000000</v>
      </c>
      <c r="AB1323" s="17">
        <v>5545930000000</v>
      </c>
      <c r="AC1323" s="17">
        <v>6237210000000</v>
      </c>
      <c r="AD1323" s="17">
        <v>6996830000000</v>
      </c>
    </row>
    <row r="1324" spans="1:30" x14ac:dyDescent="0.25">
      <c r="A1324" t="s">
        <v>361</v>
      </c>
      <c r="B1324" t="s">
        <v>629</v>
      </c>
      <c r="C1324" t="s">
        <v>610</v>
      </c>
      <c r="D1324" t="str">
        <f>A1324&amp;VLOOKUP("key_separator", Keys!$B:$C, 2, FALSE)&amp;B1324&amp;VLOOKUP("key_separator", Keys!$B:$C, 2, FALSE)&amp;C1324</f>
        <v>MN|hydrogen|exports</v>
      </c>
      <c r="E1324" s="17">
        <v>441920000000</v>
      </c>
      <c r="F1324" s="17">
        <v>0</v>
      </c>
      <c r="G1324" s="17">
        <v>0</v>
      </c>
      <c r="H1324" s="17">
        <v>0</v>
      </c>
      <c r="I1324" s="17">
        <v>0</v>
      </c>
      <c r="J1324" s="17">
        <v>0</v>
      </c>
      <c r="K1324" s="17">
        <v>0</v>
      </c>
      <c r="L1324" s="17">
        <v>0</v>
      </c>
      <c r="M1324" s="17">
        <v>0</v>
      </c>
      <c r="N1324" s="17">
        <v>0</v>
      </c>
      <c r="O1324" s="17">
        <v>0</v>
      </c>
      <c r="P1324" s="17">
        <v>0</v>
      </c>
      <c r="Q1324" s="17">
        <v>100000000000</v>
      </c>
      <c r="R1324" s="17">
        <v>0</v>
      </c>
      <c r="S1324" s="17">
        <v>0</v>
      </c>
      <c r="T1324" s="17">
        <v>0</v>
      </c>
      <c r="U1324" s="17">
        <v>0</v>
      </c>
      <c r="V1324" s="17">
        <v>0</v>
      </c>
      <c r="W1324" s="17">
        <v>0</v>
      </c>
      <c r="X1324" s="17">
        <v>0</v>
      </c>
      <c r="Y1324" s="17">
        <v>0</v>
      </c>
      <c r="Z1324" s="17">
        <v>0</v>
      </c>
      <c r="AA1324" s="17">
        <v>0</v>
      </c>
      <c r="AB1324" s="17">
        <v>0</v>
      </c>
      <c r="AC1324" s="17">
        <v>0</v>
      </c>
      <c r="AD1324" s="17">
        <v>0</v>
      </c>
    </row>
    <row r="1325" spans="1:30" x14ac:dyDescent="0.25">
      <c r="A1325" t="s">
        <v>367</v>
      </c>
      <c r="B1325" t="s">
        <v>6629</v>
      </c>
      <c r="C1325" t="s">
        <v>605</v>
      </c>
      <c r="D1325" t="str">
        <f>A1325&amp;VLOOKUP("key_separator", Keys!$B:$C, 2, FALSE)&amp;B1325&amp;VLOOKUP("key_separator", Keys!$B:$C, 2, FALSE)&amp;C1325</f>
        <v>MO|electricity|production</v>
      </c>
      <c r="E1325" s="17">
        <v>0</v>
      </c>
      <c r="F1325" s="17">
        <v>0</v>
      </c>
      <c r="G1325" s="17">
        <v>0</v>
      </c>
      <c r="H1325" s="17">
        <v>0</v>
      </c>
      <c r="I1325" s="17">
        <v>0</v>
      </c>
      <c r="J1325" s="17">
        <v>0</v>
      </c>
      <c r="K1325" s="17">
        <v>0</v>
      </c>
      <c r="L1325" s="17">
        <v>0</v>
      </c>
      <c r="M1325" s="17">
        <v>0</v>
      </c>
      <c r="N1325" s="17">
        <v>0</v>
      </c>
      <c r="O1325" s="17">
        <v>0</v>
      </c>
      <c r="P1325" s="17">
        <v>0</v>
      </c>
      <c r="Q1325" s="17">
        <v>0</v>
      </c>
      <c r="R1325" s="17">
        <v>0</v>
      </c>
      <c r="S1325" s="17">
        <v>0</v>
      </c>
      <c r="T1325" s="17">
        <v>0</v>
      </c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0</v>
      </c>
      <c r="AA1325" s="17">
        <v>0</v>
      </c>
      <c r="AB1325" s="17">
        <v>0</v>
      </c>
      <c r="AC1325" s="17">
        <v>0</v>
      </c>
      <c r="AD1325" s="17">
        <v>0</v>
      </c>
    </row>
    <row r="1326" spans="1:30" x14ac:dyDescent="0.25">
      <c r="A1326" t="s">
        <v>367</v>
      </c>
      <c r="B1326" t="s">
        <v>6629</v>
      </c>
      <c r="C1326" t="s">
        <v>608</v>
      </c>
      <c r="D1326" t="str">
        <f>A1326&amp;VLOOKUP("key_separator", Keys!$B:$C, 2, FALSE)&amp;B1326&amp;VLOOKUP("key_separator", Keys!$B:$C, 2, FALSE)&amp;C1326</f>
        <v>MO|electricity|imports</v>
      </c>
      <c r="E1326" s="17">
        <v>0</v>
      </c>
      <c r="F1326" s="17">
        <v>0</v>
      </c>
      <c r="G1326" s="17">
        <v>0</v>
      </c>
      <c r="H1326" s="17">
        <v>0</v>
      </c>
      <c r="I1326" s="17">
        <v>0</v>
      </c>
      <c r="J1326" s="17">
        <v>0</v>
      </c>
      <c r="K1326" s="17">
        <v>0</v>
      </c>
      <c r="L1326" s="17">
        <v>0</v>
      </c>
      <c r="M1326" s="17">
        <v>0</v>
      </c>
      <c r="N1326" s="17">
        <v>0</v>
      </c>
      <c r="O1326" s="17">
        <v>0</v>
      </c>
      <c r="P1326" s="17">
        <v>0</v>
      </c>
      <c r="Q1326" s="17">
        <v>0</v>
      </c>
      <c r="R1326" s="17">
        <v>0</v>
      </c>
      <c r="S1326" s="17">
        <v>0</v>
      </c>
      <c r="T1326" s="17">
        <v>0</v>
      </c>
      <c r="U1326" s="17">
        <v>0</v>
      </c>
      <c r="V1326" s="17">
        <v>0</v>
      </c>
      <c r="W1326" s="17">
        <v>0</v>
      </c>
      <c r="X1326" s="17">
        <v>0</v>
      </c>
      <c r="Y1326" s="17">
        <v>0</v>
      </c>
      <c r="Z1326" s="17">
        <v>0</v>
      </c>
      <c r="AA1326" s="17">
        <v>0</v>
      </c>
      <c r="AB1326" s="17">
        <v>0</v>
      </c>
      <c r="AC1326" s="17">
        <v>0</v>
      </c>
      <c r="AD1326" s="17">
        <v>0</v>
      </c>
    </row>
    <row r="1327" spans="1:30" x14ac:dyDescent="0.25">
      <c r="A1327" t="s">
        <v>367</v>
      </c>
      <c r="B1327" t="s">
        <v>6629</v>
      </c>
      <c r="C1327" t="s">
        <v>610</v>
      </c>
      <c r="D1327" t="str">
        <f>A1327&amp;VLOOKUP("key_separator", Keys!$B:$C, 2, FALSE)&amp;B1327&amp;VLOOKUP("key_separator", Keys!$B:$C, 2, FALSE)&amp;C1327</f>
        <v>MO|electricity|exports</v>
      </c>
      <c r="E1327" s="17">
        <v>0</v>
      </c>
      <c r="F1327" s="17">
        <v>0</v>
      </c>
      <c r="G1327" s="17">
        <v>0</v>
      </c>
      <c r="H1327" s="17">
        <v>0</v>
      </c>
      <c r="I1327" s="17">
        <v>0</v>
      </c>
      <c r="J1327" s="17">
        <v>0</v>
      </c>
      <c r="K1327" s="17">
        <v>0</v>
      </c>
      <c r="L1327" s="17">
        <v>0</v>
      </c>
      <c r="M1327" s="17">
        <v>0</v>
      </c>
      <c r="N1327" s="17">
        <v>0</v>
      </c>
      <c r="O1327" s="17">
        <v>0</v>
      </c>
      <c r="P1327" s="17">
        <v>0</v>
      </c>
      <c r="Q1327" s="17">
        <v>0</v>
      </c>
      <c r="R1327" s="17">
        <v>0</v>
      </c>
      <c r="S1327" s="17">
        <v>0</v>
      </c>
      <c r="T1327" s="17">
        <v>0</v>
      </c>
      <c r="U1327" s="17">
        <v>0</v>
      </c>
      <c r="V1327" s="17">
        <v>0</v>
      </c>
      <c r="W1327" s="17">
        <v>0</v>
      </c>
      <c r="X1327" s="17">
        <v>0</v>
      </c>
      <c r="Y1327" s="17">
        <v>0</v>
      </c>
      <c r="Z1327" s="17">
        <v>0</v>
      </c>
      <c r="AA1327" s="17">
        <v>0</v>
      </c>
      <c r="AB1327" s="17">
        <v>0</v>
      </c>
      <c r="AC1327" s="17">
        <v>0</v>
      </c>
      <c r="AD1327" s="17">
        <v>0</v>
      </c>
    </row>
    <row r="1328" spans="1:30" x14ac:dyDescent="0.25">
      <c r="A1328" t="s">
        <v>367</v>
      </c>
      <c r="B1328" t="s">
        <v>6610</v>
      </c>
      <c r="C1328" t="s">
        <v>605</v>
      </c>
      <c r="D1328" t="str">
        <f>A1328&amp;VLOOKUP("key_separator", Keys!$B:$C, 2, FALSE)&amp;B1328&amp;VLOOKUP("key_separator", Keys!$B:$C, 2, FALSE)&amp;C1328</f>
        <v>MO|hard coal|production</v>
      </c>
      <c r="E1328" s="17">
        <v>3019940000000</v>
      </c>
      <c r="F1328" s="17">
        <v>3003690000000</v>
      </c>
      <c r="G1328" s="17">
        <v>2561430000000</v>
      </c>
      <c r="H1328" s="17">
        <v>2405360000000</v>
      </c>
      <c r="I1328" s="17">
        <v>2318110000000</v>
      </c>
      <c r="J1328" s="17">
        <v>2357350000000</v>
      </c>
      <c r="K1328" s="17">
        <v>2247560000000</v>
      </c>
      <c r="L1328" s="17">
        <v>2214000000000</v>
      </c>
      <c r="M1328" s="17">
        <v>2286750000000</v>
      </c>
      <c r="N1328" s="17">
        <v>2050070000000</v>
      </c>
      <c r="O1328" s="17">
        <v>2053320000000</v>
      </c>
      <c r="P1328" s="17">
        <v>2061760000000</v>
      </c>
      <c r="Q1328" s="17">
        <v>1888110000000</v>
      </c>
      <c r="R1328" s="17">
        <v>1914590000000</v>
      </c>
      <c r="S1328" s="17">
        <v>1865430000000</v>
      </c>
      <c r="T1328" s="17">
        <v>1770840000000</v>
      </c>
      <c r="U1328" s="17">
        <v>1731810000000</v>
      </c>
      <c r="V1328" s="17">
        <v>1898590000000</v>
      </c>
      <c r="W1328" s="17">
        <v>1925530000000</v>
      </c>
      <c r="X1328" s="17">
        <v>1911550000000</v>
      </c>
      <c r="Y1328" s="17">
        <v>1920350000000</v>
      </c>
      <c r="Z1328" s="17">
        <v>1986900000000</v>
      </c>
      <c r="AA1328" s="17">
        <v>2073090000000</v>
      </c>
      <c r="AB1328" s="17">
        <v>2144790000000</v>
      </c>
      <c r="AC1328" s="17">
        <v>2248050000000</v>
      </c>
      <c r="AD1328" s="17">
        <v>2233640000000</v>
      </c>
    </row>
    <row r="1329" spans="1:30" x14ac:dyDescent="0.25">
      <c r="A1329" t="s">
        <v>367</v>
      </c>
      <c r="B1329" t="s">
        <v>6610</v>
      </c>
      <c r="C1329" t="s">
        <v>608</v>
      </c>
      <c r="D1329" t="str">
        <f>A1329&amp;VLOOKUP("key_separator", Keys!$B:$C, 2, FALSE)&amp;B1329&amp;VLOOKUP("key_separator", Keys!$B:$C, 2, FALSE)&amp;C1329</f>
        <v>MO|hard coal|imports</v>
      </c>
      <c r="E1329" s="17">
        <v>478873000000000</v>
      </c>
      <c r="F1329" s="17">
        <v>502949000000000</v>
      </c>
      <c r="G1329" s="17">
        <v>495756000000000</v>
      </c>
      <c r="H1329" s="17">
        <v>493089000000000</v>
      </c>
      <c r="I1329" s="17">
        <v>496400000000000</v>
      </c>
      <c r="J1329" s="17">
        <v>501682000000000</v>
      </c>
      <c r="K1329" s="17">
        <v>499794000000000</v>
      </c>
      <c r="L1329" s="17">
        <v>497366000000000</v>
      </c>
      <c r="M1329" s="17">
        <v>495926000000000</v>
      </c>
      <c r="N1329" s="17">
        <v>495806000000000</v>
      </c>
      <c r="O1329" s="17">
        <v>495858000000000</v>
      </c>
      <c r="P1329" s="17">
        <v>497081000000000</v>
      </c>
      <c r="Q1329" s="17">
        <v>496990000000000</v>
      </c>
      <c r="R1329" s="17">
        <v>496513000000000</v>
      </c>
      <c r="S1329" s="17">
        <v>495773000000000</v>
      </c>
      <c r="T1329" s="17">
        <v>493994000000000</v>
      </c>
      <c r="U1329" s="17">
        <v>491086000000000</v>
      </c>
      <c r="V1329" s="17">
        <v>487177000000000</v>
      </c>
      <c r="W1329" s="17">
        <v>482379000000000</v>
      </c>
      <c r="X1329" s="17">
        <v>476929000000000</v>
      </c>
      <c r="Y1329" s="17">
        <v>471323000000000</v>
      </c>
      <c r="Z1329" s="17">
        <v>465385000000000</v>
      </c>
      <c r="AA1329" s="17">
        <v>459759000000000</v>
      </c>
      <c r="AB1329" s="17">
        <v>452875000000000</v>
      </c>
      <c r="AC1329" s="17">
        <v>445793000000000</v>
      </c>
      <c r="AD1329" s="17">
        <v>439395000000000</v>
      </c>
    </row>
    <row r="1330" spans="1:30" x14ac:dyDescent="0.25">
      <c r="A1330" t="s">
        <v>367</v>
      </c>
      <c r="B1330" t="s">
        <v>6610</v>
      </c>
      <c r="C1330" t="s">
        <v>610</v>
      </c>
      <c r="D1330" t="str">
        <f>A1330&amp;VLOOKUP("key_separator", Keys!$B:$C, 2, FALSE)&amp;B1330&amp;VLOOKUP("key_separator", Keys!$B:$C, 2, FALSE)&amp;C1330</f>
        <v>MO|hard coal|exports</v>
      </c>
      <c r="E1330" s="17">
        <v>2151330000000</v>
      </c>
      <c r="F1330" s="17">
        <v>2139760000000</v>
      </c>
      <c r="G1330" s="17">
        <v>1824700000000</v>
      </c>
      <c r="H1330" s="17">
        <v>1713520000000</v>
      </c>
      <c r="I1330" s="17">
        <v>1651370000000</v>
      </c>
      <c r="J1330" s="17">
        <v>1679320000000</v>
      </c>
      <c r="K1330" s="17">
        <v>1601110000000</v>
      </c>
      <c r="L1330" s="17">
        <v>1577200000000</v>
      </c>
      <c r="M1330" s="17">
        <v>1629030000000</v>
      </c>
      <c r="N1330" s="17">
        <v>1460420000000</v>
      </c>
      <c r="O1330" s="17">
        <v>1462740000000</v>
      </c>
      <c r="P1330" s="17">
        <v>1468750000000</v>
      </c>
      <c r="Q1330" s="17">
        <v>1345040000000</v>
      </c>
      <c r="R1330" s="17">
        <v>1363910000000</v>
      </c>
      <c r="S1330" s="17">
        <v>1328890000000</v>
      </c>
      <c r="T1330" s="17">
        <v>1261510000000</v>
      </c>
      <c r="U1330" s="17">
        <v>1233700000000</v>
      </c>
      <c r="V1330" s="17">
        <v>1352510000000</v>
      </c>
      <c r="W1330" s="17">
        <v>1371710000000</v>
      </c>
      <c r="X1330" s="17">
        <v>1361740000000</v>
      </c>
      <c r="Y1330" s="17">
        <v>1368020000000</v>
      </c>
      <c r="Z1330" s="17">
        <v>1415420000000</v>
      </c>
      <c r="AA1330" s="17">
        <v>1476820000000</v>
      </c>
      <c r="AB1330" s="17">
        <v>1527900000000</v>
      </c>
      <c r="AC1330" s="17">
        <v>1601460000000</v>
      </c>
      <c r="AD1330" s="17">
        <v>1591190000000</v>
      </c>
    </row>
    <row r="1331" spans="1:30" x14ac:dyDescent="0.25">
      <c r="A1331" t="s">
        <v>367</v>
      </c>
      <c r="B1331" t="s">
        <v>6611</v>
      </c>
      <c r="C1331" t="s">
        <v>605</v>
      </c>
      <c r="D1331" t="str">
        <f>A1331&amp;VLOOKUP("key_separator", Keys!$B:$C, 2, FALSE)&amp;B1331&amp;VLOOKUP("key_separator", Keys!$B:$C, 2, FALSE)&amp;C1331</f>
        <v>MO|natural gas|production</v>
      </c>
      <c r="E1331" s="17">
        <v>1037000000</v>
      </c>
      <c r="F1331" s="17">
        <v>940219000</v>
      </c>
      <c r="G1331" s="17">
        <v>854792000</v>
      </c>
      <c r="H1331" s="17">
        <v>801535000</v>
      </c>
      <c r="I1331" s="17">
        <v>751601000</v>
      </c>
      <c r="J1331" s="17">
        <v>730890000</v>
      </c>
      <c r="K1331" s="17">
        <v>800017000</v>
      </c>
      <c r="L1331" s="17">
        <v>871577000</v>
      </c>
      <c r="M1331" s="17">
        <v>928615000</v>
      </c>
      <c r="N1331" s="17">
        <v>1018580000</v>
      </c>
      <c r="O1331" s="17">
        <v>1097270000</v>
      </c>
      <c r="P1331" s="17">
        <v>1165630000</v>
      </c>
      <c r="Q1331" s="17">
        <v>1227800000</v>
      </c>
      <c r="R1331" s="17">
        <v>1268090000</v>
      </c>
      <c r="S1331" s="17">
        <v>1369770000</v>
      </c>
      <c r="T1331" s="17">
        <v>1462220000</v>
      </c>
      <c r="U1331" s="17">
        <v>1530700000</v>
      </c>
      <c r="V1331" s="17">
        <v>1562990000</v>
      </c>
      <c r="W1331" s="17">
        <v>1594790000</v>
      </c>
      <c r="X1331" s="17">
        <v>1616580000</v>
      </c>
      <c r="Y1331" s="17">
        <v>1616470000</v>
      </c>
      <c r="Z1331" s="17">
        <v>1615570000</v>
      </c>
      <c r="AA1331" s="17">
        <v>1607920000</v>
      </c>
      <c r="AB1331" s="17">
        <v>1606250000</v>
      </c>
      <c r="AC1331" s="17">
        <v>1593060000</v>
      </c>
      <c r="AD1331" s="17">
        <v>1570890000</v>
      </c>
    </row>
    <row r="1332" spans="1:30" x14ac:dyDescent="0.25">
      <c r="A1332" t="s">
        <v>367</v>
      </c>
      <c r="B1332" t="s">
        <v>6611</v>
      </c>
      <c r="C1332" t="s">
        <v>608</v>
      </c>
      <c r="D1332" t="str">
        <f>A1332&amp;VLOOKUP("key_separator", Keys!$B:$C, 2, FALSE)&amp;B1332&amp;VLOOKUP("key_separator", Keys!$B:$C, 2, FALSE)&amp;C1332</f>
        <v>MO|natural gas|imports</v>
      </c>
      <c r="E1332" s="17">
        <v>934978000000000</v>
      </c>
      <c r="F1332" s="17">
        <v>829436000000000</v>
      </c>
      <c r="G1332" s="17">
        <v>782158000000000</v>
      </c>
      <c r="H1332" s="17">
        <v>750910000000000</v>
      </c>
      <c r="I1332" s="17">
        <v>717184000000000</v>
      </c>
      <c r="J1332" s="17">
        <v>698818000000000</v>
      </c>
      <c r="K1332" s="17">
        <v>737996000000000</v>
      </c>
      <c r="L1332" s="17">
        <v>780369000000000</v>
      </c>
      <c r="M1332" s="17">
        <v>813752000000000</v>
      </c>
      <c r="N1332" s="17">
        <v>867885000000000</v>
      </c>
      <c r="O1332" s="17">
        <v>915110000000000</v>
      </c>
      <c r="P1332" s="17">
        <v>955901000000000</v>
      </c>
      <c r="Q1332" s="17">
        <v>993032000000000</v>
      </c>
      <c r="R1332" s="17">
        <v>1016840000000000</v>
      </c>
      <c r="S1332" s="17">
        <v>1078720000000000</v>
      </c>
      <c r="T1332" s="17">
        <v>1134840000000000</v>
      </c>
      <c r="U1332" s="17">
        <v>1176240000000000</v>
      </c>
      <c r="V1332" s="17">
        <v>1195890000000000</v>
      </c>
      <c r="W1332" s="17">
        <v>1215360000000000</v>
      </c>
      <c r="X1332" s="17">
        <v>1228860000000000</v>
      </c>
      <c r="Y1332" s="17">
        <v>1228340000000000</v>
      </c>
      <c r="Z1332" s="17">
        <v>1227120000000000</v>
      </c>
      <c r="AA1332" s="17">
        <v>1221310000000000</v>
      </c>
      <c r="AB1332" s="17">
        <v>1219500000000000</v>
      </c>
      <c r="AC1332" s="17">
        <v>1210610000000000</v>
      </c>
      <c r="AD1332" s="17">
        <v>1196130000000000</v>
      </c>
    </row>
    <row r="1333" spans="1:30" x14ac:dyDescent="0.25">
      <c r="A1333" t="s">
        <v>367</v>
      </c>
      <c r="B1333" t="s">
        <v>6611</v>
      </c>
      <c r="C1333" t="s">
        <v>610</v>
      </c>
      <c r="D1333" t="str">
        <f>A1333&amp;VLOOKUP("key_separator", Keys!$B:$C, 2, FALSE)&amp;B1333&amp;VLOOKUP("key_separator", Keys!$B:$C, 2, FALSE)&amp;C1333</f>
        <v>MO|natural gas|exports</v>
      </c>
      <c r="E1333" s="17">
        <v>640112000000000</v>
      </c>
      <c r="F1333" s="17">
        <v>580372000000000</v>
      </c>
      <c r="G1333" s="17">
        <v>527640000000000</v>
      </c>
      <c r="H1333" s="17">
        <v>494766000000000</v>
      </c>
      <c r="I1333" s="17">
        <v>463943000000000</v>
      </c>
      <c r="J1333" s="17">
        <v>451159000000000</v>
      </c>
      <c r="K1333" s="17">
        <v>493829000000000</v>
      </c>
      <c r="L1333" s="17">
        <v>538001000000000</v>
      </c>
      <c r="M1333" s="17">
        <v>573209000000000</v>
      </c>
      <c r="N1333" s="17">
        <v>628743000000000</v>
      </c>
      <c r="O1333" s="17">
        <v>677315000000000</v>
      </c>
      <c r="P1333" s="17">
        <v>719515000000000</v>
      </c>
      <c r="Q1333" s="17">
        <v>757886000000000</v>
      </c>
      <c r="R1333" s="17">
        <v>782757000000000</v>
      </c>
      <c r="S1333" s="17">
        <v>845520000000000</v>
      </c>
      <c r="T1333" s="17">
        <v>902590000000000</v>
      </c>
      <c r="U1333" s="17">
        <v>944857000000000</v>
      </c>
      <c r="V1333" s="17">
        <v>964792000000000</v>
      </c>
      <c r="W1333" s="17">
        <v>984423000000000</v>
      </c>
      <c r="X1333" s="17">
        <v>997872000000000</v>
      </c>
      <c r="Y1333" s="17">
        <v>997803000000000</v>
      </c>
      <c r="Z1333" s="17">
        <v>997247000000000</v>
      </c>
      <c r="AA1333" s="17">
        <v>992528000000000</v>
      </c>
      <c r="AB1333" s="17">
        <v>991497000000000</v>
      </c>
      <c r="AC1333" s="17">
        <v>983354000000000</v>
      </c>
      <c r="AD1333" s="17">
        <v>969666000000000</v>
      </c>
    </row>
    <row r="1334" spans="1:30" x14ac:dyDescent="0.25">
      <c r="A1334" t="s">
        <v>367</v>
      </c>
      <c r="B1334" t="s">
        <v>626</v>
      </c>
      <c r="C1334" t="s">
        <v>605</v>
      </c>
      <c r="D1334" t="str">
        <f>A1334&amp;VLOOKUP("key_separator", Keys!$B:$C, 2, FALSE)&amp;B1334&amp;VLOOKUP("key_separator", Keys!$B:$C, 2, FALSE)&amp;C1334</f>
        <v>MO|nuclear|production</v>
      </c>
      <c r="E1334" s="17">
        <v>0</v>
      </c>
      <c r="F1334" s="17">
        <v>0</v>
      </c>
      <c r="G1334" s="17">
        <v>0</v>
      </c>
      <c r="H1334" s="17">
        <v>0</v>
      </c>
      <c r="I1334" s="17">
        <v>0</v>
      </c>
      <c r="J1334" s="17">
        <v>0</v>
      </c>
      <c r="K1334" s="17">
        <v>0</v>
      </c>
      <c r="L1334" s="17">
        <v>0</v>
      </c>
      <c r="M1334" s="17">
        <v>0</v>
      </c>
      <c r="N1334" s="17">
        <v>0</v>
      </c>
      <c r="O1334" s="17">
        <v>0</v>
      </c>
      <c r="P1334" s="17">
        <v>0</v>
      </c>
      <c r="Q1334" s="17">
        <v>0</v>
      </c>
      <c r="R1334" s="17">
        <v>0</v>
      </c>
      <c r="S1334" s="17">
        <v>0</v>
      </c>
      <c r="T1334" s="17">
        <v>0</v>
      </c>
      <c r="U1334" s="17">
        <v>0</v>
      </c>
      <c r="V1334" s="17">
        <v>0</v>
      </c>
      <c r="W1334" s="17">
        <v>0</v>
      </c>
      <c r="X1334" s="17">
        <v>0</v>
      </c>
      <c r="Y1334" s="17">
        <v>0</v>
      </c>
      <c r="Z1334" s="17">
        <v>0</v>
      </c>
      <c r="AA1334" s="17">
        <v>0</v>
      </c>
      <c r="AB1334" s="17">
        <v>0</v>
      </c>
      <c r="AC1334" s="17">
        <v>0</v>
      </c>
      <c r="AD1334" s="17">
        <v>0</v>
      </c>
    </row>
    <row r="1335" spans="1:30" x14ac:dyDescent="0.25">
      <c r="A1335" t="s">
        <v>367</v>
      </c>
      <c r="B1335" t="s">
        <v>626</v>
      </c>
      <c r="C1335" t="s">
        <v>608</v>
      </c>
      <c r="D1335" t="str">
        <f>A1335&amp;VLOOKUP("key_separator", Keys!$B:$C, 2, FALSE)&amp;B1335&amp;VLOOKUP("key_separator", Keys!$B:$C, 2, FALSE)&amp;C1335</f>
        <v>MO|nuclear|imports</v>
      </c>
      <c r="E1335" s="17">
        <v>74311600000000</v>
      </c>
      <c r="F1335" s="17">
        <v>92115500000000</v>
      </c>
      <c r="G1335" s="17">
        <v>92115500000000</v>
      </c>
      <c r="H1335" s="17">
        <v>92115500000000</v>
      </c>
      <c r="I1335" s="17">
        <v>92115500000000</v>
      </c>
      <c r="J1335" s="17">
        <v>92115500000000</v>
      </c>
      <c r="K1335" s="17">
        <v>92115500000000</v>
      </c>
      <c r="L1335" s="17">
        <v>92115500000000</v>
      </c>
      <c r="M1335" s="17">
        <v>92115500000000</v>
      </c>
      <c r="N1335" s="17">
        <v>92115500000000</v>
      </c>
      <c r="O1335" s="17">
        <v>92115500000000</v>
      </c>
      <c r="P1335" s="17">
        <v>92115500000000</v>
      </c>
      <c r="Q1335" s="17">
        <v>92115500000000</v>
      </c>
      <c r="R1335" s="17">
        <v>92115500000000</v>
      </c>
      <c r="S1335" s="17">
        <v>92115500000000</v>
      </c>
      <c r="T1335" s="17">
        <v>92115500000000</v>
      </c>
      <c r="U1335" s="17">
        <v>92115500000000</v>
      </c>
      <c r="V1335" s="17">
        <v>92115500000000</v>
      </c>
      <c r="W1335" s="17">
        <v>92115500000000</v>
      </c>
      <c r="X1335" s="17">
        <v>92115500000000</v>
      </c>
      <c r="Y1335" s="17">
        <v>92115500000000</v>
      </c>
      <c r="Z1335" s="17">
        <v>92115500000000</v>
      </c>
      <c r="AA1335" s="17">
        <v>92115500000000</v>
      </c>
      <c r="AB1335" s="17">
        <v>92115500000000</v>
      </c>
      <c r="AC1335" s="17">
        <v>92115500000000</v>
      </c>
      <c r="AD1335" s="17">
        <v>92115500000000</v>
      </c>
    </row>
    <row r="1336" spans="1:30" x14ac:dyDescent="0.25">
      <c r="A1336" t="s">
        <v>367</v>
      </c>
      <c r="B1336" t="s">
        <v>626</v>
      </c>
      <c r="C1336" t="s">
        <v>610</v>
      </c>
      <c r="D1336" t="str">
        <f>A1336&amp;VLOOKUP("key_separator", Keys!$B:$C, 2, FALSE)&amp;B1336&amp;VLOOKUP("key_separator", Keys!$B:$C, 2, FALSE)&amp;C1336</f>
        <v>MO|nuclear|exports</v>
      </c>
      <c r="E1336" s="17">
        <v>0</v>
      </c>
      <c r="F1336" s="17">
        <v>0</v>
      </c>
      <c r="G1336" s="17">
        <v>0</v>
      </c>
      <c r="H1336" s="17">
        <v>0</v>
      </c>
      <c r="I1336" s="17">
        <v>0</v>
      </c>
      <c r="J1336" s="17">
        <v>0</v>
      </c>
      <c r="K1336" s="17">
        <v>0</v>
      </c>
      <c r="L1336" s="17">
        <v>0</v>
      </c>
      <c r="M1336" s="17">
        <v>0</v>
      </c>
      <c r="N1336" s="17">
        <v>0</v>
      </c>
      <c r="O1336" s="17">
        <v>0</v>
      </c>
      <c r="P1336" s="17">
        <v>0</v>
      </c>
      <c r="Q1336" s="17">
        <v>0</v>
      </c>
      <c r="R1336" s="17">
        <v>0</v>
      </c>
      <c r="S1336" s="17">
        <v>0</v>
      </c>
      <c r="T1336" s="17">
        <v>0</v>
      </c>
      <c r="U1336" s="17">
        <v>0</v>
      </c>
      <c r="V1336" s="17">
        <v>0</v>
      </c>
      <c r="W1336" s="17">
        <v>0</v>
      </c>
      <c r="X1336" s="17">
        <v>0</v>
      </c>
      <c r="Y1336" s="17">
        <v>0</v>
      </c>
      <c r="Z1336" s="17">
        <v>0</v>
      </c>
      <c r="AA1336" s="17">
        <v>0</v>
      </c>
      <c r="AB1336" s="17">
        <v>0</v>
      </c>
      <c r="AC1336" s="17">
        <v>0</v>
      </c>
      <c r="AD1336" s="17">
        <v>0</v>
      </c>
    </row>
    <row r="1337" spans="1:30" x14ac:dyDescent="0.25">
      <c r="A1337" t="s">
        <v>367</v>
      </c>
      <c r="B1337" t="s">
        <v>6630</v>
      </c>
      <c r="C1337" t="s">
        <v>605</v>
      </c>
      <c r="D1337" t="str">
        <f>A1337&amp;VLOOKUP("key_separator", Keys!$B:$C, 2, FALSE)&amp;B1337&amp;VLOOKUP("key_separator", Keys!$B:$C, 2, FALSE)&amp;C1337</f>
        <v>MO|hydro|production</v>
      </c>
      <c r="E1337" s="17">
        <v>0</v>
      </c>
      <c r="F1337" s="17">
        <v>0</v>
      </c>
      <c r="G1337" s="17">
        <v>0</v>
      </c>
      <c r="H1337" s="17">
        <v>0</v>
      </c>
      <c r="I1337" s="17">
        <v>0</v>
      </c>
      <c r="J1337" s="17">
        <v>0</v>
      </c>
      <c r="K1337" s="17">
        <v>0</v>
      </c>
      <c r="L1337" s="17">
        <v>0</v>
      </c>
      <c r="M1337" s="17">
        <v>0</v>
      </c>
      <c r="N1337" s="17">
        <v>0</v>
      </c>
      <c r="O1337" s="17">
        <v>0</v>
      </c>
      <c r="P1337" s="17">
        <v>0</v>
      </c>
      <c r="Q1337" s="17">
        <v>0</v>
      </c>
      <c r="R1337" s="17">
        <v>0</v>
      </c>
      <c r="S1337" s="17">
        <v>0</v>
      </c>
      <c r="T1337" s="17">
        <v>0</v>
      </c>
      <c r="U1337" s="17">
        <v>0</v>
      </c>
      <c r="V1337" s="17">
        <v>0</v>
      </c>
      <c r="W1337" s="17">
        <v>0</v>
      </c>
      <c r="X1337" s="17">
        <v>0</v>
      </c>
      <c r="Y1337" s="17">
        <v>0</v>
      </c>
      <c r="Z1337" s="17">
        <v>0</v>
      </c>
      <c r="AA1337" s="17">
        <v>0</v>
      </c>
      <c r="AB1337" s="17">
        <v>0</v>
      </c>
      <c r="AC1337" s="17">
        <v>0</v>
      </c>
      <c r="AD1337" s="17">
        <v>0</v>
      </c>
    </row>
    <row r="1338" spans="1:30" x14ac:dyDescent="0.25">
      <c r="A1338" t="s">
        <v>367</v>
      </c>
      <c r="B1338" t="s">
        <v>6630</v>
      </c>
      <c r="C1338" t="s">
        <v>608</v>
      </c>
      <c r="D1338" t="str">
        <f>A1338&amp;VLOOKUP("key_separator", Keys!$B:$C, 2, FALSE)&amp;B1338&amp;VLOOKUP("key_separator", Keys!$B:$C, 2, FALSE)&amp;C1338</f>
        <v>MO|hydro|imports</v>
      </c>
      <c r="E1338" s="17">
        <v>0</v>
      </c>
      <c r="F1338" s="17">
        <v>0</v>
      </c>
      <c r="G1338" s="17">
        <v>0</v>
      </c>
      <c r="H1338" s="17">
        <v>0</v>
      </c>
      <c r="I1338" s="17">
        <v>0</v>
      </c>
      <c r="J1338" s="17">
        <v>0</v>
      </c>
      <c r="K1338" s="17">
        <v>0</v>
      </c>
      <c r="L1338" s="17">
        <v>0</v>
      </c>
      <c r="M1338" s="17">
        <v>0</v>
      </c>
      <c r="N1338" s="17">
        <v>0</v>
      </c>
      <c r="O1338" s="17">
        <v>0</v>
      </c>
      <c r="P1338" s="17">
        <v>0</v>
      </c>
      <c r="Q1338" s="17">
        <v>0</v>
      </c>
      <c r="R1338" s="17">
        <v>0</v>
      </c>
      <c r="S1338" s="17">
        <v>0</v>
      </c>
      <c r="T1338" s="17">
        <v>0</v>
      </c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0</v>
      </c>
      <c r="AA1338" s="17">
        <v>0</v>
      </c>
      <c r="AB1338" s="17">
        <v>0</v>
      </c>
      <c r="AC1338" s="17">
        <v>0</v>
      </c>
      <c r="AD1338" s="17">
        <v>0</v>
      </c>
    </row>
    <row r="1339" spans="1:30" x14ac:dyDescent="0.25">
      <c r="A1339" t="s">
        <v>367</v>
      </c>
      <c r="B1339" t="s">
        <v>6630</v>
      </c>
      <c r="C1339" t="s">
        <v>610</v>
      </c>
      <c r="D1339" t="str">
        <f>A1339&amp;VLOOKUP("key_separator", Keys!$B:$C, 2, FALSE)&amp;B1339&amp;VLOOKUP("key_separator", Keys!$B:$C, 2, FALSE)&amp;C1339</f>
        <v>MO|hydro|exports</v>
      </c>
      <c r="E1339" s="17">
        <v>0</v>
      </c>
      <c r="F1339" s="17">
        <v>0</v>
      </c>
      <c r="G1339" s="17">
        <v>0</v>
      </c>
      <c r="H1339" s="17">
        <v>0</v>
      </c>
      <c r="I1339" s="17">
        <v>0</v>
      </c>
      <c r="J1339" s="17">
        <v>0</v>
      </c>
      <c r="K1339" s="17">
        <v>0</v>
      </c>
      <c r="L1339" s="17">
        <v>0</v>
      </c>
      <c r="M1339" s="17">
        <v>0</v>
      </c>
      <c r="N1339" s="17">
        <v>0</v>
      </c>
      <c r="O1339" s="17">
        <v>0</v>
      </c>
      <c r="P1339" s="17">
        <v>0</v>
      </c>
      <c r="Q1339" s="17">
        <v>0</v>
      </c>
      <c r="R1339" s="17">
        <v>0</v>
      </c>
      <c r="S1339" s="17">
        <v>0</v>
      </c>
      <c r="T1339" s="17">
        <v>0</v>
      </c>
      <c r="U1339" s="17">
        <v>0</v>
      </c>
      <c r="V1339" s="17">
        <v>0</v>
      </c>
      <c r="W1339" s="17">
        <v>0</v>
      </c>
      <c r="X1339" s="17">
        <v>0</v>
      </c>
      <c r="Y1339" s="17">
        <v>0</v>
      </c>
      <c r="Z1339" s="17">
        <v>0</v>
      </c>
      <c r="AA1339" s="17">
        <v>0</v>
      </c>
      <c r="AB1339" s="17">
        <v>0</v>
      </c>
      <c r="AC1339" s="17">
        <v>0</v>
      </c>
      <c r="AD1339" s="17">
        <v>0</v>
      </c>
    </row>
    <row r="1340" spans="1:30" x14ac:dyDescent="0.25">
      <c r="A1340" t="s">
        <v>367</v>
      </c>
      <c r="B1340" t="s">
        <v>6631</v>
      </c>
      <c r="C1340" t="s">
        <v>605</v>
      </c>
      <c r="D1340" t="str">
        <f>A1340&amp;VLOOKUP("key_separator", Keys!$B:$C, 2, FALSE)&amp;B1340&amp;VLOOKUP("key_separator", Keys!$B:$C, 2, FALSE)&amp;C1340</f>
        <v>MO|wind|production</v>
      </c>
      <c r="E1340" s="17">
        <v>0</v>
      </c>
      <c r="F1340" s="17">
        <v>0</v>
      </c>
      <c r="G1340" s="17">
        <v>0</v>
      </c>
      <c r="H1340" s="17">
        <v>0</v>
      </c>
      <c r="I1340" s="17">
        <v>0</v>
      </c>
      <c r="J1340" s="17">
        <v>0</v>
      </c>
      <c r="K1340" s="17">
        <v>0</v>
      </c>
      <c r="L1340" s="17">
        <v>0</v>
      </c>
      <c r="M1340" s="17">
        <v>0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7">
        <v>0</v>
      </c>
      <c r="U1340" s="17">
        <v>0</v>
      </c>
      <c r="V1340" s="17">
        <v>0</v>
      </c>
      <c r="W1340" s="17">
        <v>0</v>
      </c>
      <c r="X1340" s="17">
        <v>0</v>
      </c>
      <c r="Y1340" s="17">
        <v>0</v>
      </c>
      <c r="Z1340" s="17">
        <v>0</v>
      </c>
      <c r="AA1340" s="17">
        <v>0</v>
      </c>
      <c r="AB1340" s="17">
        <v>0</v>
      </c>
      <c r="AC1340" s="17">
        <v>0</v>
      </c>
      <c r="AD1340" s="17">
        <v>0</v>
      </c>
    </row>
    <row r="1341" spans="1:30" x14ac:dyDescent="0.25">
      <c r="A1341" t="s">
        <v>367</v>
      </c>
      <c r="B1341" t="s">
        <v>6631</v>
      </c>
      <c r="C1341" t="s">
        <v>608</v>
      </c>
      <c r="D1341" t="str">
        <f>A1341&amp;VLOOKUP("key_separator", Keys!$B:$C, 2, FALSE)&amp;B1341&amp;VLOOKUP("key_separator", Keys!$B:$C, 2, FALSE)&amp;C1341</f>
        <v>MO|wind|imports</v>
      </c>
      <c r="E1341" s="17">
        <v>0</v>
      </c>
      <c r="F1341" s="17">
        <v>0</v>
      </c>
      <c r="G1341" s="17">
        <v>0</v>
      </c>
      <c r="H1341" s="17">
        <v>0</v>
      </c>
      <c r="I1341" s="17">
        <v>0</v>
      </c>
      <c r="J1341" s="17">
        <v>0</v>
      </c>
      <c r="K1341" s="17">
        <v>0</v>
      </c>
      <c r="L1341" s="17">
        <v>0</v>
      </c>
      <c r="M1341" s="17">
        <v>0</v>
      </c>
      <c r="N1341" s="17">
        <v>0</v>
      </c>
      <c r="O1341" s="17">
        <v>0</v>
      </c>
      <c r="P1341" s="17">
        <v>0</v>
      </c>
      <c r="Q1341" s="17">
        <v>0</v>
      </c>
      <c r="R1341" s="17">
        <v>0</v>
      </c>
      <c r="S1341" s="17">
        <v>0</v>
      </c>
      <c r="T1341" s="17">
        <v>0</v>
      </c>
      <c r="U1341" s="17">
        <v>0</v>
      </c>
      <c r="V1341" s="17">
        <v>0</v>
      </c>
      <c r="W1341" s="17">
        <v>0</v>
      </c>
      <c r="X1341" s="17">
        <v>0</v>
      </c>
      <c r="Y1341" s="17">
        <v>0</v>
      </c>
      <c r="Z1341" s="17">
        <v>0</v>
      </c>
      <c r="AA1341" s="17">
        <v>0</v>
      </c>
      <c r="AB1341" s="17">
        <v>0</v>
      </c>
      <c r="AC1341" s="17">
        <v>0</v>
      </c>
      <c r="AD1341" s="17">
        <v>0</v>
      </c>
    </row>
    <row r="1342" spans="1:30" x14ac:dyDescent="0.25">
      <c r="A1342" t="s">
        <v>367</v>
      </c>
      <c r="B1342" t="s">
        <v>6631</v>
      </c>
      <c r="C1342" t="s">
        <v>610</v>
      </c>
      <c r="D1342" t="str">
        <f>A1342&amp;VLOOKUP("key_separator", Keys!$B:$C, 2, FALSE)&amp;B1342&amp;VLOOKUP("key_separator", Keys!$B:$C, 2, FALSE)&amp;C1342</f>
        <v>MO|wind|exports</v>
      </c>
      <c r="E1342" s="17">
        <v>0</v>
      </c>
      <c r="F1342" s="17">
        <v>0</v>
      </c>
      <c r="G1342" s="17">
        <v>0</v>
      </c>
      <c r="H1342" s="17">
        <v>0</v>
      </c>
      <c r="I1342" s="17">
        <v>0</v>
      </c>
      <c r="J1342" s="17">
        <v>0</v>
      </c>
      <c r="K1342" s="17">
        <v>0</v>
      </c>
      <c r="L1342" s="17">
        <v>0</v>
      </c>
      <c r="M1342" s="17">
        <v>0</v>
      </c>
      <c r="N1342" s="17">
        <v>0</v>
      </c>
      <c r="O1342" s="17">
        <v>0</v>
      </c>
      <c r="P1342" s="17">
        <v>0</v>
      </c>
      <c r="Q1342" s="17">
        <v>0</v>
      </c>
      <c r="R1342" s="17">
        <v>0</v>
      </c>
      <c r="S1342" s="17">
        <v>0</v>
      </c>
      <c r="T1342" s="17">
        <v>0</v>
      </c>
      <c r="U1342" s="17">
        <v>0</v>
      </c>
      <c r="V1342" s="17">
        <v>0</v>
      </c>
      <c r="W1342" s="17">
        <v>0</v>
      </c>
      <c r="X1342" s="17">
        <v>0</v>
      </c>
      <c r="Y1342" s="17">
        <v>0</v>
      </c>
      <c r="Z1342" s="17">
        <v>0</v>
      </c>
      <c r="AA1342" s="17">
        <v>0</v>
      </c>
      <c r="AB1342" s="17">
        <v>0</v>
      </c>
      <c r="AC1342" s="17">
        <v>0</v>
      </c>
      <c r="AD1342" s="17">
        <v>0</v>
      </c>
    </row>
    <row r="1343" spans="1:30" x14ac:dyDescent="0.25">
      <c r="A1343" t="s">
        <v>367</v>
      </c>
      <c r="B1343" t="s">
        <v>6632</v>
      </c>
      <c r="C1343" t="s">
        <v>605</v>
      </c>
      <c r="D1343" t="str">
        <f>A1343&amp;VLOOKUP("key_separator", Keys!$B:$C, 2, FALSE)&amp;B1343&amp;VLOOKUP("key_separator", Keys!$B:$C, 2, FALSE)&amp;C1343</f>
        <v>MO|solar|production</v>
      </c>
      <c r="E1343" s="17">
        <v>0</v>
      </c>
      <c r="F1343" s="17">
        <v>0</v>
      </c>
      <c r="G1343" s="17">
        <v>0</v>
      </c>
      <c r="H1343" s="17">
        <v>0</v>
      </c>
      <c r="I1343" s="17">
        <v>0</v>
      </c>
      <c r="J1343" s="17">
        <v>0</v>
      </c>
      <c r="K1343" s="17">
        <v>0</v>
      </c>
      <c r="L1343" s="17">
        <v>0</v>
      </c>
      <c r="M1343" s="17">
        <v>0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7">
        <v>0</v>
      </c>
      <c r="U1343" s="17">
        <v>0</v>
      </c>
      <c r="V1343" s="17">
        <v>0</v>
      </c>
      <c r="W1343" s="17">
        <v>0</v>
      </c>
      <c r="X1343" s="17">
        <v>0</v>
      </c>
      <c r="Y1343" s="17">
        <v>0</v>
      </c>
      <c r="Z1343" s="17">
        <v>0</v>
      </c>
      <c r="AA1343" s="17">
        <v>0</v>
      </c>
      <c r="AB1343" s="17">
        <v>0</v>
      </c>
      <c r="AC1343" s="17">
        <v>0</v>
      </c>
      <c r="AD1343" s="17">
        <v>0</v>
      </c>
    </row>
    <row r="1344" spans="1:30" x14ac:dyDescent="0.25">
      <c r="A1344" t="s">
        <v>367</v>
      </c>
      <c r="B1344" t="s">
        <v>6632</v>
      </c>
      <c r="C1344" t="s">
        <v>608</v>
      </c>
      <c r="D1344" t="str">
        <f>A1344&amp;VLOOKUP("key_separator", Keys!$B:$C, 2, FALSE)&amp;B1344&amp;VLOOKUP("key_separator", Keys!$B:$C, 2, FALSE)&amp;C1344</f>
        <v>MO|solar|imports</v>
      </c>
      <c r="E1344" s="17">
        <v>0</v>
      </c>
      <c r="F1344" s="17">
        <v>0</v>
      </c>
      <c r="G1344" s="17">
        <v>0</v>
      </c>
      <c r="H1344" s="17">
        <v>0</v>
      </c>
      <c r="I1344" s="17">
        <v>0</v>
      </c>
      <c r="J1344" s="17">
        <v>0</v>
      </c>
      <c r="K1344" s="17">
        <v>0</v>
      </c>
      <c r="L1344" s="17">
        <v>0</v>
      </c>
      <c r="M1344" s="17">
        <v>0</v>
      </c>
      <c r="N1344" s="17">
        <v>0</v>
      </c>
      <c r="O1344" s="17">
        <v>0</v>
      </c>
      <c r="P1344" s="17">
        <v>0</v>
      </c>
      <c r="Q1344" s="17">
        <v>0</v>
      </c>
      <c r="R1344" s="17">
        <v>0</v>
      </c>
      <c r="S1344" s="17">
        <v>0</v>
      </c>
      <c r="T1344" s="17">
        <v>0</v>
      </c>
      <c r="U1344" s="17">
        <v>0</v>
      </c>
      <c r="V1344" s="17">
        <v>0</v>
      </c>
      <c r="W1344" s="17">
        <v>0</v>
      </c>
      <c r="X1344" s="17">
        <v>0</v>
      </c>
      <c r="Y1344" s="17">
        <v>0</v>
      </c>
      <c r="Z1344" s="17">
        <v>0</v>
      </c>
      <c r="AA1344" s="17">
        <v>0</v>
      </c>
      <c r="AB1344" s="17">
        <v>0</v>
      </c>
      <c r="AC1344" s="17">
        <v>0</v>
      </c>
      <c r="AD1344" s="17">
        <v>0</v>
      </c>
    </row>
    <row r="1345" spans="1:30" x14ac:dyDescent="0.25">
      <c r="A1345" t="s">
        <v>367</v>
      </c>
      <c r="B1345" t="s">
        <v>6632</v>
      </c>
      <c r="C1345" t="s">
        <v>610</v>
      </c>
      <c r="D1345" t="str">
        <f>A1345&amp;VLOOKUP("key_separator", Keys!$B:$C, 2, FALSE)&amp;B1345&amp;VLOOKUP("key_separator", Keys!$B:$C, 2, FALSE)&amp;C1345</f>
        <v>MO|solar|exports</v>
      </c>
      <c r="E1345" s="17">
        <v>0</v>
      </c>
      <c r="F1345" s="17">
        <v>0</v>
      </c>
      <c r="G1345" s="17">
        <v>0</v>
      </c>
      <c r="H1345" s="17">
        <v>0</v>
      </c>
      <c r="I1345" s="17">
        <v>0</v>
      </c>
      <c r="J1345" s="17">
        <v>0</v>
      </c>
      <c r="K1345" s="17">
        <v>0</v>
      </c>
      <c r="L1345" s="17">
        <v>0</v>
      </c>
      <c r="M1345" s="17">
        <v>0</v>
      </c>
      <c r="N1345" s="17">
        <v>0</v>
      </c>
      <c r="O1345" s="17">
        <v>0</v>
      </c>
      <c r="P1345" s="17">
        <v>0</v>
      </c>
      <c r="Q1345" s="17">
        <v>0</v>
      </c>
      <c r="R1345" s="17">
        <v>0</v>
      </c>
      <c r="S1345" s="17">
        <v>0</v>
      </c>
      <c r="T1345" s="17">
        <v>0</v>
      </c>
      <c r="U1345" s="17">
        <v>0</v>
      </c>
      <c r="V1345" s="17">
        <v>0</v>
      </c>
      <c r="W1345" s="17">
        <v>0</v>
      </c>
      <c r="X1345" s="17">
        <v>0</v>
      </c>
      <c r="Y1345" s="17">
        <v>0</v>
      </c>
      <c r="Z1345" s="17">
        <v>0</v>
      </c>
      <c r="AA1345" s="17">
        <v>0</v>
      </c>
      <c r="AB1345" s="17">
        <v>0</v>
      </c>
      <c r="AC1345" s="17">
        <v>0</v>
      </c>
      <c r="AD1345" s="17">
        <v>0</v>
      </c>
    </row>
    <row r="1346" spans="1:30" x14ac:dyDescent="0.25">
      <c r="A1346" t="s">
        <v>367</v>
      </c>
      <c r="B1346" t="s">
        <v>6615</v>
      </c>
      <c r="C1346" t="s">
        <v>605</v>
      </c>
      <c r="D1346" t="str">
        <f>A1346&amp;VLOOKUP("key_separator", Keys!$B:$C, 2, FALSE)&amp;B1346&amp;VLOOKUP("key_separator", Keys!$B:$C, 2, FALSE)&amp;C1346</f>
        <v>MO|biomass|production</v>
      </c>
      <c r="E1346" s="17">
        <v>272000000000</v>
      </c>
      <c r="F1346" s="17">
        <v>272000000000</v>
      </c>
      <c r="G1346" s="17">
        <v>272000000000</v>
      </c>
      <c r="H1346" s="17">
        <v>272000000000</v>
      </c>
      <c r="I1346" s="17">
        <v>272000000000</v>
      </c>
      <c r="J1346" s="17">
        <v>272000000000</v>
      </c>
      <c r="K1346" s="17">
        <v>272000000000</v>
      </c>
      <c r="L1346" s="17">
        <v>272000000000</v>
      </c>
      <c r="M1346" s="17">
        <v>272000000000</v>
      </c>
      <c r="N1346" s="17">
        <v>272000000000</v>
      </c>
      <c r="O1346" s="17">
        <v>272000000000</v>
      </c>
      <c r="P1346" s="17">
        <v>272000000000</v>
      </c>
      <c r="Q1346" s="17">
        <v>272000000000</v>
      </c>
      <c r="R1346" s="17">
        <v>272000000000</v>
      </c>
      <c r="S1346" s="17">
        <v>272000000000</v>
      </c>
      <c r="T1346" s="17">
        <v>272000000000</v>
      </c>
      <c r="U1346" s="17">
        <v>272000000000</v>
      </c>
      <c r="V1346" s="17">
        <v>272000000000</v>
      </c>
      <c r="W1346" s="17">
        <v>272000000000</v>
      </c>
      <c r="X1346" s="17">
        <v>272000000000</v>
      </c>
      <c r="Y1346" s="17">
        <v>272000000000</v>
      </c>
      <c r="Z1346" s="17">
        <v>272000000000</v>
      </c>
      <c r="AA1346" s="17">
        <v>272000000000</v>
      </c>
      <c r="AB1346" s="17">
        <v>272000000000</v>
      </c>
      <c r="AC1346" s="17">
        <v>272000000000</v>
      </c>
      <c r="AD1346" s="17">
        <v>272000000000</v>
      </c>
    </row>
    <row r="1347" spans="1:30" x14ac:dyDescent="0.25">
      <c r="A1347" t="s">
        <v>367</v>
      </c>
      <c r="B1347" t="s">
        <v>6615</v>
      </c>
      <c r="C1347" t="s">
        <v>608</v>
      </c>
      <c r="D1347" t="str">
        <f>A1347&amp;VLOOKUP("key_separator", Keys!$B:$C, 2, FALSE)&amp;B1347&amp;VLOOKUP("key_separator", Keys!$B:$C, 2, FALSE)&amp;C1347</f>
        <v>MO|biomass|imports</v>
      </c>
      <c r="E1347" s="17">
        <v>14796600000000</v>
      </c>
      <c r="F1347" s="17">
        <v>14251000000000</v>
      </c>
      <c r="G1347" s="17">
        <v>14069100000000</v>
      </c>
      <c r="H1347" s="17">
        <v>13895400000000</v>
      </c>
      <c r="I1347" s="17">
        <v>13726100000000</v>
      </c>
      <c r="J1347" s="17">
        <v>13504200000000</v>
      </c>
      <c r="K1347" s="17">
        <v>13296900000000</v>
      </c>
      <c r="L1347" s="17">
        <v>13116900000000</v>
      </c>
      <c r="M1347" s="17">
        <v>13015900000000</v>
      </c>
      <c r="N1347" s="17">
        <v>12893700000000</v>
      </c>
      <c r="O1347" s="17">
        <v>12784000000000</v>
      </c>
      <c r="P1347" s="17">
        <v>12671900000000</v>
      </c>
      <c r="Q1347" s="17">
        <v>12520400000000</v>
      </c>
      <c r="R1347" s="17">
        <v>12472500000000</v>
      </c>
      <c r="S1347" s="17">
        <v>12419500000000</v>
      </c>
      <c r="T1347" s="17">
        <v>12360500000000</v>
      </c>
      <c r="U1347" s="17">
        <v>12302300000000</v>
      </c>
      <c r="V1347" s="17">
        <v>12253800000000</v>
      </c>
      <c r="W1347" s="17">
        <v>12210200000000</v>
      </c>
      <c r="X1347" s="17">
        <v>12172300000000</v>
      </c>
      <c r="Y1347" s="17">
        <v>12141800000000</v>
      </c>
      <c r="Z1347" s="17">
        <v>12116800000000</v>
      </c>
      <c r="AA1347" s="17">
        <v>12099600000000</v>
      </c>
      <c r="AB1347" s="17">
        <v>12088000000000</v>
      </c>
      <c r="AC1347" s="17">
        <v>12082400000000</v>
      </c>
      <c r="AD1347" s="17">
        <v>12075400000000</v>
      </c>
    </row>
    <row r="1348" spans="1:30" x14ac:dyDescent="0.25">
      <c r="A1348" t="s">
        <v>367</v>
      </c>
      <c r="B1348" t="s">
        <v>6615</v>
      </c>
      <c r="C1348" t="s">
        <v>610</v>
      </c>
      <c r="D1348" t="str">
        <f>A1348&amp;VLOOKUP("key_separator", Keys!$B:$C, 2, FALSE)&amp;B1348&amp;VLOOKUP("key_separator", Keys!$B:$C, 2, FALSE)&amp;C1348</f>
        <v>MO|biomass|exports</v>
      </c>
      <c r="E1348" s="17">
        <v>0</v>
      </c>
      <c r="F1348" s="17">
        <v>0</v>
      </c>
      <c r="G1348" s="17">
        <v>0</v>
      </c>
      <c r="H1348" s="17">
        <v>0</v>
      </c>
      <c r="I1348" s="17">
        <v>0</v>
      </c>
      <c r="J1348" s="17">
        <v>0</v>
      </c>
      <c r="K1348" s="17">
        <v>0</v>
      </c>
      <c r="L1348" s="17">
        <v>0</v>
      </c>
      <c r="M1348" s="17">
        <v>0</v>
      </c>
      <c r="N1348" s="17">
        <v>0</v>
      </c>
      <c r="O1348" s="17">
        <v>0</v>
      </c>
      <c r="P1348" s="17">
        <v>0</v>
      </c>
      <c r="Q1348" s="17">
        <v>0</v>
      </c>
      <c r="R1348" s="17">
        <v>0</v>
      </c>
      <c r="S1348" s="17">
        <v>0</v>
      </c>
      <c r="T1348" s="17">
        <v>0</v>
      </c>
      <c r="U1348" s="17">
        <v>0</v>
      </c>
      <c r="V1348" s="17">
        <v>0</v>
      </c>
      <c r="W1348" s="17">
        <v>0</v>
      </c>
      <c r="X1348" s="17">
        <v>0</v>
      </c>
      <c r="Y1348" s="17">
        <v>0</v>
      </c>
      <c r="Z1348" s="17">
        <v>0</v>
      </c>
      <c r="AA1348" s="17">
        <v>0</v>
      </c>
      <c r="AB1348" s="17">
        <v>0</v>
      </c>
      <c r="AC1348" s="17">
        <v>0</v>
      </c>
      <c r="AD1348" s="17">
        <v>0</v>
      </c>
    </row>
    <row r="1349" spans="1:30" x14ac:dyDescent="0.25">
      <c r="A1349" t="s">
        <v>367</v>
      </c>
      <c r="B1349" t="s">
        <v>6616</v>
      </c>
      <c r="C1349" t="s">
        <v>605</v>
      </c>
      <c r="D1349" t="str">
        <f>A1349&amp;VLOOKUP("key_separator", Keys!$B:$C, 2, FALSE)&amp;B1349&amp;VLOOKUP("key_separator", Keys!$B:$C, 2, FALSE)&amp;C1349</f>
        <v>MO|petroleum gasoline|production</v>
      </c>
      <c r="E1349" s="17">
        <v>0</v>
      </c>
      <c r="F1349" s="17">
        <v>0</v>
      </c>
      <c r="G1349" s="17">
        <v>0</v>
      </c>
      <c r="H1349" s="17">
        <v>0</v>
      </c>
      <c r="I1349" s="17">
        <v>0</v>
      </c>
      <c r="J1349" s="17">
        <v>0</v>
      </c>
      <c r="K1349" s="17">
        <v>0</v>
      </c>
      <c r="L1349" s="17">
        <v>0</v>
      </c>
      <c r="M1349" s="17">
        <v>0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7">
        <v>0</v>
      </c>
      <c r="U1349" s="17">
        <v>0</v>
      </c>
      <c r="V1349" s="17">
        <v>0</v>
      </c>
      <c r="W1349" s="17">
        <v>0</v>
      </c>
      <c r="X1349" s="17">
        <v>0</v>
      </c>
      <c r="Y1349" s="17">
        <v>0</v>
      </c>
      <c r="Z1349" s="17">
        <v>0</v>
      </c>
      <c r="AA1349" s="17">
        <v>0</v>
      </c>
      <c r="AB1349" s="17">
        <v>0</v>
      </c>
      <c r="AC1349" s="17">
        <v>0</v>
      </c>
      <c r="AD1349" s="17">
        <v>0</v>
      </c>
    </row>
    <row r="1350" spans="1:30" x14ac:dyDescent="0.25">
      <c r="A1350" t="s">
        <v>367</v>
      </c>
      <c r="B1350" t="s">
        <v>6616</v>
      </c>
      <c r="C1350" t="s">
        <v>608</v>
      </c>
      <c r="D1350" t="str">
        <f>A1350&amp;VLOOKUP("key_separator", Keys!$B:$C, 2, FALSE)&amp;B1350&amp;VLOOKUP("key_separator", Keys!$B:$C, 2, FALSE)&amp;C1350</f>
        <v>MO|petroleum gasoline|imports</v>
      </c>
      <c r="E1350" s="17">
        <v>346721000000000</v>
      </c>
      <c r="F1350" s="17">
        <v>341295000000000</v>
      </c>
      <c r="G1350" s="17">
        <v>336247000000000</v>
      </c>
      <c r="H1350" s="17">
        <v>330147000000000</v>
      </c>
      <c r="I1350" s="17">
        <v>324094000000000</v>
      </c>
      <c r="J1350" s="17">
        <v>317896000000000</v>
      </c>
      <c r="K1350" s="17">
        <v>311290000000000</v>
      </c>
      <c r="L1350" s="17">
        <v>304706000000000</v>
      </c>
      <c r="M1350" s="17">
        <v>297510000000000</v>
      </c>
      <c r="N1350" s="17">
        <v>290278000000000</v>
      </c>
      <c r="O1350" s="17">
        <v>282525000000000</v>
      </c>
      <c r="P1350" s="17">
        <v>274707000000000</v>
      </c>
      <c r="Q1350" s="17">
        <v>266831000000000</v>
      </c>
      <c r="R1350" s="17">
        <v>258766000000000</v>
      </c>
      <c r="S1350" s="17">
        <v>250356000000000</v>
      </c>
      <c r="T1350" s="17">
        <v>241692000000000</v>
      </c>
      <c r="U1350" s="17">
        <v>232640000000000</v>
      </c>
      <c r="V1350" s="17">
        <v>224429000000000</v>
      </c>
      <c r="W1350" s="17">
        <v>216119000000000</v>
      </c>
      <c r="X1350" s="17">
        <v>207939000000000</v>
      </c>
      <c r="Y1350" s="17">
        <v>199892000000000</v>
      </c>
      <c r="Z1350" s="17">
        <v>192028000000000</v>
      </c>
      <c r="AA1350" s="17">
        <v>184272000000000</v>
      </c>
      <c r="AB1350" s="17">
        <v>176877000000000</v>
      </c>
      <c r="AC1350" s="17">
        <v>169850000000000</v>
      </c>
      <c r="AD1350" s="17">
        <v>163351000000000</v>
      </c>
    </row>
    <row r="1351" spans="1:30" x14ac:dyDescent="0.25">
      <c r="A1351" t="s">
        <v>367</v>
      </c>
      <c r="B1351" t="s">
        <v>6616</v>
      </c>
      <c r="C1351" t="s">
        <v>610</v>
      </c>
      <c r="D1351" t="str">
        <f>A1351&amp;VLOOKUP("key_separator", Keys!$B:$C, 2, FALSE)&amp;B1351&amp;VLOOKUP("key_separator", Keys!$B:$C, 2, FALSE)&amp;C1351</f>
        <v>MO|petroleum gasoline|exports</v>
      </c>
      <c r="E1351" s="17">
        <v>0</v>
      </c>
      <c r="F1351" s="17">
        <v>0</v>
      </c>
      <c r="G1351" s="17">
        <v>0</v>
      </c>
      <c r="H1351" s="17">
        <v>0</v>
      </c>
      <c r="I1351" s="17">
        <v>0</v>
      </c>
      <c r="J1351" s="17">
        <v>0</v>
      </c>
      <c r="K1351" s="17">
        <v>0</v>
      </c>
      <c r="L1351" s="17">
        <v>0</v>
      </c>
      <c r="M1351" s="17">
        <v>0</v>
      </c>
      <c r="N1351" s="17">
        <v>0</v>
      </c>
      <c r="O1351" s="17">
        <v>0</v>
      </c>
      <c r="P1351" s="17">
        <v>0</v>
      </c>
      <c r="Q1351" s="17">
        <v>0</v>
      </c>
      <c r="R1351" s="17">
        <v>0</v>
      </c>
      <c r="S1351" s="17">
        <v>0</v>
      </c>
      <c r="T1351" s="17">
        <v>0</v>
      </c>
      <c r="U1351" s="17">
        <v>0</v>
      </c>
      <c r="V1351" s="17">
        <v>0</v>
      </c>
      <c r="W1351" s="17">
        <v>0</v>
      </c>
      <c r="X1351" s="17">
        <v>0</v>
      </c>
      <c r="Y1351" s="17">
        <v>0</v>
      </c>
      <c r="Z1351" s="17">
        <v>0</v>
      </c>
      <c r="AA1351" s="17">
        <v>0</v>
      </c>
      <c r="AB1351" s="17">
        <v>0</v>
      </c>
      <c r="AC1351" s="17">
        <v>0</v>
      </c>
      <c r="AD1351" s="17">
        <v>0</v>
      </c>
    </row>
    <row r="1352" spans="1:30" x14ac:dyDescent="0.25">
      <c r="A1352" t="s">
        <v>367</v>
      </c>
      <c r="B1352" t="s">
        <v>6617</v>
      </c>
      <c r="C1352" t="s">
        <v>605</v>
      </c>
      <c r="D1352" t="str">
        <f>A1352&amp;VLOOKUP("key_separator", Keys!$B:$C, 2, FALSE)&amp;B1352&amp;VLOOKUP("key_separator", Keys!$B:$C, 2, FALSE)&amp;C1352</f>
        <v>MO|petroleum diesel|production</v>
      </c>
      <c r="E1352" s="17">
        <v>0</v>
      </c>
      <c r="F1352" s="17">
        <v>0</v>
      </c>
      <c r="G1352" s="17">
        <v>0</v>
      </c>
      <c r="H1352" s="17">
        <v>0</v>
      </c>
      <c r="I1352" s="17">
        <v>0</v>
      </c>
      <c r="J1352" s="17">
        <v>0</v>
      </c>
      <c r="K1352" s="17">
        <v>0</v>
      </c>
      <c r="L1352" s="17">
        <v>0</v>
      </c>
      <c r="M1352" s="17">
        <v>0</v>
      </c>
      <c r="N1352" s="17">
        <v>0</v>
      </c>
      <c r="O1352" s="17">
        <v>0</v>
      </c>
      <c r="P1352" s="17">
        <v>0</v>
      </c>
      <c r="Q1352" s="17">
        <v>0</v>
      </c>
      <c r="R1352" s="17">
        <v>0</v>
      </c>
      <c r="S1352" s="17">
        <v>0</v>
      </c>
      <c r="T1352" s="17">
        <v>0</v>
      </c>
      <c r="U1352" s="17">
        <v>0</v>
      </c>
      <c r="V1352" s="17">
        <v>0</v>
      </c>
      <c r="W1352" s="17">
        <v>0</v>
      </c>
      <c r="X1352" s="17">
        <v>0</v>
      </c>
      <c r="Y1352" s="17">
        <v>0</v>
      </c>
      <c r="Z1352" s="17">
        <v>0</v>
      </c>
      <c r="AA1352" s="17">
        <v>0</v>
      </c>
      <c r="AB1352" s="17">
        <v>0</v>
      </c>
      <c r="AC1352" s="17">
        <v>0</v>
      </c>
      <c r="AD1352" s="17">
        <v>0</v>
      </c>
    </row>
    <row r="1353" spans="1:30" x14ac:dyDescent="0.25">
      <c r="A1353" t="s">
        <v>367</v>
      </c>
      <c r="B1353" t="s">
        <v>6617</v>
      </c>
      <c r="C1353" t="s">
        <v>608</v>
      </c>
      <c r="D1353" t="str">
        <f>A1353&amp;VLOOKUP("key_separator", Keys!$B:$C, 2, FALSE)&amp;B1353&amp;VLOOKUP("key_separator", Keys!$B:$C, 2, FALSE)&amp;C1353</f>
        <v>MO|petroleum diesel|imports</v>
      </c>
      <c r="E1353" s="17">
        <v>175719000000000</v>
      </c>
      <c r="F1353" s="17">
        <v>177097000000000</v>
      </c>
      <c r="G1353" s="17">
        <v>177597000000000</v>
      </c>
      <c r="H1353" s="17">
        <v>177972000000000</v>
      </c>
      <c r="I1353" s="17">
        <v>178295000000000</v>
      </c>
      <c r="J1353" s="17">
        <v>179400000000000</v>
      </c>
      <c r="K1353" s="17">
        <v>179204000000000</v>
      </c>
      <c r="L1353" s="17">
        <v>179345000000000</v>
      </c>
      <c r="M1353" s="17">
        <v>178699000000000</v>
      </c>
      <c r="N1353" s="17">
        <v>178247000000000</v>
      </c>
      <c r="O1353" s="17">
        <v>177774000000000</v>
      </c>
      <c r="P1353" s="17">
        <v>177084000000000</v>
      </c>
      <c r="Q1353" s="17">
        <v>176169000000000</v>
      </c>
      <c r="R1353" s="17">
        <v>175052000000000</v>
      </c>
      <c r="S1353" s="17">
        <v>173746000000000</v>
      </c>
      <c r="T1353" s="17">
        <v>172539000000000</v>
      </c>
      <c r="U1353" s="17">
        <v>171152000000000</v>
      </c>
      <c r="V1353" s="17">
        <v>169172000000000</v>
      </c>
      <c r="W1353" s="17">
        <v>167153000000000</v>
      </c>
      <c r="X1353" s="17">
        <v>165177000000000</v>
      </c>
      <c r="Y1353" s="17">
        <v>163723000000000</v>
      </c>
      <c r="Z1353" s="17">
        <v>162385000000000</v>
      </c>
      <c r="AA1353" s="17">
        <v>161162000000000</v>
      </c>
      <c r="AB1353" s="17">
        <v>159832000000000</v>
      </c>
      <c r="AC1353" s="17">
        <v>158533000000000</v>
      </c>
      <c r="AD1353" s="17">
        <v>157320000000000</v>
      </c>
    </row>
    <row r="1354" spans="1:30" x14ac:dyDescent="0.25">
      <c r="A1354" t="s">
        <v>367</v>
      </c>
      <c r="B1354" t="s">
        <v>6617</v>
      </c>
      <c r="C1354" t="s">
        <v>610</v>
      </c>
      <c r="D1354" t="str">
        <f>A1354&amp;VLOOKUP("key_separator", Keys!$B:$C, 2, FALSE)&amp;B1354&amp;VLOOKUP("key_separator", Keys!$B:$C, 2, FALSE)&amp;C1354</f>
        <v>MO|petroleum diesel|exports</v>
      </c>
      <c r="E1354" s="17">
        <v>0</v>
      </c>
      <c r="F1354" s="17">
        <v>0</v>
      </c>
      <c r="G1354" s="17">
        <v>0</v>
      </c>
      <c r="H1354" s="17">
        <v>0</v>
      </c>
      <c r="I1354" s="17">
        <v>0</v>
      </c>
      <c r="J1354" s="17">
        <v>0</v>
      </c>
      <c r="K1354" s="17">
        <v>0</v>
      </c>
      <c r="L1354" s="17">
        <v>0</v>
      </c>
      <c r="M1354" s="17">
        <v>0</v>
      </c>
      <c r="N1354" s="17">
        <v>0</v>
      </c>
      <c r="O1354" s="17">
        <v>0</v>
      </c>
      <c r="P1354" s="17">
        <v>0</v>
      </c>
      <c r="Q1354" s="17">
        <v>0</v>
      </c>
      <c r="R1354" s="17">
        <v>0</v>
      </c>
      <c r="S1354" s="17">
        <v>0</v>
      </c>
      <c r="T1354" s="17">
        <v>0</v>
      </c>
      <c r="U1354" s="17">
        <v>0</v>
      </c>
      <c r="V1354" s="17">
        <v>0</v>
      </c>
      <c r="W1354" s="17">
        <v>0</v>
      </c>
      <c r="X1354" s="17">
        <v>0</v>
      </c>
      <c r="Y1354" s="17">
        <v>0</v>
      </c>
      <c r="Z1354" s="17">
        <v>0</v>
      </c>
      <c r="AA1354" s="17">
        <v>0</v>
      </c>
      <c r="AB1354" s="17">
        <v>0</v>
      </c>
      <c r="AC1354" s="17">
        <v>0</v>
      </c>
      <c r="AD1354" s="17">
        <v>0</v>
      </c>
    </row>
    <row r="1355" spans="1:30" x14ac:dyDescent="0.25">
      <c r="A1355" t="s">
        <v>367</v>
      </c>
      <c r="B1355" t="s">
        <v>542</v>
      </c>
      <c r="C1355" t="s">
        <v>605</v>
      </c>
      <c r="D1355" t="str">
        <f>A1355&amp;VLOOKUP("key_separator", Keys!$B:$C, 2, FALSE)&amp;B1355&amp;VLOOKUP("key_separator", Keys!$B:$C, 2, FALSE)&amp;C1355</f>
        <v>MO|biofuel gasoline|production</v>
      </c>
      <c r="E1355" s="17">
        <v>24800200000000</v>
      </c>
      <c r="F1355" s="17">
        <v>24870000000000</v>
      </c>
      <c r="G1355" s="17">
        <v>24698600000000</v>
      </c>
      <c r="H1355" s="17">
        <v>24805400000000</v>
      </c>
      <c r="I1355" s="17">
        <v>24717400000000</v>
      </c>
      <c r="J1355" s="17">
        <v>24765200000000</v>
      </c>
      <c r="K1355" s="17">
        <v>24677300000000</v>
      </c>
      <c r="L1355" s="17">
        <v>24641100000000</v>
      </c>
      <c r="M1355" s="17">
        <v>24589300000000</v>
      </c>
      <c r="N1355" s="17">
        <v>24640800000000</v>
      </c>
      <c r="O1355" s="17">
        <v>24677000000000</v>
      </c>
      <c r="P1355" s="17">
        <v>24827200000000</v>
      </c>
      <c r="Q1355" s="17">
        <v>24807300000000</v>
      </c>
      <c r="R1355" s="17">
        <v>24821800000000</v>
      </c>
      <c r="S1355" s="17">
        <v>24842500000000</v>
      </c>
      <c r="T1355" s="17">
        <v>24905200000000</v>
      </c>
      <c r="U1355" s="17">
        <v>24971800000000</v>
      </c>
      <c r="V1355" s="17">
        <v>25212200000000</v>
      </c>
      <c r="W1355" s="17">
        <v>25309900000000</v>
      </c>
      <c r="X1355" s="17">
        <v>25389500000000</v>
      </c>
      <c r="Y1355" s="17">
        <v>25411700000000</v>
      </c>
      <c r="Z1355" s="17">
        <v>25411000000000</v>
      </c>
      <c r="AA1355" s="17">
        <v>25601200000000</v>
      </c>
      <c r="AB1355" s="17">
        <v>25753600000000</v>
      </c>
      <c r="AC1355" s="17">
        <v>25819800000000</v>
      </c>
      <c r="AD1355" s="17">
        <v>25932600000000</v>
      </c>
    </row>
    <row r="1356" spans="1:30" x14ac:dyDescent="0.25">
      <c r="A1356" t="s">
        <v>367</v>
      </c>
      <c r="B1356" t="s">
        <v>542</v>
      </c>
      <c r="C1356" t="s">
        <v>608</v>
      </c>
      <c r="D1356" t="str">
        <f>A1356&amp;VLOOKUP("key_separator", Keys!$B:$C, 2, FALSE)&amp;B1356&amp;VLOOKUP("key_separator", Keys!$B:$C, 2, FALSE)&amp;C1356</f>
        <v>MO|biofuel gasoline|imports</v>
      </c>
      <c r="E1356" s="17">
        <v>1297330000000</v>
      </c>
      <c r="F1356" s="17">
        <v>1272640000000</v>
      </c>
      <c r="G1356" s="17">
        <v>1253430000000</v>
      </c>
      <c r="H1356" s="17">
        <v>1230330000000</v>
      </c>
      <c r="I1356" s="17">
        <v>1207380000000</v>
      </c>
      <c r="J1356" s="17">
        <v>1184730000000</v>
      </c>
      <c r="K1356" s="17">
        <v>1161390000000</v>
      </c>
      <c r="L1356" s="17">
        <v>1139230000000</v>
      </c>
      <c r="M1356" s="17">
        <v>1114570000000</v>
      </c>
      <c r="N1356" s="17">
        <v>1091290000000</v>
      </c>
      <c r="O1356" s="17">
        <v>1066080000000</v>
      </c>
      <c r="P1356" s="17">
        <v>1041410000000</v>
      </c>
      <c r="Q1356" s="17">
        <v>1016300000000</v>
      </c>
      <c r="R1356" s="17">
        <v>991005000000</v>
      </c>
      <c r="S1356" s="17">
        <v>964662000000</v>
      </c>
      <c r="T1356" s="17">
        <v>937363000000</v>
      </c>
      <c r="U1356" s="17">
        <v>907212000000</v>
      </c>
      <c r="V1356" s="17">
        <v>876597000000</v>
      </c>
      <c r="W1356" s="17">
        <v>847043000000</v>
      </c>
      <c r="X1356" s="17">
        <v>815837000000</v>
      </c>
      <c r="Y1356" s="17">
        <v>783538000000</v>
      </c>
      <c r="Z1356" s="17">
        <v>752556000000</v>
      </c>
      <c r="AA1356" s="17">
        <v>720870000000</v>
      </c>
      <c r="AB1356" s="17">
        <v>691906000000</v>
      </c>
      <c r="AC1356" s="17">
        <v>663499000000</v>
      </c>
      <c r="AD1356" s="17">
        <v>638051000000</v>
      </c>
    </row>
    <row r="1357" spans="1:30" x14ac:dyDescent="0.25">
      <c r="A1357" t="s">
        <v>367</v>
      </c>
      <c r="B1357" t="s">
        <v>542</v>
      </c>
      <c r="C1357" t="s">
        <v>610</v>
      </c>
      <c r="D1357" t="str">
        <f>A1357&amp;VLOOKUP("key_separator", Keys!$B:$C, 2, FALSE)&amp;B1357&amp;VLOOKUP("key_separator", Keys!$B:$C, 2, FALSE)&amp;C1357</f>
        <v>MO|biofuel gasoline|exports</v>
      </c>
      <c r="E1357" s="17">
        <v>2477280000000</v>
      </c>
      <c r="F1357" s="17">
        <v>2885630000000</v>
      </c>
      <c r="G1357" s="17">
        <v>3029760000000</v>
      </c>
      <c r="H1357" s="17">
        <v>3519470000000</v>
      </c>
      <c r="I1357" s="17">
        <v>3812530000000</v>
      </c>
      <c r="J1357" s="17">
        <v>4252690000000</v>
      </c>
      <c r="K1357" s="17">
        <v>4584730000000</v>
      </c>
      <c r="L1357" s="17">
        <v>4969110000000</v>
      </c>
      <c r="M1357" s="17">
        <v>5378240000000</v>
      </c>
      <c r="N1357" s="17">
        <v>5895030000000</v>
      </c>
      <c r="O1357" s="17">
        <v>6431090000000</v>
      </c>
      <c r="P1357" s="17">
        <v>7085620000000</v>
      </c>
      <c r="Q1357" s="17">
        <v>7573810000000</v>
      </c>
      <c r="R1357" s="17">
        <v>8109430000000</v>
      </c>
      <c r="S1357" s="17">
        <v>8674190000000</v>
      </c>
      <c r="T1357" s="17">
        <v>9297750000000</v>
      </c>
      <c r="U1357" s="17">
        <v>9949100000000</v>
      </c>
      <c r="V1357" s="17">
        <v>10715800000000</v>
      </c>
      <c r="W1357" s="17">
        <v>11347900000000</v>
      </c>
      <c r="X1357" s="17">
        <v>11951300000000</v>
      </c>
      <c r="Y1357" s="17">
        <v>12487200000000</v>
      </c>
      <c r="Z1357" s="17">
        <v>12988800000000</v>
      </c>
      <c r="AA1357" s="17">
        <v>13673200000000</v>
      </c>
      <c r="AB1357" s="17">
        <v>14297600000000</v>
      </c>
      <c r="AC1357" s="17">
        <v>14811000000000</v>
      </c>
      <c r="AD1357" s="17">
        <v>15337500000000</v>
      </c>
    </row>
    <row r="1358" spans="1:30" x14ac:dyDescent="0.25">
      <c r="A1358" t="s">
        <v>367</v>
      </c>
      <c r="B1358" t="s">
        <v>545</v>
      </c>
      <c r="C1358" t="s">
        <v>605</v>
      </c>
      <c r="D1358" t="str">
        <f>A1358&amp;VLOOKUP("key_separator", Keys!$B:$C, 2, FALSE)&amp;B1358&amp;VLOOKUP("key_separator", Keys!$B:$C, 2, FALSE)&amp;C1358</f>
        <v>MO|biofuel diesel|production</v>
      </c>
      <c r="E1358" s="17">
        <v>79883400000000</v>
      </c>
      <c r="F1358" s="17">
        <v>94890500000000</v>
      </c>
      <c r="G1358" s="17">
        <v>91237500000000</v>
      </c>
      <c r="H1358" s="17">
        <v>93892600000000</v>
      </c>
      <c r="I1358" s="17">
        <v>95153200000000</v>
      </c>
      <c r="J1358" s="17">
        <v>78973900000000</v>
      </c>
      <c r="K1358" s="17">
        <v>82658200000000</v>
      </c>
      <c r="L1358" s="17">
        <v>84269600000000</v>
      </c>
      <c r="M1358" s="17">
        <v>88090500000000</v>
      </c>
      <c r="N1358" s="17">
        <v>89602100000000</v>
      </c>
      <c r="O1358" s="17">
        <v>90871300000000</v>
      </c>
      <c r="P1358" s="17">
        <v>85367900000000</v>
      </c>
      <c r="Q1358" s="17">
        <v>89352500000000</v>
      </c>
      <c r="R1358" s="17">
        <v>88497100000000</v>
      </c>
      <c r="S1358" s="17">
        <v>87157100000000</v>
      </c>
      <c r="T1358" s="17">
        <v>85792800000000</v>
      </c>
      <c r="U1358" s="17">
        <v>84286200000000</v>
      </c>
      <c r="V1358" s="17">
        <v>82791100000000</v>
      </c>
      <c r="W1358" s="17">
        <v>81229400000000</v>
      </c>
      <c r="X1358" s="17">
        <v>79599700000000</v>
      </c>
      <c r="Y1358" s="17">
        <v>77900900000000</v>
      </c>
      <c r="Z1358" s="17">
        <v>76131300000000</v>
      </c>
      <c r="AA1358" s="17">
        <v>74553500000000</v>
      </c>
      <c r="AB1358" s="17">
        <v>72638300000000</v>
      </c>
      <c r="AC1358" s="17">
        <v>70648200000000</v>
      </c>
      <c r="AD1358" s="17">
        <v>68581600000000</v>
      </c>
    </row>
    <row r="1359" spans="1:30" x14ac:dyDescent="0.25">
      <c r="A1359" t="s">
        <v>367</v>
      </c>
      <c r="B1359" t="s">
        <v>545</v>
      </c>
      <c r="C1359" t="s">
        <v>608</v>
      </c>
      <c r="D1359" t="str">
        <f>A1359&amp;VLOOKUP("key_separator", Keys!$B:$C, 2, FALSE)&amp;B1359&amp;VLOOKUP("key_separator", Keys!$B:$C, 2, FALSE)&amp;C1359</f>
        <v>MO|biofuel diesel|imports</v>
      </c>
      <c r="E1359" s="17">
        <v>103439000000</v>
      </c>
      <c r="F1359" s="17">
        <v>106334000000</v>
      </c>
      <c r="G1359" s="17">
        <v>109822000000</v>
      </c>
      <c r="H1359" s="17">
        <v>113981000000</v>
      </c>
      <c r="I1359" s="17">
        <v>118058000000</v>
      </c>
      <c r="J1359" s="17">
        <v>122384000000</v>
      </c>
      <c r="K1359" s="17">
        <v>125991000000</v>
      </c>
      <c r="L1359" s="17">
        <v>129389000000</v>
      </c>
      <c r="M1359" s="17">
        <v>131832000000</v>
      </c>
      <c r="N1359" s="17">
        <v>134206000000</v>
      </c>
      <c r="O1359" s="17">
        <v>136238000000</v>
      </c>
      <c r="P1359" s="17">
        <v>137526000000</v>
      </c>
      <c r="Q1359" s="17">
        <v>137820000000</v>
      </c>
      <c r="R1359" s="17">
        <v>137328000000</v>
      </c>
      <c r="S1359" s="17">
        <v>135979000000</v>
      </c>
      <c r="T1359" s="17">
        <v>135056000000</v>
      </c>
      <c r="U1359" s="17">
        <v>133471000000</v>
      </c>
      <c r="V1359" s="17">
        <v>130349000000</v>
      </c>
      <c r="W1359" s="17">
        <v>126615000000</v>
      </c>
      <c r="X1359" s="17">
        <v>122051000000</v>
      </c>
      <c r="Y1359" s="17">
        <v>118453000000</v>
      </c>
      <c r="Z1359" s="17">
        <v>114280000000</v>
      </c>
      <c r="AA1359" s="17">
        <v>109967000000</v>
      </c>
      <c r="AB1359" s="17">
        <v>105796000000</v>
      </c>
      <c r="AC1359" s="17">
        <v>101477000000</v>
      </c>
      <c r="AD1359" s="17">
        <v>97607900000</v>
      </c>
    </row>
    <row r="1360" spans="1:30" x14ac:dyDescent="0.25">
      <c r="A1360" t="s">
        <v>367</v>
      </c>
      <c r="B1360" t="s">
        <v>545</v>
      </c>
      <c r="C1360" t="s">
        <v>610</v>
      </c>
      <c r="D1360" t="str">
        <f>A1360&amp;VLOOKUP("key_separator", Keys!$B:$C, 2, FALSE)&amp;B1360&amp;VLOOKUP("key_separator", Keys!$B:$C, 2, FALSE)&amp;C1360</f>
        <v>MO|biofuel diesel|exports</v>
      </c>
      <c r="E1360" s="17">
        <v>76648800000000</v>
      </c>
      <c r="F1360" s="17">
        <v>91638700000000</v>
      </c>
      <c r="G1360" s="17">
        <v>87963000000000</v>
      </c>
      <c r="H1360" s="17">
        <v>90604200000000</v>
      </c>
      <c r="I1360" s="17">
        <v>91861300000000</v>
      </c>
      <c r="J1360" s="17">
        <v>75675300000000</v>
      </c>
      <c r="K1360" s="17">
        <v>79370200000000</v>
      </c>
      <c r="L1360" s="17">
        <v>80997200000000</v>
      </c>
      <c r="M1360" s="17">
        <v>84842800000000</v>
      </c>
      <c r="N1360" s="17">
        <v>86378400000000</v>
      </c>
      <c r="O1360" s="17">
        <v>87674600000000</v>
      </c>
      <c r="P1360" s="17">
        <v>82202200000000</v>
      </c>
      <c r="Q1360" s="17">
        <v>86224000000000</v>
      </c>
      <c r="R1360" s="17">
        <v>85409500000000</v>
      </c>
      <c r="S1360" s="17">
        <v>84112800000000</v>
      </c>
      <c r="T1360" s="17">
        <v>82788700000000</v>
      </c>
      <c r="U1360" s="17">
        <v>81324400000000</v>
      </c>
      <c r="V1360" s="17">
        <v>79886000000000</v>
      </c>
      <c r="W1360" s="17">
        <v>78382600000000</v>
      </c>
      <c r="X1360" s="17">
        <v>76808900000000</v>
      </c>
      <c r="Y1360" s="17">
        <v>75156100000000</v>
      </c>
      <c r="Z1360" s="17">
        <v>73429400000000</v>
      </c>
      <c r="AA1360" s="17">
        <v>71891600000000</v>
      </c>
      <c r="AB1360" s="17">
        <v>70018700000000</v>
      </c>
      <c r="AC1360" s="17">
        <v>68068900000000</v>
      </c>
      <c r="AD1360" s="17">
        <v>66041400000000</v>
      </c>
    </row>
    <row r="1361" spans="1:30" x14ac:dyDescent="0.25">
      <c r="A1361" t="s">
        <v>367</v>
      </c>
      <c r="B1361" t="s">
        <v>6618</v>
      </c>
      <c r="C1361" t="s">
        <v>605</v>
      </c>
      <c r="D1361" t="str">
        <f>A1361&amp;VLOOKUP("key_separator", Keys!$B:$C, 2, FALSE)&amp;B1361&amp;VLOOKUP("key_separator", Keys!$B:$C, 2, FALSE)&amp;C1361</f>
        <v>MO|jet fuel or kerosene|production</v>
      </c>
      <c r="E1361" s="17">
        <v>0</v>
      </c>
      <c r="F1361" s="17">
        <v>0</v>
      </c>
      <c r="G1361" s="17">
        <v>0</v>
      </c>
      <c r="H1361" s="17">
        <v>0</v>
      </c>
      <c r="I1361" s="17">
        <v>0</v>
      </c>
      <c r="J1361" s="17">
        <v>0</v>
      </c>
      <c r="K1361" s="17">
        <v>0</v>
      </c>
      <c r="L1361" s="17">
        <v>0</v>
      </c>
      <c r="M1361" s="17">
        <v>0</v>
      </c>
      <c r="N1361" s="17">
        <v>0</v>
      </c>
      <c r="O1361" s="17">
        <v>0</v>
      </c>
      <c r="P1361" s="17">
        <v>0</v>
      </c>
      <c r="Q1361" s="17">
        <v>0</v>
      </c>
      <c r="R1361" s="17">
        <v>0</v>
      </c>
      <c r="S1361" s="17">
        <v>0</v>
      </c>
      <c r="T1361" s="17">
        <v>0</v>
      </c>
      <c r="U1361" s="17">
        <v>0</v>
      </c>
      <c r="V1361" s="17">
        <v>0</v>
      </c>
      <c r="W1361" s="17">
        <v>0</v>
      </c>
      <c r="X1361" s="17">
        <v>0</v>
      </c>
      <c r="Y1361" s="17">
        <v>0</v>
      </c>
      <c r="Z1361" s="17">
        <v>0</v>
      </c>
      <c r="AA1361" s="17">
        <v>0</v>
      </c>
      <c r="AB1361" s="17">
        <v>0</v>
      </c>
      <c r="AC1361" s="17">
        <v>0</v>
      </c>
      <c r="AD1361" s="17">
        <v>0</v>
      </c>
    </row>
    <row r="1362" spans="1:30" x14ac:dyDescent="0.25">
      <c r="A1362" t="s">
        <v>367</v>
      </c>
      <c r="B1362" t="s">
        <v>6618</v>
      </c>
      <c r="C1362" t="s">
        <v>608</v>
      </c>
      <c r="D1362" t="str">
        <f>A1362&amp;VLOOKUP("key_separator", Keys!$B:$C, 2, FALSE)&amp;B1362&amp;VLOOKUP("key_separator", Keys!$B:$C, 2, FALSE)&amp;C1362</f>
        <v>MO|jet fuel or kerosene|imports</v>
      </c>
      <c r="E1362" s="17">
        <v>32081000000000</v>
      </c>
      <c r="F1362" s="17">
        <v>32537600000000</v>
      </c>
      <c r="G1362" s="17">
        <v>32596800000000</v>
      </c>
      <c r="H1362" s="17">
        <v>32329900000000</v>
      </c>
      <c r="I1362" s="17">
        <v>32212600000000</v>
      </c>
      <c r="J1362" s="17">
        <v>32215700000000</v>
      </c>
      <c r="K1362" s="17">
        <v>32165300000000</v>
      </c>
      <c r="L1362" s="17">
        <v>32286700000000</v>
      </c>
      <c r="M1362" s="17">
        <v>32441300000000</v>
      </c>
      <c r="N1362" s="17">
        <v>32659200000000</v>
      </c>
      <c r="O1362" s="17">
        <v>32944200000000</v>
      </c>
      <c r="P1362" s="17">
        <v>33095000000000</v>
      </c>
      <c r="Q1362" s="17">
        <v>33250200000000</v>
      </c>
      <c r="R1362" s="17">
        <v>33398800000000</v>
      </c>
      <c r="S1362" s="17">
        <v>33522500000000</v>
      </c>
      <c r="T1362" s="17">
        <v>33659800000000</v>
      </c>
      <c r="U1362" s="17">
        <v>33752300000000</v>
      </c>
      <c r="V1362" s="17">
        <v>33874000000000</v>
      </c>
      <c r="W1362" s="17">
        <v>34026200000000</v>
      </c>
      <c r="X1362" s="17">
        <v>34174600000000</v>
      </c>
      <c r="Y1362" s="17">
        <v>34326000000000</v>
      </c>
      <c r="Z1362" s="17">
        <v>34451100000000</v>
      </c>
      <c r="AA1362" s="17">
        <v>34492000000000</v>
      </c>
      <c r="AB1362" s="17">
        <v>34521000000000</v>
      </c>
      <c r="AC1362" s="17">
        <v>34541500000000</v>
      </c>
      <c r="AD1362" s="17">
        <v>34571100000000</v>
      </c>
    </row>
    <row r="1363" spans="1:30" x14ac:dyDescent="0.25">
      <c r="A1363" t="s">
        <v>367</v>
      </c>
      <c r="B1363" t="s">
        <v>6618</v>
      </c>
      <c r="C1363" t="s">
        <v>610</v>
      </c>
      <c r="D1363" t="str">
        <f>A1363&amp;VLOOKUP("key_separator", Keys!$B:$C, 2, FALSE)&amp;B1363&amp;VLOOKUP("key_separator", Keys!$B:$C, 2, FALSE)&amp;C1363</f>
        <v>MO|jet fuel or kerosene|exports</v>
      </c>
      <c r="E1363" s="17">
        <v>0</v>
      </c>
      <c r="F1363" s="17">
        <v>0</v>
      </c>
      <c r="G1363" s="17">
        <v>0</v>
      </c>
      <c r="H1363" s="17">
        <v>0</v>
      </c>
      <c r="I1363" s="17">
        <v>0</v>
      </c>
      <c r="J1363" s="17">
        <v>0</v>
      </c>
      <c r="K1363" s="17">
        <v>0</v>
      </c>
      <c r="L1363" s="17">
        <v>0</v>
      </c>
      <c r="M1363" s="17">
        <v>0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7">
        <v>0</v>
      </c>
      <c r="U1363" s="17">
        <v>0</v>
      </c>
      <c r="V1363" s="17">
        <v>0</v>
      </c>
      <c r="W1363" s="17">
        <v>0</v>
      </c>
      <c r="X1363" s="17">
        <v>0</v>
      </c>
      <c r="Y1363" s="17">
        <v>0</v>
      </c>
      <c r="Z1363" s="17">
        <v>0</v>
      </c>
      <c r="AA1363" s="17">
        <v>0</v>
      </c>
      <c r="AB1363" s="17">
        <v>0</v>
      </c>
      <c r="AC1363" s="17">
        <v>0</v>
      </c>
      <c r="AD1363" s="17">
        <v>0</v>
      </c>
    </row>
    <row r="1364" spans="1:30" x14ac:dyDescent="0.25">
      <c r="A1364" t="s">
        <v>367</v>
      </c>
      <c r="B1364" t="s">
        <v>6633</v>
      </c>
      <c r="C1364" t="s">
        <v>605</v>
      </c>
      <c r="D1364" t="str">
        <f>A1364&amp;VLOOKUP("key_separator", Keys!$B:$C, 2, FALSE)&amp;B1364&amp;VLOOKUP("key_separator", Keys!$B:$C, 2, FALSE)&amp;C1364</f>
        <v>MO|heat|production</v>
      </c>
      <c r="E1364" s="17">
        <v>0</v>
      </c>
      <c r="F1364" s="17">
        <v>0</v>
      </c>
      <c r="G1364" s="17">
        <v>0</v>
      </c>
      <c r="H1364" s="17">
        <v>0</v>
      </c>
      <c r="I1364" s="17">
        <v>0</v>
      </c>
      <c r="J1364" s="17">
        <v>0</v>
      </c>
      <c r="K1364" s="17">
        <v>0</v>
      </c>
      <c r="L1364" s="17">
        <v>0</v>
      </c>
      <c r="M1364" s="17">
        <v>0</v>
      </c>
      <c r="N1364" s="17">
        <v>0</v>
      </c>
      <c r="O1364" s="17">
        <v>0</v>
      </c>
      <c r="P1364" s="17">
        <v>0</v>
      </c>
      <c r="Q1364" s="17">
        <v>0</v>
      </c>
      <c r="R1364" s="17">
        <v>0</v>
      </c>
      <c r="S1364" s="17">
        <v>0</v>
      </c>
      <c r="T1364" s="17">
        <v>0</v>
      </c>
      <c r="U1364" s="17">
        <v>0</v>
      </c>
      <c r="V1364" s="17">
        <v>0</v>
      </c>
      <c r="W1364" s="17">
        <v>0</v>
      </c>
      <c r="X1364" s="17">
        <v>0</v>
      </c>
      <c r="Y1364" s="17">
        <v>0</v>
      </c>
      <c r="Z1364" s="17">
        <v>0</v>
      </c>
      <c r="AA1364" s="17">
        <v>0</v>
      </c>
      <c r="AB1364" s="17">
        <v>0</v>
      </c>
      <c r="AC1364" s="17">
        <v>0</v>
      </c>
      <c r="AD1364" s="17">
        <v>0</v>
      </c>
    </row>
    <row r="1365" spans="1:30" x14ac:dyDescent="0.25">
      <c r="A1365" t="s">
        <v>367</v>
      </c>
      <c r="B1365" t="s">
        <v>6633</v>
      </c>
      <c r="C1365" t="s">
        <v>608</v>
      </c>
      <c r="D1365" t="str">
        <f>A1365&amp;VLOOKUP("key_separator", Keys!$B:$C, 2, FALSE)&amp;B1365&amp;VLOOKUP("key_separator", Keys!$B:$C, 2, FALSE)&amp;C1365</f>
        <v>MO|heat|imports</v>
      </c>
      <c r="E1365" s="17">
        <v>0</v>
      </c>
      <c r="F1365" s="17">
        <v>0</v>
      </c>
      <c r="G1365" s="17">
        <v>0</v>
      </c>
      <c r="H1365" s="17">
        <v>0</v>
      </c>
      <c r="I1365" s="17">
        <v>0</v>
      </c>
      <c r="J1365" s="17">
        <v>0</v>
      </c>
      <c r="K1365" s="17">
        <v>0</v>
      </c>
      <c r="L1365" s="17">
        <v>0</v>
      </c>
      <c r="M1365" s="17">
        <v>0</v>
      </c>
      <c r="N1365" s="17">
        <v>0</v>
      </c>
      <c r="O1365" s="17">
        <v>0</v>
      </c>
      <c r="P1365" s="17">
        <v>0</v>
      </c>
      <c r="Q1365" s="17">
        <v>0</v>
      </c>
      <c r="R1365" s="17">
        <v>0</v>
      </c>
      <c r="S1365" s="17">
        <v>0</v>
      </c>
      <c r="T1365" s="17">
        <v>0</v>
      </c>
      <c r="U1365" s="17">
        <v>0</v>
      </c>
      <c r="V1365" s="17">
        <v>0</v>
      </c>
      <c r="W1365" s="17">
        <v>0</v>
      </c>
      <c r="X1365" s="17">
        <v>0</v>
      </c>
      <c r="Y1365" s="17">
        <v>0</v>
      </c>
      <c r="Z1365" s="17">
        <v>0</v>
      </c>
      <c r="AA1365" s="17">
        <v>0</v>
      </c>
      <c r="AB1365" s="17">
        <v>0</v>
      </c>
      <c r="AC1365" s="17">
        <v>0</v>
      </c>
      <c r="AD1365" s="17">
        <v>0</v>
      </c>
    </row>
    <row r="1366" spans="1:30" x14ac:dyDescent="0.25">
      <c r="A1366" t="s">
        <v>367</v>
      </c>
      <c r="B1366" t="s">
        <v>6633</v>
      </c>
      <c r="C1366" t="s">
        <v>610</v>
      </c>
      <c r="D1366" t="str">
        <f>A1366&amp;VLOOKUP("key_separator", Keys!$B:$C, 2, FALSE)&amp;B1366&amp;VLOOKUP("key_separator", Keys!$B:$C, 2, FALSE)&amp;C1366</f>
        <v>MO|heat|exports</v>
      </c>
      <c r="E1366" s="17">
        <v>0</v>
      </c>
      <c r="F1366" s="17">
        <v>0</v>
      </c>
      <c r="G1366" s="17">
        <v>0</v>
      </c>
      <c r="H1366" s="17">
        <v>0</v>
      </c>
      <c r="I1366" s="17">
        <v>0</v>
      </c>
      <c r="J1366" s="17">
        <v>0</v>
      </c>
      <c r="K1366" s="17">
        <v>0</v>
      </c>
      <c r="L1366" s="17">
        <v>0</v>
      </c>
      <c r="M1366" s="17">
        <v>0</v>
      </c>
      <c r="N1366" s="17">
        <v>0</v>
      </c>
      <c r="O1366" s="17">
        <v>0</v>
      </c>
      <c r="P1366" s="17">
        <v>0</v>
      </c>
      <c r="Q1366" s="17">
        <v>0</v>
      </c>
      <c r="R1366" s="17">
        <v>0</v>
      </c>
      <c r="S1366" s="17">
        <v>0</v>
      </c>
      <c r="T1366" s="17">
        <v>0</v>
      </c>
      <c r="U1366" s="17">
        <v>0</v>
      </c>
      <c r="V1366" s="17">
        <v>0</v>
      </c>
      <c r="W1366" s="17">
        <v>0</v>
      </c>
      <c r="X1366" s="17">
        <v>0</v>
      </c>
      <c r="Y1366" s="17">
        <v>0</v>
      </c>
      <c r="Z1366" s="17">
        <v>0</v>
      </c>
      <c r="AA1366" s="17">
        <v>0</v>
      </c>
      <c r="AB1366" s="17">
        <v>0</v>
      </c>
      <c r="AC1366" s="17">
        <v>0</v>
      </c>
      <c r="AD1366" s="17">
        <v>0</v>
      </c>
    </row>
    <row r="1367" spans="1:30" x14ac:dyDescent="0.25">
      <c r="A1367" t="s">
        <v>367</v>
      </c>
      <c r="B1367" t="s">
        <v>6634</v>
      </c>
      <c r="C1367" t="s">
        <v>605</v>
      </c>
      <c r="D1367" t="str">
        <f>A1367&amp;VLOOKUP("key_separator", Keys!$B:$C, 2, FALSE)&amp;B1367&amp;VLOOKUP("key_separator", Keys!$B:$C, 2, FALSE)&amp;C1367</f>
        <v>MO|geothermal|production</v>
      </c>
      <c r="E1367" s="17">
        <v>0</v>
      </c>
      <c r="F1367" s="17">
        <v>0</v>
      </c>
      <c r="G1367" s="17">
        <v>0</v>
      </c>
      <c r="H1367" s="17">
        <v>0</v>
      </c>
      <c r="I1367" s="17">
        <v>0</v>
      </c>
      <c r="J1367" s="17">
        <v>0</v>
      </c>
      <c r="K1367" s="17">
        <v>0</v>
      </c>
      <c r="L1367" s="17">
        <v>0</v>
      </c>
      <c r="M1367" s="17">
        <v>0</v>
      </c>
      <c r="N1367" s="17">
        <v>0</v>
      </c>
      <c r="O1367" s="17">
        <v>0</v>
      </c>
      <c r="P1367" s="17">
        <v>0</v>
      </c>
      <c r="Q1367" s="17">
        <v>0</v>
      </c>
      <c r="R1367" s="17">
        <v>0</v>
      </c>
      <c r="S1367" s="17">
        <v>0</v>
      </c>
      <c r="T1367" s="17">
        <v>0</v>
      </c>
      <c r="U1367" s="17">
        <v>0</v>
      </c>
      <c r="V1367" s="17">
        <v>0</v>
      </c>
      <c r="W1367" s="17">
        <v>0</v>
      </c>
      <c r="X1367" s="17">
        <v>0</v>
      </c>
      <c r="Y1367" s="17">
        <v>0</v>
      </c>
      <c r="Z1367" s="17">
        <v>0</v>
      </c>
      <c r="AA1367" s="17">
        <v>0</v>
      </c>
      <c r="AB1367" s="17">
        <v>0</v>
      </c>
      <c r="AC1367" s="17">
        <v>0</v>
      </c>
      <c r="AD1367" s="17">
        <v>0</v>
      </c>
    </row>
    <row r="1368" spans="1:30" x14ac:dyDescent="0.25">
      <c r="A1368" t="s">
        <v>367</v>
      </c>
      <c r="B1368" t="s">
        <v>6634</v>
      </c>
      <c r="C1368" t="s">
        <v>608</v>
      </c>
      <c r="D1368" t="str">
        <f>A1368&amp;VLOOKUP("key_separator", Keys!$B:$C, 2, FALSE)&amp;B1368&amp;VLOOKUP("key_separator", Keys!$B:$C, 2, FALSE)&amp;C1368</f>
        <v>MO|geothermal|imports</v>
      </c>
      <c r="E1368" s="17">
        <v>0</v>
      </c>
      <c r="F1368" s="17">
        <v>0</v>
      </c>
      <c r="G1368" s="17">
        <v>0</v>
      </c>
      <c r="H1368" s="17">
        <v>0</v>
      </c>
      <c r="I1368" s="17">
        <v>0</v>
      </c>
      <c r="J1368" s="17">
        <v>0</v>
      </c>
      <c r="K1368" s="17">
        <v>0</v>
      </c>
      <c r="L1368" s="17">
        <v>0</v>
      </c>
      <c r="M1368" s="17">
        <v>0</v>
      </c>
      <c r="N1368" s="17">
        <v>0</v>
      </c>
      <c r="O1368" s="17">
        <v>0</v>
      </c>
      <c r="P1368" s="17">
        <v>0</v>
      </c>
      <c r="Q1368" s="17">
        <v>0</v>
      </c>
      <c r="R1368" s="17">
        <v>0</v>
      </c>
      <c r="S1368" s="17">
        <v>0</v>
      </c>
      <c r="T1368" s="17">
        <v>0</v>
      </c>
      <c r="U1368" s="17">
        <v>0</v>
      </c>
      <c r="V1368" s="17">
        <v>0</v>
      </c>
      <c r="W1368" s="17">
        <v>0</v>
      </c>
      <c r="X1368" s="17">
        <v>0</v>
      </c>
      <c r="Y1368" s="17">
        <v>0</v>
      </c>
      <c r="Z1368" s="17">
        <v>0</v>
      </c>
      <c r="AA1368" s="17">
        <v>0</v>
      </c>
      <c r="AB1368" s="17">
        <v>0</v>
      </c>
      <c r="AC1368" s="17">
        <v>0</v>
      </c>
      <c r="AD1368" s="17">
        <v>0</v>
      </c>
    </row>
    <row r="1369" spans="1:30" x14ac:dyDescent="0.25">
      <c r="A1369" t="s">
        <v>367</v>
      </c>
      <c r="B1369" t="s">
        <v>6634</v>
      </c>
      <c r="C1369" t="s">
        <v>610</v>
      </c>
      <c r="D1369" t="str">
        <f>A1369&amp;VLOOKUP("key_separator", Keys!$B:$C, 2, FALSE)&amp;B1369&amp;VLOOKUP("key_separator", Keys!$B:$C, 2, FALSE)&amp;C1369</f>
        <v>MO|geothermal|exports</v>
      </c>
      <c r="E1369" s="17">
        <v>0</v>
      </c>
      <c r="F1369" s="17">
        <v>0</v>
      </c>
      <c r="G1369" s="17">
        <v>0</v>
      </c>
      <c r="H1369" s="17">
        <v>0</v>
      </c>
      <c r="I1369" s="17">
        <v>0</v>
      </c>
      <c r="J1369" s="17">
        <v>0</v>
      </c>
      <c r="K1369" s="17">
        <v>0</v>
      </c>
      <c r="L1369" s="17">
        <v>0</v>
      </c>
      <c r="M1369" s="17">
        <v>0</v>
      </c>
      <c r="N1369" s="17">
        <v>0</v>
      </c>
      <c r="O1369" s="17">
        <v>0</v>
      </c>
      <c r="P1369" s="17">
        <v>0</v>
      </c>
      <c r="Q1369" s="17">
        <v>0</v>
      </c>
      <c r="R1369" s="17">
        <v>0</v>
      </c>
      <c r="S1369" s="17">
        <v>0</v>
      </c>
      <c r="T1369" s="17">
        <v>0</v>
      </c>
      <c r="U1369" s="17">
        <v>0</v>
      </c>
      <c r="V1369" s="17">
        <v>0</v>
      </c>
      <c r="W1369" s="17">
        <v>0</v>
      </c>
      <c r="X1369" s="17">
        <v>0</v>
      </c>
      <c r="Y1369" s="17">
        <v>0</v>
      </c>
      <c r="Z1369" s="17">
        <v>0</v>
      </c>
      <c r="AA1369" s="17">
        <v>0</v>
      </c>
      <c r="AB1369" s="17">
        <v>0</v>
      </c>
      <c r="AC1369" s="17">
        <v>0</v>
      </c>
      <c r="AD1369" s="17">
        <v>0</v>
      </c>
    </row>
    <row r="1370" spans="1:30" x14ac:dyDescent="0.25">
      <c r="A1370" t="s">
        <v>367</v>
      </c>
      <c r="B1370" t="s">
        <v>500</v>
      </c>
      <c r="C1370" t="s">
        <v>605</v>
      </c>
      <c r="D1370" t="str">
        <f>A1370&amp;VLOOKUP("key_separator", Keys!$B:$C, 2, FALSE)&amp;B1370&amp;VLOOKUP("key_separator", Keys!$B:$C, 2, FALSE)&amp;C1370</f>
        <v>MO|lignite|production</v>
      </c>
      <c r="E1370" s="17">
        <v>0</v>
      </c>
      <c r="F1370" s="17">
        <v>0</v>
      </c>
      <c r="G1370" s="17">
        <v>0</v>
      </c>
      <c r="H1370" s="17">
        <v>0</v>
      </c>
      <c r="I1370" s="17">
        <v>0</v>
      </c>
      <c r="J1370" s="17">
        <v>0</v>
      </c>
      <c r="K1370" s="17">
        <v>0</v>
      </c>
      <c r="L1370" s="17">
        <v>0</v>
      </c>
      <c r="M1370" s="17">
        <v>0</v>
      </c>
      <c r="N1370" s="17">
        <v>0</v>
      </c>
      <c r="O1370" s="17">
        <v>0</v>
      </c>
      <c r="P1370" s="17">
        <v>0</v>
      </c>
      <c r="Q1370" s="17">
        <v>0</v>
      </c>
      <c r="R1370" s="17">
        <v>0</v>
      </c>
      <c r="S1370" s="17">
        <v>0</v>
      </c>
      <c r="T1370" s="17">
        <v>0</v>
      </c>
      <c r="U1370" s="17">
        <v>0</v>
      </c>
      <c r="V1370" s="17">
        <v>0</v>
      </c>
      <c r="W1370" s="17">
        <v>0</v>
      </c>
      <c r="X1370" s="17">
        <v>0</v>
      </c>
      <c r="Y1370" s="17">
        <v>0</v>
      </c>
      <c r="Z1370" s="17">
        <v>0</v>
      </c>
      <c r="AA1370" s="17">
        <v>0</v>
      </c>
      <c r="AB1370" s="17">
        <v>0</v>
      </c>
      <c r="AC1370" s="17">
        <v>0</v>
      </c>
      <c r="AD1370" s="17">
        <v>0</v>
      </c>
    </row>
    <row r="1371" spans="1:30" x14ac:dyDescent="0.25">
      <c r="A1371" t="s">
        <v>367</v>
      </c>
      <c r="B1371" t="s">
        <v>500</v>
      </c>
      <c r="C1371" t="s">
        <v>608</v>
      </c>
      <c r="D1371" t="str">
        <f>A1371&amp;VLOOKUP("key_separator", Keys!$B:$C, 2, FALSE)&amp;B1371&amp;VLOOKUP("key_separator", Keys!$B:$C, 2, FALSE)&amp;C1371</f>
        <v>MO|lignite|imports</v>
      </c>
      <c r="E1371" s="17">
        <v>0</v>
      </c>
      <c r="F1371" s="17">
        <v>0</v>
      </c>
      <c r="G1371" s="17">
        <v>0</v>
      </c>
      <c r="H1371" s="17">
        <v>0</v>
      </c>
      <c r="I1371" s="17">
        <v>0</v>
      </c>
      <c r="J1371" s="17">
        <v>0</v>
      </c>
      <c r="K1371" s="17">
        <v>0</v>
      </c>
      <c r="L1371" s="17">
        <v>0</v>
      </c>
      <c r="M1371" s="17">
        <v>0</v>
      </c>
      <c r="N1371" s="17">
        <v>0</v>
      </c>
      <c r="O1371" s="17">
        <v>0</v>
      </c>
      <c r="P1371" s="17">
        <v>0</v>
      </c>
      <c r="Q1371" s="17">
        <v>0</v>
      </c>
      <c r="R1371" s="17">
        <v>0</v>
      </c>
      <c r="S1371" s="17">
        <v>0</v>
      </c>
      <c r="T1371" s="17">
        <v>0</v>
      </c>
      <c r="U1371" s="17">
        <v>0</v>
      </c>
      <c r="V1371" s="17">
        <v>0</v>
      </c>
      <c r="W1371" s="17">
        <v>0</v>
      </c>
      <c r="X1371" s="17">
        <v>0</v>
      </c>
      <c r="Y1371" s="17">
        <v>0</v>
      </c>
      <c r="Z1371" s="17">
        <v>0</v>
      </c>
      <c r="AA1371" s="17">
        <v>0</v>
      </c>
      <c r="AB1371" s="17">
        <v>0</v>
      </c>
      <c r="AC1371" s="17">
        <v>0</v>
      </c>
      <c r="AD1371" s="17">
        <v>0</v>
      </c>
    </row>
    <row r="1372" spans="1:30" x14ac:dyDescent="0.25">
      <c r="A1372" t="s">
        <v>367</v>
      </c>
      <c r="B1372" t="s">
        <v>500</v>
      </c>
      <c r="C1372" t="s">
        <v>610</v>
      </c>
      <c r="D1372" t="str">
        <f>A1372&amp;VLOOKUP("key_separator", Keys!$B:$C, 2, FALSE)&amp;B1372&amp;VLOOKUP("key_separator", Keys!$B:$C, 2, FALSE)&amp;C1372</f>
        <v>MO|lignite|exports</v>
      </c>
      <c r="E1372" s="17">
        <v>0</v>
      </c>
      <c r="F1372" s="17">
        <v>0</v>
      </c>
      <c r="G1372" s="17">
        <v>0</v>
      </c>
      <c r="H1372" s="17">
        <v>0</v>
      </c>
      <c r="I1372" s="17">
        <v>0</v>
      </c>
      <c r="J1372" s="17">
        <v>0</v>
      </c>
      <c r="K1372" s="17">
        <v>0</v>
      </c>
      <c r="L1372" s="17">
        <v>0</v>
      </c>
      <c r="M1372" s="17">
        <v>0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7">
        <v>0</v>
      </c>
      <c r="U1372" s="17">
        <v>0</v>
      </c>
      <c r="V1372" s="17">
        <v>0</v>
      </c>
      <c r="W1372" s="17">
        <v>0</v>
      </c>
      <c r="X1372" s="17">
        <v>0</v>
      </c>
      <c r="Y1372" s="17">
        <v>0</v>
      </c>
      <c r="Z1372" s="17">
        <v>0</v>
      </c>
      <c r="AA1372" s="17">
        <v>0</v>
      </c>
      <c r="AB1372" s="17">
        <v>0</v>
      </c>
      <c r="AC1372" s="17">
        <v>0</v>
      </c>
      <c r="AD1372" s="17">
        <v>0</v>
      </c>
    </row>
    <row r="1373" spans="1:30" x14ac:dyDescent="0.25">
      <c r="A1373" t="s">
        <v>367</v>
      </c>
      <c r="B1373" t="s">
        <v>539</v>
      </c>
      <c r="C1373" t="s">
        <v>605</v>
      </c>
      <c r="D1373" t="str">
        <f>A1373&amp;VLOOKUP("key_separator", Keys!$B:$C, 2, FALSE)&amp;B1373&amp;VLOOKUP("key_separator", Keys!$B:$C, 2, FALSE)&amp;C1373</f>
        <v>MO|crude oil|production</v>
      </c>
      <c r="E1373" s="17">
        <v>330600000000</v>
      </c>
      <c r="F1373" s="17">
        <v>320466000000</v>
      </c>
      <c r="G1373" s="17">
        <v>321920000000</v>
      </c>
      <c r="H1373" s="17">
        <v>307307000000</v>
      </c>
      <c r="I1373" s="17">
        <v>292918000000</v>
      </c>
      <c r="J1373" s="17">
        <v>294770000000</v>
      </c>
      <c r="K1373" s="17">
        <v>310312000000</v>
      </c>
      <c r="L1373" s="17">
        <v>319338000000</v>
      </c>
      <c r="M1373" s="17">
        <v>331664000000</v>
      </c>
      <c r="N1373" s="17">
        <v>349990000000</v>
      </c>
      <c r="O1373" s="17">
        <v>352294000000</v>
      </c>
      <c r="P1373" s="17">
        <v>352533000000</v>
      </c>
      <c r="Q1373" s="17">
        <v>362382000000</v>
      </c>
      <c r="R1373" s="17">
        <v>359400000000</v>
      </c>
      <c r="S1373" s="17">
        <v>373161000000</v>
      </c>
      <c r="T1373" s="17">
        <v>375030000000</v>
      </c>
      <c r="U1373" s="17">
        <v>378196000000</v>
      </c>
      <c r="V1373" s="17">
        <v>371936000000</v>
      </c>
      <c r="W1373" s="17">
        <v>364532000000</v>
      </c>
      <c r="X1373" s="17">
        <v>358165000000</v>
      </c>
      <c r="Y1373" s="17">
        <v>350669000000</v>
      </c>
      <c r="Z1373" s="17">
        <v>347613000000</v>
      </c>
      <c r="AA1373" s="17">
        <v>345478000000</v>
      </c>
      <c r="AB1373" s="17">
        <v>344118000000</v>
      </c>
      <c r="AC1373" s="17">
        <v>340227000000</v>
      </c>
      <c r="AD1373" s="17">
        <v>334635000000</v>
      </c>
    </row>
    <row r="1374" spans="1:30" x14ac:dyDescent="0.25">
      <c r="A1374" t="s">
        <v>367</v>
      </c>
      <c r="B1374" t="s">
        <v>539</v>
      </c>
      <c r="C1374" t="s">
        <v>608</v>
      </c>
      <c r="D1374" t="str">
        <f>A1374&amp;VLOOKUP("key_separator", Keys!$B:$C, 2, FALSE)&amp;B1374&amp;VLOOKUP("key_separator", Keys!$B:$C, 2, FALSE)&amp;C1374</f>
        <v>MO|crude oil|imports</v>
      </c>
      <c r="E1374" s="17">
        <v>1353400000000</v>
      </c>
      <c r="F1374" s="17">
        <v>1363530000000</v>
      </c>
      <c r="G1374" s="17">
        <v>1362080000000</v>
      </c>
      <c r="H1374" s="17">
        <v>1376690000000</v>
      </c>
      <c r="I1374" s="17">
        <v>1391080000000</v>
      </c>
      <c r="J1374" s="17">
        <v>1389230000000</v>
      </c>
      <c r="K1374" s="17">
        <v>1373690000000</v>
      </c>
      <c r="L1374" s="17">
        <v>1364660000000</v>
      </c>
      <c r="M1374" s="17">
        <v>1352340000000</v>
      </c>
      <c r="N1374" s="17">
        <v>1334010000000</v>
      </c>
      <c r="O1374" s="17">
        <v>1331710000000</v>
      </c>
      <c r="P1374" s="17">
        <v>1331470000000</v>
      </c>
      <c r="Q1374" s="17">
        <v>1321620000000</v>
      </c>
      <c r="R1374" s="17">
        <v>1324600000000</v>
      </c>
      <c r="S1374" s="17">
        <v>1310840000000</v>
      </c>
      <c r="T1374" s="17">
        <v>1308970000000</v>
      </c>
      <c r="U1374" s="17">
        <v>1305800000000</v>
      </c>
      <c r="V1374" s="17">
        <v>1312060000000</v>
      </c>
      <c r="W1374" s="17">
        <v>1319470000000</v>
      </c>
      <c r="X1374" s="17">
        <v>1325840000000</v>
      </c>
      <c r="Y1374" s="17">
        <v>1333330000000</v>
      </c>
      <c r="Z1374" s="17">
        <v>1336390000000</v>
      </c>
      <c r="AA1374" s="17">
        <v>1338520000000</v>
      </c>
      <c r="AB1374" s="17">
        <v>1339880000000</v>
      </c>
      <c r="AC1374" s="17">
        <v>1343770000000</v>
      </c>
      <c r="AD1374" s="17">
        <v>1349360000000</v>
      </c>
    </row>
    <row r="1375" spans="1:30" x14ac:dyDescent="0.25">
      <c r="A1375" t="s">
        <v>367</v>
      </c>
      <c r="B1375" t="s">
        <v>539</v>
      </c>
      <c r="C1375" t="s">
        <v>610</v>
      </c>
      <c r="D1375" t="str">
        <f>A1375&amp;VLOOKUP("key_separator", Keys!$B:$C, 2, FALSE)&amp;B1375&amp;VLOOKUP("key_separator", Keys!$B:$C, 2, FALSE)&amp;C1375</f>
        <v>MO|crude oil|exports</v>
      </c>
      <c r="E1375" s="17">
        <v>0</v>
      </c>
      <c r="F1375" s="17">
        <v>0</v>
      </c>
      <c r="G1375" s="17">
        <v>0</v>
      </c>
      <c r="H1375" s="17">
        <v>0</v>
      </c>
      <c r="I1375" s="17">
        <v>0</v>
      </c>
      <c r="J1375" s="17">
        <v>0</v>
      </c>
      <c r="K1375" s="17">
        <v>0</v>
      </c>
      <c r="L1375" s="17">
        <v>0</v>
      </c>
      <c r="M1375" s="17">
        <v>0</v>
      </c>
      <c r="N1375" s="17">
        <v>0</v>
      </c>
      <c r="O1375" s="17">
        <v>0</v>
      </c>
      <c r="P1375" s="17">
        <v>0</v>
      </c>
      <c r="Q1375" s="17">
        <v>0</v>
      </c>
      <c r="R1375" s="17">
        <v>0</v>
      </c>
      <c r="S1375" s="17">
        <v>0</v>
      </c>
      <c r="T1375" s="17">
        <v>0</v>
      </c>
      <c r="U1375" s="17">
        <v>0</v>
      </c>
      <c r="V1375" s="17">
        <v>0</v>
      </c>
      <c r="W1375" s="17">
        <v>0</v>
      </c>
      <c r="X1375" s="17">
        <v>0</v>
      </c>
      <c r="Y1375" s="17">
        <v>0</v>
      </c>
      <c r="Z1375" s="17">
        <v>0</v>
      </c>
      <c r="AA1375" s="17">
        <v>0</v>
      </c>
      <c r="AB1375" s="17">
        <v>0</v>
      </c>
      <c r="AC1375" s="17">
        <v>0</v>
      </c>
      <c r="AD1375" s="17">
        <v>0</v>
      </c>
    </row>
    <row r="1376" spans="1:30" x14ac:dyDescent="0.25">
      <c r="A1376" t="s">
        <v>367</v>
      </c>
      <c r="B1376" t="s">
        <v>6635</v>
      </c>
      <c r="C1376" t="s">
        <v>605</v>
      </c>
      <c r="D1376" t="str">
        <f>A1376&amp;VLOOKUP("key_separator", Keys!$B:$C, 2, FALSE)&amp;B1376&amp;VLOOKUP("key_separator", Keys!$B:$C, 2, FALSE)&amp;C1376</f>
        <v>MO|heavy or residual fuel oil|production</v>
      </c>
      <c r="E1376" s="17">
        <v>0</v>
      </c>
      <c r="F1376" s="17">
        <v>0</v>
      </c>
      <c r="G1376" s="17">
        <v>0</v>
      </c>
      <c r="H1376" s="17">
        <v>0</v>
      </c>
      <c r="I1376" s="17">
        <v>0</v>
      </c>
      <c r="J1376" s="17">
        <v>0</v>
      </c>
      <c r="K1376" s="17">
        <v>0</v>
      </c>
      <c r="L1376" s="17">
        <v>0</v>
      </c>
      <c r="M1376" s="17">
        <v>0</v>
      </c>
      <c r="N1376" s="17">
        <v>0</v>
      </c>
      <c r="O1376" s="17">
        <v>0</v>
      </c>
      <c r="P1376" s="17">
        <v>0</v>
      </c>
      <c r="Q1376" s="17">
        <v>0</v>
      </c>
      <c r="R1376" s="17">
        <v>0</v>
      </c>
      <c r="S1376" s="17">
        <v>0</v>
      </c>
      <c r="T1376" s="17">
        <v>0</v>
      </c>
      <c r="U1376" s="17">
        <v>0</v>
      </c>
      <c r="V1376" s="17">
        <v>0</v>
      </c>
      <c r="W1376" s="17">
        <v>0</v>
      </c>
      <c r="X1376" s="17">
        <v>0</v>
      </c>
      <c r="Y1376" s="17">
        <v>0</v>
      </c>
      <c r="Z1376" s="17">
        <v>0</v>
      </c>
      <c r="AA1376" s="17">
        <v>0</v>
      </c>
      <c r="AB1376" s="17">
        <v>0</v>
      </c>
      <c r="AC1376" s="17">
        <v>0</v>
      </c>
      <c r="AD1376" s="17">
        <v>0</v>
      </c>
    </row>
    <row r="1377" spans="1:30" x14ac:dyDescent="0.25">
      <c r="A1377" t="s">
        <v>367</v>
      </c>
      <c r="B1377" t="s">
        <v>6635</v>
      </c>
      <c r="C1377" t="s">
        <v>608</v>
      </c>
      <c r="D1377" t="str">
        <f>A1377&amp;VLOOKUP("key_separator", Keys!$B:$C, 2, FALSE)&amp;B1377&amp;VLOOKUP("key_separator", Keys!$B:$C, 2, FALSE)&amp;C1377</f>
        <v>MO|heavy or residual fuel oil|imports</v>
      </c>
      <c r="E1377" s="17">
        <v>20687100000000</v>
      </c>
      <c r="F1377" s="17">
        <v>21115700000000</v>
      </c>
      <c r="G1377" s="17">
        <v>21327900000000</v>
      </c>
      <c r="H1377" s="17">
        <v>21535600000000</v>
      </c>
      <c r="I1377" s="17">
        <v>21926700000000</v>
      </c>
      <c r="J1377" s="17">
        <v>22321700000000</v>
      </c>
      <c r="K1377" s="17">
        <v>22677100000000</v>
      </c>
      <c r="L1377" s="17">
        <v>23023600000000</v>
      </c>
      <c r="M1377" s="17">
        <v>23308300000000</v>
      </c>
      <c r="N1377" s="17">
        <v>23494100000000</v>
      </c>
      <c r="O1377" s="17">
        <v>23726200000000</v>
      </c>
      <c r="P1377" s="17">
        <v>23910700000000</v>
      </c>
      <c r="Q1377" s="17">
        <v>24048600000000</v>
      </c>
      <c r="R1377" s="17">
        <v>24140300000000</v>
      </c>
      <c r="S1377" s="17">
        <v>24200900000000</v>
      </c>
      <c r="T1377" s="17">
        <v>24208800000000</v>
      </c>
      <c r="U1377" s="17">
        <v>24190400000000</v>
      </c>
      <c r="V1377" s="17">
        <v>24254600000000</v>
      </c>
      <c r="W1377" s="17">
        <v>24282600000000</v>
      </c>
      <c r="X1377" s="17">
        <v>24329700000000</v>
      </c>
      <c r="Y1377" s="17">
        <v>24477700000000</v>
      </c>
      <c r="Z1377" s="17">
        <v>24635900000000</v>
      </c>
      <c r="AA1377" s="17">
        <v>24774000000000</v>
      </c>
      <c r="AB1377" s="17">
        <v>24916200000000</v>
      </c>
      <c r="AC1377" s="17">
        <v>25085400000000</v>
      </c>
      <c r="AD1377" s="17">
        <v>25288800000000</v>
      </c>
    </row>
    <row r="1378" spans="1:30" x14ac:dyDescent="0.25">
      <c r="A1378" t="s">
        <v>367</v>
      </c>
      <c r="B1378" t="s">
        <v>6635</v>
      </c>
      <c r="C1378" t="s">
        <v>610</v>
      </c>
      <c r="D1378" t="str">
        <f>A1378&amp;VLOOKUP("key_separator", Keys!$B:$C, 2, FALSE)&amp;B1378&amp;VLOOKUP("key_separator", Keys!$B:$C, 2, FALSE)&amp;C1378</f>
        <v>MO|heavy or residual fuel oil|exports</v>
      </c>
      <c r="E1378" s="17">
        <v>0</v>
      </c>
      <c r="F1378" s="17">
        <v>0</v>
      </c>
      <c r="G1378" s="17">
        <v>0</v>
      </c>
      <c r="H1378" s="17">
        <v>0</v>
      </c>
      <c r="I1378" s="17">
        <v>0</v>
      </c>
      <c r="J1378" s="17">
        <v>0</v>
      </c>
      <c r="K1378" s="17">
        <v>0</v>
      </c>
      <c r="L1378" s="17">
        <v>0</v>
      </c>
      <c r="M1378" s="17">
        <v>0</v>
      </c>
      <c r="N1378" s="17">
        <v>0</v>
      </c>
      <c r="O1378" s="17">
        <v>0</v>
      </c>
      <c r="P1378" s="17">
        <v>0</v>
      </c>
      <c r="Q1378" s="17">
        <v>0</v>
      </c>
      <c r="R1378" s="17">
        <v>0</v>
      </c>
      <c r="S1378" s="17">
        <v>0</v>
      </c>
      <c r="T1378" s="17">
        <v>0</v>
      </c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0</v>
      </c>
      <c r="AA1378" s="17">
        <v>0</v>
      </c>
      <c r="AB1378" s="17">
        <v>0</v>
      </c>
      <c r="AC1378" s="17">
        <v>0</v>
      </c>
      <c r="AD1378" s="17">
        <v>0</v>
      </c>
    </row>
    <row r="1379" spans="1:30" x14ac:dyDescent="0.25">
      <c r="A1379" t="s">
        <v>367</v>
      </c>
      <c r="B1379" t="s">
        <v>6622</v>
      </c>
      <c r="C1379" t="s">
        <v>605</v>
      </c>
      <c r="D1379" t="str">
        <f>A1379&amp;VLOOKUP("key_separator", Keys!$B:$C, 2, FALSE)&amp;B1379&amp;VLOOKUP("key_separator", Keys!$B:$C, 2, FALSE)&amp;C1379</f>
        <v>MO|LPG propane or butane|production</v>
      </c>
      <c r="E1379" s="17">
        <v>126773000</v>
      </c>
      <c r="F1379" s="17">
        <v>129465000</v>
      </c>
      <c r="G1379" s="17">
        <v>143331000</v>
      </c>
      <c r="H1379" s="17">
        <v>141965000</v>
      </c>
      <c r="I1379" s="17">
        <v>142341000</v>
      </c>
      <c r="J1379" s="17">
        <v>143091000</v>
      </c>
      <c r="K1379" s="17">
        <v>150068000</v>
      </c>
      <c r="L1379" s="17">
        <v>156715000</v>
      </c>
      <c r="M1379" s="17">
        <v>163020000</v>
      </c>
      <c r="N1379" s="17">
        <v>167508000</v>
      </c>
      <c r="O1379" s="17">
        <v>170927000</v>
      </c>
      <c r="P1379" s="17">
        <v>172784000</v>
      </c>
      <c r="Q1379" s="17">
        <v>175702000</v>
      </c>
      <c r="R1379" s="17">
        <v>178810000</v>
      </c>
      <c r="S1379" s="17">
        <v>181496000</v>
      </c>
      <c r="T1379" s="17">
        <v>185970000</v>
      </c>
      <c r="U1379" s="17">
        <v>189930000</v>
      </c>
      <c r="V1379" s="17">
        <v>192112000</v>
      </c>
      <c r="W1379" s="17">
        <v>193088000</v>
      </c>
      <c r="X1379" s="17">
        <v>192275000</v>
      </c>
      <c r="Y1379" s="17">
        <v>190268000</v>
      </c>
      <c r="Z1379" s="17">
        <v>188596000</v>
      </c>
      <c r="AA1379" s="17">
        <v>188966000</v>
      </c>
      <c r="AB1379" s="17">
        <v>190158000</v>
      </c>
      <c r="AC1379" s="17">
        <v>190841000</v>
      </c>
      <c r="AD1379" s="17">
        <v>190416000</v>
      </c>
    </row>
    <row r="1380" spans="1:30" x14ac:dyDescent="0.25">
      <c r="A1380" t="s">
        <v>367</v>
      </c>
      <c r="B1380" t="s">
        <v>6622</v>
      </c>
      <c r="C1380" t="s">
        <v>608</v>
      </c>
      <c r="D1380" t="str">
        <f>A1380&amp;VLOOKUP("key_separator", Keys!$B:$C, 2, FALSE)&amp;B1380&amp;VLOOKUP("key_separator", Keys!$B:$C, 2, FALSE)&amp;C1380</f>
        <v>MO|LPG propane or butane|imports</v>
      </c>
      <c r="E1380" s="17">
        <v>23797400000000</v>
      </c>
      <c r="F1380" s="17">
        <v>23285800000000</v>
      </c>
      <c r="G1380" s="17">
        <v>23505600000000</v>
      </c>
      <c r="H1380" s="17">
        <v>23460500000000</v>
      </c>
      <c r="I1380" s="17">
        <v>23211600000000</v>
      </c>
      <c r="J1380" s="17">
        <v>22948500000000</v>
      </c>
      <c r="K1380" s="17">
        <v>22672700000000</v>
      </c>
      <c r="L1380" s="17">
        <v>22540100000000</v>
      </c>
      <c r="M1380" s="17">
        <v>22246600000000</v>
      </c>
      <c r="N1380" s="17">
        <v>22028000000000</v>
      </c>
      <c r="O1380" s="17">
        <v>21841200000000</v>
      </c>
      <c r="P1380" s="17">
        <v>21670100000000</v>
      </c>
      <c r="Q1380" s="17">
        <v>21565900000000</v>
      </c>
      <c r="R1380" s="17">
        <v>21463400000000</v>
      </c>
      <c r="S1380" s="17">
        <v>21368900000000</v>
      </c>
      <c r="T1380" s="17">
        <v>21258800000000</v>
      </c>
      <c r="U1380" s="17">
        <v>21125100000000</v>
      </c>
      <c r="V1380" s="17">
        <v>21020300000000</v>
      </c>
      <c r="W1380" s="17">
        <v>20922500000000</v>
      </c>
      <c r="X1380" s="17">
        <v>20838900000000</v>
      </c>
      <c r="Y1380" s="17">
        <v>20776100000000</v>
      </c>
      <c r="Z1380" s="17">
        <v>20715300000000</v>
      </c>
      <c r="AA1380" s="17">
        <v>20654300000000</v>
      </c>
      <c r="AB1380" s="17">
        <v>20585800000000</v>
      </c>
      <c r="AC1380" s="17">
        <v>20504100000000</v>
      </c>
      <c r="AD1380" s="17">
        <v>20442900000000</v>
      </c>
    </row>
    <row r="1381" spans="1:30" x14ac:dyDescent="0.25">
      <c r="A1381" t="s">
        <v>367</v>
      </c>
      <c r="B1381" t="s">
        <v>6622</v>
      </c>
      <c r="C1381" t="s">
        <v>610</v>
      </c>
      <c r="D1381" t="str">
        <f>A1381&amp;VLOOKUP("key_separator", Keys!$B:$C, 2, FALSE)&amp;B1381&amp;VLOOKUP("key_separator", Keys!$B:$C, 2, FALSE)&amp;C1381</f>
        <v>MO|LPG propane or butane|exports</v>
      </c>
      <c r="E1381" s="17">
        <v>0</v>
      </c>
      <c r="F1381" s="17">
        <v>0</v>
      </c>
      <c r="G1381" s="17">
        <v>0</v>
      </c>
      <c r="H1381" s="17">
        <v>0</v>
      </c>
      <c r="I1381" s="17">
        <v>0</v>
      </c>
      <c r="J1381" s="17">
        <v>0</v>
      </c>
      <c r="K1381" s="17">
        <v>0</v>
      </c>
      <c r="L1381" s="17">
        <v>0</v>
      </c>
      <c r="M1381" s="17">
        <v>0</v>
      </c>
      <c r="N1381" s="17">
        <v>0</v>
      </c>
      <c r="O1381" s="17">
        <v>0</v>
      </c>
      <c r="P1381" s="17">
        <v>0</v>
      </c>
      <c r="Q1381" s="17">
        <v>0</v>
      </c>
      <c r="R1381" s="17">
        <v>0</v>
      </c>
      <c r="S1381" s="17">
        <v>0</v>
      </c>
      <c r="T1381" s="17">
        <v>0</v>
      </c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0</v>
      </c>
      <c r="AA1381" s="17">
        <v>0</v>
      </c>
      <c r="AB1381" s="17">
        <v>0</v>
      </c>
      <c r="AC1381" s="17">
        <v>0</v>
      </c>
      <c r="AD1381" s="17">
        <v>0</v>
      </c>
    </row>
    <row r="1382" spans="1:30" x14ac:dyDescent="0.25">
      <c r="A1382" t="s">
        <v>367</v>
      </c>
      <c r="B1382" t="s">
        <v>6623</v>
      </c>
      <c r="C1382" t="s">
        <v>605</v>
      </c>
      <c r="D1382" t="str">
        <f>A1382&amp;VLOOKUP("key_separator", Keys!$B:$C, 2, FALSE)&amp;B1382&amp;VLOOKUP("key_separator", Keys!$B:$C, 2, FALSE)&amp;C1382</f>
        <v>MO|municipal solid waste|production</v>
      </c>
      <c r="E1382" s="17">
        <v>0</v>
      </c>
      <c r="F1382" s="17">
        <v>0</v>
      </c>
      <c r="G1382" s="17">
        <v>0</v>
      </c>
      <c r="H1382" s="17">
        <v>0</v>
      </c>
      <c r="I1382" s="17">
        <v>0</v>
      </c>
      <c r="J1382" s="17">
        <v>0</v>
      </c>
      <c r="K1382" s="17">
        <v>0</v>
      </c>
      <c r="L1382" s="17">
        <v>0</v>
      </c>
      <c r="M1382" s="17">
        <v>0</v>
      </c>
      <c r="N1382" s="17">
        <v>0</v>
      </c>
      <c r="O1382" s="17">
        <v>0</v>
      </c>
      <c r="P1382" s="17">
        <v>0</v>
      </c>
      <c r="Q1382" s="17">
        <v>0</v>
      </c>
      <c r="R1382" s="17">
        <v>0</v>
      </c>
      <c r="S1382" s="17">
        <v>0</v>
      </c>
      <c r="T1382" s="17">
        <v>0</v>
      </c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0</v>
      </c>
      <c r="AA1382" s="17">
        <v>0</v>
      </c>
      <c r="AB1382" s="17">
        <v>0</v>
      </c>
      <c r="AC1382" s="17">
        <v>0</v>
      </c>
      <c r="AD1382" s="17">
        <v>0</v>
      </c>
    </row>
    <row r="1383" spans="1:30" x14ac:dyDescent="0.25">
      <c r="A1383" t="s">
        <v>367</v>
      </c>
      <c r="B1383" t="s">
        <v>6623</v>
      </c>
      <c r="C1383" t="s">
        <v>608</v>
      </c>
      <c r="D1383" t="str">
        <f>A1383&amp;VLOOKUP("key_separator", Keys!$B:$C, 2, FALSE)&amp;B1383&amp;VLOOKUP("key_separator", Keys!$B:$C, 2, FALSE)&amp;C1383</f>
        <v>MO|municipal solid waste|imports</v>
      </c>
      <c r="E1383" s="17">
        <v>0</v>
      </c>
      <c r="F1383" s="17">
        <v>0</v>
      </c>
      <c r="G1383" s="17">
        <v>0</v>
      </c>
      <c r="H1383" s="17">
        <v>0</v>
      </c>
      <c r="I1383" s="17">
        <v>0</v>
      </c>
      <c r="J1383" s="17">
        <v>0</v>
      </c>
      <c r="K1383" s="17">
        <v>0</v>
      </c>
      <c r="L1383" s="17">
        <v>0</v>
      </c>
      <c r="M1383" s="17">
        <v>0</v>
      </c>
      <c r="N1383" s="17">
        <v>0</v>
      </c>
      <c r="O1383" s="17">
        <v>0</v>
      </c>
      <c r="P1383" s="17">
        <v>0</v>
      </c>
      <c r="Q1383" s="17">
        <v>0</v>
      </c>
      <c r="R1383" s="17">
        <v>0</v>
      </c>
      <c r="S1383" s="17">
        <v>0</v>
      </c>
      <c r="T1383" s="17">
        <v>0</v>
      </c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0</v>
      </c>
      <c r="AA1383" s="17">
        <v>0</v>
      </c>
      <c r="AB1383" s="17">
        <v>0</v>
      </c>
      <c r="AC1383" s="17">
        <v>0</v>
      </c>
      <c r="AD1383" s="17">
        <v>0</v>
      </c>
    </row>
    <row r="1384" spans="1:30" x14ac:dyDescent="0.25">
      <c r="A1384" t="s">
        <v>367</v>
      </c>
      <c r="B1384" t="s">
        <v>6623</v>
      </c>
      <c r="C1384" t="s">
        <v>610</v>
      </c>
      <c r="D1384" t="str">
        <f>A1384&amp;VLOOKUP("key_separator", Keys!$B:$C, 2, FALSE)&amp;B1384&amp;VLOOKUP("key_separator", Keys!$B:$C, 2, FALSE)&amp;C1384</f>
        <v>MO|municipal solid waste|exports</v>
      </c>
      <c r="E1384" s="17">
        <v>0</v>
      </c>
      <c r="F1384" s="17">
        <v>0</v>
      </c>
      <c r="G1384" s="17">
        <v>0</v>
      </c>
      <c r="H1384" s="17">
        <v>0</v>
      </c>
      <c r="I1384" s="17">
        <v>0</v>
      </c>
      <c r="J1384" s="17">
        <v>0</v>
      </c>
      <c r="K1384" s="17">
        <v>0</v>
      </c>
      <c r="L1384" s="17">
        <v>0</v>
      </c>
      <c r="M1384" s="17">
        <v>0</v>
      </c>
      <c r="N1384" s="17">
        <v>0</v>
      </c>
      <c r="O1384" s="17">
        <v>0</v>
      </c>
      <c r="P1384" s="17">
        <v>0</v>
      </c>
      <c r="Q1384" s="17">
        <v>0</v>
      </c>
      <c r="R1384" s="17">
        <v>0</v>
      </c>
      <c r="S1384" s="17">
        <v>0</v>
      </c>
      <c r="T1384" s="17">
        <v>0</v>
      </c>
      <c r="U1384" s="17">
        <v>0</v>
      </c>
      <c r="V1384" s="17">
        <v>0</v>
      </c>
      <c r="W1384" s="17">
        <v>0</v>
      </c>
      <c r="X1384" s="17">
        <v>0</v>
      </c>
      <c r="Y1384" s="17">
        <v>0</v>
      </c>
      <c r="Z1384" s="17">
        <v>0</v>
      </c>
      <c r="AA1384" s="17">
        <v>0</v>
      </c>
      <c r="AB1384" s="17">
        <v>0</v>
      </c>
      <c r="AC1384" s="17">
        <v>0</v>
      </c>
      <c r="AD1384" s="17">
        <v>0</v>
      </c>
    </row>
    <row r="1385" spans="1:30" x14ac:dyDescent="0.25">
      <c r="A1385" t="s">
        <v>367</v>
      </c>
      <c r="B1385" t="s">
        <v>629</v>
      </c>
      <c r="C1385" t="s">
        <v>605</v>
      </c>
      <c r="D1385" t="str">
        <f>A1385&amp;VLOOKUP("key_separator", Keys!$B:$C, 2, FALSE)&amp;B1385&amp;VLOOKUP("key_separator", Keys!$B:$C, 2, FALSE)&amp;C1385</f>
        <v>MO|hydrogen|production</v>
      </c>
      <c r="E1385" s="17">
        <v>0</v>
      </c>
      <c r="F1385" s="17">
        <v>0</v>
      </c>
      <c r="G1385" s="17">
        <v>0</v>
      </c>
      <c r="H1385" s="17">
        <v>0</v>
      </c>
      <c r="I1385" s="17">
        <v>0</v>
      </c>
      <c r="J1385" s="17">
        <v>0</v>
      </c>
      <c r="K1385" s="17">
        <v>0</v>
      </c>
      <c r="L1385" s="17">
        <v>0</v>
      </c>
      <c r="M1385" s="17">
        <v>0</v>
      </c>
      <c r="N1385" s="17">
        <v>0</v>
      </c>
      <c r="O1385" s="17">
        <v>0</v>
      </c>
      <c r="P1385" s="17">
        <v>0</v>
      </c>
      <c r="Q1385" s="17">
        <v>0</v>
      </c>
      <c r="R1385" s="17">
        <v>0</v>
      </c>
      <c r="S1385" s="17">
        <v>0</v>
      </c>
      <c r="T1385" s="17">
        <v>0</v>
      </c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0</v>
      </c>
      <c r="AA1385" s="17">
        <v>0</v>
      </c>
      <c r="AB1385" s="17">
        <v>0</v>
      </c>
      <c r="AC1385" s="17">
        <v>0</v>
      </c>
      <c r="AD1385" s="17">
        <v>0</v>
      </c>
    </row>
    <row r="1386" spans="1:30" x14ac:dyDescent="0.25">
      <c r="A1386" t="s">
        <v>367</v>
      </c>
      <c r="B1386" t="s">
        <v>629</v>
      </c>
      <c r="C1386" t="s">
        <v>608</v>
      </c>
      <c r="D1386" t="str">
        <f>A1386&amp;VLOOKUP("key_separator", Keys!$B:$C, 2, FALSE)&amp;B1386&amp;VLOOKUP("key_separator", Keys!$B:$C, 2, FALSE)&amp;C1386</f>
        <v>MO|hydrogen|imports</v>
      </c>
      <c r="E1386" s="17">
        <v>1302840000</v>
      </c>
      <c r="F1386" s="17">
        <v>2108200000</v>
      </c>
      <c r="G1386" s="17">
        <v>3362850000</v>
      </c>
      <c r="H1386" s="17">
        <v>5964130000</v>
      </c>
      <c r="I1386" s="17">
        <v>10922700000</v>
      </c>
      <c r="J1386" s="17">
        <v>19524400000</v>
      </c>
      <c r="K1386" s="17">
        <v>29445700000</v>
      </c>
      <c r="L1386" s="17">
        <v>40773800000</v>
      </c>
      <c r="M1386" s="17">
        <v>54305500000</v>
      </c>
      <c r="N1386" s="17">
        <v>70202600000</v>
      </c>
      <c r="O1386" s="17">
        <v>88870400000</v>
      </c>
      <c r="P1386" s="17">
        <v>107614000000</v>
      </c>
      <c r="Q1386" s="17">
        <v>127441000000</v>
      </c>
      <c r="R1386" s="17">
        <v>147949000000</v>
      </c>
      <c r="S1386" s="17">
        <v>169025000000</v>
      </c>
      <c r="T1386" s="17">
        <v>189687000000</v>
      </c>
      <c r="U1386" s="17">
        <v>210805000000</v>
      </c>
      <c r="V1386" s="17">
        <v>231986000000</v>
      </c>
      <c r="W1386" s="17">
        <v>252182000000</v>
      </c>
      <c r="X1386" s="17">
        <v>270789000000</v>
      </c>
      <c r="Y1386" s="17">
        <v>286846000000</v>
      </c>
      <c r="Z1386" s="17">
        <v>302605000000</v>
      </c>
      <c r="AA1386" s="17">
        <v>318145000000</v>
      </c>
      <c r="AB1386" s="17">
        <v>331938000000</v>
      </c>
      <c r="AC1386" s="17">
        <v>345026000000</v>
      </c>
      <c r="AD1386" s="17">
        <v>356142000000</v>
      </c>
    </row>
    <row r="1387" spans="1:30" x14ac:dyDescent="0.25">
      <c r="A1387" t="s">
        <v>367</v>
      </c>
      <c r="B1387" t="s">
        <v>629</v>
      </c>
      <c r="C1387" t="s">
        <v>610</v>
      </c>
      <c r="D1387" t="str">
        <f>A1387&amp;VLOOKUP("key_separator", Keys!$B:$C, 2, FALSE)&amp;B1387&amp;VLOOKUP("key_separator", Keys!$B:$C, 2, FALSE)&amp;C1387</f>
        <v>MO|hydrogen|exports</v>
      </c>
      <c r="E1387" s="17">
        <v>0</v>
      </c>
      <c r="F1387" s="17">
        <v>0</v>
      </c>
      <c r="G1387" s="17">
        <v>0</v>
      </c>
      <c r="H1387" s="17">
        <v>0</v>
      </c>
      <c r="I1387" s="17">
        <v>0</v>
      </c>
      <c r="J1387" s="17">
        <v>0</v>
      </c>
      <c r="K1387" s="17">
        <v>0</v>
      </c>
      <c r="L1387" s="17">
        <v>0</v>
      </c>
      <c r="M1387" s="17">
        <v>0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7">
        <v>0</v>
      </c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0</v>
      </c>
      <c r="AB1387" s="17">
        <v>0</v>
      </c>
      <c r="AC1387" s="17">
        <v>0</v>
      </c>
      <c r="AD1387" s="17">
        <v>0</v>
      </c>
    </row>
    <row r="1388" spans="1:30" x14ac:dyDescent="0.25">
      <c r="A1388" t="s">
        <v>364</v>
      </c>
      <c r="B1388" t="s">
        <v>6629</v>
      </c>
      <c r="C1388" t="s">
        <v>605</v>
      </c>
      <c r="D1388" t="str">
        <f>A1388&amp;VLOOKUP("key_separator", Keys!$B:$C, 2, FALSE)&amp;B1388&amp;VLOOKUP("key_separator", Keys!$B:$C, 2, FALSE)&amp;C1388</f>
        <v>MS|electricity|production</v>
      </c>
      <c r="E1388" s="17">
        <v>0</v>
      </c>
      <c r="F1388" s="17">
        <v>0</v>
      </c>
      <c r="G1388" s="17">
        <v>0</v>
      </c>
      <c r="H1388" s="17">
        <v>0</v>
      </c>
      <c r="I1388" s="17">
        <v>0</v>
      </c>
      <c r="J1388" s="17">
        <v>0</v>
      </c>
      <c r="K1388" s="17">
        <v>0</v>
      </c>
      <c r="L1388" s="17">
        <v>0</v>
      </c>
      <c r="M1388" s="17">
        <v>0</v>
      </c>
      <c r="N1388" s="17">
        <v>0</v>
      </c>
      <c r="O1388" s="17">
        <v>0</v>
      </c>
      <c r="P1388" s="17">
        <v>0</v>
      </c>
      <c r="Q1388" s="17">
        <v>0</v>
      </c>
      <c r="R1388" s="17">
        <v>0</v>
      </c>
      <c r="S1388" s="17">
        <v>0</v>
      </c>
      <c r="T1388" s="17">
        <v>0</v>
      </c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0</v>
      </c>
      <c r="AB1388" s="17">
        <v>0</v>
      </c>
      <c r="AC1388" s="17">
        <v>0</v>
      </c>
      <c r="AD1388" s="17">
        <v>0</v>
      </c>
    </row>
    <row r="1389" spans="1:30" x14ac:dyDescent="0.25">
      <c r="A1389" t="s">
        <v>364</v>
      </c>
      <c r="B1389" t="s">
        <v>6629</v>
      </c>
      <c r="C1389" t="s">
        <v>608</v>
      </c>
      <c r="D1389" t="str">
        <f>A1389&amp;VLOOKUP("key_separator", Keys!$B:$C, 2, FALSE)&amp;B1389&amp;VLOOKUP("key_separator", Keys!$B:$C, 2, FALSE)&amp;C1389</f>
        <v>MS|electricity|imports</v>
      </c>
      <c r="E1389" s="17">
        <v>0</v>
      </c>
      <c r="F1389" s="17">
        <v>0</v>
      </c>
      <c r="G1389" s="17">
        <v>0</v>
      </c>
      <c r="H1389" s="17">
        <v>0</v>
      </c>
      <c r="I1389" s="17">
        <v>0</v>
      </c>
      <c r="J1389" s="17">
        <v>0</v>
      </c>
      <c r="K1389" s="17">
        <v>0</v>
      </c>
      <c r="L1389" s="17">
        <v>0</v>
      </c>
      <c r="M1389" s="17">
        <v>0</v>
      </c>
      <c r="N1389" s="17">
        <v>0</v>
      </c>
      <c r="O1389" s="17">
        <v>0</v>
      </c>
      <c r="P1389" s="17">
        <v>0</v>
      </c>
      <c r="Q1389" s="17">
        <v>0</v>
      </c>
      <c r="R1389" s="17">
        <v>0</v>
      </c>
      <c r="S1389" s="17">
        <v>0</v>
      </c>
      <c r="T1389" s="17">
        <v>0</v>
      </c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0</v>
      </c>
      <c r="AB1389" s="17">
        <v>0</v>
      </c>
      <c r="AC1389" s="17">
        <v>0</v>
      </c>
      <c r="AD1389" s="17">
        <v>0</v>
      </c>
    </row>
    <row r="1390" spans="1:30" x14ac:dyDescent="0.25">
      <c r="A1390" t="s">
        <v>364</v>
      </c>
      <c r="B1390" t="s">
        <v>6629</v>
      </c>
      <c r="C1390" t="s">
        <v>610</v>
      </c>
      <c r="D1390" t="str">
        <f>A1390&amp;VLOOKUP("key_separator", Keys!$B:$C, 2, FALSE)&amp;B1390&amp;VLOOKUP("key_separator", Keys!$B:$C, 2, FALSE)&amp;C1390</f>
        <v>MS|electricity|exports</v>
      </c>
      <c r="E1390" s="17">
        <v>0</v>
      </c>
      <c r="F1390" s="17">
        <v>0</v>
      </c>
      <c r="G1390" s="17">
        <v>0</v>
      </c>
      <c r="H1390" s="17">
        <v>0</v>
      </c>
      <c r="I1390" s="17">
        <v>0</v>
      </c>
      <c r="J1390" s="17">
        <v>0</v>
      </c>
      <c r="K1390" s="17">
        <v>0</v>
      </c>
      <c r="L1390" s="17">
        <v>0</v>
      </c>
      <c r="M1390" s="17">
        <v>0</v>
      </c>
      <c r="N1390" s="17">
        <v>0</v>
      </c>
      <c r="O1390" s="17">
        <v>0</v>
      </c>
      <c r="P1390" s="17">
        <v>0</v>
      </c>
      <c r="Q1390" s="17">
        <v>0</v>
      </c>
      <c r="R1390" s="17">
        <v>0</v>
      </c>
      <c r="S1390" s="17">
        <v>0</v>
      </c>
      <c r="T1390" s="17">
        <v>0</v>
      </c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0</v>
      </c>
      <c r="AB1390" s="17">
        <v>0</v>
      </c>
      <c r="AC1390" s="17">
        <v>0</v>
      </c>
      <c r="AD1390" s="17">
        <v>0</v>
      </c>
    </row>
    <row r="1391" spans="1:30" x14ac:dyDescent="0.25">
      <c r="A1391" t="s">
        <v>364</v>
      </c>
      <c r="B1391" t="s">
        <v>6610</v>
      </c>
      <c r="C1391" t="s">
        <v>605</v>
      </c>
      <c r="D1391" t="str">
        <f>A1391&amp;VLOOKUP("key_separator", Keys!$B:$C, 2, FALSE)&amp;B1391&amp;VLOOKUP("key_separator", Keys!$B:$C, 2, FALSE)&amp;C1391</f>
        <v>MS|hard coal|production</v>
      </c>
      <c r="E1391" s="17">
        <v>0</v>
      </c>
      <c r="F1391" s="17">
        <v>0</v>
      </c>
      <c r="G1391" s="17">
        <v>0</v>
      </c>
      <c r="H1391" s="17">
        <v>0</v>
      </c>
      <c r="I1391" s="17">
        <v>0</v>
      </c>
      <c r="J1391" s="17">
        <v>0</v>
      </c>
      <c r="K1391" s="17">
        <v>0</v>
      </c>
      <c r="L1391" s="17">
        <v>0</v>
      </c>
      <c r="M1391" s="17">
        <v>0</v>
      </c>
      <c r="N1391" s="17">
        <v>0</v>
      </c>
      <c r="O1391" s="17">
        <v>0</v>
      </c>
      <c r="P1391" s="17">
        <v>0</v>
      </c>
      <c r="Q1391" s="17">
        <v>0</v>
      </c>
      <c r="R1391" s="17">
        <v>0</v>
      </c>
      <c r="S1391" s="17">
        <v>0</v>
      </c>
      <c r="T1391" s="17">
        <v>0</v>
      </c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0</v>
      </c>
      <c r="AB1391" s="17">
        <v>0</v>
      </c>
      <c r="AC1391" s="17">
        <v>0</v>
      </c>
      <c r="AD1391" s="17">
        <v>0</v>
      </c>
    </row>
    <row r="1392" spans="1:30" x14ac:dyDescent="0.25">
      <c r="A1392" t="s">
        <v>364</v>
      </c>
      <c r="B1392" t="s">
        <v>6610</v>
      </c>
      <c r="C1392" t="s">
        <v>608</v>
      </c>
      <c r="D1392" t="str">
        <f>A1392&amp;VLOOKUP("key_separator", Keys!$B:$C, 2, FALSE)&amp;B1392&amp;VLOOKUP("key_separator", Keys!$B:$C, 2, FALSE)&amp;C1392</f>
        <v>MS|hard coal|imports</v>
      </c>
      <c r="E1392" s="17">
        <v>43777500000000</v>
      </c>
      <c r="F1392" s="17">
        <v>69677400000000</v>
      </c>
      <c r="G1392" s="17">
        <v>2888000000000</v>
      </c>
      <c r="H1392" s="17">
        <v>2888000000000</v>
      </c>
      <c r="I1392" s="17">
        <v>2888000000000</v>
      </c>
      <c r="J1392" s="17">
        <v>2888000000000</v>
      </c>
      <c r="K1392" s="17">
        <v>2888000000000</v>
      </c>
      <c r="L1392" s="17">
        <v>2888000000000</v>
      </c>
      <c r="M1392" s="17">
        <v>2888000000000</v>
      </c>
      <c r="N1392" s="17">
        <v>2888000000000</v>
      </c>
      <c r="O1392" s="17">
        <v>2888000000000</v>
      </c>
      <c r="P1392" s="17">
        <v>2888000000000</v>
      </c>
      <c r="Q1392" s="17">
        <v>2888000000000</v>
      </c>
      <c r="R1392" s="17">
        <v>2888000000000</v>
      </c>
      <c r="S1392" s="17">
        <v>2888000000000</v>
      </c>
      <c r="T1392" s="17">
        <v>2888000000000</v>
      </c>
      <c r="U1392" s="17">
        <v>2888000000000</v>
      </c>
      <c r="V1392" s="17">
        <v>2888000000000</v>
      </c>
      <c r="W1392" s="17">
        <v>2888000000000</v>
      </c>
      <c r="X1392" s="17">
        <v>2888000000000</v>
      </c>
      <c r="Y1392" s="17">
        <v>2888000000000</v>
      </c>
      <c r="Z1392" s="17">
        <v>2888000000000</v>
      </c>
      <c r="AA1392" s="17">
        <v>2888000000000</v>
      </c>
      <c r="AB1392" s="17">
        <v>2888000000000</v>
      </c>
      <c r="AC1392" s="17">
        <v>2888000000000</v>
      </c>
      <c r="AD1392" s="17">
        <v>2888000000000</v>
      </c>
    </row>
    <row r="1393" spans="1:30" x14ac:dyDescent="0.25">
      <c r="A1393" t="s">
        <v>364</v>
      </c>
      <c r="B1393" t="s">
        <v>6610</v>
      </c>
      <c r="C1393" t="s">
        <v>610</v>
      </c>
      <c r="D1393" t="str">
        <f>A1393&amp;VLOOKUP("key_separator", Keys!$B:$C, 2, FALSE)&amp;B1393&amp;VLOOKUP("key_separator", Keys!$B:$C, 2, FALSE)&amp;C1393</f>
        <v>MS|hard coal|exports</v>
      </c>
      <c r="E1393" s="17">
        <v>0</v>
      </c>
      <c r="F1393" s="17">
        <v>0</v>
      </c>
      <c r="G1393" s="17">
        <v>0</v>
      </c>
      <c r="H1393" s="17">
        <v>0</v>
      </c>
      <c r="I1393" s="17">
        <v>0</v>
      </c>
      <c r="J1393" s="17">
        <v>0</v>
      </c>
      <c r="K1393" s="17">
        <v>0</v>
      </c>
      <c r="L1393" s="17">
        <v>0</v>
      </c>
      <c r="M1393" s="17">
        <v>0</v>
      </c>
      <c r="N1393" s="17">
        <v>0</v>
      </c>
      <c r="O1393" s="17">
        <v>0</v>
      </c>
      <c r="P1393" s="17">
        <v>0</v>
      </c>
      <c r="Q1393" s="17">
        <v>0</v>
      </c>
      <c r="R1393" s="17">
        <v>0</v>
      </c>
      <c r="S1393" s="17">
        <v>0</v>
      </c>
      <c r="T1393" s="17">
        <v>0</v>
      </c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0</v>
      </c>
      <c r="AB1393" s="17">
        <v>0</v>
      </c>
      <c r="AC1393" s="17">
        <v>0</v>
      </c>
      <c r="AD1393" s="17">
        <v>0</v>
      </c>
    </row>
    <row r="1394" spans="1:30" x14ac:dyDescent="0.25">
      <c r="A1394" t="s">
        <v>364</v>
      </c>
      <c r="B1394" t="s">
        <v>6611</v>
      </c>
      <c r="C1394" t="s">
        <v>605</v>
      </c>
      <c r="D1394" t="str">
        <f>A1394&amp;VLOOKUP("key_separator", Keys!$B:$C, 2, FALSE)&amp;B1394&amp;VLOOKUP("key_separator", Keys!$B:$C, 2, FALSE)&amp;C1394</f>
        <v>MS|natural gas|production</v>
      </c>
      <c r="E1394" s="17">
        <v>26702800000000</v>
      </c>
      <c r="F1394" s="17">
        <v>26396200000000</v>
      </c>
      <c r="G1394" s="17">
        <v>26487600000000</v>
      </c>
      <c r="H1394" s="17">
        <v>26994200000000</v>
      </c>
      <c r="I1394" s="17">
        <v>26298700000000</v>
      </c>
      <c r="J1394" s="17">
        <v>27376200000000</v>
      </c>
      <c r="K1394" s="17">
        <v>28455000000000</v>
      </c>
      <c r="L1394" s="17">
        <v>28917100000000</v>
      </c>
      <c r="M1394" s="17">
        <v>29198900000000</v>
      </c>
      <c r="N1394" s="17">
        <v>29563500000000</v>
      </c>
      <c r="O1394" s="17">
        <v>28731900000000</v>
      </c>
      <c r="P1394" s="17">
        <v>27415100000000</v>
      </c>
      <c r="Q1394" s="17">
        <v>26420300000000</v>
      </c>
      <c r="R1394" s="17">
        <v>26003600000000</v>
      </c>
      <c r="S1394" s="17">
        <v>25399200000000</v>
      </c>
      <c r="T1394" s="17">
        <v>24594400000000</v>
      </c>
      <c r="U1394" s="17">
        <v>24046700000000</v>
      </c>
      <c r="V1394" s="17">
        <v>23640100000000</v>
      </c>
      <c r="W1394" s="17">
        <v>23380900000000</v>
      </c>
      <c r="X1394" s="17">
        <v>23832900000000</v>
      </c>
      <c r="Y1394" s="17">
        <v>24236400000000</v>
      </c>
      <c r="Z1394" s="17">
        <v>24496000000000</v>
      </c>
      <c r="AA1394" s="17">
        <v>24838600000000</v>
      </c>
      <c r="AB1394" s="17">
        <v>24869300000000</v>
      </c>
      <c r="AC1394" s="17">
        <v>25009000000000</v>
      </c>
      <c r="AD1394" s="17">
        <v>24850500000000</v>
      </c>
    </row>
    <row r="1395" spans="1:30" x14ac:dyDescent="0.25">
      <c r="A1395" t="s">
        <v>364</v>
      </c>
      <c r="B1395" t="s">
        <v>6611</v>
      </c>
      <c r="C1395" t="s">
        <v>608</v>
      </c>
      <c r="D1395" t="str">
        <f>A1395&amp;VLOOKUP("key_separator", Keys!$B:$C, 2, FALSE)&amp;B1395&amp;VLOOKUP("key_separator", Keys!$B:$C, 2, FALSE)&amp;C1395</f>
        <v>MS|natural gas|imports</v>
      </c>
      <c r="E1395" s="17">
        <v>6001830000000000</v>
      </c>
      <c r="F1395" s="17">
        <v>5921180000000000</v>
      </c>
      <c r="G1395" s="17">
        <v>5987400000000000</v>
      </c>
      <c r="H1395" s="17">
        <v>6089630000000000</v>
      </c>
      <c r="I1395" s="17">
        <v>5964180000000000</v>
      </c>
      <c r="J1395" s="17">
        <v>6207900000000000</v>
      </c>
      <c r="K1395" s="17">
        <v>6433230000000000</v>
      </c>
      <c r="L1395" s="17">
        <v>6539080000000000</v>
      </c>
      <c r="M1395" s="17">
        <v>6610100000000000</v>
      </c>
      <c r="N1395" s="17">
        <v>6694220000000000</v>
      </c>
      <c r="O1395" s="17">
        <v>6519590000000000</v>
      </c>
      <c r="P1395" s="17">
        <v>6249820000000000</v>
      </c>
      <c r="Q1395" s="17">
        <v>6040980000000000</v>
      </c>
      <c r="R1395" s="17">
        <v>5946710000000000</v>
      </c>
      <c r="S1395" s="17">
        <v>5812820000000000</v>
      </c>
      <c r="T1395" s="17">
        <v>5639070000000000</v>
      </c>
      <c r="U1395" s="17">
        <v>5517690000000000</v>
      </c>
      <c r="V1395" s="17">
        <v>5426310000000000</v>
      </c>
      <c r="W1395" s="17">
        <v>5367920000000000</v>
      </c>
      <c r="X1395" s="17">
        <v>5455540000000000</v>
      </c>
      <c r="Y1395" s="17">
        <v>5537850000000000</v>
      </c>
      <c r="Z1395" s="17">
        <v>5582560000000000</v>
      </c>
      <c r="AA1395" s="17">
        <v>5650530000000000</v>
      </c>
      <c r="AB1395" s="17">
        <v>5656070000000000</v>
      </c>
      <c r="AC1395" s="17">
        <v>5682310000000000</v>
      </c>
      <c r="AD1395" s="17">
        <v>5648820000000000</v>
      </c>
    </row>
    <row r="1396" spans="1:30" x14ac:dyDescent="0.25">
      <c r="A1396" t="s">
        <v>364</v>
      </c>
      <c r="B1396" t="s">
        <v>6611</v>
      </c>
      <c r="C1396" t="s">
        <v>610</v>
      </c>
      <c r="D1396" t="str">
        <f>A1396&amp;VLOOKUP("key_separator", Keys!$B:$C, 2, FALSE)&amp;B1396&amp;VLOOKUP("key_separator", Keys!$B:$C, 2, FALSE)&amp;C1396</f>
        <v>MS|natural gas|exports</v>
      </c>
      <c r="E1396" s="17">
        <v>5382070000000000</v>
      </c>
      <c r="F1396" s="17">
        <v>5320280000000000</v>
      </c>
      <c r="G1396" s="17">
        <v>5338700000000000</v>
      </c>
      <c r="H1396" s="17">
        <v>5440820000000000</v>
      </c>
      <c r="I1396" s="17">
        <v>5300630000000000</v>
      </c>
      <c r="J1396" s="17">
        <v>5517820000000000</v>
      </c>
      <c r="K1396" s="17">
        <v>5735250000000000</v>
      </c>
      <c r="L1396" s="17">
        <v>5828380000000000</v>
      </c>
      <c r="M1396" s="17">
        <v>5885180000000000</v>
      </c>
      <c r="N1396" s="17">
        <v>5958670000000000</v>
      </c>
      <c r="O1396" s="17">
        <v>5791050000000000</v>
      </c>
      <c r="P1396" s="17">
        <v>5525650000000000</v>
      </c>
      <c r="Q1396" s="17">
        <v>5325150000000000</v>
      </c>
      <c r="R1396" s="17">
        <v>5241160000000000</v>
      </c>
      <c r="S1396" s="17">
        <v>5119340000000000</v>
      </c>
      <c r="T1396" s="17">
        <v>4957130000000000</v>
      </c>
      <c r="U1396" s="17">
        <v>4846730000000000</v>
      </c>
      <c r="V1396" s="17">
        <v>4764780000000000</v>
      </c>
      <c r="W1396" s="17">
        <v>4712550000000000</v>
      </c>
      <c r="X1396" s="17">
        <v>4803650000000000</v>
      </c>
      <c r="Y1396" s="17">
        <v>4884970000000000</v>
      </c>
      <c r="Z1396" s="17">
        <v>4937300000000000</v>
      </c>
      <c r="AA1396" s="17">
        <v>5006350000000000</v>
      </c>
      <c r="AB1396" s="17">
        <v>5012520000000000</v>
      </c>
      <c r="AC1396" s="17">
        <v>5040690000000000</v>
      </c>
      <c r="AD1396" s="17">
        <v>5008740000000000</v>
      </c>
    </row>
    <row r="1397" spans="1:30" x14ac:dyDescent="0.25">
      <c r="A1397" t="s">
        <v>364</v>
      </c>
      <c r="B1397" t="s">
        <v>626</v>
      </c>
      <c r="C1397" t="s">
        <v>605</v>
      </c>
      <c r="D1397" t="str">
        <f>A1397&amp;VLOOKUP("key_separator", Keys!$B:$C, 2, FALSE)&amp;B1397&amp;VLOOKUP("key_separator", Keys!$B:$C, 2, FALSE)&amp;C1397</f>
        <v>MS|nuclear|production</v>
      </c>
      <c r="E1397" s="17">
        <v>0</v>
      </c>
      <c r="F1397" s="17">
        <v>0</v>
      </c>
      <c r="G1397" s="17">
        <v>0</v>
      </c>
      <c r="H1397" s="17">
        <v>0</v>
      </c>
      <c r="I1397" s="17">
        <v>0</v>
      </c>
      <c r="J1397" s="17">
        <v>0</v>
      </c>
      <c r="K1397" s="17">
        <v>0</v>
      </c>
      <c r="L1397" s="17">
        <v>0</v>
      </c>
      <c r="M1397" s="17">
        <v>0</v>
      </c>
      <c r="N1397" s="17">
        <v>0</v>
      </c>
      <c r="O1397" s="17">
        <v>0</v>
      </c>
      <c r="P1397" s="17">
        <v>0</v>
      </c>
      <c r="Q1397" s="17">
        <v>0</v>
      </c>
      <c r="R1397" s="17">
        <v>0</v>
      </c>
      <c r="S1397" s="17">
        <v>0</v>
      </c>
      <c r="T1397" s="17">
        <v>0</v>
      </c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0</v>
      </c>
      <c r="AB1397" s="17">
        <v>0</v>
      </c>
      <c r="AC1397" s="17">
        <v>0</v>
      </c>
      <c r="AD1397" s="17">
        <v>0</v>
      </c>
    </row>
    <row r="1398" spans="1:30" x14ac:dyDescent="0.25">
      <c r="A1398" t="s">
        <v>364</v>
      </c>
      <c r="B1398" t="s">
        <v>626</v>
      </c>
      <c r="C1398" t="s">
        <v>608</v>
      </c>
      <c r="D1398" t="str">
        <f>A1398&amp;VLOOKUP("key_separator", Keys!$B:$C, 2, FALSE)&amp;B1398&amp;VLOOKUP("key_separator", Keys!$B:$C, 2, FALSE)&amp;C1398</f>
        <v>MS|nuclear|imports</v>
      </c>
      <c r="E1398" s="17">
        <v>123298000000000</v>
      </c>
      <c r="F1398" s="17">
        <v>117532000000000</v>
      </c>
      <c r="G1398" s="17">
        <v>117532000000000</v>
      </c>
      <c r="H1398" s="17">
        <v>117532000000000</v>
      </c>
      <c r="I1398" s="17">
        <v>117532000000000</v>
      </c>
      <c r="J1398" s="17">
        <v>117532000000000</v>
      </c>
      <c r="K1398" s="17">
        <v>117532000000000</v>
      </c>
      <c r="L1398" s="17">
        <v>117532000000000</v>
      </c>
      <c r="M1398" s="17">
        <v>117532000000000</v>
      </c>
      <c r="N1398" s="17">
        <v>117532000000000</v>
      </c>
      <c r="O1398" s="17">
        <v>117532000000000</v>
      </c>
      <c r="P1398" s="17">
        <v>117532000000000</v>
      </c>
      <c r="Q1398" s="17">
        <v>117532000000000</v>
      </c>
      <c r="R1398" s="17">
        <v>117532000000000</v>
      </c>
      <c r="S1398" s="17">
        <v>117532000000000</v>
      </c>
      <c r="T1398" s="17">
        <v>117532000000000</v>
      </c>
      <c r="U1398" s="17">
        <v>117532000000000</v>
      </c>
      <c r="V1398" s="17">
        <v>117532000000000</v>
      </c>
      <c r="W1398" s="17">
        <v>117532000000000</v>
      </c>
      <c r="X1398" s="17">
        <v>117532000000000</v>
      </c>
      <c r="Y1398" s="17">
        <v>117532000000000</v>
      </c>
      <c r="Z1398" s="17">
        <v>117532000000000</v>
      </c>
      <c r="AA1398" s="17">
        <v>117532000000000</v>
      </c>
      <c r="AB1398" s="17">
        <v>117532000000000</v>
      </c>
      <c r="AC1398" s="17">
        <v>117532000000000</v>
      </c>
      <c r="AD1398" s="17">
        <v>117532000000000</v>
      </c>
    </row>
    <row r="1399" spans="1:30" x14ac:dyDescent="0.25">
      <c r="A1399" t="s">
        <v>364</v>
      </c>
      <c r="B1399" t="s">
        <v>626</v>
      </c>
      <c r="C1399" t="s">
        <v>610</v>
      </c>
      <c r="D1399" t="str">
        <f>A1399&amp;VLOOKUP("key_separator", Keys!$B:$C, 2, FALSE)&amp;B1399&amp;VLOOKUP("key_separator", Keys!$B:$C, 2, FALSE)&amp;C1399</f>
        <v>MS|nuclear|exports</v>
      </c>
      <c r="E1399" s="17">
        <v>0</v>
      </c>
      <c r="F1399" s="17">
        <v>0</v>
      </c>
      <c r="G1399" s="17">
        <v>0</v>
      </c>
      <c r="H1399" s="17">
        <v>0</v>
      </c>
      <c r="I1399" s="17">
        <v>0</v>
      </c>
      <c r="J1399" s="17">
        <v>0</v>
      </c>
      <c r="K1399" s="17">
        <v>0</v>
      </c>
      <c r="L1399" s="17">
        <v>0</v>
      </c>
      <c r="M1399" s="17">
        <v>0</v>
      </c>
      <c r="N1399" s="17">
        <v>0</v>
      </c>
      <c r="O1399" s="17">
        <v>0</v>
      </c>
      <c r="P1399" s="17">
        <v>0</v>
      </c>
      <c r="Q1399" s="17">
        <v>0</v>
      </c>
      <c r="R1399" s="17">
        <v>0</v>
      </c>
      <c r="S1399" s="17">
        <v>0</v>
      </c>
      <c r="T1399" s="17">
        <v>0</v>
      </c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0</v>
      </c>
      <c r="AB1399" s="17">
        <v>0</v>
      </c>
      <c r="AC1399" s="17">
        <v>0</v>
      </c>
      <c r="AD1399" s="17">
        <v>0</v>
      </c>
    </row>
    <row r="1400" spans="1:30" x14ac:dyDescent="0.25">
      <c r="A1400" t="s">
        <v>364</v>
      </c>
      <c r="B1400" t="s">
        <v>6630</v>
      </c>
      <c r="C1400" t="s">
        <v>605</v>
      </c>
      <c r="D1400" t="str">
        <f>A1400&amp;VLOOKUP("key_separator", Keys!$B:$C, 2, FALSE)&amp;B1400&amp;VLOOKUP("key_separator", Keys!$B:$C, 2, FALSE)&amp;C1400</f>
        <v>MS|hydro|production</v>
      </c>
      <c r="E1400" s="17">
        <v>0</v>
      </c>
      <c r="F1400" s="17">
        <v>0</v>
      </c>
      <c r="G1400" s="17">
        <v>0</v>
      </c>
      <c r="H1400" s="17">
        <v>0</v>
      </c>
      <c r="I1400" s="17">
        <v>0</v>
      </c>
      <c r="J1400" s="17">
        <v>0</v>
      </c>
      <c r="K1400" s="17">
        <v>0</v>
      </c>
      <c r="L1400" s="17">
        <v>0</v>
      </c>
      <c r="M1400" s="17">
        <v>0</v>
      </c>
      <c r="N1400" s="17">
        <v>0</v>
      </c>
      <c r="O1400" s="17">
        <v>0</v>
      </c>
      <c r="P1400" s="17">
        <v>0</v>
      </c>
      <c r="Q1400" s="17">
        <v>0</v>
      </c>
      <c r="R1400" s="17">
        <v>0</v>
      </c>
      <c r="S1400" s="17">
        <v>0</v>
      </c>
      <c r="T1400" s="17">
        <v>0</v>
      </c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0</v>
      </c>
      <c r="AB1400" s="17">
        <v>0</v>
      </c>
      <c r="AC1400" s="17">
        <v>0</v>
      </c>
      <c r="AD1400" s="17">
        <v>0</v>
      </c>
    </row>
    <row r="1401" spans="1:30" x14ac:dyDescent="0.25">
      <c r="A1401" t="s">
        <v>364</v>
      </c>
      <c r="B1401" t="s">
        <v>6630</v>
      </c>
      <c r="C1401" t="s">
        <v>608</v>
      </c>
      <c r="D1401" t="str">
        <f>A1401&amp;VLOOKUP("key_separator", Keys!$B:$C, 2, FALSE)&amp;B1401&amp;VLOOKUP("key_separator", Keys!$B:$C, 2, FALSE)&amp;C1401</f>
        <v>MS|hydro|imports</v>
      </c>
      <c r="E1401" s="17">
        <v>0</v>
      </c>
      <c r="F1401" s="17">
        <v>0</v>
      </c>
      <c r="G1401" s="17">
        <v>0</v>
      </c>
      <c r="H1401" s="17">
        <v>0</v>
      </c>
      <c r="I1401" s="17">
        <v>0</v>
      </c>
      <c r="J1401" s="17">
        <v>0</v>
      </c>
      <c r="K1401" s="17">
        <v>0</v>
      </c>
      <c r="L1401" s="17">
        <v>0</v>
      </c>
      <c r="M1401" s="17">
        <v>0</v>
      </c>
      <c r="N1401" s="17">
        <v>0</v>
      </c>
      <c r="O1401" s="17">
        <v>0</v>
      </c>
      <c r="P1401" s="17">
        <v>0</v>
      </c>
      <c r="Q1401" s="17">
        <v>0</v>
      </c>
      <c r="R1401" s="17">
        <v>0</v>
      </c>
      <c r="S1401" s="17">
        <v>0</v>
      </c>
      <c r="T1401" s="17">
        <v>0</v>
      </c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0</v>
      </c>
      <c r="AB1401" s="17">
        <v>0</v>
      </c>
      <c r="AC1401" s="17">
        <v>0</v>
      </c>
      <c r="AD1401" s="17">
        <v>0</v>
      </c>
    </row>
    <row r="1402" spans="1:30" x14ac:dyDescent="0.25">
      <c r="A1402" t="s">
        <v>364</v>
      </c>
      <c r="B1402" t="s">
        <v>6630</v>
      </c>
      <c r="C1402" t="s">
        <v>610</v>
      </c>
      <c r="D1402" t="str">
        <f>A1402&amp;VLOOKUP("key_separator", Keys!$B:$C, 2, FALSE)&amp;B1402&amp;VLOOKUP("key_separator", Keys!$B:$C, 2, FALSE)&amp;C1402</f>
        <v>MS|hydro|exports</v>
      </c>
      <c r="E1402" s="17">
        <v>0</v>
      </c>
      <c r="F1402" s="17">
        <v>0</v>
      </c>
      <c r="G1402" s="17">
        <v>0</v>
      </c>
      <c r="H1402" s="17">
        <v>0</v>
      </c>
      <c r="I1402" s="17">
        <v>0</v>
      </c>
      <c r="J1402" s="17">
        <v>0</v>
      </c>
      <c r="K1402" s="17">
        <v>0</v>
      </c>
      <c r="L1402" s="17">
        <v>0</v>
      </c>
      <c r="M1402" s="17">
        <v>0</v>
      </c>
      <c r="N1402" s="17">
        <v>0</v>
      </c>
      <c r="O1402" s="17">
        <v>0</v>
      </c>
      <c r="P1402" s="17">
        <v>0</v>
      </c>
      <c r="Q1402" s="17">
        <v>0</v>
      </c>
      <c r="R1402" s="17">
        <v>0</v>
      </c>
      <c r="S1402" s="17">
        <v>0</v>
      </c>
      <c r="T1402" s="17">
        <v>0</v>
      </c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0</v>
      </c>
      <c r="AB1402" s="17">
        <v>0</v>
      </c>
      <c r="AC1402" s="17">
        <v>0</v>
      </c>
      <c r="AD1402" s="17">
        <v>0</v>
      </c>
    </row>
    <row r="1403" spans="1:30" x14ac:dyDescent="0.25">
      <c r="A1403" t="s">
        <v>364</v>
      </c>
      <c r="B1403" t="s">
        <v>6631</v>
      </c>
      <c r="C1403" t="s">
        <v>605</v>
      </c>
      <c r="D1403" t="str">
        <f>A1403&amp;VLOOKUP("key_separator", Keys!$B:$C, 2, FALSE)&amp;B1403&amp;VLOOKUP("key_separator", Keys!$B:$C, 2, FALSE)&amp;C1403</f>
        <v>MS|wind|production</v>
      </c>
      <c r="E1403" s="17">
        <v>0</v>
      </c>
      <c r="F1403" s="17">
        <v>0</v>
      </c>
      <c r="G1403" s="17">
        <v>0</v>
      </c>
      <c r="H1403" s="17">
        <v>0</v>
      </c>
      <c r="I1403" s="17">
        <v>0</v>
      </c>
      <c r="J1403" s="17">
        <v>0</v>
      </c>
      <c r="K1403" s="17">
        <v>0</v>
      </c>
      <c r="L1403" s="17">
        <v>0</v>
      </c>
      <c r="M1403" s="17">
        <v>0</v>
      </c>
      <c r="N1403" s="17">
        <v>0</v>
      </c>
      <c r="O1403" s="17">
        <v>0</v>
      </c>
      <c r="P1403" s="17">
        <v>0</v>
      </c>
      <c r="Q1403" s="17">
        <v>0</v>
      </c>
      <c r="R1403" s="17">
        <v>0</v>
      </c>
      <c r="S1403" s="17">
        <v>0</v>
      </c>
      <c r="T1403" s="17">
        <v>0</v>
      </c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0</v>
      </c>
      <c r="AB1403" s="17">
        <v>0</v>
      </c>
      <c r="AC1403" s="17">
        <v>0</v>
      </c>
      <c r="AD1403" s="17">
        <v>0</v>
      </c>
    </row>
    <row r="1404" spans="1:30" x14ac:dyDescent="0.25">
      <c r="A1404" t="s">
        <v>364</v>
      </c>
      <c r="B1404" t="s">
        <v>6631</v>
      </c>
      <c r="C1404" t="s">
        <v>608</v>
      </c>
      <c r="D1404" t="str">
        <f>A1404&amp;VLOOKUP("key_separator", Keys!$B:$C, 2, FALSE)&amp;B1404&amp;VLOOKUP("key_separator", Keys!$B:$C, 2, FALSE)&amp;C1404</f>
        <v>MS|wind|imports</v>
      </c>
      <c r="E1404" s="17">
        <v>0</v>
      </c>
      <c r="F1404" s="17">
        <v>0</v>
      </c>
      <c r="G1404" s="17">
        <v>0</v>
      </c>
      <c r="H1404" s="17">
        <v>0</v>
      </c>
      <c r="I1404" s="17">
        <v>0</v>
      </c>
      <c r="J1404" s="17">
        <v>0</v>
      </c>
      <c r="K1404" s="17">
        <v>0</v>
      </c>
      <c r="L1404" s="17">
        <v>0</v>
      </c>
      <c r="M1404" s="17">
        <v>0</v>
      </c>
      <c r="N1404" s="17">
        <v>0</v>
      </c>
      <c r="O1404" s="17">
        <v>0</v>
      </c>
      <c r="P1404" s="17">
        <v>0</v>
      </c>
      <c r="Q1404" s="17">
        <v>0</v>
      </c>
      <c r="R1404" s="17">
        <v>0</v>
      </c>
      <c r="S1404" s="17">
        <v>0</v>
      </c>
      <c r="T1404" s="17">
        <v>0</v>
      </c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0</v>
      </c>
      <c r="AB1404" s="17">
        <v>0</v>
      </c>
      <c r="AC1404" s="17">
        <v>0</v>
      </c>
      <c r="AD1404" s="17">
        <v>0</v>
      </c>
    </row>
    <row r="1405" spans="1:30" x14ac:dyDescent="0.25">
      <c r="A1405" t="s">
        <v>364</v>
      </c>
      <c r="B1405" t="s">
        <v>6631</v>
      </c>
      <c r="C1405" t="s">
        <v>610</v>
      </c>
      <c r="D1405" t="str">
        <f>A1405&amp;VLOOKUP("key_separator", Keys!$B:$C, 2, FALSE)&amp;B1405&amp;VLOOKUP("key_separator", Keys!$B:$C, 2, FALSE)&amp;C1405</f>
        <v>MS|wind|exports</v>
      </c>
      <c r="E1405" s="17">
        <v>0</v>
      </c>
      <c r="F1405" s="17">
        <v>0</v>
      </c>
      <c r="G1405" s="17">
        <v>0</v>
      </c>
      <c r="H1405" s="17">
        <v>0</v>
      </c>
      <c r="I1405" s="17">
        <v>0</v>
      </c>
      <c r="J1405" s="17">
        <v>0</v>
      </c>
      <c r="K1405" s="17">
        <v>0</v>
      </c>
      <c r="L1405" s="17">
        <v>0</v>
      </c>
      <c r="M1405" s="17">
        <v>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7">
        <v>0</v>
      </c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0</v>
      </c>
      <c r="AB1405" s="17">
        <v>0</v>
      </c>
      <c r="AC1405" s="17">
        <v>0</v>
      </c>
      <c r="AD1405" s="17">
        <v>0</v>
      </c>
    </row>
    <row r="1406" spans="1:30" x14ac:dyDescent="0.25">
      <c r="A1406" t="s">
        <v>364</v>
      </c>
      <c r="B1406" t="s">
        <v>6632</v>
      </c>
      <c r="C1406" t="s">
        <v>605</v>
      </c>
      <c r="D1406" t="str">
        <f>A1406&amp;VLOOKUP("key_separator", Keys!$B:$C, 2, FALSE)&amp;B1406&amp;VLOOKUP("key_separator", Keys!$B:$C, 2, FALSE)&amp;C1406</f>
        <v>MS|solar|production</v>
      </c>
      <c r="E1406" s="17">
        <v>0</v>
      </c>
      <c r="F1406" s="17">
        <v>0</v>
      </c>
      <c r="G1406" s="17">
        <v>0</v>
      </c>
      <c r="H1406" s="17">
        <v>0</v>
      </c>
      <c r="I1406" s="17">
        <v>0</v>
      </c>
      <c r="J1406" s="17">
        <v>0</v>
      </c>
      <c r="K1406" s="17">
        <v>0</v>
      </c>
      <c r="L1406" s="17">
        <v>0</v>
      </c>
      <c r="M1406" s="17">
        <v>0</v>
      </c>
      <c r="N1406" s="17">
        <v>0</v>
      </c>
      <c r="O1406" s="17">
        <v>0</v>
      </c>
      <c r="P1406" s="17">
        <v>0</v>
      </c>
      <c r="Q1406" s="17">
        <v>0</v>
      </c>
      <c r="R1406" s="17">
        <v>0</v>
      </c>
      <c r="S1406" s="17">
        <v>0</v>
      </c>
      <c r="T1406" s="17">
        <v>0</v>
      </c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0</v>
      </c>
      <c r="AB1406" s="17">
        <v>0</v>
      </c>
      <c r="AC1406" s="17">
        <v>0</v>
      </c>
      <c r="AD1406" s="17">
        <v>0</v>
      </c>
    </row>
    <row r="1407" spans="1:30" x14ac:dyDescent="0.25">
      <c r="A1407" t="s">
        <v>364</v>
      </c>
      <c r="B1407" t="s">
        <v>6632</v>
      </c>
      <c r="C1407" t="s">
        <v>608</v>
      </c>
      <c r="D1407" t="str">
        <f>A1407&amp;VLOOKUP("key_separator", Keys!$B:$C, 2, FALSE)&amp;B1407&amp;VLOOKUP("key_separator", Keys!$B:$C, 2, FALSE)&amp;C1407</f>
        <v>MS|solar|imports</v>
      </c>
      <c r="E1407" s="17">
        <v>0</v>
      </c>
      <c r="F1407" s="17">
        <v>0</v>
      </c>
      <c r="G1407" s="17">
        <v>0</v>
      </c>
      <c r="H1407" s="17">
        <v>0</v>
      </c>
      <c r="I1407" s="17">
        <v>0</v>
      </c>
      <c r="J1407" s="17">
        <v>0</v>
      </c>
      <c r="K1407" s="17">
        <v>0</v>
      </c>
      <c r="L1407" s="17">
        <v>0</v>
      </c>
      <c r="M1407" s="17">
        <v>0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7">
        <v>0</v>
      </c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0</v>
      </c>
      <c r="AB1407" s="17">
        <v>0</v>
      </c>
      <c r="AC1407" s="17">
        <v>0</v>
      </c>
      <c r="AD1407" s="17">
        <v>0</v>
      </c>
    </row>
    <row r="1408" spans="1:30" x14ac:dyDescent="0.25">
      <c r="A1408" t="s">
        <v>364</v>
      </c>
      <c r="B1408" t="s">
        <v>6632</v>
      </c>
      <c r="C1408" t="s">
        <v>610</v>
      </c>
      <c r="D1408" t="str">
        <f>A1408&amp;VLOOKUP("key_separator", Keys!$B:$C, 2, FALSE)&amp;B1408&amp;VLOOKUP("key_separator", Keys!$B:$C, 2, FALSE)&amp;C1408</f>
        <v>MS|solar|exports</v>
      </c>
      <c r="E1408" s="17">
        <v>0</v>
      </c>
      <c r="F1408" s="17">
        <v>0</v>
      </c>
      <c r="G1408" s="17">
        <v>0</v>
      </c>
      <c r="H1408" s="17">
        <v>0</v>
      </c>
      <c r="I1408" s="17">
        <v>0</v>
      </c>
      <c r="J1408" s="17">
        <v>0</v>
      </c>
      <c r="K1408" s="17">
        <v>0</v>
      </c>
      <c r="L1408" s="17">
        <v>0</v>
      </c>
      <c r="M1408" s="17">
        <v>0</v>
      </c>
      <c r="N1408" s="17">
        <v>0</v>
      </c>
      <c r="O1408" s="17">
        <v>0</v>
      </c>
      <c r="P1408" s="17">
        <v>0</v>
      </c>
      <c r="Q1408" s="17">
        <v>0</v>
      </c>
      <c r="R1408" s="17">
        <v>0</v>
      </c>
      <c r="S1408" s="17">
        <v>0</v>
      </c>
      <c r="T1408" s="17">
        <v>0</v>
      </c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0</v>
      </c>
      <c r="AB1408" s="17">
        <v>0</v>
      </c>
      <c r="AC1408" s="17">
        <v>0</v>
      </c>
      <c r="AD1408" s="17">
        <v>0</v>
      </c>
    </row>
    <row r="1409" spans="1:30" x14ac:dyDescent="0.25">
      <c r="A1409" t="s">
        <v>364</v>
      </c>
      <c r="B1409" t="s">
        <v>6615</v>
      </c>
      <c r="C1409" t="s">
        <v>605</v>
      </c>
      <c r="D1409" t="str">
        <f>A1409&amp;VLOOKUP("key_separator", Keys!$B:$C, 2, FALSE)&amp;B1409&amp;VLOOKUP("key_separator", Keys!$B:$C, 2, FALSE)&amp;C1409</f>
        <v>MS|biomass|production</v>
      </c>
      <c r="E1409" s="17">
        <v>8379090000000</v>
      </c>
      <c r="F1409" s="17">
        <v>8379090000000</v>
      </c>
      <c r="G1409" s="17">
        <v>8379090000000</v>
      </c>
      <c r="H1409" s="17">
        <v>8379090000000</v>
      </c>
      <c r="I1409" s="17">
        <v>8379090000000</v>
      </c>
      <c r="J1409" s="17">
        <v>8379090000000</v>
      </c>
      <c r="K1409" s="17">
        <v>8379090000000</v>
      </c>
      <c r="L1409" s="17">
        <v>8379090000000</v>
      </c>
      <c r="M1409" s="17">
        <v>8379090000000</v>
      </c>
      <c r="N1409" s="17">
        <v>8379090000000</v>
      </c>
      <c r="O1409" s="17">
        <v>8379090000000</v>
      </c>
      <c r="P1409" s="17">
        <v>8379090000000</v>
      </c>
      <c r="Q1409" s="17">
        <v>8379090000000</v>
      </c>
      <c r="R1409" s="17">
        <v>8379090000000</v>
      </c>
      <c r="S1409" s="17">
        <v>8379090000000</v>
      </c>
      <c r="T1409" s="17">
        <v>8379090000000</v>
      </c>
      <c r="U1409" s="17">
        <v>8379090000000</v>
      </c>
      <c r="V1409" s="17">
        <v>8379090000000</v>
      </c>
      <c r="W1409" s="17">
        <v>8379090000000</v>
      </c>
      <c r="X1409" s="17">
        <v>8379090000000</v>
      </c>
      <c r="Y1409" s="17">
        <v>8379090000000</v>
      </c>
      <c r="Z1409" s="17">
        <v>8379090000000</v>
      </c>
      <c r="AA1409" s="17">
        <v>8379090000000</v>
      </c>
      <c r="AB1409" s="17">
        <v>8379090000000</v>
      </c>
      <c r="AC1409" s="17">
        <v>8379090000000</v>
      </c>
      <c r="AD1409" s="17">
        <v>8379090000000</v>
      </c>
    </row>
    <row r="1410" spans="1:30" x14ac:dyDescent="0.25">
      <c r="A1410" t="s">
        <v>364</v>
      </c>
      <c r="B1410" t="s">
        <v>6615</v>
      </c>
      <c r="C1410" t="s">
        <v>608</v>
      </c>
      <c r="D1410" t="str">
        <f>A1410&amp;VLOOKUP("key_separator", Keys!$B:$C, 2, FALSE)&amp;B1410&amp;VLOOKUP("key_separator", Keys!$B:$C, 2, FALSE)&amp;C1410</f>
        <v>MS|biomass|imports</v>
      </c>
      <c r="E1410" s="17">
        <v>37380400000000</v>
      </c>
      <c r="F1410" s="17">
        <v>38227400000000</v>
      </c>
      <c r="G1410" s="17">
        <v>37587300000000</v>
      </c>
      <c r="H1410" s="17">
        <v>37464800000000</v>
      </c>
      <c r="I1410" s="17">
        <v>37505900000000</v>
      </c>
      <c r="J1410" s="17">
        <v>37239000000000</v>
      </c>
      <c r="K1410" s="17">
        <v>36844900000000</v>
      </c>
      <c r="L1410" s="17">
        <v>36676100000000</v>
      </c>
      <c r="M1410" s="17">
        <v>36602600000000</v>
      </c>
      <c r="N1410" s="17">
        <v>36764900000000</v>
      </c>
      <c r="O1410" s="17">
        <v>36927200000000</v>
      </c>
      <c r="P1410" s="17">
        <v>37149700000000</v>
      </c>
      <c r="Q1410" s="17">
        <v>37412000000000</v>
      </c>
      <c r="R1410" s="17">
        <v>37808800000000</v>
      </c>
      <c r="S1410" s="17">
        <v>38191200000000</v>
      </c>
      <c r="T1410" s="17">
        <v>38540200000000</v>
      </c>
      <c r="U1410" s="17">
        <v>38693500000000</v>
      </c>
      <c r="V1410" s="17">
        <v>38982600000000</v>
      </c>
      <c r="W1410" s="17">
        <v>39211400000000</v>
      </c>
      <c r="X1410" s="17">
        <v>39527000000000</v>
      </c>
      <c r="Y1410" s="17">
        <v>40041000000000</v>
      </c>
      <c r="Z1410" s="17">
        <v>40560400000000</v>
      </c>
      <c r="AA1410" s="17">
        <v>41134000000000</v>
      </c>
      <c r="AB1410" s="17">
        <v>41669400000000</v>
      </c>
      <c r="AC1410" s="17">
        <v>42327400000000</v>
      </c>
      <c r="AD1410" s="17">
        <v>42965700000000</v>
      </c>
    </row>
    <row r="1411" spans="1:30" x14ac:dyDescent="0.25">
      <c r="A1411" t="s">
        <v>364</v>
      </c>
      <c r="B1411" t="s">
        <v>6615</v>
      </c>
      <c r="C1411" t="s">
        <v>610</v>
      </c>
      <c r="D1411" t="str">
        <f>A1411&amp;VLOOKUP("key_separator", Keys!$B:$C, 2, FALSE)&amp;B1411&amp;VLOOKUP("key_separator", Keys!$B:$C, 2, FALSE)&amp;C1411</f>
        <v>MS|biomass|exports</v>
      </c>
      <c r="E1411" s="17">
        <v>0</v>
      </c>
      <c r="F1411" s="17">
        <v>0</v>
      </c>
      <c r="G1411" s="17">
        <v>0</v>
      </c>
      <c r="H1411" s="17">
        <v>0</v>
      </c>
      <c r="I1411" s="17">
        <v>0</v>
      </c>
      <c r="J1411" s="17">
        <v>0</v>
      </c>
      <c r="K1411" s="17">
        <v>0</v>
      </c>
      <c r="L1411" s="17">
        <v>0</v>
      </c>
      <c r="M1411" s="17">
        <v>0</v>
      </c>
      <c r="N1411" s="17">
        <v>0</v>
      </c>
      <c r="O1411" s="17">
        <v>0</v>
      </c>
      <c r="P1411" s="17">
        <v>0</v>
      </c>
      <c r="Q1411" s="17">
        <v>0</v>
      </c>
      <c r="R1411" s="17">
        <v>0</v>
      </c>
      <c r="S1411" s="17">
        <v>0</v>
      </c>
      <c r="T1411" s="17">
        <v>0</v>
      </c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0</v>
      </c>
      <c r="AB1411" s="17">
        <v>0</v>
      </c>
      <c r="AC1411" s="17">
        <v>0</v>
      </c>
      <c r="AD1411" s="17">
        <v>0</v>
      </c>
    </row>
    <row r="1412" spans="1:30" x14ac:dyDescent="0.25">
      <c r="A1412" t="s">
        <v>364</v>
      </c>
      <c r="B1412" t="s">
        <v>6616</v>
      </c>
      <c r="C1412" t="s">
        <v>605</v>
      </c>
      <c r="D1412" t="str">
        <f>A1412&amp;VLOOKUP("key_separator", Keys!$B:$C, 2, FALSE)&amp;B1412&amp;VLOOKUP("key_separator", Keys!$B:$C, 2, FALSE)&amp;C1412</f>
        <v>MS|petroleum gasoline|production</v>
      </c>
      <c r="E1412" s="17">
        <v>382319000000000</v>
      </c>
      <c r="F1412" s="17">
        <v>373052000000000</v>
      </c>
      <c r="G1412" s="17">
        <v>375502000000000</v>
      </c>
      <c r="H1412" s="17">
        <v>378673000000000</v>
      </c>
      <c r="I1412" s="17">
        <v>381851000000000</v>
      </c>
      <c r="J1412" s="17">
        <v>384033000000000</v>
      </c>
      <c r="K1412" s="17">
        <v>383539000000000</v>
      </c>
      <c r="L1412" s="17">
        <v>386940000000000</v>
      </c>
      <c r="M1412" s="17">
        <v>385807000000000</v>
      </c>
      <c r="N1412" s="17">
        <v>384072000000000</v>
      </c>
      <c r="O1412" s="17">
        <v>384886000000000</v>
      </c>
      <c r="P1412" s="17">
        <v>383647000000000</v>
      </c>
      <c r="Q1412" s="17">
        <v>383881000000000</v>
      </c>
      <c r="R1412" s="17">
        <v>386032000000000</v>
      </c>
      <c r="S1412" s="17">
        <v>383632000000000</v>
      </c>
      <c r="T1412" s="17">
        <v>386873000000000</v>
      </c>
      <c r="U1412" s="17">
        <v>388087000000000</v>
      </c>
      <c r="V1412" s="17">
        <v>389348000000000</v>
      </c>
      <c r="W1412" s="17">
        <v>389405000000000</v>
      </c>
      <c r="X1412" s="17">
        <v>388913000000000</v>
      </c>
      <c r="Y1412" s="17">
        <v>388230000000000</v>
      </c>
      <c r="Z1412" s="17">
        <v>385312000000000</v>
      </c>
      <c r="AA1412" s="17">
        <v>386874000000000</v>
      </c>
      <c r="AB1412" s="17">
        <v>386069000000000</v>
      </c>
      <c r="AC1412" s="17">
        <v>387285000000000</v>
      </c>
      <c r="AD1412" s="17">
        <v>385419000000000</v>
      </c>
    </row>
    <row r="1413" spans="1:30" x14ac:dyDescent="0.25">
      <c r="A1413" t="s">
        <v>364</v>
      </c>
      <c r="B1413" t="s">
        <v>6616</v>
      </c>
      <c r="C1413" t="s">
        <v>608</v>
      </c>
      <c r="D1413" t="str">
        <f>A1413&amp;VLOOKUP("key_separator", Keys!$B:$C, 2, FALSE)&amp;B1413&amp;VLOOKUP("key_separator", Keys!$B:$C, 2, FALSE)&amp;C1413</f>
        <v>MS|petroleum gasoline|imports</v>
      </c>
      <c r="E1413" s="17">
        <v>10191200000000</v>
      </c>
      <c r="F1413" s="17">
        <v>9854840000000</v>
      </c>
      <c r="G1413" s="17">
        <v>9549910000000</v>
      </c>
      <c r="H1413" s="17">
        <v>9212590000000</v>
      </c>
      <c r="I1413" s="17">
        <v>8875610000000</v>
      </c>
      <c r="J1413" s="17">
        <v>8543480000000</v>
      </c>
      <c r="K1413" s="17">
        <v>8189750000000</v>
      </c>
      <c r="L1413" s="17">
        <v>7854880000000</v>
      </c>
      <c r="M1413" s="17">
        <v>7514490000000</v>
      </c>
      <c r="N1413" s="17">
        <v>7196900000000</v>
      </c>
      <c r="O1413" s="17">
        <v>6880820000000</v>
      </c>
      <c r="P1413" s="17">
        <v>6581320000000</v>
      </c>
      <c r="Q1413" s="17">
        <v>6295980000000</v>
      </c>
      <c r="R1413" s="17">
        <v>6020540000000</v>
      </c>
      <c r="S1413" s="17">
        <v>5747270000000</v>
      </c>
      <c r="T1413" s="17">
        <v>5478770000000</v>
      </c>
      <c r="U1413" s="17">
        <v>5197900000000</v>
      </c>
      <c r="V1413" s="17">
        <v>5072690000000</v>
      </c>
      <c r="W1413" s="17">
        <v>4950290000000</v>
      </c>
      <c r="X1413" s="17">
        <v>4826700000000</v>
      </c>
      <c r="Y1413" s="17">
        <v>4710620000000</v>
      </c>
      <c r="Z1413" s="17">
        <v>4593690000000</v>
      </c>
      <c r="AA1413" s="17">
        <v>4469400000000</v>
      </c>
      <c r="AB1413" s="17">
        <v>4352110000000</v>
      </c>
      <c r="AC1413" s="17">
        <v>4243970000000</v>
      </c>
      <c r="AD1413" s="17">
        <v>4148730000000</v>
      </c>
    </row>
    <row r="1414" spans="1:30" x14ac:dyDescent="0.25">
      <c r="A1414" t="s">
        <v>364</v>
      </c>
      <c r="B1414" t="s">
        <v>6616</v>
      </c>
      <c r="C1414" t="s">
        <v>610</v>
      </c>
      <c r="D1414" t="str">
        <f>A1414&amp;VLOOKUP("key_separator", Keys!$B:$C, 2, FALSE)&amp;B1414&amp;VLOOKUP("key_separator", Keys!$B:$C, 2, FALSE)&amp;C1414</f>
        <v>MS|petroleum gasoline|exports</v>
      </c>
      <c r="E1414" s="17">
        <v>211539000000000</v>
      </c>
      <c r="F1414" s="17">
        <v>204975000000000</v>
      </c>
      <c r="G1414" s="17">
        <v>209968000000000</v>
      </c>
      <c r="H1414" s="17">
        <v>216205000000000</v>
      </c>
      <c r="I1414" s="17">
        <v>222425000000000</v>
      </c>
      <c r="J1414" s="17">
        <v>227736000000000</v>
      </c>
      <c r="K1414" s="17">
        <v>230989000000000</v>
      </c>
      <c r="L1414" s="17">
        <v>238122000000000</v>
      </c>
      <c r="M1414" s="17">
        <v>241001000000000</v>
      </c>
      <c r="N1414" s="17">
        <v>243295000000000</v>
      </c>
      <c r="O1414" s="17">
        <v>248372000000000</v>
      </c>
      <c r="P1414" s="17">
        <v>251416000000000</v>
      </c>
      <c r="Q1414" s="17">
        <v>255931000000000</v>
      </c>
      <c r="R1414" s="17">
        <v>262439000000000</v>
      </c>
      <c r="S1414" s="17">
        <v>264540000000000</v>
      </c>
      <c r="T1414" s="17">
        <v>272355000000000</v>
      </c>
      <c r="U1414" s="17">
        <v>278264000000000</v>
      </c>
      <c r="V1414" s="17">
        <v>283797000000000</v>
      </c>
      <c r="W1414" s="17">
        <v>288147000000000</v>
      </c>
      <c r="X1414" s="17">
        <v>291859000000000</v>
      </c>
      <c r="Y1414" s="17">
        <v>295287000000000</v>
      </c>
      <c r="Z1414" s="17">
        <v>296364000000000</v>
      </c>
      <c r="AA1414" s="17">
        <v>301832000000000</v>
      </c>
      <c r="AB1414" s="17">
        <v>304731000000000</v>
      </c>
      <c r="AC1414" s="17">
        <v>309449000000000</v>
      </c>
      <c r="AD1414" s="17">
        <v>310812000000000</v>
      </c>
    </row>
    <row r="1415" spans="1:30" x14ac:dyDescent="0.25">
      <c r="A1415" t="s">
        <v>364</v>
      </c>
      <c r="B1415" t="s">
        <v>6617</v>
      </c>
      <c r="C1415" t="s">
        <v>605</v>
      </c>
      <c r="D1415" t="str">
        <f>A1415&amp;VLOOKUP("key_separator", Keys!$B:$C, 2, FALSE)&amp;B1415&amp;VLOOKUP("key_separator", Keys!$B:$C, 2, FALSE)&amp;C1415</f>
        <v>MS|petroleum diesel|production</v>
      </c>
      <c r="E1415" s="17">
        <v>226147000000000</v>
      </c>
      <c r="F1415" s="17">
        <v>220666000000000</v>
      </c>
      <c r="G1415" s="17">
        <v>222115000000000</v>
      </c>
      <c r="H1415" s="17">
        <v>223991000000000</v>
      </c>
      <c r="I1415" s="17">
        <v>225871000000000</v>
      </c>
      <c r="J1415" s="17">
        <v>227161000000000</v>
      </c>
      <c r="K1415" s="17">
        <v>226869000000000</v>
      </c>
      <c r="L1415" s="17">
        <v>228881000000000</v>
      </c>
      <c r="M1415" s="17">
        <v>228211000000000</v>
      </c>
      <c r="N1415" s="17">
        <v>227184000000000</v>
      </c>
      <c r="O1415" s="17">
        <v>227666000000000</v>
      </c>
      <c r="P1415" s="17">
        <v>226933000000000</v>
      </c>
      <c r="Q1415" s="17">
        <v>227071000000000</v>
      </c>
      <c r="R1415" s="17">
        <v>228344000000000</v>
      </c>
      <c r="S1415" s="17">
        <v>226924000000000</v>
      </c>
      <c r="T1415" s="17">
        <v>228841000000000</v>
      </c>
      <c r="U1415" s="17">
        <v>229559000000000</v>
      </c>
      <c r="V1415" s="17">
        <v>230305000000000</v>
      </c>
      <c r="W1415" s="17">
        <v>230339000000000</v>
      </c>
      <c r="X1415" s="17">
        <v>230048000000000</v>
      </c>
      <c r="Y1415" s="17">
        <v>229644000000000</v>
      </c>
      <c r="Z1415" s="17">
        <v>227918000000000</v>
      </c>
      <c r="AA1415" s="17">
        <v>228842000000000</v>
      </c>
      <c r="AB1415" s="17">
        <v>228366000000000</v>
      </c>
      <c r="AC1415" s="17">
        <v>229085000000000</v>
      </c>
      <c r="AD1415" s="17">
        <v>227981000000000</v>
      </c>
    </row>
    <row r="1416" spans="1:30" x14ac:dyDescent="0.25">
      <c r="A1416" t="s">
        <v>364</v>
      </c>
      <c r="B1416" t="s">
        <v>6617</v>
      </c>
      <c r="C1416" t="s">
        <v>608</v>
      </c>
      <c r="D1416" t="str">
        <f>A1416&amp;VLOOKUP("key_separator", Keys!$B:$C, 2, FALSE)&amp;B1416&amp;VLOOKUP("key_separator", Keys!$B:$C, 2, FALSE)&amp;C1416</f>
        <v>MS|petroleum diesel|imports</v>
      </c>
      <c r="E1416" s="17">
        <v>31584700000000</v>
      </c>
      <c r="F1416" s="17">
        <v>34120200000000</v>
      </c>
      <c r="G1416" s="17">
        <v>34347200000000</v>
      </c>
      <c r="H1416" s="17">
        <v>34122900000000</v>
      </c>
      <c r="I1416" s="17">
        <v>33791800000000</v>
      </c>
      <c r="J1416" s="17">
        <v>33890200000000</v>
      </c>
      <c r="K1416" s="17">
        <v>33528400000000</v>
      </c>
      <c r="L1416" s="17">
        <v>32416800000000</v>
      </c>
      <c r="M1416" s="17">
        <v>31886900000000</v>
      </c>
      <c r="N1416" s="17">
        <v>31553900000000</v>
      </c>
      <c r="O1416" s="17">
        <v>30610200000000</v>
      </c>
      <c r="P1416" s="17">
        <v>29990500000000</v>
      </c>
      <c r="Q1416" s="17">
        <v>28876100000000</v>
      </c>
      <c r="R1416" s="17">
        <v>27194700000000</v>
      </c>
      <c r="S1416" s="17">
        <v>26443800000000</v>
      </c>
      <c r="T1416" s="17">
        <v>24440500000000</v>
      </c>
      <c r="U1416" s="17">
        <v>22780000000000</v>
      </c>
      <c r="V1416" s="17">
        <v>20800200000000</v>
      </c>
      <c r="W1416" s="17">
        <v>19016500000000</v>
      </c>
      <c r="X1416" s="17">
        <v>17425300000000</v>
      </c>
      <c r="Y1416" s="17">
        <v>16229900000000</v>
      </c>
      <c r="Z1416" s="17">
        <v>15633400000000</v>
      </c>
      <c r="AA1416" s="17">
        <v>14131700000000</v>
      </c>
      <c r="AB1416" s="17">
        <v>13094100000000</v>
      </c>
      <c r="AC1416" s="17">
        <v>11647800000000</v>
      </c>
      <c r="AD1416" s="17">
        <v>10939500000000</v>
      </c>
    </row>
    <row r="1417" spans="1:30" x14ac:dyDescent="0.25">
      <c r="A1417" t="s">
        <v>364</v>
      </c>
      <c r="B1417" t="s">
        <v>6617</v>
      </c>
      <c r="C1417" t="s">
        <v>610</v>
      </c>
      <c r="D1417" t="str">
        <f>A1417&amp;VLOOKUP("key_separator", Keys!$B:$C, 2, FALSE)&amp;B1417&amp;VLOOKUP("key_separator", Keys!$B:$C, 2, FALSE)&amp;C1417</f>
        <v>MS|petroleum diesel|exports</v>
      </c>
      <c r="E1417" s="17">
        <v>141067000000000</v>
      </c>
      <c r="F1417" s="17">
        <v>137647000000000</v>
      </c>
      <c r="G1417" s="17">
        <v>138551000000000</v>
      </c>
      <c r="H1417" s="17">
        <v>139721000000000</v>
      </c>
      <c r="I1417" s="17">
        <v>140894000000000</v>
      </c>
      <c r="J1417" s="17">
        <v>141699000000000</v>
      </c>
      <c r="K1417" s="17">
        <v>141517000000000</v>
      </c>
      <c r="L1417" s="17">
        <v>142772000000000</v>
      </c>
      <c r="M1417" s="17">
        <v>142353000000000</v>
      </c>
      <c r="N1417" s="17">
        <v>141713000000000</v>
      </c>
      <c r="O1417" s="17">
        <v>142014000000000</v>
      </c>
      <c r="P1417" s="17">
        <v>141556000000000</v>
      </c>
      <c r="Q1417" s="17">
        <v>141643000000000</v>
      </c>
      <c r="R1417" s="17">
        <v>142437000000000</v>
      </c>
      <c r="S1417" s="17">
        <v>141551000000000</v>
      </c>
      <c r="T1417" s="17">
        <v>142747000000000</v>
      </c>
      <c r="U1417" s="17">
        <v>143195000000000</v>
      </c>
      <c r="V1417" s="17">
        <v>143660000000000</v>
      </c>
      <c r="W1417" s="17">
        <v>143681000000000</v>
      </c>
      <c r="X1417" s="17">
        <v>143500000000000</v>
      </c>
      <c r="Y1417" s="17">
        <v>143248000000000</v>
      </c>
      <c r="Z1417" s="17">
        <v>142171000000000</v>
      </c>
      <c r="AA1417" s="17">
        <v>142747000000000</v>
      </c>
      <c r="AB1417" s="17">
        <v>142450000000000</v>
      </c>
      <c r="AC1417" s="17">
        <v>142899000000000</v>
      </c>
      <c r="AD1417" s="17">
        <v>142210000000000</v>
      </c>
    </row>
    <row r="1418" spans="1:30" x14ac:dyDescent="0.25">
      <c r="A1418" t="s">
        <v>364</v>
      </c>
      <c r="B1418" t="s">
        <v>542</v>
      </c>
      <c r="C1418" t="s">
        <v>605</v>
      </c>
      <c r="D1418" t="str">
        <f>A1418&amp;VLOOKUP("key_separator", Keys!$B:$C, 2, FALSE)&amp;B1418&amp;VLOOKUP("key_separator", Keys!$B:$C, 2, FALSE)&amp;C1418</f>
        <v>MS|biofuel gasoline|production</v>
      </c>
      <c r="E1418" s="17">
        <v>0</v>
      </c>
      <c r="F1418" s="17">
        <v>0</v>
      </c>
      <c r="G1418" s="17">
        <v>0</v>
      </c>
      <c r="H1418" s="17">
        <v>0</v>
      </c>
      <c r="I1418" s="17">
        <v>0</v>
      </c>
      <c r="J1418" s="17">
        <v>0</v>
      </c>
      <c r="K1418" s="17">
        <v>0</v>
      </c>
      <c r="L1418" s="17">
        <v>0</v>
      </c>
      <c r="M1418" s="17">
        <v>0</v>
      </c>
      <c r="N1418" s="17">
        <v>0</v>
      </c>
      <c r="O1418" s="17">
        <v>0</v>
      </c>
      <c r="P1418" s="17">
        <v>0</v>
      </c>
      <c r="Q1418" s="17">
        <v>0</v>
      </c>
      <c r="R1418" s="17">
        <v>0</v>
      </c>
      <c r="S1418" s="17">
        <v>0</v>
      </c>
      <c r="T1418" s="17">
        <v>0</v>
      </c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0</v>
      </c>
      <c r="AB1418" s="17">
        <v>0</v>
      </c>
      <c r="AC1418" s="17">
        <v>0</v>
      </c>
      <c r="AD1418" s="17">
        <v>0</v>
      </c>
    </row>
    <row r="1419" spans="1:30" x14ac:dyDescent="0.25">
      <c r="A1419" t="s">
        <v>364</v>
      </c>
      <c r="B1419" t="s">
        <v>542</v>
      </c>
      <c r="C1419" t="s">
        <v>608</v>
      </c>
      <c r="D1419" t="str">
        <f>A1419&amp;VLOOKUP("key_separator", Keys!$B:$C, 2, FALSE)&amp;B1419&amp;VLOOKUP("key_separator", Keys!$B:$C, 2, FALSE)&amp;C1419</f>
        <v>MS|biofuel gasoline|imports</v>
      </c>
      <c r="E1419" s="17">
        <v>12805000000000</v>
      </c>
      <c r="F1419" s="17">
        <v>12593300000000</v>
      </c>
      <c r="G1419" s="17">
        <v>12396700000000</v>
      </c>
      <c r="H1419" s="17">
        <v>12161000000000</v>
      </c>
      <c r="I1419" s="17">
        <v>11926400000000</v>
      </c>
      <c r="J1419" s="17">
        <v>11685300000000</v>
      </c>
      <c r="K1419" s="17">
        <v>11398600000000</v>
      </c>
      <c r="L1419" s="17">
        <v>11113700000000</v>
      </c>
      <c r="M1419" s="17">
        <v>10808000000000</v>
      </c>
      <c r="N1419" s="17">
        <v>10502400000000</v>
      </c>
      <c r="O1419" s="17">
        <v>10179700000000</v>
      </c>
      <c r="P1419" s="17">
        <v>9857160000000</v>
      </c>
      <c r="Q1419" s="17">
        <v>9535600000000</v>
      </c>
      <c r="R1419" s="17">
        <v>9209190000000</v>
      </c>
      <c r="S1419" s="17">
        <v>8872460000000</v>
      </c>
      <c r="T1419" s="17">
        <v>8530700000000</v>
      </c>
      <c r="U1419" s="17">
        <v>8179340000000</v>
      </c>
      <c r="V1419" s="17">
        <v>7869430000000</v>
      </c>
      <c r="W1419" s="17">
        <v>7558110000000</v>
      </c>
      <c r="X1419" s="17">
        <v>7253010000000</v>
      </c>
      <c r="Y1419" s="17">
        <v>6955060000000</v>
      </c>
      <c r="Z1419" s="17">
        <v>6665350000000</v>
      </c>
      <c r="AA1419" s="17">
        <v>6381470000000</v>
      </c>
      <c r="AB1419" s="17">
        <v>6112550000000</v>
      </c>
      <c r="AC1419" s="17">
        <v>5858750000000</v>
      </c>
      <c r="AD1419" s="17">
        <v>5625430000000</v>
      </c>
    </row>
    <row r="1420" spans="1:30" x14ac:dyDescent="0.25">
      <c r="A1420" t="s">
        <v>364</v>
      </c>
      <c r="B1420" t="s">
        <v>542</v>
      </c>
      <c r="C1420" t="s">
        <v>610</v>
      </c>
      <c r="D1420" t="str">
        <f>A1420&amp;VLOOKUP("key_separator", Keys!$B:$C, 2, FALSE)&amp;B1420&amp;VLOOKUP("key_separator", Keys!$B:$C, 2, FALSE)&amp;C1420</f>
        <v>MS|biofuel gasoline|exports</v>
      </c>
      <c r="E1420" s="17">
        <v>0</v>
      </c>
      <c r="F1420" s="17">
        <v>0</v>
      </c>
      <c r="G1420" s="17">
        <v>0</v>
      </c>
      <c r="H1420" s="17">
        <v>0</v>
      </c>
      <c r="I1420" s="17">
        <v>0</v>
      </c>
      <c r="J1420" s="17">
        <v>0</v>
      </c>
      <c r="K1420" s="17">
        <v>0</v>
      </c>
      <c r="L1420" s="17">
        <v>0</v>
      </c>
      <c r="M1420" s="17">
        <v>0</v>
      </c>
      <c r="N1420" s="17">
        <v>0</v>
      </c>
      <c r="O1420" s="17">
        <v>0</v>
      </c>
      <c r="P1420" s="17">
        <v>0</v>
      </c>
      <c r="Q1420" s="17">
        <v>0</v>
      </c>
      <c r="R1420" s="17">
        <v>0</v>
      </c>
      <c r="S1420" s="17">
        <v>0</v>
      </c>
      <c r="T1420" s="17">
        <v>0</v>
      </c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0</v>
      </c>
      <c r="AB1420" s="17">
        <v>0</v>
      </c>
      <c r="AC1420" s="17">
        <v>0</v>
      </c>
      <c r="AD1420" s="17">
        <v>0</v>
      </c>
    </row>
    <row r="1421" spans="1:30" x14ac:dyDescent="0.25">
      <c r="A1421" t="s">
        <v>364</v>
      </c>
      <c r="B1421" t="s">
        <v>545</v>
      </c>
      <c r="C1421" t="s">
        <v>605</v>
      </c>
      <c r="D1421" t="str">
        <f>A1421&amp;VLOOKUP("key_separator", Keys!$B:$C, 2, FALSE)&amp;B1421&amp;VLOOKUP("key_separator", Keys!$B:$C, 2, FALSE)&amp;C1421</f>
        <v>MS|biofuel diesel|production</v>
      </c>
      <c r="E1421" s="17">
        <v>8649340000000</v>
      </c>
      <c r="F1421" s="17">
        <v>10274200000000</v>
      </c>
      <c r="G1421" s="17">
        <v>9878700000000</v>
      </c>
      <c r="H1421" s="17">
        <v>10166200000000</v>
      </c>
      <c r="I1421" s="17">
        <v>10302700000000</v>
      </c>
      <c r="J1421" s="17">
        <v>8550870000000</v>
      </c>
      <c r="K1421" s="17">
        <v>8949780000000</v>
      </c>
      <c r="L1421" s="17">
        <v>9124260000000</v>
      </c>
      <c r="M1421" s="17">
        <v>9537970000000</v>
      </c>
      <c r="N1421" s="17">
        <v>9701630000000</v>
      </c>
      <c r="O1421" s="17">
        <v>9839060000000</v>
      </c>
      <c r="P1421" s="17">
        <v>9243180000000</v>
      </c>
      <c r="Q1421" s="17">
        <v>9674610000000</v>
      </c>
      <c r="R1421" s="17">
        <v>9581990000000</v>
      </c>
      <c r="S1421" s="17">
        <v>9436900000000</v>
      </c>
      <c r="T1421" s="17">
        <v>9289180000000</v>
      </c>
      <c r="U1421" s="17">
        <v>9126050000000</v>
      </c>
      <c r="V1421" s="17">
        <v>8964170000000</v>
      </c>
      <c r="W1421" s="17">
        <v>8795080000000</v>
      </c>
      <c r="X1421" s="17">
        <v>8618630000000</v>
      </c>
      <c r="Y1421" s="17">
        <v>8434690000000</v>
      </c>
      <c r="Z1421" s="17">
        <v>8243090000000</v>
      </c>
      <c r="AA1421" s="17">
        <v>8072250000000</v>
      </c>
      <c r="AB1421" s="17">
        <v>7864890000000</v>
      </c>
      <c r="AC1421" s="17">
        <v>7649410000000</v>
      </c>
      <c r="AD1421" s="17">
        <v>7425640000000</v>
      </c>
    </row>
    <row r="1422" spans="1:30" x14ac:dyDescent="0.25">
      <c r="A1422" t="s">
        <v>364</v>
      </c>
      <c r="B1422" t="s">
        <v>545</v>
      </c>
      <c r="C1422" t="s">
        <v>608</v>
      </c>
      <c r="D1422" t="str">
        <f>A1422&amp;VLOOKUP("key_separator", Keys!$B:$C, 2, FALSE)&amp;B1422&amp;VLOOKUP("key_separator", Keys!$B:$C, 2, FALSE)&amp;C1422</f>
        <v>MS|biofuel diesel|imports</v>
      </c>
      <c r="E1422" s="17">
        <v>79864900000</v>
      </c>
      <c r="F1422" s="17">
        <v>81716800000</v>
      </c>
      <c r="G1422" s="17">
        <v>83912000000</v>
      </c>
      <c r="H1422" s="17">
        <v>86199400000</v>
      </c>
      <c r="I1422" s="17">
        <v>88417900000</v>
      </c>
      <c r="J1422" s="17">
        <v>90939300000</v>
      </c>
      <c r="K1422" s="17">
        <v>92731700000</v>
      </c>
      <c r="L1422" s="17">
        <v>94147800000</v>
      </c>
      <c r="M1422" s="17">
        <v>94924700000</v>
      </c>
      <c r="N1422" s="17">
        <v>95865400000</v>
      </c>
      <c r="O1422" s="17">
        <v>96512200000</v>
      </c>
      <c r="P1422" s="17">
        <v>96721400000</v>
      </c>
      <c r="Q1422" s="17">
        <v>96431600000</v>
      </c>
      <c r="R1422" s="17">
        <v>95474600000</v>
      </c>
      <c r="S1422" s="17">
        <v>94209600000</v>
      </c>
      <c r="T1422" s="17">
        <v>92912200000</v>
      </c>
      <c r="U1422" s="17">
        <v>91157500000</v>
      </c>
      <c r="V1422" s="17">
        <v>88873300000</v>
      </c>
      <c r="W1422" s="17">
        <v>46256200000</v>
      </c>
      <c r="X1422" s="17">
        <v>82838100000</v>
      </c>
      <c r="Y1422" s="17">
        <v>30264500000</v>
      </c>
      <c r="Z1422" s="17">
        <v>77637900000</v>
      </c>
      <c r="AA1422" s="17">
        <v>27013400000</v>
      </c>
      <c r="AB1422" s="17">
        <v>72203100000</v>
      </c>
      <c r="AC1422" s="17">
        <v>21473600000</v>
      </c>
      <c r="AD1422" s="17">
        <v>66973100000</v>
      </c>
    </row>
    <row r="1423" spans="1:30" x14ac:dyDescent="0.25">
      <c r="A1423" t="s">
        <v>364</v>
      </c>
      <c r="B1423" t="s">
        <v>545</v>
      </c>
      <c r="C1423" t="s">
        <v>610</v>
      </c>
      <c r="D1423" t="str">
        <f>A1423&amp;VLOOKUP("key_separator", Keys!$B:$C, 2, FALSE)&amp;B1423&amp;VLOOKUP("key_separator", Keys!$B:$C, 2, FALSE)&amp;C1423</f>
        <v>MS|biofuel diesel|exports</v>
      </c>
      <c r="E1423" s="17">
        <v>6434250000000</v>
      </c>
      <c r="F1423" s="17">
        <v>8047690000000</v>
      </c>
      <c r="G1423" s="17">
        <v>7637060000000</v>
      </c>
      <c r="H1423" s="17">
        <v>7915060000000</v>
      </c>
      <c r="I1423" s="17">
        <v>8049340000000</v>
      </c>
      <c r="J1423" s="17">
        <v>6293310000000</v>
      </c>
      <c r="K1423" s="17">
        <v>6706250000000</v>
      </c>
      <c r="L1423" s="17">
        <v>6898060000000</v>
      </c>
      <c r="M1423" s="17">
        <v>7335390000000</v>
      </c>
      <c r="N1423" s="17">
        <v>7522300000000</v>
      </c>
      <c r="O1423" s="17">
        <v>7684710000000</v>
      </c>
      <c r="P1423" s="17">
        <v>7116450000000</v>
      </c>
      <c r="Q1423" s="17">
        <v>7579560000000</v>
      </c>
      <c r="R1423" s="17">
        <v>7520840000000</v>
      </c>
      <c r="S1423" s="17">
        <v>7411190000000</v>
      </c>
      <c r="T1423" s="17">
        <v>7297690000000</v>
      </c>
      <c r="U1423" s="17">
        <v>7169550000000</v>
      </c>
      <c r="V1423" s="17">
        <v>7050190000000</v>
      </c>
      <c r="W1423" s="17">
        <v>6884730000000</v>
      </c>
      <c r="X1423" s="17">
        <v>6789960000000</v>
      </c>
      <c r="Y1423" s="17">
        <v>6590910000000</v>
      </c>
      <c r="Z1423" s="17">
        <v>6482160000000</v>
      </c>
      <c r="AA1423" s="17">
        <v>6294110000000</v>
      </c>
      <c r="AB1423" s="17">
        <v>6166600000000</v>
      </c>
      <c r="AC1423" s="17">
        <v>5933650000000</v>
      </c>
      <c r="AD1423" s="17">
        <v>5787460000000</v>
      </c>
    </row>
    <row r="1424" spans="1:30" x14ac:dyDescent="0.25">
      <c r="A1424" t="s">
        <v>364</v>
      </c>
      <c r="B1424" t="s">
        <v>6618</v>
      </c>
      <c r="C1424" t="s">
        <v>605</v>
      </c>
      <c r="D1424" t="str">
        <f>A1424&amp;VLOOKUP("key_separator", Keys!$B:$C, 2, FALSE)&amp;B1424&amp;VLOOKUP("key_separator", Keys!$B:$C, 2, FALSE)&amp;C1424</f>
        <v>MS|jet fuel or kerosene|production</v>
      </c>
      <c r="E1424" s="17">
        <v>80503900000000</v>
      </c>
      <c r="F1424" s="17">
        <v>78552600000000</v>
      </c>
      <c r="G1424" s="17">
        <v>79068600000000</v>
      </c>
      <c r="H1424" s="17">
        <v>79736300000000</v>
      </c>
      <c r="I1424" s="17">
        <v>80405500000000</v>
      </c>
      <c r="J1424" s="17">
        <v>80864800000000</v>
      </c>
      <c r="K1424" s="17">
        <v>80760900000000</v>
      </c>
      <c r="L1424" s="17">
        <v>81477000000000</v>
      </c>
      <c r="M1424" s="17">
        <v>81238300000000</v>
      </c>
      <c r="N1424" s="17">
        <v>80873000000000</v>
      </c>
      <c r="O1424" s="17">
        <v>81044500000000</v>
      </c>
      <c r="P1424" s="17">
        <v>80783500000000</v>
      </c>
      <c r="Q1424" s="17">
        <v>80832800000000</v>
      </c>
      <c r="R1424" s="17">
        <v>81285900000000</v>
      </c>
      <c r="S1424" s="17">
        <v>80780400000000</v>
      </c>
      <c r="T1424" s="17">
        <v>81462800000000</v>
      </c>
      <c r="U1424" s="17">
        <v>81718500000000</v>
      </c>
      <c r="V1424" s="17">
        <v>81984100000000</v>
      </c>
      <c r="W1424" s="17">
        <v>81996100000000</v>
      </c>
      <c r="X1424" s="17">
        <v>81892400000000</v>
      </c>
      <c r="Y1424" s="17">
        <v>81748600000000</v>
      </c>
      <c r="Z1424" s="17">
        <v>81134200000000</v>
      </c>
      <c r="AA1424" s="17">
        <v>81463000000000</v>
      </c>
      <c r="AB1424" s="17">
        <v>81293600000000</v>
      </c>
      <c r="AC1424" s="17">
        <v>81549700000000</v>
      </c>
      <c r="AD1424" s="17">
        <v>81156700000000</v>
      </c>
    </row>
    <row r="1425" spans="1:30" x14ac:dyDescent="0.25">
      <c r="A1425" t="s">
        <v>364</v>
      </c>
      <c r="B1425" t="s">
        <v>6618</v>
      </c>
      <c r="C1425" t="s">
        <v>608</v>
      </c>
      <c r="D1425" t="str">
        <f>A1425&amp;VLOOKUP("key_separator", Keys!$B:$C, 2, FALSE)&amp;B1425&amp;VLOOKUP("key_separator", Keys!$B:$C, 2, FALSE)&amp;C1425</f>
        <v>MS|jet fuel or kerosene|imports</v>
      </c>
      <c r="E1425" s="17">
        <v>0</v>
      </c>
      <c r="F1425" s="17">
        <v>0</v>
      </c>
      <c r="G1425" s="17">
        <v>0</v>
      </c>
      <c r="H1425" s="17">
        <v>0</v>
      </c>
      <c r="I1425" s="17">
        <v>0</v>
      </c>
      <c r="J1425" s="17">
        <v>0</v>
      </c>
      <c r="K1425" s="17">
        <v>0</v>
      </c>
      <c r="L1425" s="17">
        <v>0</v>
      </c>
      <c r="M1425" s="17">
        <v>0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7">
        <v>0</v>
      </c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0</v>
      </c>
      <c r="AB1425" s="17">
        <v>0</v>
      </c>
      <c r="AC1425" s="17">
        <v>0</v>
      </c>
      <c r="AD1425" s="17">
        <v>0</v>
      </c>
    </row>
    <row r="1426" spans="1:30" x14ac:dyDescent="0.25">
      <c r="A1426" t="s">
        <v>364</v>
      </c>
      <c r="B1426" t="s">
        <v>6618</v>
      </c>
      <c r="C1426" t="s">
        <v>610</v>
      </c>
      <c r="D1426" t="str">
        <f>A1426&amp;VLOOKUP("key_separator", Keys!$B:$C, 2, FALSE)&amp;B1426&amp;VLOOKUP("key_separator", Keys!$B:$C, 2, FALSE)&amp;C1426</f>
        <v>MS|jet fuel or kerosene|exports</v>
      </c>
      <c r="E1426" s="17">
        <v>73664400000000</v>
      </c>
      <c r="F1426" s="17">
        <v>71625600000000</v>
      </c>
      <c r="G1426" s="17">
        <v>72093500000000</v>
      </c>
      <c r="H1426" s="17">
        <v>72804500000000</v>
      </c>
      <c r="I1426" s="17">
        <v>73475100000000</v>
      </c>
      <c r="J1426" s="17">
        <v>73930700000000</v>
      </c>
      <c r="K1426" s="17">
        <v>73845900000000</v>
      </c>
      <c r="L1426" s="17">
        <v>74570600000000</v>
      </c>
      <c r="M1426" s="17">
        <v>74351900000000</v>
      </c>
      <c r="N1426" s="17">
        <v>73907900000000</v>
      </c>
      <c r="O1426" s="17">
        <v>74035900000000</v>
      </c>
      <c r="P1426" s="17">
        <v>73736400000000</v>
      </c>
      <c r="Q1426" s="17">
        <v>73811400000000</v>
      </c>
      <c r="R1426" s="17">
        <v>74224700000000</v>
      </c>
      <c r="S1426" s="17">
        <v>73770500000000</v>
      </c>
      <c r="T1426" s="17">
        <v>74423700000000</v>
      </c>
      <c r="U1426" s="17">
        <v>74606500000000</v>
      </c>
      <c r="V1426" s="17">
        <v>74932200000000</v>
      </c>
      <c r="W1426" s="17">
        <v>74923300000000</v>
      </c>
      <c r="X1426" s="17">
        <v>74755500000000</v>
      </c>
      <c r="Y1426" s="17">
        <v>74658600000000</v>
      </c>
      <c r="Z1426" s="17">
        <v>73965600000000</v>
      </c>
      <c r="AA1426" s="17">
        <v>74313700000000</v>
      </c>
      <c r="AB1426" s="17">
        <v>74206000000000</v>
      </c>
      <c r="AC1426" s="17">
        <v>74492800000000</v>
      </c>
      <c r="AD1426" s="17">
        <v>74069600000000</v>
      </c>
    </row>
    <row r="1427" spans="1:30" x14ac:dyDescent="0.25">
      <c r="A1427" t="s">
        <v>364</v>
      </c>
      <c r="B1427" t="s">
        <v>6633</v>
      </c>
      <c r="C1427" t="s">
        <v>605</v>
      </c>
      <c r="D1427" t="str">
        <f>A1427&amp;VLOOKUP("key_separator", Keys!$B:$C, 2, FALSE)&amp;B1427&amp;VLOOKUP("key_separator", Keys!$B:$C, 2, FALSE)&amp;C1427</f>
        <v>MS|heat|production</v>
      </c>
      <c r="E1427" s="17">
        <v>0</v>
      </c>
      <c r="F1427" s="17">
        <v>0</v>
      </c>
      <c r="G1427" s="17">
        <v>0</v>
      </c>
      <c r="H1427" s="17">
        <v>0</v>
      </c>
      <c r="I1427" s="17">
        <v>0</v>
      </c>
      <c r="J1427" s="17">
        <v>0</v>
      </c>
      <c r="K1427" s="17">
        <v>0</v>
      </c>
      <c r="L1427" s="17">
        <v>0</v>
      </c>
      <c r="M1427" s="17">
        <v>0</v>
      </c>
      <c r="N1427" s="17">
        <v>0</v>
      </c>
      <c r="O1427" s="17">
        <v>0</v>
      </c>
      <c r="P1427" s="17">
        <v>0</v>
      </c>
      <c r="Q1427" s="17">
        <v>0</v>
      </c>
      <c r="R1427" s="17">
        <v>0</v>
      </c>
      <c r="S1427" s="17">
        <v>0</v>
      </c>
      <c r="T1427" s="17">
        <v>0</v>
      </c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0</v>
      </c>
      <c r="AB1427" s="17">
        <v>0</v>
      </c>
      <c r="AC1427" s="17">
        <v>0</v>
      </c>
      <c r="AD1427" s="17">
        <v>0</v>
      </c>
    </row>
    <row r="1428" spans="1:30" x14ac:dyDescent="0.25">
      <c r="A1428" t="s">
        <v>364</v>
      </c>
      <c r="B1428" t="s">
        <v>6633</v>
      </c>
      <c r="C1428" t="s">
        <v>608</v>
      </c>
      <c r="D1428" t="str">
        <f>A1428&amp;VLOOKUP("key_separator", Keys!$B:$C, 2, FALSE)&amp;B1428&amp;VLOOKUP("key_separator", Keys!$B:$C, 2, FALSE)&amp;C1428</f>
        <v>MS|heat|imports</v>
      </c>
      <c r="E1428" s="17">
        <v>0</v>
      </c>
      <c r="F1428" s="17">
        <v>0</v>
      </c>
      <c r="G1428" s="17">
        <v>0</v>
      </c>
      <c r="H1428" s="17">
        <v>0</v>
      </c>
      <c r="I1428" s="17">
        <v>0</v>
      </c>
      <c r="J1428" s="17">
        <v>0</v>
      </c>
      <c r="K1428" s="17">
        <v>0</v>
      </c>
      <c r="L1428" s="17">
        <v>0</v>
      </c>
      <c r="M1428" s="17">
        <v>0</v>
      </c>
      <c r="N1428" s="17">
        <v>0</v>
      </c>
      <c r="O1428" s="17">
        <v>0</v>
      </c>
      <c r="P1428" s="17">
        <v>0</v>
      </c>
      <c r="Q1428" s="17">
        <v>0</v>
      </c>
      <c r="R1428" s="17">
        <v>0</v>
      </c>
      <c r="S1428" s="17">
        <v>0</v>
      </c>
      <c r="T1428" s="17">
        <v>0</v>
      </c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0</v>
      </c>
      <c r="AB1428" s="17">
        <v>0</v>
      </c>
      <c r="AC1428" s="17">
        <v>0</v>
      </c>
      <c r="AD1428" s="17">
        <v>0</v>
      </c>
    </row>
    <row r="1429" spans="1:30" x14ac:dyDescent="0.25">
      <c r="A1429" t="s">
        <v>364</v>
      </c>
      <c r="B1429" t="s">
        <v>6633</v>
      </c>
      <c r="C1429" t="s">
        <v>610</v>
      </c>
      <c r="D1429" t="str">
        <f>A1429&amp;VLOOKUP("key_separator", Keys!$B:$C, 2, FALSE)&amp;B1429&amp;VLOOKUP("key_separator", Keys!$B:$C, 2, FALSE)&amp;C1429</f>
        <v>MS|heat|exports</v>
      </c>
      <c r="E1429" s="17">
        <v>0</v>
      </c>
      <c r="F1429" s="17">
        <v>0</v>
      </c>
      <c r="G1429" s="17">
        <v>0</v>
      </c>
      <c r="H1429" s="17">
        <v>0</v>
      </c>
      <c r="I1429" s="17">
        <v>0</v>
      </c>
      <c r="J1429" s="17">
        <v>0</v>
      </c>
      <c r="K1429" s="17">
        <v>0</v>
      </c>
      <c r="L1429" s="17">
        <v>0</v>
      </c>
      <c r="M1429" s="17">
        <v>0</v>
      </c>
      <c r="N1429" s="17">
        <v>0</v>
      </c>
      <c r="O1429" s="17">
        <v>0</v>
      </c>
      <c r="P1429" s="17">
        <v>0</v>
      </c>
      <c r="Q1429" s="17">
        <v>0</v>
      </c>
      <c r="R1429" s="17">
        <v>0</v>
      </c>
      <c r="S1429" s="17">
        <v>0</v>
      </c>
      <c r="T1429" s="17">
        <v>0</v>
      </c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0</v>
      </c>
      <c r="AB1429" s="17">
        <v>0</v>
      </c>
      <c r="AC1429" s="17">
        <v>0</v>
      </c>
      <c r="AD1429" s="17">
        <v>0</v>
      </c>
    </row>
    <row r="1430" spans="1:30" x14ac:dyDescent="0.25">
      <c r="A1430" t="s">
        <v>364</v>
      </c>
      <c r="B1430" t="s">
        <v>6634</v>
      </c>
      <c r="C1430" t="s">
        <v>605</v>
      </c>
      <c r="D1430" t="str">
        <f>A1430&amp;VLOOKUP("key_separator", Keys!$B:$C, 2, FALSE)&amp;B1430&amp;VLOOKUP("key_separator", Keys!$B:$C, 2, FALSE)&amp;C1430</f>
        <v>MS|geothermal|production</v>
      </c>
      <c r="E1430" s="17">
        <v>0</v>
      </c>
      <c r="F1430" s="17">
        <v>0</v>
      </c>
      <c r="G1430" s="17">
        <v>0</v>
      </c>
      <c r="H1430" s="17">
        <v>0</v>
      </c>
      <c r="I1430" s="17">
        <v>0</v>
      </c>
      <c r="J1430" s="17">
        <v>0</v>
      </c>
      <c r="K1430" s="17">
        <v>0</v>
      </c>
      <c r="L1430" s="17">
        <v>0</v>
      </c>
      <c r="M1430" s="17">
        <v>0</v>
      </c>
      <c r="N1430" s="17">
        <v>0</v>
      </c>
      <c r="O1430" s="17">
        <v>0</v>
      </c>
      <c r="P1430" s="17">
        <v>0</v>
      </c>
      <c r="Q1430" s="17">
        <v>0</v>
      </c>
      <c r="R1430" s="17">
        <v>0</v>
      </c>
      <c r="S1430" s="17">
        <v>0</v>
      </c>
      <c r="T1430" s="17">
        <v>0</v>
      </c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0</v>
      </c>
      <c r="AB1430" s="17">
        <v>0</v>
      </c>
      <c r="AC1430" s="17">
        <v>0</v>
      </c>
      <c r="AD1430" s="17">
        <v>0</v>
      </c>
    </row>
    <row r="1431" spans="1:30" x14ac:dyDescent="0.25">
      <c r="A1431" t="s">
        <v>364</v>
      </c>
      <c r="B1431" t="s">
        <v>6634</v>
      </c>
      <c r="C1431" t="s">
        <v>608</v>
      </c>
      <c r="D1431" t="str">
        <f>A1431&amp;VLOOKUP("key_separator", Keys!$B:$C, 2, FALSE)&amp;B1431&amp;VLOOKUP("key_separator", Keys!$B:$C, 2, FALSE)&amp;C1431</f>
        <v>MS|geothermal|imports</v>
      </c>
      <c r="E1431" s="17">
        <v>0</v>
      </c>
      <c r="F1431" s="17">
        <v>0</v>
      </c>
      <c r="G1431" s="17">
        <v>0</v>
      </c>
      <c r="H1431" s="17">
        <v>0</v>
      </c>
      <c r="I1431" s="17">
        <v>0</v>
      </c>
      <c r="J1431" s="17">
        <v>0</v>
      </c>
      <c r="K1431" s="17">
        <v>0</v>
      </c>
      <c r="L1431" s="17">
        <v>0</v>
      </c>
      <c r="M1431" s="17">
        <v>0</v>
      </c>
      <c r="N1431" s="17">
        <v>0</v>
      </c>
      <c r="O1431" s="17">
        <v>0</v>
      </c>
      <c r="P1431" s="17">
        <v>0</v>
      </c>
      <c r="Q1431" s="17">
        <v>0</v>
      </c>
      <c r="R1431" s="17">
        <v>0</v>
      </c>
      <c r="S1431" s="17">
        <v>0</v>
      </c>
      <c r="T1431" s="17">
        <v>0</v>
      </c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0</v>
      </c>
      <c r="AB1431" s="17">
        <v>0</v>
      </c>
      <c r="AC1431" s="17">
        <v>0</v>
      </c>
      <c r="AD1431" s="17">
        <v>0</v>
      </c>
    </row>
    <row r="1432" spans="1:30" x14ac:dyDescent="0.25">
      <c r="A1432" t="s">
        <v>364</v>
      </c>
      <c r="B1432" t="s">
        <v>6634</v>
      </c>
      <c r="C1432" t="s">
        <v>610</v>
      </c>
      <c r="D1432" t="str">
        <f>A1432&amp;VLOOKUP("key_separator", Keys!$B:$C, 2, FALSE)&amp;B1432&amp;VLOOKUP("key_separator", Keys!$B:$C, 2, FALSE)&amp;C1432</f>
        <v>MS|geothermal|exports</v>
      </c>
      <c r="E1432" s="17">
        <v>0</v>
      </c>
      <c r="F1432" s="17">
        <v>0</v>
      </c>
      <c r="G1432" s="17">
        <v>0</v>
      </c>
      <c r="H1432" s="17">
        <v>0</v>
      </c>
      <c r="I1432" s="17">
        <v>0</v>
      </c>
      <c r="J1432" s="17">
        <v>0</v>
      </c>
      <c r="K1432" s="17">
        <v>0</v>
      </c>
      <c r="L1432" s="17">
        <v>0</v>
      </c>
      <c r="M1432" s="17">
        <v>0</v>
      </c>
      <c r="N1432" s="17">
        <v>0</v>
      </c>
      <c r="O1432" s="17">
        <v>0</v>
      </c>
      <c r="P1432" s="17">
        <v>0</v>
      </c>
      <c r="Q1432" s="17">
        <v>0</v>
      </c>
      <c r="R1432" s="17">
        <v>0</v>
      </c>
      <c r="S1432" s="17">
        <v>0</v>
      </c>
      <c r="T1432" s="17">
        <v>0</v>
      </c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0</v>
      </c>
      <c r="AB1432" s="17">
        <v>0</v>
      </c>
      <c r="AC1432" s="17">
        <v>0</v>
      </c>
      <c r="AD1432" s="17">
        <v>0</v>
      </c>
    </row>
    <row r="1433" spans="1:30" x14ac:dyDescent="0.25">
      <c r="A1433" t="s">
        <v>364</v>
      </c>
      <c r="B1433" t="s">
        <v>500</v>
      </c>
      <c r="C1433" t="s">
        <v>605</v>
      </c>
      <c r="D1433" t="str">
        <f>A1433&amp;VLOOKUP("key_separator", Keys!$B:$C, 2, FALSE)&amp;B1433&amp;VLOOKUP("key_separator", Keys!$B:$C, 2, FALSE)&amp;C1433</f>
        <v>MS|lignite|production</v>
      </c>
      <c r="E1433" s="17">
        <v>28579600000000</v>
      </c>
      <c r="F1433" s="17">
        <v>28425900000000</v>
      </c>
      <c r="G1433" s="17">
        <v>24240500000000</v>
      </c>
      <c r="H1433" s="17">
        <v>22763500000000</v>
      </c>
      <c r="I1433" s="17">
        <v>21937800000000</v>
      </c>
      <c r="J1433" s="17">
        <v>22309200000000</v>
      </c>
      <c r="K1433" s="17">
        <v>21270100000000</v>
      </c>
      <c r="L1433" s="17">
        <v>20952500000000</v>
      </c>
      <c r="M1433" s="17">
        <v>21641000000000</v>
      </c>
      <c r="N1433" s="17">
        <v>19401200000000</v>
      </c>
      <c r="O1433" s="17">
        <v>19431900000000</v>
      </c>
      <c r="P1433" s="17">
        <v>19511800000000</v>
      </c>
      <c r="Q1433" s="17">
        <v>17868400000000</v>
      </c>
      <c r="R1433" s="17">
        <v>18119000000000</v>
      </c>
      <c r="S1433" s="17">
        <v>17653800000000</v>
      </c>
      <c r="T1433" s="17">
        <v>16758600000000</v>
      </c>
      <c r="U1433" s="17">
        <v>16389200000000</v>
      </c>
      <c r="V1433" s="17">
        <v>17967600000000</v>
      </c>
      <c r="W1433" s="17">
        <v>18222600000000</v>
      </c>
      <c r="X1433" s="17">
        <v>18090200000000</v>
      </c>
      <c r="Y1433" s="17">
        <v>18173600000000</v>
      </c>
      <c r="Z1433" s="17">
        <v>18803300000000</v>
      </c>
      <c r="AA1433" s="17">
        <v>19619000000000</v>
      </c>
      <c r="AB1433" s="17">
        <v>20297600000000</v>
      </c>
      <c r="AC1433" s="17">
        <v>21274800000000</v>
      </c>
      <c r="AD1433" s="17">
        <v>21138400000000</v>
      </c>
    </row>
    <row r="1434" spans="1:30" x14ac:dyDescent="0.25">
      <c r="A1434" t="s">
        <v>364</v>
      </c>
      <c r="B1434" t="s">
        <v>500</v>
      </c>
      <c r="C1434" t="s">
        <v>608</v>
      </c>
      <c r="D1434" t="str">
        <f>A1434&amp;VLOOKUP("key_separator", Keys!$B:$C, 2, FALSE)&amp;B1434&amp;VLOOKUP("key_separator", Keys!$B:$C, 2, FALSE)&amp;C1434</f>
        <v>MS|lignite|imports</v>
      </c>
      <c r="E1434" s="17">
        <v>0</v>
      </c>
      <c r="F1434" s="17">
        <v>0</v>
      </c>
      <c r="G1434" s="17">
        <v>418945000000</v>
      </c>
      <c r="H1434" s="17">
        <v>0</v>
      </c>
      <c r="I1434" s="17">
        <v>0</v>
      </c>
      <c r="J1434" s="17">
        <v>2704090000000</v>
      </c>
      <c r="K1434" s="17">
        <v>6657450000000</v>
      </c>
      <c r="L1434" s="17">
        <v>7691980000000</v>
      </c>
      <c r="M1434" s="17">
        <v>7356900000000</v>
      </c>
      <c r="N1434" s="17">
        <v>10057200000000</v>
      </c>
      <c r="O1434" s="17">
        <v>10353300000000</v>
      </c>
      <c r="P1434" s="17">
        <v>10422200000000</v>
      </c>
      <c r="Q1434" s="17">
        <v>11790700000000</v>
      </c>
      <c r="R1434" s="17">
        <v>11191500000000</v>
      </c>
      <c r="S1434" s="17">
        <v>11238700000000</v>
      </c>
      <c r="T1434" s="17">
        <v>11657600000000</v>
      </c>
      <c r="U1434" s="17">
        <v>10990300000000</v>
      </c>
      <c r="V1434" s="17">
        <v>7854300000000</v>
      </c>
      <c r="W1434" s="17">
        <v>5780850000000</v>
      </c>
      <c r="X1434" s="17">
        <v>3958720000000</v>
      </c>
      <c r="Y1434" s="17">
        <v>2598230000000</v>
      </c>
      <c r="Z1434" s="17">
        <v>1593930000000</v>
      </c>
      <c r="AA1434" s="17">
        <v>763926000000</v>
      </c>
      <c r="AB1434" s="17">
        <v>0</v>
      </c>
      <c r="AC1434" s="17">
        <v>0</v>
      </c>
      <c r="AD1434" s="17">
        <v>0</v>
      </c>
    </row>
    <row r="1435" spans="1:30" x14ac:dyDescent="0.25">
      <c r="A1435" t="s">
        <v>364</v>
      </c>
      <c r="B1435" t="s">
        <v>500</v>
      </c>
      <c r="C1435" t="s">
        <v>610</v>
      </c>
      <c r="D1435" t="str">
        <f>A1435&amp;VLOOKUP("key_separator", Keys!$B:$C, 2, FALSE)&amp;B1435&amp;VLOOKUP("key_separator", Keys!$B:$C, 2, FALSE)&amp;C1435</f>
        <v>MS|lignite|exports</v>
      </c>
      <c r="E1435" s="17">
        <v>20359200000000</v>
      </c>
      <c r="F1435" s="17">
        <v>5391130000000</v>
      </c>
      <c r="G1435" s="17">
        <v>0</v>
      </c>
      <c r="H1435" s="17">
        <v>1800000000000</v>
      </c>
      <c r="I1435" s="17">
        <v>700000000000</v>
      </c>
      <c r="J1435" s="17">
        <v>0</v>
      </c>
      <c r="K1435" s="17">
        <v>0</v>
      </c>
      <c r="L1435" s="17">
        <v>0</v>
      </c>
      <c r="M1435" s="17">
        <v>0</v>
      </c>
      <c r="N1435" s="17">
        <v>0</v>
      </c>
      <c r="O1435" s="17">
        <v>0</v>
      </c>
      <c r="P1435" s="17">
        <v>0</v>
      </c>
      <c r="Q1435" s="17">
        <v>0</v>
      </c>
      <c r="R1435" s="17">
        <v>0</v>
      </c>
      <c r="S1435" s="17">
        <v>0</v>
      </c>
      <c r="T1435" s="17">
        <v>0</v>
      </c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0</v>
      </c>
      <c r="AB1435" s="17">
        <v>0</v>
      </c>
      <c r="AC1435" s="17">
        <v>1100000000000</v>
      </c>
      <c r="AD1435" s="17">
        <v>1400000000000</v>
      </c>
    </row>
    <row r="1436" spans="1:30" x14ac:dyDescent="0.25">
      <c r="A1436" t="s">
        <v>364</v>
      </c>
      <c r="B1436" t="s">
        <v>539</v>
      </c>
      <c r="C1436" t="s">
        <v>605</v>
      </c>
      <c r="D1436" t="str">
        <f>A1436&amp;VLOOKUP("key_separator", Keys!$B:$C, 2, FALSE)&amp;B1436&amp;VLOOKUP("key_separator", Keys!$B:$C, 2, FALSE)&amp;C1436</f>
        <v>MS|crude oil|production</v>
      </c>
      <c r="E1436" s="17">
        <v>73823200000000</v>
      </c>
      <c r="F1436" s="17">
        <v>69761900000000</v>
      </c>
      <c r="G1436" s="17">
        <v>67673300000000</v>
      </c>
      <c r="H1436" s="17">
        <v>65494500000000</v>
      </c>
      <c r="I1436" s="17">
        <v>63046700000000</v>
      </c>
      <c r="J1436" s="17">
        <v>63330600000000</v>
      </c>
      <c r="K1436" s="17">
        <v>61003200000000</v>
      </c>
      <c r="L1436" s="17">
        <v>63001800000000</v>
      </c>
      <c r="M1436" s="17">
        <v>62234000000000</v>
      </c>
      <c r="N1436" s="17">
        <v>62185200000000</v>
      </c>
      <c r="O1436" s="17">
        <v>63948200000000</v>
      </c>
      <c r="P1436" s="17">
        <v>65373100000000</v>
      </c>
      <c r="Q1436" s="17">
        <v>69742100000000</v>
      </c>
      <c r="R1436" s="17">
        <v>73652400000000</v>
      </c>
      <c r="S1436" s="17">
        <v>76651400000000</v>
      </c>
      <c r="T1436" s="17">
        <v>78692400000000</v>
      </c>
      <c r="U1436" s="17">
        <v>81070300000000</v>
      </c>
      <c r="V1436" s="17">
        <v>83806500000000</v>
      </c>
      <c r="W1436" s="17">
        <v>87899500000000</v>
      </c>
      <c r="X1436" s="17">
        <v>89799100000000</v>
      </c>
      <c r="Y1436" s="17">
        <v>90771500000000</v>
      </c>
      <c r="Z1436" s="17">
        <v>91129400000000</v>
      </c>
      <c r="AA1436" s="17">
        <v>91479800000000</v>
      </c>
      <c r="AB1436" s="17">
        <v>91202800000000</v>
      </c>
      <c r="AC1436" s="17">
        <v>90794600000000</v>
      </c>
      <c r="AD1436" s="17">
        <v>89735600000000</v>
      </c>
    </row>
    <row r="1437" spans="1:30" x14ac:dyDescent="0.25">
      <c r="A1437" t="s">
        <v>364</v>
      </c>
      <c r="B1437" t="s">
        <v>539</v>
      </c>
      <c r="C1437" t="s">
        <v>608</v>
      </c>
      <c r="D1437" t="str">
        <f>A1437&amp;VLOOKUP("key_separator", Keys!$B:$C, 2, FALSE)&amp;B1437&amp;VLOOKUP("key_separator", Keys!$B:$C, 2, FALSE)&amp;C1437</f>
        <v>MS|crude oil|imports</v>
      </c>
      <c r="E1437" s="17">
        <v>701024000000000</v>
      </c>
      <c r="F1437" s="17">
        <v>704896000000000</v>
      </c>
      <c r="G1437" s="17">
        <v>706887000000000</v>
      </c>
      <c r="H1437" s="17">
        <v>708965000000000</v>
      </c>
      <c r="I1437" s="17">
        <v>711298000000000</v>
      </c>
      <c r="J1437" s="17">
        <v>711028000000000</v>
      </c>
      <c r="K1437" s="17">
        <v>713247000000000</v>
      </c>
      <c r="L1437" s="17">
        <v>711341000000000</v>
      </c>
      <c r="M1437" s="17">
        <v>712073000000000</v>
      </c>
      <c r="N1437" s="17">
        <v>712120000000000</v>
      </c>
      <c r="O1437" s="17">
        <v>710439000000000</v>
      </c>
      <c r="P1437" s="17">
        <v>709080000000000</v>
      </c>
      <c r="Q1437" s="17">
        <v>704915000000000</v>
      </c>
      <c r="R1437" s="17">
        <v>701187000000000</v>
      </c>
      <c r="S1437" s="17">
        <v>698328000000000</v>
      </c>
      <c r="T1437" s="17">
        <v>696382000000000</v>
      </c>
      <c r="U1437" s="17">
        <v>694115000000000</v>
      </c>
      <c r="V1437" s="17">
        <v>691506000000000</v>
      </c>
      <c r="W1437" s="17">
        <v>687604000000000</v>
      </c>
      <c r="X1437" s="17">
        <v>685793000000000</v>
      </c>
      <c r="Y1437" s="17">
        <v>684865000000000</v>
      </c>
      <c r="Z1437" s="17">
        <v>684524000000000</v>
      </c>
      <c r="AA1437" s="17">
        <v>684190000000000</v>
      </c>
      <c r="AB1437" s="17">
        <v>684454000000000</v>
      </c>
      <c r="AC1437" s="17">
        <v>684843000000000</v>
      </c>
      <c r="AD1437" s="17">
        <v>685853000000000</v>
      </c>
    </row>
    <row r="1438" spans="1:30" x14ac:dyDescent="0.25">
      <c r="A1438" t="s">
        <v>364</v>
      </c>
      <c r="B1438" t="s">
        <v>539</v>
      </c>
      <c r="C1438" t="s">
        <v>610</v>
      </c>
      <c r="D1438" t="str">
        <f>A1438&amp;VLOOKUP("key_separator", Keys!$B:$C, 2, FALSE)&amp;B1438&amp;VLOOKUP("key_separator", Keys!$B:$C, 2, FALSE)&amp;C1438</f>
        <v>MS|crude oil|exports</v>
      </c>
      <c r="E1438" s="17">
        <v>3440160000000</v>
      </c>
      <c r="F1438" s="17">
        <v>3250900000000</v>
      </c>
      <c r="G1438" s="17">
        <v>3153570000000</v>
      </c>
      <c r="H1438" s="17">
        <v>3052040000000</v>
      </c>
      <c r="I1438" s="17">
        <v>2937980000000</v>
      </c>
      <c r="J1438" s="17">
        <v>2951200000000</v>
      </c>
      <c r="K1438" s="17">
        <v>2842750000000</v>
      </c>
      <c r="L1438" s="17">
        <v>2935880000000</v>
      </c>
      <c r="M1438" s="17">
        <v>2900100000000</v>
      </c>
      <c r="N1438" s="17">
        <v>2897830000000</v>
      </c>
      <c r="O1438" s="17">
        <v>2979990000000</v>
      </c>
      <c r="P1438" s="17">
        <v>3046390000000</v>
      </c>
      <c r="Q1438" s="17">
        <v>3249980000000</v>
      </c>
      <c r="R1438" s="17">
        <v>3432200000000</v>
      </c>
      <c r="S1438" s="17">
        <v>3571950000000</v>
      </c>
      <c r="T1438" s="17">
        <v>3667070000000</v>
      </c>
      <c r="U1438" s="17">
        <v>3777870000000</v>
      </c>
      <c r="V1438" s="17">
        <v>3905380000000</v>
      </c>
      <c r="W1438" s="17">
        <v>4096110000000</v>
      </c>
      <c r="X1438" s="17">
        <v>4184640000000</v>
      </c>
      <c r="Y1438" s="17">
        <v>4229950000000</v>
      </c>
      <c r="Z1438" s="17">
        <v>4246630000000</v>
      </c>
      <c r="AA1438" s="17">
        <v>4262960000000</v>
      </c>
      <c r="AB1438" s="17">
        <v>4250050000000</v>
      </c>
      <c r="AC1438" s="17">
        <v>4231030000000</v>
      </c>
      <c r="AD1438" s="17">
        <v>4181680000000</v>
      </c>
    </row>
    <row r="1439" spans="1:30" x14ac:dyDescent="0.25">
      <c r="A1439" t="s">
        <v>364</v>
      </c>
      <c r="B1439" t="s">
        <v>6635</v>
      </c>
      <c r="C1439" t="s">
        <v>605</v>
      </c>
      <c r="D1439" t="str">
        <f>A1439&amp;VLOOKUP("key_separator", Keys!$B:$C, 2, FALSE)&amp;B1439&amp;VLOOKUP("key_separator", Keys!$B:$C, 2, FALSE)&amp;C1439</f>
        <v>MS|heavy or residual fuel oil|production</v>
      </c>
      <c r="E1439" s="17">
        <v>15638200000000</v>
      </c>
      <c r="F1439" s="17">
        <v>15259100000000</v>
      </c>
      <c r="G1439" s="17">
        <v>15359300000000</v>
      </c>
      <c r="H1439" s="17">
        <v>15489000000000</v>
      </c>
      <c r="I1439" s="17">
        <v>15619000000000</v>
      </c>
      <c r="J1439" s="17">
        <v>15708300000000</v>
      </c>
      <c r="K1439" s="17">
        <v>15688100000000</v>
      </c>
      <c r="L1439" s="17">
        <v>15827200000000</v>
      </c>
      <c r="M1439" s="17">
        <v>15780800000000</v>
      </c>
      <c r="N1439" s="17">
        <v>15709800000000</v>
      </c>
      <c r="O1439" s="17">
        <v>15743200000000</v>
      </c>
      <c r="P1439" s="17">
        <v>15692500000000</v>
      </c>
      <c r="Q1439" s="17">
        <v>15702000000000</v>
      </c>
      <c r="R1439" s="17">
        <v>15790100000000</v>
      </c>
      <c r="S1439" s="17">
        <v>15691900000000</v>
      </c>
      <c r="T1439" s="17">
        <v>15824400000000</v>
      </c>
      <c r="U1439" s="17">
        <v>15874100000000</v>
      </c>
      <c r="V1439" s="17">
        <v>15925700000000</v>
      </c>
      <c r="W1439" s="17">
        <v>15928000000000</v>
      </c>
      <c r="X1439" s="17">
        <v>15907900000000</v>
      </c>
      <c r="Y1439" s="17">
        <v>15879900000000</v>
      </c>
      <c r="Z1439" s="17">
        <v>15760600000000</v>
      </c>
      <c r="AA1439" s="17">
        <v>15824500000000</v>
      </c>
      <c r="AB1439" s="17">
        <v>15791500000000</v>
      </c>
      <c r="AC1439" s="17">
        <v>15841300000000</v>
      </c>
      <c r="AD1439" s="17">
        <v>15765000000000</v>
      </c>
    </row>
    <row r="1440" spans="1:30" x14ac:dyDescent="0.25">
      <c r="A1440" t="s">
        <v>364</v>
      </c>
      <c r="B1440" t="s">
        <v>6635</v>
      </c>
      <c r="C1440" t="s">
        <v>608</v>
      </c>
      <c r="D1440" t="str">
        <f>A1440&amp;VLOOKUP("key_separator", Keys!$B:$C, 2, FALSE)&amp;B1440&amp;VLOOKUP("key_separator", Keys!$B:$C, 2, FALSE)&amp;C1440</f>
        <v>MS|heavy or residual fuel oil|imports</v>
      </c>
      <c r="E1440" s="17">
        <v>13598800000000</v>
      </c>
      <c r="F1440" s="17">
        <v>13675500000000</v>
      </c>
      <c r="G1440" s="17">
        <v>13894000000000</v>
      </c>
      <c r="H1440" s="17">
        <v>14080500000000</v>
      </c>
      <c r="I1440" s="17">
        <v>14344100000000</v>
      </c>
      <c r="J1440" s="17">
        <v>14602600000000</v>
      </c>
      <c r="K1440" s="17">
        <v>14821400000000</v>
      </c>
      <c r="L1440" s="17">
        <v>15040900000000</v>
      </c>
      <c r="M1440" s="17">
        <v>15220200000000</v>
      </c>
      <c r="N1440" s="17">
        <v>15344900000000</v>
      </c>
      <c r="O1440" s="17">
        <v>15498000000000</v>
      </c>
      <c r="P1440" s="17">
        <v>15613900000000</v>
      </c>
      <c r="Q1440" s="17">
        <v>15699300000000</v>
      </c>
      <c r="R1440" s="17">
        <v>15761100000000</v>
      </c>
      <c r="S1440" s="17">
        <v>15797700000000</v>
      </c>
      <c r="T1440" s="17">
        <v>15812400000000</v>
      </c>
      <c r="U1440" s="17">
        <v>15809200000000</v>
      </c>
      <c r="V1440" s="17">
        <v>15851700000000</v>
      </c>
      <c r="W1440" s="17">
        <v>15872100000000</v>
      </c>
      <c r="X1440" s="17">
        <v>15901400000000</v>
      </c>
      <c r="Y1440" s="17">
        <v>15986500000000</v>
      </c>
      <c r="Z1440" s="17">
        <v>16074100000000</v>
      </c>
      <c r="AA1440" s="17">
        <v>16156500000000</v>
      </c>
      <c r="AB1440" s="17">
        <v>16236400000000</v>
      </c>
      <c r="AC1440" s="17">
        <v>16332200000000</v>
      </c>
      <c r="AD1440" s="17">
        <v>16444800000000</v>
      </c>
    </row>
    <row r="1441" spans="1:30" x14ac:dyDescent="0.25">
      <c r="A1441" t="s">
        <v>364</v>
      </c>
      <c r="B1441" t="s">
        <v>6635</v>
      </c>
      <c r="C1441" t="s">
        <v>610</v>
      </c>
      <c r="D1441" t="str">
        <f>A1441&amp;VLOOKUP("key_separator", Keys!$B:$C, 2, FALSE)&amp;B1441&amp;VLOOKUP("key_separator", Keys!$B:$C, 2, FALSE)&amp;C1441</f>
        <v>MS|heavy or residual fuel oil|exports</v>
      </c>
      <c r="E1441" s="17">
        <v>16108100000000</v>
      </c>
      <c r="F1441" s="17">
        <v>15717700000000</v>
      </c>
      <c r="G1441" s="17">
        <v>15820900000000</v>
      </c>
      <c r="H1441" s="17">
        <v>15954500000000</v>
      </c>
      <c r="I1441" s="17">
        <v>16088400000000</v>
      </c>
      <c r="J1441" s="17">
        <v>16180300000000</v>
      </c>
      <c r="K1441" s="17">
        <v>16159600000000</v>
      </c>
      <c r="L1441" s="17">
        <v>16302800000000</v>
      </c>
      <c r="M1441" s="17">
        <v>16255100000000</v>
      </c>
      <c r="N1441" s="17">
        <v>16182000000000</v>
      </c>
      <c r="O1441" s="17">
        <v>16216300000000</v>
      </c>
      <c r="P1441" s="17">
        <v>16164100000000</v>
      </c>
      <c r="Q1441" s="17">
        <v>16174000000000</v>
      </c>
      <c r="R1441" s="17">
        <v>16264600000000</v>
      </c>
      <c r="S1441" s="17">
        <v>16163500000000</v>
      </c>
      <c r="T1441" s="17">
        <v>16300000000000</v>
      </c>
      <c r="U1441" s="17">
        <v>16351200000000</v>
      </c>
      <c r="V1441" s="17">
        <v>16404300000000</v>
      </c>
      <c r="W1441" s="17">
        <v>16406700000000</v>
      </c>
      <c r="X1441" s="17">
        <v>16386000000000</v>
      </c>
      <c r="Y1441" s="17">
        <v>16357200000000</v>
      </c>
      <c r="Z1441" s="17">
        <v>16234200000000</v>
      </c>
      <c r="AA1441" s="17">
        <v>16300000000000</v>
      </c>
      <c r="AB1441" s="17">
        <v>16266100000000</v>
      </c>
      <c r="AC1441" s="17">
        <v>16317400000000</v>
      </c>
      <c r="AD1441" s="17">
        <v>16238800000000</v>
      </c>
    </row>
    <row r="1442" spans="1:30" x14ac:dyDescent="0.25">
      <c r="A1442" t="s">
        <v>364</v>
      </c>
      <c r="B1442" t="s">
        <v>6622</v>
      </c>
      <c r="C1442" t="s">
        <v>605</v>
      </c>
      <c r="D1442" t="str">
        <f>A1442&amp;VLOOKUP("key_separator", Keys!$B:$C, 2, FALSE)&amp;B1442&amp;VLOOKUP("key_separator", Keys!$B:$C, 2, FALSE)&amp;C1442</f>
        <v>MS|LPG propane or butane|production</v>
      </c>
      <c r="E1442" s="17">
        <v>3264400000000</v>
      </c>
      <c r="F1442" s="17">
        <v>3333710000000</v>
      </c>
      <c r="G1442" s="17">
        <v>3690770000000</v>
      </c>
      <c r="H1442" s="17">
        <v>3655590000000</v>
      </c>
      <c r="I1442" s="17">
        <v>3665280000000</v>
      </c>
      <c r="J1442" s="17">
        <v>3684600000000</v>
      </c>
      <c r="K1442" s="17">
        <v>3864240000000</v>
      </c>
      <c r="L1442" s="17">
        <v>4035400000000</v>
      </c>
      <c r="M1442" s="17">
        <v>4197770000000</v>
      </c>
      <c r="N1442" s="17">
        <v>4313320000000</v>
      </c>
      <c r="O1442" s="17">
        <v>4401380000000</v>
      </c>
      <c r="P1442" s="17">
        <v>4449180000000</v>
      </c>
      <c r="Q1442" s="17">
        <v>4524330000000</v>
      </c>
      <c r="R1442" s="17">
        <v>4604350000000</v>
      </c>
      <c r="S1442" s="17">
        <v>4673530000000</v>
      </c>
      <c r="T1442" s="17">
        <v>4788730000000</v>
      </c>
      <c r="U1442" s="17">
        <v>4890690000000</v>
      </c>
      <c r="V1442" s="17">
        <v>4946900000000</v>
      </c>
      <c r="W1442" s="17">
        <v>4972010000000</v>
      </c>
      <c r="X1442" s="17">
        <v>4951080000000</v>
      </c>
      <c r="Y1442" s="17">
        <v>4899410000000</v>
      </c>
      <c r="Z1442" s="17">
        <v>4856360000000</v>
      </c>
      <c r="AA1442" s="17">
        <v>4865880000000</v>
      </c>
      <c r="AB1442" s="17">
        <v>4896560000000</v>
      </c>
      <c r="AC1442" s="17">
        <v>4914150000000</v>
      </c>
      <c r="AD1442" s="17">
        <v>4903210000000</v>
      </c>
    </row>
    <row r="1443" spans="1:30" x14ac:dyDescent="0.25">
      <c r="A1443" t="s">
        <v>364</v>
      </c>
      <c r="B1443" t="s">
        <v>6622</v>
      </c>
      <c r="C1443" t="s">
        <v>608</v>
      </c>
      <c r="D1443" t="str">
        <f>A1443&amp;VLOOKUP("key_separator", Keys!$B:$C, 2, FALSE)&amp;B1443&amp;VLOOKUP("key_separator", Keys!$B:$C, 2, FALSE)&amp;C1443</f>
        <v>MS|LPG propane or butane|imports</v>
      </c>
      <c r="E1443" s="17">
        <v>6489050000000</v>
      </c>
      <c r="F1443" s="17">
        <v>6326220000000</v>
      </c>
      <c r="G1443" s="17">
        <v>6368710000000</v>
      </c>
      <c r="H1443" s="17">
        <v>6443790000000</v>
      </c>
      <c r="I1443" s="17">
        <v>6353140000000</v>
      </c>
      <c r="J1443" s="17">
        <v>6262860000000</v>
      </c>
      <c r="K1443" s="17">
        <v>6010020000000</v>
      </c>
      <c r="L1443" s="17">
        <v>5855770000000</v>
      </c>
      <c r="M1443" s="17">
        <v>5601360000000</v>
      </c>
      <c r="N1443" s="17">
        <v>5437050000000</v>
      </c>
      <c r="O1443" s="17">
        <v>5314130000000</v>
      </c>
      <c r="P1443" s="17">
        <v>5237870000000</v>
      </c>
      <c r="Q1443" s="17">
        <v>5175670000000</v>
      </c>
      <c r="R1443" s="17">
        <v>5107590000000</v>
      </c>
      <c r="S1443" s="17">
        <v>5055840000000</v>
      </c>
      <c r="T1443" s="17">
        <v>4944050000000</v>
      </c>
      <c r="U1443" s="17">
        <v>4829380000000</v>
      </c>
      <c r="V1443" s="17">
        <v>4772500000000</v>
      </c>
      <c r="W1443" s="17">
        <v>4745570000000</v>
      </c>
      <c r="X1443" s="17">
        <v>4769320000000</v>
      </c>
      <c r="Y1443" s="17">
        <v>4833840000000</v>
      </c>
      <c r="Z1443" s="17">
        <v>4890200000000</v>
      </c>
      <c r="AA1443" s="17">
        <v>4896490000000</v>
      </c>
      <c r="AB1443" s="17">
        <v>4876090000000</v>
      </c>
      <c r="AC1443" s="17">
        <v>4857200000000</v>
      </c>
      <c r="AD1443" s="17">
        <v>4880660000000</v>
      </c>
    </row>
    <row r="1444" spans="1:30" x14ac:dyDescent="0.25">
      <c r="A1444" t="s">
        <v>364</v>
      </c>
      <c r="B1444" t="s">
        <v>6622</v>
      </c>
      <c r="C1444" t="s">
        <v>610</v>
      </c>
      <c r="D1444" t="str">
        <f>A1444&amp;VLOOKUP("key_separator", Keys!$B:$C, 2, FALSE)&amp;B1444&amp;VLOOKUP("key_separator", Keys!$B:$C, 2, FALSE)&amp;C1444</f>
        <v>MS|LPG propane or butane|exports</v>
      </c>
      <c r="E1444" s="17">
        <v>0</v>
      </c>
      <c r="F1444" s="17">
        <v>0</v>
      </c>
      <c r="G1444" s="17">
        <v>0</v>
      </c>
      <c r="H1444" s="17">
        <v>0</v>
      </c>
      <c r="I1444" s="17">
        <v>0</v>
      </c>
      <c r="J1444" s="17">
        <v>0</v>
      </c>
      <c r="K1444" s="17">
        <v>0</v>
      </c>
      <c r="L1444" s="17">
        <v>0</v>
      </c>
      <c r="M1444" s="17">
        <v>0</v>
      </c>
      <c r="N1444" s="17">
        <v>0</v>
      </c>
      <c r="O1444" s="17">
        <v>0</v>
      </c>
      <c r="P1444" s="17">
        <v>0</v>
      </c>
      <c r="Q1444" s="17">
        <v>0</v>
      </c>
      <c r="R1444" s="17">
        <v>0</v>
      </c>
      <c r="S1444" s="17">
        <v>0</v>
      </c>
      <c r="T1444" s="17">
        <v>0</v>
      </c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0</v>
      </c>
      <c r="AB1444" s="17">
        <v>0</v>
      </c>
      <c r="AC1444" s="17">
        <v>0</v>
      </c>
      <c r="AD1444" s="17">
        <v>0</v>
      </c>
    </row>
    <row r="1445" spans="1:30" x14ac:dyDescent="0.25">
      <c r="A1445" t="s">
        <v>364</v>
      </c>
      <c r="B1445" t="s">
        <v>6623</v>
      </c>
      <c r="C1445" t="s">
        <v>605</v>
      </c>
      <c r="D1445" t="str">
        <f>A1445&amp;VLOOKUP("key_separator", Keys!$B:$C, 2, FALSE)&amp;B1445&amp;VLOOKUP("key_separator", Keys!$B:$C, 2, FALSE)&amp;C1445</f>
        <v>MS|municipal solid waste|production</v>
      </c>
      <c r="E1445" s="17">
        <v>0</v>
      </c>
      <c r="F1445" s="17">
        <v>0</v>
      </c>
      <c r="G1445" s="17">
        <v>0</v>
      </c>
      <c r="H1445" s="17">
        <v>0</v>
      </c>
      <c r="I1445" s="17">
        <v>0</v>
      </c>
      <c r="J1445" s="17">
        <v>0</v>
      </c>
      <c r="K1445" s="17">
        <v>0</v>
      </c>
      <c r="L1445" s="17">
        <v>0</v>
      </c>
      <c r="M1445" s="17">
        <v>0</v>
      </c>
      <c r="N1445" s="17">
        <v>0</v>
      </c>
      <c r="O1445" s="17">
        <v>0</v>
      </c>
      <c r="P1445" s="17">
        <v>0</v>
      </c>
      <c r="Q1445" s="17">
        <v>0</v>
      </c>
      <c r="R1445" s="17">
        <v>0</v>
      </c>
      <c r="S1445" s="17">
        <v>0</v>
      </c>
      <c r="T1445" s="17">
        <v>0</v>
      </c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0</v>
      </c>
      <c r="AB1445" s="17">
        <v>0</v>
      </c>
      <c r="AC1445" s="17">
        <v>0</v>
      </c>
      <c r="AD1445" s="17">
        <v>0</v>
      </c>
    </row>
    <row r="1446" spans="1:30" x14ac:dyDescent="0.25">
      <c r="A1446" t="s">
        <v>364</v>
      </c>
      <c r="B1446" t="s">
        <v>6623</v>
      </c>
      <c r="C1446" t="s">
        <v>608</v>
      </c>
      <c r="D1446" t="str">
        <f>A1446&amp;VLOOKUP("key_separator", Keys!$B:$C, 2, FALSE)&amp;B1446&amp;VLOOKUP("key_separator", Keys!$B:$C, 2, FALSE)&amp;C1446</f>
        <v>MS|municipal solid waste|imports</v>
      </c>
      <c r="E1446" s="17">
        <v>0</v>
      </c>
      <c r="F1446" s="17">
        <v>0</v>
      </c>
      <c r="G1446" s="17">
        <v>0</v>
      </c>
      <c r="H1446" s="17">
        <v>0</v>
      </c>
      <c r="I1446" s="17">
        <v>0</v>
      </c>
      <c r="J1446" s="17">
        <v>0</v>
      </c>
      <c r="K1446" s="17">
        <v>0</v>
      </c>
      <c r="L1446" s="17">
        <v>0</v>
      </c>
      <c r="M1446" s="17">
        <v>0</v>
      </c>
      <c r="N1446" s="17">
        <v>0</v>
      </c>
      <c r="O1446" s="17">
        <v>0</v>
      </c>
      <c r="P1446" s="17">
        <v>0</v>
      </c>
      <c r="Q1446" s="17">
        <v>0</v>
      </c>
      <c r="R1446" s="17">
        <v>0</v>
      </c>
      <c r="S1446" s="17">
        <v>0</v>
      </c>
      <c r="T1446" s="17">
        <v>0</v>
      </c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0</v>
      </c>
      <c r="AB1446" s="17">
        <v>0</v>
      </c>
      <c r="AC1446" s="17">
        <v>0</v>
      </c>
      <c r="AD1446" s="17">
        <v>0</v>
      </c>
    </row>
    <row r="1447" spans="1:30" x14ac:dyDescent="0.25">
      <c r="A1447" t="s">
        <v>364</v>
      </c>
      <c r="B1447" t="s">
        <v>6623</v>
      </c>
      <c r="C1447" t="s">
        <v>610</v>
      </c>
      <c r="D1447" t="str">
        <f>A1447&amp;VLOOKUP("key_separator", Keys!$B:$C, 2, FALSE)&amp;B1447&amp;VLOOKUP("key_separator", Keys!$B:$C, 2, FALSE)&amp;C1447</f>
        <v>MS|municipal solid waste|exports</v>
      </c>
      <c r="E1447" s="17">
        <v>0</v>
      </c>
      <c r="F1447" s="17">
        <v>0</v>
      </c>
      <c r="G1447" s="17">
        <v>0</v>
      </c>
      <c r="H1447" s="17">
        <v>0</v>
      </c>
      <c r="I1447" s="17">
        <v>0</v>
      </c>
      <c r="J1447" s="17">
        <v>0</v>
      </c>
      <c r="K1447" s="17">
        <v>0</v>
      </c>
      <c r="L1447" s="17">
        <v>0</v>
      </c>
      <c r="M1447" s="17">
        <v>0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7">
        <v>0</v>
      </c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0</v>
      </c>
      <c r="AB1447" s="17">
        <v>0</v>
      </c>
      <c r="AC1447" s="17">
        <v>0</v>
      </c>
      <c r="AD1447" s="17">
        <v>0</v>
      </c>
    </row>
    <row r="1448" spans="1:30" x14ac:dyDescent="0.25">
      <c r="A1448" t="s">
        <v>364</v>
      </c>
      <c r="B1448" t="s">
        <v>629</v>
      </c>
      <c r="C1448" t="s">
        <v>605</v>
      </c>
      <c r="D1448" t="str">
        <f>A1448&amp;VLOOKUP("key_separator", Keys!$B:$C, 2, FALSE)&amp;B1448&amp;VLOOKUP("key_separator", Keys!$B:$C, 2, FALSE)&amp;C1448</f>
        <v>MS|hydrogen|production</v>
      </c>
      <c r="E1448" s="17">
        <v>28707200000000</v>
      </c>
      <c r="F1448" s="17">
        <v>27263100000000</v>
      </c>
      <c r="G1448" s="17">
        <v>27210200000000</v>
      </c>
      <c r="H1448" s="17">
        <v>27245100000000</v>
      </c>
      <c r="I1448" s="17">
        <v>27513900000000</v>
      </c>
      <c r="J1448" s="17">
        <v>27454000000000</v>
      </c>
      <c r="K1448" s="17">
        <v>27140000000000</v>
      </c>
      <c r="L1448" s="17">
        <v>27069100000000</v>
      </c>
      <c r="M1448" s="17">
        <v>27200500000000</v>
      </c>
      <c r="N1448" s="17">
        <v>27760000000000</v>
      </c>
      <c r="O1448" s="17">
        <v>28025300000000</v>
      </c>
      <c r="P1448" s="17">
        <v>28099700000000</v>
      </c>
      <c r="Q1448" s="17">
        <v>28602700000000</v>
      </c>
      <c r="R1448" s="17">
        <v>28863600000000</v>
      </c>
      <c r="S1448" s="17">
        <v>29077000000000</v>
      </c>
      <c r="T1448" s="17">
        <v>29112300000000</v>
      </c>
      <c r="U1448" s="17">
        <v>29291300000000</v>
      </c>
      <c r="V1448" s="17">
        <v>29421700000000</v>
      </c>
      <c r="W1448" s="17">
        <v>29695000000000</v>
      </c>
      <c r="X1448" s="17">
        <v>30290300000000</v>
      </c>
      <c r="Y1448" s="17">
        <v>30692700000000</v>
      </c>
      <c r="Z1448" s="17">
        <v>30906000000000</v>
      </c>
      <c r="AA1448" s="17">
        <v>31216000000000</v>
      </c>
      <c r="AB1448" s="17">
        <v>31418900000000</v>
      </c>
      <c r="AC1448" s="17">
        <v>31576100000000</v>
      </c>
      <c r="AD1448" s="17">
        <v>31758100000000</v>
      </c>
    </row>
    <row r="1449" spans="1:30" x14ac:dyDescent="0.25">
      <c r="A1449" t="s">
        <v>364</v>
      </c>
      <c r="B1449" t="s">
        <v>629</v>
      </c>
      <c r="C1449" t="s">
        <v>608</v>
      </c>
      <c r="D1449" t="str">
        <f>A1449&amp;VLOOKUP("key_separator", Keys!$B:$C, 2, FALSE)&amp;B1449&amp;VLOOKUP("key_separator", Keys!$B:$C, 2, FALSE)&amp;C1449</f>
        <v>MS|hydrogen|imports</v>
      </c>
      <c r="E1449" s="17">
        <v>0</v>
      </c>
      <c r="F1449" s="17">
        <v>0</v>
      </c>
      <c r="G1449" s="17">
        <v>0</v>
      </c>
      <c r="H1449" s="17">
        <v>0</v>
      </c>
      <c r="I1449" s="17">
        <v>0</v>
      </c>
      <c r="J1449" s="17">
        <v>0</v>
      </c>
      <c r="K1449" s="17">
        <v>0</v>
      </c>
      <c r="L1449" s="17">
        <v>0</v>
      </c>
      <c r="M1449" s="17">
        <v>0</v>
      </c>
      <c r="N1449" s="17">
        <v>0</v>
      </c>
      <c r="O1449" s="17">
        <v>0</v>
      </c>
      <c r="P1449" s="17">
        <v>0</v>
      </c>
      <c r="Q1449" s="17">
        <v>0</v>
      </c>
      <c r="R1449" s="17">
        <v>0</v>
      </c>
      <c r="S1449" s="17">
        <v>0</v>
      </c>
      <c r="T1449" s="17">
        <v>0</v>
      </c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0</v>
      </c>
      <c r="AB1449" s="17">
        <v>0</v>
      </c>
      <c r="AC1449" s="17">
        <v>0</v>
      </c>
      <c r="AD1449" s="17">
        <v>0</v>
      </c>
    </row>
    <row r="1450" spans="1:30" x14ac:dyDescent="0.25">
      <c r="A1450" t="s">
        <v>364</v>
      </c>
      <c r="B1450" t="s">
        <v>629</v>
      </c>
      <c r="C1450" t="s">
        <v>610</v>
      </c>
      <c r="D1450" t="str">
        <f>A1450&amp;VLOOKUP("key_separator", Keys!$B:$C, 2, FALSE)&amp;B1450&amp;VLOOKUP("key_separator", Keys!$B:$C, 2, FALSE)&amp;C1450</f>
        <v>MS|hydrogen|exports</v>
      </c>
      <c r="E1450" s="17">
        <v>14670200000000</v>
      </c>
      <c r="F1450" s="17">
        <v>13259100000000</v>
      </c>
      <c r="G1450" s="17">
        <v>13143200000000</v>
      </c>
      <c r="H1450" s="17">
        <v>13192100000000</v>
      </c>
      <c r="I1450" s="17">
        <v>13462900000000</v>
      </c>
      <c r="J1450" s="17">
        <v>13394000000000</v>
      </c>
      <c r="K1450" s="17">
        <v>13068000000000</v>
      </c>
      <c r="L1450" s="17">
        <v>12958100000000</v>
      </c>
      <c r="M1450" s="17">
        <v>13078500000000</v>
      </c>
      <c r="N1450" s="17">
        <v>13671000000000</v>
      </c>
      <c r="O1450" s="17">
        <v>13898300000000</v>
      </c>
      <c r="P1450" s="17">
        <v>13946700000000</v>
      </c>
      <c r="Q1450" s="17">
        <v>14433700000000</v>
      </c>
      <c r="R1450" s="17">
        <v>14703600000000</v>
      </c>
      <c r="S1450" s="17">
        <v>14902000000000</v>
      </c>
      <c r="T1450" s="17">
        <v>14953300000000</v>
      </c>
      <c r="U1450" s="17">
        <v>15131300000000</v>
      </c>
      <c r="V1450" s="17">
        <v>15284700000000</v>
      </c>
      <c r="W1450" s="17">
        <v>15472000000000</v>
      </c>
      <c r="X1450" s="17">
        <v>16065300000000</v>
      </c>
      <c r="Y1450" s="17">
        <v>16494700000000</v>
      </c>
      <c r="Z1450" s="17">
        <v>16669000000000</v>
      </c>
      <c r="AA1450" s="17">
        <v>17033000000000</v>
      </c>
      <c r="AB1450" s="17">
        <v>17141900000000</v>
      </c>
      <c r="AC1450" s="17">
        <v>17320100000000</v>
      </c>
      <c r="AD1450" s="17">
        <v>17466100000000</v>
      </c>
    </row>
    <row r="1451" spans="1:30" x14ac:dyDescent="0.25">
      <c r="A1451" t="s">
        <v>370</v>
      </c>
      <c r="B1451" t="s">
        <v>6629</v>
      </c>
      <c r="C1451" t="s">
        <v>605</v>
      </c>
      <c r="D1451" t="str">
        <f>A1451&amp;VLOOKUP("key_separator", Keys!$B:$C, 2, FALSE)&amp;B1451&amp;VLOOKUP("key_separator", Keys!$B:$C, 2, FALSE)&amp;C1451</f>
        <v>MT|electricity|production</v>
      </c>
      <c r="E1451" s="17">
        <v>0</v>
      </c>
      <c r="F1451" s="17">
        <v>0</v>
      </c>
      <c r="G1451" s="17">
        <v>0</v>
      </c>
      <c r="H1451" s="17">
        <v>0</v>
      </c>
      <c r="I1451" s="17">
        <v>0</v>
      </c>
      <c r="J1451" s="17">
        <v>0</v>
      </c>
      <c r="K1451" s="17">
        <v>0</v>
      </c>
      <c r="L1451" s="17">
        <v>0</v>
      </c>
      <c r="M1451" s="17">
        <v>0</v>
      </c>
      <c r="N1451" s="17">
        <v>0</v>
      </c>
      <c r="O1451" s="17">
        <v>0</v>
      </c>
      <c r="P1451" s="17">
        <v>0</v>
      </c>
      <c r="Q1451" s="17">
        <v>0</v>
      </c>
      <c r="R1451" s="17">
        <v>0</v>
      </c>
      <c r="S1451" s="17">
        <v>0</v>
      </c>
      <c r="T1451" s="17">
        <v>0</v>
      </c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0</v>
      </c>
      <c r="AB1451" s="17">
        <v>0</v>
      </c>
      <c r="AC1451" s="17">
        <v>0</v>
      </c>
      <c r="AD1451" s="17">
        <v>0</v>
      </c>
    </row>
    <row r="1452" spans="1:30" x14ac:dyDescent="0.25">
      <c r="A1452" t="s">
        <v>370</v>
      </c>
      <c r="B1452" t="s">
        <v>6629</v>
      </c>
      <c r="C1452" t="s">
        <v>608</v>
      </c>
      <c r="D1452" t="str">
        <f>A1452&amp;VLOOKUP("key_separator", Keys!$B:$C, 2, FALSE)&amp;B1452&amp;VLOOKUP("key_separator", Keys!$B:$C, 2, FALSE)&amp;C1452</f>
        <v>MT|electricity|imports</v>
      </c>
      <c r="E1452" s="17">
        <v>0</v>
      </c>
      <c r="F1452" s="17">
        <v>0</v>
      </c>
      <c r="G1452" s="17">
        <v>0</v>
      </c>
      <c r="H1452" s="17">
        <v>0</v>
      </c>
      <c r="I1452" s="17">
        <v>0</v>
      </c>
      <c r="J1452" s="17">
        <v>0</v>
      </c>
      <c r="K1452" s="17">
        <v>0</v>
      </c>
      <c r="L1452" s="17">
        <v>0</v>
      </c>
      <c r="M1452" s="17">
        <v>0</v>
      </c>
      <c r="N1452" s="17">
        <v>0</v>
      </c>
      <c r="O1452" s="17">
        <v>0</v>
      </c>
      <c r="P1452" s="17">
        <v>0</v>
      </c>
      <c r="Q1452" s="17">
        <v>0</v>
      </c>
      <c r="R1452" s="17">
        <v>0</v>
      </c>
      <c r="S1452" s="17">
        <v>0</v>
      </c>
      <c r="T1452" s="17">
        <v>0</v>
      </c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0</v>
      </c>
      <c r="AB1452" s="17">
        <v>0</v>
      </c>
      <c r="AC1452" s="17">
        <v>0</v>
      </c>
      <c r="AD1452" s="17">
        <v>0</v>
      </c>
    </row>
    <row r="1453" spans="1:30" x14ac:dyDescent="0.25">
      <c r="A1453" t="s">
        <v>370</v>
      </c>
      <c r="B1453" t="s">
        <v>6629</v>
      </c>
      <c r="C1453" t="s">
        <v>610</v>
      </c>
      <c r="D1453" t="str">
        <f>A1453&amp;VLOOKUP("key_separator", Keys!$B:$C, 2, FALSE)&amp;B1453&amp;VLOOKUP("key_separator", Keys!$B:$C, 2, FALSE)&amp;C1453</f>
        <v>MT|electricity|exports</v>
      </c>
      <c r="E1453" s="17">
        <v>0</v>
      </c>
      <c r="F1453" s="17">
        <v>0</v>
      </c>
      <c r="G1453" s="17">
        <v>0</v>
      </c>
      <c r="H1453" s="17">
        <v>0</v>
      </c>
      <c r="I1453" s="17">
        <v>0</v>
      </c>
      <c r="J1453" s="17">
        <v>0</v>
      </c>
      <c r="K1453" s="17">
        <v>0</v>
      </c>
      <c r="L1453" s="17">
        <v>0</v>
      </c>
      <c r="M1453" s="17">
        <v>0</v>
      </c>
      <c r="N1453" s="17">
        <v>0</v>
      </c>
      <c r="O1453" s="17">
        <v>0</v>
      </c>
      <c r="P1453" s="17">
        <v>0</v>
      </c>
      <c r="Q1453" s="17">
        <v>0</v>
      </c>
      <c r="R1453" s="17">
        <v>0</v>
      </c>
      <c r="S1453" s="17">
        <v>0</v>
      </c>
      <c r="T1453" s="17">
        <v>0</v>
      </c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0</v>
      </c>
      <c r="AB1453" s="17">
        <v>0</v>
      </c>
      <c r="AC1453" s="17">
        <v>0</v>
      </c>
      <c r="AD1453" s="17">
        <v>0</v>
      </c>
    </row>
    <row r="1454" spans="1:30" x14ac:dyDescent="0.25">
      <c r="A1454" t="s">
        <v>370</v>
      </c>
      <c r="B1454" t="s">
        <v>6610</v>
      </c>
      <c r="C1454" t="s">
        <v>605</v>
      </c>
      <c r="D1454" t="str">
        <f>A1454&amp;VLOOKUP("key_separator", Keys!$B:$C, 2, FALSE)&amp;B1454&amp;VLOOKUP("key_separator", Keys!$B:$C, 2, FALSE)&amp;C1454</f>
        <v>MT|hard coal|production</v>
      </c>
      <c r="E1454" s="17">
        <v>553161000000000</v>
      </c>
      <c r="F1454" s="17">
        <v>516543000000000</v>
      </c>
      <c r="G1454" s="17">
        <v>563245000000000</v>
      </c>
      <c r="H1454" s="17">
        <v>506152000000000</v>
      </c>
      <c r="I1454" s="17">
        <v>492766000000000</v>
      </c>
      <c r="J1454" s="17">
        <v>489264000000000</v>
      </c>
      <c r="K1454" s="17">
        <v>389403000000000</v>
      </c>
      <c r="L1454" s="17">
        <v>383871000000000</v>
      </c>
      <c r="M1454" s="17">
        <v>374565000000000</v>
      </c>
      <c r="N1454" s="17">
        <v>368801000000000</v>
      </c>
      <c r="O1454" s="17">
        <v>366766000000000</v>
      </c>
      <c r="P1454" s="17">
        <v>356073000000000</v>
      </c>
      <c r="Q1454" s="17">
        <v>351058000000000</v>
      </c>
      <c r="R1454" s="17">
        <v>346024000000000</v>
      </c>
      <c r="S1454" s="17">
        <v>342801000000000</v>
      </c>
      <c r="T1454" s="17">
        <v>334121000000000</v>
      </c>
      <c r="U1454" s="17">
        <v>329147000000000</v>
      </c>
      <c r="V1454" s="17">
        <v>303717000000000</v>
      </c>
      <c r="W1454" s="17">
        <v>288739000000000</v>
      </c>
      <c r="X1454" s="17">
        <v>280005000000000</v>
      </c>
      <c r="Y1454" s="17">
        <v>272590000000000</v>
      </c>
      <c r="Z1454" s="17">
        <v>257026000000000</v>
      </c>
      <c r="AA1454" s="17">
        <v>251157000000000</v>
      </c>
      <c r="AB1454" s="17">
        <v>243166000000000</v>
      </c>
      <c r="AC1454" s="17">
        <v>221273000000000</v>
      </c>
      <c r="AD1454" s="17">
        <v>200274000000000</v>
      </c>
    </row>
    <row r="1455" spans="1:30" x14ac:dyDescent="0.25">
      <c r="A1455" t="s">
        <v>370</v>
      </c>
      <c r="B1455" t="s">
        <v>6610</v>
      </c>
      <c r="C1455" t="s">
        <v>608</v>
      </c>
      <c r="D1455" t="str">
        <f>A1455&amp;VLOOKUP("key_separator", Keys!$B:$C, 2, FALSE)&amp;B1455&amp;VLOOKUP("key_separator", Keys!$B:$C, 2, FALSE)&amp;C1455</f>
        <v>MT|hard coal|imports</v>
      </c>
      <c r="E1455" s="17">
        <v>4787440000000</v>
      </c>
      <c r="F1455" s="17">
        <v>0</v>
      </c>
      <c r="G1455" s="17">
        <v>0</v>
      </c>
      <c r="H1455" s="17">
        <v>0</v>
      </c>
      <c r="I1455" s="17">
        <v>2194690000000</v>
      </c>
      <c r="J1455" s="17">
        <v>9417550000000</v>
      </c>
      <c r="K1455" s="17">
        <v>9225730000000</v>
      </c>
      <c r="L1455" s="17">
        <v>9533820000000</v>
      </c>
      <c r="M1455" s="17">
        <v>9216600000000</v>
      </c>
      <c r="N1455" s="17">
        <v>8929040000000</v>
      </c>
      <c r="O1455" s="17">
        <v>8576200000000</v>
      </c>
      <c r="P1455" s="17">
        <v>8917700000000</v>
      </c>
      <c r="Q1455" s="17">
        <v>8674360000000</v>
      </c>
      <c r="R1455" s="17">
        <v>9129110000000</v>
      </c>
      <c r="S1455" s="17">
        <v>10348000000000</v>
      </c>
      <c r="T1455" s="17">
        <v>11092100000000</v>
      </c>
      <c r="U1455" s="17">
        <v>12062000000000</v>
      </c>
      <c r="V1455" s="17">
        <v>14137400000000</v>
      </c>
      <c r="W1455" s="17">
        <v>15877800000000</v>
      </c>
      <c r="X1455" s="17">
        <v>18073300000000</v>
      </c>
      <c r="Y1455" s="17">
        <v>21454800000000</v>
      </c>
      <c r="Z1455" s="17">
        <v>24934800000000</v>
      </c>
      <c r="AA1455" s="17">
        <v>27531800000000</v>
      </c>
      <c r="AB1455" s="17">
        <v>30781300000000</v>
      </c>
      <c r="AC1455" s="17">
        <v>34435100000000</v>
      </c>
      <c r="AD1455" s="17">
        <v>37162100000000</v>
      </c>
    </row>
    <row r="1456" spans="1:30" x14ac:dyDescent="0.25">
      <c r="A1456" t="s">
        <v>370</v>
      </c>
      <c r="B1456" t="s">
        <v>6610</v>
      </c>
      <c r="C1456" t="s">
        <v>610</v>
      </c>
      <c r="D1456" t="str">
        <f>A1456&amp;VLOOKUP("key_separator", Keys!$B:$C, 2, FALSE)&amp;B1456&amp;VLOOKUP("key_separator", Keys!$B:$C, 2, FALSE)&amp;C1456</f>
        <v>MT|hard coal|exports</v>
      </c>
      <c r="E1456" s="17">
        <v>439294000000000</v>
      </c>
      <c r="F1456" s="17">
        <v>403718000000000</v>
      </c>
      <c r="G1456" s="17">
        <v>453780000000000</v>
      </c>
      <c r="H1456" s="17">
        <v>398077000000000</v>
      </c>
      <c r="I1456" s="17">
        <v>389203000000000</v>
      </c>
      <c r="J1456" s="17">
        <v>392239000000000</v>
      </c>
      <c r="K1456" s="17">
        <v>291936000000000</v>
      </c>
      <c r="L1456" s="17">
        <v>285849000000000</v>
      </c>
      <c r="M1456" s="17">
        <v>275768000000000</v>
      </c>
      <c r="N1456" s="17">
        <v>269007000000000</v>
      </c>
      <c r="O1456" s="17">
        <v>265753000000000</v>
      </c>
      <c r="P1456" s="17">
        <v>253508000000000</v>
      </c>
      <c r="Q1456" s="17">
        <v>247053000000000</v>
      </c>
      <c r="R1456" s="17">
        <v>241021000000000</v>
      </c>
      <c r="S1456" s="17">
        <v>236690000000000</v>
      </c>
      <c r="T1456" s="17">
        <v>227345000000000</v>
      </c>
      <c r="U1456" s="17">
        <v>221928000000000</v>
      </c>
      <c r="V1456" s="17">
        <v>196608000000000</v>
      </c>
      <c r="W1456" s="17">
        <v>182296000000000</v>
      </c>
      <c r="X1456" s="17">
        <v>174781000000000</v>
      </c>
      <c r="Y1456" s="17">
        <v>169361000000000</v>
      </c>
      <c r="Z1456" s="17">
        <v>156124000000000</v>
      </c>
      <c r="AA1456" s="17">
        <v>153137000000000</v>
      </c>
      <c r="AB1456" s="17">
        <v>149246000000000</v>
      </c>
      <c r="AC1456" s="17">
        <v>132229000000000</v>
      </c>
      <c r="AD1456" s="17">
        <v>114777000000000</v>
      </c>
    </row>
    <row r="1457" spans="1:30" x14ac:dyDescent="0.25">
      <c r="A1457" t="s">
        <v>370</v>
      </c>
      <c r="B1457" t="s">
        <v>6611</v>
      </c>
      <c r="C1457" t="s">
        <v>605</v>
      </c>
      <c r="D1457" t="str">
        <f>A1457&amp;VLOOKUP("key_separator", Keys!$B:$C, 2, FALSE)&amp;B1457&amp;VLOOKUP("key_separator", Keys!$B:$C, 2, FALSE)&amp;C1457</f>
        <v>MT|natural gas|production</v>
      </c>
      <c r="E1457" s="17">
        <v>41508000000000</v>
      </c>
      <c r="F1457" s="17">
        <v>38452700000000</v>
      </c>
      <c r="G1457" s="17">
        <v>36505500000000</v>
      </c>
      <c r="H1457" s="17">
        <v>35479700000000</v>
      </c>
      <c r="I1457" s="17">
        <v>34796400000000</v>
      </c>
      <c r="J1457" s="17">
        <v>34373000000000</v>
      </c>
      <c r="K1457" s="17">
        <v>34515500000000</v>
      </c>
      <c r="L1457" s="17">
        <v>33854100000000</v>
      </c>
      <c r="M1457" s="17">
        <v>33406500000000</v>
      </c>
      <c r="N1457" s="17">
        <v>33260400000000</v>
      </c>
      <c r="O1457" s="17">
        <v>33505000000000</v>
      </c>
      <c r="P1457" s="17">
        <v>34356100000000</v>
      </c>
      <c r="Q1457" s="17">
        <v>34765500000000</v>
      </c>
      <c r="R1457" s="17">
        <v>35127900000000</v>
      </c>
      <c r="S1457" s="17">
        <v>35227100000000</v>
      </c>
      <c r="T1457" s="17">
        <v>35344700000000</v>
      </c>
      <c r="U1457" s="17">
        <v>35253600000000</v>
      </c>
      <c r="V1457" s="17">
        <v>34673300000000</v>
      </c>
      <c r="W1457" s="17">
        <v>34095800000000</v>
      </c>
      <c r="X1457" s="17">
        <v>33557900000000</v>
      </c>
      <c r="Y1457" s="17">
        <v>32959600000000</v>
      </c>
      <c r="Z1457" s="17">
        <v>32350800000000</v>
      </c>
      <c r="AA1457" s="17">
        <v>31699400000000</v>
      </c>
      <c r="AB1457" s="17">
        <v>31051400000000</v>
      </c>
      <c r="AC1457" s="17">
        <v>30388300000000</v>
      </c>
      <c r="AD1457" s="17">
        <v>29689200000000</v>
      </c>
    </row>
    <row r="1458" spans="1:30" x14ac:dyDescent="0.25">
      <c r="A1458" t="s">
        <v>370</v>
      </c>
      <c r="B1458" t="s">
        <v>6611</v>
      </c>
      <c r="C1458" t="s">
        <v>608</v>
      </c>
      <c r="D1458" t="str">
        <f>A1458&amp;VLOOKUP("key_separator", Keys!$B:$C, 2, FALSE)&amp;B1458&amp;VLOOKUP("key_separator", Keys!$B:$C, 2, FALSE)&amp;C1458</f>
        <v>MT|natural gas|imports</v>
      </c>
      <c r="E1458" s="17">
        <v>284617000000000</v>
      </c>
      <c r="F1458" s="17">
        <v>269659000000000</v>
      </c>
      <c r="G1458" s="17">
        <v>261529000000000</v>
      </c>
      <c r="H1458" s="17">
        <v>254860000000000</v>
      </c>
      <c r="I1458" s="17">
        <v>250093000000000</v>
      </c>
      <c r="J1458" s="17">
        <v>245484000000000</v>
      </c>
      <c r="K1458" s="17">
        <v>244621000000000</v>
      </c>
      <c r="L1458" s="17">
        <v>240311000000000</v>
      </c>
      <c r="M1458" s="17">
        <v>238088000000000</v>
      </c>
      <c r="N1458" s="17">
        <v>237361000000000</v>
      </c>
      <c r="O1458" s="17">
        <v>238266000000000</v>
      </c>
      <c r="P1458" s="17">
        <v>240706000000000</v>
      </c>
      <c r="Q1458" s="17">
        <v>242359000000000</v>
      </c>
      <c r="R1458" s="17">
        <v>243847000000000</v>
      </c>
      <c r="S1458" s="17">
        <v>243104000000000</v>
      </c>
      <c r="T1458" s="17">
        <v>243509000000000</v>
      </c>
      <c r="U1458" s="17">
        <v>243070000000000</v>
      </c>
      <c r="V1458" s="17">
        <v>239595000000000</v>
      </c>
      <c r="W1458" s="17">
        <v>237304000000000</v>
      </c>
      <c r="X1458" s="17">
        <v>235302000000000</v>
      </c>
      <c r="Y1458" s="17">
        <v>231710000000000</v>
      </c>
      <c r="Z1458" s="17">
        <v>227676000000000</v>
      </c>
      <c r="AA1458" s="17">
        <v>224631000000000</v>
      </c>
      <c r="AB1458" s="17">
        <v>221622000000000</v>
      </c>
      <c r="AC1458" s="17">
        <v>218579000000000</v>
      </c>
      <c r="AD1458" s="17">
        <v>214262000000000</v>
      </c>
    </row>
    <row r="1459" spans="1:30" x14ac:dyDescent="0.25">
      <c r="A1459" t="s">
        <v>370</v>
      </c>
      <c r="B1459" t="s">
        <v>6611</v>
      </c>
      <c r="C1459" t="s">
        <v>610</v>
      </c>
      <c r="D1459" t="str">
        <f>A1459&amp;VLOOKUP("key_separator", Keys!$B:$C, 2, FALSE)&amp;B1459&amp;VLOOKUP("key_separator", Keys!$B:$C, 2, FALSE)&amp;C1459</f>
        <v>MT|natural gas|exports</v>
      </c>
      <c r="E1459" s="17">
        <v>221433000000000</v>
      </c>
      <c r="F1459" s="17">
        <v>205133000000000</v>
      </c>
      <c r="G1459" s="17">
        <v>194746000000000</v>
      </c>
      <c r="H1459" s="17">
        <v>189274000000000</v>
      </c>
      <c r="I1459" s="17">
        <v>185628000000000</v>
      </c>
      <c r="J1459" s="17">
        <v>183370000000000</v>
      </c>
      <c r="K1459" s="17">
        <v>184130000000000</v>
      </c>
      <c r="L1459" s="17">
        <v>180601000000000</v>
      </c>
      <c r="M1459" s="17">
        <v>178214000000000</v>
      </c>
      <c r="N1459" s="17">
        <v>177434000000000</v>
      </c>
      <c r="O1459" s="17">
        <v>178739000000000</v>
      </c>
      <c r="P1459" s="17">
        <v>183279000000000</v>
      </c>
      <c r="Q1459" s="17">
        <v>185464000000000</v>
      </c>
      <c r="R1459" s="17">
        <v>187397000000000</v>
      </c>
      <c r="S1459" s="17">
        <v>187926000000000</v>
      </c>
      <c r="T1459" s="17">
        <v>188553000000000</v>
      </c>
      <c r="U1459" s="17">
        <v>188067000000000</v>
      </c>
      <c r="V1459" s="17">
        <v>184972000000000</v>
      </c>
      <c r="W1459" s="17">
        <v>181891000000000</v>
      </c>
      <c r="X1459" s="17">
        <v>179021000000000</v>
      </c>
      <c r="Y1459" s="17">
        <v>175829000000000</v>
      </c>
      <c r="Z1459" s="17">
        <v>172582000000000</v>
      </c>
      <c r="AA1459" s="17">
        <v>169107000000000</v>
      </c>
      <c r="AB1459" s="17">
        <v>165650000000000</v>
      </c>
      <c r="AC1459" s="17">
        <v>162112000000000</v>
      </c>
      <c r="AD1459" s="17">
        <v>158383000000000</v>
      </c>
    </row>
    <row r="1460" spans="1:30" x14ac:dyDescent="0.25">
      <c r="A1460" t="s">
        <v>370</v>
      </c>
      <c r="B1460" t="s">
        <v>626</v>
      </c>
      <c r="C1460" t="s">
        <v>605</v>
      </c>
      <c r="D1460" t="str">
        <f>A1460&amp;VLOOKUP("key_separator", Keys!$B:$C, 2, FALSE)&amp;B1460&amp;VLOOKUP("key_separator", Keys!$B:$C, 2, FALSE)&amp;C1460</f>
        <v>MT|nuclear|production</v>
      </c>
      <c r="E1460" s="17">
        <v>0</v>
      </c>
      <c r="F1460" s="17">
        <v>0</v>
      </c>
      <c r="G1460" s="17">
        <v>0</v>
      </c>
      <c r="H1460" s="17">
        <v>0</v>
      </c>
      <c r="I1460" s="17">
        <v>0</v>
      </c>
      <c r="J1460" s="17">
        <v>0</v>
      </c>
      <c r="K1460" s="17">
        <v>0</v>
      </c>
      <c r="L1460" s="17">
        <v>0</v>
      </c>
      <c r="M1460" s="17">
        <v>0</v>
      </c>
      <c r="N1460" s="17">
        <v>0</v>
      </c>
      <c r="O1460" s="17">
        <v>0</v>
      </c>
      <c r="P1460" s="17">
        <v>0</v>
      </c>
      <c r="Q1460" s="17">
        <v>0</v>
      </c>
      <c r="R1460" s="17">
        <v>0</v>
      </c>
      <c r="S1460" s="17">
        <v>0</v>
      </c>
      <c r="T1460" s="17">
        <v>0</v>
      </c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0</v>
      </c>
      <c r="AB1460" s="17">
        <v>0</v>
      </c>
      <c r="AC1460" s="17">
        <v>0</v>
      </c>
      <c r="AD1460" s="17">
        <v>0</v>
      </c>
    </row>
    <row r="1461" spans="1:30" x14ac:dyDescent="0.25">
      <c r="A1461" t="s">
        <v>370</v>
      </c>
      <c r="B1461" t="s">
        <v>626</v>
      </c>
      <c r="C1461" t="s">
        <v>608</v>
      </c>
      <c r="D1461" t="str">
        <f>A1461&amp;VLOOKUP("key_separator", Keys!$B:$C, 2, FALSE)&amp;B1461&amp;VLOOKUP("key_separator", Keys!$B:$C, 2, FALSE)&amp;C1461</f>
        <v>MT|nuclear|imports</v>
      </c>
      <c r="E1461" s="17">
        <v>0</v>
      </c>
      <c r="F1461" s="17">
        <v>0</v>
      </c>
      <c r="G1461" s="17">
        <v>0</v>
      </c>
      <c r="H1461" s="17">
        <v>0</v>
      </c>
      <c r="I1461" s="17">
        <v>0</v>
      </c>
      <c r="J1461" s="17">
        <v>0</v>
      </c>
      <c r="K1461" s="17">
        <v>0</v>
      </c>
      <c r="L1461" s="17">
        <v>0</v>
      </c>
      <c r="M1461" s="17">
        <v>0</v>
      </c>
      <c r="N1461" s="17">
        <v>0</v>
      </c>
      <c r="O1461" s="17">
        <v>0</v>
      </c>
      <c r="P1461" s="17">
        <v>0</v>
      </c>
      <c r="Q1461" s="17">
        <v>0</v>
      </c>
      <c r="R1461" s="17">
        <v>0</v>
      </c>
      <c r="S1461" s="17">
        <v>0</v>
      </c>
      <c r="T1461" s="17">
        <v>0</v>
      </c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0</v>
      </c>
      <c r="AB1461" s="17">
        <v>0</v>
      </c>
      <c r="AC1461" s="17">
        <v>0</v>
      </c>
      <c r="AD1461" s="17">
        <v>0</v>
      </c>
    </row>
    <row r="1462" spans="1:30" x14ac:dyDescent="0.25">
      <c r="A1462" t="s">
        <v>370</v>
      </c>
      <c r="B1462" t="s">
        <v>626</v>
      </c>
      <c r="C1462" t="s">
        <v>610</v>
      </c>
      <c r="D1462" t="str">
        <f>A1462&amp;VLOOKUP("key_separator", Keys!$B:$C, 2, FALSE)&amp;B1462&amp;VLOOKUP("key_separator", Keys!$B:$C, 2, FALSE)&amp;C1462</f>
        <v>MT|nuclear|exports</v>
      </c>
      <c r="E1462" s="17">
        <v>0</v>
      </c>
      <c r="F1462" s="17">
        <v>0</v>
      </c>
      <c r="G1462" s="17">
        <v>0</v>
      </c>
      <c r="H1462" s="17">
        <v>0</v>
      </c>
      <c r="I1462" s="17">
        <v>0</v>
      </c>
      <c r="J1462" s="17">
        <v>0</v>
      </c>
      <c r="K1462" s="17">
        <v>0</v>
      </c>
      <c r="L1462" s="17">
        <v>0</v>
      </c>
      <c r="M1462" s="17">
        <v>0</v>
      </c>
      <c r="N1462" s="17">
        <v>0</v>
      </c>
      <c r="O1462" s="17">
        <v>0</v>
      </c>
      <c r="P1462" s="17">
        <v>0</v>
      </c>
      <c r="Q1462" s="17">
        <v>0</v>
      </c>
      <c r="R1462" s="17">
        <v>0</v>
      </c>
      <c r="S1462" s="17">
        <v>0</v>
      </c>
      <c r="T1462" s="17">
        <v>0</v>
      </c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0</v>
      </c>
      <c r="AB1462" s="17">
        <v>0</v>
      </c>
      <c r="AC1462" s="17">
        <v>0</v>
      </c>
      <c r="AD1462" s="17">
        <v>0</v>
      </c>
    </row>
    <row r="1463" spans="1:30" x14ac:dyDescent="0.25">
      <c r="A1463" t="s">
        <v>370</v>
      </c>
      <c r="B1463" t="s">
        <v>6630</v>
      </c>
      <c r="C1463" t="s">
        <v>605</v>
      </c>
      <c r="D1463" t="str">
        <f>A1463&amp;VLOOKUP("key_separator", Keys!$B:$C, 2, FALSE)&amp;B1463&amp;VLOOKUP("key_separator", Keys!$B:$C, 2, FALSE)&amp;C1463</f>
        <v>MT|hydro|production</v>
      </c>
      <c r="E1463" s="17">
        <v>0</v>
      </c>
      <c r="F1463" s="17">
        <v>0</v>
      </c>
      <c r="G1463" s="17">
        <v>0</v>
      </c>
      <c r="H1463" s="17">
        <v>0</v>
      </c>
      <c r="I1463" s="17">
        <v>0</v>
      </c>
      <c r="J1463" s="17">
        <v>0</v>
      </c>
      <c r="K1463" s="17">
        <v>0</v>
      </c>
      <c r="L1463" s="17">
        <v>0</v>
      </c>
      <c r="M1463" s="17">
        <v>0</v>
      </c>
      <c r="N1463" s="17">
        <v>0</v>
      </c>
      <c r="O1463" s="17">
        <v>0</v>
      </c>
      <c r="P1463" s="17">
        <v>0</v>
      </c>
      <c r="Q1463" s="17">
        <v>0</v>
      </c>
      <c r="R1463" s="17">
        <v>0</v>
      </c>
      <c r="S1463" s="17">
        <v>0</v>
      </c>
      <c r="T1463" s="17">
        <v>0</v>
      </c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0</v>
      </c>
      <c r="AB1463" s="17">
        <v>0</v>
      </c>
      <c r="AC1463" s="17">
        <v>0</v>
      </c>
      <c r="AD1463" s="17">
        <v>0</v>
      </c>
    </row>
    <row r="1464" spans="1:30" x14ac:dyDescent="0.25">
      <c r="A1464" t="s">
        <v>370</v>
      </c>
      <c r="B1464" t="s">
        <v>6630</v>
      </c>
      <c r="C1464" t="s">
        <v>608</v>
      </c>
      <c r="D1464" t="str">
        <f>A1464&amp;VLOOKUP("key_separator", Keys!$B:$C, 2, FALSE)&amp;B1464&amp;VLOOKUP("key_separator", Keys!$B:$C, 2, FALSE)&amp;C1464</f>
        <v>MT|hydro|imports</v>
      </c>
      <c r="E1464" s="17">
        <v>0</v>
      </c>
      <c r="F1464" s="17">
        <v>0</v>
      </c>
      <c r="G1464" s="17">
        <v>0</v>
      </c>
      <c r="H1464" s="17">
        <v>0</v>
      </c>
      <c r="I1464" s="17">
        <v>0</v>
      </c>
      <c r="J1464" s="17">
        <v>0</v>
      </c>
      <c r="K1464" s="17">
        <v>0</v>
      </c>
      <c r="L1464" s="17">
        <v>0</v>
      </c>
      <c r="M1464" s="17">
        <v>0</v>
      </c>
      <c r="N1464" s="17">
        <v>0</v>
      </c>
      <c r="O1464" s="17">
        <v>0</v>
      </c>
      <c r="P1464" s="17">
        <v>0</v>
      </c>
      <c r="Q1464" s="17">
        <v>0</v>
      </c>
      <c r="R1464" s="17">
        <v>0</v>
      </c>
      <c r="S1464" s="17">
        <v>0</v>
      </c>
      <c r="T1464" s="17">
        <v>0</v>
      </c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0</v>
      </c>
      <c r="AB1464" s="17">
        <v>0</v>
      </c>
      <c r="AC1464" s="17">
        <v>0</v>
      </c>
      <c r="AD1464" s="17">
        <v>0</v>
      </c>
    </row>
    <row r="1465" spans="1:30" x14ac:dyDescent="0.25">
      <c r="A1465" t="s">
        <v>370</v>
      </c>
      <c r="B1465" t="s">
        <v>6630</v>
      </c>
      <c r="C1465" t="s">
        <v>610</v>
      </c>
      <c r="D1465" t="str">
        <f>A1465&amp;VLOOKUP("key_separator", Keys!$B:$C, 2, FALSE)&amp;B1465&amp;VLOOKUP("key_separator", Keys!$B:$C, 2, FALSE)&amp;C1465</f>
        <v>MT|hydro|exports</v>
      </c>
      <c r="E1465" s="17">
        <v>0</v>
      </c>
      <c r="F1465" s="17">
        <v>0</v>
      </c>
      <c r="G1465" s="17">
        <v>0</v>
      </c>
      <c r="H1465" s="17">
        <v>0</v>
      </c>
      <c r="I1465" s="17">
        <v>0</v>
      </c>
      <c r="J1465" s="17">
        <v>0</v>
      </c>
      <c r="K1465" s="17">
        <v>0</v>
      </c>
      <c r="L1465" s="17">
        <v>0</v>
      </c>
      <c r="M1465" s="17">
        <v>0</v>
      </c>
      <c r="N1465" s="17">
        <v>0</v>
      </c>
      <c r="O1465" s="17">
        <v>0</v>
      </c>
      <c r="P1465" s="17">
        <v>0</v>
      </c>
      <c r="Q1465" s="17">
        <v>0</v>
      </c>
      <c r="R1465" s="17">
        <v>0</v>
      </c>
      <c r="S1465" s="17">
        <v>0</v>
      </c>
      <c r="T1465" s="17">
        <v>0</v>
      </c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0</v>
      </c>
      <c r="AB1465" s="17">
        <v>0</v>
      </c>
      <c r="AC1465" s="17">
        <v>0</v>
      </c>
      <c r="AD1465" s="17">
        <v>0</v>
      </c>
    </row>
    <row r="1466" spans="1:30" x14ac:dyDescent="0.25">
      <c r="A1466" t="s">
        <v>370</v>
      </c>
      <c r="B1466" t="s">
        <v>6631</v>
      </c>
      <c r="C1466" t="s">
        <v>605</v>
      </c>
      <c r="D1466" t="str">
        <f>A1466&amp;VLOOKUP("key_separator", Keys!$B:$C, 2, FALSE)&amp;B1466&amp;VLOOKUP("key_separator", Keys!$B:$C, 2, FALSE)&amp;C1466</f>
        <v>MT|wind|production</v>
      </c>
      <c r="E1466" s="17">
        <v>0</v>
      </c>
      <c r="F1466" s="17">
        <v>0</v>
      </c>
      <c r="G1466" s="17">
        <v>0</v>
      </c>
      <c r="H1466" s="17">
        <v>0</v>
      </c>
      <c r="I1466" s="17">
        <v>0</v>
      </c>
      <c r="J1466" s="17">
        <v>0</v>
      </c>
      <c r="K1466" s="17">
        <v>0</v>
      </c>
      <c r="L1466" s="17">
        <v>0</v>
      </c>
      <c r="M1466" s="17">
        <v>0</v>
      </c>
      <c r="N1466" s="17">
        <v>0</v>
      </c>
      <c r="O1466" s="17">
        <v>0</v>
      </c>
      <c r="P1466" s="17">
        <v>0</v>
      </c>
      <c r="Q1466" s="17">
        <v>0</v>
      </c>
      <c r="R1466" s="17">
        <v>0</v>
      </c>
      <c r="S1466" s="17">
        <v>0</v>
      </c>
      <c r="T1466" s="17">
        <v>0</v>
      </c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0</v>
      </c>
      <c r="AB1466" s="17">
        <v>0</v>
      </c>
      <c r="AC1466" s="17">
        <v>0</v>
      </c>
      <c r="AD1466" s="17">
        <v>0</v>
      </c>
    </row>
    <row r="1467" spans="1:30" x14ac:dyDescent="0.25">
      <c r="A1467" t="s">
        <v>370</v>
      </c>
      <c r="B1467" t="s">
        <v>6631</v>
      </c>
      <c r="C1467" t="s">
        <v>608</v>
      </c>
      <c r="D1467" t="str">
        <f>A1467&amp;VLOOKUP("key_separator", Keys!$B:$C, 2, FALSE)&amp;B1467&amp;VLOOKUP("key_separator", Keys!$B:$C, 2, FALSE)&amp;C1467</f>
        <v>MT|wind|imports</v>
      </c>
      <c r="E1467" s="17">
        <v>0</v>
      </c>
      <c r="F1467" s="17">
        <v>0</v>
      </c>
      <c r="G1467" s="17">
        <v>0</v>
      </c>
      <c r="H1467" s="17">
        <v>0</v>
      </c>
      <c r="I1467" s="17">
        <v>0</v>
      </c>
      <c r="J1467" s="17">
        <v>0</v>
      </c>
      <c r="K1467" s="17">
        <v>0</v>
      </c>
      <c r="L1467" s="17">
        <v>0</v>
      </c>
      <c r="M1467" s="17">
        <v>0</v>
      </c>
      <c r="N1467" s="17">
        <v>0</v>
      </c>
      <c r="O1467" s="17">
        <v>0</v>
      </c>
      <c r="P1467" s="17">
        <v>0</v>
      </c>
      <c r="Q1467" s="17">
        <v>0</v>
      </c>
      <c r="R1467" s="17">
        <v>0</v>
      </c>
      <c r="S1467" s="17">
        <v>0</v>
      </c>
      <c r="T1467" s="17">
        <v>0</v>
      </c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0</v>
      </c>
      <c r="AB1467" s="17">
        <v>0</v>
      </c>
      <c r="AC1467" s="17">
        <v>0</v>
      </c>
      <c r="AD1467" s="17">
        <v>0</v>
      </c>
    </row>
    <row r="1468" spans="1:30" x14ac:dyDescent="0.25">
      <c r="A1468" t="s">
        <v>370</v>
      </c>
      <c r="B1468" t="s">
        <v>6631</v>
      </c>
      <c r="C1468" t="s">
        <v>610</v>
      </c>
      <c r="D1468" t="str">
        <f>A1468&amp;VLOOKUP("key_separator", Keys!$B:$C, 2, FALSE)&amp;B1468&amp;VLOOKUP("key_separator", Keys!$B:$C, 2, FALSE)&amp;C1468</f>
        <v>MT|wind|exports</v>
      </c>
      <c r="E1468" s="17">
        <v>0</v>
      </c>
      <c r="F1468" s="17">
        <v>0</v>
      </c>
      <c r="G1468" s="17">
        <v>0</v>
      </c>
      <c r="H1468" s="17">
        <v>0</v>
      </c>
      <c r="I1468" s="17">
        <v>0</v>
      </c>
      <c r="J1468" s="17">
        <v>0</v>
      </c>
      <c r="K1468" s="17">
        <v>0</v>
      </c>
      <c r="L1468" s="17">
        <v>0</v>
      </c>
      <c r="M1468" s="17">
        <v>0</v>
      </c>
      <c r="N1468" s="17">
        <v>0</v>
      </c>
      <c r="O1468" s="17">
        <v>0</v>
      </c>
      <c r="P1468" s="17">
        <v>0</v>
      </c>
      <c r="Q1468" s="17">
        <v>0</v>
      </c>
      <c r="R1468" s="17">
        <v>0</v>
      </c>
      <c r="S1468" s="17">
        <v>0</v>
      </c>
      <c r="T1468" s="17">
        <v>0</v>
      </c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0</v>
      </c>
      <c r="AB1468" s="17">
        <v>0</v>
      </c>
      <c r="AC1468" s="17">
        <v>0</v>
      </c>
      <c r="AD1468" s="17">
        <v>0</v>
      </c>
    </row>
    <row r="1469" spans="1:30" x14ac:dyDescent="0.25">
      <c r="A1469" t="s">
        <v>370</v>
      </c>
      <c r="B1469" t="s">
        <v>6632</v>
      </c>
      <c r="C1469" t="s">
        <v>605</v>
      </c>
      <c r="D1469" t="str">
        <f>A1469&amp;VLOOKUP("key_separator", Keys!$B:$C, 2, FALSE)&amp;B1469&amp;VLOOKUP("key_separator", Keys!$B:$C, 2, FALSE)&amp;C1469</f>
        <v>MT|solar|production</v>
      </c>
      <c r="E1469" s="17">
        <v>0</v>
      </c>
      <c r="F1469" s="17">
        <v>0</v>
      </c>
      <c r="G1469" s="17">
        <v>0</v>
      </c>
      <c r="H1469" s="17">
        <v>0</v>
      </c>
      <c r="I1469" s="17">
        <v>0</v>
      </c>
      <c r="J1469" s="17">
        <v>0</v>
      </c>
      <c r="K1469" s="17">
        <v>0</v>
      </c>
      <c r="L1469" s="17">
        <v>0</v>
      </c>
      <c r="M1469" s="17">
        <v>0</v>
      </c>
      <c r="N1469" s="17">
        <v>0</v>
      </c>
      <c r="O1469" s="17">
        <v>0</v>
      </c>
      <c r="P1469" s="17">
        <v>0</v>
      </c>
      <c r="Q1469" s="17">
        <v>0</v>
      </c>
      <c r="R1469" s="17">
        <v>0</v>
      </c>
      <c r="S1469" s="17">
        <v>0</v>
      </c>
      <c r="T1469" s="17">
        <v>0</v>
      </c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0</v>
      </c>
      <c r="AB1469" s="17">
        <v>0</v>
      </c>
      <c r="AC1469" s="17">
        <v>0</v>
      </c>
      <c r="AD1469" s="17">
        <v>0</v>
      </c>
    </row>
    <row r="1470" spans="1:30" x14ac:dyDescent="0.25">
      <c r="A1470" t="s">
        <v>370</v>
      </c>
      <c r="B1470" t="s">
        <v>6632</v>
      </c>
      <c r="C1470" t="s">
        <v>608</v>
      </c>
      <c r="D1470" t="str">
        <f>A1470&amp;VLOOKUP("key_separator", Keys!$B:$C, 2, FALSE)&amp;B1470&amp;VLOOKUP("key_separator", Keys!$B:$C, 2, FALSE)&amp;C1470</f>
        <v>MT|solar|imports</v>
      </c>
      <c r="E1470" s="17">
        <v>0</v>
      </c>
      <c r="F1470" s="17">
        <v>0</v>
      </c>
      <c r="G1470" s="17">
        <v>0</v>
      </c>
      <c r="H1470" s="17">
        <v>0</v>
      </c>
      <c r="I1470" s="17">
        <v>0</v>
      </c>
      <c r="J1470" s="17">
        <v>0</v>
      </c>
      <c r="K1470" s="17">
        <v>0</v>
      </c>
      <c r="L1470" s="17">
        <v>0</v>
      </c>
      <c r="M1470" s="17">
        <v>0</v>
      </c>
      <c r="N1470" s="17">
        <v>0</v>
      </c>
      <c r="O1470" s="17">
        <v>0</v>
      </c>
      <c r="P1470" s="17">
        <v>0</v>
      </c>
      <c r="Q1470" s="17">
        <v>0</v>
      </c>
      <c r="R1470" s="17">
        <v>0</v>
      </c>
      <c r="S1470" s="17">
        <v>0</v>
      </c>
      <c r="T1470" s="17">
        <v>0</v>
      </c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0</v>
      </c>
      <c r="AB1470" s="17">
        <v>0</v>
      </c>
      <c r="AC1470" s="17">
        <v>0</v>
      </c>
      <c r="AD1470" s="17">
        <v>0</v>
      </c>
    </row>
    <row r="1471" spans="1:30" x14ac:dyDescent="0.25">
      <c r="A1471" t="s">
        <v>370</v>
      </c>
      <c r="B1471" t="s">
        <v>6632</v>
      </c>
      <c r="C1471" t="s">
        <v>610</v>
      </c>
      <c r="D1471" t="str">
        <f>A1471&amp;VLOOKUP("key_separator", Keys!$B:$C, 2, FALSE)&amp;B1471&amp;VLOOKUP("key_separator", Keys!$B:$C, 2, FALSE)&amp;C1471</f>
        <v>MT|solar|exports</v>
      </c>
      <c r="E1471" s="17">
        <v>0</v>
      </c>
      <c r="F1471" s="17">
        <v>0</v>
      </c>
      <c r="G1471" s="17">
        <v>0</v>
      </c>
      <c r="H1471" s="17">
        <v>0</v>
      </c>
      <c r="I1471" s="17">
        <v>0</v>
      </c>
      <c r="J1471" s="17">
        <v>0</v>
      </c>
      <c r="K1471" s="17">
        <v>0</v>
      </c>
      <c r="L1471" s="17">
        <v>0</v>
      </c>
      <c r="M1471" s="17">
        <v>0</v>
      </c>
      <c r="N1471" s="17">
        <v>0</v>
      </c>
      <c r="O1471" s="17">
        <v>0</v>
      </c>
      <c r="P1471" s="17">
        <v>0</v>
      </c>
      <c r="Q1471" s="17">
        <v>0</v>
      </c>
      <c r="R1471" s="17">
        <v>0</v>
      </c>
      <c r="S1471" s="17">
        <v>0</v>
      </c>
      <c r="T1471" s="17">
        <v>0</v>
      </c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0</v>
      </c>
      <c r="AB1471" s="17">
        <v>0</v>
      </c>
      <c r="AC1471" s="17">
        <v>0</v>
      </c>
      <c r="AD1471" s="17">
        <v>0</v>
      </c>
    </row>
    <row r="1472" spans="1:30" x14ac:dyDescent="0.25">
      <c r="A1472" t="s">
        <v>370</v>
      </c>
      <c r="B1472" t="s">
        <v>6615</v>
      </c>
      <c r="C1472" t="s">
        <v>605</v>
      </c>
      <c r="D1472" t="str">
        <f>A1472&amp;VLOOKUP("key_separator", Keys!$B:$C, 2, FALSE)&amp;B1472&amp;VLOOKUP("key_separator", Keys!$B:$C, 2, FALSE)&amp;C1472</f>
        <v>MT|biomass|production</v>
      </c>
      <c r="E1472" s="17">
        <v>0</v>
      </c>
      <c r="F1472" s="17">
        <v>0</v>
      </c>
      <c r="G1472" s="17">
        <v>0</v>
      </c>
      <c r="H1472" s="17">
        <v>0</v>
      </c>
      <c r="I1472" s="17">
        <v>0</v>
      </c>
      <c r="J1472" s="17">
        <v>0</v>
      </c>
      <c r="K1472" s="17">
        <v>0</v>
      </c>
      <c r="L1472" s="17">
        <v>0</v>
      </c>
      <c r="M1472" s="17">
        <v>0</v>
      </c>
      <c r="N1472" s="17">
        <v>0</v>
      </c>
      <c r="O1472" s="17">
        <v>0</v>
      </c>
      <c r="P1472" s="17">
        <v>0</v>
      </c>
      <c r="Q1472" s="17">
        <v>0</v>
      </c>
      <c r="R1472" s="17">
        <v>0</v>
      </c>
      <c r="S1472" s="17">
        <v>0</v>
      </c>
      <c r="T1472" s="17">
        <v>0</v>
      </c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0</v>
      </c>
      <c r="AB1472" s="17">
        <v>0</v>
      </c>
      <c r="AC1472" s="17">
        <v>0</v>
      </c>
      <c r="AD1472" s="17">
        <v>0</v>
      </c>
    </row>
    <row r="1473" spans="1:30" x14ac:dyDescent="0.25">
      <c r="A1473" t="s">
        <v>370</v>
      </c>
      <c r="B1473" t="s">
        <v>6615</v>
      </c>
      <c r="C1473" t="s">
        <v>608</v>
      </c>
      <c r="D1473" t="str">
        <f>A1473&amp;VLOOKUP("key_separator", Keys!$B:$C, 2, FALSE)&amp;B1473&amp;VLOOKUP("key_separator", Keys!$B:$C, 2, FALSE)&amp;C1473</f>
        <v>MT|biomass|imports</v>
      </c>
      <c r="E1473" s="17">
        <v>7438640000000</v>
      </c>
      <c r="F1473" s="17">
        <v>7032080000000</v>
      </c>
      <c r="G1473" s="17">
        <v>6933290000000</v>
      </c>
      <c r="H1473" s="17">
        <v>6900150000000</v>
      </c>
      <c r="I1473" s="17">
        <v>6875730000000</v>
      </c>
      <c r="J1473" s="17">
        <v>6747940000000</v>
      </c>
      <c r="K1473" s="17">
        <v>6709960000000</v>
      </c>
      <c r="L1473" s="17">
        <v>6680510000000</v>
      </c>
      <c r="M1473" s="17">
        <v>6653750000000</v>
      </c>
      <c r="N1473" s="17">
        <v>6636030000000</v>
      </c>
      <c r="O1473" s="17">
        <v>6624200000000</v>
      </c>
      <c r="P1473" s="17">
        <v>6608240000000</v>
      </c>
      <c r="Q1473" s="17">
        <v>6592590000000</v>
      </c>
      <c r="R1473" s="17">
        <v>6578530000000</v>
      </c>
      <c r="S1473" s="17">
        <v>6559780000000</v>
      </c>
      <c r="T1473" s="17">
        <v>6536910000000</v>
      </c>
      <c r="U1473" s="17">
        <v>6514490000000</v>
      </c>
      <c r="V1473" s="17">
        <v>6497280000000</v>
      </c>
      <c r="W1473" s="17">
        <v>6482020000000</v>
      </c>
      <c r="X1473" s="17">
        <v>6401620000000</v>
      </c>
      <c r="Y1473" s="17">
        <v>6394360000000</v>
      </c>
      <c r="Z1473" s="17">
        <v>6389340000000</v>
      </c>
      <c r="AA1473" s="17">
        <v>6388680000000</v>
      </c>
      <c r="AB1473" s="17">
        <v>6391020000000</v>
      </c>
      <c r="AC1473" s="17">
        <v>6396610000000</v>
      </c>
      <c r="AD1473" s="17">
        <v>6400270000000</v>
      </c>
    </row>
    <row r="1474" spans="1:30" x14ac:dyDescent="0.25">
      <c r="A1474" t="s">
        <v>370</v>
      </c>
      <c r="B1474" t="s">
        <v>6615</v>
      </c>
      <c r="C1474" t="s">
        <v>610</v>
      </c>
      <c r="D1474" t="str">
        <f>A1474&amp;VLOOKUP("key_separator", Keys!$B:$C, 2, FALSE)&amp;B1474&amp;VLOOKUP("key_separator", Keys!$B:$C, 2, FALSE)&amp;C1474</f>
        <v>MT|biomass|exports</v>
      </c>
      <c r="E1474" s="17">
        <v>0</v>
      </c>
      <c r="F1474" s="17">
        <v>0</v>
      </c>
      <c r="G1474" s="17">
        <v>0</v>
      </c>
      <c r="H1474" s="17">
        <v>0</v>
      </c>
      <c r="I1474" s="17">
        <v>0</v>
      </c>
      <c r="J1474" s="17">
        <v>0</v>
      </c>
      <c r="K1474" s="17">
        <v>0</v>
      </c>
      <c r="L1474" s="17">
        <v>0</v>
      </c>
      <c r="M1474" s="17">
        <v>0</v>
      </c>
      <c r="N1474" s="17">
        <v>0</v>
      </c>
      <c r="O1474" s="17">
        <v>0</v>
      </c>
      <c r="P1474" s="17">
        <v>0</v>
      </c>
      <c r="Q1474" s="17">
        <v>0</v>
      </c>
      <c r="R1474" s="17">
        <v>0</v>
      </c>
      <c r="S1474" s="17">
        <v>0</v>
      </c>
      <c r="T1474" s="17">
        <v>0</v>
      </c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0</v>
      </c>
      <c r="AB1474" s="17">
        <v>0</v>
      </c>
      <c r="AC1474" s="17">
        <v>0</v>
      </c>
      <c r="AD1474" s="17">
        <v>0</v>
      </c>
    </row>
    <row r="1475" spans="1:30" x14ac:dyDescent="0.25">
      <c r="A1475" t="s">
        <v>370</v>
      </c>
      <c r="B1475" t="s">
        <v>6616</v>
      </c>
      <c r="C1475" t="s">
        <v>605</v>
      </c>
      <c r="D1475" t="str">
        <f>A1475&amp;VLOOKUP("key_separator", Keys!$B:$C, 2, FALSE)&amp;B1475&amp;VLOOKUP("key_separator", Keys!$B:$C, 2, FALSE)&amp;C1475</f>
        <v>MT|petroleum gasoline|production</v>
      </c>
      <c r="E1475" s="17">
        <v>198953000000000</v>
      </c>
      <c r="F1475" s="17">
        <v>194130000000000</v>
      </c>
      <c r="G1475" s="17">
        <v>195405000000000</v>
      </c>
      <c r="H1475" s="17">
        <v>197055000000000</v>
      </c>
      <c r="I1475" s="17">
        <v>198709000000000</v>
      </c>
      <c r="J1475" s="17">
        <v>199844000000000</v>
      </c>
      <c r="K1475" s="17">
        <v>199588000000000</v>
      </c>
      <c r="L1475" s="17">
        <v>201357000000000</v>
      </c>
      <c r="M1475" s="17">
        <v>200768000000000</v>
      </c>
      <c r="N1475" s="17">
        <v>199865000000000</v>
      </c>
      <c r="O1475" s="17">
        <v>200289000000000</v>
      </c>
      <c r="P1475" s="17">
        <v>199644000000000</v>
      </c>
      <c r="Q1475" s="17">
        <v>199765000000000</v>
      </c>
      <c r="R1475" s="17">
        <v>200885000000000</v>
      </c>
      <c r="S1475" s="17">
        <v>199636000000000</v>
      </c>
      <c r="T1475" s="17">
        <v>201322000000000</v>
      </c>
      <c r="U1475" s="17">
        <v>201954000000000</v>
      </c>
      <c r="V1475" s="17">
        <v>202611000000000</v>
      </c>
      <c r="W1475" s="17">
        <v>202640000000000</v>
      </c>
      <c r="X1475" s="17">
        <v>202384000000000</v>
      </c>
      <c r="Y1475" s="17">
        <v>202029000000000</v>
      </c>
      <c r="Z1475" s="17">
        <v>200510000000000</v>
      </c>
      <c r="AA1475" s="17">
        <v>201323000000000</v>
      </c>
      <c r="AB1475" s="17">
        <v>200904000000000</v>
      </c>
      <c r="AC1475" s="17">
        <v>201537000000000</v>
      </c>
      <c r="AD1475" s="17">
        <v>200566000000000</v>
      </c>
    </row>
    <row r="1476" spans="1:30" x14ac:dyDescent="0.25">
      <c r="A1476" t="s">
        <v>370</v>
      </c>
      <c r="B1476" t="s">
        <v>6616</v>
      </c>
      <c r="C1476" t="s">
        <v>608</v>
      </c>
      <c r="D1476" t="str">
        <f>A1476&amp;VLOOKUP("key_separator", Keys!$B:$C, 2, FALSE)&amp;B1476&amp;VLOOKUP("key_separator", Keys!$B:$C, 2, FALSE)&amp;C1476</f>
        <v>MT|petroleum gasoline|imports</v>
      </c>
      <c r="E1476" s="17">
        <v>3029800000000</v>
      </c>
      <c r="F1476" s="17">
        <v>3136970000000</v>
      </c>
      <c r="G1476" s="17">
        <v>3295480000000</v>
      </c>
      <c r="H1476" s="17">
        <v>3349310000000</v>
      </c>
      <c r="I1476" s="17">
        <v>3506230000000</v>
      </c>
      <c r="J1476" s="17">
        <v>3624450000000</v>
      </c>
      <c r="K1476" s="17">
        <v>3719310000000</v>
      </c>
      <c r="L1476" s="17">
        <v>3876410000000</v>
      </c>
      <c r="M1476" s="17">
        <v>3933350000000</v>
      </c>
      <c r="N1476" s="17">
        <v>4039640000000</v>
      </c>
      <c r="O1476" s="17">
        <v>4083070000000</v>
      </c>
      <c r="P1476" s="17">
        <v>4206210000000</v>
      </c>
      <c r="Q1476" s="17">
        <v>4229450000000</v>
      </c>
      <c r="R1476" s="17">
        <v>4245430000000</v>
      </c>
      <c r="S1476" s="17">
        <v>4257070000000</v>
      </c>
      <c r="T1476" s="17">
        <v>4187160000000</v>
      </c>
      <c r="U1476" s="17">
        <v>4135140000000</v>
      </c>
      <c r="V1476" s="17">
        <v>3914820000000</v>
      </c>
      <c r="W1476" s="17">
        <v>3775170000000</v>
      </c>
      <c r="X1476" s="17">
        <v>3538510000000</v>
      </c>
      <c r="Y1476" s="17">
        <v>3339650000000</v>
      </c>
      <c r="Z1476" s="17">
        <v>3098030000000</v>
      </c>
      <c r="AA1476" s="17">
        <v>2854140000000</v>
      </c>
      <c r="AB1476" s="17">
        <v>2628420000000</v>
      </c>
      <c r="AC1476" s="17">
        <v>2481070000000</v>
      </c>
      <c r="AD1476" s="17">
        <v>2278700000000</v>
      </c>
    </row>
    <row r="1477" spans="1:30" x14ac:dyDescent="0.25">
      <c r="A1477" t="s">
        <v>370</v>
      </c>
      <c r="B1477" t="s">
        <v>6616</v>
      </c>
      <c r="C1477" t="s">
        <v>610</v>
      </c>
      <c r="D1477" t="str">
        <f>A1477&amp;VLOOKUP("key_separator", Keys!$B:$C, 2, FALSE)&amp;B1477&amp;VLOOKUP("key_separator", Keys!$B:$C, 2, FALSE)&amp;C1477</f>
        <v>MT|petroleum gasoline|exports</v>
      </c>
      <c r="E1477" s="17">
        <v>142621000000000</v>
      </c>
      <c r="F1477" s="17">
        <v>138627000000000</v>
      </c>
      <c r="G1477" s="17">
        <v>140720000000000</v>
      </c>
      <c r="H1477" s="17">
        <v>143270000000000</v>
      </c>
      <c r="I1477" s="17">
        <v>145925000000000</v>
      </c>
      <c r="J1477" s="17">
        <v>148053000000000</v>
      </c>
      <c r="K1477" s="17">
        <v>148613000000000</v>
      </c>
      <c r="L1477" s="17">
        <v>151274000000000</v>
      </c>
      <c r="M1477" s="17">
        <v>151603000000000</v>
      </c>
      <c r="N1477" s="17">
        <v>151694000000000</v>
      </c>
      <c r="O1477" s="17">
        <v>153165000000000</v>
      </c>
      <c r="P1477" s="17">
        <v>153678000000000</v>
      </c>
      <c r="Q1477" s="17">
        <v>154878000000000</v>
      </c>
      <c r="R1477" s="17">
        <v>157125000000000</v>
      </c>
      <c r="S1477" s="17">
        <v>157083000000000</v>
      </c>
      <c r="T1477" s="17">
        <v>159968000000000</v>
      </c>
      <c r="U1477" s="17">
        <v>161899000000000</v>
      </c>
      <c r="V1477" s="17">
        <v>163601000000000</v>
      </c>
      <c r="W1477" s="17">
        <v>164795000000000</v>
      </c>
      <c r="X1477" s="17">
        <v>165602000000000</v>
      </c>
      <c r="Y1477" s="17">
        <v>166337000000000</v>
      </c>
      <c r="Z1477" s="17">
        <v>165849000000000</v>
      </c>
      <c r="AA1477" s="17">
        <v>167689000000000</v>
      </c>
      <c r="AB1477" s="17">
        <v>168266000000000</v>
      </c>
      <c r="AC1477" s="17">
        <v>169924000000000</v>
      </c>
      <c r="AD1477" s="17">
        <v>169840000000000</v>
      </c>
    </row>
    <row r="1478" spans="1:30" x14ac:dyDescent="0.25">
      <c r="A1478" t="s">
        <v>370</v>
      </c>
      <c r="B1478" t="s">
        <v>6617</v>
      </c>
      <c r="C1478" t="s">
        <v>605</v>
      </c>
      <c r="D1478" t="str">
        <f>A1478&amp;VLOOKUP("key_separator", Keys!$B:$C, 2, FALSE)&amp;B1478&amp;VLOOKUP("key_separator", Keys!$B:$C, 2, FALSE)&amp;C1478</f>
        <v>MT|petroleum diesel|production</v>
      </c>
      <c r="E1478" s="17">
        <v>117683000000000</v>
      </c>
      <c r="F1478" s="17">
        <v>114831000000000</v>
      </c>
      <c r="G1478" s="17">
        <v>115585000000000</v>
      </c>
      <c r="H1478" s="17">
        <v>116561000000000</v>
      </c>
      <c r="I1478" s="17">
        <v>117540000000000</v>
      </c>
      <c r="J1478" s="17">
        <v>118211000000000</v>
      </c>
      <c r="K1478" s="17">
        <v>118059000000000</v>
      </c>
      <c r="L1478" s="17">
        <v>119106000000000</v>
      </c>
      <c r="M1478" s="17">
        <v>118757000000000</v>
      </c>
      <c r="N1478" s="17">
        <v>118223000000000</v>
      </c>
      <c r="O1478" s="17">
        <v>118474000000000</v>
      </c>
      <c r="P1478" s="17">
        <v>118092000000000</v>
      </c>
      <c r="Q1478" s="17">
        <v>118164000000000</v>
      </c>
      <c r="R1478" s="17">
        <v>118827000000000</v>
      </c>
      <c r="S1478" s="17">
        <v>118088000000000</v>
      </c>
      <c r="T1478" s="17">
        <v>119085000000000</v>
      </c>
      <c r="U1478" s="17">
        <v>119459000000000</v>
      </c>
      <c r="V1478" s="17">
        <v>119847000000000</v>
      </c>
      <c r="W1478" s="17">
        <v>119865000000000</v>
      </c>
      <c r="X1478" s="17">
        <v>119713000000000</v>
      </c>
      <c r="Y1478" s="17">
        <v>119503000000000</v>
      </c>
      <c r="Z1478" s="17">
        <v>118605000000000</v>
      </c>
      <c r="AA1478" s="17">
        <v>119085000000000</v>
      </c>
      <c r="AB1478" s="17">
        <v>118838000000000</v>
      </c>
      <c r="AC1478" s="17">
        <v>119212000000000</v>
      </c>
      <c r="AD1478" s="17">
        <v>118638000000000</v>
      </c>
    </row>
    <row r="1479" spans="1:30" x14ac:dyDescent="0.25">
      <c r="A1479" t="s">
        <v>370</v>
      </c>
      <c r="B1479" t="s">
        <v>6617</v>
      </c>
      <c r="C1479" t="s">
        <v>608</v>
      </c>
      <c r="D1479" t="str">
        <f>A1479&amp;VLOOKUP("key_separator", Keys!$B:$C, 2, FALSE)&amp;B1479&amp;VLOOKUP("key_separator", Keys!$B:$C, 2, FALSE)&amp;C1479</f>
        <v>MT|petroleum diesel|imports</v>
      </c>
      <c r="E1479" s="17">
        <v>0</v>
      </c>
      <c r="F1479" s="17">
        <v>0</v>
      </c>
      <c r="G1479" s="17">
        <v>0</v>
      </c>
      <c r="H1479" s="17">
        <v>0</v>
      </c>
      <c r="I1479" s="17">
        <v>0</v>
      </c>
      <c r="J1479" s="17">
        <v>0</v>
      </c>
      <c r="K1479" s="17">
        <v>0</v>
      </c>
      <c r="L1479" s="17">
        <v>0</v>
      </c>
      <c r="M1479" s="17">
        <v>0</v>
      </c>
      <c r="N1479" s="17">
        <v>0</v>
      </c>
      <c r="O1479" s="17">
        <v>0</v>
      </c>
      <c r="P1479" s="17">
        <v>0</v>
      </c>
      <c r="Q1479" s="17">
        <v>0</v>
      </c>
      <c r="R1479" s="17">
        <v>0</v>
      </c>
      <c r="S1479" s="17">
        <v>0</v>
      </c>
      <c r="T1479" s="17">
        <v>0</v>
      </c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0</v>
      </c>
      <c r="AB1479" s="17">
        <v>0</v>
      </c>
      <c r="AC1479" s="17">
        <v>0</v>
      </c>
      <c r="AD1479" s="17">
        <v>0</v>
      </c>
    </row>
    <row r="1480" spans="1:30" x14ac:dyDescent="0.25">
      <c r="A1480" t="s">
        <v>370</v>
      </c>
      <c r="B1480" t="s">
        <v>6617</v>
      </c>
      <c r="C1480" t="s">
        <v>610</v>
      </c>
      <c r="D1480" t="str">
        <f>A1480&amp;VLOOKUP("key_separator", Keys!$B:$C, 2, FALSE)&amp;B1480&amp;VLOOKUP("key_separator", Keys!$B:$C, 2, FALSE)&amp;C1480</f>
        <v>MT|petroleum diesel|exports</v>
      </c>
      <c r="E1480" s="17">
        <v>65071600000000</v>
      </c>
      <c r="F1480" s="17">
        <v>62103200000000</v>
      </c>
      <c r="G1480" s="17">
        <v>62468900000000</v>
      </c>
      <c r="H1480" s="17">
        <v>64591300000000</v>
      </c>
      <c r="I1480" s="17">
        <v>65457800000000</v>
      </c>
      <c r="J1480" s="17">
        <v>65749800000000</v>
      </c>
      <c r="K1480" s="17">
        <v>65658800000000</v>
      </c>
      <c r="L1480" s="17">
        <v>66528800000000</v>
      </c>
      <c r="M1480" s="17">
        <v>66080600000000</v>
      </c>
      <c r="N1480" s="17">
        <v>65567900000000</v>
      </c>
      <c r="O1480" s="17">
        <v>65808000000000</v>
      </c>
      <c r="P1480" s="17">
        <v>65473800000000</v>
      </c>
      <c r="Q1480" s="17">
        <v>65658500000000</v>
      </c>
      <c r="R1480" s="17">
        <v>66497800000000</v>
      </c>
      <c r="S1480" s="17">
        <v>65964900000000</v>
      </c>
      <c r="T1480" s="17">
        <v>67295700000000</v>
      </c>
      <c r="U1480" s="17">
        <v>67929300000000</v>
      </c>
      <c r="V1480" s="17">
        <v>68628600000000</v>
      </c>
      <c r="W1480" s="17">
        <v>69081200000000</v>
      </c>
      <c r="X1480" s="17">
        <v>69323400000000</v>
      </c>
      <c r="Y1480" s="17">
        <v>69293600000000</v>
      </c>
      <c r="Z1480" s="17">
        <v>68517700000000</v>
      </c>
      <c r="AA1480" s="17">
        <v>69164200000000</v>
      </c>
      <c r="AB1480" s="17">
        <v>69132200000000</v>
      </c>
      <c r="AC1480" s="17">
        <v>69644900000000</v>
      </c>
      <c r="AD1480" s="17">
        <v>69311300000000</v>
      </c>
    </row>
    <row r="1481" spans="1:30" x14ac:dyDescent="0.25">
      <c r="A1481" t="s">
        <v>370</v>
      </c>
      <c r="B1481" t="s">
        <v>542</v>
      </c>
      <c r="C1481" t="s">
        <v>605</v>
      </c>
      <c r="D1481" t="str">
        <f>A1481&amp;VLOOKUP("key_separator", Keys!$B:$C, 2, FALSE)&amp;B1481&amp;VLOOKUP("key_separator", Keys!$B:$C, 2, FALSE)&amp;C1481</f>
        <v>MT|biofuel gasoline|production</v>
      </c>
      <c r="E1481" s="17">
        <v>0</v>
      </c>
      <c r="F1481" s="17">
        <v>0</v>
      </c>
      <c r="G1481" s="17">
        <v>0</v>
      </c>
      <c r="H1481" s="17">
        <v>0</v>
      </c>
      <c r="I1481" s="17">
        <v>0</v>
      </c>
      <c r="J1481" s="17">
        <v>0</v>
      </c>
      <c r="K1481" s="17">
        <v>0</v>
      </c>
      <c r="L1481" s="17">
        <v>0</v>
      </c>
      <c r="M1481" s="17">
        <v>0</v>
      </c>
      <c r="N1481" s="17">
        <v>0</v>
      </c>
      <c r="O1481" s="17">
        <v>0</v>
      </c>
      <c r="P1481" s="17">
        <v>0</v>
      </c>
      <c r="Q1481" s="17">
        <v>0</v>
      </c>
      <c r="R1481" s="17">
        <v>0</v>
      </c>
      <c r="S1481" s="17">
        <v>0</v>
      </c>
      <c r="T1481" s="17">
        <v>0</v>
      </c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0</v>
      </c>
      <c r="AB1481" s="17">
        <v>0</v>
      </c>
      <c r="AC1481" s="17">
        <v>0</v>
      </c>
      <c r="AD1481" s="17">
        <v>0</v>
      </c>
    </row>
    <row r="1482" spans="1:30" x14ac:dyDescent="0.25">
      <c r="A1482" t="s">
        <v>370</v>
      </c>
      <c r="B1482" t="s">
        <v>542</v>
      </c>
      <c r="C1482" t="s">
        <v>608</v>
      </c>
      <c r="D1482" t="str">
        <f>A1482&amp;VLOOKUP("key_separator", Keys!$B:$C, 2, FALSE)&amp;B1482&amp;VLOOKUP("key_separator", Keys!$B:$C, 2, FALSE)&amp;C1482</f>
        <v>MT|biofuel gasoline|imports</v>
      </c>
      <c r="E1482" s="17">
        <v>3907070000000</v>
      </c>
      <c r="F1482" s="17">
        <v>3862160000000</v>
      </c>
      <c r="G1482" s="17">
        <v>3821870000000</v>
      </c>
      <c r="H1482" s="17">
        <v>3769310000000</v>
      </c>
      <c r="I1482" s="17">
        <v>3716580000000</v>
      </c>
      <c r="J1482" s="17">
        <v>3661440000000</v>
      </c>
      <c r="K1482" s="17">
        <v>3616370000000</v>
      </c>
      <c r="L1482" s="17">
        <v>3570100000000</v>
      </c>
      <c r="M1482" s="17">
        <v>3515210000000</v>
      </c>
      <c r="N1482" s="17">
        <v>3458360000000</v>
      </c>
      <c r="O1482" s="17">
        <v>3393630000000</v>
      </c>
      <c r="P1482" s="17">
        <v>3326850000000</v>
      </c>
      <c r="Q1482" s="17">
        <v>3258550000000</v>
      </c>
      <c r="R1482" s="17">
        <v>3186480000000</v>
      </c>
      <c r="S1482" s="17">
        <v>3108700000000</v>
      </c>
      <c r="T1482" s="17">
        <v>3026040000000</v>
      </c>
      <c r="U1482" s="17">
        <v>2937900000000</v>
      </c>
      <c r="V1482" s="17">
        <v>2855630000000</v>
      </c>
      <c r="W1482" s="17">
        <v>2770780000000</v>
      </c>
      <c r="X1482" s="17">
        <v>2686270000000</v>
      </c>
      <c r="Y1482" s="17">
        <v>2602500000000</v>
      </c>
      <c r="Z1482" s="17">
        <v>2519820000000</v>
      </c>
      <c r="AA1482" s="17">
        <v>2437300000000</v>
      </c>
      <c r="AB1482" s="17">
        <v>2358100000000</v>
      </c>
      <c r="AC1482" s="17">
        <v>2282250000000</v>
      </c>
      <c r="AD1482" s="17">
        <v>2211990000000</v>
      </c>
    </row>
    <row r="1483" spans="1:30" x14ac:dyDescent="0.25">
      <c r="A1483" t="s">
        <v>370</v>
      </c>
      <c r="B1483" t="s">
        <v>542</v>
      </c>
      <c r="C1483" t="s">
        <v>610</v>
      </c>
      <c r="D1483" t="str">
        <f>A1483&amp;VLOOKUP("key_separator", Keys!$B:$C, 2, FALSE)&amp;B1483&amp;VLOOKUP("key_separator", Keys!$B:$C, 2, FALSE)&amp;C1483</f>
        <v>MT|biofuel gasoline|exports</v>
      </c>
      <c r="E1483" s="17">
        <v>0</v>
      </c>
      <c r="F1483" s="17">
        <v>0</v>
      </c>
      <c r="G1483" s="17">
        <v>0</v>
      </c>
      <c r="H1483" s="17">
        <v>0</v>
      </c>
      <c r="I1483" s="17">
        <v>0</v>
      </c>
      <c r="J1483" s="17">
        <v>0</v>
      </c>
      <c r="K1483" s="17">
        <v>0</v>
      </c>
      <c r="L1483" s="17">
        <v>0</v>
      </c>
      <c r="M1483" s="17">
        <v>0</v>
      </c>
      <c r="N1483" s="17">
        <v>0</v>
      </c>
      <c r="O1483" s="17">
        <v>0</v>
      </c>
      <c r="P1483" s="17">
        <v>0</v>
      </c>
      <c r="Q1483" s="17">
        <v>0</v>
      </c>
      <c r="R1483" s="17">
        <v>0</v>
      </c>
      <c r="S1483" s="17">
        <v>0</v>
      </c>
      <c r="T1483" s="17">
        <v>0</v>
      </c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0</v>
      </c>
      <c r="AB1483" s="17">
        <v>0</v>
      </c>
      <c r="AC1483" s="17">
        <v>0</v>
      </c>
      <c r="AD1483" s="17">
        <v>0</v>
      </c>
    </row>
    <row r="1484" spans="1:30" x14ac:dyDescent="0.25">
      <c r="A1484" t="s">
        <v>370</v>
      </c>
      <c r="B1484" t="s">
        <v>545</v>
      </c>
      <c r="C1484" t="s">
        <v>605</v>
      </c>
      <c r="D1484" t="str">
        <f>A1484&amp;VLOOKUP("key_separator", Keys!$B:$C, 2, FALSE)&amp;B1484&amp;VLOOKUP("key_separator", Keys!$B:$C, 2, FALSE)&amp;C1484</f>
        <v>MT|biofuel diesel|production</v>
      </c>
      <c r="E1484" s="17">
        <v>0</v>
      </c>
      <c r="F1484" s="17">
        <v>0</v>
      </c>
      <c r="G1484" s="17">
        <v>0</v>
      </c>
      <c r="H1484" s="17">
        <v>0</v>
      </c>
      <c r="I1484" s="17">
        <v>0</v>
      </c>
      <c r="J1484" s="17">
        <v>0</v>
      </c>
      <c r="K1484" s="17">
        <v>0</v>
      </c>
      <c r="L1484" s="17">
        <v>0</v>
      </c>
      <c r="M1484" s="17">
        <v>0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7">
        <v>0</v>
      </c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0</v>
      </c>
      <c r="AB1484" s="17">
        <v>0</v>
      </c>
      <c r="AC1484" s="17">
        <v>0</v>
      </c>
      <c r="AD1484" s="17">
        <v>0</v>
      </c>
    </row>
    <row r="1485" spans="1:30" x14ac:dyDescent="0.25">
      <c r="A1485" t="s">
        <v>370</v>
      </c>
      <c r="B1485" t="s">
        <v>545</v>
      </c>
      <c r="C1485" t="s">
        <v>608</v>
      </c>
      <c r="D1485" t="str">
        <f>A1485&amp;VLOOKUP("key_separator", Keys!$B:$C, 2, FALSE)&amp;B1485&amp;VLOOKUP("key_separator", Keys!$B:$C, 2, FALSE)&amp;C1485</f>
        <v>MT|biofuel diesel|imports</v>
      </c>
      <c r="E1485" s="17">
        <v>6573920000</v>
      </c>
      <c r="F1485" s="17">
        <v>6615750000</v>
      </c>
      <c r="G1485" s="17">
        <v>6668700000</v>
      </c>
      <c r="H1485" s="17">
        <v>6705490000</v>
      </c>
      <c r="I1485" s="17">
        <v>6721700000</v>
      </c>
      <c r="J1485" s="17">
        <v>6743900000</v>
      </c>
      <c r="K1485" s="17">
        <v>6758600000</v>
      </c>
      <c r="L1485" s="17">
        <v>6761960000</v>
      </c>
      <c r="M1485" s="17">
        <v>6744720000</v>
      </c>
      <c r="N1485" s="17">
        <v>6727490000</v>
      </c>
      <c r="O1485" s="17">
        <v>6703520000</v>
      </c>
      <c r="P1485" s="17">
        <v>6669100000</v>
      </c>
      <c r="Q1485" s="17">
        <v>6617650000</v>
      </c>
      <c r="R1485" s="17">
        <v>6556220000</v>
      </c>
      <c r="S1485" s="17">
        <v>6487560000</v>
      </c>
      <c r="T1485" s="17">
        <v>6423170000</v>
      </c>
      <c r="U1485" s="17">
        <v>6353230000</v>
      </c>
      <c r="V1485" s="17">
        <v>6269470000</v>
      </c>
      <c r="W1485" s="17">
        <v>6179820000</v>
      </c>
      <c r="X1485" s="17">
        <v>6092630000</v>
      </c>
      <c r="Y1485" s="17">
        <v>6028260000</v>
      </c>
      <c r="Z1485" s="17">
        <v>5969270000</v>
      </c>
      <c r="AA1485" s="17">
        <v>5916050000</v>
      </c>
      <c r="AB1485" s="17">
        <v>5857350000</v>
      </c>
      <c r="AC1485" s="17">
        <v>5801940000</v>
      </c>
      <c r="AD1485" s="17">
        <v>5749400000</v>
      </c>
    </row>
    <row r="1486" spans="1:30" x14ac:dyDescent="0.25">
      <c r="A1486" t="s">
        <v>370</v>
      </c>
      <c r="B1486" t="s">
        <v>545</v>
      </c>
      <c r="C1486" t="s">
        <v>610</v>
      </c>
      <c r="D1486" t="str">
        <f>A1486&amp;VLOOKUP("key_separator", Keys!$B:$C, 2, FALSE)&amp;B1486&amp;VLOOKUP("key_separator", Keys!$B:$C, 2, FALSE)&amp;C1486</f>
        <v>MT|biofuel diesel|exports</v>
      </c>
      <c r="E1486" s="17">
        <v>0</v>
      </c>
      <c r="F1486" s="17">
        <v>0</v>
      </c>
      <c r="G1486" s="17">
        <v>0</v>
      </c>
      <c r="H1486" s="17">
        <v>0</v>
      </c>
      <c r="I1486" s="17">
        <v>0</v>
      </c>
      <c r="J1486" s="17">
        <v>0</v>
      </c>
      <c r="K1486" s="17">
        <v>0</v>
      </c>
      <c r="L1486" s="17">
        <v>0</v>
      </c>
      <c r="M1486" s="17">
        <v>0</v>
      </c>
      <c r="N1486" s="17">
        <v>0</v>
      </c>
      <c r="O1486" s="17">
        <v>0</v>
      </c>
      <c r="P1486" s="17">
        <v>0</v>
      </c>
      <c r="Q1486" s="17">
        <v>0</v>
      </c>
      <c r="R1486" s="17">
        <v>0</v>
      </c>
      <c r="S1486" s="17">
        <v>0</v>
      </c>
      <c r="T1486" s="17">
        <v>0</v>
      </c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0</v>
      </c>
      <c r="AB1486" s="17">
        <v>0</v>
      </c>
      <c r="AC1486" s="17">
        <v>0</v>
      </c>
      <c r="AD1486" s="17">
        <v>0</v>
      </c>
    </row>
    <row r="1487" spans="1:30" x14ac:dyDescent="0.25">
      <c r="A1487" t="s">
        <v>370</v>
      </c>
      <c r="B1487" t="s">
        <v>6618</v>
      </c>
      <c r="C1487" t="s">
        <v>605</v>
      </c>
      <c r="D1487" t="str">
        <f>A1487&amp;VLOOKUP("key_separator", Keys!$B:$C, 2, FALSE)&amp;B1487&amp;VLOOKUP("key_separator", Keys!$B:$C, 2, FALSE)&amp;C1487</f>
        <v>MT|jet fuel or kerosene|production</v>
      </c>
      <c r="E1487" s="17">
        <v>41892900000000</v>
      </c>
      <c r="F1487" s="17">
        <v>40877500000000</v>
      </c>
      <c r="G1487" s="17">
        <v>41146000000000</v>
      </c>
      <c r="H1487" s="17">
        <v>41493500000000</v>
      </c>
      <c r="I1487" s="17">
        <v>41841700000000</v>
      </c>
      <c r="J1487" s="17">
        <v>42080700000000</v>
      </c>
      <c r="K1487" s="17">
        <v>42026600000000</v>
      </c>
      <c r="L1487" s="17">
        <v>42399300000000</v>
      </c>
      <c r="M1487" s="17">
        <v>42275100000000</v>
      </c>
      <c r="N1487" s="17">
        <v>42085000000000</v>
      </c>
      <c r="O1487" s="17">
        <v>42174300000000</v>
      </c>
      <c r="P1487" s="17">
        <v>42038400000000</v>
      </c>
      <c r="Q1487" s="17">
        <v>42064100000000</v>
      </c>
      <c r="R1487" s="17">
        <v>42299900000000</v>
      </c>
      <c r="S1487" s="17">
        <v>42036800000000</v>
      </c>
      <c r="T1487" s="17">
        <v>42391900000000</v>
      </c>
      <c r="U1487" s="17">
        <v>42525000000000</v>
      </c>
      <c r="V1487" s="17">
        <v>42663200000000</v>
      </c>
      <c r="W1487" s="17">
        <v>42669400000000</v>
      </c>
      <c r="X1487" s="17">
        <v>42615500000000</v>
      </c>
      <c r="Y1487" s="17">
        <v>42540700000000</v>
      </c>
      <c r="Z1487" s="17">
        <v>42220900000000</v>
      </c>
      <c r="AA1487" s="17">
        <v>42392000000000</v>
      </c>
      <c r="AB1487" s="17">
        <v>42303900000000</v>
      </c>
      <c r="AC1487" s="17">
        <v>42437100000000</v>
      </c>
      <c r="AD1487" s="17">
        <v>42232600000000</v>
      </c>
    </row>
    <row r="1488" spans="1:30" x14ac:dyDescent="0.25">
      <c r="A1488" t="s">
        <v>370</v>
      </c>
      <c r="B1488" t="s">
        <v>6618</v>
      </c>
      <c r="C1488" t="s">
        <v>608</v>
      </c>
      <c r="D1488" t="str">
        <f>A1488&amp;VLOOKUP("key_separator", Keys!$B:$C, 2, FALSE)&amp;B1488&amp;VLOOKUP("key_separator", Keys!$B:$C, 2, FALSE)&amp;C1488</f>
        <v>MT|jet fuel or kerosene|imports</v>
      </c>
      <c r="E1488" s="17">
        <v>0</v>
      </c>
      <c r="F1488" s="17">
        <v>0</v>
      </c>
      <c r="G1488" s="17">
        <v>0</v>
      </c>
      <c r="H1488" s="17">
        <v>0</v>
      </c>
      <c r="I1488" s="17">
        <v>0</v>
      </c>
      <c r="J1488" s="17">
        <v>0</v>
      </c>
      <c r="K1488" s="17">
        <v>0</v>
      </c>
      <c r="L1488" s="17">
        <v>0</v>
      </c>
      <c r="M1488" s="17">
        <v>0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7">
        <v>0</v>
      </c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0</v>
      </c>
      <c r="AB1488" s="17">
        <v>0</v>
      </c>
      <c r="AC1488" s="17">
        <v>0</v>
      </c>
      <c r="AD1488" s="17">
        <v>0</v>
      </c>
    </row>
    <row r="1489" spans="1:30" x14ac:dyDescent="0.25">
      <c r="A1489" t="s">
        <v>370</v>
      </c>
      <c r="B1489" t="s">
        <v>6618</v>
      </c>
      <c r="C1489" t="s">
        <v>610</v>
      </c>
      <c r="D1489" t="str">
        <f>A1489&amp;VLOOKUP("key_separator", Keys!$B:$C, 2, FALSE)&amp;B1489&amp;VLOOKUP("key_separator", Keys!$B:$C, 2, FALSE)&amp;C1489</f>
        <v>MT|jet fuel or kerosene|exports</v>
      </c>
      <c r="E1489" s="17">
        <v>33919800000000</v>
      </c>
      <c r="F1489" s="17">
        <v>32807900000000</v>
      </c>
      <c r="G1489" s="17">
        <v>33090600000000</v>
      </c>
      <c r="H1489" s="17">
        <v>33450100000000</v>
      </c>
      <c r="I1489" s="17">
        <v>33798500000000</v>
      </c>
      <c r="J1489" s="17">
        <v>33936600000000</v>
      </c>
      <c r="K1489" s="17">
        <v>33860300000000</v>
      </c>
      <c r="L1489" s="17">
        <v>34108000000000</v>
      </c>
      <c r="M1489" s="17">
        <v>33861800000000</v>
      </c>
      <c r="N1489" s="17">
        <v>33522800000000</v>
      </c>
      <c r="O1489" s="17">
        <v>33445500000000</v>
      </c>
      <c r="P1489" s="17">
        <v>33244300000000</v>
      </c>
      <c r="Q1489" s="17">
        <v>33195100000000</v>
      </c>
      <c r="R1489" s="17">
        <v>33237800000000</v>
      </c>
      <c r="S1489" s="17">
        <v>32879100000000</v>
      </c>
      <c r="T1489" s="17">
        <v>33189500000000</v>
      </c>
      <c r="U1489" s="17">
        <v>33165900000000</v>
      </c>
      <c r="V1489" s="17">
        <v>33228800000000</v>
      </c>
      <c r="W1489" s="17">
        <v>33137900000000</v>
      </c>
      <c r="X1489" s="17">
        <v>32974800000000</v>
      </c>
      <c r="Y1489" s="17">
        <v>32793900000000</v>
      </c>
      <c r="Z1489" s="17">
        <v>32361000000000</v>
      </c>
      <c r="AA1489" s="17">
        <v>32418400000000</v>
      </c>
      <c r="AB1489" s="17">
        <v>32201000000000</v>
      </c>
      <c r="AC1489" s="17">
        <v>32296100000000</v>
      </c>
      <c r="AD1489" s="17">
        <v>32037000000000</v>
      </c>
    </row>
    <row r="1490" spans="1:30" x14ac:dyDescent="0.25">
      <c r="A1490" t="s">
        <v>370</v>
      </c>
      <c r="B1490" t="s">
        <v>6633</v>
      </c>
      <c r="C1490" t="s">
        <v>605</v>
      </c>
      <c r="D1490" t="str">
        <f>A1490&amp;VLOOKUP("key_separator", Keys!$B:$C, 2, FALSE)&amp;B1490&amp;VLOOKUP("key_separator", Keys!$B:$C, 2, FALSE)&amp;C1490</f>
        <v>MT|heat|production</v>
      </c>
      <c r="E1490" s="17">
        <v>0</v>
      </c>
      <c r="F1490" s="17">
        <v>0</v>
      </c>
      <c r="G1490" s="17">
        <v>0</v>
      </c>
      <c r="H1490" s="17">
        <v>0</v>
      </c>
      <c r="I1490" s="17">
        <v>0</v>
      </c>
      <c r="J1490" s="17">
        <v>0</v>
      </c>
      <c r="K1490" s="17">
        <v>0</v>
      </c>
      <c r="L1490" s="17">
        <v>0</v>
      </c>
      <c r="M1490" s="17">
        <v>0</v>
      </c>
      <c r="N1490" s="17">
        <v>0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7">
        <v>0</v>
      </c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0</v>
      </c>
      <c r="AB1490" s="17">
        <v>0</v>
      </c>
      <c r="AC1490" s="17">
        <v>0</v>
      </c>
      <c r="AD1490" s="17">
        <v>0</v>
      </c>
    </row>
    <row r="1491" spans="1:30" x14ac:dyDescent="0.25">
      <c r="A1491" t="s">
        <v>370</v>
      </c>
      <c r="B1491" t="s">
        <v>6633</v>
      </c>
      <c r="C1491" t="s">
        <v>608</v>
      </c>
      <c r="D1491" t="str">
        <f>A1491&amp;VLOOKUP("key_separator", Keys!$B:$C, 2, FALSE)&amp;B1491&amp;VLOOKUP("key_separator", Keys!$B:$C, 2, FALSE)&amp;C1491</f>
        <v>MT|heat|imports</v>
      </c>
      <c r="E1491" s="17">
        <v>0</v>
      </c>
      <c r="F1491" s="17">
        <v>0</v>
      </c>
      <c r="G1491" s="17">
        <v>0</v>
      </c>
      <c r="H1491" s="17">
        <v>0</v>
      </c>
      <c r="I1491" s="17">
        <v>0</v>
      </c>
      <c r="J1491" s="17">
        <v>0</v>
      </c>
      <c r="K1491" s="17">
        <v>0</v>
      </c>
      <c r="L1491" s="17">
        <v>0</v>
      </c>
      <c r="M1491" s="17">
        <v>0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7">
        <v>0</v>
      </c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0</v>
      </c>
      <c r="AB1491" s="17">
        <v>0</v>
      </c>
      <c r="AC1491" s="17">
        <v>0</v>
      </c>
      <c r="AD1491" s="17">
        <v>0</v>
      </c>
    </row>
    <row r="1492" spans="1:30" x14ac:dyDescent="0.25">
      <c r="A1492" t="s">
        <v>370</v>
      </c>
      <c r="B1492" t="s">
        <v>6633</v>
      </c>
      <c r="C1492" t="s">
        <v>610</v>
      </c>
      <c r="D1492" t="str">
        <f>A1492&amp;VLOOKUP("key_separator", Keys!$B:$C, 2, FALSE)&amp;B1492&amp;VLOOKUP("key_separator", Keys!$B:$C, 2, FALSE)&amp;C1492</f>
        <v>MT|heat|exports</v>
      </c>
      <c r="E1492" s="17">
        <v>0</v>
      </c>
      <c r="F1492" s="17">
        <v>0</v>
      </c>
      <c r="G1492" s="17">
        <v>0</v>
      </c>
      <c r="H1492" s="17">
        <v>0</v>
      </c>
      <c r="I1492" s="17">
        <v>0</v>
      </c>
      <c r="J1492" s="17">
        <v>0</v>
      </c>
      <c r="K1492" s="17">
        <v>0</v>
      </c>
      <c r="L1492" s="17">
        <v>0</v>
      </c>
      <c r="M1492" s="17">
        <v>0</v>
      </c>
      <c r="N1492" s="17">
        <v>0</v>
      </c>
      <c r="O1492" s="17">
        <v>0</v>
      </c>
      <c r="P1492" s="17">
        <v>0</v>
      </c>
      <c r="Q1492" s="17">
        <v>0</v>
      </c>
      <c r="R1492" s="17">
        <v>0</v>
      </c>
      <c r="S1492" s="17">
        <v>0</v>
      </c>
      <c r="T1492" s="17">
        <v>0</v>
      </c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0</v>
      </c>
      <c r="AB1492" s="17">
        <v>0</v>
      </c>
      <c r="AC1492" s="17">
        <v>0</v>
      </c>
      <c r="AD1492" s="17">
        <v>0</v>
      </c>
    </row>
    <row r="1493" spans="1:30" x14ac:dyDescent="0.25">
      <c r="A1493" t="s">
        <v>370</v>
      </c>
      <c r="B1493" t="s">
        <v>6634</v>
      </c>
      <c r="C1493" t="s">
        <v>605</v>
      </c>
      <c r="D1493" t="str">
        <f>A1493&amp;VLOOKUP("key_separator", Keys!$B:$C, 2, FALSE)&amp;B1493&amp;VLOOKUP("key_separator", Keys!$B:$C, 2, FALSE)&amp;C1493</f>
        <v>MT|geothermal|production</v>
      </c>
      <c r="E1493" s="17">
        <v>0</v>
      </c>
      <c r="F1493" s="17">
        <v>0</v>
      </c>
      <c r="G1493" s="17">
        <v>0</v>
      </c>
      <c r="H1493" s="17">
        <v>0</v>
      </c>
      <c r="I1493" s="17">
        <v>0</v>
      </c>
      <c r="J1493" s="17">
        <v>0</v>
      </c>
      <c r="K1493" s="17">
        <v>0</v>
      </c>
      <c r="L1493" s="17">
        <v>0</v>
      </c>
      <c r="M1493" s="17">
        <v>0</v>
      </c>
      <c r="N1493" s="17">
        <v>0</v>
      </c>
      <c r="O1493" s="17">
        <v>0</v>
      </c>
      <c r="P1493" s="17">
        <v>0</v>
      </c>
      <c r="Q1493" s="17">
        <v>0</v>
      </c>
      <c r="R1493" s="17">
        <v>0</v>
      </c>
      <c r="S1493" s="17">
        <v>0</v>
      </c>
      <c r="T1493" s="17">
        <v>0</v>
      </c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0</v>
      </c>
      <c r="AB1493" s="17">
        <v>0</v>
      </c>
      <c r="AC1493" s="17">
        <v>0</v>
      </c>
      <c r="AD1493" s="17">
        <v>0</v>
      </c>
    </row>
    <row r="1494" spans="1:30" x14ac:dyDescent="0.25">
      <c r="A1494" t="s">
        <v>370</v>
      </c>
      <c r="B1494" t="s">
        <v>6634</v>
      </c>
      <c r="C1494" t="s">
        <v>608</v>
      </c>
      <c r="D1494" t="str">
        <f>A1494&amp;VLOOKUP("key_separator", Keys!$B:$C, 2, FALSE)&amp;B1494&amp;VLOOKUP("key_separator", Keys!$B:$C, 2, FALSE)&amp;C1494</f>
        <v>MT|geothermal|imports</v>
      </c>
      <c r="E1494" s="17">
        <v>0</v>
      </c>
      <c r="F1494" s="17">
        <v>0</v>
      </c>
      <c r="G1494" s="17">
        <v>0</v>
      </c>
      <c r="H1494" s="17">
        <v>0</v>
      </c>
      <c r="I1494" s="17">
        <v>0</v>
      </c>
      <c r="J1494" s="17">
        <v>0</v>
      </c>
      <c r="K1494" s="17">
        <v>0</v>
      </c>
      <c r="L1494" s="17">
        <v>0</v>
      </c>
      <c r="M1494" s="17">
        <v>0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7">
        <v>0</v>
      </c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0</v>
      </c>
      <c r="AB1494" s="17">
        <v>0</v>
      </c>
      <c r="AC1494" s="17">
        <v>0</v>
      </c>
      <c r="AD1494" s="17">
        <v>0</v>
      </c>
    </row>
    <row r="1495" spans="1:30" x14ac:dyDescent="0.25">
      <c r="A1495" t="s">
        <v>370</v>
      </c>
      <c r="B1495" t="s">
        <v>6634</v>
      </c>
      <c r="C1495" t="s">
        <v>610</v>
      </c>
      <c r="D1495" t="str">
        <f>A1495&amp;VLOOKUP("key_separator", Keys!$B:$C, 2, FALSE)&amp;B1495&amp;VLOOKUP("key_separator", Keys!$B:$C, 2, FALSE)&amp;C1495</f>
        <v>MT|geothermal|exports</v>
      </c>
      <c r="E1495" s="17">
        <v>0</v>
      </c>
      <c r="F1495" s="17">
        <v>0</v>
      </c>
      <c r="G1495" s="17">
        <v>0</v>
      </c>
      <c r="H1495" s="17">
        <v>0</v>
      </c>
      <c r="I1495" s="17">
        <v>0</v>
      </c>
      <c r="J1495" s="17">
        <v>0</v>
      </c>
      <c r="K1495" s="17">
        <v>0</v>
      </c>
      <c r="L1495" s="17">
        <v>0</v>
      </c>
      <c r="M1495" s="17">
        <v>0</v>
      </c>
      <c r="N1495" s="17">
        <v>0</v>
      </c>
      <c r="O1495" s="17">
        <v>0</v>
      </c>
      <c r="P1495" s="17">
        <v>0</v>
      </c>
      <c r="Q1495" s="17">
        <v>0</v>
      </c>
      <c r="R1495" s="17">
        <v>0</v>
      </c>
      <c r="S1495" s="17">
        <v>0</v>
      </c>
      <c r="T1495" s="17">
        <v>0</v>
      </c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0</v>
      </c>
      <c r="AB1495" s="17">
        <v>0</v>
      </c>
      <c r="AC1495" s="17">
        <v>0</v>
      </c>
      <c r="AD1495" s="17">
        <v>0</v>
      </c>
    </row>
    <row r="1496" spans="1:30" x14ac:dyDescent="0.25">
      <c r="A1496" t="s">
        <v>370</v>
      </c>
      <c r="B1496" t="s">
        <v>500</v>
      </c>
      <c r="C1496" t="s">
        <v>605</v>
      </c>
      <c r="D1496" t="str">
        <f>A1496&amp;VLOOKUP("key_separator", Keys!$B:$C, 2, FALSE)&amp;B1496&amp;VLOOKUP("key_separator", Keys!$B:$C, 2, FALSE)&amp;C1496</f>
        <v>MT|lignite|production</v>
      </c>
      <c r="E1496" s="17">
        <v>0</v>
      </c>
      <c r="F1496" s="17">
        <v>0</v>
      </c>
      <c r="G1496" s="17">
        <v>0</v>
      </c>
      <c r="H1496" s="17">
        <v>0</v>
      </c>
      <c r="I1496" s="17">
        <v>0</v>
      </c>
      <c r="J1496" s="17">
        <v>0</v>
      </c>
      <c r="K1496" s="17">
        <v>0</v>
      </c>
      <c r="L1496" s="17">
        <v>0</v>
      </c>
      <c r="M1496" s="17">
        <v>0</v>
      </c>
      <c r="N1496" s="17">
        <v>0</v>
      </c>
      <c r="O1496" s="17">
        <v>0</v>
      </c>
      <c r="P1496" s="17">
        <v>0</v>
      </c>
      <c r="Q1496" s="17">
        <v>0</v>
      </c>
      <c r="R1496" s="17">
        <v>0</v>
      </c>
      <c r="S1496" s="17">
        <v>0</v>
      </c>
      <c r="T1496" s="17">
        <v>0</v>
      </c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0</v>
      </c>
      <c r="AB1496" s="17">
        <v>0</v>
      </c>
      <c r="AC1496" s="17">
        <v>0</v>
      </c>
      <c r="AD1496" s="17">
        <v>0</v>
      </c>
    </row>
    <row r="1497" spans="1:30" x14ac:dyDescent="0.25">
      <c r="A1497" t="s">
        <v>370</v>
      </c>
      <c r="B1497" t="s">
        <v>500</v>
      </c>
      <c r="C1497" t="s">
        <v>608</v>
      </c>
      <c r="D1497" t="str">
        <f>A1497&amp;VLOOKUP("key_separator", Keys!$B:$C, 2, FALSE)&amp;B1497&amp;VLOOKUP("key_separator", Keys!$B:$C, 2, FALSE)&amp;C1497</f>
        <v>MT|lignite|imports</v>
      </c>
      <c r="E1497" s="17">
        <v>0</v>
      </c>
      <c r="F1497" s="17">
        <v>0</v>
      </c>
      <c r="G1497" s="17">
        <v>0</v>
      </c>
      <c r="H1497" s="17">
        <v>0</v>
      </c>
      <c r="I1497" s="17">
        <v>0</v>
      </c>
      <c r="J1497" s="17">
        <v>0</v>
      </c>
      <c r="K1497" s="17">
        <v>0</v>
      </c>
      <c r="L1497" s="17">
        <v>0</v>
      </c>
      <c r="M1497" s="17">
        <v>0</v>
      </c>
      <c r="N1497" s="17">
        <v>0</v>
      </c>
      <c r="O1497" s="17">
        <v>0</v>
      </c>
      <c r="P1497" s="17">
        <v>0</v>
      </c>
      <c r="Q1497" s="17">
        <v>0</v>
      </c>
      <c r="R1497" s="17">
        <v>0</v>
      </c>
      <c r="S1497" s="17">
        <v>0</v>
      </c>
      <c r="T1497" s="17">
        <v>0</v>
      </c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0</v>
      </c>
      <c r="AB1497" s="17">
        <v>0</v>
      </c>
      <c r="AC1497" s="17">
        <v>0</v>
      </c>
      <c r="AD1497" s="17">
        <v>0</v>
      </c>
    </row>
    <row r="1498" spans="1:30" x14ac:dyDescent="0.25">
      <c r="A1498" t="s">
        <v>370</v>
      </c>
      <c r="B1498" t="s">
        <v>500</v>
      </c>
      <c r="C1498" t="s">
        <v>610</v>
      </c>
      <c r="D1498" t="str">
        <f>A1498&amp;VLOOKUP("key_separator", Keys!$B:$C, 2, FALSE)&amp;B1498&amp;VLOOKUP("key_separator", Keys!$B:$C, 2, FALSE)&amp;C1498</f>
        <v>MT|lignite|exports</v>
      </c>
      <c r="E1498" s="17">
        <v>0</v>
      </c>
      <c r="F1498" s="17">
        <v>0</v>
      </c>
      <c r="G1498" s="17">
        <v>0</v>
      </c>
      <c r="H1498" s="17">
        <v>0</v>
      </c>
      <c r="I1498" s="17">
        <v>0</v>
      </c>
      <c r="J1498" s="17">
        <v>0</v>
      </c>
      <c r="K1498" s="17">
        <v>0</v>
      </c>
      <c r="L1498" s="17">
        <v>0</v>
      </c>
      <c r="M1498" s="17">
        <v>0</v>
      </c>
      <c r="N1498" s="17">
        <v>0</v>
      </c>
      <c r="O1498" s="17">
        <v>0</v>
      </c>
      <c r="P1498" s="17">
        <v>0</v>
      </c>
      <c r="Q1498" s="17">
        <v>0</v>
      </c>
      <c r="R1498" s="17">
        <v>0</v>
      </c>
      <c r="S1498" s="17">
        <v>0</v>
      </c>
      <c r="T1498" s="17">
        <v>0</v>
      </c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0</v>
      </c>
      <c r="AB1498" s="17">
        <v>0</v>
      </c>
      <c r="AC1498" s="17">
        <v>0</v>
      </c>
      <c r="AD1498" s="17">
        <v>0</v>
      </c>
    </row>
    <row r="1499" spans="1:30" x14ac:dyDescent="0.25">
      <c r="A1499" t="s">
        <v>370</v>
      </c>
      <c r="B1499" t="s">
        <v>539</v>
      </c>
      <c r="C1499" t="s">
        <v>605</v>
      </c>
      <c r="D1499" t="str">
        <f>A1499&amp;VLOOKUP("key_separator", Keys!$B:$C, 2, FALSE)&amp;B1499&amp;VLOOKUP("key_separator", Keys!$B:$C, 2, FALSE)&amp;C1499</f>
        <v>MT|crude oil|production</v>
      </c>
      <c r="E1499" s="17">
        <v>154599000000000</v>
      </c>
      <c r="F1499" s="17">
        <v>149378000000000</v>
      </c>
      <c r="G1499" s="17">
        <v>137921000000000</v>
      </c>
      <c r="H1499" s="17">
        <v>137835000000000</v>
      </c>
      <c r="I1499" s="17">
        <v>137839000000000</v>
      </c>
      <c r="J1499" s="17">
        <v>140465000000000</v>
      </c>
      <c r="K1499" s="17">
        <v>140386000000000</v>
      </c>
      <c r="L1499" s="17">
        <v>137647000000000</v>
      </c>
      <c r="M1499" s="17">
        <v>136367000000000</v>
      </c>
      <c r="N1499" s="17">
        <v>138289000000000</v>
      </c>
      <c r="O1499" s="17">
        <v>141455000000000</v>
      </c>
      <c r="P1499" s="17">
        <v>147232000000000</v>
      </c>
      <c r="Q1499" s="17">
        <v>149459000000000</v>
      </c>
      <c r="R1499" s="17">
        <v>151978000000000</v>
      </c>
      <c r="S1499" s="17">
        <v>152010000000000</v>
      </c>
      <c r="T1499" s="17">
        <v>151943000000000</v>
      </c>
      <c r="U1499" s="17">
        <v>150977000000000</v>
      </c>
      <c r="V1499" s="17">
        <v>147207000000000</v>
      </c>
      <c r="W1499" s="17">
        <v>143490000000000</v>
      </c>
      <c r="X1499" s="17">
        <v>141319000000000</v>
      </c>
      <c r="Y1499" s="17">
        <v>139290000000000</v>
      </c>
      <c r="Z1499" s="17">
        <v>138974000000000</v>
      </c>
      <c r="AA1499" s="17">
        <v>137642000000000</v>
      </c>
      <c r="AB1499" s="17">
        <v>135952000000000</v>
      </c>
      <c r="AC1499" s="17">
        <v>134745000000000</v>
      </c>
      <c r="AD1499" s="17">
        <v>131979000000000</v>
      </c>
    </row>
    <row r="1500" spans="1:30" x14ac:dyDescent="0.25">
      <c r="A1500" t="s">
        <v>370</v>
      </c>
      <c r="B1500" t="s">
        <v>539</v>
      </c>
      <c r="C1500" t="s">
        <v>608</v>
      </c>
      <c r="D1500" t="str">
        <f>A1500&amp;VLOOKUP("key_separator", Keys!$B:$C, 2, FALSE)&amp;B1500&amp;VLOOKUP("key_separator", Keys!$B:$C, 2, FALSE)&amp;C1500</f>
        <v>MT|crude oil|imports</v>
      </c>
      <c r="E1500" s="17">
        <v>269029000000000</v>
      </c>
      <c r="F1500" s="17">
        <v>274250000000000</v>
      </c>
      <c r="G1500" s="17">
        <v>285707000000000</v>
      </c>
      <c r="H1500" s="17">
        <v>285793000000000</v>
      </c>
      <c r="I1500" s="17">
        <v>285789000000000</v>
      </c>
      <c r="J1500" s="17">
        <v>283163000000000</v>
      </c>
      <c r="K1500" s="17">
        <v>283242000000000</v>
      </c>
      <c r="L1500" s="17">
        <v>285981000000000</v>
      </c>
      <c r="M1500" s="17">
        <v>287261000000000</v>
      </c>
      <c r="N1500" s="17">
        <v>285339000000000</v>
      </c>
      <c r="O1500" s="17">
        <v>282173000000000</v>
      </c>
      <c r="P1500" s="17">
        <v>276396000000000</v>
      </c>
      <c r="Q1500" s="17">
        <v>274169000000000</v>
      </c>
      <c r="R1500" s="17">
        <v>271650000000000</v>
      </c>
      <c r="S1500" s="17">
        <v>271618000000000</v>
      </c>
      <c r="T1500" s="17">
        <v>271685000000000</v>
      </c>
      <c r="U1500" s="17">
        <v>272651000000000</v>
      </c>
      <c r="V1500" s="17">
        <v>276421000000000</v>
      </c>
      <c r="W1500" s="17">
        <v>280138000000000</v>
      </c>
      <c r="X1500" s="17">
        <v>282309000000000</v>
      </c>
      <c r="Y1500" s="17">
        <v>284338000000000</v>
      </c>
      <c r="Z1500" s="17">
        <v>284654000000000</v>
      </c>
      <c r="AA1500" s="17">
        <v>285986000000000</v>
      </c>
      <c r="AB1500" s="17">
        <v>287676000000000</v>
      </c>
      <c r="AC1500" s="17">
        <v>288883000000000</v>
      </c>
      <c r="AD1500" s="17">
        <v>291649000000000</v>
      </c>
    </row>
    <row r="1501" spans="1:30" x14ac:dyDescent="0.25">
      <c r="A1501" t="s">
        <v>370</v>
      </c>
      <c r="B1501" t="s">
        <v>539</v>
      </c>
      <c r="C1501" t="s">
        <v>610</v>
      </c>
      <c r="D1501" t="str">
        <f>A1501&amp;VLOOKUP("key_separator", Keys!$B:$C, 2, FALSE)&amp;B1501&amp;VLOOKUP("key_separator", Keys!$B:$C, 2, FALSE)&amp;C1501</f>
        <v>MT|crude oil|exports</v>
      </c>
      <c r="E1501" s="17">
        <v>0</v>
      </c>
      <c r="F1501" s="17">
        <v>0</v>
      </c>
      <c r="G1501" s="17">
        <v>0</v>
      </c>
      <c r="H1501" s="17">
        <v>0</v>
      </c>
      <c r="I1501" s="17">
        <v>0</v>
      </c>
      <c r="J1501" s="17">
        <v>0</v>
      </c>
      <c r="K1501" s="17">
        <v>0</v>
      </c>
      <c r="L1501" s="17">
        <v>0</v>
      </c>
      <c r="M1501" s="17">
        <v>0</v>
      </c>
      <c r="N1501" s="17">
        <v>0</v>
      </c>
      <c r="O1501" s="17">
        <v>0</v>
      </c>
      <c r="P1501" s="17">
        <v>0</v>
      </c>
      <c r="Q1501" s="17">
        <v>0</v>
      </c>
      <c r="R1501" s="17">
        <v>0</v>
      </c>
      <c r="S1501" s="17">
        <v>0</v>
      </c>
      <c r="T1501" s="17">
        <v>0</v>
      </c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0</v>
      </c>
      <c r="AB1501" s="17">
        <v>0</v>
      </c>
      <c r="AC1501" s="17">
        <v>0</v>
      </c>
      <c r="AD1501" s="17">
        <v>0</v>
      </c>
    </row>
    <row r="1502" spans="1:30" x14ac:dyDescent="0.25">
      <c r="A1502" t="s">
        <v>370</v>
      </c>
      <c r="B1502" t="s">
        <v>6635</v>
      </c>
      <c r="C1502" t="s">
        <v>605</v>
      </c>
      <c r="D1502" t="str">
        <f>A1502&amp;VLOOKUP("key_separator", Keys!$B:$C, 2, FALSE)&amp;B1502&amp;VLOOKUP("key_separator", Keys!$B:$C, 2, FALSE)&amp;C1502</f>
        <v>MT|heavy or residual fuel oil|production</v>
      </c>
      <c r="E1502" s="17">
        <v>8137840000000</v>
      </c>
      <c r="F1502" s="17">
        <v>7940600000000</v>
      </c>
      <c r="G1502" s="17">
        <v>7992750000000</v>
      </c>
      <c r="H1502" s="17">
        <v>8060240000000</v>
      </c>
      <c r="I1502" s="17">
        <v>8127890000000</v>
      </c>
      <c r="J1502" s="17">
        <v>8174320000000</v>
      </c>
      <c r="K1502" s="17">
        <v>8163820000000</v>
      </c>
      <c r="L1502" s="17">
        <v>8236210000000</v>
      </c>
      <c r="M1502" s="17">
        <v>8212080000000</v>
      </c>
      <c r="N1502" s="17">
        <v>8175150000000</v>
      </c>
      <c r="O1502" s="17">
        <v>8192490000000</v>
      </c>
      <c r="P1502" s="17">
        <v>8166100000000</v>
      </c>
      <c r="Q1502" s="17">
        <v>8171090000000</v>
      </c>
      <c r="R1502" s="17">
        <v>8216890000000</v>
      </c>
      <c r="S1502" s="17">
        <v>8165790000000</v>
      </c>
      <c r="T1502" s="17">
        <v>8234780000000</v>
      </c>
      <c r="U1502" s="17">
        <v>8260620000000</v>
      </c>
      <c r="V1502" s="17">
        <v>8287470000000</v>
      </c>
      <c r="W1502" s="17">
        <v>8288680000000</v>
      </c>
      <c r="X1502" s="17">
        <v>8278200000000</v>
      </c>
      <c r="Y1502" s="17">
        <v>8263670000000</v>
      </c>
      <c r="Z1502" s="17">
        <v>8201550000000</v>
      </c>
      <c r="AA1502" s="17">
        <v>8234790000000</v>
      </c>
      <c r="AB1502" s="17">
        <v>8217670000000</v>
      </c>
      <c r="AC1502" s="17">
        <v>8243560000000</v>
      </c>
      <c r="AD1502" s="17">
        <v>8203830000000</v>
      </c>
    </row>
    <row r="1503" spans="1:30" x14ac:dyDescent="0.25">
      <c r="A1503" t="s">
        <v>370</v>
      </c>
      <c r="B1503" t="s">
        <v>6635</v>
      </c>
      <c r="C1503" t="s">
        <v>608</v>
      </c>
      <c r="D1503" t="str">
        <f>A1503&amp;VLOOKUP("key_separator", Keys!$B:$C, 2, FALSE)&amp;B1503&amp;VLOOKUP("key_separator", Keys!$B:$C, 2, FALSE)&amp;C1503</f>
        <v>MT|heavy or residual fuel oil|imports</v>
      </c>
      <c r="E1503" s="17">
        <v>1758140000000</v>
      </c>
      <c r="F1503" s="17">
        <v>2161400000000</v>
      </c>
      <c r="G1503" s="17">
        <v>2208750000000</v>
      </c>
      <c r="H1503" s="17">
        <v>2238460000000</v>
      </c>
      <c r="I1503" s="17">
        <v>2357810000000</v>
      </c>
      <c r="J1503" s="17">
        <v>2500380000000</v>
      </c>
      <c r="K1503" s="17">
        <v>2680880000000</v>
      </c>
      <c r="L1503" s="17">
        <v>2774190000000</v>
      </c>
      <c r="M1503" s="17">
        <v>2934820000000</v>
      </c>
      <c r="N1503" s="17">
        <v>3059650000000</v>
      </c>
      <c r="O1503" s="17">
        <v>3152610000000</v>
      </c>
      <c r="P1503" s="17">
        <v>3266400000000</v>
      </c>
      <c r="Q1503" s="17">
        <v>3326510000000</v>
      </c>
      <c r="R1503" s="17">
        <v>3323510000000</v>
      </c>
      <c r="S1503" s="17">
        <v>3402310000000</v>
      </c>
      <c r="T1503" s="17">
        <v>3335720000000</v>
      </c>
      <c r="U1503" s="17">
        <v>3299680000000</v>
      </c>
      <c r="V1503" s="17">
        <v>3302430000000</v>
      </c>
      <c r="W1503" s="17">
        <v>3313420000000</v>
      </c>
      <c r="X1503" s="17">
        <v>3345200000000</v>
      </c>
      <c r="Y1503" s="17">
        <v>3429730000000</v>
      </c>
      <c r="Z1503" s="17">
        <v>3566650000000</v>
      </c>
      <c r="AA1503" s="17">
        <v>3598510000000</v>
      </c>
      <c r="AB1503" s="17">
        <v>3682630000000</v>
      </c>
      <c r="AC1503" s="17">
        <v>3736940000000</v>
      </c>
      <c r="AD1503" s="17">
        <v>3873370000000</v>
      </c>
    </row>
    <row r="1504" spans="1:30" x14ac:dyDescent="0.25">
      <c r="A1504" t="s">
        <v>370</v>
      </c>
      <c r="B1504" t="s">
        <v>6635</v>
      </c>
      <c r="C1504" t="s">
        <v>610</v>
      </c>
      <c r="D1504" t="str">
        <f>A1504&amp;VLOOKUP("key_separator", Keys!$B:$C, 2, FALSE)&amp;B1504&amp;VLOOKUP("key_separator", Keys!$B:$C, 2, FALSE)&amp;C1504</f>
        <v>MT|heavy or residual fuel oil|exports</v>
      </c>
      <c r="E1504" s="17">
        <v>0</v>
      </c>
      <c r="F1504" s="17">
        <v>0</v>
      </c>
      <c r="G1504" s="17">
        <v>0</v>
      </c>
      <c r="H1504" s="17">
        <v>0</v>
      </c>
      <c r="I1504" s="17">
        <v>0</v>
      </c>
      <c r="J1504" s="17">
        <v>0</v>
      </c>
      <c r="K1504" s="17">
        <v>0</v>
      </c>
      <c r="L1504" s="17">
        <v>0</v>
      </c>
      <c r="M1504" s="17">
        <v>0</v>
      </c>
      <c r="N1504" s="17">
        <v>0</v>
      </c>
      <c r="O1504" s="17">
        <v>0</v>
      </c>
      <c r="P1504" s="17">
        <v>0</v>
      </c>
      <c r="Q1504" s="17">
        <v>0</v>
      </c>
      <c r="R1504" s="17">
        <v>0</v>
      </c>
      <c r="S1504" s="17">
        <v>0</v>
      </c>
      <c r="T1504" s="17">
        <v>0</v>
      </c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0</v>
      </c>
      <c r="AB1504" s="17">
        <v>0</v>
      </c>
      <c r="AC1504" s="17">
        <v>0</v>
      </c>
      <c r="AD1504" s="17">
        <v>0</v>
      </c>
    </row>
    <row r="1505" spans="1:30" x14ac:dyDescent="0.25">
      <c r="A1505" t="s">
        <v>370</v>
      </c>
      <c r="B1505" t="s">
        <v>6622</v>
      </c>
      <c r="C1505" t="s">
        <v>605</v>
      </c>
      <c r="D1505" t="str">
        <f>A1505&amp;VLOOKUP("key_separator", Keys!$B:$C, 2, FALSE)&amp;B1505&amp;VLOOKUP("key_separator", Keys!$B:$C, 2, FALSE)&amp;C1505</f>
        <v>MT|LPG propane or butane|production</v>
      </c>
      <c r="E1505" s="17">
        <v>5074330000000</v>
      </c>
      <c r="F1505" s="17">
        <v>5182080000000</v>
      </c>
      <c r="G1505" s="17">
        <v>5737110000000</v>
      </c>
      <c r="H1505" s="17">
        <v>5682410000000</v>
      </c>
      <c r="I1505" s="17">
        <v>5697490000000</v>
      </c>
      <c r="J1505" s="17">
        <v>5727520000000</v>
      </c>
      <c r="K1505" s="17">
        <v>6006760000000</v>
      </c>
      <c r="L1505" s="17">
        <v>6272820000000</v>
      </c>
      <c r="M1505" s="17">
        <v>6525210000000</v>
      </c>
      <c r="N1505" s="17">
        <v>6704830000000</v>
      </c>
      <c r="O1505" s="17">
        <v>6841710000000</v>
      </c>
      <c r="P1505" s="17">
        <v>6916010000000</v>
      </c>
      <c r="Q1505" s="17">
        <v>7032820000000</v>
      </c>
      <c r="R1505" s="17">
        <v>7157220000000</v>
      </c>
      <c r="S1505" s="17">
        <v>7264750000000</v>
      </c>
      <c r="T1505" s="17">
        <v>7443820000000</v>
      </c>
      <c r="U1505" s="17">
        <v>7602320000000</v>
      </c>
      <c r="V1505" s="17">
        <v>7689680000000</v>
      </c>
      <c r="W1505" s="17">
        <v>7728730000000</v>
      </c>
      <c r="X1505" s="17">
        <v>7696190000000</v>
      </c>
      <c r="Y1505" s="17">
        <v>7615870000000</v>
      </c>
      <c r="Z1505" s="17">
        <v>7548950000000</v>
      </c>
      <c r="AA1505" s="17">
        <v>7563750000000</v>
      </c>
      <c r="AB1505" s="17">
        <v>7611440000000</v>
      </c>
      <c r="AC1505" s="17">
        <v>7638780000000</v>
      </c>
      <c r="AD1505" s="17">
        <v>7621780000000</v>
      </c>
    </row>
    <row r="1506" spans="1:30" x14ac:dyDescent="0.25">
      <c r="A1506" t="s">
        <v>370</v>
      </c>
      <c r="B1506" t="s">
        <v>6622</v>
      </c>
      <c r="C1506" t="s">
        <v>608</v>
      </c>
      <c r="D1506" t="str">
        <f>A1506&amp;VLOOKUP("key_separator", Keys!$B:$C, 2, FALSE)&amp;B1506&amp;VLOOKUP("key_separator", Keys!$B:$C, 2, FALSE)&amp;C1506</f>
        <v>MT|LPG propane or butane|imports</v>
      </c>
      <c r="E1506" s="17">
        <v>5101090000000</v>
      </c>
      <c r="F1506" s="17">
        <v>4815600000000</v>
      </c>
      <c r="G1506" s="17">
        <v>4154920000000</v>
      </c>
      <c r="H1506" s="17">
        <v>4198240000000</v>
      </c>
      <c r="I1506" s="17">
        <v>4120850000000</v>
      </c>
      <c r="J1506" s="17">
        <v>4005700000000</v>
      </c>
      <c r="K1506" s="17">
        <v>3660710000000</v>
      </c>
      <c r="L1506" s="17">
        <v>3364070000000</v>
      </c>
      <c r="M1506" s="17">
        <v>3044510000000</v>
      </c>
      <c r="N1506" s="17">
        <v>2819950000000</v>
      </c>
      <c r="O1506" s="17">
        <v>2649650000000</v>
      </c>
      <c r="P1506" s="17">
        <v>2545690000000</v>
      </c>
      <c r="Q1506" s="17">
        <v>2419270000000</v>
      </c>
      <c r="R1506" s="17">
        <v>2284780000000</v>
      </c>
      <c r="S1506" s="17">
        <v>2163040000000</v>
      </c>
      <c r="T1506" s="17">
        <v>1967650000000</v>
      </c>
      <c r="U1506" s="17">
        <v>1787170000000</v>
      </c>
      <c r="V1506" s="17">
        <v>1684290000000</v>
      </c>
      <c r="W1506" s="17">
        <v>1634010000000</v>
      </c>
      <c r="X1506" s="17">
        <v>1659800000000</v>
      </c>
      <c r="Y1506" s="17">
        <v>1736870000000</v>
      </c>
      <c r="Z1506" s="17">
        <v>1800130000000</v>
      </c>
      <c r="AA1506" s="17">
        <v>1778540000000</v>
      </c>
      <c r="AB1506" s="17">
        <v>1723020000000</v>
      </c>
      <c r="AC1506" s="17">
        <v>1688100000000</v>
      </c>
      <c r="AD1506" s="17">
        <v>1699240000000</v>
      </c>
    </row>
    <row r="1507" spans="1:30" x14ac:dyDescent="0.25">
      <c r="A1507" t="s">
        <v>370</v>
      </c>
      <c r="B1507" t="s">
        <v>6622</v>
      </c>
      <c r="C1507" t="s">
        <v>610</v>
      </c>
      <c r="D1507" t="str">
        <f>A1507&amp;VLOOKUP("key_separator", Keys!$B:$C, 2, FALSE)&amp;B1507&amp;VLOOKUP("key_separator", Keys!$B:$C, 2, FALSE)&amp;C1507</f>
        <v>MT|LPG propane or butane|exports</v>
      </c>
      <c r="E1507" s="17">
        <v>0</v>
      </c>
      <c r="F1507" s="17">
        <v>0</v>
      </c>
      <c r="G1507" s="17">
        <v>0</v>
      </c>
      <c r="H1507" s="17">
        <v>0</v>
      </c>
      <c r="I1507" s="17">
        <v>0</v>
      </c>
      <c r="J1507" s="17">
        <v>0</v>
      </c>
      <c r="K1507" s="17">
        <v>0</v>
      </c>
      <c r="L1507" s="17">
        <v>0</v>
      </c>
      <c r="M1507" s="17">
        <v>0</v>
      </c>
      <c r="N1507" s="17">
        <v>0</v>
      </c>
      <c r="O1507" s="17">
        <v>0</v>
      </c>
      <c r="P1507" s="17">
        <v>0</v>
      </c>
      <c r="Q1507" s="17">
        <v>0</v>
      </c>
      <c r="R1507" s="17">
        <v>0</v>
      </c>
      <c r="S1507" s="17">
        <v>0</v>
      </c>
      <c r="T1507" s="17">
        <v>0</v>
      </c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0</v>
      </c>
      <c r="AB1507" s="17">
        <v>0</v>
      </c>
      <c r="AC1507" s="17">
        <v>0</v>
      </c>
      <c r="AD1507" s="17">
        <v>0</v>
      </c>
    </row>
    <row r="1508" spans="1:30" x14ac:dyDescent="0.25">
      <c r="A1508" t="s">
        <v>370</v>
      </c>
      <c r="B1508" t="s">
        <v>6623</v>
      </c>
      <c r="C1508" t="s">
        <v>605</v>
      </c>
      <c r="D1508" t="str">
        <f>A1508&amp;VLOOKUP("key_separator", Keys!$B:$C, 2, FALSE)&amp;B1508&amp;VLOOKUP("key_separator", Keys!$B:$C, 2, FALSE)&amp;C1508</f>
        <v>MT|municipal solid waste|production</v>
      </c>
      <c r="E1508" s="17">
        <v>0</v>
      </c>
      <c r="F1508" s="17">
        <v>0</v>
      </c>
      <c r="G1508" s="17">
        <v>0</v>
      </c>
      <c r="H1508" s="17">
        <v>0</v>
      </c>
      <c r="I1508" s="17">
        <v>0</v>
      </c>
      <c r="J1508" s="17">
        <v>0</v>
      </c>
      <c r="K1508" s="17">
        <v>0</v>
      </c>
      <c r="L1508" s="17">
        <v>0</v>
      </c>
      <c r="M1508" s="17">
        <v>0</v>
      </c>
      <c r="N1508" s="17">
        <v>0</v>
      </c>
      <c r="O1508" s="17">
        <v>0</v>
      </c>
      <c r="P1508" s="17">
        <v>0</v>
      </c>
      <c r="Q1508" s="17">
        <v>0</v>
      </c>
      <c r="R1508" s="17">
        <v>0</v>
      </c>
      <c r="S1508" s="17">
        <v>0</v>
      </c>
      <c r="T1508" s="17">
        <v>0</v>
      </c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0</v>
      </c>
      <c r="AB1508" s="17">
        <v>0</v>
      </c>
      <c r="AC1508" s="17">
        <v>0</v>
      </c>
      <c r="AD1508" s="17">
        <v>0</v>
      </c>
    </row>
    <row r="1509" spans="1:30" x14ac:dyDescent="0.25">
      <c r="A1509" t="s">
        <v>370</v>
      </c>
      <c r="B1509" t="s">
        <v>6623</v>
      </c>
      <c r="C1509" t="s">
        <v>608</v>
      </c>
      <c r="D1509" t="str">
        <f>A1509&amp;VLOOKUP("key_separator", Keys!$B:$C, 2, FALSE)&amp;B1509&amp;VLOOKUP("key_separator", Keys!$B:$C, 2, FALSE)&amp;C1509</f>
        <v>MT|municipal solid waste|imports</v>
      </c>
      <c r="E1509" s="17">
        <v>0</v>
      </c>
      <c r="F1509" s="17">
        <v>0</v>
      </c>
      <c r="G1509" s="17">
        <v>0</v>
      </c>
      <c r="H1509" s="17">
        <v>0</v>
      </c>
      <c r="I1509" s="17">
        <v>0</v>
      </c>
      <c r="J1509" s="17">
        <v>0</v>
      </c>
      <c r="K1509" s="17">
        <v>0</v>
      </c>
      <c r="L1509" s="17">
        <v>0</v>
      </c>
      <c r="M1509" s="17">
        <v>0</v>
      </c>
      <c r="N1509" s="17">
        <v>0</v>
      </c>
      <c r="O1509" s="17">
        <v>0</v>
      </c>
      <c r="P1509" s="17">
        <v>0</v>
      </c>
      <c r="Q1509" s="17">
        <v>0</v>
      </c>
      <c r="R1509" s="17">
        <v>0</v>
      </c>
      <c r="S1509" s="17">
        <v>0</v>
      </c>
      <c r="T1509" s="17">
        <v>0</v>
      </c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0</v>
      </c>
      <c r="AB1509" s="17">
        <v>0</v>
      </c>
      <c r="AC1509" s="17">
        <v>0</v>
      </c>
      <c r="AD1509" s="17">
        <v>0</v>
      </c>
    </row>
    <row r="1510" spans="1:30" x14ac:dyDescent="0.25">
      <c r="A1510" t="s">
        <v>370</v>
      </c>
      <c r="B1510" t="s">
        <v>6623</v>
      </c>
      <c r="C1510" t="s">
        <v>610</v>
      </c>
      <c r="D1510" t="str">
        <f>A1510&amp;VLOOKUP("key_separator", Keys!$B:$C, 2, FALSE)&amp;B1510&amp;VLOOKUP("key_separator", Keys!$B:$C, 2, FALSE)&amp;C1510</f>
        <v>MT|municipal solid waste|exports</v>
      </c>
      <c r="E1510" s="17">
        <v>0</v>
      </c>
      <c r="F1510" s="17">
        <v>0</v>
      </c>
      <c r="G1510" s="17">
        <v>0</v>
      </c>
      <c r="H1510" s="17">
        <v>0</v>
      </c>
      <c r="I1510" s="17">
        <v>0</v>
      </c>
      <c r="J1510" s="17">
        <v>0</v>
      </c>
      <c r="K1510" s="17">
        <v>0</v>
      </c>
      <c r="L1510" s="17">
        <v>0</v>
      </c>
      <c r="M1510" s="17">
        <v>0</v>
      </c>
      <c r="N1510" s="17">
        <v>0</v>
      </c>
      <c r="O1510" s="17">
        <v>0</v>
      </c>
      <c r="P1510" s="17">
        <v>0</v>
      </c>
      <c r="Q1510" s="17">
        <v>0</v>
      </c>
      <c r="R1510" s="17">
        <v>0</v>
      </c>
      <c r="S1510" s="17">
        <v>0</v>
      </c>
      <c r="T1510" s="17">
        <v>0</v>
      </c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0</v>
      </c>
      <c r="AB1510" s="17">
        <v>0</v>
      </c>
      <c r="AC1510" s="17">
        <v>0</v>
      </c>
      <c r="AD1510" s="17">
        <v>0</v>
      </c>
    </row>
    <row r="1511" spans="1:30" x14ac:dyDescent="0.25">
      <c r="A1511" t="s">
        <v>370</v>
      </c>
      <c r="B1511" t="s">
        <v>629</v>
      </c>
      <c r="C1511" t="s">
        <v>605</v>
      </c>
      <c r="D1511" t="str">
        <f>A1511&amp;VLOOKUP("key_separator", Keys!$B:$C, 2, FALSE)&amp;B1511&amp;VLOOKUP("key_separator", Keys!$B:$C, 2, FALSE)&amp;C1511</f>
        <v>MT|hydrogen|production</v>
      </c>
      <c r="E1511" s="17">
        <v>17082000000000</v>
      </c>
      <c r="F1511" s="17">
        <v>16222700000000</v>
      </c>
      <c r="G1511" s="17">
        <v>16191200000000</v>
      </c>
      <c r="H1511" s="17">
        <v>16212000000000</v>
      </c>
      <c r="I1511" s="17">
        <v>16371900000000</v>
      </c>
      <c r="J1511" s="17">
        <v>16336300000000</v>
      </c>
      <c r="K1511" s="17">
        <v>16149400000000</v>
      </c>
      <c r="L1511" s="17">
        <v>16107200000000</v>
      </c>
      <c r="M1511" s="17">
        <v>16185400000000</v>
      </c>
      <c r="N1511" s="17">
        <v>16518300000000</v>
      </c>
      <c r="O1511" s="17">
        <v>16676200000000</v>
      </c>
      <c r="P1511" s="17">
        <v>16720500000000</v>
      </c>
      <c r="Q1511" s="17">
        <v>17019800000000</v>
      </c>
      <c r="R1511" s="17">
        <v>17175000000000</v>
      </c>
      <c r="S1511" s="17">
        <v>17302000000000</v>
      </c>
      <c r="T1511" s="17">
        <v>17323000000000</v>
      </c>
      <c r="U1511" s="17">
        <v>17429500000000</v>
      </c>
      <c r="V1511" s="17">
        <v>17507100000000</v>
      </c>
      <c r="W1511" s="17">
        <v>17669700000000</v>
      </c>
      <c r="X1511" s="17">
        <v>18024000000000</v>
      </c>
      <c r="Y1511" s="17">
        <v>18263400000000</v>
      </c>
      <c r="Z1511" s="17">
        <v>18390400000000</v>
      </c>
      <c r="AA1511" s="17">
        <v>18574800000000</v>
      </c>
      <c r="AB1511" s="17">
        <v>18695500000000</v>
      </c>
      <c r="AC1511" s="17">
        <v>18789100000000</v>
      </c>
      <c r="AD1511" s="17">
        <v>18897400000000</v>
      </c>
    </row>
    <row r="1512" spans="1:30" x14ac:dyDescent="0.25">
      <c r="A1512" t="s">
        <v>370</v>
      </c>
      <c r="B1512" t="s">
        <v>629</v>
      </c>
      <c r="C1512" t="s">
        <v>608</v>
      </c>
      <c r="D1512" t="str">
        <f>A1512&amp;VLOOKUP("key_separator", Keys!$B:$C, 2, FALSE)&amp;B1512&amp;VLOOKUP("key_separator", Keys!$B:$C, 2, FALSE)&amp;C1512</f>
        <v>MT|hydrogen|imports</v>
      </c>
      <c r="E1512" s="17">
        <v>1.95312E-3</v>
      </c>
      <c r="F1512" s="17">
        <v>0</v>
      </c>
      <c r="G1512" s="17">
        <v>0</v>
      </c>
      <c r="H1512" s="17">
        <v>0</v>
      </c>
      <c r="I1512" s="17">
        <v>0</v>
      </c>
      <c r="J1512" s="17">
        <v>0</v>
      </c>
      <c r="K1512" s="17">
        <v>0</v>
      </c>
      <c r="L1512" s="17">
        <v>0</v>
      </c>
      <c r="M1512" s="17">
        <v>0</v>
      </c>
      <c r="N1512" s="17">
        <v>0</v>
      </c>
      <c r="O1512" s="17">
        <v>0</v>
      </c>
      <c r="P1512" s="17">
        <v>0</v>
      </c>
      <c r="Q1512" s="17">
        <v>0</v>
      </c>
      <c r="R1512" s="17">
        <v>0</v>
      </c>
      <c r="S1512" s="17">
        <v>0</v>
      </c>
      <c r="T1512" s="17">
        <v>0</v>
      </c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0</v>
      </c>
      <c r="AB1512" s="17">
        <v>0</v>
      </c>
      <c r="AC1512" s="17">
        <v>0</v>
      </c>
      <c r="AD1512" s="17">
        <v>0</v>
      </c>
    </row>
    <row r="1513" spans="1:30" x14ac:dyDescent="0.25">
      <c r="A1513" t="s">
        <v>370</v>
      </c>
      <c r="B1513" t="s">
        <v>629</v>
      </c>
      <c r="C1513" t="s">
        <v>610</v>
      </c>
      <c r="D1513" t="str">
        <f>A1513&amp;VLOOKUP("key_separator", Keys!$B:$C, 2, FALSE)&amp;B1513&amp;VLOOKUP("key_separator", Keys!$B:$C, 2, FALSE)&amp;C1513</f>
        <v>MT|hydrogen|exports</v>
      </c>
      <c r="E1513" s="17">
        <v>1379600000000</v>
      </c>
      <c r="F1513" s="17">
        <v>520234000000</v>
      </c>
      <c r="G1513" s="17">
        <v>488414000000</v>
      </c>
      <c r="H1513" s="17">
        <v>508827000000</v>
      </c>
      <c r="I1513" s="17">
        <v>667605000000</v>
      </c>
      <c r="J1513" s="17">
        <v>629766000000</v>
      </c>
      <c r="K1513" s="17">
        <v>440272000000</v>
      </c>
      <c r="L1513" s="17">
        <v>395139000000</v>
      </c>
      <c r="M1513" s="17">
        <v>469953000000</v>
      </c>
      <c r="N1513" s="17">
        <v>798441000000</v>
      </c>
      <c r="O1513" s="17">
        <v>951141000000</v>
      </c>
      <c r="P1513" s="17">
        <v>990265000000</v>
      </c>
      <c r="Q1513" s="17">
        <v>1284370000000</v>
      </c>
      <c r="R1513" s="17">
        <v>1434050000000</v>
      </c>
      <c r="S1513" s="17">
        <v>1555170000000</v>
      </c>
      <c r="T1513" s="17">
        <v>1570020000000</v>
      </c>
      <c r="U1513" s="17">
        <v>1670140000000</v>
      </c>
      <c r="V1513" s="17">
        <v>1741480000000</v>
      </c>
      <c r="W1513" s="17">
        <v>1897730000000</v>
      </c>
      <c r="X1513" s="17">
        <v>2230970000000</v>
      </c>
      <c r="Y1513" s="17">
        <v>2455490000000</v>
      </c>
      <c r="Z1513" s="17">
        <v>2602450000000</v>
      </c>
      <c r="AA1513" s="17">
        <v>2751800000000</v>
      </c>
      <c r="AB1513" s="17">
        <v>2897620000000</v>
      </c>
      <c r="AC1513" s="17">
        <v>2987060000000</v>
      </c>
      <c r="AD1513" s="17">
        <v>3091830000000</v>
      </c>
    </row>
    <row r="1514" spans="1:30" x14ac:dyDescent="0.25">
      <c r="A1514" t="s">
        <v>392</v>
      </c>
      <c r="B1514" t="s">
        <v>6629</v>
      </c>
      <c r="C1514" t="s">
        <v>605</v>
      </c>
      <c r="D1514" t="str">
        <f>A1514&amp;VLOOKUP("key_separator", Keys!$B:$C, 2, FALSE)&amp;B1514&amp;VLOOKUP("key_separator", Keys!$B:$C, 2, FALSE)&amp;C1514</f>
        <v>NC|electricity|production</v>
      </c>
      <c r="E1514" s="17">
        <v>0</v>
      </c>
      <c r="F1514" s="17">
        <v>0</v>
      </c>
      <c r="G1514" s="17">
        <v>0</v>
      </c>
      <c r="H1514" s="17">
        <v>0</v>
      </c>
      <c r="I1514" s="17">
        <v>0</v>
      </c>
      <c r="J1514" s="17">
        <v>0</v>
      </c>
      <c r="K1514" s="17">
        <v>0</v>
      </c>
      <c r="L1514" s="17">
        <v>0</v>
      </c>
      <c r="M1514" s="17">
        <v>0</v>
      </c>
      <c r="N1514" s="17">
        <v>0</v>
      </c>
      <c r="O1514" s="17">
        <v>0</v>
      </c>
      <c r="P1514" s="17">
        <v>0</v>
      </c>
      <c r="Q1514" s="17">
        <v>0</v>
      </c>
      <c r="R1514" s="17">
        <v>0</v>
      </c>
      <c r="S1514" s="17">
        <v>0</v>
      </c>
      <c r="T1514" s="17">
        <v>0</v>
      </c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0</v>
      </c>
      <c r="AB1514" s="17">
        <v>0</v>
      </c>
      <c r="AC1514" s="17">
        <v>0</v>
      </c>
      <c r="AD1514" s="17">
        <v>0</v>
      </c>
    </row>
    <row r="1515" spans="1:30" x14ac:dyDescent="0.25">
      <c r="A1515" t="s">
        <v>392</v>
      </c>
      <c r="B1515" t="s">
        <v>6629</v>
      </c>
      <c r="C1515" t="s">
        <v>608</v>
      </c>
      <c r="D1515" t="str">
        <f>A1515&amp;VLOOKUP("key_separator", Keys!$B:$C, 2, FALSE)&amp;B1515&amp;VLOOKUP("key_separator", Keys!$B:$C, 2, FALSE)&amp;C1515</f>
        <v>NC|electricity|imports</v>
      </c>
      <c r="E1515" s="17">
        <v>0</v>
      </c>
      <c r="F1515" s="17">
        <v>0</v>
      </c>
      <c r="G1515" s="17">
        <v>0</v>
      </c>
      <c r="H1515" s="17">
        <v>0</v>
      </c>
      <c r="I1515" s="17">
        <v>0</v>
      </c>
      <c r="J1515" s="17">
        <v>0</v>
      </c>
      <c r="K1515" s="17">
        <v>0</v>
      </c>
      <c r="L1515" s="17">
        <v>0</v>
      </c>
      <c r="M1515" s="17">
        <v>0</v>
      </c>
      <c r="N1515" s="17">
        <v>0</v>
      </c>
      <c r="O1515" s="17">
        <v>0</v>
      </c>
      <c r="P1515" s="17">
        <v>0</v>
      </c>
      <c r="Q1515" s="17">
        <v>0</v>
      </c>
      <c r="R1515" s="17">
        <v>0</v>
      </c>
      <c r="S1515" s="17">
        <v>0</v>
      </c>
      <c r="T1515" s="17">
        <v>0</v>
      </c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0</v>
      </c>
      <c r="AB1515" s="17">
        <v>0</v>
      </c>
      <c r="AC1515" s="17">
        <v>0</v>
      </c>
      <c r="AD1515" s="17">
        <v>0</v>
      </c>
    </row>
    <row r="1516" spans="1:30" x14ac:dyDescent="0.25">
      <c r="A1516" t="s">
        <v>392</v>
      </c>
      <c r="B1516" t="s">
        <v>6629</v>
      </c>
      <c r="C1516" t="s">
        <v>610</v>
      </c>
      <c r="D1516" t="str">
        <f>A1516&amp;VLOOKUP("key_separator", Keys!$B:$C, 2, FALSE)&amp;B1516&amp;VLOOKUP("key_separator", Keys!$B:$C, 2, FALSE)&amp;C1516</f>
        <v>NC|electricity|exports</v>
      </c>
      <c r="E1516" s="17">
        <v>0</v>
      </c>
      <c r="F1516" s="17">
        <v>0</v>
      </c>
      <c r="G1516" s="17">
        <v>0</v>
      </c>
      <c r="H1516" s="17">
        <v>0</v>
      </c>
      <c r="I1516" s="17">
        <v>0</v>
      </c>
      <c r="J1516" s="17">
        <v>0</v>
      </c>
      <c r="K1516" s="17">
        <v>0</v>
      </c>
      <c r="L1516" s="17">
        <v>0</v>
      </c>
      <c r="M1516" s="17">
        <v>0</v>
      </c>
      <c r="N1516" s="17">
        <v>0</v>
      </c>
      <c r="O1516" s="17">
        <v>0</v>
      </c>
      <c r="P1516" s="17">
        <v>0</v>
      </c>
      <c r="Q1516" s="17">
        <v>0</v>
      </c>
      <c r="R1516" s="17">
        <v>0</v>
      </c>
      <c r="S1516" s="17">
        <v>0</v>
      </c>
      <c r="T1516" s="17">
        <v>0</v>
      </c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0</v>
      </c>
      <c r="AB1516" s="17">
        <v>0</v>
      </c>
      <c r="AC1516" s="17">
        <v>0</v>
      </c>
      <c r="AD1516" s="17">
        <v>0</v>
      </c>
    </row>
    <row r="1517" spans="1:30" x14ac:dyDescent="0.25">
      <c r="A1517" t="s">
        <v>392</v>
      </c>
      <c r="B1517" t="s">
        <v>6610</v>
      </c>
      <c r="C1517" t="s">
        <v>605</v>
      </c>
      <c r="D1517" t="str">
        <f>A1517&amp;VLOOKUP("key_separator", Keys!$B:$C, 2, FALSE)&amp;B1517&amp;VLOOKUP("key_separator", Keys!$B:$C, 2, FALSE)&amp;C1517</f>
        <v>NC|hard coal|production</v>
      </c>
      <c r="E1517" s="17">
        <v>0</v>
      </c>
      <c r="F1517" s="17">
        <v>0</v>
      </c>
      <c r="G1517" s="17">
        <v>0</v>
      </c>
      <c r="H1517" s="17">
        <v>0</v>
      </c>
      <c r="I1517" s="17">
        <v>0</v>
      </c>
      <c r="J1517" s="17">
        <v>0</v>
      </c>
      <c r="K1517" s="17">
        <v>0</v>
      </c>
      <c r="L1517" s="17">
        <v>0</v>
      </c>
      <c r="M1517" s="17">
        <v>0</v>
      </c>
      <c r="N1517" s="17">
        <v>0</v>
      </c>
      <c r="O1517" s="17">
        <v>0</v>
      </c>
      <c r="P1517" s="17">
        <v>0</v>
      </c>
      <c r="Q1517" s="17">
        <v>0</v>
      </c>
      <c r="R1517" s="17">
        <v>0</v>
      </c>
      <c r="S1517" s="17">
        <v>0</v>
      </c>
      <c r="T1517" s="17">
        <v>0</v>
      </c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>
        <v>0</v>
      </c>
      <c r="AC1517" s="17">
        <v>0</v>
      </c>
      <c r="AD1517" s="17">
        <v>0</v>
      </c>
    </row>
    <row r="1518" spans="1:30" x14ac:dyDescent="0.25">
      <c r="A1518" t="s">
        <v>392</v>
      </c>
      <c r="B1518" t="s">
        <v>6610</v>
      </c>
      <c r="C1518" t="s">
        <v>608</v>
      </c>
      <c r="D1518" t="str">
        <f>A1518&amp;VLOOKUP("key_separator", Keys!$B:$C, 2, FALSE)&amp;B1518&amp;VLOOKUP("key_separator", Keys!$B:$C, 2, FALSE)&amp;C1518</f>
        <v>NC|hard coal|imports</v>
      </c>
      <c r="E1518" s="17">
        <v>185272000000000</v>
      </c>
      <c r="F1518" s="17">
        <v>171051000000000</v>
      </c>
      <c r="G1518" s="17">
        <v>154746000000000</v>
      </c>
      <c r="H1518" s="17">
        <v>150526000000000</v>
      </c>
      <c r="I1518" s="17">
        <v>158459000000000</v>
      </c>
      <c r="J1518" s="17">
        <v>186996000000000</v>
      </c>
      <c r="K1518" s="17">
        <v>206932000000000</v>
      </c>
      <c r="L1518" s="17">
        <v>210902000000000</v>
      </c>
      <c r="M1518" s="17">
        <v>208186000000000</v>
      </c>
      <c r="N1518" s="17">
        <v>200910000000000</v>
      </c>
      <c r="O1518" s="17">
        <v>175605000000000</v>
      </c>
      <c r="P1518" s="17">
        <v>177803000000000</v>
      </c>
      <c r="Q1518" s="17">
        <v>189908000000000</v>
      </c>
      <c r="R1518" s="17">
        <v>179304000000000</v>
      </c>
      <c r="S1518" s="17">
        <v>193571000000000</v>
      </c>
      <c r="T1518" s="17">
        <v>195937000000000</v>
      </c>
      <c r="U1518" s="17">
        <v>187526000000000</v>
      </c>
      <c r="V1518" s="17">
        <v>176525000000000</v>
      </c>
      <c r="W1518" s="17">
        <v>168378000000000</v>
      </c>
      <c r="X1518" s="17">
        <v>163313000000000</v>
      </c>
      <c r="Y1518" s="17">
        <v>158403000000000</v>
      </c>
      <c r="Z1518" s="17">
        <v>154754000000000</v>
      </c>
      <c r="AA1518" s="17">
        <v>150640000000000</v>
      </c>
      <c r="AB1518" s="17">
        <v>116364000000000</v>
      </c>
      <c r="AC1518" s="17">
        <v>111679000000000</v>
      </c>
      <c r="AD1518" s="17">
        <v>108031000000000</v>
      </c>
    </row>
    <row r="1519" spans="1:30" x14ac:dyDescent="0.25">
      <c r="A1519" t="s">
        <v>392</v>
      </c>
      <c r="B1519" t="s">
        <v>6610</v>
      </c>
      <c r="C1519" t="s">
        <v>610</v>
      </c>
      <c r="D1519" t="str">
        <f>A1519&amp;VLOOKUP("key_separator", Keys!$B:$C, 2, FALSE)&amp;B1519&amp;VLOOKUP("key_separator", Keys!$B:$C, 2, FALSE)&amp;C1519</f>
        <v>NC|hard coal|exports</v>
      </c>
      <c r="E1519" s="17">
        <v>0</v>
      </c>
      <c r="F1519" s="17">
        <v>0</v>
      </c>
      <c r="G1519" s="17">
        <v>0</v>
      </c>
      <c r="H1519" s="17">
        <v>0</v>
      </c>
      <c r="I1519" s="17">
        <v>0</v>
      </c>
      <c r="J1519" s="17">
        <v>0</v>
      </c>
      <c r="K1519" s="17">
        <v>0</v>
      </c>
      <c r="L1519" s="17">
        <v>0</v>
      </c>
      <c r="M1519" s="17">
        <v>0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0</v>
      </c>
      <c r="AB1519" s="17">
        <v>0</v>
      </c>
      <c r="AC1519" s="17">
        <v>0</v>
      </c>
      <c r="AD1519" s="17">
        <v>0</v>
      </c>
    </row>
    <row r="1520" spans="1:30" x14ac:dyDescent="0.25">
      <c r="A1520" t="s">
        <v>392</v>
      </c>
      <c r="B1520" t="s">
        <v>6611</v>
      </c>
      <c r="C1520" t="s">
        <v>605</v>
      </c>
      <c r="D1520" t="str">
        <f>A1520&amp;VLOOKUP("key_separator", Keys!$B:$C, 2, FALSE)&amp;B1520&amp;VLOOKUP("key_separator", Keys!$B:$C, 2, FALSE)&amp;C1520</f>
        <v>NC|natural gas|production</v>
      </c>
      <c r="E1520" s="17">
        <v>0</v>
      </c>
      <c r="F1520" s="17">
        <v>0</v>
      </c>
      <c r="G1520" s="17">
        <v>0</v>
      </c>
      <c r="H1520" s="17">
        <v>0</v>
      </c>
      <c r="I1520" s="17">
        <v>0</v>
      </c>
      <c r="J1520" s="17">
        <v>0</v>
      </c>
      <c r="K1520" s="17">
        <v>0</v>
      </c>
      <c r="L1520" s="17">
        <v>0</v>
      </c>
      <c r="M1520" s="17">
        <v>0</v>
      </c>
      <c r="N1520" s="17">
        <v>0</v>
      </c>
      <c r="O1520" s="17">
        <v>0</v>
      </c>
      <c r="P1520" s="17">
        <v>0</v>
      </c>
      <c r="Q1520" s="17">
        <v>0</v>
      </c>
      <c r="R1520" s="17">
        <v>0</v>
      </c>
      <c r="S1520" s="17">
        <v>0</v>
      </c>
      <c r="T1520" s="17">
        <v>0</v>
      </c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0</v>
      </c>
      <c r="AB1520" s="17">
        <v>0</v>
      </c>
      <c r="AC1520" s="17">
        <v>0</v>
      </c>
      <c r="AD1520" s="17">
        <v>0</v>
      </c>
    </row>
    <row r="1521" spans="1:30" x14ac:dyDescent="0.25">
      <c r="A1521" t="s">
        <v>392</v>
      </c>
      <c r="B1521" t="s">
        <v>6611</v>
      </c>
      <c r="C1521" t="s">
        <v>608</v>
      </c>
      <c r="D1521" t="str">
        <f>A1521&amp;VLOOKUP("key_separator", Keys!$B:$C, 2, FALSE)&amp;B1521&amp;VLOOKUP("key_separator", Keys!$B:$C, 2, FALSE)&amp;C1521</f>
        <v>NC|natural gas|imports</v>
      </c>
      <c r="E1521" s="17">
        <v>706302000000000</v>
      </c>
      <c r="F1521" s="17">
        <v>712856000000000</v>
      </c>
      <c r="G1521" s="17">
        <v>718668000000000</v>
      </c>
      <c r="H1521" s="17">
        <v>698783000000000</v>
      </c>
      <c r="I1521" s="17">
        <v>681737000000000</v>
      </c>
      <c r="J1521" s="17">
        <v>655236000000000</v>
      </c>
      <c r="K1521" s="17">
        <v>638069000000000</v>
      </c>
      <c r="L1521" s="17">
        <v>626608000000000</v>
      </c>
      <c r="M1521" s="17">
        <v>609004000000000</v>
      </c>
      <c r="N1521" s="17">
        <v>578999000000000</v>
      </c>
      <c r="O1521" s="17">
        <v>564261000000000</v>
      </c>
      <c r="P1521" s="17">
        <v>552082000000000</v>
      </c>
      <c r="Q1521" s="17">
        <v>545207000000000</v>
      </c>
      <c r="R1521" s="17">
        <v>559589000000000</v>
      </c>
      <c r="S1521" s="17">
        <v>554758000000000</v>
      </c>
      <c r="T1521" s="17">
        <v>556443000000000</v>
      </c>
      <c r="U1521" s="17">
        <v>556068000000000</v>
      </c>
      <c r="V1521" s="17">
        <v>554459000000000</v>
      </c>
      <c r="W1521" s="17">
        <v>555846000000000</v>
      </c>
      <c r="X1521" s="17">
        <v>562189000000000</v>
      </c>
      <c r="Y1521" s="17">
        <v>574348000000000</v>
      </c>
      <c r="Z1521" s="17">
        <v>584861000000000</v>
      </c>
      <c r="AA1521" s="17">
        <v>596768000000000</v>
      </c>
      <c r="AB1521" s="17">
        <v>586701000000000</v>
      </c>
      <c r="AC1521" s="17">
        <v>581435000000000</v>
      </c>
      <c r="AD1521" s="17">
        <v>579346000000000</v>
      </c>
    </row>
    <row r="1522" spans="1:30" x14ac:dyDescent="0.25">
      <c r="A1522" t="s">
        <v>392</v>
      </c>
      <c r="B1522" t="s">
        <v>6611</v>
      </c>
      <c r="C1522" t="s">
        <v>610</v>
      </c>
      <c r="D1522" t="str">
        <f>A1522&amp;VLOOKUP("key_separator", Keys!$B:$C, 2, FALSE)&amp;B1522&amp;VLOOKUP("key_separator", Keys!$B:$C, 2, FALSE)&amp;C1522</f>
        <v>NC|natural gas|exports</v>
      </c>
      <c r="E1522" s="17">
        <v>1037000000</v>
      </c>
      <c r="F1522" s="17">
        <v>1040220000</v>
      </c>
      <c r="G1522" s="17">
        <v>1038520000</v>
      </c>
      <c r="H1522" s="17">
        <v>1090810000</v>
      </c>
      <c r="I1522" s="17">
        <v>1144470000</v>
      </c>
      <c r="J1522" s="17">
        <v>1212510000</v>
      </c>
      <c r="K1522" s="17">
        <v>1272110000</v>
      </c>
      <c r="L1522" s="17">
        <v>1341060000</v>
      </c>
      <c r="M1522" s="17">
        <v>1398340000</v>
      </c>
      <c r="N1522" s="17">
        <v>1450550000</v>
      </c>
      <c r="O1522" s="17">
        <v>1492160000</v>
      </c>
      <c r="P1522" s="17">
        <v>1535780000</v>
      </c>
      <c r="Q1522" s="17">
        <v>1569670000</v>
      </c>
      <c r="R1522" s="17">
        <v>1597010000</v>
      </c>
      <c r="S1522" s="17">
        <v>1621930000</v>
      </c>
      <c r="T1522" s="17">
        <v>1649290000</v>
      </c>
      <c r="U1522" s="17">
        <v>1672040000</v>
      </c>
      <c r="V1522" s="17">
        <v>1702600000</v>
      </c>
      <c r="W1522" s="17">
        <v>1729850000</v>
      </c>
      <c r="X1522" s="17">
        <v>1740830000</v>
      </c>
      <c r="Y1522" s="17">
        <v>1763070000</v>
      </c>
      <c r="Z1522" s="17">
        <v>1807710000</v>
      </c>
      <c r="AA1522" s="17">
        <v>1835560000</v>
      </c>
      <c r="AB1522" s="17">
        <v>1858310000</v>
      </c>
      <c r="AC1522" s="17">
        <v>1863840000</v>
      </c>
      <c r="AD1522" s="17">
        <v>1869110000</v>
      </c>
    </row>
    <row r="1523" spans="1:30" x14ac:dyDescent="0.25">
      <c r="A1523" t="s">
        <v>392</v>
      </c>
      <c r="B1523" t="s">
        <v>626</v>
      </c>
      <c r="C1523" t="s">
        <v>605</v>
      </c>
      <c r="D1523" t="str">
        <f>A1523&amp;VLOOKUP("key_separator", Keys!$B:$C, 2, FALSE)&amp;B1523&amp;VLOOKUP("key_separator", Keys!$B:$C, 2, FALSE)&amp;C1523</f>
        <v>NC|nuclear|production</v>
      </c>
      <c r="E1523" s="17">
        <v>0</v>
      </c>
      <c r="F1523" s="17">
        <v>0</v>
      </c>
      <c r="G1523" s="17">
        <v>0</v>
      </c>
      <c r="H1523" s="17">
        <v>0</v>
      </c>
      <c r="I1523" s="17">
        <v>0</v>
      </c>
      <c r="J1523" s="17">
        <v>0</v>
      </c>
      <c r="K1523" s="17">
        <v>0</v>
      </c>
      <c r="L1523" s="17">
        <v>0</v>
      </c>
      <c r="M1523" s="17">
        <v>0</v>
      </c>
      <c r="N1523" s="17">
        <v>0</v>
      </c>
      <c r="O1523" s="17">
        <v>0</v>
      </c>
      <c r="P1523" s="17">
        <v>0</v>
      </c>
      <c r="Q1523" s="17">
        <v>0</v>
      </c>
      <c r="R1523" s="17">
        <v>0</v>
      </c>
      <c r="S1523" s="17">
        <v>0</v>
      </c>
      <c r="T1523" s="17">
        <v>0</v>
      </c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0</v>
      </c>
      <c r="AB1523" s="17">
        <v>0</v>
      </c>
      <c r="AC1523" s="17">
        <v>0</v>
      </c>
      <c r="AD1523" s="17">
        <v>0</v>
      </c>
    </row>
    <row r="1524" spans="1:30" x14ac:dyDescent="0.25">
      <c r="A1524" t="s">
        <v>392</v>
      </c>
      <c r="B1524" t="s">
        <v>626</v>
      </c>
      <c r="C1524" t="s">
        <v>608</v>
      </c>
      <c r="D1524" t="str">
        <f>A1524&amp;VLOOKUP("key_separator", Keys!$B:$C, 2, FALSE)&amp;B1524&amp;VLOOKUP("key_separator", Keys!$B:$C, 2, FALSE)&amp;C1524</f>
        <v>NC|nuclear|imports</v>
      </c>
      <c r="E1524" s="17">
        <v>449520000000000</v>
      </c>
      <c r="F1524" s="17">
        <v>451097000000000</v>
      </c>
      <c r="G1524" s="17">
        <v>451097000000000</v>
      </c>
      <c r="H1524" s="17">
        <v>451097000000000</v>
      </c>
      <c r="I1524" s="17">
        <v>451097000000000</v>
      </c>
      <c r="J1524" s="17">
        <v>451097000000000</v>
      </c>
      <c r="K1524" s="17">
        <v>451097000000000</v>
      </c>
      <c r="L1524" s="17">
        <v>451097000000000</v>
      </c>
      <c r="M1524" s="17">
        <v>451097000000000</v>
      </c>
      <c r="N1524" s="17">
        <v>451097000000000</v>
      </c>
      <c r="O1524" s="17">
        <v>451097000000000</v>
      </c>
      <c r="P1524" s="17">
        <v>451097000000000</v>
      </c>
      <c r="Q1524" s="17">
        <v>451097000000000</v>
      </c>
      <c r="R1524" s="17">
        <v>451097000000000</v>
      </c>
      <c r="S1524" s="17">
        <v>451097000000000</v>
      </c>
      <c r="T1524" s="17">
        <v>451097000000000</v>
      </c>
      <c r="U1524" s="17">
        <v>451097000000000</v>
      </c>
      <c r="V1524" s="17">
        <v>451097000000000</v>
      </c>
      <c r="W1524" s="17">
        <v>451097000000000</v>
      </c>
      <c r="X1524" s="17">
        <v>451097000000000</v>
      </c>
      <c r="Y1524" s="17">
        <v>451097000000000</v>
      </c>
      <c r="Z1524" s="17">
        <v>451097000000000</v>
      </c>
      <c r="AA1524" s="17">
        <v>451097000000000</v>
      </c>
      <c r="AB1524" s="17">
        <v>451097000000000</v>
      </c>
      <c r="AC1524" s="17">
        <v>451097000000000</v>
      </c>
      <c r="AD1524" s="17">
        <v>451097000000000</v>
      </c>
    </row>
    <row r="1525" spans="1:30" x14ac:dyDescent="0.25">
      <c r="A1525" t="s">
        <v>392</v>
      </c>
      <c r="B1525" t="s">
        <v>626</v>
      </c>
      <c r="C1525" t="s">
        <v>610</v>
      </c>
      <c r="D1525" t="str">
        <f>A1525&amp;VLOOKUP("key_separator", Keys!$B:$C, 2, FALSE)&amp;B1525&amp;VLOOKUP("key_separator", Keys!$B:$C, 2, FALSE)&amp;C1525</f>
        <v>NC|nuclear|exports</v>
      </c>
      <c r="E1525" s="17">
        <v>0</v>
      </c>
      <c r="F1525" s="17">
        <v>0</v>
      </c>
      <c r="G1525" s="17">
        <v>0</v>
      </c>
      <c r="H1525" s="17">
        <v>0</v>
      </c>
      <c r="I1525" s="17">
        <v>0</v>
      </c>
      <c r="J1525" s="17">
        <v>0</v>
      </c>
      <c r="K1525" s="17">
        <v>0</v>
      </c>
      <c r="L1525" s="17">
        <v>0</v>
      </c>
      <c r="M1525" s="17">
        <v>0</v>
      </c>
      <c r="N1525" s="17">
        <v>0</v>
      </c>
      <c r="O1525" s="17">
        <v>0</v>
      </c>
      <c r="P1525" s="17">
        <v>0</v>
      </c>
      <c r="Q1525" s="17">
        <v>0</v>
      </c>
      <c r="R1525" s="17">
        <v>0</v>
      </c>
      <c r="S1525" s="17">
        <v>0</v>
      </c>
      <c r="T1525" s="17">
        <v>0</v>
      </c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0</v>
      </c>
      <c r="AB1525" s="17">
        <v>0</v>
      </c>
      <c r="AC1525" s="17">
        <v>0</v>
      </c>
      <c r="AD1525" s="17">
        <v>0</v>
      </c>
    </row>
    <row r="1526" spans="1:30" x14ac:dyDescent="0.25">
      <c r="A1526" t="s">
        <v>392</v>
      </c>
      <c r="B1526" t="s">
        <v>6630</v>
      </c>
      <c r="C1526" t="s">
        <v>605</v>
      </c>
      <c r="D1526" t="str">
        <f>A1526&amp;VLOOKUP("key_separator", Keys!$B:$C, 2, FALSE)&amp;B1526&amp;VLOOKUP("key_separator", Keys!$B:$C, 2, FALSE)&amp;C1526</f>
        <v>NC|hydro|production</v>
      </c>
      <c r="E1526" s="17">
        <v>0</v>
      </c>
      <c r="F1526" s="17">
        <v>0</v>
      </c>
      <c r="G1526" s="17">
        <v>0</v>
      </c>
      <c r="H1526" s="17">
        <v>0</v>
      </c>
      <c r="I1526" s="17">
        <v>0</v>
      </c>
      <c r="J1526" s="17">
        <v>0</v>
      </c>
      <c r="K1526" s="17">
        <v>0</v>
      </c>
      <c r="L1526" s="17">
        <v>0</v>
      </c>
      <c r="M1526" s="17">
        <v>0</v>
      </c>
      <c r="N1526" s="17">
        <v>0</v>
      </c>
      <c r="O1526" s="17">
        <v>0</v>
      </c>
      <c r="P1526" s="17">
        <v>0</v>
      </c>
      <c r="Q1526" s="17">
        <v>0</v>
      </c>
      <c r="R1526" s="17">
        <v>0</v>
      </c>
      <c r="S1526" s="17">
        <v>0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0</v>
      </c>
      <c r="AB1526" s="17">
        <v>0</v>
      </c>
      <c r="AC1526" s="17">
        <v>0</v>
      </c>
      <c r="AD1526" s="17">
        <v>0</v>
      </c>
    </row>
    <row r="1527" spans="1:30" x14ac:dyDescent="0.25">
      <c r="A1527" t="s">
        <v>392</v>
      </c>
      <c r="B1527" t="s">
        <v>6630</v>
      </c>
      <c r="C1527" t="s">
        <v>608</v>
      </c>
      <c r="D1527" t="str">
        <f>A1527&amp;VLOOKUP("key_separator", Keys!$B:$C, 2, FALSE)&amp;B1527&amp;VLOOKUP("key_separator", Keys!$B:$C, 2, FALSE)&amp;C1527</f>
        <v>NC|hydro|imports</v>
      </c>
      <c r="E1527" s="17">
        <v>0</v>
      </c>
      <c r="F1527" s="17">
        <v>0</v>
      </c>
      <c r="G1527" s="17">
        <v>0</v>
      </c>
      <c r="H1527" s="17">
        <v>0</v>
      </c>
      <c r="I1527" s="17">
        <v>0</v>
      </c>
      <c r="J1527" s="17">
        <v>0</v>
      </c>
      <c r="K1527" s="17">
        <v>0</v>
      </c>
      <c r="L1527" s="17">
        <v>0</v>
      </c>
      <c r="M1527" s="17">
        <v>0</v>
      </c>
      <c r="N1527" s="17">
        <v>0</v>
      </c>
      <c r="O1527" s="17">
        <v>0</v>
      </c>
      <c r="P1527" s="17">
        <v>0</v>
      </c>
      <c r="Q1527" s="17">
        <v>0</v>
      </c>
      <c r="R1527" s="17">
        <v>0</v>
      </c>
      <c r="S1527" s="17">
        <v>0</v>
      </c>
      <c r="T1527" s="17">
        <v>0</v>
      </c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0</v>
      </c>
      <c r="AB1527" s="17">
        <v>0</v>
      </c>
      <c r="AC1527" s="17">
        <v>0</v>
      </c>
      <c r="AD1527" s="17">
        <v>0</v>
      </c>
    </row>
    <row r="1528" spans="1:30" x14ac:dyDescent="0.25">
      <c r="A1528" t="s">
        <v>392</v>
      </c>
      <c r="B1528" t="s">
        <v>6630</v>
      </c>
      <c r="C1528" t="s">
        <v>610</v>
      </c>
      <c r="D1528" t="str">
        <f>A1528&amp;VLOOKUP("key_separator", Keys!$B:$C, 2, FALSE)&amp;B1528&amp;VLOOKUP("key_separator", Keys!$B:$C, 2, FALSE)&amp;C1528</f>
        <v>NC|hydro|exports</v>
      </c>
      <c r="E1528" s="17">
        <v>0</v>
      </c>
      <c r="F1528" s="17">
        <v>0</v>
      </c>
      <c r="G1528" s="17">
        <v>0</v>
      </c>
      <c r="H1528" s="17">
        <v>0</v>
      </c>
      <c r="I1528" s="17">
        <v>0</v>
      </c>
      <c r="J1528" s="17">
        <v>0</v>
      </c>
      <c r="K1528" s="17">
        <v>0</v>
      </c>
      <c r="L1528" s="17">
        <v>0</v>
      </c>
      <c r="M1528" s="17">
        <v>0</v>
      </c>
      <c r="N1528" s="17">
        <v>0</v>
      </c>
      <c r="O1528" s="17">
        <v>0</v>
      </c>
      <c r="P1528" s="17">
        <v>0</v>
      </c>
      <c r="Q1528" s="17">
        <v>0</v>
      </c>
      <c r="R1528" s="17">
        <v>0</v>
      </c>
      <c r="S1528" s="17">
        <v>0</v>
      </c>
      <c r="T1528" s="17">
        <v>0</v>
      </c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0</v>
      </c>
      <c r="AB1528" s="17">
        <v>0</v>
      </c>
      <c r="AC1528" s="17">
        <v>0</v>
      </c>
      <c r="AD1528" s="17">
        <v>0</v>
      </c>
    </row>
    <row r="1529" spans="1:30" x14ac:dyDescent="0.25">
      <c r="A1529" t="s">
        <v>392</v>
      </c>
      <c r="B1529" t="s">
        <v>6631</v>
      </c>
      <c r="C1529" t="s">
        <v>605</v>
      </c>
      <c r="D1529" t="str">
        <f>A1529&amp;VLOOKUP("key_separator", Keys!$B:$C, 2, FALSE)&amp;B1529&amp;VLOOKUP("key_separator", Keys!$B:$C, 2, FALSE)&amp;C1529</f>
        <v>NC|wind|production</v>
      </c>
      <c r="E1529" s="17">
        <v>0</v>
      </c>
      <c r="F1529" s="17">
        <v>0</v>
      </c>
      <c r="G1529" s="17">
        <v>0</v>
      </c>
      <c r="H1529" s="17">
        <v>0</v>
      </c>
      <c r="I1529" s="17">
        <v>0</v>
      </c>
      <c r="J1529" s="17">
        <v>0</v>
      </c>
      <c r="K1529" s="17">
        <v>0</v>
      </c>
      <c r="L1529" s="17">
        <v>0</v>
      </c>
      <c r="M1529" s="17">
        <v>0</v>
      </c>
      <c r="N1529" s="17">
        <v>0</v>
      </c>
      <c r="O1529" s="17">
        <v>0</v>
      </c>
      <c r="P1529" s="17">
        <v>0</v>
      </c>
      <c r="Q1529" s="17">
        <v>0</v>
      </c>
      <c r="R1529" s="17">
        <v>0</v>
      </c>
      <c r="S1529" s="17">
        <v>0</v>
      </c>
      <c r="T1529" s="17">
        <v>0</v>
      </c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0</v>
      </c>
      <c r="AB1529" s="17">
        <v>0</v>
      </c>
      <c r="AC1529" s="17">
        <v>0</v>
      </c>
      <c r="AD1529" s="17">
        <v>0</v>
      </c>
    </row>
    <row r="1530" spans="1:30" x14ac:dyDescent="0.25">
      <c r="A1530" t="s">
        <v>392</v>
      </c>
      <c r="B1530" t="s">
        <v>6631</v>
      </c>
      <c r="C1530" t="s">
        <v>608</v>
      </c>
      <c r="D1530" t="str">
        <f>A1530&amp;VLOOKUP("key_separator", Keys!$B:$C, 2, FALSE)&amp;B1530&amp;VLOOKUP("key_separator", Keys!$B:$C, 2, FALSE)&amp;C1530</f>
        <v>NC|wind|imports</v>
      </c>
      <c r="E1530" s="17">
        <v>0</v>
      </c>
      <c r="F1530" s="17">
        <v>0</v>
      </c>
      <c r="G1530" s="17">
        <v>0</v>
      </c>
      <c r="H1530" s="17">
        <v>0</v>
      </c>
      <c r="I1530" s="17">
        <v>0</v>
      </c>
      <c r="J1530" s="17">
        <v>0</v>
      </c>
      <c r="K1530" s="17">
        <v>0</v>
      </c>
      <c r="L1530" s="17">
        <v>0</v>
      </c>
      <c r="M1530" s="17">
        <v>0</v>
      </c>
      <c r="N1530" s="17">
        <v>0</v>
      </c>
      <c r="O1530" s="17">
        <v>0</v>
      </c>
      <c r="P1530" s="17">
        <v>0</v>
      </c>
      <c r="Q1530" s="17">
        <v>0</v>
      </c>
      <c r="R1530" s="17">
        <v>0</v>
      </c>
      <c r="S1530" s="17">
        <v>0</v>
      </c>
      <c r="T1530" s="17">
        <v>0</v>
      </c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0</v>
      </c>
      <c r="AB1530" s="17">
        <v>0</v>
      </c>
      <c r="AC1530" s="17">
        <v>0</v>
      </c>
      <c r="AD1530" s="17">
        <v>0</v>
      </c>
    </row>
    <row r="1531" spans="1:30" x14ac:dyDescent="0.25">
      <c r="A1531" t="s">
        <v>392</v>
      </c>
      <c r="B1531" t="s">
        <v>6631</v>
      </c>
      <c r="C1531" t="s">
        <v>610</v>
      </c>
      <c r="D1531" t="str">
        <f>A1531&amp;VLOOKUP("key_separator", Keys!$B:$C, 2, FALSE)&amp;B1531&amp;VLOOKUP("key_separator", Keys!$B:$C, 2, FALSE)&amp;C1531</f>
        <v>NC|wind|exports</v>
      </c>
      <c r="E1531" s="17">
        <v>0</v>
      </c>
      <c r="F1531" s="17">
        <v>0</v>
      </c>
      <c r="G1531" s="17">
        <v>0</v>
      </c>
      <c r="H1531" s="17">
        <v>0</v>
      </c>
      <c r="I1531" s="17">
        <v>0</v>
      </c>
      <c r="J1531" s="17">
        <v>0</v>
      </c>
      <c r="K1531" s="17">
        <v>0</v>
      </c>
      <c r="L1531" s="17">
        <v>0</v>
      </c>
      <c r="M1531" s="17">
        <v>0</v>
      </c>
      <c r="N1531" s="17">
        <v>0</v>
      </c>
      <c r="O1531" s="17">
        <v>0</v>
      </c>
      <c r="P1531" s="17">
        <v>0</v>
      </c>
      <c r="Q1531" s="17">
        <v>0</v>
      </c>
      <c r="R1531" s="17">
        <v>0</v>
      </c>
      <c r="S1531" s="17">
        <v>0</v>
      </c>
      <c r="T1531" s="17">
        <v>0</v>
      </c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0</v>
      </c>
      <c r="AB1531" s="17">
        <v>0</v>
      </c>
      <c r="AC1531" s="17">
        <v>0</v>
      </c>
      <c r="AD1531" s="17">
        <v>0</v>
      </c>
    </row>
    <row r="1532" spans="1:30" x14ac:dyDescent="0.25">
      <c r="A1532" t="s">
        <v>392</v>
      </c>
      <c r="B1532" t="s">
        <v>6632</v>
      </c>
      <c r="C1532" t="s">
        <v>605</v>
      </c>
      <c r="D1532" t="str">
        <f>A1532&amp;VLOOKUP("key_separator", Keys!$B:$C, 2, FALSE)&amp;B1532&amp;VLOOKUP("key_separator", Keys!$B:$C, 2, FALSE)&amp;C1532</f>
        <v>NC|solar|production</v>
      </c>
      <c r="E1532" s="17">
        <v>0</v>
      </c>
      <c r="F1532" s="17">
        <v>0</v>
      </c>
      <c r="G1532" s="17">
        <v>0</v>
      </c>
      <c r="H1532" s="17">
        <v>0</v>
      </c>
      <c r="I1532" s="17">
        <v>0</v>
      </c>
      <c r="J1532" s="17">
        <v>0</v>
      </c>
      <c r="K1532" s="17">
        <v>0</v>
      </c>
      <c r="L1532" s="17">
        <v>0</v>
      </c>
      <c r="M1532" s="17">
        <v>0</v>
      </c>
      <c r="N1532" s="17">
        <v>0</v>
      </c>
      <c r="O1532" s="17">
        <v>0</v>
      </c>
      <c r="P1532" s="17">
        <v>0</v>
      </c>
      <c r="Q1532" s="17">
        <v>0</v>
      </c>
      <c r="R1532" s="17">
        <v>0</v>
      </c>
      <c r="S1532" s="17">
        <v>0</v>
      </c>
      <c r="T1532" s="17">
        <v>0</v>
      </c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0</v>
      </c>
      <c r="AB1532" s="17">
        <v>0</v>
      </c>
      <c r="AC1532" s="17">
        <v>0</v>
      </c>
      <c r="AD1532" s="17">
        <v>0</v>
      </c>
    </row>
    <row r="1533" spans="1:30" x14ac:dyDescent="0.25">
      <c r="A1533" t="s">
        <v>392</v>
      </c>
      <c r="B1533" t="s">
        <v>6632</v>
      </c>
      <c r="C1533" t="s">
        <v>608</v>
      </c>
      <c r="D1533" t="str">
        <f>A1533&amp;VLOOKUP("key_separator", Keys!$B:$C, 2, FALSE)&amp;B1533&amp;VLOOKUP("key_separator", Keys!$B:$C, 2, FALSE)&amp;C1533</f>
        <v>NC|solar|imports</v>
      </c>
      <c r="E1533" s="17">
        <v>0</v>
      </c>
      <c r="F1533" s="17">
        <v>0</v>
      </c>
      <c r="G1533" s="17">
        <v>0</v>
      </c>
      <c r="H1533" s="17">
        <v>0</v>
      </c>
      <c r="I1533" s="17">
        <v>0</v>
      </c>
      <c r="J1533" s="17">
        <v>0</v>
      </c>
      <c r="K1533" s="17">
        <v>0</v>
      </c>
      <c r="L1533" s="17">
        <v>0</v>
      </c>
      <c r="M1533" s="17">
        <v>0</v>
      </c>
      <c r="N1533" s="17">
        <v>0</v>
      </c>
      <c r="O1533" s="17">
        <v>0</v>
      </c>
      <c r="P1533" s="17">
        <v>0</v>
      </c>
      <c r="Q1533" s="17">
        <v>0</v>
      </c>
      <c r="R1533" s="17">
        <v>0</v>
      </c>
      <c r="S1533" s="17">
        <v>0</v>
      </c>
      <c r="T1533" s="17">
        <v>0</v>
      </c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0</v>
      </c>
      <c r="AB1533" s="17">
        <v>0</v>
      </c>
      <c r="AC1533" s="17">
        <v>0</v>
      </c>
      <c r="AD1533" s="17">
        <v>0</v>
      </c>
    </row>
    <row r="1534" spans="1:30" x14ac:dyDescent="0.25">
      <c r="A1534" t="s">
        <v>392</v>
      </c>
      <c r="B1534" t="s">
        <v>6632</v>
      </c>
      <c r="C1534" t="s">
        <v>610</v>
      </c>
      <c r="D1534" t="str">
        <f>A1534&amp;VLOOKUP("key_separator", Keys!$B:$C, 2, FALSE)&amp;B1534&amp;VLOOKUP("key_separator", Keys!$B:$C, 2, FALSE)&amp;C1534</f>
        <v>NC|solar|exports</v>
      </c>
      <c r="E1534" s="17">
        <v>0</v>
      </c>
      <c r="F1534" s="17">
        <v>0</v>
      </c>
      <c r="G1534" s="17">
        <v>0</v>
      </c>
      <c r="H1534" s="17">
        <v>0</v>
      </c>
      <c r="I1534" s="17">
        <v>0</v>
      </c>
      <c r="J1534" s="17">
        <v>0</v>
      </c>
      <c r="K1534" s="17">
        <v>0</v>
      </c>
      <c r="L1534" s="17">
        <v>0</v>
      </c>
      <c r="M1534" s="17">
        <v>0</v>
      </c>
      <c r="N1534" s="17">
        <v>0</v>
      </c>
      <c r="O1534" s="17">
        <v>0</v>
      </c>
      <c r="P1534" s="17">
        <v>0</v>
      </c>
      <c r="Q1534" s="17">
        <v>0</v>
      </c>
      <c r="R1534" s="17">
        <v>0</v>
      </c>
      <c r="S1534" s="17">
        <v>0</v>
      </c>
      <c r="T1534" s="17">
        <v>0</v>
      </c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0</v>
      </c>
      <c r="AB1534" s="17">
        <v>0</v>
      </c>
      <c r="AC1534" s="17">
        <v>0</v>
      </c>
      <c r="AD1534" s="17">
        <v>0</v>
      </c>
    </row>
    <row r="1535" spans="1:30" x14ac:dyDescent="0.25">
      <c r="A1535" t="s">
        <v>392</v>
      </c>
      <c r="B1535" t="s">
        <v>6615</v>
      </c>
      <c r="C1535" t="s">
        <v>605</v>
      </c>
      <c r="D1535" t="str">
        <f>A1535&amp;VLOOKUP("key_separator", Keys!$B:$C, 2, FALSE)&amp;B1535&amp;VLOOKUP("key_separator", Keys!$B:$C, 2, FALSE)&amp;C1535</f>
        <v>NC|biomass|production</v>
      </c>
      <c r="E1535" s="17">
        <v>34205100000000</v>
      </c>
      <c r="F1535" s="17">
        <v>34205100000000</v>
      </c>
      <c r="G1535" s="17">
        <v>34205100000000</v>
      </c>
      <c r="H1535" s="17">
        <v>34205100000000</v>
      </c>
      <c r="I1535" s="17">
        <v>34205100000000</v>
      </c>
      <c r="J1535" s="17">
        <v>34205100000000</v>
      </c>
      <c r="K1535" s="17">
        <v>34205100000000</v>
      </c>
      <c r="L1535" s="17">
        <v>34205100000000</v>
      </c>
      <c r="M1535" s="17">
        <v>34205100000000</v>
      </c>
      <c r="N1535" s="17">
        <v>34205100000000</v>
      </c>
      <c r="O1535" s="17">
        <v>34205100000000</v>
      </c>
      <c r="P1535" s="17">
        <v>34205100000000</v>
      </c>
      <c r="Q1535" s="17">
        <v>34205100000000</v>
      </c>
      <c r="R1535" s="17">
        <v>34205100000000</v>
      </c>
      <c r="S1535" s="17">
        <v>34205100000000</v>
      </c>
      <c r="T1535" s="17">
        <v>34205100000000</v>
      </c>
      <c r="U1535" s="17">
        <v>34205100000000</v>
      </c>
      <c r="V1535" s="17">
        <v>34205100000000</v>
      </c>
      <c r="W1535" s="17">
        <v>34205100000000</v>
      </c>
      <c r="X1535" s="17">
        <v>34205100000000</v>
      </c>
      <c r="Y1535" s="17">
        <v>34205100000000</v>
      </c>
      <c r="Z1535" s="17">
        <v>34205100000000</v>
      </c>
      <c r="AA1535" s="17">
        <v>34205100000000</v>
      </c>
      <c r="AB1535" s="17">
        <v>34205100000000</v>
      </c>
      <c r="AC1535" s="17">
        <v>34205100000000</v>
      </c>
      <c r="AD1535" s="17">
        <v>34205100000000</v>
      </c>
    </row>
    <row r="1536" spans="1:30" x14ac:dyDescent="0.25">
      <c r="A1536" t="s">
        <v>392</v>
      </c>
      <c r="B1536" t="s">
        <v>6615</v>
      </c>
      <c r="C1536" t="s">
        <v>608</v>
      </c>
      <c r="D1536" t="str">
        <f>A1536&amp;VLOOKUP("key_separator", Keys!$B:$C, 2, FALSE)&amp;B1536&amp;VLOOKUP("key_separator", Keys!$B:$C, 2, FALSE)&amp;C1536</f>
        <v>NC|biomass|imports</v>
      </c>
      <c r="E1536" s="17">
        <v>50248500000000</v>
      </c>
      <c r="F1536" s="17">
        <v>56411300000000</v>
      </c>
      <c r="G1536" s="17">
        <v>54088400000000</v>
      </c>
      <c r="H1536" s="17">
        <v>52435600000000</v>
      </c>
      <c r="I1536" s="17">
        <v>51039600000000</v>
      </c>
      <c r="J1536" s="17">
        <v>49355900000000</v>
      </c>
      <c r="K1536" s="17">
        <v>47858700000000</v>
      </c>
      <c r="L1536" s="17">
        <v>47098000000000</v>
      </c>
      <c r="M1536" s="17">
        <v>46909400000000</v>
      </c>
      <c r="N1536" s="17">
        <v>47040400000000</v>
      </c>
      <c r="O1536" s="17">
        <v>47251500000000</v>
      </c>
      <c r="P1536" s="17">
        <v>47667800000000</v>
      </c>
      <c r="Q1536" s="17">
        <v>48525500000000</v>
      </c>
      <c r="R1536" s="17">
        <v>49963000000000</v>
      </c>
      <c r="S1536" s="17">
        <v>51369100000000</v>
      </c>
      <c r="T1536" s="17">
        <v>52958500000000</v>
      </c>
      <c r="U1536" s="17">
        <v>54366300000000</v>
      </c>
      <c r="V1536" s="17">
        <v>56295700000000</v>
      </c>
      <c r="W1536" s="17">
        <v>58195700000000</v>
      </c>
      <c r="X1536" s="17">
        <v>60367100000000</v>
      </c>
      <c r="Y1536" s="17">
        <v>63091000000000</v>
      </c>
      <c r="Z1536" s="17">
        <v>65918300000000</v>
      </c>
      <c r="AA1536" s="17">
        <v>68968300000000</v>
      </c>
      <c r="AB1536" s="17">
        <v>71875600000000</v>
      </c>
      <c r="AC1536" s="17">
        <v>75303700000000</v>
      </c>
      <c r="AD1536" s="17">
        <v>78730600000000</v>
      </c>
    </row>
    <row r="1537" spans="1:30" x14ac:dyDescent="0.25">
      <c r="A1537" t="s">
        <v>392</v>
      </c>
      <c r="B1537" t="s">
        <v>6615</v>
      </c>
      <c r="C1537" t="s">
        <v>610</v>
      </c>
      <c r="D1537" t="str">
        <f>A1537&amp;VLOOKUP("key_separator", Keys!$B:$C, 2, FALSE)&amp;B1537&amp;VLOOKUP("key_separator", Keys!$B:$C, 2, FALSE)&amp;C1537</f>
        <v>NC|biomass|exports</v>
      </c>
      <c r="E1537" s="17">
        <v>0</v>
      </c>
      <c r="F1537" s="17">
        <v>0</v>
      </c>
      <c r="G1537" s="17">
        <v>0</v>
      </c>
      <c r="H1537" s="17">
        <v>0</v>
      </c>
      <c r="I1537" s="17">
        <v>0</v>
      </c>
      <c r="J1537" s="17">
        <v>0</v>
      </c>
      <c r="K1537" s="17">
        <v>0</v>
      </c>
      <c r="L1537" s="17">
        <v>0</v>
      </c>
      <c r="M1537" s="17">
        <v>0</v>
      </c>
      <c r="N1537" s="17">
        <v>0</v>
      </c>
      <c r="O1537" s="17">
        <v>0</v>
      </c>
      <c r="P1537" s="17">
        <v>0</v>
      </c>
      <c r="Q1537" s="17">
        <v>0</v>
      </c>
      <c r="R1537" s="17">
        <v>0</v>
      </c>
      <c r="S1537" s="17">
        <v>0</v>
      </c>
      <c r="T1537" s="17">
        <v>0</v>
      </c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0</v>
      </c>
      <c r="AB1537" s="17">
        <v>0</v>
      </c>
      <c r="AC1537" s="17">
        <v>0</v>
      </c>
      <c r="AD1537" s="17">
        <v>0</v>
      </c>
    </row>
    <row r="1538" spans="1:30" x14ac:dyDescent="0.25">
      <c r="A1538" t="s">
        <v>392</v>
      </c>
      <c r="B1538" t="s">
        <v>6616</v>
      </c>
      <c r="C1538" t="s">
        <v>605</v>
      </c>
      <c r="D1538" t="str">
        <f>A1538&amp;VLOOKUP("key_separator", Keys!$B:$C, 2, FALSE)&amp;B1538&amp;VLOOKUP("key_separator", Keys!$B:$C, 2, FALSE)&amp;C1538</f>
        <v>NC|petroleum gasoline|production</v>
      </c>
      <c r="E1538" s="17">
        <v>0</v>
      </c>
      <c r="F1538" s="17">
        <v>0</v>
      </c>
      <c r="G1538" s="17">
        <v>0</v>
      </c>
      <c r="H1538" s="17">
        <v>0</v>
      </c>
      <c r="I1538" s="17">
        <v>0</v>
      </c>
      <c r="J1538" s="17">
        <v>0</v>
      </c>
      <c r="K1538" s="17">
        <v>0</v>
      </c>
      <c r="L1538" s="17">
        <v>0</v>
      </c>
      <c r="M1538" s="17">
        <v>0</v>
      </c>
      <c r="N1538" s="17">
        <v>0</v>
      </c>
      <c r="O1538" s="17">
        <v>0</v>
      </c>
      <c r="P1538" s="17">
        <v>0</v>
      </c>
      <c r="Q1538" s="17">
        <v>0</v>
      </c>
      <c r="R1538" s="17">
        <v>0</v>
      </c>
      <c r="S1538" s="17">
        <v>0</v>
      </c>
      <c r="T1538" s="17">
        <v>0</v>
      </c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0</v>
      </c>
      <c r="AB1538" s="17">
        <v>0</v>
      </c>
      <c r="AC1538" s="17">
        <v>0</v>
      </c>
      <c r="AD1538" s="17">
        <v>0</v>
      </c>
    </row>
    <row r="1539" spans="1:30" x14ac:dyDescent="0.25">
      <c r="A1539" t="s">
        <v>392</v>
      </c>
      <c r="B1539" t="s">
        <v>6616</v>
      </c>
      <c r="C1539" t="s">
        <v>608</v>
      </c>
      <c r="D1539" t="str">
        <f>A1539&amp;VLOOKUP("key_separator", Keys!$B:$C, 2, FALSE)&amp;B1539&amp;VLOOKUP("key_separator", Keys!$B:$C, 2, FALSE)&amp;C1539</f>
        <v>NC|petroleum gasoline|imports</v>
      </c>
      <c r="E1539" s="17">
        <v>553965000000000</v>
      </c>
      <c r="F1539" s="17">
        <v>543731000000000</v>
      </c>
      <c r="G1539" s="17">
        <v>534092000000000</v>
      </c>
      <c r="H1539" s="17">
        <v>522786000000000</v>
      </c>
      <c r="I1539" s="17">
        <v>511561000000000</v>
      </c>
      <c r="J1539" s="17">
        <v>500153000000000</v>
      </c>
      <c r="K1539" s="17">
        <v>491759000000000</v>
      </c>
      <c r="L1539" s="17">
        <v>483273000000000</v>
      </c>
      <c r="M1539" s="17">
        <v>473719000000000</v>
      </c>
      <c r="N1539" s="17">
        <v>464010000000000</v>
      </c>
      <c r="O1539" s="17">
        <v>453382000000000</v>
      </c>
      <c r="P1539" s="17">
        <v>442582000000000</v>
      </c>
      <c r="Q1539" s="17">
        <v>431587000000000</v>
      </c>
      <c r="R1539" s="17">
        <v>420203000000000</v>
      </c>
      <c r="S1539" s="17">
        <v>408170000000000</v>
      </c>
      <c r="T1539" s="17">
        <v>395634000000000</v>
      </c>
      <c r="U1539" s="17">
        <v>382447000000000</v>
      </c>
      <c r="V1539" s="17">
        <v>371839000000000</v>
      </c>
      <c r="W1539" s="17">
        <v>360892000000000</v>
      </c>
      <c r="X1539" s="17">
        <v>350097000000000</v>
      </c>
      <c r="Y1539" s="17">
        <v>339432000000000</v>
      </c>
      <c r="Z1539" s="17">
        <v>329004000000000</v>
      </c>
      <c r="AA1539" s="17">
        <v>318637000000000</v>
      </c>
      <c r="AB1539" s="17">
        <v>308728000000000</v>
      </c>
      <c r="AC1539" s="17">
        <v>299266000000000</v>
      </c>
      <c r="AD1539" s="17">
        <v>290506000000000</v>
      </c>
    </row>
    <row r="1540" spans="1:30" x14ac:dyDescent="0.25">
      <c r="A1540" t="s">
        <v>392</v>
      </c>
      <c r="B1540" t="s">
        <v>6616</v>
      </c>
      <c r="C1540" t="s">
        <v>610</v>
      </c>
      <c r="D1540" t="str">
        <f>A1540&amp;VLOOKUP("key_separator", Keys!$B:$C, 2, FALSE)&amp;B1540&amp;VLOOKUP("key_separator", Keys!$B:$C, 2, FALSE)&amp;C1540</f>
        <v>NC|petroleum gasoline|exports</v>
      </c>
      <c r="E1540" s="17">
        <v>0</v>
      </c>
      <c r="F1540" s="17">
        <v>0</v>
      </c>
      <c r="G1540" s="17">
        <v>0</v>
      </c>
      <c r="H1540" s="17">
        <v>0</v>
      </c>
      <c r="I1540" s="17">
        <v>0</v>
      </c>
      <c r="J1540" s="17">
        <v>0</v>
      </c>
      <c r="K1540" s="17">
        <v>0</v>
      </c>
      <c r="L1540" s="17">
        <v>0</v>
      </c>
      <c r="M1540" s="17">
        <v>0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7">
        <v>0</v>
      </c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0</v>
      </c>
      <c r="AB1540" s="17">
        <v>0</v>
      </c>
      <c r="AC1540" s="17">
        <v>0</v>
      </c>
      <c r="AD1540" s="17">
        <v>0</v>
      </c>
    </row>
    <row r="1541" spans="1:30" x14ac:dyDescent="0.25">
      <c r="A1541" t="s">
        <v>392</v>
      </c>
      <c r="B1541" t="s">
        <v>6617</v>
      </c>
      <c r="C1541" t="s">
        <v>605</v>
      </c>
      <c r="D1541" t="str">
        <f>A1541&amp;VLOOKUP("key_separator", Keys!$B:$C, 2, FALSE)&amp;B1541&amp;VLOOKUP("key_separator", Keys!$B:$C, 2, FALSE)&amp;C1541</f>
        <v>NC|petroleum diesel|production</v>
      </c>
      <c r="E1541" s="17">
        <v>0</v>
      </c>
      <c r="F1541" s="17">
        <v>0</v>
      </c>
      <c r="G1541" s="17">
        <v>0</v>
      </c>
      <c r="H1541" s="17">
        <v>0</v>
      </c>
      <c r="I1541" s="17">
        <v>0</v>
      </c>
      <c r="J1541" s="17">
        <v>0</v>
      </c>
      <c r="K1541" s="17">
        <v>0</v>
      </c>
      <c r="L1541" s="17">
        <v>0</v>
      </c>
      <c r="M1541" s="17">
        <v>0</v>
      </c>
      <c r="N1541" s="17">
        <v>0</v>
      </c>
      <c r="O1541" s="17">
        <v>0</v>
      </c>
      <c r="P1541" s="17">
        <v>0</v>
      </c>
      <c r="Q1541" s="17">
        <v>0</v>
      </c>
      <c r="R1541" s="17">
        <v>0</v>
      </c>
      <c r="S1541" s="17">
        <v>0</v>
      </c>
      <c r="T1541" s="17">
        <v>0</v>
      </c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0</v>
      </c>
      <c r="AB1541" s="17">
        <v>0</v>
      </c>
      <c r="AC1541" s="17">
        <v>0</v>
      </c>
      <c r="AD1541" s="17">
        <v>0</v>
      </c>
    </row>
    <row r="1542" spans="1:30" x14ac:dyDescent="0.25">
      <c r="A1542" t="s">
        <v>392</v>
      </c>
      <c r="B1542" t="s">
        <v>6617</v>
      </c>
      <c r="C1542" t="s">
        <v>608</v>
      </c>
      <c r="D1542" t="str">
        <f>A1542&amp;VLOOKUP("key_separator", Keys!$B:$C, 2, FALSE)&amp;B1542&amp;VLOOKUP("key_separator", Keys!$B:$C, 2, FALSE)&amp;C1542</f>
        <v>NC|petroleum diesel|imports</v>
      </c>
      <c r="E1542" s="17">
        <v>214363000000000</v>
      </c>
      <c r="F1542" s="17">
        <v>214090000000000</v>
      </c>
      <c r="G1542" s="17">
        <v>215958000000000</v>
      </c>
      <c r="H1542" s="17">
        <v>216997000000000</v>
      </c>
      <c r="I1542" s="17">
        <v>217413000000000</v>
      </c>
      <c r="J1542" s="17">
        <v>218118000000000</v>
      </c>
      <c r="K1542" s="17">
        <v>219165000000000</v>
      </c>
      <c r="L1542" s="17">
        <v>220211000000000</v>
      </c>
      <c r="M1542" s="17">
        <v>220839000000000</v>
      </c>
      <c r="N1542" s="17">
        <v>221169000000000</v>
      </c>
      <c r="O1542" s="17">
        <v>221430000000000</v>
      </c>
      <c r="P1542" s="17">
        <v>221403000000000</v>
      </c>
      <c r="Q1542" s="17">
        <v>220916000000000</v>
      </c>
      <c r="R1542" s="17">
        <v>220613000000000</v>
      </c>
      <c r="S1542" s="17">
        <v>220103000000000</v>
      </c>
      <c r="T1542" s="17">
        <v>219708000000000</v>
      </c>
      <c r="U1542" s="17">
        <v>219116000000000</v>
      </c>
      <c r="V1542" s="17">
        <v>217606000000000</v>
      </c>
      <c r="W1542" s="17">
        <v>215933000000000</v>
      </c>
      <c r="X1542" s="17">
        <v>214341000000000</v>
      </c>
      <c r="Y1542" s="17">
        <v>213339000000000</v>
      </c>
      <c r="Z1542" s="17">
        <v>212444000000000</v>
      </c>
      <c r="AA1542" s="17">
        <v>211659000000000</v>
      </c>
      <c r="AB1542" s="17">
        <v>210727000000000</v>
      </c>
      <c r="AC1542" s="17">
        <v>209850000000000</v>
      </c>
      <c r="AD1542" s="17">
        <v>209080000000000</v>
      </c>
    </row>
    <row r="1543" spans="1:30" x14ac:dyDescent="0.25">
      <c r="A1543" t="s">
        <v>392</v>
      </c>
      <c r="B1543" t="s">
        <v>6617</v>
      </c>
      <c r="C1543" t="s">
        <v>610</v>
      </c>
      <c r="D1543" t="str">
        <f>A1543&amp;VLOOKUP("key_separator", Keys!$B:$C, 2, FALSE)&amp;B1543&amp;VLOOKUP("key_separator", Keys!$B:$C, 2, FALSE)&amp;C1543</f>
        <v>NC|petroleum diesel|exports</v>
      </c>
      <c r="E1543" s="17">
        <v>0</v>
      </c>
      <c r="F1543" s="17">
        <v>0</v>
      </c>
      <c r="G1543" s="17">
        <v>0</v>
      </c>
      <c r="H1543" s="17">
        <v>0</v>
      </c>
      <c r="I1543" s="17">
        <v>0</v>
      </c>
      <c r="J1543" s="17">
        <v>0</v>
      </c>
      <c r="K1543" s="17">
        <v>0</v>
      </c>
      <c r="L1543" s="17">
        <v>0</v>
      </c>
      <c r="M1543" s="17">
        <v>0</v>
      </c>
      <c r="N1543" s="17">
        <v>0</v>
      </c>
      <c r="O1543" s="17">
        <v>0</v>
      </c>
      <c r="P1543" s="17">
        <v>0</v>
      </c>
      <c r="Q1543" s="17">
        <v>0</v>
      </c>
      <c r="R1543" s="17">
        <v>0</v>
      </c>
      <c r="S1543" s="17">
        <v>0</v>
      </c>
      <c r="T1543" s="17">
        <v>0</v>
      </c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0</v>
      </c>
      <c r="AB1543" s="17">
        <v>0</v>
      </c>
      <c r="AC1543" s="17">
        <v>0</v>
      </c>
      <c r="AD1543" s="17">
        <v>0</v>
      </c>
    </row>
    <row r="1544" spans="1:30" x14ac:dyDescent="0.25">
      <c r="A1544" t="s">
        <v>392</v>
      </c>
      <c r="B1544" t="s">
        <v>542</v>
      </c>
      <c r="C1544" t="s">
        <v>605</v>
      </c>
      <c r="D1544" t="str">
        <f>A1544&amp;VLOOKUP("key_separator", Keys!$B:$C, 2, FALSE)&amp;B1544&amp;VLOOKUP("key_separator", Keys!$B:$C, 2, FALSE)&amp;C1544</f>
        <v>NC|biofuel gasoline|production</v>
      </c>
      <c r="E1544" s="17">
        <v>0</v>
      </c>
      <c r="F1544" s="17">
        <v>0</v>
      </c>
      <c r="G1544" s="17">
        <v>0</v>
      </c>
      <c r="H1544" s="17">
        <v>0</v>
      </c>
      <c r="I1544" s="17">
        <v>0</v>
      </c>
      <c r="J1544" s="17">
        <v>0</v>
      </c>
      <c r="K1544" s="17">
        <v>0</v>
      </c>
      <c r="L1544" s="17">
        <v>0</v>
      </c>
      <c r="M1544" s="17">
        <v>0</v>
      </c>
      <c r="N1544" s="17">
        <v>0</v>
      </c>
      <c r="O1544" s="17">
        <v>0</v>
      </c>
      <c r="P1544" s="17">
        <v>0</v>
      </c>
      <c r="Q1544" s="17">
        <v>0</v>
      </c>
      <c r="R1544" s="17">
        <v>0</v>
      </c>
      <c r="S1544" s="17">
        <v>0</v>
      </c>
      <c r="T1544" s="17">
        <v>0</v>
      </c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0</v>
      </c>
      <c r="AB1544" s="17">
        <v>0</v>
      </c>
      <c r="AC1544" s="17">
        <v>0</v>
      </c>
      <c r="AD1544" s="17">
        <v>0</v>
      </c>
    </row>
    <row r="1545" spans="1:30" x14ac:dyDescent="0.25">
      <c r="A1545" t="s">
        <v>392</v>
      </c>
      <c r="B1545" t="s">
        <v>542</v>
      </c>
      <c r="C1545" t="s">
        <v>608</v>
      </c>
      <c r="D1545" t="str">
        <f>A1545&amp;VLOOKUP("key_separator", Keys!$B:$C, 2, FALSE)&amp;B1545&amp;VLOOKUP("key_separator", Keys!$B:$C, 2, FALSE)&amp;C1545</f>
        <v>NC|biofuel gasoline|imports</v>
      </c>
      <c r="E1545" s="17">
        <v>38082900000000</v>
      </c>
      <c r="F1545" s="17">
        <v>37386500000000</v>
      </c>
      <c r="G1545" s="17">
        <v>36734500000000</v>
      </c>
      <c r="H1545" s="17">
        <v>35968300000000</v>
      </c>
      <c r="I1545" s="17">
        <v>35206300000000</v>
      </c>
      <c r="J1545" s="17">
        <v>34430100000000</v>
      </c>
      <c r="K1545" s="17">
        <v>33861000000000</v>
      </c>
      <c r="L1545" s="17">
        <v>33284700000000</v>
      </c>
      <c r="M1545" s="17">
        <v>32633500000000</v>
      </c>
      <c r="N1545" s="17">
        <v>31971200000000</v>
      </c>
      <c r="O1545" s="17">
        <v>31244500000000</v>
      </c>
      <c r="P1545" s="17">
        <v>30507000000000</v>
      </c>
      <c r="Q1545" s="17">
        <v>29755700000000</v>
      </c>
      <c r="R1545" s="17">
        <v>28977500000000</v>
      </c>
      <c r="S1545" s="17">
        <v>28154000000000</v>
      </c>
      <c r="T1545" s="17">
        <v>27295700000000</v>
      </c>
      <c r="U1545" s="17">
        <v>26392100000000</v>
      </c>
      <c r="V1545" s="17">
        <v>25668200000000</v>
      </c>
      <c r="W1545" s="17">
        <v>24920500000000</v>
      </c>
      <c r="X1545" s="17">
        <v>24183500000000</v>
      </c>
      <c r="Y1545" s="17">
        <v>23455500000000</v>
      </c>
      <c r="Z1545" s="17">
        <v>22744200000000</v>
      </c>
      <c r="AA1545" s="17">
        <v>22037100000000</v>
      </c>
      <c r="AB1545" s="17">
        <v>21361900000000</v>
      </c>
      <c r="AC1545" s="17">
        <v>20717800000000</v>
      </c>
      <c r="AD1545" s="17">
        <v>20122500000000</v>
      </c>
    </row>
    <row r="1546" spans="1:30" x14ac:dyDescent="0.25">
      <c r="A1546" t="s">
        <v>392</v>
      </c>
      <c r="B1546" t="s">
        <v>542</v>
      </c>
      <c r="C1546" t="s">
        <v>610</v>
      </c>
      <c r="D1546" t="str">
        <f>A1546&amp;VLOOKUP("key_separator", Keys!$B:$C, 2, FALSE)&amp;B1546&amp;VLOOKUP("key_separator", Keys!$B:$C, 2, FALSE)&amp;C1546</f>
        <v>NC|biofuel gasoline|exports</v>
      </c>
      <c r="E1546" s="17">
        <v>0</v>
      </c>
      <c r="F1546" s="17">
        <v>0</v>
      </c>
      <c r="G1546" s="17">
        <v>0</v>
      </c>
      <c r="H1546" s="17">
        <v>0</v>
      </c>
      <c r="I1546" s="17">
        <v>0</v>
      </c>
      <c r="J1546" s="17">
        <v>0</v>
      </c>
      <c r="K1546" s="17">
        <v>0</v>
      </c>
      <c r="L1546" s="17">
        <v>0</v>
      </c>
      <c r="M1546" s="17">
        <v>0</v>
      </c>
      <c r="N1546" s="17">
        <v>0</v>
      </c>
      <c r="O1546" s="17">
        <v>0</v>
      </c>
      <c r="P1546" s="17">
        <v>0</v>
      </c>
      <c r="Q1546" s="17">
        <v>0</v>
      </c>
      <c r="R1546" s="17">
        <v>0</v>
      </c>
      <c r="S1546" s="17">
        <v>0</v>
      </c>
      <c r="T1546" s="17">
        <v>0</v>
      </c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0</v>
      </c>
      <c r="AB1546" s="17">
        <v>0</v>
      </c>
      <c r="AC1546" s="17">
        <v>0</v>
      </c>
      <c r="AD1546" s="17">
        <v>0</v>
      </c>
    </row>
    <row r="1547" spans="1:30" x14ac:dyDescent="0.25">
      <c r="A1547" t="s">
        <v>392</v>
      </c>
      <c r="B1547" t="s">
        <v>545</v>
      </c>
      <c r="C1547" t="s">
        <v>605</v>
      </c>
      <c r="D1547" t="str">
        <f>A1547&amp;VLOOKUP("key_separator", Keys!$B:$C, 2, FALSE)&amp;B1547&amp;VLOOKUP("key_separator", Keys!$B:$C, 2, FALSE)&amp;C1547</f>
        <v>NC|biofuel diesel|production</v>
      </c>
      <c r="E1547" s="17">
        <v>610941000000</v>
      </c>
      <c r="F1547" s="17">
        <v>725714000000</v>
      </c>
      <c r="G1547" s="17">
        <v>697776000000</v>
      </c>
      <c r="H1547" s="17">
        <v>718082000000</v>
      </c>
      <c r="I1547" s="17">
        <v>727723000000</v>
      </c>
      <c r="J1547" s="17">
        <v>603986000000</v>
      </c>
      <c r="K1547" s="17">
        <v>632163000000</v>
      </c>
      <c r="L1547" s="17">
        <v>644486000000</v>
      </c>
      <c r="M1547" s="17">
        <v>673709000000</v>
      </c>
      <c r="N1547" s="17">
        <v>685269000000</v>
      </c>
      <c r="O1547" s="17">
        <v>694976000000</v>
      </c>
      <c r="P1547" s="17">
        <v>652886000000</v>
      </c>
      <c r="Q1547" s="17">
        <v>683360000000</v>
      </c>
      <c r="R1547" s="17">
        <v>676818000000</v>
      </c>
      <c r="S1547" s="17">
        <v>666570000000</v>
      </c>
      <c r="T1547" s="17">
        <v>656136000000</v>
      </c>
      <c r="U1547" s="17">
        <v>644613000000</v>
      </c>
      <c r="V1547" s="17">
        <v>633179000000</v>
      </c>
      <c r="W1547" s="17">
        <v>621235000000</v>
      </c>
      <c r="X1547" s="17">
        <v>608772000000</v>
      </c>
      <c r="Y1547" s="17">
        <v>595779000000</v>
      </c>
      <c r="Z1547" s="17">
        <v>582246000000</v>
      </c>
      <c r="AA1547" s="17">
        <v>570179000000</v>
      </c>
      <c r="AB1547" s="17">
        <v>555532000000</v>
      </c>
      <c r="AC1547" s="17">
        <v>540311000000</v>
      </c>
      <c r="AD1547" s="17">
        <v>524506000000</v>
      </c>
    </row>
    <row r="1548" spans="1:30" x14ac:dyDescent="0.25">
      <c r="A1548" t="s">
        <v>392</v>
      </c>
      <c r="B1548" t="s">
        <v>545</v>
      </c>
      <c r="C1548" t="s">
        <v>608</v>
      </c>
      <c r="D1548" t="str">
        <f>A1548&amp;VLOOKUP("key_separator", Keys!$B:$C, 2, FALSE)&amp;B1548&amp;VLOOKUP("key_separator", Keys!$B:$C, 2, FALSE)&amp;C1548</f>
        <v>NC|biofuel diesel|imports</v>
      </c>
      <c r="E1548" s="17">
        <v>774841000000</v>
      </c>
      <c r="F1548" s="17">
        <v>667798000000</v>
      </c>
      <c r="G1548" s="17">
        <v>705986000000</v>
      </c>
      <c r="H1548" s="17">
        <v>692544000000</v>
      </c>
      <c r="I1548" s="17">
        <v>685509000000</v>
      </c>
      <c r="J1548" s="17">
        <v>813319000000</v>
      </c>
      <c r="K1548" s="17">
        <v>792448000000</v>
      </c>
      <c r="L1548" s="17">
        <v>785285000000</v>
      </c>
      <c r="M1548" s="17">
        <v>756924000000</v>
      </c>
      <c r="N1548" s="17">
        <v>746376000000</v>
      </c>
      <c r="O1548" s="17">
        <v>736135000000</v>
      </c>
      <c r="P1548" s="17">
        <v>775482000000</v>
      </c>
      <c r="Q1548" s="17">
        <v>739126000000</v>
      </c>
      <c r="R1548" s="17">
        <v>737617000000</v>
      </c>
      <c r="S1548" s="17">
        <v>738136000000</v>
      </c>
      <c r="T1548" s="17">
        <v>740653000000</v>
      </c>
      <c r="U1548" s="17">
        <v>743149000000</v>
      </c>
      <c r="V1548" s="17">
        <v>736550000000</v>
      </c>
      <c r="W1548" s="17">
        <v>729177000000</v>
      </c>
      <c r="X1548" s="17">
        <v>722734000000</v>
      </c>
      <c r="Y1548" s="17">
        <v>721412000000</v>
      </c>
      <c r="Z1548" s="17">
        <v>721485000000</v>
      </c>
      <c r="AA1548" s="17">
        <v>721120000000</v>
      </c>
      <c r="AB1548" s="17">
        <v>722137000000</v>
      </c>
      <c r="AC1548" s="17">
        <v>724375000000</v>
      </c>
      <c r="AD1548" s="17">
        <v>727801000000</v>
      </c>
    </row>
    <row r="1549" spans="1:30" x14ac:dyDescent="0.25">
      <c r="A1549" t="s">
        <v>392</v>
      </c>
      <c r="B1549" t="s">
        <v>545</v>
      </c>
      <c r="C1549" t="s">
        <v>610</v>
      </c>
      <c r="D1549" t="str">
        <f>A1549&amp;VLOOKUP("key_separator", Keys!$B:$C, 2, FALSE)&amp;B1549&amp;VLOOKUP("key_separator", Keys!$B:$C, 2, FALSE)&amp;C1549</f>
        <v>NC|biofuel diesel|exports</v>
      </c>
      <c r="E1549" s="17">
        <v>0</v>
      </c>
      <c r="F1549" s="17">
        <v>0</v>
      </c>
      <c r="G1549" s="17">
        <v>0</v>
      </c>
      <c r="H1549" s="17">
        <v>0</v>
      </c>
      <c r="I1549" s="17">
        <v>0</v>
      </c>
      <c r="J1549" s="17">
        <v>0</v>
      </c>
      <c r="K1549" s="17">
        <v>0</v>
      </c>
      <c r="L1549" s="17">
        <v>0</v>
      </c>
      <c r="M1549" s="17">
        <v>0</v>
      </c>
      <c r="N1549" s="17">
        <v>0</v>
      </c>
      <c r="O1549" s="17">
        <v>0</v>
      </c>
      <c r="P1549" s="17">
        <v>0</v>
      </c>
      <c r="Q1549" s="17">
        <v>0</v>
      </c>
      <c r="R1549" s="17">
        <v>0</v>
      </c>
      <c r="S1549" s="17">
        <v>0</v>
      </c>
      <c r="T1549" s="17">
        <v>0</v>
      </c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0</v>
      </c>
      <c r="AB1549" s="17">
        <v>0</v>
      </c>
      <c r="AC1549" s="17">
        <v>0</v>
      </c>
      <c r="AD1549" s="17">
        <v>0</v>
      </c>
    </row>
    <row r="1550" spans="1:30" x14ac:dyDescent="0.25">
      <c r="A1550" t="s">
        <v>392</v>
      </c>
      <c r="B1550" t="s">
        <v>6618</v>
      </c>
      <c r="C1550" t="s">
        <v>605</v>
      </c>
      <c r="D1550" t="str">
        <f>A1550&amp;VLOOKUP("key_separator", Keys!$B:$C, 2, FALSE)&amp;B1550&amp;VLOOKUP("key_separator", Keys!$B:$C, 2, FALSE)&amp;C1550</f>
        <v>NC|jet fuel or kerosene|production</v>
      </c>
      <c r="E1550" s="17">
        <v>0</v>
      </c>
      <c r="F1550" s="17">
        <v>0</v>
      </c>
      <c r="G1550" s="17">
        <v>0</v>
      </c>
      <c r="H1550" s="17">
        <v>0</v>
      </c>
      <c r="I1550" s="17">
        <v>0</v>
      </c>
      <c r="J1550" s="17">
        <v>0</v>
      </c>
      <c r="K1550" s="17">
        <v>0</v>
      </c>
      <c r="L1550" s="17">
        <v>0</v>
      </c>
      <c r="M1550" s="17">
        <v>0</v>
      </c>
      <c r="N1550" s="17">
        <v>0</v>
      </c>
      <c r="O1550" s="17">
        <v>0</v>
      </c>
      <c r="P1550" s="17">
        <v>0</v>
      </c>
      <c r="Q1550" s="17">
        <v>0</v>
      </c>
      <c r="R1550" s="17">
        <v>0</v>
      </c>
      <c r="S1550" s="17">
        <v>0</v>
      </c>
      <c r="T1550" s="17">
        <v>0</v>
      </c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0</v>
      </c>
      <c r="AB1550" s="17">
        <v>0</v>
      </c>
      <c r="AC1550" s="17">
        <v>0</v>
      </c>
      <c r="AD1550" s="17">
        <v>0</v>
      </c>
    </row>
    <row r="1551" spans="1:30" x14ac:dyDescent="0.25">
      <c r="A1551" t="s">
        <v>392</v>
      </c>
      <c r="B1551" t="s">
        <v>6618</v>
      </c>
      <c r="C1551" t="s">
        <v>608</v>
      </c>
      <c r="D1551" t="str">
        <f>A1551&amp;VLOOKUP("key_separator", Keys!$B:$C, 2, FALSE)&amp;B1551&amp;VLOOKUP("key_separator", Keys!$B:$C, 2, FALSE)&amp;C1551</f>
        <v>NC|jet fuel or kerosene|imports</v>
      </c>
      <c r="E1551" s="17">
        <v>98304100000000</v>
      </c>
      <c r="F1551" s="17">
        <v>99741200000000</v>
      </c>
      <c r="G1551" s="17">
        <v>99953000000000</v>
      </c>
      <c r="H1551" s="17">
        <v>99163100000000</v>
      </c>
      <c r="I1551" s="17">
        <v>98840800000000</v>
      </c>
      <c r="J1551" s="17">
        <v>98901700000000</v>
      </c>
      <c r="K1551" s="17">
        <v>99539500000000</v>
      </c>
      <c r="L1551" s="17">
        <v>100570000000000</v>
      </c>
      <c r="M1551" s="17">
        <v>101730000000000</v>
      </c>
      <c r="N1551" s="17">
        <v>103090000000000</v>
      </c>
      <c r="O1551" s="17">
        <v>104664000000000</v>
      </c>
      <c r="P1551" s="17">
        <v>105622000000000</v>
      </c>
      <c r="Q1551" s="17">
        <v>106594000000000</v>
      </c>
      <c r="R1551" s="17">
        <v>107627000000000</v>
      </c>
      <c r="S1551" s="17">
        <v>108584000000000</v>
      </c>
      <c r="T1551" s="17">
        <v>109575000000000</v>
      </c>
      <c r="U1551" s="17">
        <v>110446000000000</v>
      </c>
      <c r="V1551" s="17">
        <v>111485000000000</v>
      </c>
      <c r="W1551" s="17">
        <v>112638000000000</v>
      </c>
      <c r="X1551" s="17">
        <v>113773000000000</v>
      </c>
      <c r="Y1551" s="17">
        <v>114934000000000</v>
      </c>
      <c r="Z1551" s="17">
        <v>116019000000000</v>
      </c>
      <c r="AA1551" s="17">
        <v>116823000000000</v>
      </c>
      <c r="AB1551" s="17">
        <v>117614000000000</v>
      </c>
      <c r="AC1551" s="17">
        <v>118465000000000</v>
      </c>
      <c r="AD1551" s="17">
        <v>119310000000000</v>
      </c>
    </row>
    <row r="1552" spans="1:30" x14ac:dyDescent="0.25">
      <c r="A1552" t="s">
        <v>392</v>
      </c>
      <c r="B1552" t="s">
        <v>6618</v>
      </c>
      <c r="C1552" t="s">
        <v>610</v>
      </c>
      <c r="D1552" t="str">
        <f>A1552&amp;VLOOKUP("key_separator", Keys!$B:$C, 2, FALSE)&amp;B1552&amp;VLOOKUP("key_separator", Keys!$B:$C, 2, FALSE)&amp;C1552</f>
        <v>NC|jet fuel or kerosene|exports</v>
      </c>
      <c r="E1552" s="17">
        <v>0</v>
      </c>
      <c r="F1552" s="17">
        <v>0</v>
      </c>
      <c r="G1552" s="17">
        <v>0</v>
      </c>
      <c r="H1552" s="17">
        <v>0</v>
      </c>
      <c r="I1552" s="17">
        <v>0</v>
      </c>
      <c r="J1552" s="17">
        <v>0</v>
      </c>
      <c r="K1552" s="17">
        <v>0</v>
      </c>
      <c r="L1552" s="17">
        <v>0</v>
      </c>
      <c r="M1552" s="17">
        <v>0</v>
      </c>
      <c r="N1552" s="17">
        <v>0</v>
      </c>
      <c r="O1552" s="17">
        <v>0</v>
      </c>
      <c r="P1552" s="17">
        <v>0</v>
      </c>
      <c r="Q1552" s="17">
        <v>0</v>
      </c>
      <c r="R1552" s="17">
        <v>0</v>
      </c>
      <c r="S1552" s="17">
        <v>0</v>
      </c>
      <c r="T1552" s="17">
        <v>0</v>
      </c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0</v>
      </c>
      <c r="AB1552" s="17">
        <v>0</v>
      </c>
      <c r="AC1552" s="17">
        <v>0</v>
      </c>
      <c r="AD1552" s="17">
        <v>0</v>
      </c>
    </row>
    <row r="1553" spans="1:30" x14ac:dyDescent="0.25">
      <c r="A1553" t="s">
        <v>392</v>
      </c>
      <c r="B1553" t="s">
        <v>6633</v>
      </c>
      <c r="C1553" t="s">
        <v>605</v>
      </c>
      <c r="D1553" t="str">
        <f>A1553&amp;VLOOKUP("key_separator", Keys!$B:$C, 2, FALSE)&amp;B1553&amp;VLOOKUP("key_separator", Keys!$B:$C, 2, FALSE)&amp;C1553</f>
        <v>NC|heat|production</v>
      </c>
      <c r="E1553" s="17">
        <v>0</v>
      </c>
      <c r="F1553" s="17">
        <v>0</v>
      </c>
      <c r="G1553" s="17">
        <v>0</v>
      </c>
      <c r="H1553" s="17">
        <v>0</v>
      </c>
      <c r="I1553" s="17">
        <v>0</v>
      </c>
      <c r="J1553" s="17">
        <v>0</v>
      </c>
      <c r="K1553" s="17">
        <v>0</v>
      </c>
      <c r="L1553" s="17">
        <v>0</v>
      </c>
      <c r="M1553" s="17">
        <v>0</v>
      </c>
      <c r="N1553" s="17">
        <v>0</v>
      </c>
      <c r="O1553" s="17">
        <v>0</v>
      </c>
      <c r="P1553" s="17">
        <v>0</v>
      </c>
      <c r="Q1553" s="17">
        <v>0</v>
      </c>
      <c r="R1553" s="17">
        <v>0</v>
      </c>
      <c r="S1553" s="17">
        <v>0</v>
      </c>
      <c r="T1553" s="17">
        <v>0</v>
      </c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0</v>
      </c>
      <c r="AB1553" s="17">
        <v>0</v>
      </c>
      <c r="AC1553" s="17">
        <v>0</v>
      </c>
      <c r="AD1553" s="17">
        <v>0</v>
      </c>
    </row>
    <row r="1554" spans="1:30" x14ac:dyDescent="0.25">
      <c r="A1554" t="s">
        <v>392</v>
      </c>
      <c r="B1554" t="s">
        <v>6633</v>
      </c>
      <c r="C1554" t="s">
        <v>608</v>
      </c>
      <c r="D1554" t="str">
        <f>A1554&amp;VLOOKUP("key_separator", Keys!$B:$C, 2, FALSE)&amp;B1554&amp;VLOOKUP("key_separator", Keys!$B:$C, 2, FALSE)&amp;C1554</f>
        <v>NC|heat|imports</v>
      </c>
      <c r="E1554" s="17">
        <v>0</v>
      </c>
      <c r="F1554" s="17">
        <v>0</v>
      </c>
      <c r="G1554" s="17">
        <v>0</v>
      </c>
      <c r="H1554" s="17">
        <v>0</v>
      </c>
      <c r="I1554" s="17">
        <v>0</v>
      </c>
      <c r="J1554" s="17">
        <v>0</v>
      </c>
      <c r="K1554" s="17">
        <v>0</v>
      </c>
      <c r="L1554" s="17">
        <v>0</v>
      </c>
      <c r="M1554" s="17">
        <v>0</v>
      </c>
      <c r="N1554" s="17">
        <v>0</v>
      </c>
      <c r="O1554" s="17">
        <v>0</v>
      </c>
      <c r="P1554" s="17">
        <v>0</v>
      </c>
      <c r="Q1554" s="17">
        <v>0</v>
      </c>
      <c r="R1554" s="17">
        <v>0</v>
      </c>
      <c r="S1554" s="17">
        <v>0</v>
      </c>
      <c r="T1554" s="17">
        <v>0</v>
      </c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0</v>
      </c>
      <c r="AB1554" s="17">
        <v>0</v>
      </c>
      <c r="AC1554" s="17">
        <v>0</v>
      </c>
      <c r="AD1554" s="17">
        <v>0</v>
      </c>
    </row>
    <row r="1555" spans="1:30" x14ac:dyDescent="0.25">
      <c r="A1555" t="s">
        <v>392</v>
      </c>
      <c r="B1555" t="s">
        <v>6633</v>
      </c>
      <c r="C1555" t="s">
        <v>610</v>
      </c>
      <c r="D1555" t="str">
        <f>A1555&amp;VLOOKUP("key_separator", Keys!$B:$C, 2, FALSE)&amp;B1555&amp;VLOOKUP("key_separator", Keys!$B:$C, 2, FALSE)&amp;C1555</f>
        <v>NC|heat|exports</v>
      </c>
      <c r="E1555" s="17">
        <v>0</v>
      </c>
      <c r="F1555" s="17">
        <v>0</v>
      </c>
      <c r="G1555" s="17">
        <v>0</v>
      </c>
      <c r="H1555" s="17">
        <v>0</v>
      </c>
      <c r="I1555" s="17">
        <v>0</v>
      </c>
      <c r="J1555" s="17">
        <v>0</v>
      </c>
      <c r="K1555" s="17">
        <v>0</v>
      </c>
      <c r="L1555" s="17">
        <v>0</v>
      </c>
      <c r="M1555" s="17">
        <v>0</v>
      </c>
      <c r="N1555" s="17">
        <v>0</v>
      </c>
      <c r="O1555" s="17">
        <v>0</v>
      </c>
      <c r="P1555" s="17">
        <v>0</v>
      </c>
      <c r="Q1555" s="17">
        <v>0</v>
      </c>
      <c r="R1555" s="17">
        <v>0</v>
      </c>
      <c r="S1555" s="17">
        <v>0</v>
      </c>
      <c r="T1555" s="17">
        <v>0</v>
      </c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0</v>
      </c>
      <c r="AB1555" s="17">
        <v>0</v>
      </c>
      <c r="AC1555" s="17">
        <v>0</v>
      </c>
      <c r="AD1555" s="17">
        <v>0</v>
      </c>
    </row>
    <row r="1556" spans="1:30" x14ac:dyDescent="0.25">
      <c r="A1556" t="s">
        <v>392</v>
      </c>
      <c r="B1556" t="s">
        <v>6634</v>
      </c>
      <c r="C1556" t="s">
        <v>605</v>
      </c>
      <c r="D1556" t="str">
        <f>A1556&amp;VLOOKUP("key_separator", Keys!$B:$C, 2, FALSE)&amp;B1556&amp;VLOOKUP("key_separator", Keys!$B:$C, 2, FALSE)&amp;C1556</f>
        <v>NC|geothermal|production</v>
      </c>
      <c r="E1556" s="17">
        <v>0</v>
      </c>
      <c r="F1556" s="17">
        <v>0</v>
      </c>
      <c r="G1556" s="17">
        <v>0</v>
      </c>
      <c r="H1556" s="17">
        <v>0</v>
      </c>
      <c r="I1556" s="17">
        <v>0</v>
      </c>
      <c r="J1556" s="17">
        <v>0</v>
      </c>
      <c r="K1556" s="17">
        <v>0</v>
      </c>
      <c r="L1556" s="17">
        <v>0</v>
      </c>
      <c r="M1556" s="17">
        <v>0</v>
      </c>
      <c r="N1556" s="17">
        <v>0</v>
      </c>
      <c r="O1556" s="17">
        <v>0</v>
      </c>
      <c r="P1556" s="17">
        <v>0</v>
      </c>
      <c r="Q1556" s="17">
        <v>0</v>
      </c>
      <c r="R1556" s="17">
        <v>0</v>
      </c>
      <c r="S1556" s="17">
        <v>0</v>
      </c>
      <c r="T1556" s="17">
        <v>0</v>
      </c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0</v>
      </c>
      <c r="AB1556" s="17">
        <v>0</v>
      </c>
      <c r="AC1556" s="17">
        <v>0</v>
      </c>
      <c r="AD1556" s="17">
        <v>0</v>
      </c>
    </row>
    <row r="1557" spans="1:30" x14ac:dyDescent="0.25">
      <c r="A1557" t="s">
        <v>392</v>
      </c>
      <c r="B1557" t="s">
        <v>6634</v>
      </c>
      <c r="C1557" t="s">
        <v>608</v>
      </c>
      <c r="D1557" t="str">
        <f>A1557&amp;VLOOKUP("key_separator", Keys!$B:$C, 2, FALSE)&amp;B1557&amp;VLOOKUP("key_separator", Keys!$B:$C, 2, FALSE)&amp;C1557</f>
        <v>NC|geothermal|imports</v>
      </c>
      <c r="E1557" s="17">
        <v>0</v>
      </c>
      <c r="F1557" s="17">
        <v>0</v>
      </c>
      <c r="G1557" s="17">
        <v>0</v>
      </c>
      <c r="H1557" s="17">
        <v>0</v>
      </c>
      <c r="I1557" s="17">
        <v>0</v>
      </c>
      <c r="J1557" s="17">
        <v>0</v>
      </c>
      <c r="K1557" s="17">
        <v>0</v>
      </c>
      <c r="L1557" s="17">
        <v>0</v>
      </c>
      <c r="M1557" s="17">
        <v>0</v>
      </c>
      <c r="N1557" s="17">
        <v>0</v>
      </c>
      <c r="O1557" s="17">
        <v>0</v>
      </c>
      <c r="P1557" s="17">
        <v>0</v>
      </c>
      <c r="Q1557" s="17">
        <v>0</v>
      </c>
      <c r="R1557" s="17">
        <v>0</v>
      </c>
      <c r="S1557" s="17">
        <v>0</v>
      </c>
      <c r="T1557" s="17">
        <v>0</v>
      </c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0</v>
      </c>
      <c r="AB1557" s="17">
        <v>0</v>
      </c>
      <c r="AC1557" s="17">
        <v>0</v>
      </c>
      <c r="AD1557" s="17">
        <v>0</v>
      </c>
    </row>
    <row r="1558" spans="1:30" x14ac:dyDescent="0.25">
      <c r="A1558" t="s">
        <v>392</v>
      </c>
      <c r="B1558" t="s">
        <v>6634</v>
      </c>
      <c r="C1558" t="s">
        <v>610</v>
      </c>
      <c r="D1558" t="str">
        <f>A1558&amp;VLOOKUP("key_separator", Keys!$B:$C, 2, FALSE)&amp;B1558&amp;VLOOKUP("key_separator", Keys!$B:$C, 2, FALSE)&amp;C1558</f>
        <v>NC|geothermal|exports</v>
      </c>
      <c r="E1558" s="17">
        <v>0</v>
      </c>
      <c r="F1558" s="17">
        <v>0</v>
      </c>
      <c r="G1558" s="17">
        <v>0</v>
      </c>
      <c r="H1558" s="17">
        <v>0</v>
      </c>
      <c r="I1558" s="17">
        <v>0</v>
      </c>
      <c r="J1558" s="17">
        <v>0</v>
      </c>
      <c r="K1558" s="17">
        <v>0</v>
      </c>
      <c r="L1558" s="17">
        <v>0</v>
      </c>
      <c r="M1558" s="17">
        <v>0</v>
      </c>
      <c r="N1558" s="17">
        <v>0</v>
      </c>
      <c r="O1558" s="17">
        <v>0</v>
      </c>
      <c r="P1558" s="17">
        <v>0</v>
      </c>
      <c r="Q1558" s="17">
        <v>0</v>
      </c>
      <c r="R1558" s="17">
        <v>0</v>
      </c>
      <c r="S1558" s="17">
        <v>0</v>
      </c>
      <c r="T1558" s="17">
        <v>0</v>
      </c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0</v>
      </c>
      <c r="AB1558" s="17">
        <v>0</v>
      </c>
      <c r="AC1558" s="17">
        <v>0</v>
      </c>
      <c r="AD1558" s="17">
        <v>0</v>
      </c>
    </row>
    <row r="1559" spans="1:30" x14ac:dyDescent="0.25">
      <c r="A1559" t="s">
        <v>392</v>
      </c>
      <c r="B1559" t="s">
        <v>500</v>
      </c>
      <c r="C1559" t="s">
        <v>605</v>
      </c>
      <c r="D1559" t="str">
        <f>A1559&amp;VLOOKUP("key_separator", Keys!$B:$C, 2, FALSE)&amp;B1559&amp;VLOOKUP("key_separator", Keys!$B:$C, 2, FALSE)&amp;C1559</f>
        <v>NC|lignite|production</v>
      </c>
      <c r="E1559" s="17">
        <v>0</v>
      </c>
      <c r="F1559" s="17">
        <v>0</v>
      </c>
      <c r="G1559" s="17">
        <v>0</v>
      </c>
      <c r="H1559" s="17">
        <v>0</v>
      </c>
      <c r="I1559" s="17">
        <v>0</v>
      </c>
      <c r="J1559" s="17">
        <v>0</v>
      </c>
      <c r="K1559" s="17">
        <v>0</v>
      </c>
      <c r="L1559" s="17">
        <v>0</v>
      </c>
      <c r="M1559" s="17">
        <v>0</v>
      </c>
      <c r="N1559" s="17">
        <v>0</v>
      </c>
      <c r="O1559" s="17">
        <v>0</v>
      </c>
      <c r="P1559" s="17">
        <v>0</v>
      </c>
      <c r="Q1559" s="17">
        <v>0</v>
      </c>
      <c r="R1559" s="17">
        <v>0</v>
      </c>
      <c r="S1559" s="17">
        <v>0</v>
      </c>
      <c r="T1559" s="17">
        <v>0</v>
      </c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0</v>
      </c>
      <c r="AB1559" s="17">
        <v>0</v>
      </c>
      <c r="AC1559" s="17">
        <v>0</v>
      </c>
      <c r="AD1559" s="17">
        <v>0</v>
      </c>
    </row>
    <row r="1560" spans="1:30" x14ac:dyDescent="0.25">
      <c r="A1560" t="s">
        <v>392</v>
      </c>
      <c r="B1560" t="s">
        <v>500</v>
      </c>
      <c r="C1560" t="s">
        <v>608</v>
      </c>
      <c r="D1560" t="str">
        <f>A1560&amp;VLOOKUP("key_separator", Keys!$B:$C, 2, FALSE)&amp;B1560&amp;VLOOKUP("key_separator", Keys!$B:$C, 2, FALSE)&amp;C1560</f>
        <v>NC|lignite|imports</v>
      </c>
      <c r="E1560" s="17">
        <v>0</v>
      </c>
      <c r="F1560" s="17">
        <v>0</v>
      </c>
      <c r="G1560" s="17">
        <v>0</v>
      </c>
      <c r="H1560" s="17">
        <v>0</v>
      </c>
      <c r="I1560" s="17">
        <v>0</v>
      </c>
      <c r="J1560" s="17">
        <v>0</v>
      </c>
      <c r="K1560" s="17">
        <v>0</v>
      </c>
      <c r="L1560" s="17">
        <v>0</v>
      </c>
      <c r="M1560" s="17">
        <v>0</v>
      </c>
      <c r="N1560" s="17">
        <v>0</v>
      </c>
      <c r="O1560" s="17">
        <v>0</v>
      </c>
      <c r="P1560" s="17">
        <v>0</v>
      </c>
      <c r="Q1560" s="17">
        <v>0</v>
      </c>
      <c r="R1560" s="17">
        <v>0</v>
      </c>
      <c r="S1560" s="17">
        <v>0</v>
      </c>
      <c r="T1560" s="17">
        <v>0</v>
      </c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0</v>
      </c>
      <c r="AB1560" s="17">
        <v>0</v>
      </c>
      <c r="AC1560" s="17">
        <v>0</v>
      </c>
      <c r="AD1560" s="17">
        <v>0</v>
      </c>
    </row>
    <row r="1561" spans="1:30" x14ac:dyDescent="0.25">
      <c r="A1561" t="s">
        <v>392</v>
      </c>
      <c r="B1561" t="s">
        <v>500</v>
      </c>
      <c r="C1561" t="s">
        <v>610</v>
      </c>
      <c r="D1561" t="str">
        <f>A1561&amp;VLOOKUP("key_separator", Keys!$B:$C, 2, FALSE)&amp;B1561&amp;VLOOKUP("key_separator", Keys!$B:$C, 2, FALSE)&amp;C1561</f>
        <v>NC|lignite|exports</v>
      </c>
      <c r="E1561" s="17">
        <v>0</v>
      </c>
      <c r="F1561" s="17">
        <v>0</v>
      </c>
      <c r="G1561" s="17">
        <v>0</v>
      </c>
      <c r="H1561" s="17">
        <v>0</v>
      </c>
      <c r="I1561" s="17">
        <v>0</v>
      </c>
      <c r="J1561" s="17">
        <v>0</v>
      </c>
      <c r="K1561" s="17">
        <v>0</v>
      </c>
      <c r="L1561" s="17">
        <v>0</v>
      </c>
      <c r="M1561" s="17">
        <v>0</v>
      </c>
      <c r="N1561" s="17">
        <v>0</v>
      </c>
      <c r="O1561" s="17">
        <v>0</v>
      </c>
      <c r="P1561" s="17">
        <v>0</v>
      </c>
      <c r="Q1561" s="17">
        <v>0</v>
      </c>
      <c r="R1561" s="17">
        <v>0</v>
      </c>
      <c r="S1561" s="17">
        <v>0</v>
      </c>
      <c r="T1561" s="17">
        <v>0</v>
      </c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0</v>
      </c>
      <c r="AB1561" s="17">
        <v>0</v>
      </c>
      <c r="AC1561" s="17">
        <v>0</v>
      </c>
      <c r="AD1561" s="17">
        <v>0</v>
      </c>
    </row>
    <row r="1562" spans="1:30" x14ac:dyDescent="0.25">
      <c r="A1562" t="s">
        <v>392</v>
      </c>
      <c r="B1562" t="s">
        <v>539</v>
      </c>
      <c r="C1562" t="s">
        <v>605</v>
      </c>
      <c r="D1562" t="str">
        <f>A1562&amp;VLOOKUP("key_separator", Keys!$B:$C, 2, FALSE)&amp;B1562&amp;VLOOKUP("key_separator", Keys!$B:$C, 2, FALSE)&amp;C1562</f>
        <v>NC|crude oil|production</v>
      </c>
      <c r="E1562" s="17">
        <v>0</v>
      </c>
      <c r="F1562" s="17">
        <v>0</v>
      </c>
      <c r="G1562" s="17">
        <v>0</v>
      </c>
      <c r="H1562" s="17">
        <v>0</v>
      </c>
      <c r="I1562" s="17">
        <v>0</v>
      </c>
      <c r="J1562" s="17">
        <v>0</v>
      </c>
      <c r="K1562" s="17">
        <v>0</v>
      </c>
      <c r="L1562" s="17">
        <v>0</v>
      </c>
      <c r="M1562" s="17">
        <v>0</v>
      </c>
      <c r="N1562" s="17">
        <v>0</v>
      </c>
      <c r="O1562" s="17">
        <v>0</v>
      </c>
      <c r="P1562" s="17">
        <v>0</v>
      </c>
      <c r="Q1562" s="17">
        <v>0</v>
      </c>
      <c r="R1562" s="17">
        <v>0</v>
      </c>
      <c r="S1562" s="17">
        <v>0</v>
      </c>
      <c r="T1562" s="17">
        <v>0</v>
      </c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0</v>
      </c>
      <c r="AB1562" s="17">
        <v>0</v>
      </c>
      <c r="AC1562" s="17">
        <v>0</v>
      </c>
      <c r="AD1562" s="17">
        <v>0</v>
      </c>
    </row>
    <row r="1563" spans="1:30" x14ac:dyDescent="0.25">
      <c r="A1563" t="s">
        <v>392</v>
      </c>
      <c r="B1563" t="s">
        <v>539</v>
      </c>
      <c r="C1563" t="s">
        <v>608</v>
      </c>
      <c r="D1563" t="str">
        <f>A1563&amp;VLOOKUP("key_separator", Keys!$B:$C, 2, FALSE)&amp;B1563&amp;VLOOKUP("key_separator", Keys!$B:$C, 2, FALSE)&amp;C1563</f>
        <v>NC|crude oil|imports</v>
      </c>
      <c r="E1563" s="17">
        <v>2314000000000</v>
      </c>
      <c r="F1563" s="17">
        <v>0</v>
      </c>
      <c r="G1563" s="17">
        <v>0</v>
      </c>
      <c r="H1563" s="17">
        <v>0</v>
      </c>
      <c r="I1563" s="17">
        <v>0</v>
      </c>
      <c r="J1563" s="17">
        <v>0</v>
      </c>
      <c r="K1563" s="17">
        <v>0</v>
      </c>
      <c r="L1563" s="17">
        <v>0</v>
      </c>
      <c r="M1563" s="17">
        <v>0</v>
      </c>
      <c r="N1563" s="17">
        <v>0</v>
      </c>
      <c r="O1563" s="17">
        <v>0</v>
      </c>
      <c r="P1563" s="17">
        <v>0</v>
      </c>
      <c r="Q1563" s="17">
        <v>0</v>
      </c>
      <c r="R1563" s="17">
        <v>0</v>
      </c>
      <c r="S1563" s="17">
        <v>0</v>
      </c>
      <c r="T1563" s="17">
        <v>0</v>
      </c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0</v>
      </c>
      <c r="AB1563" s="17">
        <v>0</v>
      </c>
      <c r="AC1563" s="17">
        <v>0</v>
      </c>
      <c r="AD1563" s="17">
        <v>0</v>
      </c>
    </row>
    <row r="1564" spans="1:30" x14ac:dyDescent="0.25">
      <c r="A1564" t="s">
        <v>392</v>
      </c>
      <c r="B1564" t="s">
        <v>539</v>
      </c>
      <c r="C1564" t="s">
        <v>610</v>
      </c>
      <c r="D1564" t="str">
        <f>A1564&amp;VLOOKUP("key_separator", Keys!$B:$C, 2, FALSE)&amp;B1564&amp;VLOOKUP("key_separator", Keys!$B:$C, 2, FALSE)&amp;C1564</f>
        <v>NC|crude oil|exports</v>
      </c>
      <c r="E1564" s="17">
        <v>0</v>
      </c>
      <c r="F1564" s="17">
        <v>0</v>
      </c>
      <c r="G1564" s="17">
        <v>0</v>
      </c>
      <c r="H1564" s="17">
        <v>0</v>
      </c>
      <c r="I1564" s="17">
        <v>0</v>
      </c>
      <c r="J1564" s="17">
        <v>0</v>
      </c>
      <c r="K1564" s="17">
        <v>0</v>
      </c>
      <c r="L1564" s="17">
        <v>0</v>
      </c>
      <c r="M1564" s="17">
        <v>0</v>
      </c>
      <c r="N1564" s="17">
        <v>0</v>
      </c>
      <c r="O1564" s="17">
        <v>0</v>
      </c>
      <c r="P1564" s="17">
        <v>0</v>
      </c>
      <c r="Q1564" s="17">
        <v>0</v>
      </c>
      <c r="R1564" s="17">
        <v>0</v>
      </c>
      <c r="S1564" s="17">
        <v>0</v>
      </c>
      <c r="T1564" s="17">
        <v>0</v>
      </c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0</v>
      </c>
      <c r="AB1564" s="17">
        <v>0</v>
      </c>
      <c r="AC1564" s="17">
        <v>0</v>
      </c>
      <c r="AD1564" s="17">
        <v>0</v>
      </c>
    </row>
    <row r="1565" spans="1:30" x14ac:dyDescent="0.25">
      <c r="A1565" t="s">
        <v>392</v>
      </c>
      <c r="B1565" t="s">
        <v>6635</v>
      </c>
      <c r="C1565" t="s">
        <v>605</v>
      </c>
      <c r="D1565" t="str">
        <f>A1565&amp;VLOOKUP("key_separator", Keys!$B:$C, 2, FALSE)&amp;B1565&amp;VLOOKUP("key_separator", Keys!$B:$C, 2, FALSE)&amp;C1565</f>
        <v>NC|heavy or residual fuel oil|production</v>
      </c>
      <c r="E1565" s="17">
        <v>0</v>
      </c>
      <c r="F1565" s="17">
        <v>0</v>
      </c>
      <c r="G1565" s="17">
        <v>0</v>
      </c>
      <c r="H1565" s="17">
        <v>0</v>
      </c>
      <c r="I1565" s="17">
        <v>0</v>
      </c>
      <c r="J1565" s="17">
        <v>0</v>
      </c>
      <c r="K1565" s="17">
        <v>0</v>
      </c>
      <c r="L1565" s="17">
        <v>0</v>
      </c>
      <c r="M1565" s="17">
        <v>0</v>
      </c>
      <c r="N1565" s="17">
        <v>0</v>
      </c>
      <c r="O1565" s="17">
        <v>0</v>
      </c>
      <c r="P1565" s="17">
        <v>0</v>
      </c>
      <c r="Q1565" s="17">
        <v>0</v>
      </c>
      <c r="R1565" s="17">
        <v>0</v>
      </c>
      <c r="S1565" s="17">
        <v>0</v>
      </c>
      <c r="T1565" s="17">
        <v>0</v>
      </c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0</v>
      </c>
      <c r="AB1565" s="17">
        <v>0</v>
      </c>
      <c r="AC1565" s="17">
        <v>0</v>
      </c>
      <c r="AD1565" s="17">
        <v>0</v>
      </c>
    </row>
    <row r="1566" spans="1:30" x14ac:dyDescent="0.25">
      <c r="A1566" t="s">
        <v>392</v>
      </c>
      <c r="B1566" t="s">
        <v>6635</v>
      </c>
      <c r="C1566" t="s">
        <v>608</v>
      </c>
      <c r="D1566" t="str">
        <f>A1566&amp;VLOOKUP("key_separator", Keys!$B:$C, 2, FALSE)&amp;B1566&amp;VLOOKUP("key_separator", Keys!$B:$C, 2, FALSE)&amp;C1566</f>
        <v>NC|heavy or residual fuel oil|imports</v>
      </c>
      <c r="E1566" s="17">
        <v>28045500000000</v>
      </c>
      <c r="F1566" s="17">
        <v>28635800000000</v>
      </c>
      <c r="G1566" s="17">
        <v>28924800000000</v>
      </c>
      <c r="H1566" s="17">
        <v>29206700000000</v>
      </c>
      <c r="I1566" s="17">
        <v>29736600000000</v>
      </c>
      <c r="J1566" s="17">
        <v>30271800000000</v>
      </c>
      <c r="K1566" s="17">
        <v>30754500000000</v>
      </c>
      <c r="L1566" s="17">
        <v>31225500000000</v>
      </c>
      <c r="M1566" s="17">
        <v>31613600000000</v>
      </c>
      <c r="N1566" s="17">
        <v>31867300000000</v>
      </c>
      <c r="O1566" s="17">
        <v>32183800000000</v>
      </c>
      <c r="P1566" s="17">
        <v>32435500000000</v>
      </c>
      <c r="Q1566" s="17">
        <v>32623800000000</v>
      </c>
      <c r="R1566" s="17">
        <v>32749500000000</v>
      </c>
      <c r="S1566" s="17">
        <v>32832900000000</v>
      </c>
      <c r="T1566" s="17">
        <v>32845200000000</v>
      </c>
      <c r="U1566" s="17">
        <v>32822000000000</v>
      </c>
      <c r="V1566" s="17">
        <v>32910500000000</v>
      </c>
      <c r="W1566" s="17">
        <v>32950000000000</v>
      </c>
      <c r="X1566" s="17">
        <v>33015400000000</v>
      </c>
      <c r="Y1566" s="17">
        <v>33217300000000</v>
      </c>
      <c r="Z1566" s="17">
        <v>33432800000000</v>
      </c>
      <c r="AA1566" s="17">
        <v>33621300000000</v>
      </c>
      <c r="AB1566" s="17">
        <v>33815100000000</v>
      </c>
      <c r="AC1566" s="17">
        <v>34045600000000</v>
      </c>
      <c r="AD1566" s="17">
        <v>34322400000000</v>
      </c>
    </row>
    <row r="1567" spans="1:30" x14ac:dyDescent="0.25">
      <c r="A1567" t="s">
        <v>392</v>
      </c>
      <c r="B1567" t="s">
        <v>6635</v>
      </c>
      <c r="C1567" t="s">
        <v>610</v>
      </c>
      <c r="D1567" t="str">
        <f>A1567&amp;VLOOKUP("key_separator", Keys!$B:$C, 2, FALSE)&amp;B1567&amp;VLOOKUP("key_separator", Keys!$B:$C, 2, FALSE)&amp;C1567</f>
        <v>NC|heavy or residual fuel oil|exports</v>
      </c>
      <c r="E1567" s="17">
        <v>0</v>
      </c>
      <c r="F1567" s="17">
        <v>0</v>
      </c>
      <c r="G1567" s="17">
        <v>0</v>
      </c>
      <c r="H1567" s="17">
        <v>0</v>
      </c>
      <c r="I1567" s="17">
        <v>0</v>
      </c>
      <c r="J1567" s="17">
        <v>0</v>
      </c>
      <c r="K1567" s="17">
        <v>0</v>
      </c>
      <c r="L1567" s="17">
        <v>0</v>
      </c>
      <c r="M1567" s="17">
        <v>0</v>
      </c>
      <c r="N1567" s="17">
        <v>0</v>
      </c>
      <c r="O1567" s="17">
        <v>0</v>
      </c>
      <c r="P1567" s="17">
        <v>0</v>
      </c>
      <c r="Q1567" s="17">
        <v>0</v>
      </c>
      <c r="R1567" s="17">
        <v>0</v>
      </c>
      <c r="S1567" s="17">
        <v>0</v>
      </c>
      <c r="T1567" s="17">
        <v>0</v>
      </c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0</v>
      </c>
      <c r="AB1567" s="17">
        <v>0</v>
      </c>
      <c r="AC1567" s="17">
        <v>0</v>
      </c>
      <c r="AD1567" s="17">
        <v>0</v>
      </c>
    </row>
    <row r="1568" spans="1:30" x14ac:dyDescent="0.25">
      <c r="A1568" t="s">
        <v>392</v>
      </c>
      <c r="B1568" t="s">
        <v>6622</v>
      </c>
      <c r="C1568" t="s">
        <v>605</v>
      </c>
      <c r="D1568" t="str">
        <f>A1568&amp;VLOOKUP("key_separator", Keys!$B:$C, 2, FALSE)&amp;B1568&amp;VLOOKUP("key_separator", Keys!$B:$C, 2, FALSE)&amp;C1568</f>
        <v>NC|LPG propane or butane|production</v>
      </c>
      <c r="E1568" s="17">
        <v>0</v>
      </c>
      <c r="F1568" s="17">
        <v>0</v>
      </c>
      <c r="G1568" s="17">
        <v>0</v>
      </c>
      <c r="H1568" s="17">
        <v>0</v>
      </c>
      <c r="I1568" s="17">
        <v>0</v>
      </c>
      <c r="J1568" s="17">
        <v>0</v>
      </c>
      <c r="K1568" s="17">
        <v>0</v>
      </c>
      <c r="L1568" s="17">
        <v>0</v>
      </c>
      <c r="M1568" s="17">
        <v>0</v>
      </c>
      <c r="N1568" s="17">
        <v>0</v>
      </c>
      <c r="O1568" s="17">
        <v>0</v>
      </c>
      <c r="P1568" s="17">
        <v>0</v>
      </c>
      <c r="Q1568" s="17">
        <v>0</v>
      </c>
      <c r="R1568" s="17">
        <v>0</v>
      </c>
      <c r="S1568" s="17">
        <v>0</v>
      </c>
      <c r="T1568" s="17">
        <v>0</v>
      </c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0</v>
      </c>
      <c r="AB1568" s="17">
        <v>0</v>
      </c>
      <c r="AC1568" s="17">
        <v>0</v>
      </c>
      <c r="AD1568" s="17">
        <v>0</v>
      </c>
    </row>
    <row r="1569" spans="1:30" x14ac:dyDescent="0.25">
      <c r="A1569" t="s">
        <v>392</v>
      </c>
      <c r="B1569" t="s">
        <v>6622</v>
      </c>
      <c r="C1569" t="s">
        <v>608</v>
      </c>
      <c r="D1569" t="str">
        <f>A1569&amp;VLOOKUP("key_separator", Keys!$B:$C, 2, FALSE)&amp;B1569&amp;VLOOKUP("key_separator", Keys!$B:$C, 2, FALSE)&amp;C1569</f>
        <v>NC|LPG propane or butane|imports</v>
      </c>
      <c r="E1569" s="17">
        <v>38249300000000</v>
      </c>
      <c r="F1569" s="17">
        <v>37986400000000</v>
      </c>
      <c r="G1569" s="17">
        <v>39056700000000</v>
      </c>
      <c r="H1569" s="17">
        <v>39317100000000</v>
      </c>
      <c r="I1569" s="17">
        <v>39013800000000</v>
      </c>
      <c r="J1569" s="17">
        <v>38836600000000</v>
      </c>
      <c r="K1569" s="17">
        <v>38848500000000</v>
      </c>
      <c r="L1569" s="17">
        <v>39004800000000</v>
      </c>
      <c r="M1569" s="17">
        <v>39001100000000</v>
      </c>
      <c r="N1569" s="17">
        <v>39089700000000</v>
      </c>
      <c r="O1569" s="17">
        <v>39226800000000</v>
      </c>
      <c r="P1569" s="17">
        <v>39399200000000</v>
      </c>
      <c r="Q1569" s="17">
        <v>39614000000000</v>
      </c>
      <c r="R1569" s="17">
        <v>39822200000000</v>
      </c>
      <c r="S1569" s="17">
        <v>40092200000000</v>
      </c>
      <c r="T1569" s="17">
        <v>40317000000000</v>
      </c>
      <c r="U1569" s="17">
        <v>40527300000000</v>
      </c>
      <c r="V1569" s="17">
        <v>40788900000000</v>
      </c>
      <c r="W1569" s="17">
        <v>41039800000000</v>
      </c>
      <c r="X1569" s="17">
        <v>41305600000000</v>
      </c>
      <c r="Y1569" s="17">
        <v>41611400000000</v>
      </c>
      <c r="Z1569" s="17">
        <v>41916600000000</v>
      </c>
      <c r="AA1569" s="17">
        <v>42236200000000</v>
      </c>
      <c r="AB1569" s="17">
        <v>42524700000000</v>
      </c>
      <c r="AC1569" s="17">
        <v>42747000000000</v>
      </c>
      <c r="AD1569" s="17">
        <v>43040800000000</v>
      </c>
    </row>
    <row r="1570" spans="1:30" x14ac:dyDescent="0.25">
      <c r="A1570" t="s">
        <v>392</v>
      </c>
      <c r="B1570" t="s">
        <v>6622</v>
      </c>
      <c r="C1570" t="s">
        <v>610</v>
      </c>
      <c r="D1570" t="str">
        <f>A1570&amp;VLOOKUP("key_separator", Keys!$B:$C, 2, FALSE)&amp;B1570&amp;VLOOKUP("key_separator", Keys!$B:$C, 2, FALSE)&amp;C1570</f>
        <v>NC|LPG propane or butane|exports</v>
      </c>
      <c r="E1570" s="17">
        <v>0</v>
      </c>
      <c r="F1570" s="17">
        <v>0</v>
      </c>
      <c r="G1570" s="17">
        <v>0</v>
      </c>
      <c r="H1570" s="17">
        <v>0</v>
      </c>
      <c r="I1570" s="17">
        <v>0</v>
      </c>
      <c r="J1570" s="17">
        <v>0</v>
      </c>
      <c r="K1570" s="17">
        <v>0</v>
      </c>
      <c r="L1570" s="17">
        <v>0</v>
      </c>
      <c r="M1570" s="17">
        <v>0</v>
      </c>
      <c r="N1570" s="17">
        <v>0</v>
      </c>
      <c r="O1570" s="17">
        <v>0</v>
      </c>
      <c r="P1570" s="17">
        <v>0</v>
      </c>
      <c r="Q1570" s="17">
        <v>0</v>
      </c>
      <c r="R1570" s="17">
        <v>0</v>
      </c>
      <c r="S1570" s="17">
        <v>0</v>
      </c>
      <c r="T1570" s="17">
        <v>0</v>
      </c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0</v>
      </c>
      <c r="AB1570" s="17">
        <v>0</v>
      </c>
      <c r="AC1570" s="17">
        <v>0</v>
      </c>
      <c r="AD1570" s="17">
        <v>0</v>
      </c>
    </row>
    <row r="1571" spans="1:30" x14ac:dyDescent="0.25">
      <c r="A1571" t="s">
        <v>392</v>
      </c>
      <c r="B1571" t="s">
        <v>6623</v>
      </c>
      <c r="C1571" t="s">
        <v>605</v>
      </c>
      <c r="D1571" t="str">
        <f>A1571&amp;VLOOKUP("key_separator", Keys!$B:$C, 2, FALSE)&amp;B1571&amp;VLOOKUP("key_separator", Keys!$B:$C, 2, FALSE)&amp;C1571</f>
        <v>NC|municipal solid waste|production</v>
      </c>
      <c r="E1571" s="17">
        <v>0</v>
      </c>
      <c r="F1571" s="17">
        <v>0</v>
      </c>
      <c r="G1571" s="17">
        <v>0</v>
      </c>
      <c r="H1571" s="17">
        <v>0</v>
      </c>
      <c r="I1571" s="17">
        <v>0</v>
      </c>
      <c r="J1571" s="17">
        <v>0</v>
      </c>
      <c r="K1571" s="17">
        <v>0</v>
      </c>
      <c r="L1571" s="17">
        <v>0</v>
      </c>
      <c r="M1571" s="17">
        <v>0</v>
      </c>
      <c r="N1571" s="17">
        <v>0</v>
      </c>
      <c r="O1571" s="17">
        <v>0</v>
      </c>
      <c r="P1571" s="17">
        <v>0</v>
      </c>
      <c r="Q1571" s="17">
        <v>0</v>
      </c>
      <c r="R1571" s="17">
        <v>0</v>
      </c>
      <c r="S1571" s="17">
        <v>0</v>
      </c>
      <c r="T1571" s="17">
        <v>0</v>
      </c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0</v>
      </c>
      <c r="AB1571" s="17">
        <v>0</v>
      </c>
      <c r="AC1571" s="17">
        <v>0</v>
      </c>
      <c r="AD1571" s="17">
        <v>0</v>
      </c>
    </row>
    <row r="1572" spans="1:30" x14ac:dyDescent="0.25">
      <c r="A1572" t="s">
        <v>392</v>
      </c>
      <c r="B1572" t="s">
        <v>6623</v>
      </c>
      <c r="C1572" t="s">
        <v>608</v>
      </c>
      <c r="D1572" t="str">
        <f>A1572&amp;VLOOKUP("key_separator", Keys!$B:$C, 2, FALSE)&amp;B1572&amp;VLOOKUP("key_separator", Keys!$B:$C, 2, FALSE)&amp;C1572</f>
        <v>NC|municipal solid waste|imports</v>
      </c>
      <c r="E1572" s="17">
        <v>0</v>
      </c>
      <c r="F1572" s="17">
        <v>0</v>
      </c>
      <c r="G1572" s="17">
        <v>0</v>
      </c>
      <c r="H1572" s="17">
        <v>0</v>
      </c>
      <c r="I1572" s="17">
        <v>0</v>
      </c>
      <c r="J1572" s="17">
        <v>0</v>
      </c>
      <c r="K1572" s="17">
        <v>0</v>
      </c>
      <c r="L1572" s="17">
        <v>0</v>
      </c>
      <c r="M1572" s="17">
        <v>0</v>
      </c>
      <c r="N1572" s="17">
        <v>0</v>
      </c>
      <c r="O1572" s="17">
        <v>0</v>
      </c>
      <c r="P1572" s="17">
        <v>0</v>
      </c>
      <c r="Q1572" s="17">
        <v>0</v>
      </c>
      <c r="R1572" s="17">
        <v>0</v>
      </c>
      <c r="S1572" s="17">
        <v>0</v>
      </c>
      <c r="T1572" s="17">
        <v>0</v>
      </c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0</v>
      </c>
      <c r="AB1572" s="17">
        <v>0</v>
      </c>
      <c r="AC1572" s="17">
        <v>0</v>
      </c>
      <c r="AD1572" s="17">
        <v>0</v>
      </c>
    </row>
    <row r="1573" spans="1:30" x14ac:dyDescent="0.25">
      <c r="A1573" t="s">
        <v>392</v>
      </c>
      <c r="B1573" t="s">
        <v>6623</v>
      </c>
      <c r="C1573" t="s">
        <v>610</v>
      </c>
      <c r="D1573" t="str">
        <f>A1573&amp;VLOOKUP("key_separator", Keys!$B:$C, 2, FALSE)&amp;B1573&amp;VLOOKUP("key_separator", Keys!$B:$C, 2, FALSE)&amp;C1573</f>
        <v>NC|municipal solid waste|exports</v>
      </c>
      <c r="E1573" s="17">
        <v>0</v>
      </c>
      <c r="F1573" s="17">
        <v>0</v>
      </c>
      <c r="G1573" s="17">
        <v>0</v>
      </c>
      <c r="H1573" s="17">
        <v>0</v>
      </c>
      <c r="I1573" s="17">
        <v>0</v>
      </c>
      <c r="J1573" s="17">
        <v>0</v>
      </c>
      <c r="K1573" s="17">
        <v>0</v>
      </c>
      <c r="L1573" s="17">
        <v>0</v>
      </c>
      <c r="M1573" s="17">
        <v>0</v>
      </c>
      <c r="N1573" s="17">
        <v>0</v>
      </c>
      <c r="O1573" s="17">
        <v>0</v>
      </c>
      <c r="P1573" s="17">
        <v>0</v>
      </c>
      <c r="Q1573" s="17">
        <v>0</v>
      </c>
      <c r="R1573" s="17">
        <v>0</v>
      </c>
      <c r="S1573" s="17">
        <v>0</v>
      </c>
      <c r="T1573" s="17">
        <v>0</v>
      </c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0</v>
      </c>
      <c r="AB1573" s="17">
        <v>0</v>
      </c>
      <c r="AC1573" s="17">
        <v>0</v>
      </c>
      <c r="AD1573" s="17">
        <v>0</v>
      </c>
    </row>
    <row r="1574" spans="1:30" x14ac:dyDescent="0.25">
      <c r="A1574" t="s">
        <v>392</v>
      </c>
      <c r="B1574" t="s">
        <v>629</v>
      </c>
      <c r="C1574" t="s">
        <v>605</v>
      </c>
      <c r="D1574" t="str">
        <f>A1574&amp;VLOOKUP("key_separator", Keys!$B:$C, 2, FALSE)&amp;B1574&amp;VLOOKUP("key_separator", Keys!$B:$C, 2, FALSE)&amp;C1574</f>
        <v>NC|hydrogen|production</v>
      </c>
      <c r="E1574" s="17">
        <v>0</v>
      </c>
      <c r="F1574" s="17">
        <v>0</v>
      </c>
      <c r="G1574" s="17">
        <v>0</v>
      </c>
      <c r="H1574" s="17">
        <v>0</v>
      </c>
      <c r="I1574" s="17">
        <v>0</v>
      </c>
      <c r="J1574" s="17">
        <v>0</v>
      </c>
      <c r="K1574" s="17">
        <v>0</v>
      </c>
      <c r="L1574" s="17">
        <v>0</v>
      </c>
      <c r="M1574" s="17">
        <v>0</v>
      </c>
      <c r="N1574" s="17">
        <v>0</v>
      </c>
      <c r="O1574" s="17">
        <v>0</v>
      </c>
      <c r="P1574" s="17">
        <v>0</v>
      </c>
      <c r="Q1574" s="17">
        <v>0</v>
      </c>
      <c r="R1574" s="17">
        <v>0</v>
      </c>
      <c r="S1574" s="17">
        <v>0</v>
      </c>
      <c r="T1574" s="17">
        <v>0</v>
      </c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0</v>
      </c>
      <c r="AB1574" s="17">
        <v>0</v>
      </c>
      <c r="AC1574" s="17">
        <v>0</v>
      </c>
      <c r="AD1574" s="17">
        <v>0</v>
      </c>
    </row>
    <row r="1575" spans="1:30" x14ac:dyDescent="0.25">
      <c r="A1575" t="s">
        <v>392</v>
      </c>
      <c r="B1575" t="s">
        <v>629</v>
      </c>
      <c r="C1575" t="s">
        <v>608</v>
      </c>
      <c r="D1575" t="str">
        <f>A1575&amp;VLOOKUP("key_separator", Keys!$B:$C, 2, FALSE)&amp;B1575&amp;VLOOKUP("key_separator", Keys!$B:$C, 2, FALSE)&amp;C1575</f>
        <v>NC|hydrogen|imports</v>
      </c>
      <c r="E1575" s="17">
        <v>2226850000</v>
      </c>
      <c r="F1575" s="17">
        <v>3486970000</v>
      </c>
      <c r="G1575" s="17">
        <v>6084180000</v>
      </c>
      <c r="H1575" s="17">
        <v>10424200000</v>
      </c>
      <c r="I1575" s="17">
        <v>17812300000</v>
      </c>
      <c r="J1575" s="17">
        <v>31072500000</v>
      </c>
      <c r="K1575" s="17">
        <v>46790500000</v>
      </c>
      <c r="L1575" s="17">
        <v>65437800000</v>
      </c>
      <c r="M1575" s="17">
        <v>88216000000</v>
      </c>
      <c r="N1575" s="17">
        <v>114533000000</v>
      </c>
      <c r="O1575" s="17">
        <v>145671000000</v>
      </c>
      <c r="P1575" s="17">
        <v>178035000000</v>
      </c>
      <c r="Q1575" s="17">
        <v>212232000000</v>
      </c>
      <c r="R1575" s="17">
        <v>247860000000</v>
      </c>
      <c r="S1575" s="17">
        <v>284702000000</v>
      </c>
      <c r="T1575" s="17">
        <v>321171000000</v>
      </c>
      <c r="U1575" s="17">
        <v>359253000000</v>
      </c>
      <c r="V1575" s="17">
        <v>397035000000</v>
      </c>
      <c r="W1575" s="17">
        <v>433067000000</v>
      </c>
      <c r="X1575" s="17">
        <v>467276000000</v>
      </c>
      <c r="Y1575" s="17">
        <v>497514000000</v>
      </c>
      <c r="Z1575" s="17">
        <v>527205000000</v>
      </c>
      <c r="AA1575" s="17">
        <v>556465000000</v>
      </c>
      <c r="AB1575" s="17">
        <v>582805000000</v>
      </c>
      <c r="AC1575" s="17">
        <v>608661000000</v>
      </c>
      <c r="AD1575" s="17">
        <v>631949000000</v>
      </c>
    </row>
    <row r="1576" spans="1:30" x14ac:dyDescent="0.25">
      <c r="A1576" t="s">
        <v>392</v>
      </c>
      <c r="B1576" t="s">
        <v>629</v>
      </c>
      <c r="C1576" t="s">
        <v>610</v>
      </c>
      <c r="D1576" t="str">
        <f>A1576&amp;VLOOKUP("key_separator", Keys!$B:$C, 2, FALSE)&amp;B1576&amp;VLOOKUP("key_separator", Keys!$B:$C, 2, FALSE)&amp;C1576</f>
        <v>NC|hydrogen|exports</v>
      </c>
      <c r="E1576" s="17">
        <v>0</v>
      </c>
      <c r="F1576" s="17">
        <v>0</v>
      </c>
      <c r="G1576" s="17">
        <v>0</v>
      </c>
      <c r="H1576" s="17">
        <v>0</v>
      </c>
      <c r="I1576" s="17">
        <v>0</v>
      </c>
      <c r="J1576" s="17">
        <v>0</v>
      </c>
      <c r="K1576" s="17">
        <v>0</v>
      </c>
      <c r="L1576" s="17">
        <v>0</v>
      </c>
      <c r="M1576" s="17">
        <v>0</v>
      </c>
      <c r="N1576" s="17">
        <v>0</v>
      </c>
      <c r="O1576" s="17">
        <v>0</v>
      </c>
      <c r="P1576" s="17">
        <v>0</v>
      </c>
      <c r="Q1576" s="17">
        <v>0</v>
      </c>
      <c r="R1576" s="17">
        <v>0</v>
      </c>
      <c r="S1576" s="17">
        <v>0</v>
      </c>
      <c r="T1576" s="17">
        <v>0</v>
      </c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0</v>
      </c>
      <c r="AB1576" s="17">
        <v>0</v>
      </c>
      <c r="AC1576" s="17">
        <v>0</v>
      </c>
      <c r="AD1576" s="17">
        <v>0</v>
      </c>
    </row>
    <row r="1577" spans="1:30" x14ac:dyDescent="0.25">
      <c r="A1577" t="s">
        <v>395</v>
      </c>
      <c r="B1577" t="s">
        <v>6629</v>
      </c>
      <c r="C1577" t="s">
        <v>605</v>
      </c>
      <c r="D1577" t="str">
        <f>A1577&amp;VLOOKUP("key_separator", Keys!$B:$C, 2, FALSE)&amp;B1577&amp;VLOOKUP("key_separator", Keys!$B:$C, 2, FALSE)&amp;C1577</f>
        <v>ND|electricity|production</v>
      </c>
      <c r="E1577" s="17">
        <v>0</v>
      </c>
      <c r="F1577" s="17">
        <v>0</v>
      </c>
      <c r="G1577" s="17">
        <v>0</v>
      </c>
      <c r="H1577" s="17">
        <v>0</v>
      </c>
      <c r="I1577" s="17">
        <v>0</v>
      </c>
      <c r="J1577" s="17">
        <v>0</v>
      </c>
      <c r="K1577" s="17">
        <v>0</v>
      </c>
      <c r="L1577" s="17">
        <v>0</v>
      </c>
      <c r="M1577" s="17">
        <v>0</v>
      </c>
      <c r="N1577" s="17">
        <v>0</v>
      </c>
      <c r="O1577" s="17">
        <v>0</v>
      </c>
      <c r="P1577" s="17">
        <v>0</v>
      </c>
      <c r="Q1577" s="17">
        <v>0</v>
      </c>
      <c r="R1577" s="17">
        <v>0</v>
      </c>
      <c r="S1577" s="17">
        <v>0</v>
      </c>
      <c r="T1577" s="17">
        <v>0</v>
      </c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0</v>
      </c>
      <c r="AB1577" s="17">
        <v>0</v>
      </c>
      <c r="AC1577" s="17">
        <v>0</v>
      </c>
      <c r="AD1577" s="17">
        <v>0</v>
      </c>
    </row>
    <row r="1578" spans="1:30" x14ac:dyDescent="0.25">
      <c r="A1578" t="s">
        <v>395</v>
      </c>
      <c r="B1578" t="s">
        <v>6629</v>
      </c>
      <c r="C1578" t="s">
        <v>608</v>
      </c>
      <c r="D1578" t="str">
        <f>A1578&amp;VLOOKUP("key_separator", Keys!$B:$C, 2, FALSE)&amp;B1578&amp;VLOOKUP("key_separator", Keys!$B:$C, 2, FALSE)&amp;C1578</f>
        <v>ND|electricity|imports</v>
      </c>
      <c r="E1578" s="17">
        <v>0</v>
      </c>
      <c r="F1578" s="17">
        <v>0</v>
      </c>
      <c r="G1578" s="17">
        <v>0</v>
      </c>
      <c r="H1578" s="17">
        <v>0</v>
      </c>
      <c r="I1578" s="17">
        <v>0</v>
      </c>
      <c r="J1578" s="17">
        <v>0</v>
      </c>
      <c r="K1578" s="17">
        <v>0</v>
      </c>
      <c r="L1578" s="17">
        <v>0</v>
      </c>
      <c r="M1578" s="17">
        <v>0</v>
      </c>
      <c r="N1578" s="17">
        <v>0</v>
      </c>
      <c r="O1578" s="17">
        <v>0</v>
      </c>
      <c r="P1578" s="17">
        <v>0</v>
      </c>
      <c r="Q1578" s="17">
        <v>0</v>
      </c>
      <c r="R1578" s="17">
        <v>0</v>
      </c>
      <c r="S1578" s="17">
        <v>0</v>
      </c>
      <c r="T1578" s="17">
        <v>0</v>
      </c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0</v>
      </c>
      <c r="AB1578" s="17">
        <v>0</v>
      </c>
      <c r="AC1578" s="17">
        <v>0</v>
      </c>
      <c r="AD1578" s="17">
        <v>0</v>
      </c>
    </row>
    <row r="1579" spans="1:30" x14ac:dyDescent="0.25">
      <c r="A1579" t="s">
        <v>395</v>
      </c>
      <c r="B1579" t="s">
        <v>6629</v>
      </c>
      <c r="C1579" t="s">
        <v>610</v>
      </c>
      <c r="D1579" t="str">
        <f>A1579&amp;VLOOKUP("key_separator", Keys!$B:$C, 2, FALSE)&amp;B1579&amp;VLOOKUP("key_separator", Keys!$B:$C, 2, FALSE)&amp;C1579</f>
        <v>ND|electricity|exports</v>
      </c>
      <c r="E1579" s="17">
        <v>0</v>
      </c>
      <c r="F1579" s="17">
        <v>0</v>
      </c>
      <c r="G1579" s="17">
        <v>0</v>
      </c>
      <c r="H1579" s="17">
        <v>0</v>
      </c>
      <c r="I1579" s="17">
        <v>0</v>
      </c>
      <c r="J1579" s="17">
        <v>0</v>
      </c>
      <c r="K1579" s="17">
        <v>0</v>
      </c>
      <c r="L1579" s="17">
        <v>0</v>
      </c>
      <c r="M1579" s="17">
        <v>0</v>
      </c>
      <c r="N1579" s="17">
        <v>0</v>
      </c>
      <c r="O1579" s="17">
        <v>0</v>
      </c>
      <c r="P1579" s="17">
        <v>0</v>
      </c>
      <c r="Q1579" s="17">
        <v>0</v>
      </c>
      <c r="R1579" s="17">
        <v>0</v>
      </c>
      <c r="S1579" s="17">
        <v>0</v>
      </c>
      <c r="T1579" s="17">
        <v>0</v>
      </c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0</v>
      </c>
      <c r="AB1579" s="17">
        <v>0</v>
      </c>
      <c r="AC1579" s="17">
        <v>0</v>
      </c>
      <c r="AD1579" s="17">
        <v>0</v>
      </c>
    </row>
    <row r="1580" spans="1:30" x14ac:dyDescent="0.25">
      <c r="A1580" t="s">
        <v>395</v>
      </c>
      <c r="B1580" t="s">
        <v>6610</v>
      </c>
      <c r="C1580" t="s">
        <v>605</v>
      </c>
      <c r="D1580" t="str">
        <f>A1580&amp;VLOOKUP("key_separator", Keys!$B:$C, 2, FALSE)&amp;B1580&amp;VLOOKUP("key_separator", Keys!$B:$C, 2, FALSE)&amp;C1580</f>
        <v>ND|hard coal|production</v>
      </c>
      <c r="E1580" s="17">
        <v>0</v>
      </c>
      <c r="F1580" s="17">
        <v>0</v>
      </c>
      <c r="G1580" s="17">
        <v>0</v>
      </c>
      <c r="H1580" s="17">
        <v>0</v>
      </c>
      <c r="I1580" s="17">
        <v>0</v>
      </c>
      <c r="J1580" s="17">
        <v>0</v>
      </c>
      <c r="K1580" s="17">
        <v>0</v>
      </c>
      <c r="L1580" s="17">
        <v>0</v>
      </c>
      <c r="M1580" s="17">
        <v>0</v>
      </c>
      <c r="N1580" s="17">
        <v>0</v>
      </c>
      <c r="O1580" s="17">
        <v>0</v>
      </c>
      <c r="P1580" s="17">
        <v>0</v>
      </c>
      <c r="Q1580" s="17">
        <v>0</v>
      </c>
      <c r="R1580" s="17">
        <v>0</v>
      </c>
      <c r="S1580" s="17">
        <v>0</v>
      </c>
      <c r="T1580" s="17">
        <v>0</v>
      </c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0</v>
      </c>
      <c r="AB1580" s="17">
        <v>0</v>
      </c>
      <c r="AC1580" s="17">
        <v>0</v>
      </c>
      <c r="AD1580" s="17">
        <v>0</v>
      </c>
    </row>
    <row r="1581" spans="1:30" x14ac:dyDescent="0.25">
      <c r="A1581" t="s">
        <v>395</v>
      </c>
      <c r="B1581" t="s">
        <v>6610</v>
      </c>
      <c r="C1581" t="s">
        <v>608</v>
      </c>
      <c r="D1581" t="str">
        <f>A1581&amp;VLOOKUP("key_separator", Keys!$B:$C, 2, FALSE)&amp;B1581&amp;VLOOKUP("key_separator", Keys!$B:$C, 2, FALSE)&amp;C1581</f>
        <v>ND|hard coal|imports</v>
      </c>
      <c r="E1581" s="17">
        <v>174061000000000</v>
      </c>
      <c r="F1581" s="17">
        <v>157997000000000</v>
      </c>
      <c r="G1581" s="17">
        <v>158126000000000</v>
      </c>
      <c r="H1581" s="17">
        <v>159230000000000</v>
      </c>
      <c r="I1581" s="17">
        <v>160422000000000</v>
      </c>
      <c r="J1581" s="17">
        <v>161191000000000</v>
      </c>
      <c r="K1581" s="17">
        <v>161445000000000</v>
      </c>
      <c r="L1581" s="17">
        <v>161659000000000</v>
      </c>
      <c r="M1581" s="17">
        <v>161913000000000</v>
      </c>
      <c r="N1581" s="17">
        <v>162738000000000</v>
      </c>
      <c r="O1581" s="17">
        <v>163361000000000</v>
      </c>
      <c r="P1581" s="17">
        <v>163822000000000</v>
      </c>
      <c r="Q1581" s="17">
        <v>164258000000000</v>
      </c>
      <c r="R1581" s="17">
        <v>164604000000000</v>
      </c>
      <c r="S1581" s="17">
        <v>164969000000000</v>
      </c>
      <c r="T1581" s="17">
        <v>165311000000000</v>
      </c>
      <c r="U1581" s="17">
        <v>165682000000000</v>
      </c>
      <c r="V1581" s="17">
        <v>166023000000000</v>
      </c>
      <c r="W1581" s="17">
        <v>166337000000000</v>
      </c>
      <c r="X1581" s="17">
        <v>166652000000000</v>
      </c>
      <c r="Y1581" s="17">
        <v>166953000000000</v>
      </c>
      <c r="Z1581" s="17">
        <v>167314000000000</v>
      </c>
      <c r="AA1581" s="17">
        <v>167660000000000</v>
      </c>
      <c r="AB1581" s="17">
        <v>167978000000000</v>
      </c>
      <c r="AC1581" s="17">
        <v>168290000000000</v>
      </c>
      <c r="AD1581" s="17">
        <v>168586000000000</v>
      </c>
    </row>
    <row r="1582" spans="1:30" x14ac:dyDescent="0.25">
      <c r="A1582" t="s">
        <v>395</v>
      </c>
      <c r="B1582" t="s">
        <v>6610</v>
      </c>
      <c r="C1582" t="s">
        <v>610</v>
      </c>
      <c r="D1582" t="str">
        <f>A1582&amp;VLOOKUP("key_separator", Keys!$B:$C, 2, FALSE)&amp;B1582&amp;VLOOKUP("key_separator", Keys!$B:$C, 2, FALSE)&amp;C1582</f>
        <v>ND|hard coal|exports</v>
      </c>
      <c r="E1582" s="17">
        <v>0</v>
      </c>
      <c r="F1582" s="17">
        <v>0</v>
      </c>
      <c r="G1582" s="17">
        <v>0</v>
      </c>
      <c r="H1582" s="17">
        <v>0</v>
      </c>
      <c r="I1582" s="17">
        <v>0</v>
      </c>
      <c r="J1582" s="17">
        <v>0</v>
      </c>
      <c r="K1582" s="17">
        <v>0</v>
      </c>
      <c r="L1582" s="17">
        <v>0</v>
      </c>
      <c r="M1582" s="17">
        <v>0</v>
      </c>
      <c r="N1582" s="17">
        <v>0</v>
      </c>
      <c r="O1582" s="17">
        <v>0</v>
      </c>
      <c r="P1582" s="17">
        <v>0</v>
      </c>
      <c r="Q1582" s="17">
        <v>0</v>
      </c>
      <c r="R1582" s="17">
        <v>0</v>
      </c>
      <c r="S1582" s="17">
        <v>0</v>
      </c>
      <c r="T1582" s="17">
        <v>0</v>
      </c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0</v>
      </c>
      <c r="AB1582" s="17">
        <v>0</v>
      </c>
      <c r="AC1582" s="17">
        <v>0</v>
      </c>
      <c r="AD1582" s="17">
        <v>0</v>
      </c>
    </row>
    <row r="1583" spans="1:30" x14ac:dyDescent="0.25">
      <c r="A1583" t="s">
        <v>395</v>
      </c>
      <c r="B1583" t="s">
        <v>6611</v>
      </c>
      <c r="C1583" t="s">
        <v>605</v>
      </c>
      <c r="D1583" t="str">
        <f>A1583&amp;VLOOKUP("key_separator", Keys!$B:$C, 2, FALSE)&amp;B1583&amp;VLOOKUP("key_separator", Keys!$B:$C, 2, FALSE)&amp;C1583</f>
        <v>ND|natural gas|production</v>
      </c>
      <c r="E1583" s="17">
        <v>983409000000000</v>
      </c>
      <c r="F1583" s="17">
        <v>911022000000000</v>
      </c>
      <c r="G1583" s="17">
        <v>864889000000000</v>
      </c>
      <c r="H1583" s="17">
        <v>840587000000000</v>
      </c>
      <c r="I1583" s="17">
        <v>824397000000000</v>
      </c>
      <c r="J1583" s="17">
        <v>814366000000000</v>
      </c>
      <c r="K1583" s="17">
        <v>817742000000000</v>
      </c>
      <c r="L1583" s="17">
        <v>802072000000000</v>
      </c>
      <c r="M1583" s="17">
        <v>791469000000000</v>
      </c>
      <c r="N1583" s="17">
        <v>788007000000000</v>
      </c>
      <c r="O1583" s="17">
        <v>793801000000000</v>
      </c>
      <c r="P1583" s="17">
        <v>813966000000000</v>
      </c>
      <c r="Q1583" s="17">
        <v>823666000000000</v>
      </c>
      <c r="R1583" s="17">
        <v>832252000000000</v>
      </c>
      <c r="S1583" s="17">
        <v>834602000000000</v>
      </c>
      <c r="T1583" s="17">
        <v>837388000000000</v>
      </c>
      <c r="U1583" s="17">
        <v>835229000000000</v>
      </c>
      <c r="V1583" s="17">
        <v>821481000000000</v>
      </c>
      <c r="W1583" s="17">
        <v>807800000000000</v>
      </c>
      <c r="X1583" s="17">
        <v>795055000000000</v>
      </c>
      <c r="Y1583" s="17">
        <v>780879000000000</v>
      </c>
      <c r="Z1583" s="17">
        <v>766456000000000</v>
      </c>
      <c r="AA1583" s="17">
        <v>751023000000000</v>
      </c>
      <c r="AB1583" s="17">
        <v>735672000000000</v>
      </c>
      <c r="AC1583" s="17">
        <v>719960000000000</v>
      </c>
      <c r="AD1583" s="17">
        <v>703397000000000</v>
      </c>
    </row>
    <row r="1584" spans="1:30" x14ac:dyDescent="0.25">
      <c r="A1584" t="s">
        <v>395</v>
      </c>
      <c r="B1584" t="s">
        <v>6611</v>
      </c>
      <c r="C1584" t="s">
        <v>608</v>
      </c>
      <c r="D1584" t="str">
        <f>A1584&amp;VLOOKUP("key_separator", Keys!$B:$C, 2, FALSE)&amp;B1584&amp;VLOOKUP("key_separator", Keys!$B:$C, 2, FALSE)&amp;C1584</f>
        <v>ND|natural gas|imports</v>
      </c>
      <c r="E1584" s="17">
        <v>690393000000000</v>
      </c>
      <c r="F1584" s="17">
        <v>672179000000000</v>
      </c>
      <c r="G1584" s="17">
        <v>656391000000000</v>
      </c>
      <c r="H1584" s="17">
        <v>647581000000000</v>
      </c>
      <c r="I1584" s="17">
        <v>641985000000000</v>
      </c>
      <c r="J1584" s="17">
        <v>642698000000000</v>
      </c>
      <c r="K1584" s="17">
        <v>647037000000000</v>
      </c>
      <c r="L1584" s="17">
        <v>642680000000000</v>
      </c>
      <c r="M1584" s="17">
        <v>640060000000000</v>
      </c>
      <c r="N1584" s="17">
        <v>639022000000000</v>
      </c>
      <c r="O1584" s="17">
        <v>641871000000000</v>
      </c>
      <c r="P1584" s="17">
        <v>653666000000000</v>
      </c>
      <c r="Q1584" s="17">
        <v>660412000000000</v>
      </c>
      <c r="R1584" s="17">
        <v>666535000000000</v>
      </c>
      <c r="S1584" s="17">
        <v>669954000000000</v>
      </c>
      <c r="T1584" s="17">
        <v>673616000000000</v>
      </c>
      <c r="U1584" s="17">
        <v>675028000000000</v>
      </c>
      <c r="V1584" s="17">
        <v>670639000000000</v>
      </c>
      <c r="W1584" s="17">
        <v>666547000000000</v>
      </c>
      <c r="X1584" s="17">
        <v>663000000000000</v>
      </c>
      <c r="Y1584" s="17">
        <v>658262000000000</v>
      </c>
      <c r="Z1584" s="17">
        <v>653221000000000</v>
      </c>
      <c r="AA1584" s="17">
        <v>647632000000000</v>
      </c>
      <c r="AB1584" s="17">
        <v>641722000000000</v>
      </c>
      <c r="AC1584" s="17">
        <v>635165000000000</v>
      </c>
      <c r="AD1584" s="17">
        <v>628206000000000</v>
      </c>
    </row>
    <row r="1585" spans="1:30" x14ac:dyDescent="0.25">
      <c r="A1585" t="s">
        <v>395</v>
      </c>
      <c r="B1585" t="s">
        <v>6611</v>
      </c>
      <c r="C1585" t="s">
        <v>610</v>
      </c>
      <c r="D1585" t="str">
        <f>A1585&amp;VLOOKUP("key_separator", Keys!$B:$C, 2, FALSE)&amp;B1585&amp;VLOOKUP("key_separator", Keys!$B:$C, 2, FALSE)&amp;C1585</f>
        <v>ND|natural gas|exports</v>
      </c>
      <c r="E1585" s="17">
        <v>1454560000000000</v>
      </c>
      <c r="F1585" s="17">
        <v>1347500000000000</v>
      </c>
      <c r="G1585" s="17">
        <v>1279260000000000</v>
      </c>
      <c r="H1585" s="17">
        <v>1243310000000000</v>
      </c>
      <c r="I1585" s="17">
        <v>1219370000000000</v>
      </c>
      <c r="J1585" s="17">
        <v>1204530000000000</v>
      </c>
      <c r="K1585" s="17">
        <v>1209520000000000</v>
      </c>
      <c r="L1585" s="17">
        <v>1186350000000000</v>
      </c>
      <c r="M1585" s="17">
        <v>1170660000000000</v>
      </c>
      <c r="N1585" s="17">
        <v>1165540000000000</v>
      </c>
      <c r="O1585" s="17">
        <v>1174110000000000</v>
      </c>
      <c r="P1585" s="17">
        <v>1203940000000000</v>
      </c>
      <c r="Q1585" s="17">
        <v>1218290000000000</v>
      </c>
      <c r="R1585" s="17">
        <v>1230990000000000</v>
      </c>
      <c r="S1585" s="17">
        <v>1234460000000000</v>
      </c>
      <c r="T1585" s="17">
        <v>1238580000000000</v>
      </c>
      <c r="U1585" s="17">
        <v>1235390000000000</v>
      </c>
      <c r="V1585" s="17">
        <v>1215050000000000</v>
      </c>
      <c r="W1585" s="17">
        <v>1194820000000000</v>
      </c>
      <c r="X1585" s="17">
        <v>1175970000000000</v>
      </c>
      <c r="Y1585" s="17">
        <v>1155000000000000</v>
      </c>
      <c r="Z1585" s="17">
        <v>1133670000000000</v>
      </c>
      <c r="AA1585" s="17">
        <v>1110840000000000</v>
      </c>
      <c r="AB1585" s="17">
        <v>1088130000000000</v>
      </c>
      <c r="AC1585" s="17">
        <v>1064890000000000</v>
      </c>
      <c r="AD1585" s="17">
        <v>1040400000000000</v>
      </c>
    </row>
    <row r="1586" spans="1:30" x14ac:dyDescent="0.25">
      <c r="A1586" t="s">
        <v>395</v>
      </c>
      <c r="B1586" t="s">
        <v>626</v>
      </c>
      <c r="C1586" t="s">
        <v>605</v>
      </c>
      <c r="D1586" t="str">
        <f>A1586&amp;VLOOKUP("key_separator", Keys!$B:$C, 2, FALSE)&amp;B1586&amp;VLOOKUP("key_separator", Keys!$B:$C, 2, FALSE)&amp;C1586</f>
        <v>ND|nuclear|production</v>
      </c>
      <c r="E1586" s="17">
        <v>0</v>
      </c>
      <c r="F1586" s="17">
        <v>0</v>
      </c>
      <c r="G1586" s="17">
        <v>0</v>
      </c>
      <c r="H1586" s="17">
        <v>0</v>
      </c>
      <c r="I1586" s="17">
        <v>0</v>
      </c>
      <c r="J1586" s="17">
        <v>0</v>
      </c>
      <c r="K1586" s="17">
        <v>0</v>
      </c>
      <c r="L1586" s="17">
        <v>0</v>
      </c>
      <c r="M1586" s="17">
        <v>0</v>
      </c>
      <c r="N1586" s="17">
        <v>0</v>
      </c>
      <c r="O1586" s="17">
        <v>0</v>
      </c>
      <c r="P1586" s="17">
        <v>0</v>
      </c>
      <c r="Q1586" s="17">
        <v>0</v>
      </c>
      <c r="R1586" s="17">
        <v>0</v>
      </c>
      <c r="S1586" s="17">
        <v>0</v>
      </c>
      <c r="T1586" s="17">
        <v>0</v>
      </c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0</v>
      </c>
      <c r="AB1586" s="17">
        <v>0</v>
      </c>
      <c r="AC1586" s="17">
        <v>0</v>
      </c>
      <c r="AD1586" s="17">
        <v>0</v>
      </c>
    </row>
    <row r="1587" spans="1:30" x14ac:dyDescent="0.25">
      <c r="A1587" t="s">
        <v>395</v>
      </c>
      <c r="B1587" t="s">
        <v>626</v>
      </c>
      <c r="C1587" t="s">
        <v>608</v>
      </c>
      <c r="D1587" t="str">
        <f>A1587&amp;VLOOKUP("key_separator", Keys!$B:$C, 2, FALSE)&amp;B1587&amp;VLOOKUP("key_separator", Keys!$B:$C, 2, FALSE)&amp;C1587</f>
        <v>ND|nuclear|imports</v>
      </c>
      <c r="E1587" s="17">
        <v>0</v>
      </c>
      <c r="F1587" s="17">
        <v>0</v>
      </c>
      <c r="G1587" s="17">
        <v>0</v>
      </c>
      <c r="H1587" s="17">
        <v>0</v>
      </c>
      <c r="I1587" s="17">
        <v>0</v>
      </c>
      <c r="J1587" s="17">
        <v>0</v>
      </c>
      <c r="K1587" s="17">
        <v>0</v>
      </c>
      <c r="L1587" s="17">
        <v>0</v>
      </c>
      <c r="M1587" s="17">
        <v>0</v>
      </c>
      <c r="N1587" s="17">
        <v>0</v>
      </c>
      <c r="O1587" s="17">
        <v>0</v>
      </c>
      <c r="P1587" s="17">
        <v>0</v>
      </c>
      <c r="Q1587" s="17">
        <v>0</v>
      </c>
      <c r="R1587" s="17">
        <v>0</v>
      </c>
      <c r="S1587" s="17">
        <v>0</v>
      </c>
      <c r="T1587" s="17">
        <v>0</v>
      </c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0</v>
      </c>
      <c r="AB1587" s="17">
        <v>0</v>
      </c>
      <c r="AC1587" s="17">
        <v>0</v>
      </c>
      <c r="AD1587" s="17">
        <v>0</v>
      </c>
    </row>
    <row r="1588" spans="1:30" x14ac:dyDescent="0.25">
      <c r="A1588" t="s">
        <v>395</v>
      </c>
      <c r="B1588" t="s">
        <v>626</v>
      </c>
      <c r="C1588" t="s">
        <v>610</v>
      </c>
      <c r="D1588" t="str">
        <f>A1588&amp;VLOOKUP("key_separator", Keys!$B:$C, 2, FALSE)&amp;B1588&amp;VLOOKUP("key_separator", Keys!$B:$C, 2, FALSE)&amp;C1588</f>
        <v>ND|nuclear|exports</v>
      </c>
      <c r="E1588" s="17">
        <v>0</v>
      </c>
      <c r="F1588" s="17">
        <v>0</v>
      </c>
      <c r="G1588" s="17">
        <v>0</v>
      </c>
      <c r="H1588" s="17">
        <v>0</v>
      </c>
      <c r="I1588" s="17">
        <v>0</v>
      </c>
      <c r="J1588" s="17">
        <v>0</v>
      </c>
      <c r="K1588" s="17">
        <v>0</v>
      </c>
      <c r="L1588" s="17">
        <v>0</v>
      </c>
      <c r="M1588" s="17">
        <v>0</v>
      </c>
      <c r="N1588" s="17">
        <v>0</v>
      </c>
      <c r="O1588" s="17">
        <v>0</v>
      </c>
      <c r="P1588" s="17">
        <v>0</v>
      </c>
      <c r="Q1588" s="17">
        <v>0</v>
      </c>
      <c r="R1588" s="17">
        <v>0</v>
      </c>
      <c r="S1588" s="17">
        <v>0</v>
      </c>
      <c r="T1588" s="17">
        <v>0</v>
      </c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0</v>
      </c>
      <c r="AB1588" s="17">
        <v>0</v>
      </c>
      <c r="AC1588" s="17">
        <v>0</v>
      </c>
      <c r="AD1588" s="17">
        <v>0</v>
      </c>
    </row>
    <row r="1589" spans="1:30" x14ac:dyDescent="0.25">
      <c r="A1589" t="s">
        <v>395</v>
      </c>
      <c r="B1589" t="s">
        <v>6630</v>
      </c>
      <c r="C1589" t="s">
        <v>605</v>
      </c>
      <c r="D1589" t="str">
        <f>A1589&amp;VLOOKUP("key_separator", Keys!$B:$C, 2, FALSE)&amp;B1589&amp;VLOOKUP("key_separator", Keys!$B:$C, 2, FALSE)&amp;C1589</f>
        <v>ND|hydro|production</v>
      </c>
      <c r="E1589" s="17">
        <v>0</v>
      </c>
      <c r="F1589" s="17">
        <v>0</v>
      </c>
      <c r="G1589" s="17">
        <v>0</v>
      </c>
      <c r="H1589" s="17">
        <v>0</v>
      </c>
      <c r="I1589" s="17">
        <v>0</v>
      </c>
      <c r="J1589" s="17">
        <v>0</v>
      </c>
      <c r="K1589" s="17">
        <v>0</v>
      </c>
      <c r="L1589" s="17">
        <v>0</v>
      </c>
      <c r="M1589" s="17">
        <v>0</v>
      </c>
      <c r="N1589" s="17">
        <v>0</v>
      </c>
      <c r="O1589" s="17">
        <v>0</v>
      </c>
      <c r="P1589" s="17">
        <v>0</v>
      </c>
      <c r="Q1589" s="17">
        <v>0</v>
      </c>
      <c r="R1589" s="17">
        <v>0</v>
      </c>
      <c r="S1589" s="17">
        <v>0</v>
      </c>
      <c r="T1589" s="17">
        <v>0</v>
      </c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0</v>
      </c>
      <c r="AB1589" s="17">
        <v>0</v>
      </c>
      <c r="AC1589" s="17">
        <v>0</v>
      </c>
      <c r="AD1589" s="17">
        <v>0</v>
      </c>
    </row>
    <row r="1590" spans="1:30" x14ac:dyDescent="0.25">
      <c r="A1590" t="s">
        <v>395</v>
      </c>
      <c r="B1590" t="s">
        <v>6630</v>
      </c>
      <c r="C1590" t="s">
        <v>608</v>
      </c>
      <c r="D1590" t="str">
        <f>A1590&amp;VLOOKUP("key_separator", Keys!$B:$C, 2, FALSE)&amp;B1590&amp;VLOOKUP("key_separator", Keys!$B:$C, 2, FALSE)&amp;C1590</f>
        <v>ND|hydro|imports</v>
      </c>
      <c r="E1590" s="17">
        <v>0</v>
      </c>
      <c r="F1590" s="17">
        <v>0</v>
      </c>
      <c r="G1590" s="17">
        <v>0</v>
      </c>
      <c r="H1590" s="17">
        <v>0</v>
      </c>
      <c r="I1590" s="17">
        <v>0</v>
      </c>
      <c r="J1590" s="17">
        <v>0</v>
      </c>
      <c r="K1590" s="17">
        <v>0</v>
      </c>
      <c r="L1590" s="17">
        <v>0</v>
      </c>
      <c r="M1590" s="17">
        <v>0</v>
      </c>
      <c r="N1590" s="17">
        <v>0</v>
      </c>
      <c r="O1590" s="17">
        <v>0</v>
      </c>
      <c r="P1590" s="17">
        <v>0</v>
      </c>
      <c r="Q1590" s="17">
        <v>0</v>
      </c>
      <c r="R1590" s="17">
        <v>0</v>
      </c>
      <c r="S1590" s="17">
        <v>0</v>
      </c>
      <c r="T1590" s="17">
        <v>0</v>
      </c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0</v>
      </c>
      <c r="AB1590" s="17">
        <v>0</v>
      </c>
      <c r="AC1590" s="17">
        <v>0</v>
      </c>
      <c r="AD1590" s="17">
        <v>0</v>
      </c>
    </row>
    <row r="1591" spans="1:30" x14ac:dyDescent="0.25">
      <c r="A1591" t="s">
        <v>395</v>
      </c>
      <c r="B1591" t="s">
        <v>6630</v>
      </c>
      <c r="C1591" t="s">
        <v>610</v>
      </c>
      <c r="D1591" t="str">
        <f>A1591&amp;VLOOKUP("key_separator", Keys!$B:$C, 2, FALSE)&amp;B1591&amp;VLOOKUP("key_separator", Keys!$B:$C, 2, FALSE)&amp;C1591</f>
        <v>ND|hydro|exports</v>
      </c>
      <c r="E1591" s="17">
        <v>0</v>
      </c>
      <c r="F1591" s="17">
        <v>0</v>
      </c>
      <c r="G1591" s="17">
        <v>0</v>
      </c>
      <c r="H1591" s="17">
        <v>0</v>
      </c>
      <c r="I1591" s="17">
        <v>0</v>
      </c>
      <c r="J1591" s="17">
        <v>0</v>
      </c>
      <c r="K1591" s="17">
        <v>0</v>
      </c>
      <c r="L1591" s="17">
        <v>0</v>
      </c>
      <c r="M1591" s="17">
        <v>0</v>
      </c>
      <c r="N1591" s="17">
        <v>0</v>
      </c>
      <c r="O1591" s="17">
        <v>0</v>
      </c>
      <c r="P1591" s="17">
        <v>0</v>
      </c>
      <c r="Q1591" s="17">
        <v>0</v>
      </c>
      <c r="R1591" s="17">
        <v>0</v>
      </c>
      <c r="S1591" s="17">
        <v>0</v>
      </c>
      <c r="T1591" s="17">
        <v>0</v>
      </c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0</v>
      </c>
      <c r="AB1591" s="17">
        <v>0</v>
      </c>
      <c r="AC1591" s="17">
        <v>0</v>
      </c>
      <c r="AD1591" s="17">
        <v>0</v>
      </c>
    </row>
    <row r="1592" spans="1:30" x14ac:dyDescent="0.25">
      <c r="A1592" t="s">
        <v>395</v>
      </c>
      <c r="B1592" t="s">
        <v>6631</v>
      </c>
      <c r="C1592" t="s">
        <v>605</v>
      </c>
      <c r="D1592" t="str">
        <f>A1592&amp;VLOOKUP("key_separator", Keys!$B:$C, 2, FALSE)&amp;B1592&amp;VLOOKUP("key_separator", Keys!$B:$C, 2, FALSE)&amp;C1592</f>
        <v>ND|wind|production</v>
      </c>
      <c r="E1592" s="17">
        <v>0</v>
      </c>
      <c r="F1592" s="17">
        <v>0</v>
      </c>
      <c r="G1592" s="17">
        <v>0</v>
      </c>
      <c r="H1592" s="17">
        <v>0</v>
      </c>
      <c r="I1592" s="17">
        <v>0</v>
      </c>
      <c r="J1592" s="17">
        <v>0</v>
      </c>
      <c r="K1592" s="17">
        <v>0</v>
      </c>
      <c r="L1592" s="17">
        <v>0</v>
      </c>
      <c r="M1592" s="17">
        <v>0</v>
      </c>
      <c r="N1592" s="17">
        <v>0</v>
      </c>
      <c r="O1592" s="17">
        <v>0</v>
      </c>
      <c r="P1592" s="17">
        <v>0</v>
      </c>
      <c r="Q1592" s="17">
        <v>0</v>
      </c>
      <c r="R1592" s="17">
        <v>0</v>
      </c>
      <c r="S1592" s="17">
        <v>0</v>
      </c>
      <c r="T1592" s="17">
        <v>0</v>
      </c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0</v>
      </c>
      <c r="AB1592" s="17">
        <v>0</v>
      </c>
      <c r="AC1592" s="17">
        <v>0</v>
      </c>
      <c r="AD1592" s="17">
        <v>0</v>
      </c>
    </row>
    <row r="1593" spans="1:30" x14ac:dyDescent="0.25">
      <c r="A1593" t="s">
        <v>395</v>
      </c>
      <c r="B1593" t="s">
        <v>6631</v>
      </c>
      <c r="C1593" t="s">
        <v>608</v>
      </c>
      <c r="D1593" t="str">
        <f>A1593&amp;VLOOKUP("key_separator", Keys!$B:$C, 2, FALSE)&amp;B1593&amp;VLOOKUP("key_separator", Keys!$B:$C, 2, FALSE)&amp;C1593</f>
        <v>ND|wind|imports</v>
      </c>
      <c r="E1593" s="17">
        <v>0</v>
      </c>
      <c r="F1593" s="17">
        <v>0</v>
      </c>
      <c r="G1593" s="17">
        <v>0</v>
      </c>
      <c r="H1593" s="17">
        <v>0</v>
      </c>
      <c r="I1593" s="17">
        <v>0</v>
      </c>
      <c r="J1593" s="17">
        <v>0</v>
      </c>
      <c r="K1593" s="17">
        <v>0</v>
      </c>
      <c r="L1593" s="17">
        <v>0</v>
      </c>
      <c r="M1593" s="17">
        <v>0</v>
      </c>
      <c r="N1593" s="17">
        <v>0</v>
      </c>
      <c r="O1593" s="17">
        <v>0</v>
      </c>
      <c r="P1593" s="17">
        <v>0</v>
      </c>
      <c r="Q1593" s="17">
        <v>0</v>
      </c>
      <c r="R1593" s="17">
        <v>0</v>
      </c>
      <c r="S1593" s="17">
        <v>0</v>
      </c>
      <c r="T1593" s="17">
        <v>0</v>
      </c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0</v>
      </c>
      <c r="AB1593" s="17">
        <v>0</v>
      </c>
      <c r="AC1593" s="17">
        <v>0</v>
      </c>
      <c r="AD1593" s="17">
        <v>0</v>
      </c>
    </row>
    <row r="1594" spans="1:30" x14ac:dyDescent="0.25">
      <c r="A1594" t="s">
        <v>395</v>
      </c>
      <c r="B1594" t="s">
        <v>6631</v>
      </c>
      <c r="C1594" t="s">
        <v>610</v>
      </c>
      <c r="D1594" t="str">
        <f>A1594&amp;VLOOKUP("key_separator", Keys!$B:$C, 2, FALSE)&amp;B1594&amp;VLOOKUP("key_separator", Keys!$B:$C, 2, FALSE)&amp;C1594</f>
        <v>ND|wind|exports</v>
      </c>
      <c r="E1594" s="17">
        <v>0</v>
      </c>
      <c r="F1594" s="17">
        <v>0</v>
      </c>
      <c r="G1594" s="17">
        <v>0</v>
      </c>
      <c r="H1594" s="17">
        <v>0</v>
      </c>
      <c r="I1594" s="17">
        <v>0</v>
      </c>
      <c r="J1594" s="17">
        <v>0</v>
      </c>
      <c r="K1594" s="17">
        <v>0</v>
      </c>
      <c r="L1594" s="17">
        <v>0</v>
      </c>
      <c r="M1594" s="17">
        <v>0</v>
      </c>
      <c r="N1594" s="17">
        <v>0</v>
      </c>
      <c r="O1594" s="17">
        <v>0</v>
      </c>
      <c r="P1594" s="17">
        <v>0</v>
      </c>
      <c r="Q1594" s="17">
        <v>0</v>
      </c>
      <c r="R1594" s="17">
        <v>0</v>
      </c>
      <c r="S1594" s="17">
        <v>0</v>
      </c>
      <c r="T1594" s="17">
        <v>0</v>
      </c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0</v>
      </c>
      <c r="AB1594" s="17">
        <v>0</v>
      </c>
      <c r="AC1594" s="17">
        <v>0</v>
      </c>
      <c r="AD1594" s="17">
        <v>0</v>
      </c>
    </row>
    <row r="1595" spans="1:30" x14ac:dyDescent="0.25">
      <c r="A1595" t="s">
        <v>395</v>
      </c>
      <c r="B1595" t="s">
        <v>6632</v>
      </c>
      <c r="C1595" t="s">
        <v>605</v>
      </c>
      <c r="D1595" t="str">
        <f>A1595&amp;VLOOKUP("key_separator", Keys!$B:$C, 2, FALSE)&amp;B1595&amp;VLOOKUP("key_separator", Keys!$B:$C, 2, FALSE)&amp;C1595</f>
        <v>ND|solar|production</v>
      </c>
      <c r="E1595" s="17">
        <v>0</v>
      </c>
      <c r="F1595" s="17">
        <v>0</v>
      </c>
      <c r="G1595" s="17">
        <v>0</v>
      </c>
      <c r="H1595" s="17">
        <v>0</v>
      </c>
      <c r="I1595" s="17">
        <v>0</v>
      </c>
      <c r="J1595" s="17">
        <v>0</v>
      </c>
      <c r="K1595" s="17">
        <v>0</v>
      </c>
      <c r="L1595" s="17">
        <v>0</v>
      </c>
      <c r="M1595" s="17">
        <v>0</v>
      </c>
      <c r="N1595" s="17">
        <v>0</v>
      </c>
      <c r="O1595" s="17">
        <v>0</v>
      </c>
      <c r="P1595" s="17">
        <v>0</v>
      </c>
      <c r="Q1595" s="17">
        <v>0</v>
      </c>
      <c r="R1595" s="17">
        <v>0</v>
      </c>
      <c r="S1595" s="17">
        <v>0</v>
      </c>
      <c r="T1595" s="17">
        <v>0</v>
      </c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0</v>
      </c>
      <c r="AB1595" s="17">
        <v>0</v>
      </c>
      <c r="AC1595" s="17">
        <v>0</v>
      </c>
      <c r="AD1595" s="17">
        <v>0</v>
      </c>
    </row>
    <row r="1596" spans="1:30" x14ac:dyDescent="0.25">
      <c r="A1596" t="s">
        <v>395</v>
      </c>
      <c r="B1596" t="s">
        <v>6632</v>
      </c>
      <c r="C1596" t="s">
        <v>608</v>
      </c>
      <c r="D1596" t="str">
        <f>A1596&amp;VLOOKUP("key_separator", Keys!$B:$C, 2, FALSE)&amp;B1596&amp;VLOOKUP("key_separator", Keys!$B:$C, 2, FALSE)&amp;C1596</f>
        <v>ND|solar|imports</v>
      </c>
      <c r="E1596" s="17">
        <v>0</v>
      </c>
      <c r="F1596" s="17">
        <v>0</v>
      </c>
      <c r="G1596" s="17">
        <v>0</v>
      </c>
      <c r="H1596" s="17">
        <v>0</v>
      </c>
      <c r="I1596" s="17">
        <v>0</v>
      </c>
      <c r="J1596" s="17">
        <v>0</v>
      </c>
      <c r="K1596" s="17">
        <v>0</v>
      </c>
      <c r="L1596" s="17">
        <v>0</v>
      </c>
      <c r="M1596" s="17">
        <v>0</v>
      </c>
      <c r="N1596" s="17">
        <v>0</v>
      </c>
      <c r="O1596" s="17">
        <v>0</v>
      </c>
      <c r="P1596" s="17">
        <v>0</v>
      </c>
      <c r="Q1596" s="17">
        <v>0</v>
      </c>
      <c r="R1596" s="17">
        <v>0</v>
      </c>
      <c r="S1596" s="17">
        <v>0</v>
      </c>
      <c r="T1596" s="17">
        <v>0</v>
      </c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0</v>
      </c>
      <c r="AB1596" s="17">
        <v>0</v>
      </c>
      <c r="AC1596" s="17">
        <v>0</v>
      </c>
      <c r="AD1596" s="17">
        <v>0</v>
      </c>
    </row>
    <row r="1597" spans="1:30" x14ac:dyDescent="0.25">
      <c r="A1597" t="s">
        <v>395</v>
      </c>
      <c r="B1597" t="s">
        <v>6632</v>
      </c>
      <c r="C1597" t="s">
        <v>610</v>
      </c>
      <c r="D1597" t="str">
        <f>A1597&amp;VLOOKUP("key_separator", Keys!$B:$C, 2, FALSE)&amp;B1597&amp;VLOOKUP("key_separator", Keys!$B:$C, 2, FALSE)&amp;C1597</f>
        <v>ND|solar|exports</v>
      </c>
      <c r="E1597" s="17">
        <v>0</v>
      </c>
      <c r="F1597" s="17">
        <v>0</v>
      </c>
      <c r="G1597" s="17">
        <v>0</v>
      </c>
      <c r="H1597" s="17">
        <v>0</v>
      </c>
      <c r="I1597" s="17">
        <v>0</v>
      </c>
      <c r="J1597" s="17">
        <v>0</v>
      </c>
      <c r="K1597" s="17">
        <v>0</v>
      </c>
      <c r="L1597" s="17">
        <v>0</v>
      </c>
      <c r="M1597" s="17">
        <v>0</v>
      </c>
      <c r="N1597" s="17">
        <v>0</v>
      </c>
      <c r="O1597" s="17">
        <v>0</v>
      </c>
      <c r="P1597" s="17">
        <v>0</v>
      </c>
      <c r="Q1597" s="17">
        <v>0</v>
      </c>
      <c r="R1597" s="17">
        <v>0</v>
      </c>
      <c r="S1597" s="17">
        <v>0</v>
      </c>
      <c r="T1597" s="17">
        <v>0</v>
      </c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0</v>
      </c>
      <c r="AB1597" s="17">
        <v>0</v>
      </c>
      <c r="AC1597" s="17">
        <v>0</v>
      </c>
      <c r="AD1597" s="17">
        <v>0</v>
      </c>
    </row>
    <row r="1598" spans="1:30" x14ac:dyDescent="0.25">
      <c r="A1598" t="s">
        <v>395</v>
      </c>
      <c r="B1598" t="s">
        <v>6615</v>
      </c>
      <c r="C1598" t="s">
        <v>605</v>
      </c>
      <c r="D1598" t="str">
        <f>A1598&amp;VLOOKUP("key_separator", Keys!$B:$C, 2, FALSE)&amp;B1598&amp;VLOOKUP("key_separator", Keys!$B:$C, 2, FALSE)&amp;C1598</f>
        <v>ND|biomass|production</v>
      </c>
      <c r="E1598" s="17">
        <v>0</v>
      </c>
      <c r="F1598" s="17">
        <v>0</v>
      </c>
      <c r="G1598" s="17">
        <v>0</v>
      </c>
      <c r="H1598" s="17">
        <v>0</v>
      </c>
      <c r="I1598" s="17">
        <v>0</v>
      </c>
      <c r="J1598" s="17">
        <v>0</v>
      </c>
      <c r="K1598" s="17">
        <v>0</v>
      </c>
      <c r="L1598" s="17">
        <v>0</v>
      </c>
      <c r="M1598" s="17">
        <v>0</v>
      </c>
      <c r="N1598" s="17">
        <v>0</v>
      </c>
      <c r="O1598" s="17">
        <v>0</v>
      </c>
      <c r="P1598" s="17">
        <v>0</v>
      </c>
      <c r="Q1598" s="17">
        <v>0</v>
      </c>
      <c r="R1598" s="17">
        <v>0</v>
      </c>
      <c r="S1598" s="17">
        <v>0</v>
      </c>
      <c r="T1598" s="17">
        <v>0</v>
      </c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0</v>
      </c>
      <c r="AB1598" s="17">
        <v>0</v>
      </c>
      <c r="AC1598" s="17">
        <v>0</v>
      </c>
      <c r="AD1598" s="17">
        <v>0</v>
      </c>
    </row>
    <row r="1599" spans="1:30" x14ac:dyDescent="0.25">
      <c r="A1599" t="s">
        <v>395</v>
      </c>
      <c r="B1599" t="s">
        <v>6615</v>
      </c>
      <c r="C1599" t="s">
        <v>608</v>
      </c>
      <c r="D1599" t="str">
        <f>A1599&amp;VLOOKUP("key_separator", Keys!$B:$C, 2, FALSE)&amp;B1599&amp;VLOOKUP("key_separator", Keys!$B:$C, 2, FALSE)&amp;C1599</f>
        <v>ND|biomass|imports</v>
      </c>
      <c r="E1599" s="17">
        <v>856548000000</v>
      </c>
      <c r="F1599" s="17">
        <v>831026000000</v>
      </c>
      <c r="G1599" s="17">
        <v>832163000000</v>
      </c>
      <c r="H1599" s="17">
        <v>840541000000</v>
      </c>
      <c r="I1599" s="17">
        <v>846268000000</v>
      </c>
      <c r="J1599" s="17">
        <v>850588000000</v>
      </c>
      <c r="K1599" s="17">
        <v>851991000000</v>
      </c>
      <c r="L1599" s="17">
        <v>854300000000</v>
      </c>
      <c r="M1599" s="17">
        <v>854348000000</v>
      </c>
      <c r="N1599" s="17">
        <v>860125000000</v>
      </c>
      <c r="O1599" s="17">
        <v>866652000000</v>
      </c>
      <c r="P1599" s="17">
        <v>873492000000</v>
      </c>
      <c r="Q1599" s="17">
        <v>880802000000</v>
      </c>
      <c r="R1599" s="17">
        <v>888529000000</v>
      </c>
      <c r="S1599" s="17">
        <v>895888000000</v>
      </c>
      <c r="T1599" s="17">
        <v>902546000000</v>
      </c>
      <c r="U1599" s="17">
        <v>909560000000</v>
      </c>
      <c r="V1599" s="17">
        <v>916988000000</v>
      </c>
      <c r="W1599" s="17">
        <v>924685000000</v>
      </c>
      <c r="X1599" s="17">
        <v>932597000000</v>
      </c>
      <c r="Y1599" s="17">
        <v>940541000000</v>
      </c>
      <c r="Z1599" s="17">
        <v>948892000000</v>
      </c>
      <c r="AA1599" s="17">
        <v>957647000000</v>
      </c>
      <c r="AB1599" s="17">
        <v>966692000000</v>
      </c>
      <c r="AC1599" s="17">
        <v>976027000000</v>
      </c>
      <c r="AD1599" s="17">
        <v>985358000000</v>
      </c>
    </row>
    <row r="1600" spans="1:30" x14ac:dyDescent="0.25">
      <c r="A1600" t="s">
        <v>395</v>
      </c>
      <c r="B1600" t="s">
        <v>6615</v>
      </c>
      <c r="C1600" t="s">
        <v>610</v>
      </c>
      <c r="D1600" t="str">
        <f>A1600&amp;VLOOKUP("key_separator", Keys!$B:$C, 2, FALSE)&amp;B1600&amp;VLOOKUP("key_separator", Keys!$B:$C, 2, FALSE)&amp;C1600</f>
        <v>ND|biomass|exports</v>
      </c>
      <c r="E1600" s="17">
        <v>0</v>
      </c>
      <c r="F1600" s="17">
        <v>0</v>
      </c>
      <c r="G1600" s="17">
        <v>0</v>
      </c>
      <c r="H1600" s="17">
        <v>0</v>
      </c>
      <c r="I1600" s="17">
        <v>0</v>
      </c>
      <c r="J1600" s="17">
        <v>0</v>
      </c>
      <c r="K1600" s="17">
        <v>0</v>
      </c>
      <c r="L1600" s="17">
        <v>0</v>
      </c>
      <c r="M1600" s="17">
        <v>0</v>
      </c>
      <c r="N1600" s="17">
        <v>0</v>
      </c>
      <c r="O1600" s="17">
        <v>0</v>
      </c>
      <c r="P1600" s="17">
        <v>0</v>
      </c>
      <c r="Q1600" s="17">
        <v>0</v>
      </c>
      <c r="R1600" s="17">
        <v>0</v>
      </c>
      <c r="S1600" s="17">
        <v>0</v>
      </c>
      <c r="T1600" s="17">
        <v>0</v>
      </c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0</v>
      </c>
      <c r="AB1600" s="17">
        <v>0</v>
      </c>
      <c r="AC1600" s="17">
        <v>0</v>
      </c>
      <c r="AD1600" s="17">
        <v>0</v>
      </c>
    </row>
    <row r="1601" spans="1:30" x14ac:dyDescent="0.25">
      <c r="A1601" t="s">
        <v>395</v>
      </c>
      <c r="B1601" t="s">
        <v>6616</v>
      </c>
      <c r="C1601" t="s">
        <v>605</v>
      </c>
      <c r="D1601" t="str">
        <f>A1601&amp;VLOOKUP("key_separator", Keys!$B:$C, 2, FALSE)&amp;B1601&amp;VLOOKUP("key_separator", Keys!$B:$C, 2, FALSE)&amp;C1601</f>
        <v>ND|petroleum gasoline|production</v>
      </c>
      <c r="E1601" s="17">
        <v>68905500000000</v>
      </c>
      <c r="F1601" s="17">
        <v>67235400000000</v>
      </c>
      <c r="G1601" s="17">
        <v>67677000000000</v>
      </c>
      <c r="H1601" s="17">
        <v>68248500000000</v>
      </c>
      <c r="I1601" s="17">
        <v>68821200000000</v>
      </c>
      <c r="J1601" s="17">
        <v>69214400000000</v>
      </c>
      <c r="K1601" s="17">
        <v>69125500000000</v>
      </c>
      <c r="L1601" s="17">
        <v>69738400000000</v>
      </c>
      <c r="M1601" s="17">
        <v>69534100000000</v>
      </c>
      <c r="N1601" s="17">
        <v>69221400000000</v>
      </c>
      <c r="O1601" s="17">
        <v>69368300000000</v>
      </c>
      <c r="P1601" s="17">
        <v>69144800000000</v>
      </c>
      <c r="Q1601" s="17">
        <v>69187100000000</v>
      </c>
      <c r="R1601" s="17">
        <v>69574800000000</v>
      </c>
      <c r="S1601" s="17">
        <v>69142100000000</v>
      </c>
      <c r="T1601" s="17">
        <v>69726300000000</v>
      </c>
      <c r="U1601" s="17">
        <v>69945100000000</v>
      </c>
      <c r="V1601" s="17">
        <v>70172400000000</v>
      </c>
      <c r="W1601" s="17">
        <v>70182700000000</v>
      </c>
      <c r="X1601" s="17">
        <v>70094000000000</v>
      </c>
      <c r="Y1601" s="17">
        <v>69970900000000</v>
      </c>
      <c r="Z1601" s="17">
        <v>69445000000000</v>
      </c>
      <c r="AA1601" s="17">
        <v>69726400000000</v>
      </c>
      <c r="AB1601" s="17">
        <v>69581400000000</v>
      </c>
      <c r="AC1601" s="17">
        <v>69800600000000</v>
      </c>
      <c r="AD1601" s="17">
        <v>69464300000000</v>
      </c>
    </row>
    <row r="1602" spans="1:30" x14ac:dyDescent="0.25">
      <c r="A1602" t="s">
        <v>395</v>
      </c>
      <c r="B1602" t="s">
        <v>6616</v>
      </c>
      <c r="C1602" t="s">
        <v>608</v>
      </c>
      <c r="D1602" t="str">
        <f>A1602&amp;VLOOKUP("key_separator", Keys!$B:$C, 2, FALSE)&amp;B1602&amp;VLOOKUP("key_separator", Keys!$B:$C, 2, FALSE)&amp;C1602</f>
        <v>ND|petroleum gasoline|imports</v>
      </c>
      <c r="E1602" s="17">
        <v>81415000000000</v>
      </c>
      <c r="F1602" s="17">
        <v>80582000000000</v>
      </c>
      <c r="G1602" s="17">
        <v>80914400000000</v>
      </c>
      <c r="H1602" s="17">
        <v>81151800000000</v>
      </c>
      <c r="I1602" s="17">
        <v>81371200000000</v>
      </c>
      <c r="J1602" s="17">
        <v>81453600000000</v>
      </c>
      <c r="K1602" s="17">
        <v>81078800000000</v>
      </c>
      <c r="L1602" s="17">
        <v>81076900000000</v>
      </c>
      <c r="M1602" s="17">
        <v>80531000000000</v>
      </c>
      <c r="N1602" s="17">
        <v>79903400000000</v>
      </c>
      <c r="O1602" s="17">
        <v>79426600000000</v>
      </c>
      <c r="P1602" s="17">
        <v>78720300000000</v>
      </c>
      <c r="Q1602" s="17">
        <v>78135900000000</v>
      </c>
      <c r="R1602" s="17">
        <v>77689800000000</v>
      </c>
      <c r="S1602" s="17">
        <v>76724300000000</v>
      </c>
      <c r="T1602" s="17">
        <v>76226300000000</v>
      </c>
      <c r="U1602" s="17">
        <v>75486300000000</v>
      </c>
      <c r="V1602" s="17">
        <v>74801300000000</v>
      </c>
      <c r="W1602" s="17">
        <v>73947400000000</v>
      </c>
      <c r="X1602" s="17">
        <v>73027700000000</v>
      </c>
      <c r="Y1602" s="17">
        <v>72079800000000</v>
      </c>
      <c r="Z1602" s="17">
        <v>70906000000000</v>
      </c>
      <c r="AA1602" s="17">
        <v>70142700000000</v>
      </c>
      <c r="AB1602" s="17">
        <v>69168000000000</v>
      </c>
      <c r="AC1602" s="17">
        <v>68409600000000</v>
      </c>
      <c r="AD1602" s="17">
        <v>67398100000000</v>
      </c>
    </row>
    <row r="1603" spans="1:30" x14ac:dyDescent="0.25">
      <c r="A1603" t="s">
        <v>395</v>
      </c>
      <c r="B1603" t="s">
        <v>6616</v>
      </c>
      <c r="C1603" t="s">
        <v>610</v>
      </c>
      <c r="D1603" t="str">
        <f>A1603&amp;VLOOKUP("key_separator", Keys!$B:$C, 2, FALSE)&amp;B1603&amp;VLOOKUP("key_separator", Keys!$B:$C, 2, FALSE)&amp;C1603</f>
        <v>ND|petroleum gasoline|exports</v>
      </c>
      <c r="E1603" s="17">
        <v>106189000000000</v>
      </c>
      <c r="F1603" s="17">
        <v>103615000000000</v>
      </c>
      <c r="G1603" s="17">
        <v>104296000000000</v>
      </c>
      <c r="H1603" s="17">
        <v>105177000000000</v>
      </c>
      <c r="I1603" s="17">
        <v>106059000000000</v>
      </c>
      <c r="J1603" s="17">
        <v>106665000000000</v>
      </c>
      <c r="K1603" s="17">
        <v>106528000000000</v>
      </c>
      <c r="L1603" s="17">
        <v>107473000000000</v>
      </c>
      <c r="M1603" s="17">
        <v>107158000000000</v>
      </c>
      <c r="N1603" s="17">
        <v>106676000000000</v>
      </c>
      <c r="O1603" s="17">
        <v>106902000000000</v>
      </c>
      <c r="P1603" s="17">
        <v>106558000000000</v>
      </c>
      <c r="Q1603" s="17">
        <v>106623000000000</v>
      </c>
      <c r="R1603" s="17">
        <v>107221000000000</v>
      </c>
      <c r="S1603" s="17">
        <v>106554000000000</v>
      </c>
      <c r="T1603" s="17">
        <v>107454000000000</v>
      </c>
      <c r="U1603" s="17">
        <v>107791000000000</v>
      </c>
      <c r="V1603" s="17">
        <v>108142000000000</v>
      </c>
      <c r="W1603" s="17">
        <v>108157000000000</v>
      </c>
      <c r="X1603" s="17">
        <v>108021000000000</v>
      </c>
      <c r="Y1603" s="17">
        <v>107831000000000</v>
      </c>
      <c r="Z1603" s="17">
        <v>107021000000000</v>
      </c>
      <c r="AA1603" s="17">
        <v>107454000000000</v>
      </c>
      <c r="AB1603" s="17">
        <v>107231000000000</v>
      </c>
      <c r="AC1603" s="17">
        <v>107569000000000</v>
      </c>
      <c r="AD1603" s="17">
        <v>107050000000000</v>
      </c>
    </row>
    <row r="1604" spans="1:30" x14ac:dyDescent="0.25">
      <c r="A1604" t="s">
        <v>395</v>
      </c>
      <c r="B1604" t="s">
        <v>6617</v>
      </c>
      <c r="C1604" t="s">
        <v>605</v>
      </c>
      <c r="D1604" t="str">
        <f>A1604&amp;VLOOKUP("key_separator", Keys!$B:$C, 2, FALSE)&amp;B1604&amp;VLOOKUP("key_separator", Keys!$B:$C, 2, FALSE)&amp;C1604</f>
        <v>ND|petroleum diesel|production</v>
      </c>
      <c r="E1604" s="17">
        <v>40758700000000</v>
      </c>
      <c r="F1604" s="17">
        <v>39770700000000</v>
      </c>
      <c r="G1604" s="17">
        <v>40032000000000</v>
      </c>
      <c r="H1604" s="17">
        <v>40370000000000</v>
      </c>
      <c r="I1604" s="17">
        <v>40708800000000</v>
      </c>
      <c r="J1604" s="17">
        <v>40941400000000</v>
      </c>
      <c r="K1604" s="17">
        <v>40888800000000</v>
      </c>
      <c r="L1604" s="17">
        <v>41251300000000</v>
      </c>
      <c r="M1604" s="17">
        <v>41130500000000</v>
      </c>
      <c r="N1604" s="17">
        <v>40945500000000</v>
      </c>
      <c r="O1604" s="17">
        <v>41032400000000</v>
      </c>
      <c r="P1604" s="17">
        <v>40900200000000</v>
      </c>
      <c r="Q1604" s="17">
        <v>40925200000000</v>
      </c>
      <c r="R1604" s="17">
        <v>41154600000000</v>
      </c>
      <c r="S1604" s="17">
        <v>40898600000000</v>
      </c>
      <c r="T1604" s="17">
        <v>41244200000000</v>
      </c>
      <c r="U1604" s="17">
        <v>41373600000000</v>
      </c>
      <c r="V1604" s="17">
        <v>41508100000000</v>
      </c>
      <c r="W1604" s="17">
        <v>41514200000000</v>
      </c>
      <c r="X1604" s="17">
        <v>41461700000000</v>
      </c>
      <c r="Y1604" s="17">
        <v>41388900000000</v>
      </c>
      <c r="Z1604" s="17">
        <v>41077800000000</v>
      </c>
      <c r="AA1604" s="17">
        <v>41244200000000</v>
      </c>
      <c r="AB1604" s="17">
        <v>41158500000000</v>
      </c>
      <c r="AC1604" s="17">
        <v>41288100000000</v>
      </c>
      <c r="AD1604" s="17">
        <v>41089200000000</v>
      </c>
    </row>
    <row r="1605" spans="1:30" x14ac:dyDescent="0.25">
      <c r="A1605" t="s">
        <v>395</v>
      </c>
      <c r="B1605" t="s">
        <v>6617</v>
      </c>
      <c r="C1605" t="s">
        <v>608</v>
      </c>
      <c r="D1605" t="str">
        <f>A1605&amp;VLOOKUP("key_separator", Keys!$B:$C, 2, FALSE)&amp;B1605&amp;VLOOKUP("key_separator", Keys!$B:$C, 2, FALSE)&amp;C1605</f>
        <v>ND|petroleum diesel|imports</v>
      </c>
      <c r="E1605" s="17">
        <v>50701300000000</v>
      </c>
      <c r="F1605" s="17">
        <v>54361500000000</v>
      </c>
      <c r="G1605" s="17">
        <v>53586600000000</v>
      </c>
      <c r="H1605" s="17">
        <v>53447300000000</v>
      </c>
      <c r="I1605" s="17">
        <v>53920100000000</v>
      </c>
      <c r="J1605" s="17">
        <v>55291000000000</v>
      </c>
      <c r="K1605" s="17">
        <v>55597900000000</v>
      </c>
      <c r="L1605" s="17">
        <v>56090500000000</v>
      </c>
      <c r="M1605" s="17">
        <v>56570800000000</v>
      </c>
      <c r="N1605" s="17">
        <v>57285000000000</v>
      </c>
      <c r="O1605" s="17">
        <v>57641000000000</v>
      </c>
      <c r="P1605" s="17">
        <v>58166400000000</v>
      </c>
      <c r="Q1605" s="17">
        <v>58409600000000</v>
      </c>
      <c r="R1605" s="17">
        <v>58365900000000</v>
      </c>
      <c r="S1605" s="17">
        <v>58731000000000</v>
      </c>
      <c r="T1605" s="17">
        <v>58541100000000</v>
      </c>
      <c r="U1605" s="17">
        <v>58541600000000</v>
      </c>
      <c r="V1605" s="17">
        <v>58343400000000</v>
      </c>
      <c r="W1605" s="17">
        <v>58248700000000</v>
      </c>
      <c r="X1605" s="17">
        <v>58196700000000</v>
      </c>
      <c r="Y1605" s="17">
        <v>58397400000000</v>
      </c>
      <c r="Z1605" s="17">
        <v>58930900000000</v>
      </c>
      <c r="AA1605" s="17">
        <v>59074000000000</v>
      </c>
      <c r="AB1605" s="17">
        <v>59341800000000</v>
      </c>
      <c r="AC1605" s="17">
        <v>59337300000000</v>
      </c>
      <c r="AD1605" s="17">
        <v>59621800000000</v>
      </c>
    </row>
    <row r="1606" spans="1:30" x14ac:dyDescent="0.25">
      <c r="A1606" t="s">
        <v>395</v>
      </c>
      <c r="B1606" t="s">
        <v>6617</v>
      </c>
      <c r="C1606" t="s">
        <v>610</v>
      </c>
      <c r="D1606" t="str">
        <f>A1606&amp;VLOOKUP("key_separator", Keys!$B:$C, 2, FALSE)&amp;B1606&amp;VLOOKUP("key_separator", Keys!$B:$C, 2, FALSE)&amp;C1606</f>
        <v>ND|petroleum diesel|exports</v>
      </c>
      <c r="E1606" s="17">
        <v>0</v>
      </c>
      <c r="F1606" s="17">
        <v>0</v>
      </c>
      <c r="G1606" s="17">
        <v>0</v>
      </c>
      <c r="H1606" s="17">
        <v>0</v>
      </c>
      <c r="I1606" s="17">
        <v>0</v>
      </c>
      <c r="J1606" s="17">
        <v>0</v>
      </c>
      <c r="K1606" s="17">
        <v>0</v>
      </c>
      <c r="L1606" s="17">
        <v>0</v>
      </c>
      <c r="M1606" s="17">
        <v>0</v>
      </c>
      <c r="N1606" s="17">
        <v>0</v>
      </c>
      <c r="O1606" s="17">
        <v>0</v>
      </c>
      <c r="P1606" s="17">
        <v>0</v>
      </c>
      <c r="Q1606" s="17">
        <v>0</v>
      </c>
      <c r="R1606" s="17">
        <v>0</v>
      </c>
      <c r="S1606" s="17">
        <v>0</v>
      </c>
      <c r="T1606" s="17">
        <v>0</v>
      </c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0</v>
      </c>
      <c r="AB1606" s="17">
        <v>0</v>
      </c>
      <c r="AC1606" s="17">
        <v>0</v>
      </c>
      <c r="AD1606" s="17">
        <v>0</v>
      </c>
    </row>
    <row r="1607" spans="1:30" x14ac:dyDescent="0.25">
      <c r="A1607" t="s">
        <v>395</v>
      </c>
      <c r="B1607" t="s">
        <v>542</v>
      </c>
      <c r="C1607" t="s">
        <v>605</v>
      </c>
      <c r="D1607" t="str">
        <f>A1607&amp;VLOOKUP("key_separator", Keys!$B:$C, 2, FALSE)&amp;B1607&amp;VLOOKUP("key_separator", Keys!$B:$C, 2, FALSE)&amp;C1607</f>
        <v>ND|biofuel gasoline|production</v>
      </c>
      <c r="E1607" s="17">
        <v>47832300000000</v>
      </c>
      <c r="F1607" s="17">
        <v>47966900000000</v>
      </c>
      <c r="G1607" s="17">
        <v>47636300000000</v>
      </c>
      <c r="H1607" s="17">
        <v>47842400000000</v>
      </c>
      <c r="I1607" s="17">
        <v>47672700000000</v>
      </c>
      <c r="J1607" s="17">
        <v>47764800000000</v>
      </c>
      <c r="K1607" s="17">
        <v>47595300000000</v>
      </c>
      <c r="L1607" s="17">
        <v>47525500000000</v>
      </c>
      <c r="M1607" s="17">
        <v>47425500000000</v>
      </c>
      <c r="N1607" s="17">
        <v>47524900000000</v>
      </c>
      <c r="O1607" s="17">
        <v>47594700000000</v>
      </c>
      <c r="P1607" s="17">
        <v>47884500000000</v>
      </c>
      <c r="Q1607" s="17">
        <v>47845900000000</v>
      </c>
      <c r="R1607" s="17">
        <v>47873900000000</v>
      </c>
      <c r="S1607" s="17">
        <v>47913900000000</v>
      </c>
      <c r="T1607" s="17">
        <v>48034900000000</v>
      </c>
      <c r="U1607" s="17">
        <v>48163400000000</v>
      </c>
      <c r="V1607" s="17">
        <v>48626900000000</v>
      </c>
      <c r="W1607" s="17">
        <v>48815300000000</v>
      </c>
      <c r="X1607" s="17">
        <v>48968800000000</v>
      </c>
      <c r="Y1607" s="17">
        <v>49011700000000</v>
      </c>
      <c r="Z1607" s="17">
        <v>49010300000000</v>
      </c>
      <c r="AA1607" s="17">
        <v>49377300000000</v>
      </c>
      <c r="AB1607" s="17">
        <v>49671200000000</v>
      </c>
      <c r="AC1607" s="17">
        <v>49798900000000</v>
      </c>
      <c r="AD1607" s="17">
        <v>50016400000000</v>
      </c>
    </row>
    <row r="1608" spans="1:30" x14ac:dyDescent="0.25">
      <c r="A1608" t="s">
        <v>395</v>
      </c>
      <c r="B1608" t="s">
        <v>542</v>
      </c>
      <c r="C1608" t="s">
        <v>608</v>
      </c>
      <c r="D1608" t="str">
        <f>A1608&amp;VLOOKUP("key_separator", Keys!$B:$C, 2, FALSE)&amp;B1608&amp;VLOOKUP("key_separator", Keys!$B:$C, 2, FALSE)&amp;C1608</f>
        <v>ND|biofuel gasoline|imports</v>
      </c>
      <c r="E1608" s="17">
        <v>162899000000</v>
      </c>
      <c r="F1608" s="17">
        <v>162126000000</v>
      </c>
      <c r="G1608" s="17">
        <v>161638000000</v>
      </c>
      <c r="H1608" s="17">
        <v>160509000000</v>
      </c>
      <c r="I1608" s="17">
        <v>159273000000</v>
      </c>
      <c r="J1608" s="17">
        <v>158080000000</v>
      </c>
      <c r="K1608" s="17">
        <v>156205000000</v>
      </c>
      <c r="L1608" s="17">
        <v>154599000000</v>
      </c>
      <c r="M1608" s="17">
        <v>152434000000</v>
      </c>
      <c r="N1608" s="17">
        <v>150336000000</v>
      </c>
      <c r="O1608" s="17">
        <v>147859000000</v>
      </c>
      <c r="P1608" s="17">
        <v>145239000000</v>
      </c>
      <c r="Q1608" s="17">
        <v>142574000000</v>
      </c>
      <c r="R1608" s="17">
        <v>139608000000</v>
      </c>
      <c r="S1608" s="17">
        <v>136475000000</v>
      </c>
      <c r="T1608" s="17">
        <v>133007000000</v>
      </c>
      <c r="U1608" s="17">
        <v>129303000000</v>
      </c>
      <c r="V1608" s="17">
        <v>126131000000</v>
      </c>
      <c r="W1608" s="17">
        <v>122915000000</v>
      </c>
      <c r="X1608" s="17">
        <v>119403000000</v>
      </c>
      <c r="Y1608" s="17">
        <v>115867000000</v>
      </c>
      <c r="Z1608" s="17">
        <v>112421000000</v>
      </c>
      <c r="AA1608" s="17">
        <v>108746000000</v>
      </c>
      <c r="AB1608" s="17">
        <v>105413000000</v>
      </c>
      <c r="AC1608" s="17">
        <v>102118000000</v>
      </c>
      <c r="AD1608" s="17">
        <v>99273000000</v>
      </c>
    </row>
    <row r="1609" spans="1:30" x14ac:dyDescent="0.25">
      <c r="A1609" t="s">
        <v>395</v>
      </c>
      <c r="B1609" t="s">
        <v>542</v>
      </c>
      <c r="C1609" t="s">
        <v>610</v>
      </c>
      <c r="D1609" t="str">
        <f>A1609&amp;VLOOKUP("key_separator", Keys!$B:$C, 2, FALSE)&amp;B1609&amp;VLOOKUP("key_separator", Keys!$B:$C, 2, FALSE)&amp;C1609</f>
        <v>ND|biofuel gasoline|exports</v>
      </c>
      <c r="E1609" s="17">
        <v>44818300000000</v>
      </c>
      <c r="F1609" s="17">
        <v>44945900000000</v>
      </c>
      <c r="G1609" s="17">
        <v>44606500000000</v>
      </c>
      <c r="H1609" s="17">
        <v>44814900000000</v>
      </c>
      <c r="I1609" s="17">
        <v>44648800000000</v>
      </c>
      <c r="J1609" s="17">
        <v>44747600000000</v>
      </c>
      <c r="K1609" s="17">
        <v>44598300000000</v>
      </c>
      <c r="L1609" s="17">
        <v>44549600000000</v>
      </c>
      <c r="M1609" s="17">
        <v>44477600000000</v>
      </c>
      <c r="N1609" s="17">
        <v>44606800000000</v>
      </c>
      <c r="O1609" s="17">
        <v>44713200000000</v>
      </c>
      <c r="P1609" s="17">
        <v>45041500000000</v>
      </c>
      <c r="Q1609" s="17">
        <v>45042900000000</v>
      </c>
      <c r="R1609" s="17">
        <v>45114200000000</v>
      </c>
      <c r="S1609" s="17">
        <v>45202800000000</v>
      </c>
      <c r="T1609" s="17">
        <v>45378100000000</v>
      </c>
      <c r="U1609" s="17">
        <v>45563900000000</v>
      </c>
      <c r="V1609" s="17">
        <v>46081600000000</v>
      </c>
      <c r="W1609" s="17">
        <v>46327800000000</v>
      </c>
      <c r="X1609" s="17">
        <v>46539800000000</v>
      </c>
      <c r="Y1609" s="17">
        <v>46641800000000</v>
      </c>
      <c r="Z1609" s="17">
        <v>46700200000000</v>
      </c>
      <c r="AA1609" s="17">
        <v>47128600000000</v>
      </c>
      <c r="AB1609" s="17">
        <v>47482900000000</v>
      </c>
      <c r="AC1609" s="17">
        <v>47669600000000</v>
      </c>
      <c r="AD1609" s="17">
        <v>47943000000000</v>
      </c>
    </row>
    <row r="1610" spans="1:30" x14ac:dyDescent="0.25">
      <c r="A1610" t="s">
        <v>395</v>
      </c>
      <c r="B1610" t="s">
        <v>545</v>
      </c>
      <c r="C1610" t="s">
        <v>605</v>
      </c>
      <c r="D1610" t="str">
        <f>A1610&amp;VLOOKUP("key_separator", Keys!$B:$C, 2, FALSE)&amp;B1610&amp;VLOOKUP("key_separator", Keys!$B:$C, 2, FALSE)&amp;C1610</f>
        <v>ND|biofuel diesel|production</v>
      </c>
      <c r="E1610" s="17">
        <v>27534800000000</v>
      </c>
      <c r="F1610" s="17">
        <v>32707500000000</v>
      </c>
      <c r="G1610" s="17">
        <v>31448400000000</v>
      </c>
      <c r="H1610" s="17">
        <v>32363600000000</v>
      </c>
      <c r="I1610" s="17">
        <v>32798100000000</v>
      </c>
      <c r="J1610" s="17">
        <v>27221300000000</v>
      </c>
      <c r="K1610" s="17">
        <v>28491200000000</v>
      </c>
      <c r="L1610" s="17">
        <v>29046600000000</v>
      </c>
      <c r="M1610" s="17">
        <v>30363700000000</v>
      </c>
      <c r="N1610" s="17">
        <v>30884700000000</v>
      </c>
      <c r="O1610" s="17">
        <v>31322200000000</v>
      </c>
      <c r="P1610" s="17">
        <v>29425200000000</v>
      </c>
      <c r="Q1610" s="17">
        <v>30798700000000</v>
      </c>
      <c r="R1610" s="17">
        <v>30503800000000</v>
      </c>
      <c r="S1610" s="17">
        <v>30041900000000</v>
      </c>
      <c r="T1610" s="17">
        <v>29571700000000</v>
      </c>
      <c r="U1610" s="17">
        <v>29052400000000</v>
      </c>
      <c r="V1610" s="17">
        <v>28537000000000</v>
      </c>
      <c r="W1610" s="17">
        <v>27998700000000</v>
      </c>
      <c r="X1610" s="17">
        <v>27437000000000</v>
      </c>
      <c r="Y1610" s="17">
        <v>26851400000000</v>
      </c>
      <c r="Z1610" s="17">
        <v>26241500000000</v>
      </c>
      <c r="AA1610" s="17">
        <v>25697600000000</v>
      </c>
      <c r="AB1610" s="17">
        <v>25037500000000</v>
      </c>
      <c r="AC1610" s="17">
        <v>24351500000000</v>
      </c>
      <c r="AD1610" s="17">
        <v>23639200000000</v>
      </c>
    </row>
    <row r="1611" spans="1:30" x14ac:dyDescent="0.25">
      <c r="A1611" t="s">
        <v>395</v>
      </c>
      <c r="B1611" t="s">
        <v>545</v>
      </c>
      <c r="C1611" t="s">
        <v>608</v>
      </c>
      <c r="D1611" t="str">
        <f>A1611&amp;VLOOKUP("key_separator", Keys!$B:$C, 2, FALSE)&amp;B1611&amp;VLOOKUP("key_separator", Keys!$B:$C, 2, FALSE)&amp;C1611</f>
        <v>ND|biofuel diesel|imports</v>
      </c>
      <c r="E1611" s="17">
        <v>47348200000</v>
      </c>
      <c r="F1611" s="17">
        <v>49504000000</v>
      </c>
      <c r="G1611" s="17">
        <v>51826200000</v>
      </c>
      <c r="H1611" s="17">
        <v>54371500000</v>
      </c>
      <c r="I1611" s="17">
        <v>56812900000</v>
      </c>
      <c r="J1611" s="17">
        <v>59307800000</v>
      </c>
      <c r="K1611" s="17">
        <v>61277600000</v>
      </c>
      <c r="L1611" s="17">
        <v>63066000000</v>
      </c>
      <c r="M1611" s="17">
        <v>64403200000</v>
      </c>
      <c r="N1611" s="17">
        <v>65941800000</v>
      </c>
      <c r="O1611" s="17">
        <v>66876500000</v>
      </c>
      <c r="P1611" s="17">
        <v>67892500000</v>
      </c>
      <c r="Q1611" s="17">
        <v>68064400000</v>
      </c>
      <c r="R1611" s="17">
        <v>68105000000</v>
      </c>
      <c r="S1611" s="17">
        <v>67701300000</v>
      </c>
      <c r="T1611" s="17">
        <v>67131700000</v>
      </c>
      <c r="U1611" s="17">
        <v>66396800000</v>
      </c>
      <c r="V1611" s="17">
        <v>65409800000</v>
      </c>
      <c r="W1611" s="17">
        <v>63896300000</v>
      </c>
      <c r="X1611" s="17">
        <v>62147100000</v>
      </c>
      <c r="Y1611" s="17">
        <v>61423700000</v>
      </c>
      <c r="Z1611" s="17">
        <v>60215600000</v>
      </c>
      <c r="AA1611" s="17">
        <v>58913100000</v>
      </c>
      <c r="AB1611" s="17">
        <v>57595400000</v>
      </c>
      <c r="AC1611" s="17">
        <v>56331500000</v>
      </c>
      <c r="AD1611" s="17">
        <v>55069800000</v>
      </c>
    </row>
    <row r="1612" spans="1:30" x14ac:dyDescent="0.25">
      <c r="A1612" t="s">
        <v>395</v>
      </c>
      <c r="B1612" t="s">
        <v>545</v>
      </c>
      <c r="C1612" t="s">
        <v>610</v>
      </c>
      <c r="D1612" t="str">
        <f>A1612&amp;VLOOKUP("key_separator", Keys!$B:$C, 2, FALSE)&amp;B1612&amp;VLOOKUP("key_separator", Keys!$B:$C, 2, FALSE)&amp;C1612</f>
        <v>ND|biofuel diesel|exports</v>
      </c>
      <c r="E1612" s="17">
        <v>25942200000000</v>
      </c>
      <c r="F1612" s="17">
        <v>31084000000000</v>
      </c>
      <c r="G1612" s="17">
        <v>29790600000000</v>
      </c>
      <c r="H1612" s="17">
        <v>30675600000000</v>
      </c>
      <c r="I1612" s="17">
        <v>31085500000000</v>
      </c>
      <c r="J1612" s="17">
        <v>25482600000000</v>
      </c>
      <c r="K1612" s="17">
        <v>26740800000000</v>
      </c>
      <c r="L1612" s="17">
        <v>27287800000000</v>
      </c>
      <c r="M1612" s="17">
        <v>28601900000000</v>
      </c>
      <c r="N1612" s="17">
        <v>29119800000000</v>
      </c>
      <c r="O1612" s="17">
        <v>29555700000000</v>
      </c>
      <c r="P1612" s="17">
        <v>27660000000000</v>
      </c>
      <c r="Q1612" s="17">
        <v>29037900000000</v>
      </c>
      <c r="R1612" s="17">
        <v>28750100000000</v>
      </c>
      <c r="S1612" s="17">
        <v>28297000000000</v>
      </c>
      <c r="T1612" s="17">
        <v>27834500000000</v>
      </c>
      <c r="U1612" s="17">
        <v>27322700000000</v>
      </c>
      <c r="V1612" s="17">
        <v>26818000000000</v>
      </c>
      <c r="W1612" s="17">
        <v>26291800000000</v>
      </c>
      <c r="X1612" s="17">
        <v>25741400000000</v>
      </c>
      <c r="Y1612" s="17">
        <v>25161700000000</v>
      </c>
      <c r="Z1612" s="17">
        <v>24556000000000</v>
      </c>
      <c r="AA1612" s="17">
        <v>24015100000000</v>
      </c>
      <c r="AB1612" s="17">
        <v>23360000000000</v>
      </c>
      <c r="AC1612" s="17">
        <v>22678300000000</v>
      </c>
      <c r="AD1612" s="17">
        <v>21969900000000</v>
      </c>
    </row>
    <row r="1613" spans="1:30" x14ac:dyDescent="0.25">
      <c r="A1613" t="s">
        <v>395</v>
      </c>
      <c r="B1613" t="s">
        <v>6618</v>
      </c>
      <c r="C1613" t="s">
        <v>605</v>
      </c>
      <c r="D1613" t="str">
        <f>A1613&amp;VLOOKUP("key_separator", Keys!$B:$C, 2, FALSE)&amp;B1613&amp;VLOOKUP("key_separator", Keys!$B:$C, 2, FALSE)&amp;C1613</f>
        <v>ND|jet fuel or kerosene|production</v>
      </c>
      <c r="E1613" s="17">
        <v>14509300000000</v>
      </c>
      <c r="F1613" s="17">
        <v>14157600000000</v>
      </c>
      <c r="G1613" s="17">
        <v>14250600000000</v>
      </c>
      <c r="H1613" s="17">
        <v>14370900000000</v>
      </c>
      <c r="I1613" s="17">
        <v>14491500000000</v>
      </c>
      <c r="J1613" s="17">
        <v>14574300000000</v>
      </c>
      <c r="K1613" s="17">
        <v>14555600000000</v>
      </c>
      <c r="L1613" s="17">
        <v>14684600000000</v>
      </c>
      <c r="M1613" s="17">
        <v>14641600000000</v>
      </c>
      <c r="N1613" s="17">
        <v>14575800000000</v>
      </c>
      <c r="O1613" s="17">
        <v>14606700000000</v>
      </c>
      <c r="P1613" s="17">
        <v>14559700000000</v>
      </c>
      <c r="Q1613" s="17">
        <v>14568500000000</v>
      </c>
      <c r="R1613" s="17">
        <v>14650200000000</v>
      </c>
      <c r="S1613" s="17">
        <v>14559100000000</v>
      </c>
      <c r="T1613" s="17">
        <v>14682100000000</v>
      </c>
      <c r="U1613" s="17">
        <v>14728200000000</v>
      </c>
      <c r="V1613" s="17">
        <v>14776000000000</v>
      </c>
      <c r="W1613" s="17">
        <v>14778200000000</v>
      </c>
      <c r="X1613" s="17">
        <v>14759500000000</v>
      </c>
      <c r="Y1613" s="17">
        <v>14733600000000</v>
      </c>
      <c r="Z1613" s="17">
        <v>14622900000000</v>
      </c>
      <c r="AA1613" s="17">
        <v>14682100000000</v>
      </c>
      <c r="AB1613" s="17">
        <v>14651600000000</v>
      </c>
      <c r="AC1613" s="17">
        <v>14697700000000</v>
      </c>
      <c r="AD1613" s="17">
        <v>14626900000000</v>
      </c>
    </row>
    <row r="1614" spans="1:30" x14ac:dyDescent="0.25">
      <c r="A1614" t="s">
        <v>395</v>
      </c>
      <c r="B1614" t="s">
        <v>6618</v>
      </c>
      <c r="C1614" t="s">
        <v>608</v>
      </c>
      <c r="D1614" t="str">
        <f>A1614&amp;VLOOKUP("key_separator", Keys!$B:$C, 2, FALSE)&amp;B1614&amp;VLOOKUP("key_separator", Keys!$B:$C, 2, FALSE)&amp;C1614</f>
        <v>ND|jet fuel or kerosene|imports</v>
      </c>
      <c r="E1614" s="17">
        <v>0</v>
      </c>
      <c r="F1614" s="17">
        <v>0</v>
      </c>
      <c r="G1614" s="17">
        <v>0</v>
      </c>
      <c r="H1614" s="17">
        <v>0</v>
      </c>
      <c r="I1614" s="17">
        <v>0</v>
      </c>
      <c r="J1614" s="17">
        <v>0</v>
      </c>
      <c r="K1614" s="17">
        <v>0</v>
      </c>
      <c r="L1614" s="17">
        <v>0</v>
      </c>
      <c r="M1614" s="17">
        <v>0</v>
      </c>
      <c r="N1614" s="17">
        <v>0</v>
      </c>
      <c r="O1614" s="17">
        <v>0</v>
      </c>
      <c r="P1614" s="17">
        <v>0</v>
      </c>
      <c r="Q1614" s="17">
        <v>0</v>
      </c>
      <c r="R1614" s="17">
        <v>0</v>
      </c>
      <c r="S1614" s="17">
        <v>0</v>
      </c>
      <c r="T1614" s="17">
        <v>0</v>
      </c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0</v>
      </c>
      <c r="AB1614" s="17">
        <v>0</v>
      </c>
      <c r="AC1614" s="17">
        <v>0</v>
      </c>
      <c r="AD1614" s="17">
        <v>0</v>
      </c>
    </row>
    <row r="1615" spans="1:30" x14ac:dyDescent="0.25">
      <c r="A1615" t="s">
        <v>395</v>
      </c>
      <c r="B1615" t="s">
        <v>6618</v>
      </c>
      <c r="C1615" t="s">
        <v>610</v>
      </c>
      <c r="D1615" t="str">
        <f>A1615&amp;VLOOKUP("key_separator", Keys!$B:$C, 2, FALSE)&amp;B1615&amp;VLOOKUP("key_separator", Keys!$B:$C, 2, FALSE)&amp;C1615</f>
        <v>ND|jet fuel or kerosene|exports</v>
      </c>
      <c r="E1615" s="17">
        <v>9643720000000</v>
      </c>
      <c r="F1615" s="17">
        <v>9094060000000</v>
      </c>
      <c r="G1615" s="17">
        <v>9095440000000</v>
      </c>
      <c r="H1615" s="17">
        <v>9222820000000</v>
      </c>
      <c r="I1615" s="17">
        <v>9243520000000</v>
      </c>
      <c r="J1615" s="17">
        <v>9225800000000</v>
      </c>
      <c r="K1615" s="17">
        <v>9194040000000</v>
      </c>
      <c r="L1615" s="17">
        <v>9208480000000</v>
      </c>
      <c r="M1615" s="17">
        <v>9052540000000</v>
      </c>
      <c r="N1615" s="17">
        <v>8857860000000</v>
      </c>
      <c r="O1615" s="17">
        <v>8749700000000</v>
      </c>
      <c r="P1615" s="17">
        <v>8564200000000</v>
      </c>
      <c r="Q1615" s="17">
        <v>8529180000000</v>
      </c>
      <c r="R1615" s="17">
        <v>8455980000000</v>
      </c>
      <c r="S1615" s="17">
        <v>8308760000000</v>
      </c>
      <c r="T1615" s="17">
        <v>8346780000000</v>
      </c>
      <c r="U1615" s="17">
        <v>8200620000000</v>
      </c>
      <c r="V1615" s="17">
        <v>8145560000000</v>
      </c>
      <c r="W1615" s="17">
        <v>8031900000000</v>
      </c>
      <c r="X1615" s="17">
        <v>7890320000000</v>
      </c>
      <c r="Y1615" s="17">
        <v>7843300000000</v>
      </c>
      <c r="Z1615" s="17">
        <v>7607200000000</v>
      </c>
      <c r="AA1615" s="17">
        <v>7540920000000</v>
      </c>
      <c r="AB1615" s="17">
        <v>7375660000000</v>
      </c>
      <c r="AC1615" s="17">
        <v>7381980000000</v>
      </c>
      <c r="AD1615" s="17">
        <v>7161420000000</v>
      </c>
    </row>
    <row r="1616" spans="1:30" x14ac:dyDescent="0.25">
      <c r="A1616" t="s">
        <v>395</v>
      </c>
      <c r="B1616" t="s">
        <v>6633</v>
      </c>
      <c r="C1616" t="s">
        <v>605</v>
      </c>
      <c r="D1616" t="str">
        <f>A1616&amp;VLOOKUP("key_separator", Keys!$B:$C, 2, FALSE)&amp;B1616&amp;VLOOKUP("key_separator", Keys!$B:$C, 2, FALSE)&amp;C1616</f>
        <v>ND|heat|production</v>
      </c>
      <c r="E1616" s="17">
        <v>0</v>
      </c>
      <c r="F1616" s="17">
        <v>0</v>
      </c>
      <c r="G1616" s="17">
        <v>0</v>
      </c>
      <c r="H1616" s="17">
        <v>0</v>
      </c>
      <c r="I1616" s="17">
        <v>0</v>
      </c>
      <c r="J1616" s="17">
        <v>0</v>
      </c>
      <c r="K1616" s="17">
        <v>0</v>
      </c>
      <c r="L1616" s="17">
        <v>0</v>
      </c>
      <c r="M1616" s="17">
        <v>0</v>
      </c>
      <c r="N1616" s="17">
        <v>0</v>
      </c>
      <c r="O1616" s="17">
        <v>0</v>
      </c>
      <c r="P1616" s="17">
        <v>0</v>
      </c>
      <c r="Q1616" s="17">
        <v>0</v>
      </c>
      <c r="R1616" s="17">
        <v>0</v>
      </c>
      <c r="S1616" s="17">
        <v>0</v>
      </c>
      <c r="T1616" s="17">
        <v>0</v>
      </c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0</v>
      </c>
      <c r="AB1616" s="17">
        <v>0</v>
      </c>
      <c r="AC1616" s="17">
        <v>0</v>
      </c>
      <c r="AD1616" s="17">
        <v>0</v>
      </c>
    </row>
    <row r="1617" spans="1:30" x14ac:dyDescent="0.25">
      <c r="A1617" t="s">
        <v>395</v>
      </c>
      <c r="B1617" t="s">
        <v>6633</v>
      </c>
      <c r="C1617" t="s">
        <v>608</v>
      </c>
      <c r="D1617" t="str">
        <f>A1617&amp;VLOOKUP("key_separator", Keys!$B:$C, 2, FALSE)&amp;B1617&amp;VLOOKUP("key_separator", Keys!$B:$C, 2, FALSE)&amp;C1617</f>
        <v>ND|heat|imports</v>
      </c>
      <c r="E1617" s="17">
        <v>0</v>
      </c>
      <c r="F1617" s="17">
        <v>0</v>
      </c>
      <c r="G1617" s="17">
        <v>0</v>
      </c>
      <c r="H1617" s="17">
        <v>0</v>
      </c>
      <c r="I1617" s="17">
        <v>0</v>
      </c>
      <c r="J1617" s="17">
        <v>0</v>
      </c>
      <c r="K1617" s="17">
        <v>0</v>
      </c>
      <c r="L1617" s="17">
        <v>0</v>
      </c>
      <c r="M1617" s="17">
        <v>0</v>
      </c>
      <c r="N1617" s="17">
        <v>0</v>
      </c>
      <c r="O1617" s="17">
        <v>0</v>
      </c>
      <c r="P1617" s="17">
        <v>0</v>
      </c>
      <c r="Q1617" s="17">
        <v>0</v>
      </c>
      <c r="R1617" s="17">
        <v>0</v>
      </c>
      <c r="S1617" s="17">
        <v>0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>
        <v>0</v>
      </c>
      <c r="AC1617" s="17">
        <v>0</v>
      </c>
      <c r="AD1617" s="17">
        <v>0</v>
      </c>
    </row>
    <row r="1618" spans="1:30" x14ac:dyDescent="0.25">
      <c r="A1618" t="s">
        <v>395</v>
      </c>
      <c r="B1618" t="s">
        <v>6633</v>
      </c>
      <c r="C1618" t="s">
        <v>610</v>
      </c>
      <c r="D1618" t="str">
        <f>A1618&amp;VLOOKUP("key_separator", Keys!$B:$C, 2, FALSE)&amp;B1618&amp;VLOOKUP("key_separator", Keys!$B:$C, 2, FALSE)&amp;C1618</f>
        <v>ND|heat|exports</v>
      </c>
      <c r="E1618" s="17">
        <v>0</v>
      </c>
      <c r="F1618" s="17">
        <v>0</v>
      </c>
      <c r="G1618" s="17">
        <v>0</v>
      </c>
      <c r="H1618" s="17">
        <v>0</v>
      </c>
      <c r="I1618" s="17">
        <v>0</v>
      </c>
      <c r="J1618" s="17">
        <v>0</v>
      </c>
      <c r="K1618" s="17">
        <v>0</v>
      </c>
      <c r="L1618" s="17">
        <v>0</v>
      </c>
      <c r="M1618" s="17">
        <v>0</v>
      </c>
      <c r="N1618" s="17">
        <v>0</v>
      </c>
      <c r="O1618" s="17">
        <v>0</v>
      </c>
      <c r="P1618" s="17">
        <v>0</v>
      </c>
      <c r="Q1618" s="17">
        <v>0</v>
      </c>
      <c r="R1618" s="17">
        <v>0</v>
      </c>
      <c r="S1618" s="17">
        <v>0</v>
      </c>
      <c r="T1618" s="17">
        <v>0</v>
      </c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7">
        <v>0</v>
      </c>
      <c r="AC1618" s="17">
        <v>0</v>
      </c>
      <c r="AD1618" s="17">
        <v>0</v>
      </c>
    </row>
    <row r="1619" spans="1:30" x14ac:dyDescent="0.25">
      <c r="A1619" t="s">
        <v>395</v>
      </c>
      <c r="B1619" t="s">
        <v>6634</v>
      </c>
      <c r="C1619" t="s">
        <v>605</v>
      </c>
      <c r="D1619" t="str">
        <f>A1619&amp;VLOOKUP("key_separator", Keys!$B:$C, 2, FALSE)&amp;B1619&amp;VLOOKUP("key_separator", Keys!$B:$C, 2, FALSE)&amp;C1619</f>
        <v>ND|geothermal|production</v>
      </c>
      <c r="E1619" s="17">
        <v>0</v>
      </c>
      <c r="F1619" s="17">
        <v>0</v>
      </c>
      <c r="G1619" s="17">
        <v>0</v>
      </c>
      <c r="H1619" s="17">
        <v>0</v>
      </c>
      <c r="I1619" s="17">
        <v>0</v>
      </c>
      <c r="J1619" s="17">
        <v>0</v>
      </c>
      <c r="K1619" s="17">
        <v>0</v>
      </c>
      <c r="L1619" s="17">
        <v>0</v>
      </c>
      <c r="M1619" s="17">
        <v>0</v>
      </c>
      <c r="N1619" s="17">
        <v>0</v>
      </c>
      <c r="O1619" s="17">
        <v>0</v>
      </c>
      <c r="P1619" s="17">
        <v>0</v>
      </c>
      <c r="Q1619" s="17">
        <v>0</v>
      </c>
      <c r="R1619" s="17">
        <v>0</v>
      </c>
      <c r="S1619" s="17">
        <v>0</v>
      </c>
      <c r="T1619" s="17">
        <v>0</v>
      </c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0</v>
      </c>
      <c r="AB1619" s="17">
        <v>0</v>
      </c>
      <c r="AC1619" s="17">
        <v>0</v>
      </c>
      <c r="AD1619" s="17">
        <v>0</v>
      </c>
    </row>
    <row r="1620" spans="1:30" x14ac:dyDescent="0.25">
      <c r="A1620" t="s">
        <v>395</v>
      </c>
      <c r="B1620" t="s">
        <v>6634</v>
      </c>
      <c r="C1620" t="s">
        <v>608</v>
      </c>
      <c r="D1620" t="str">
        <f>A1620&amp;VLOOKUP("key_separator", Keys!$B:$C, 2, FALSE)&amp;B1620&amp;VLOOKUP("key_separator", Keys!$B:$C, 2, FALSE)&amp;C1620</f>
        <v>ND|geothermal|imports</v>
      </c>
      <c r="E1620" s="17">
        <v>0</v>
      </c>
      <c r="F1620" s="17">
        <v>0</v>
      </c>
      <c r="G1620" s="17">
        <v>0</v>
      </c>
      <c r="H1620" s="17">
        <v>0</v>
      </c>
      <c r="I1620" s="17">
        <v>0</v>
      </c>
      <c r="J1620" s="17">
        <v>0</v>
      </c>
      <c r="K1620" s="17">
        <v>0</v>
      </c>
      <c r="L1620" s="17">
        <v>0</v>
      </c>
      <c r="M1620" s="17">
        <v>0</v>
      </c>
      <c r="N1620" s="17">
        <v>0</v>
      </c>
      <c r="O1620" s="17">
        <v>0</v>
      </c>
      <c r="P1620" s="17">
        <v>0</v>
      </c>
      <c r="Q1620" s="17">
        <v>0</v>
      </c>
      <c r="R1620" s="17">
        <v>0</v>
      </c>
      <c r="S1620" s="17">
        <v>0</v>
      </c>
      <c r="T1620" s="17">
        <v>0</v>
      </c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0</v>
      </c>
      <c r="AB1620" s="17">
        <v>0</v>
      </c>
      <c r="AC1620" s="17">
        <v>0</v>
      </c>
      <c r="AD1620" s="17">
        <v>0</v>
      </c>
    </row>
    <row r="1621" spans="1:30" x14ac:dyDescent="0.25">
      <c r="A1621" t="s">
        <v>395</v>
      </c>
      <c r="B1621" t="s">
        <v>6634</v>
      </c>
      <c r="C1621" t="s">
        <v>610</v>
      </c>
      <c r="D1621" t="str">
        <f>A1621&amp;VLOOKUP("key_separator", Keys!$B:$C, 2, FALSE)&amp;B1621&amp;VLOOKUP("key_separator", Keys!$B:$C, 2, FALSE)&amp;C1621</f>
        <v>ND|geothermal|exports</v>
      </c>
      <c r="E1621" s="17">
        <v>0</v>
      </c>
      <c r="F1621" s="17">
        <v>0</v>
      </c>
      <c r="G1621" s="17">
        <v>0</v>
      </c>
      <c r="H1621" s="17">
        <v>0</v>
      </c>
      <c r="I1621" s="17">
        <v>0</v>
      </c>
      <c r="J1621" s="17">
        <v>0</v>
      </c>
      <c r="K1621" s="17">
        <v>0</v>
      </c>
      <c r="L1621" s="17">
        <v>0</v>
      </c>
      <c r="M1621" s="17">
        <v>0</v>
      </c>
      <c r="N1621" s="17">
        <v>0</v>
      </c>
      <c r="O1621" s="17">
        <v>0</v>
      </c>
      <c r="P1621" s="17">
        <v>0</v>
      </c>
      <c r="Q1621" s="17">
        <v>0</v>
      </c>
      <c r="R1621" s="17">
        <v>0</v>
      </c>
      <c r="S1621" s="17">
        <v>0</v>
      </c>
      <c r="T1621" s="17">
        <v>0</v>
      </c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0</v>
      </c>
      <c r="AB1621" s="17">
        <v>0</v>
      </c>
      <c r="AC1621" s="17">
        <v>0</v>
      </c>
      <c r="AD1621" s="17">
        <v>0</v>
      </c>
    </row>
    <row r="1622" spans="1:30" x14ac:dyDescent="0.25">
      <c r="A1622" t="s">
        <v>395</v>
      </c>
      <c r="B1622" t="s">
        <v>500</v>
      </c>
      <c r="C1622" t="s">
        <v>605</v>
      </c>
      <c r="D1622" t="str">
        <f>A1622&amp;VLOOKUP("key_separator", Keys!$B:$C, 2, FALSE)&amp;B1622&amp;VLOOKUP("key_separator", Keys!$B:$C, 2, FALSE)&amp;C1622</f>
        <v>ND|lignite|production</v>
      </c>
      <c r="E1622" s="17">
        <v>355805000000000</v>
      </c>
      <c r="F1622" s="17">
        <v>332252000000000</v>
      </c>
      <c r="G1622" s="17">
        <v>362291000000000</v>
      </c>
      <c r="H1622" s="17">
        <v>325568000000000</v>
      </c>
      <c r="I1622" s="17">
        <v>316958000000000</v>
      </c>
      <c r="J1622" s="17">
        <v>314705000000000</v>
      </c>
      <c r="K1622" s="17">
        <v>250473000000000</v>
      </c>
      <c r="L1622" s="17">
        <v>246914000000000</v>
      </c>
      <c r="M1622" s="17">
        <v>240929000000000</v>
      </c>
      <c r="N1622" s="17">
        <v>237221000000000</v>
      </c>
      <c r="O1622" s="17">
        <v>235912000000000</v>
      </c>
      <c r="P1622" s="17">
        <v>229034000000000</v>
      </c>
      <c r="Q1622" s="17">
        <v>225809000000000</v>
      </c>
      <c r="R1622" s="17">
        <v>222570000000000</v>
      </c>
      <c r="S1622" s="17">
        <v>220497000000000</v>
      </c>
      <c r="T1622" s="17">
        <v>214914000000000</v>
      </c>
      <c r="U1622" s="17">
        <v>211715000000000</v>
      </c>
      <c r="V1622" s="17">
        <v>195357000000000</v>
      </c>
      <c r="W1622" s="17">
        <v>185724000000000</v>
      </c>
      <c r="X1622" s="17">
        <v>180106000000000</v>
      </c>
      <c r="Y1622" s="17">
        <v>175336000000000</v>
      </c>
      <c r="Z1622" s="17">
        <v>165325000000000</v>
      </c>
      <c r="AA1622" s="17">
        <v>161550000000000</v>
      </c>
      <c r="AB1622" s="17">
        <v>156410000000000</v>
      </c>
      <c r="AC1622" s="17">
        <v>142327000000000</v>
      </c>
      <c r="AD1622" s="17">
        <v>128821000000000</v>
      </c>
    </row>
    <row r="1623" spans="1:30" x14ac:dyDescent="0.25">
      <c r="A1623" t="s">
        <v>395</v>
      </c>
      <c r="B1623" t="s">
        <v>500</v>
      </c>
      <c r="C1623" t="s">
        <v>608</v>
      </c>
      <c r="D1623" t="str">
        <f>A1623&amp;VLOOKUP("key_separator", Keys!$B:$C, 2, FALSE)&amp;B1623&amp;VLOOKUP("key_separator", Keys!$B:$C, 2, FALSE)&amp;C1623</f>
        <v>ND|lignite|imports</v>
      </c>
      <c r="E1623" s="17">
        <v>0</v>
      </c>
      <c r="F1623" s="17">
        <v>0</v>
      </c>
      <c r="G1623" s="17">
        <v>0</v>
      </c>
      <c r="H1623" s="17">
        <v>0</v>
      </c>
      <c r="I1623" s="17">
        <v>0</v>
      </c>
      <c r="J1623" s="17">
        <v>0</v>
      </c>
      <c r="K1623" s="17">
        <v>0</v>
      </c>
      <c r="L1623" s="17">
        <v>0</v>
      </c>
      <c r="M1623" s="17">
        <v>0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7">
        <v>0</v>
      </c>
      <c r="U1623" s="17">
        <v>0</v>
      </c>
      <c r="V1623" s="17">
        <v>0</v>
      </c>
      <c r="W1623" s="17">
        <v>720463000000</v>
      </c>
      <c r="X1623" s="17">
        <v>8069320000000</v>
      </c>
      <c r="Y1623" s="17">
        <v>14611300000000</v>
      </c>
      <c r="Z1623" s="17">
        <v>26631400000000</v>
      </c>
      <c r="AA1623" s="17">
        <v>32359800000000</v>
      </c>
      <c r="AB1623" s="17">
        <v>39318300000000</v>
      </c>
      <c r="AC1623" s="17">
        <v>55202500000000</v>
      </c>
      <c r="AD1623" s="17">
        <v>70407300000000</v>
      </c>
    </row>
    <row r="1624" spans="1:30" x14ac:dyDescent="0.25">
      <c r="A1624" t="s">
        <v>395</v>
      </c>
      <c r="B1624" t="s">
        <v>500</v>
      </c>
      <c r="C1624" t="s">
        <v>610</v>
      </c>
      <c r="D1624" t="str">
        <f>A1624&amp;VLOOKUP("key_separator", Keys!$B:$C, 2, FALSE)&amp;B1624&amp;VLOOKUP("key_separator", Keys!$B:$C, 2, FALSE)&amp;C1624</f>
        <v>ND|lignite|exports</v>
      </c>
      <c r="E1624" s="17">
        <v>209552000000000</v>
      </c>
      <c r="F1624" s="17">
        <v>182200000000000</v>
      </c>
      <c r="G1624" s="17">
        <v>211605000000000</v>
      </c>
      <c r="H1624" s="17">
        <v>174302000000000</v>
      </c>
      <c r="I1624" s="17">
        <v>162610000000000</v>
      </c>
      <c r="J1624" s="17">
        <v>156253000000000</v>
      </c>
      <c r="K1624" s="17">
        <v>90865400000000</v>
      </c>
      <c r="L1624" s="17">
        <v>86111700000000</v>
      </c>
      <c r="M1624" s="17">
        <v>78846100000000</v>
      </c>
      <c r="N1624" s="17">
        <v>70643900000000</v>
      </c>
      <c r="O1624" s="17">
        <v>65779900000000</v>
      </c>
      <c r="P1624" s="17">
        <v>56584800000000</v>
      </c>
      <c r="Q1624" s="17">
        <v>50806800000000</v>
      </c>
      <c r="R1624" s="17">
        <v>45734700000000</v>
      </c>
      <c r="S1624" s="17">
        <v>41616400000000</v>
      </c>
      <c r="T1624" s="17">
        <v>34102100000000</v>
      </c>
      <c r="U1624" s="17">
        <v>28937000000000</v>
      </c>
      <c r="V1624" s="17">
        <v>10614100000000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>
        <v>0</v>
      </c>
      <c r="AC1624" s="17">
        <v>0</v>
      </c>
      <c r="AD1624" s="17">
        <v>0</v>
      </c>
    </row>
    <row r="1625" spans="1:30" x14ac:dyDescent="0.25">
      <c r="A1625" t="s">
        <v>395</v>
      </c>
      <c r="B1625" t="s">
        <v>539</v>
      </c>
      <c r="C1625" t="s">
        <v>605</v>
      </c>
      <c r="D1625" t="str">
        <f>A1625&amp;VLOOKUP("key_separator", Keys!$B:$C, 2, FALSE)&amp;B1625&amp;VLOOKUP("key_separator", Keys!$B:$C, 2, FALSE)&amp;C1625</f>
        <v>ND|crude oil|production</v>
      </c>
      <c r="E1625" s="17">
        <v>2534650000000000</v>
      </c>
      <c r="F1625" s="17">
        <v>2449050000000000</v>
      </c>
      <c r="G1625" s="17">
        <v>2261210000000000</v>
      </c>
      <c r="H1625" s="17">
        <v>2259800000000000</v>
      </c>
      <c r="I1625" s="17">
        <v>2259860000000000</v>
      </c>
      <c r="J1625" s="17">
        <v>2302920000000000</v>
      </c>
      <c r="K1625" s="17">
        <v>2301630000000000</v>
      </c>
      <c r="L1625" s="17">
        <v>2256710000000000</v>
      </c>
      <c r="M1625" s="17">
        <v>2235730000000000</v>
      </c>
      <c r="N1625" s="17">
        <v>2267250000000000</v>
      </c>
      <c r="O1625" s="17">
        <v>2319140000000000</v>
      </c>
      <c r="P1625" s="17">
        <v>2413870000000000</v>
      </c>
      <c r="Q1625" s="17">
        <v>2450380000000000</v>
      </c>
      <c r="R1625" s="17">
        <v>2491670000000000</v>
      </c>
      <c r="S1625" s="17">
        <v>2492190000000000</v>
      </c>
      <c r="T1625" s="17">
        <v>2491110000000000</v>
      </c>
      <c r="U1625" s="17">
        <v>2475260000000000</v>
      </c>
      <c r="V1625" s="17">
        <v>2413460000000000</v>
      </c>
      <c r="W1625" s="17">
        <v>2352520000000000</v>
      </c>
      <c r="X1625" s="17">
        <v>2316920000000000</v>
      </c>
      <c r="Y1625" s="17">
        <v>2283660000000000</v>
      </c>
      <c r="Z1625" s="17">
        <v>2278470000000000</v>
      </c>
      <c r="AA1625" s="17">
        <v>2256640000000000</v>
      </c>
      <c r="AB1625" s="17">
        <v>2228930000000000</v>
      </c>
      <c r="AC1625" s="17">
        <v>2209140000000000</v>
      </c>
      <c r="AD1625" s="17">
        <v>2163790000000000</v>
      </c>
    </row>
    <row r="1626" spans="1:30" x14ac:dyDescent="0.25">
      <c r="A1626" t="s">
        <v>395</v>
      </c>
      <c r="B1626" t="s">
        <v>539</v>
      </c>
      <c r="C1626" t="s">
        <v>608</v>
      </c>
      <c r="D1626" t="str">
        <f>A1626&amp;VLOOKUP("key_separator", Keys!$B:$C, 2, FALSE)&amp;B1626&amp;VLOOKUP("key_separator", Keys!$B:$C, 2, FALSE)&amp;C1626</f>
        <v>ND|crude oil|imports</v>
      </c>
      <c r="E1626" s="17">
        <v>0</v>
      </c>
      <c r="F1626" s="17">
        <v>0</v>
      </c>
      <c r="G1626" s="17">
        <v>0</v>
      </c>
      <c r="H1626" s="17">
        <v>0</v>
      </c>
      <c r="I1626" s="17">
        <v>0</v>
      </c>
      <c r="J1626" s="17">
        <v>0</v>
      </c>
      <c r="K1626" s="17">
        <v>0</v>
      </c>
      <c r="L1626" s="17">
        <v>0</v>
      </c>
      <c r="M1626" s="17">
        <v>0</v>
      </c>
      <c r="N1626" s="17">
        <v>0</v>
      </c>
      <c r="O1626" s="17">
        <v>0</v>
      </c>
      <c r="P1626" s="17">
        <v>0</v>
      </c>
      <c r="Q1626" s="17">
        <v>0</v>
      </c>
      <c r="R1626" s="17">
        <v>0</v>
      </c>
      <c r="S1626" s="17">
        <v>0</v>
      </c>
      <c r="T1626" s="17">
        <v>0</v>
      </c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0</v>
      </c>
      <c r="AB1626" s="17">
        <v>0</v>
      </c>
      <c r="AC1626" s="17">
        <v>0</v>
      </c>
      <c r="AD1626" s="17">
        <v>0</v>
      </c>
    </row>
    <row r="1627" spans="1:30" x14ac:dyDescent="0.25">
      <c r="A1627" t="s">
        <v>395</v>
      </c>
      <c r="B1627" t="s">
        <v>539</v>
      </c>
      <c r="C1627" t="s">
        <v>610</v>
      </c>
      <c r="D1627" t="str">
        <f>A1627&amp;VLOOKUP("key_separator", Keys!$B:$C, 2, FALSE)&amp;B1627&amp;VLOOKUP("key_separator", Keys!$B:$C, 2, FALSE)&amp;C1627</f>
        <v>ND|crude oil|exports</v>
      </c>
      <c r="E1627" s="17">
        <v>2390300000000000</v>
      </c>
      <c r="F1627" s="17">
        <v>2304700000000000</v>
      </c>
      <c r="G1627" s="17">
        <v>2116860000000000</v>
      </c>
      <c r="H1627" s="17">
        <v>2115450000000000</v>
      </c>
      <c r="I1627" s="17">
        <v>2115530000000000</v>
      </c>
      <c r="J1627" s="17">
        <v>2158560000000000</v>
      </c>
      <c r="K1627" s="17">
        <v>2157340000000000</v>
      </c>
      <c r="L1627" s="17">
        <v>2112390000000000</v>
      </c>
      <c r="M1627" s="17">
        <v>2091400000000000</v>
      </c>
      <c r="N1627" s="17">
        <v>2122920000000000</v>
      </c>
      <c r="O1627" s="17">
        <v>2174790000000000</v>
      </c>
      <c r="P1627" s="17">
        <v>2269590000000000</v>
      </c>
      <c r="Q1627" s="17">
        <v>2306020000000000</v>
      </c>
      <c r="R1627" s="17">
        <v>2347350000000000</v>
      </c>
      <c r="S1627" s="17">
        <v>2347870000000000</v>
      </c>
      <c r="T1627" s="17">
        <v>2346750000000000</v>
      </c>
      <c r="U1627" s="17">
        <v>2330950000000000</v>
      </c>
      <c r="V1627" s="17">
        <v>2269180000000000</v>
      </c>
      <c r="W1627" s="17">
        <v>2208200000000000</v>
      </c>
      <c r="X1627" s="17">
        <v>2172630000000000</v>
      </c>
      <c r="Y1627" s="17">
        <v>2139350000000000</v>
      </c>
      <c r="Z1627" s="17">
        <v>2134150000000000</v>
      </c>
      <c r="AA1627" s="17">
        <v>2112330000000000</v>
      </c>
      <c r="AB1627" s="17">
        <v>2084610000000000</v>
      </c>
      <c r="AC1627" s="17">
        <v>2064790000000000</v>
      </c>
      <c r="AD1627" s="17">
        <v>2019470000000000</v>
      </c>
    </row>
    <row r="1628" spans="1:30" x14ac:dyDescent="0.25">
      <c r="A1628" t="s">
        <v>395</v>
      </c>
      <c r="B1628" t="s">
        <v>6635</v>
      </c>
      <c r="C1628" t="s">
        <v>605</v>
      </c>
      <c r="D1628" t="str">
        <f>A1628&amp;VLOOKUP("key_separator", Keys!$B:$C, 2, FALSE)&amp;B1628&amp;VLOOKUP("key_separator", Keys!$B:$C, 2, FALSE)&amp;C1628</f>
        <v>ND|heavy or residual fuel oil|production</v>
      </c>
      <c r="E1628" s="17">
        <v>2818470000000</v>
      </c>
      <c r="F1628" s="17">
        <v>2750160000000</v>
      </c>
      <c r="G1628" s="17">
        <v>2768220000000</v>
      </c>
      <c r="H1628" s="17">
        <v>2791600000000</v>
      </c>
      <c r="I1628" s="17">
        <v>2815020000000</v>
      </c>
      <c r="J1628" s="17">
        <v>2831110000000</v>
      </c>
      <c r="K1628" s="17">
        <v>2827470000000</v>
      </c>
      <c r="L1628" s="17">
        <v>2852540000000</v>
      </c>
      <c r="M1628" s="17">
        <v>2844180000000</v>
      </c>
      <c r="N1628" s="17">
        <v>2831390000000</v>
      </c>
      <c r="O1628" s="17">
        <v>2837400000000</v>
      </c>
      <c r="P1628" s="17">
        <v>2828260000000</v>
      </c>
      <c r="Q1628" s="17">
        <v>2829990000000</v>
      </c>
      <c r="R1628" s="17">
        <v>2845850000000</v>
      </c>
      <c r="S1628" s="17">
        <v>2828150000000</v>
      </c>
      <c r="T1628" s="17">
        <v>2852040000000</v>
      </c>
      <c r="U1628" s="17">
        <v>2860990000000</v>
      </c>
      <c r="V1628" s="17">
        <v>2870290000000</v>
      </c>
      <c r="W1628" s="17">
        <v>2870710000000</v>
      </c>
      <c r="X1628" s="17">
        <v>2867080000000</v>
      </c>
      <c r="Y1628" s="17">
        <v>2862050000000</v>
      </c>
      <c r="Z1628" s="17">
        <v>2840540000000</v>
      </c>
      <c r="AA1628" s="17">
        <v>2852050000000</v>
      </c>
      <c r="AB1628" s="17">
        <v>2846120000000</v>
      </c>
      <c r="AC1628" s="17">
        <v>2855090000000</v>
      </c>
      <c r="AD1628" s="17">
        <v>2841330000000</v>
      </c>
    </row>
    <row r="1629" spans="1:30" x14ac:dyDescent="0.25">
      <c r="A1629" t="s">
        <v>395</v>
      </c>
      <c r="B1629" t="s">
        <v>6635</v>
      </c>
      <c r="C1629" t="s">
        <v>608</v>
      </c>
      <c r="D1629" t="str">
        <f>A1629&amp;VLOOKUP("key_separator", Keys!$B:$C, 2, FALSE)&amp;B1629&amp;VLOOKUP("key_separator", Keys!$B:$C, 2, FALSE)&amp;C1629</f>
        <v>ND|heavy or residual fuel oil|imports</v>
      </c>
      <c r="E1629" s="17">
        <v>1326960000000</v>
      </c>
      <c r="F1629" s="17">
        <v>1508720000000</v>
      </c>
      <c r="G1629" s="17">
        <v>1528750000000</v>
      </c>
      <c r="H1629" s="17">
        <v>1545320000000</v>
      </c>
      <c r="I1629" s="17">
        <v>1597030000000</v>
      </c>
      <c r="J1629" s="17">
        <v>1663710000000</v>
      </c>
      <c r="K1629" s="17">
        <v>1733990000000</v>
      </c>
      <c r="L1629" s="17">
        <v>1778320000000</v>
      </c>
      <c r="M1629" s="17">
        <v>1842840000000</v>
      </c>
      <c r="N1629" s="17">
        <v>1894540000000</v>
      </c>
      <c r="O1629" s="17">
        <v>1933530000000</v>
      </c>
      <c r="P1629" s="17">
        <v>1979550000000</v>
      </c>
      <c r="Q1629" s="17">
        <v>2005990000000</v>
      </c>
      <c r="R1629" s="17">
        <v>2009220000000</v>
      </c>
      <c r="S1629" s="17">
        <v>2041000000000</v>
      </c>
      <c r="T1629" s="17">
        <v>2022550000000</v>
      </c>
      <c r="U1629" s="17">
        <v>2015900000000</v>
      </c>
      <c r="V1629" s="17">
        <v>2021640000000</v>
      </c>
      <c r="W1629" s="17">
        <v>2029990000000</v>
      </c>
      <c r="X1629" s="17">
        <v>2044820000000</v>
      </c>
      <c r="Y1629" s="17">
        <v>2078390000000</v>
      </c>
      <c r="Z1629" s="17">
        <v>2131010000000</v>
      </c>
      <c r="AA1629" s="17">
        <v>2148240000000</v>
      </c>
      <c r="AB1629" s="17">
        <v>2182160000000</v>
      </c>
      <c r="AC1629" s="17">
        <v>2204370000000</v>
      </c>
      <c r="AD1629" s="17">
        <v>2253990000000</v>
      </c>
    </row>
    <row r="1630" spans="1:30" x14ac:dyDescent="0.25">
      <c r="A1630" t="s">
        <v>395</v>
      </c>
      <c r="B1630" t="s">
        <v>6635</v>
      </c>
      <c r="C1630" t="s">
        <v>610</v>
      </c>
      <c r="D1630" t="str">
        <f>A1630&amp;VLOOKUP("key_separator", Keys!$B:$C, 2, FALSE)&amp;B1630&amp;VLOOKUP("key_separator", Keys!$B:$C, 2, FALSE)&amp;C1630</f>
        <v>ND|heavy or residual fuel oil|exports</v>
      </c>
      <c r="E1630" s="17">
        <v>0</v>
      </c>
      <c r="F1630" s="17">
        <v>0</v>
      </c>
      <c r="G1630" s="17">
        <v>0</v>
      </c>
      <c r="H1630" s="17">
        <v>0</v>
      </c>
      <c r="I1630" s="17">
        <v>0</v>
      </c>
      <c r="J1630" s="17">
        <v>0</v>
      </c>
      <c r="K1630" s="17">
        <v>0</v>
      </c>
      <c r="L1630" s="17">
        <v>0</v>
      </c>
      <c r="M1630" s="17">
        <v>0</v>
      </c>
      <c r="N1630" s="17">
        <v>0</v>
      </c>
      <c r="O1630" s="17">
        <v>0</v>
      </c>
      <c r="P1630" s="17">
        <v>0</v>
      </c>
      <c r="Q1630" s="17">
        <v>0</v>
      </c>
      <c r="R1630" s="17">
        <v>0</v>
      </c>
      <c r="S1630" s="17">
        <v>0</v>
      </c>
      <c r="T1630" s="17">
        <v>0</v>
      </c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0</v>
      </c>
      <c r="AB1630" s="17">
        <v>0</v>
      </c>
      <c r="AC1630" s="17">
        <v>0</v>
      </c>
      <c r="AD1630" s="17">
        <v>0</v>
      </c>
    </row>
    <row r="1631" spans="1:30" x14ac:dyDescent="0.25">
      <c r="A1631" t="s">
        <v>395</v>
      </c>
      <c r="B1631" t="s">
        <v>6622</v>
      </c>
      <c r="C1631" t="s">
        <v>605</v>
      </c>
      <c r="D1631" t="str">
        <f>A1631&amp;VLOOKUP("key_separator", Keys!$B:$C, 2, FALSE)&amp;B1631&amp;VLOOKUP("key_separator", Keys!$B:$C, 2, FALSE)&amp;C1631</f>
        <v>ND|LPG propane or butane|production</v>
      </c>
      <c r="E1631" s="17">
        <v>120221000000000</v>
      </c>
      <c r="F1631" s="17">
        <v>122774000000000</v>
      </c>
      <c r="G1631" s="17">
        <v>135924000000000</v>
      </c>
      <c r="H1631" s="17">
        <v>134628000000000</v>
      </c>
      <c r="I1631" s="17">
        <v>134985000000000</v>
      </c>
      <c r="J1631" s="17">
        <v>135697000000000</v>
      </c>
      <c r="K1631" s="17">
        <v>142312000000000</v>
      </c>
      <c r="L1631" s="17">
        <v>148616000000000</v>
      </c>
      <c r="M1631" s="17">
        <v>154595000000000</v>
      </c>
      <c r="N1631" s="17">
        <v>158851000000000</v>
      </c>
      <c r="O1631" s="17">
        <v>162094000000000</v>
      </c>
      <c r="P1631" s="17">
        <v>163854000000000</v>
      </c>
      <c r="Q1631" s="17">
        <v>166622000000000</v>
      </c>
      <c r="R1631" s="17">
        <v>169569000000000</v>
      </c>
      <c r="S1631" s="17">
        <v>172117000000000</v>
      </c>
      <c r="T1631" s="17">
        <v>176359000000000</v>
      </c>
      <c r="U1631" s="17">
        <v>180114000000000</v>
      </c>
      <c r="V1631" s="17">
        <v>182184000000000</v>
      </c>
      <c r="W1631" s="17">
        <v>183109000000000</v>
      </c>
      <c r="X1631" s="17">
        <v>182338000000000</v>
      </c>
      <c r="Y1631" s="17">
        <v>180435000000000</v>
      </c>
      <c r="Z1631" s="17">
        <v>178850000000000</v>
      </c>
      <c r="AA1631" s="17">
        <v>179201000000000</v>
      </c>
      <c r="AB1631" s="17">
        <v>180330000000000</v>
      </c>
      <c r="AC1631" s="17">
        <v>180978000000000</v>
      </c>
      <c r="AD1631" s="17">
        <v>180575000000000</v>
      </c>
    </row>
    <row r="1632" spans="1:30" x14ac:dyDescent="0.25">
      <c r="A1632" t="s">
        <v>395</v>
      </c>
      <c r="B1632" t="s">
        <v>6622</v>
      </c>
      <c r="C1632" t="s">
        <v>608</v>
      </c>
      <c r="D1632" t="str">
        <f>A1632&amp;VLOOKUP("key_separator", Keys!$B:$C, 2, FALSE)&amp;B1632&amp;VLOOKUP("key_separator", Keys!$B:$C, 2, FALSE)&amp;C1632</f>
        <v>ND|LPG propane or butane|imports</v>
      </c>
      <c r="E1632" s="17">
        <v>0</v>
      </c>
      <c r="F1632" s="17">
        <v>0</v>
      </c>
      <c r="G1632" s="17">
        <v>0</v>
      </c>
      <c r="H1632" s="17">
        <v>0</v>
      </c>
      <c r="I1632" s="17">
        <v>0</v>
      </c>
      <c r="J1632" s="17">
        <v>0</v>
      </c>
      <c r="K1632" s="17">
        <v>0</v>
      </c>
      <c r="L1632" s="17">
        <v>0</v>
      </c>
      <c r="M1632" s="17">
        <v>0</v>
      </c>
      <c r="N1632" s="17">
        <v>0</v>
      </c>
      <c r="O1632" s="17">
        <v>0</v>
      </c>
      <c r="P1632" s="17">
        <v>0</v>
      </c>
      <c r="Q1632" s="17">
        <v>0</v>
      </c>
      <c r="R1632" s="17">
        <v>0</v>
      </c>
      <c r="S1632" s="17">
        <v>0</v>
      </c>
      <c r="T1632" s="17">
        <v>0</v>
      </c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>
        <v>0</v>
      </c>
      <c r="AC1632" s="17">
        <v>0</v>
      </c>
      <c r="AD1632" s="17">
        <v>0</v>
      </c>
    </row>
    <row r="1633" spans="1:30" x14ac:dyDescent="0.25">
      <c r="A1633" t="s">
        <v>395</v>
      </c>
      <c r="B1633" t="s">
        <v>6622</v>
      </c>
      <c r="C1633" t="s">
        <v>610</v>
      </c>
      <c r="D1633" t="str">
        <f>A1633&amp;VLOOKUP("key_separator", Keys!$B:$C, 2, FALSE)&amp;B1633&amp;VLOOKUP("key_separator", Keys!$B:$C, 2, FALSE)&amp;C1633</f>
        <v>ND|LPG propane or butane|exports</v>
      </c>
      <c r="E1633" s="17">
        <v>110225000000000</v>
      </c>
      <c r="F1633" s="17">
        <v>112824000000000</v>
      </c>
      <c r="G1633" s="17">
        <v>125542000000000</v>
      </c>
      <c r="H1633" s="17">
        <v>124119000000000</v>
      </c>
      <c r="I1633" s="17">
        <v>124428000000000</v>
      </c>
      <c r="J1633" s="17">
        <v>125178000000000</v>
      </c>
      <c r="K1633" s="17">
        <v>131753000000000</v>
      </c>
      <c r="L1633" s="17">
        <v>137992000000000</v>
      </c>
      <c r="M1633" s="17">
        <v>143957000000000</v>
      </c>
      <c r="N1633" s="17">
        <v>148247000000000</v>
      </c>
      <c r="O1633" s="17">
        <v>151419000000000</v>
      </c>
      <c r="P1633" s="17">
        <v>153098000000000</v>
      </c>
      <c r="Q1633" s="17">
        <v>155838000000000</v>
      </c>
      <c r="R1633" s="17">
        <v>158663000000000</v>
      </c>
      <c r="S1633" s="17">
        <v>161187000000000</v>
      </c>
      <c r="T1633" s="17">
        <v>165323000000000</v>
      </c>
      <c r="U1633" s="17">
        <v>169083000000000</v>
      </c>
      <c r="V1633" s="17">
        <v>171050000000000</v>
      </c>
      <c r="W1633" s="17">
        <v>171870000000000</v>
      </c>
      <c r="X1633" s="17">
        <v>171091000000000</v>
      </c>
      <c r="Y1633" s="17">
        <v>169071000000000</v>
      </c>
      <c r="Z1633" s="17">
        <v>167468000000000</v>
      </c>
      <c r="AA1633" s="17">
        <v>167702000000000</v>
      </c>
      <c r="AB1633" s="17">
        <v>168722000000000</v>
      </c>
      <c r="AC1633" s="17">
        <v>169371000000000</v>
      </c>
      <c r="AD1633" s="17">
        <v>168859000000000</v>
      </c>
    </row>
    <row r="1634" spans="1:30" x14ac:dyDescent="0.25">
      <c r="A1634" t="s">
        <v>395</v>
      </c>
      <c r="B1634" t="s">
        <v>6623</v>
      </c>
      <c r="C1634" t="s">
        <v>605</v>
      </c>
      <c r="D1634" t="str">
        <f>A1634&amp;VLOOKUP("key_separator", Keys!$B:$C, 2, FALSE)&amp;B1634&amp;VLOOKUP("key_separator", Keys!$B:$C, 2, FALSE)&amp;C1634</f>
        <v>ND|municipal solid waste|production</v>
      </c>
      <c r="E1634" s="17">
        <v>0</v>
      </c>
      <c r="F1634" s="17">
        <v>0</v>
      </c>
      <c r="G1634" s="17">
        <v>0</v>
      </c>
      <c r="H1634" s="17">
        <v>0</v>
      </c>
      <c r="I1634" s="17">
        <v>0</v>
      </c>
      <c r="J1634" s="17">
        <v>0</v>
      </c>
      <c r="K1634" s="17">
        <v>0</v>
      </c>
      <c r="L1634" s="17">
        <v>0</v>
      </c>
      <c r="M1634" s="17">
        <v>0</v>
      </c>
      <c r="N1634" s="17">
        <v>0</v>
      </c>
      <c r="O1634" s="17">
        <v>0</v>
      </c>
      <c r="P1634" s="17">
        <v>0</v>
      </c>
      <c r="Q1634" s="17">
        <v>0</v>
      </c>
      <c r="R1634" s="17">
        <v>0</v>
      </c>
      <c r="S1634" s="17">
        <v>0</v>
      </c>
      <c r="T1634" s="17">
        <v>0</v>
      </c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0</v>
      </c>
      <c r="AB1634" s="17">
        <v>0</v>
      </c>
      <c r="AC1634" s="17">
        <v>0</v>
      </c>
      <c r="AD1634" s="17">
        <v>0</v>
      </c>
    </row>
    <row r="1635" spans="1:30" x14ac:dyDescent="0.25">
      <c r="A1635" t="s">
        <v>395</v>
      </c>
      <c r="B1635" t="s">
        <v>6623</v>
      </c>
      <c r="C1635" t="s">
        <v>608</v>
      </c>
      <c r="D1635" t="str">
        <f>A1635&amp;VLOOKUP("key_separator", Keys!$B:$C, 2, FALSE)&amp;B1635&amp;VLOOKUP("key_separator", Keys!$B:$C, 2, FALSE)&amp;C1635</f>
        <v>ND|municipal solid waste|imports</v>
      </c>
      <c r="E1635" s="17">
        <v>0</v>
      </c>
      <c r="F1635" s="17">
        <v>0</v>
      </c>
      <c r="G1635" s="17">
        <v>0</v>
      </c>
      <c r="H1635" s="17">
        <v>0</v>
      </c>
      <c r="I1635" s="17">
        <v>0</v>
      </c>
      <c r="J1635" s="17">
        <v>0</v>
      </c>
      <c r="K1635" s="17">
        <v>0</v>
      </c>
      <c r="L1635" s="17">
        <v>0</v>
      </c>
      <c r="M1635" s="17">
        <v>0</v>
      </c>
      <c r="N1635" s="17">
        <v>0</v>
      </c>
      <c r="O1635" s="17">
        <v>0</v>
      </c>
      <c r="P1635" s="17">
        <v>0</v>
      </c>
      <c r="Q1635" s="17">
        <v>0</v>
      </c>
      <c r="R1635" s="17">
        <v>0</v>
      </c>
      <c r="S1635" s="17">
        <v>0</v>
      </c>
      <c r="T1635" s="17">
        <v>0</v>
      </c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0</v>
      </c>
      <c r="AB1635" s="17">
        <v>0</v>
      </c>
      <c r="AC1635" s="17">
        <v>0</v>
      </c>
      <c r="AD1635" s="17">
        <v>0</v>
      </c>
    </row>
    <row r="1636" spans="1:30" x14ac:dyDescent="0.25">
      <c r="A1636" t="s">
        <v>395</v>
      </c>
      <c r="B1636" t="s">
        <v>6623</v>
      </c>
      <c r="C1636" t="s">
        <v>610</v>
      </c>
      <c r="D1636" t="str">
        <f>A1636&amp;VLOOKUP("key_separator", Keys!$B:$C, 2, FALSE)&amp;B1636&amp;VLOOKUP("key_separator", Keys!$B:$C, 2, FALSE)&amp;C1636</f>
        <v>ND|municipal solid waste|exports</v>
      </c>
      <c r="E1636" s="17">
        <v>0</v>
      </c>
      <c r="F1636" s="17">
        <v>0</v>
      </c>
      <c r="G1636" s="17">
        <v>0</v>
      </c>
      <c r="H1636" s="17">
        <v>0</v>
      </c>
      <c r="I1636" s="17">
        <v>0</v>
      </c>
      <c r="J1636" s="17">
        <v>0</v>
      </c>
      <c r="K1636" s="17">
        <v>0</v>
      </c>
      <c r="L1636" s="17">
        <v>0</v>
      </c>
      <c r="M1636" s="17">
        <v>0</v>
      </c>
      <c r="N1636" s="17">
        <v>0</v>
      </c>
      <c r="O1636" s="17">
        <v>0</v>
      </c>
      <c r="P1636" s="17">
        <v>0</v>
      </c>
      <c r="Q1636" s="17">
        <v>0</v>
      </c>
      <c r="R1636" s="17">
        <v>0</v>
      </c>
      <c r="S1636" s="17">
        <v>0</v>
      </c>
      <c r="T1636" s="17">
        <v>0</v>
      </c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0</v>
      </c>
      <c r="AB1636" s="17">
        <v>0</v>
      </c>
      <c r="AC1636" s="17">
        <v>0</v>
      </c>
      <c r="AD1636" s="17">
        <v>0</v>
      </c>
    </row>
    <row r="1637" spans="1:30" x14ac:dyDescent="0.25">
      <c r="A1637" t="s">
        <v>395</v>
      </c>
      <c r="B1637" t="s">
        <v>629</v>
      </c>
      <c r="C1637" t="s">
        <v>605</v>
      </c>
      <c r="D1637" t="str">
        <f>A1637&amp;VLOOKUP("key_separator", Keys!$B:$C, 2, FALSE)&amp;B1637&amp;VLOOKUP("key_separator", Keys!$B:$C, 2, FALSE)&amp;C1637</f>
        <v>ND|hydrogen|production</v>
      </c>
      <c r="E1637" s="17">
        <v>0</v>
      </c>
      <c r="F1637" s="17">
        <v>0</v>
      </c>
      <c r="G1637" s="17">
        <v>0</v>
      </c>
      <c r="H1637" s="17">
        <v>0</v>
      </c>
      <c r="I1637" s="17">
        <v>0</v>
      </c>
      <c r="J1637" s="17">
        <v>0</v>
      </c>
      <c r="K1637" s="17">
        <v>0</v>
      </c>
      <c r="L1637" s="17">
        <v>0</v>
      </c>
      <c r="M1637" s="17">
        <v>0</v>
      </c>
      <c r="N1637" s="17">
        <v>0</v>
      </c>
      <c r="O1637" s="17">
        <v>0</v>
      </c>
      <c r="P1637" s="17">
        <v>0</v>
      </c>
      <c r="Q1637" s="17">
        <v>0</v>
      </c>
      <c r="R1637" s="17">
        <v>0</v>
      </c>
      <c r="S1637" s="17">
        <v>0</v>
      </c>
      <c r="T1637" s="17">
        <v>0</v>
      </c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0</v>
      </c>
      <c r="AB1637" s="17">
        <v>0</v>
      </c>
      <c r="AC1637" s="17">
        <v>0</v>
      </c>
      <c r="AD1637" s="17">
        <v>0</v>
      </c>
    </row>
    <row r="1638" spans="1:30" x14ac:dyDescent="0.25">
      <c r="A1638" t="s">
        <v>395</v>
      </c>
      <c r="B1638" t="s">
        <v>629</v>
      </c>
      <c r="C1638" t="s">
        <v>608</v>
      </c>
      <c r="D1638" t="str">
        <f>A1638&amp;VLOOKUP("key_separator", Keys!$B:$C, 2, FALSE)&amp;B1638&amp;VLOOKUP("key_separator", Keys!$B:$C, 2, FALSE)&amp;C1638</f>
        <v>ND|hydrogen|imports</v>
      </c>
      <c r="E1638" s="17">
        <v>0</v>
      </c>
      <c r="F1638" s="17">
        <v>0</v>
      </c>
      <c r="G1638" s="17">
        <v>0</v>
      </c>
      <c r="H1638" s="17">
        <v>0</v>
      </c>
      <c r="I1638" s="17">
        <v>0</v>
      </c>
      <c r="J1638" s="17">
        <v>310532000</v>
      </c>
      <c r="K1638" s="17">
        <v>936549000</v>
      </c>
      <c r="L1638" s="17">
        <v>1571420000</v>
      </c>
      <c r="M1638" s="17">
        <v>2523890000</v>
      </c>
      <c r="N1638" s="17">
        <v>3803300000</v>
      </c>
      <c r="O1638" s="17">
        <v>5408380000</v>
      </c>
      <c r="P1638" s="17">
        <v>7337580000</v>
      </c>
      <c r="Q1638" s="17">
        <v>9280350000</v>
      </c>
      <c r="R1638" s="17">
        <v>11236800000</v>
      </c>
      <c r="S1638" s="17">
        <v>13511600000</v>
      </c>
      <c r="T1638" s="17">
        <v>15779000000</v>
      </c>
      <c r="U1638" s="17">
        <v>18022600000</v>
      </c>
      <c r="V1638" s="17">
        <v>20547100000</v>
      </c>
      <c r="W1638" s="17">
        <v>22988700000</v>
      </c>
      <c r="X1638" s="17">
        <v>25677600000</v>
      </c>
      <c r="Y1638" s="17">
        <v>28020800000</v>
      </c>
      <c r="Z1638" s="17">
        <v>30309700000</v>
      </c>
      <c r="AA1638" s="17">
        <v>32586100000</v>
      </c>
      <c r="AB1638" s="17">
        <v>34749000000</v>
      </c>
      <c r="AC1638" s="17">
        <v>36865700000</v>
      </c>
      <c r="AD1638" s="17">
        <v>38605300000</v>
      </c>
    </row>
    <row r="1639" spans="1:30" x14ac:dyDescent="0.25">
      <c r="A1639" t="s">
        <v>395</v>
      </c>
      <c r="B1639" t="s">
        <v>629</v>
      </c>
      <c r="C1639" t="s">
        <v>610</v>
      </c>
      <c r="D1639" t="str">
        <f>A1639&amp;VLOOKUP("key_separator", Keys!$B:$C, 2, FALSE)&amp;B1639&amp;VLOOKUP("key_separator", Keys!$B:$C, 2, FALSE)&amp;C1639</f>
        <v>ND|hydrogen|exports</v>
      </c>
      <c r="E1639" s="17">
        <v>0</v>
      </c>
      <c r="F1639" s="17">
        <v>0</v>
      </c>
      <c r="G1639" s="17">
        <v>0</v>
      </c>
      <c r="H1639" s="17">
        <v>0</v>
      </c>
      <c r="I1639" s="17">
        <v>0</v>
      </c>
      <c r="J1639" s="17">
        <v>0</v>
      </c>
      <c r="K1639" s="17">
        <v>0</v>
      </c>
      <c r="L1639" s="17">
        <v>0</v>
      </c>
      <c r="M1639" s="17">
        <v>0</v>
      </c>
      <c r="N1639" s="17">
        <v>0</v>
      </c>
      <c r="O1639" s="17">
        <v>0</v>
      </c>
      <c r="P1639" s="17">
        <v>0</v>
      </c>
      <c r="Q1639" s="17">
        <v>0</v>
      </c>
      <c r="R1639" s="17">
        <v>0</v>
      </c>
      <c r="S1639" s="17">
        <v>0</v>
      </c>
      <c r="T1639" s="17">
        <v>0</v>
      </c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0</v>
      </c>
      <c r="AB1639" s="17">
        <v>0</v>
      </c>
      <c r="AC1639" s="17">
        <v>0</v>
      </c>
      <c r="AD1639" s="17">
        <v>0</v>
      </c>
    </row>
    <row r="1640" spans="1:30" x14ac:dyDescent="0.25">
      <c r="A1640" t="s">
        <v>373</v>
      </c>
      <c r="B1640" t="s">
        <v>6629</v>
      </c>
      <c r="C1640" t="s">
        <v>605</v>
      </c>
      <c r="D1640" t="str">
        <f>A1640&amp;VLOOKUP("key_separator", Keys!$B:$C, 2, FALSE)&amp;B1640&amp;VLOOKUP("key_separator", Keys!$B:$C, 2, FALSE)&amp;C1640</f>
        <v>NE|electricity|production</v>
      </c>
      <c r="E1640" s="17">
        <v>0</v>
      </c>
      <c r="F1640" s="17">
        <v>0</v>
      </c>
      <c r="G1640" s="17">
        <v>0</v>
      </c>
      <c r="H1640" s="17">
        <v>0</v>
      </c>
      <c r="I1640" s="17">
        <v>0</v>
      </c>
      <c r="J1640" s="17">
        <v>0</v>
      </c>
      <c r="K1640" s="17">
        <v>0</v>
      </c>
      <c r="L1640" s="17">
        <v>0</v>
      </c>
      <c r="M1640" s="17">
        <v>0</v>
      </c>
      <c r="N1640" s="17">
        <v>0</v>
      </c>
      <c r="O1640" s="17">
        <v>0</v>
      </c>
      <c r="P1640" s="17">
        <v>0</v>
      </c>
      <c r="Q1640" s="17">
        <v>0</v>
      </c>
      <c r="R1640" s="17">
        <v>0</v>
      </c>
      <c r="S1640" s="17">
        <v>0</v>
      </c>
      <c r="T1640" s="17">
        <v>0</v>
      </c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0</v>
      </c>
      <c r="AB1640" s="17">
        <v>0</v>
      </c>
      <c r="AC1640" s="17">
        <v>0</v>
      </c>
      <c r="AD1640" s="17">
        <v>0</v>
      </c>
    </row>
    <row r="1641" spans="1:30" x14ac:dyDescent="0.25">
      <c r="A1641" t="s">
        <v>373</v>
      </c>
      <c r="B1641" t="s">
        <v>6629</v>
      </c>
      <c r="C1641" t="s">
        <v>608</v>
      </c>
      <c r="D1641" t="str">
        <f>A1641&amp;VLOOKUP("key_separator", Keys!$B:$C, 2, FALSE)&amp;B1641&amp;VLOOKUP("key_separator", Keys!$B:$C, 2, FALSE)&amp;C1641</f>
        <v>NE|electricity|imports</v>
      </c>
      <c r="E1641" s="17">
        <v>0</v>
      </c>
      <c r="F1641" s="17">
        <v>0</v>
      </c>
      <c r="G1641" s="17">
        <v>0</v>
      </c>
      <c r="H1641" s="17">
        <v>0</v>
      </c>
      <c r="I1641" s="17">
        <v>0</v>
      </c>
      <c r="J1641" s="17">
        <v>0</v>
      </c>
      <c r="K1641" s="17">
        <v>0</v>
      </c>
      <c r="L1641" s="17">
        <v>0</v>
      </c>
      <c r="M1641" s="17">
        <v>0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7">
        <v>0</v>
      </c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0</v>
      </c>
      <c r="AB1641" s="17">
        <v>0</v>
      </c>
      <c r="AC1641" s="17">
        <v>0</v>
      </c>
      <c r="AD1641" s="17">
        <v>0</v>
      </c>
    </row>
    <row r="1642" spans="1:30" x14ac:dyDescent="0.25">
      <c r="A1642" t="s">
        <v>373</v>
      </c>
      <c r="B1642" t="s">
        <v>6629</v>
      </c>
      <c r="C1642" t="s">
        <v>610</v>
      </c>
      <c r="D1642" t="str">
        <f>A1642&amp;VLOOKUP("key_separator", Keys!$B:$C, 2, FALSE)&amp;B1642&amp;VLOOKUP("key_separator", Keys!$B:$C, 2, FALSE)&amp;C1642</f>
        <v>NE|electricity|exports</v>
      </c>
      <c r="E1642" s="17">
        <v>0</v>
      </c>
      <c r="F1642" s="17">
        <v>0</v>
      </c>
      <c r="G1642" s="17">
        <v>0</v>
      </c>
      <c r="H1642" s="17">
        <v>0</v>
      </c>
      <c r="I1642" s="17">
        <v>0</v>
      </c>
      <c r="J1642" s="17">
        <v>0</v>
      </c>
      <c r="K1642" s="17">
        <v>0</v>
      </c>
      <c r="L1642" s="17">
        <v>0</v>
      </c>
      <c r="M1642" s="17">
        <v>0</v>
      </c>
      <c r="N1642" s="17">
        <v>0</v>
      </c>
      <c r="O1642" s="17">
        <v>0</v>
      </c>
      <c r="P1642" s="17">
        <v>0</v>
      </c>
      <c r="Q1642" s="17">
        <v>0</v>
      </c>
      <c r="R1642" s="17">
        <v>0</v>
      </c>
      <c r="S1642" s="17">
        <v>0</v>
      </c>
      <c r="T1642" s="17">
        <v>0</v>
      </c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0</v>
      </c>
      <c r="AB1642" s="17">
        <v>0</v>
      </c>
      <c r="AC1642" s="17">
        <v>0</v>
      </c>
      <c r="AD1642" s="17">
        <v>0</v>
      </c>
    </row>
    <row r="1643" spans="1:30" x14ac:dyDescent="0.25">
      <c r="A1643" t="s">
        <v>373</v>
      </c>
      <c r="B1643" t="s">
        <v>6610</v>
      </c>
      <c r="C1643" t="s">
        <v>605</v>
      </c>
      <c r="D1643" t="str">
        <f>A1643&amp;VLOOKUP("key_separator", Keys!$B:$C, 2, FALSE)&amp;B1643&amp;VLOOKUP("key_separator", Keys!$B:$C, 2, FALSE)&amp;C1643</f>
        <v>NE|hard coal|production</v>
      </c>
      <c r="E1643" s="17">
        <v>0</v>
      </c>
      <c r="F1643" s="17">
        <v>0</v>
      </c>
      <c r="G1643" s="17">
        <v>0</v>
      </c>
      <c r="H1643" s="17">
        <v>0</v>
      </c>
      <c r="I1643" s="17">
        <v>0</v>
      </c>
      <c r="J1643" s="17">
        <v>0</v>
      </c>
      <c r="K1643" s="17">
        <v>0</v>
      </c>
      <c r="L1643" s="17">
        <v>0</v>
      </c>
      <c r="M1643" s="17">
        <v>0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7">
        <v>0</v>
      </c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0</v>
      </c>
      <c r="AB1643" s="17">
        <v>0</v>
      </c>
      <c r="AC1643" s="17">
        <v>0</v>
      </c>
      <c r="AD1643" s="17">
        <v>0</v>
      </c>
    </row>
    <row r="1644" spans="1:30" x14ac:dyDescent="0.25">
      <c r="A1644" t="s">
        <v>373</v>
      </c>
      <c r="B1644" t="s">
        <v>6610</v>
      </c>
      <c r="C1644" t="s">
        <v>608</v>
      </c>
      <c r="D1644" t="str">
        <f>A1644&amp;VLOOKUP("key_separator", Keys!$B:$C, 2, FALSE)&amp;B1644&amp;VLOOKUP("key_separator", Keys!$B:$C, 2, FALSE)&amp;C1644</f>
        <v>NE|hard coal|imports</v>
      </c>
      <c r="E1644" s="17">
        <v>180484000000000</v>
      </c>
      <c r="F1644" s="17">
        <v>198767000000000</v>
      </c>
      <c r="G1644" s="17">
        <v>204047000000000</v>
      </c>
      <c r="H1644" s="17">
        <v>211972000000000</v>
      </c>
      <c r="I1644" s="17">
        <v>218325000000000</v>
      </c>
      <c r="J1644" s="17">
        <v>222482000000000</v>
      </c>
      <c r="K1644" s="17">
        <v>224038000000000</v>
      </c>
      <c r="L1644" s="17">
        <v>225611000000000</v>
      </c>
      <c r="M1644" s="17">
        <v>227661000000000</v>
      </c>
      <c r="N1644" s="17">
        <v>229650000000000</v>
      </c>
      <c r="O1644" s="17">
        <v>231481000000000</v>
      </c>
      <c r="P1644" s="17">
        <v>233256000000000</v>
      </c>
      <c r="Q1644" s="17">
        <v>234789000000000</v>
      </c>
      <c r="R1644" s="17">
        <v>236090000000000</v>
      </c>
      <c r="S1644" s="17">
        <v>237381000000000</v>
      </c>
      <c r="T1644" s="17">
        <v>238283000000000</v>
      </c>
      <c r="U1644" s="17">
        <v>239391000000000</v>
      </c>
      <c r="V1644" s="17">
        <v>240847000000000</v>
      </c>
      <c r="W1644" s="17">
        <v>242070000000000</v>
      </c>
      <c r="X1644" s="17">
        <v>242771000000000</v>
      </c>
      <c r="Y1644" s="17">
        <v>243880000000000</v>
      </c>
      <c r="Z1644" s="17">
        <v>244934000000000</v>
      </c>
      <c r="AA1644" s="17">
        <v>246109000000000</v>
      </c>
      <c r="AB1644" s="17">
        <v>246760000000000</v>
      </c>
      <c r="AC1644" s="17">
        <v>246933000000000</v>
      </c>
      <c r="AD1644" s="17">
        <v>246500000000000</v>
      </c>
    </row>
    <row r="1645" spans="1:30" x14ac:dyDescent="0.25">
      <c r="A1645" t="s">
        <v>373</v>
      </c>
      <c r="B1645" t="s">
        <v>6610</v>
      </c>
      <c r="C1645" t="s">
        <v>610</v>
      </c>
      <c r="D1645" t="str">
        <f>A1645&amp;VLOOKUP("key_separator", Keys!$B:$C, 2, FALSE)&amp;B1645&amp;VLOOKUP("key_separator", Keys!$B:$C, 2, FALSE)&amp;C1645</f>
        <v>NE|hard coal|exports</v>
      </c>
      <c r="E1645" s="17">
        <v>0</v>
      </c>
      <c r="F1645" s="17">
        <v>0</v>
      </c>
      <c r="G1645" s="17">
        <v>0</v>
      </c>
      <c r="H1645" s="17">
        <v>0</v>
      </c>
      <c r="I1645" s="17">
        <v>0</v>
      </c>
      <c r="J1645" s="17">
        <v>0</v>
      </c>
      <c r="K1645" s="17">
        <v>0</v>
      </c>
      <c r="L1645" s="17">
        <v>0</v>
      </c>
      <c r="M1645" s="17">
        <v>0</v>
      </c>
      <c r="N1645" s="17">
        <v>0</v>
      </c>
      <c r="O1645" s="17">
        <v>0</v>
      </c>
      <c r="P1645" s="17">
        <v>0</v>
      </c>
      <c r="Q1645" s="17">
        <v>0</v>
      </c>
      <c r="R1645" s="17">
        <v>0</v>
      </c>
      <c r="S1645" s="17">
        <v>0</v>
      </c>
      <c r="T1645" s="17">
        <v>0</v>
      </c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0</v>
      </c>
      <c r="AB1645" s="17">
        <v>0</v>
      </c>
      <c r="AC1645" s="17">
        <v>0</v>
      </c>
      <c r="AD1645" s="17">
        <v>0</v>
      </c>
    </row>
    <row r="1646" spans="1:30" x14ac:dyDescent="0.25">
      <c r="A1646" t="s">
        <v>373</v>
      </c>
      <c r="B1646" t="s">
        <v>6611</v>
      </c>
      <c r="C1646" t="s">
        <v>605</v>
      </c>
      <c r="D1646" t="str">
        <f>A1646&amp;VLOOKUP("key_separator", Keys!$B:$C, 2, FALSE)&amp;B1646&amp;VLOOKUP("key_separator", Keys!$B:$C, 2, FALSE)&amp;C1646</f>
        <v>NE|natural gas|production</v>
      </c>
      <c r="E1646" s="17">
        <v>270657000000</v>
      </c>
      <c r="F1646" s="17">
        <v>245397000000</v>
      </c>
      <c r="G1646" s="17">
        <v>223101000000</v>
      </c>
      <c r="H1646" s="17">
        <v>209201000000</v>
      </c>
      <c r="I1646" s="17">
        <v>196168000000</v>
      </c>
      <c r="J1646" s="17">
        <v>190762000000</v>
      </c>
      <c r="K1646" s="17">
        <v>208804000000</v>
      </c>
      <c r="L1646" s="17">
        <v>227481000000</v>
      </c>
      <c r="M1646" s="17">
        <v>242368000000</v>
      </c>
      <c r="N1646" s="17">
        <v>265850000000</v>
      </c>
      <c r="O1646" s="17">
        <v>286387000000</v>
      </c>
      <c r="P1646" s="17">
        <v>304231000000</v>
      </c>
      <c r="Q1646" s="17">
        <v>320455000000</v>
      </c>
      <c r="R1646" s="17">
        <v>330971000000</v>
      </c>
      <c r="S1646" s="17">
        <v>357509000000</v>
      </c>
      <c r="T1646" s="17">
        <v>381640000000</v>
      </c>
      <c r="U1646" s="17">
        <v>399512000000</v>
      </c>
      <c r="V1646" s="17">
        <v>407941000000</v>
      </c>
      <c r="W1646" s="17">
        <v>416241000000</v>
      </c>
      <c r="X1646" s="17">
        <v>421928000000</v>
      </c>
      <c r="Y1646" s="17">
        <v>421899000000</v>
      </c>
      <c r="Z1646" s="17">
        <v>421663000000</v>
      </c>
      <c r="AA1646" s="17">
        <v>419668000000</v>
      </c>
      <c r="AB1646" s="17">
        <v>419232000000</v>
      </c>
      <c r="AC1646" s="17">
        <v>415789000000</v>
      </c>
      <c r="AD1646" s="17">
        <v>410002000000</v>
      </c>
    </row>
    <row r="1647" spans="1:30" x14ac:dyDescent="0.25">
      <c r="A1647" t="s">
        <v>373</v>
      </c>
      <c r="B1647" t="s">
        <v>6611</v>
      </c>
      <c r="C1647" t="s">
        <v>608</v>
      </c>
      <c r="D1647" t="str">
        <f>A1647&amp;VLOOKUP("key_separator", Keys!$B:$C, 2, FALSE)&amp;B1647&amp;VLOOKUP("key_separator", Keys!$B:$C, 2, FALSE)&amp;C1647</f>
        <v>NE|natural gas|imports</v>
      </c>
      <c r="E1647" s="17">
        <v>1601370000000000</v>
      </c>
      <c r="F1647" s="17">
        <v>1464350000000000</v>
      </c>
      <c r="G1647" s="17">
        <v>1350010000000000</v>
      </c>
      <c r="H1647" s="17">
        <v>1277970000000000</v>
      </c>
      <c r="I1647" s="17">
        <v>1209470000000000</v>
      </c>
      <c r="J1647" s="17">
        <v>1181420000000000</v>
      </c>
      <c r="K1647" s="17">
        <v>1274500000000000</v>
      </c>
      <c r="L1647" s="17">
        <v>1370970000000000</v>
      </c>
      <c r="M1647" s="17">
        <v>1447430000000000</v>
      </c>
      <c r="N1647" s="17">
        <v>1568760000000000</v>
      </c>
      <c r="O1647" s="17">
        <v>1674410000000000</v>
      </c>
      <c r="P1647" s="17">
        <v>1766210000000000</v>
      </c>
      <c r="Q1647" s="17">
        <v>1849480000000000</v>
      </c>
      <c r="R1647" s="17">
        <v>1903500000000000</v>
      </c>
      <c r="S1647" s="17">
        <v>2040720000000000</v>
      </c>
      <c r="T1647" s="17">
        <v>2165590000000000</v>
      </c>
      <c r="U1647" s="17">
        <v>2259160000000000</v>
      </c>
      <c r="V1647" s="17">
        <v>2304200000000000</v>
      </c>
      <c r="W1647" s="17">
        <v>2348330000000000</v>
      </c>
      <c r="X1647" s="17">
        <v>2379320000000000</v>
      </c>
      <c r="Y1647" s="17">
        <v>2380710000000000</v>
      </c>
      <c r="Z1647" s="17">
        <v>2381020000000000</v>
      </c>
      <c r="AA1647" s="17">
        <v>2372090000000000</v>
      </c>
      <c r="AB1647" s="17">
        <v>2371010000000000</v>
      </c>
      <c r="AC1647" s="17">
        <v>2354110000000000</v>
      </c>
      <c r="AD1647" s="17">
        <v>2325400000000000</v>
      </c>
    </row>
    <row r="1648" spans="1:30" x14ac:dyDescent="0.25">
      <c r="A1648" t="s">
        <v>373</v>
      </c>
      <c r="B1648" t="s">
        <v>6611</v>
      </c>
      <c r="C1648" t="s">
        <v>610</v>
      </c>
      <c r="D1648" t="str">
        <f>A1648&amp;VLOOKUP("key_separator", Keys!$B:$C, 2, FALSE)&amp;B1648&amp;VLOOKUP("key_separator", Keys!$B:$C, 2, FALSE)&amp;C1648</f>
        <v>NE|natural gas|exports</v>
      </c>
      <c r="E1648" s="17">
        <v>1397360000000000</v>
      </c>
      <c r="F1648" s="17">
        <v>1266950000000000</v>
      </c>
      <c r="G1648" s="17">
        <v>1151830000000000</v>
      </c>
      <c r="H1648" s="17">
        <v>1080070000000000</v>
      </c>
      <c r="I1648" s="17">
        <v>1012780000000000</v>
      </c>
      <c r="J1648" s="17">
        <v>984875000000000</v>
      </c>
      <c r="K1648" s="17">
        <v>1078020000000000</v>
      </c>
      <c r="L1648" s="17">
        <v>1174450000000000</v>
      </c>
      <c r="M1648" s="17">
        <v>1251310000000000</v>
      </c>
      <c r="N1648" s="17">
        <v>1372540000000000</v>
      </c>
      <c r="O1648" s="17">
        <v>1478570000000000</v>
      </c>
      <c r="P1648" s="17">
        <v>1570690000000000</v>
      </c>
      <c r="Q1648" s="17">
        <v>1654460000000000</v>
      </c>
      <c r="R1648" s="17">
        <v>1708750000000000</v>
      </c>
      <c r="S1648" s="17">
        <v>1845760000000000</v>
      </c>
      <c r="T1648" s="17">
        <v>1970350000000000</v>
      </c>
      <c r="U1648" s="17">
        <v>2062610000000000</v>
      </c>
      <c r="V1648" s="17">
        <v>2106130000000000</v>
      </c>
      <c r="W1648" s="17">
        <v>2148990000000000</v>
      </c>
      <c r="X1648" s="17">
        <v>2178350000000000</v>
      </c>
      <c r="Y1648" s="17">
        <v>2178200000000000</v>
      </c>
      <c r="Z1648" s="17">
        <v>2176980000000000</v>
      </c>
      <c r="AA1648" s="17">
        <v>2166680000000000</v>
      </c>
      <c r="AB1648" s="17">
        <v>2164430000000000</v>
      </c>
      <c r="AC1648" s="17">
        <v>2146650000000000</v>
      </c>
      <c r="AD1648" s="17">
        <v>2116770000000000</v>
      </c>
    </row>
    <row r="1649" spans="1:30" x14ac:dyDescent="0.25">
      <c r="A1649" t="s">
        <v>373</v>
      </c>
      <c r="B1649" t="s">
        <v>626</v>
      </c>
      <c r="C1649" t="s">
        <v>605</v>
      </c>
      <c r="D1649" t="str">
        <f>A1649&amp;VLOOKUP("key_separator", Keys!$B:$C, 2, FALSE)&amp;B1649&amp;VLOOKUP("key_separator", Keys!$B:$C, 2, FALSE)&amp;C1649</f>
        <v>NE|nuclear|production</v>
      </c>
      <c r="E1649" s="17">
        <v>0</v>
      </c>
      <c r="F1649" s="17">
        <v>0</v>
      </c>
      <c r="G1649" s="17">
        <v>0</v>
      </c>
      <c r="H1649" s="17">
        <v>0</v>
      </c>
      <c r="I1649" s="17">
        <v>0</v>
      </c>
      <c r="J1649" s="17">
        <v>0</v>
      </c>
      <c r="K1649" s="17">
        <v>0</v>
      </c>
      <c r="L1649" s="17">
        <v>0</v>
      </c>
      <c r="M1649" s="17">
        <v>0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7">
        <v>0</v>
      </c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0</v>
      </c>
      <c r="AB1649" s="17">
        <v>0</v>
      </c>
      <c r="AC1649" s="17">
        <v>0</v>
      </c>
      <c r="AD1649" s="17">
        <v>0</v>
      </c>
    </row>
    <row r="1650" spans="1:30" x14ac:dyDescent="0.25">
      <c r="A1650" t="s">
        <v>373</v>
      </c>
      <c r="B1650" t="s">
        <v>626</v>
      </c>
      <c r="C1650" t="s">
        <v>608</v>
      </c>
      <c r="D1650" t="str">
        <f>A1650&amp;VLOOKUP("key_separator", Keys!$B:$C, 2, FALSE)&amp;B1650&amp;VLOOKUP("key_separator", Keys!$B:$C, 2, FALSE)&amp;C1650</f>
        <v>NE|nuclear|imports</v>
      </c>
      <c r="E1650" s="17">
        <v>72283900000000</v>
      </c>
      <c r="F1650" s="17">
        <v>67841000000000</v>
      </c>
      <c r="G1650" s="17">
        <v>67841000000000</v>
      </c>
      <c r="H1650" s="17">
        <v>67841000000000</v>
      </c>
      <c r="I1650" s="17">
        <v>67841000000000</v>
      </c>
      <c r="J1650" s="17">
        <v>67841000000000</v>
      </c>
      <c r="K1650" s="17">
        <v>67841000000000</v>
      </c>
      <c r="L1650" s="17">
        <v>67841000000000</v>
      </c>
      <c r="M1650" s="17">
        <v>67841000000000</v>
      </c>
      <c r="N1650" s="17">
        <v>67841000000000</v>
      </c>
      <c r="O1650" s="17">
        <v>67841000000000</v>
      </c>
      <c r="P1650" s="17">
        <v>67841000000000</v>
      </c>
      <c r="Q1650" s="17">
        <v>67841000000000</v>
      </c>
      <c r="R1650" s="17">
        <v>67841000000000</v>
      </c>
      <c r="S1650" s="17">
        <v>67841000000000</v>
      </c>
      <c r="T1650" s="17">
        <v>67841000000000</v>
      </c>
      <c r="U1650" s="17">
        <v>67841000000000</v>
      </c>
      <c r="V1650" s="17">
        <v>67841000000000</v>
      </c>
      <c r="W1650" s="17">
        <v>67841000000000</v>
      </c>
      <c r="X1650" s="17">
        <v>67841000000000</v>
      </c>
      <c r="Y1650" s="17">
        <v>67841000000000</v>
      </c>
      <c r="Z1650" s="17">
        <v>67841000000000</v>
      </c>
      <c r="AA1650" s="17">
        <v>67841000000000</v>
      </c>
      <c r="AB1650" s="17">
        <v>67841000000000</v>
      </c>
      <c r="AC1650" s="17">
        <v>67841000000000</v>
      </c>
      <c r="AD1650" s="17">
        <v>67841000000000</v>
      </c>
    </row>
    <row r="1651" spans="1:30" x14ac:dyDescent="0.25">
      <c r="A1651" t="s">
        <v>373</v>
      </c>
      <c r="B1651" t="s">
        <v>626</v>
      </c>
      <c r="C1651" t="s">
        <v>610</v>
      </c>
      <c r="D1651" t="str">
        <f>A1651&amp;VLOOKUP("key_separator", Keys!$B:$C, 2, FALSE)&amp;B1651&amp;VLOOKUP("key_separator", Keys!$B:$C, 2, FALSE)&amp;C1651</f>
        <v>NE|nuclear|exports</v>
      </c>
      <c r="E1651" s="17">
        <v>0</v>
      </c>
      <c r="F1651" s="17">
        <v>0</v>
      </c>
      <c r="G1651" s="17">
        <v>0</v>
      </c>
      <c r="H1651" s="17">
        <v>0</v>
      </c>
      <c r="I1651" s="17">
        <v>0</v>
      </c>
      <c r="J1651" s="17">
        <v>0</v>
      </c>
      <c r="K1651" s="17">
        <v>0</v>
      </c>
      <c r="L1651" s="17">
        <v>0</v>
      </c>
      <c r="M1651" s="17">
        <v>0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7">
        <v>0</v>
      </c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0</v>
      </c>
      <c r="AB1651" s="17">
        <v>0</v>
      </c>
      <c r="AC1651" s="17">
        <v>0</v>
      </c>
      <c r="AD1651" s="17">
        <v>0</v>
      </c>
    </row>
    <row r="1652" spans="1:30" x14ac:dyDescent="0.25">
      <c r="A1652" t="s">
        <v>373</v>
      </c>
      <c r="B1652" t="s">
        <v>6630</v>
      </c>
      <c r="C1652" t="s">
        <v>605</v>
      </c>
      <c r="D1652" t="str">
        <f>A1652&amp;VLOOKUP("key_separator", Keys!$B:$C, 2, FALSE)&amp;B1652&amp;VLOOKUP("key_separator", Keys!$B:$C, 2, FALSE)&amp;C1652</f>
        <v>NE|hydro|production</v>
      </c>
      <c r="E1652" s="17">
        <v>0</v>
      </c>
      <c r="F1652" s="17">
        <v>0</v>
      </c>
      <c r="G1652" s="17">
        <v>0</v>
      </c>
      <c r="H1652" s="17">
        <v>0</v>
      </c>
      <c r="I1652" s="17">
        <v>0</v>
      </c>
      <c r="J1652" s="17">
        <v>0</v>
      </c>
      <c r="K1652" s="17">
        <v>0</v>
      </c>
      <c r="L1652" s="17">
        <v>0</v>
      </c>
      <c r="M1652" s="17">
        <v>0</v>
      </c>
      <c r="N1652" s="17">
        <v>0</v>
      </c>
      <c r="O1652" s="17">
        <v>0</v>
      </c>
      <c r="P1652" s="17">
        <v>0</v>
      </c>
      <c r="Q1652" s="17">
        <v>0</v>
      </c>
      <c r="R1652" s="17">
        <v>0</v>
      </c>
      <c r="S1652" s="17">
        <v>0</v>
      </c>
      <c r="T1652" s="17">
        <v>0</v>
      </c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0</v>
      </c>
      <c r="AB1652" s="17">
        <v>0</v>
      </c>
      <c r="AC1652" s="17">
        <v>0</v>
      </c>
      <c r="AD1652" s="17">
        <v>0</v>
      </c>
    </row>
    <row r="1653" spans="1:30" x14ac:dyDescent="0.25">
      <c r="A1653" t="s">
        <v>373</v>
      </c>
      <c r="B1653" t="s">
        <v>6630</v>
      </c>
      <c r="C1653" t="s">
        <v>608</v>
      </c>
      <c r="D1653" t="str">
        <f>A1653&amp;VLOOKUP("key_separator", Keys!$B:$C, 2, FALSE)&amp;B1653&amp;VLOOKUP("key_separator", Keys!$B:$C, 2, FALSE)&amp;C1653</f>
        <v>NE|hydro|imports</v>
      </c>
      <c r="E1653" s="17">
        <v>0</v>
      </c>
      <c r="F1653" s="17">
        <v>0</v>
      </c>
      <c r="G1653" s="17">
        <v>0</v>
      </c>
      <c r="H1653" s="17">
        <v>0</v>
      </c>
      <c r="I1653" s="17">
        <v>0</v>
      </c>
      <c r="J1653" s="17">
        <v>0</v>
      </c>
      <c r="K1653" s="17">
        <v>0</v>
      </c>
      <c r="L1653" s="17">
        <v>0</v>
      </c>
      <c r="M1653" s="17">
        <v>0</v>
      </c>
      <c r="N1653" s="17">
        <v>0</v>
      </c>
      <c r="O1653" s="17">
        <v>0</v>
      </c>
      <c r="P1653" s="17">
        <v>0</v>
      </c>
      <c r="Q1653" s="17">
        <v>0</v>
      </c>
      <c r="R1653" s="17">
        <v>0</v>
      </c>
      <c r="S1653" s="17">
        <v>0</v>
      </c>
      <c r="T1653" s="17">
        <v>0</v>
      </c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0</v>
      </c>
      <c r="AB1653" s="17">
        <v>0</v>
      </c>
      <c r="AC1653" s="17">
        <v>0</v>
      </c>
      <c r="AD1653" s="17">
        <v>0</v>
      </c>
    </row>
    <row r="1654" spans="1:30" x14ac:dyDescent="0.25">
      <c r="A1654" t="s">
        <v>373</v>
      </c>
      <c r="B1654" t="s">
        <v>6630</v>
      </c>
      <c r="C1654" t="s">
        <v>610</v>
      </c>
      <c r="D1654" t="str">
        <f>A1654&amp;VLOOKUP("key_separator", Keys!$B:$C, 2, FALSE)&amp;B1654&amp;VLOOKUP("key_separator", Keys!$B:$C, 2, FALSE)&amp;C1654</f>
        <v>NE|hydro|exports</v>
      </c>
      <c r="E1654" s="17">
        <v>0</v>
      </c>
      <c r="F1654" s="17">
        <v>0</v>
      </c>
      <c r="G1654" s="17">
        <v>0</v>
      </c>
      <c r="H1654" s="17">
        <v>0</v>
      </c>
      <c r="I1654" s="17">
        <v>0</v>
      </c>
      <c r="J1654" s="17">
        <v>0</v>
      </c>
      <c r="K1654" s="17">
        <v>0</v>
      </c>
      <c r="L1654" s="17">
        <v>0</v>
      </c>
      <c r="M1654" s="17">
        <v>0</v>
      </c>
      <c r="N1654" s="17">
        <v>0</v>
      </c>
      <c r="O1654" s="17">
        <v>0</v>
      </c>
      <c r="P1654" s="17">
        <v>0</v>
      </c>
      <c r="Q1654" s="17">
        <v>0</v>
      </c>
      <c r="R1654" s="17">
        <v>0</v>
      </c>
      <c r="S1654" s="17">
        <v>0</v>
      </c>
      <c r="T1654" s="17">
        <v>0</v>
      </c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0</v>
      </c>
      <c r="AB1654" s="17">
        <v>0</v>
      </c>
      <c r="AC1654" s="17">
        <v>0</v>
      </c>
      <c r="AD1654" s="17">
        <v>0</v>
      </c>
    </row>
    <row r="1655" spans="1:30" x14ac:dyDescent="0.25">
      <c r="A1655" t="s">
        <v>373</v>
      </c>
      <c r="B1655" t="s">
        <v>6631</v>
      </c>
      <c r="C1655" t="s">
        <v>605</v>
      </c>
      <c r="D1655" t="str">
        <f>A1655&amp;VLOOKUP("key_separator", Keys!$B:$C, 2, FALSE)&amp;B1655&amp;VLOOKUP("key_separator", Keys!$B:$C, 2, FALSE)&amp;C1655</f>
        <v>NE|wind|production</v>
      </c>
      <c r="E1655" s="17">
        <v>0</v>
      </c>
      <c r="F1655" s="17">
        <v>0</v>
      </c>
      <c r="G1655" s="17">
        <v>0</v>
      </c>
      <c r="H1655" s="17">
        <v>0</v>
      </c>
      <c r="I1655" s="17">
        <v>0</v>
      </c>
      <c r="J1655" s="17">
        <v>0</v>
      </c>
      <c r="K1655" s="17">
        <v>0</v>
      </c>
      <c r="L1655" s="17">
        <v>0</v>
      </c>
      <c r="M1655" s="17">
        <v>0</v>
      </c>
      <c r="N1655" s="17">
        <v>0</v>
      </c>
      <c r="O1655" s="17">
        <v>0</v>
      </c>
      <c r="P1655" s="17">
        <v>0</v>
      </c>
      <c r="Q1655" s="17">
        <v>0</v>
      </c>
      <c r="R1655" s="17">
        <v>0</v>
      </c>
      <c r="S1655" s="17">
        <v>0</v>
      </c>
      <c r="T1655" s="17">
        <v>0</v>
      </c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0</v>
      </c>
      <c r="AB1655" s="17">
        <v>0</v>
      </c>
      <c r="AC1655" s="17">
        <v>0</v>
      </c>
      <c r="AD1655" s="17">
        <v>0</v>
      </c>
    </row>
    <row r="1656" spans="1:30" x14ac:dyDescent="0.25">
      <c r="A1656" t="s">
        <v>373</v>
      </c>
      <c r="B1656" t="s">
        <v>6631</v>
      </c>
      <c r="C1656" t="s">
        <v>608</v>
      </c>
      <c r="D1656" t="str">
        <f>A1656&amp;VLOOKUP("key_separator", Keys!$B:$C, 2, FALSE)&amp;B1656&amp;VLOOKUP("key_separator", Keys!$B:$C, 2, FALSE)&amp;C1656</f>
        <v>NE|wind|imports</v>
      </c>
      <c r="E1656" s="17">
        <v>0</v>
      </c>
      <c r="F1656" s="17">
        <v>0</v>
      </c>
      <c r="G1656" s="17">
        <v>0</v>
      </c>
      <c r="H1656" s="17">
        <v>0</v>
      </c>
      <c r="I1656" s="17">
        <v>0</v>
      </c>
      <c r="J1656" s="17">
        <v>0</v>
      </c>
      <c r="K1656" s="17">
        <v>0</v>
      </c>
      <c r="L1656" s="17">
        <v>0</v>
      </c>
      <c r="M1656" s="17">
        <v>0</v>
      </c>
      <c r="N1656" s="17">
        <v>0</v>
      </c>
      <c r="O1656" s="17">
        <v>0</v>
      </c>
      <c r="P1656" s="17">
        <v>0</v>
      </c>
      <c r="Q1656" s="17">
        <v>0</v>
      </c>
      <c r="R1656" s="17">
        <v>0</v>
      </c>
      <c r="S1656" s="17">
        <v>0</v>
      </c>
      <c r="T1656" s="17">
        <v>0</v>
      </c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0</v>
      </c>
      <c r="AB1656" s="17">
        <v>0</v>
      </c>
      <c r="AC1656" s="17">
        <v>0</v>
      </c>
      <c r="AD1656" s="17">
        <v>0</v>
      </c>
    </row>
    <row r="1657" spans="1:30" x14ac:dyDescent="0.25">
      <c r="A1657" t="s">
        <v>373</v>
      </c>
      <c r="B1657" t="s">
        <v>6631</v>
      </c>
      <c r="C1657" t="s">
        <v>610</v>
      </c>
      <c r="D1657" t="str">
        <f>A1657&amp;VLOOKUP("key_separator", Keys!$B:$C, 2, FALSE)&amp;B1657&amp;VLOOKUP("key_separator", Keys!$B:$C, 2, FALSE)&amp;C1657</f>
        <v>NE|wind|exports</v>
      </c>
      <c r="E1657" s="17">
        <v>0</v>
      </c>
      <c r="F1657" s="17">
        <v>0</v>
      </c>
      <c r="G1657" s="17">
        <v>0</v>
      </c>
      <c r="H1657" s="17">
        <v>0</v>
      </c>
      <c r="I1657" s="17">
        <v>0</v>
      </c>
      <c r="J1657" s="17">
        <v>0</v>
      </c>
      <c r="K1657" s="17">
        <v>0</v>
      </c>
      <c r="L1657" s="17">
        <v>0</v>
      </c>
      <c r="M1657" s="17">
        <v>0</v>
      </c>
      <c r="N1657" s="17">
        <v>0</v>
      </c>
      <c r="O1657" s="17">
        <v>0</v>
      </c>
      <c r="P1657" s="17">
        <v>0</v>
      </c>
      <c r="Q1657" s="17">
        <v>0</v>
      </c>
      <c r="R1657" s="17">
        <v>0</v>
      </c>
      <c r="S1657" s="17">
        <v>0</v>
      </c>
      <c r="T1657" s="17">
        <v>0</v>
      </c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0</v>
      </c>
      <c r="AB1657" s="17">
        <v>0</v>
      </c>
      <c r="AC1657" s="17">
        <v>0</v>
      </c>
      <c r="AD1657" s="17">
        <v>0</v>
      </c>
    </row>
    <row r="1658" spans="1:30" x14ac:dyDescent="0.25">
      <c r="A1658" t="s">
        <v>373</v>
      </c>
      <c r="B1658" t="s">
        <v>6632</v>
      </c>
      <c r="C1658" t="s">
        <v>605</v>
      </c>
      <c r="D1658" t="str">
        <f>A1658&amp;VLOOKUP("key_separator", Keys!$B:$C, 2, FALSE)&amp;B1658&amp;VLOOKUP("key_separator", Keys!$B:$C, 2, FALSE)&amp;C1658</f>
        <v>NE|solar|production</v>
      </c>
      <c r="E1658" s="17">
        <v>0</v>
      </c>
      <c r="F1658" s="17">
        <v>0</v>
      </c>
      <c r="G1658" s="17">
        <v>0</v>
      </c>
      <c r="H1658" s="17">
        <v>0</v>
      </c>
      <c r="I1658" s="17">
        <v>0</v>
      </c>
      <c r="J1658" s="17">
        <v>0</v>
      </c>
      <c r="K1658" s="17">
        <v>0</v>
      </c>
      <c r="L1658" s="17">
        <v>0</v>
      </c>
      <c r="M1658" s="17">
        <v>0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7">
        <v>0</v>
      </c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0</v>
      </c>
      <c r="AB1658" s="17">
        <v>0</v>
      </c>
      <c r="AC1658" s="17">
        <v>0</v>
      </c>
      <c r="AD1658" s="17">
        <v>0</v>
      </c>
    </row>
    <row r="1659" spans="1:30" x14ac:dyDescent="0.25">
      <c r="A1659" t="s">
        <v>373</v>
      </c>
      <c r="B1659" t="s">
        <v>6632</v>
      </c>
      <c r="C1659" t="s">
        <v>608</v>
      </c>
      <c r="D1659" t="str">
        <f>A1659&amp;VLOOKUP("key_separator", Keys!$B:$C, 2, FALSE)&amp;B1659&amp;VLOOKUP("key_separator", Keys!$B:$C, 2, FALSE)&amp;C1659</f>
        <v>NE|solar|imports</v>
      </c>
      <c r="E1659" s="17">
        <v>0</v>
      </c>
      <c r="F1659" s="17">
        <v>0</v>
      </c>
      <c r="G1659" s="17">
        <v>0</v>
      </c>
      <c r="H1659" s="17">
        <v>0</v>
      </c>
      <c r="I1659" s="17">
        <v>0</v>
      </c>
      <c r="J1659" s="17">
        <v>0</v>
      </c>
      <c r="K1659" s="17">
        <v>0</v>
      </c>
      <c r="L1659" s="17">
        <v>0</v>
      </c>
      <c r="M1659" s="17">
        <v>0</v>
      </c>
      <c r="N1659" s="17">
        <v>0</v>
      </c>
      <c r="O1659" s="17">
        <v>0</v>
      </c>
      <c r="P1659" s="17">
        <v>0</v>
      </c>
      <c r="Q1659" s="17">
        <v>0</v>
      </c>
      <c r="R1659" s="17">
        <v>0</v>
      </c>
      <c r="S1659" s="17">
        <v>0</v>
      </c>
      <c r="T1659" s="17">
        <v>0</v>
      </c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0</v>
      </c>
      <c r="AB1659" s="17">
        <v>0</v>
      </c>
      <c r="AC1659" s="17">
        <v>0</v>
      </c>
      <c r="AD1659" s="17">
        <v>0</v>
      </c>
    </row>
    <row r="1660" spans="1:30" x14ac:dyDescent="0.25">
      <c r="A1660" t="s">
        <v>373</v>
      </c>
      <c r="B1660" t="s">
        <v>6632</v>
      </c>
      <c r="C1660" t="s">
        <v>610</v>
      </c>
      <c r="D1660" t="str">
        <f>A1660&amp;VLOOKUP("key_separator", Keys!$B:$C, 2, FALSE)&amp;B1660&amp;VLOOKUP("key_separator", Keys!$B:$C, 2, FALSE)&amp;C1660</f>
        <v>NE|solar|exports</v>
      </c>
      <c r="E1660" s="17">
        <v>0</v>
      </c>
      <c r="F1660" s="17">
        <v>0</v>
      </c>
      <c r="G1660" s="17">
        <v>0</v>
      </c>
      <c r="H1660" s="17">
        <v>0</v>
      </c>
      <c r="I1660" s="17">
        <v>0</v>
      </c>
      <c r="J1660" s="17">
        <v>0</v>
      </c>
      <c r="K1660" s="17">
        <v>0</v>
      </c>
      <c r="L1660" s="17">
        <v>0</v>
      </c>
      <c r="M1660" s="17">
        <v>0</v>
      </c>
      <c r="N1660" s="17">
        <v>0</v>
      </c>
      <c r="O1660" s="17">
        <v>0</v>
      </c>
      <c r="P1660" s="17">
        <v>0</v>
      </c>
      <c r="Q1660" s="17">
        <v>0</v>
      </c>
      <c r="R1660" s="17">
        <v>0</v>
      </c>
      <c r="S1660" s="17">
        <v>0</v>
      </c>
      <c r="T1660" s="17">
        <v>0</v>
      </c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0</v>
      </c>
      <c r="AB1660" s="17">
        <v>0</v>
      </c>
      <c r="AC1660" s="17">
        <v>0</v>
      </c>
      <c r="AD1660" s="17">
        <v>0</v>
      </c>
    </row>
    <row r="1661" spans="1:30" x14ac:dyDescent="0.25">
      <c r="A1661" t="s">
        <v>373</v>
      </c>
      <c r="B1661" t="s">
        <v>6615</v>
      </c>
      <c r="C1661" t="s">
        <v>605</v>
      </c>
      <c r="D1661" t="str">
        <f>A1661&amp;VLOOKUP("key_separator", Keys!$B:$C, 2, FALSE)&amp;B1661&amp;VLOOKUP("key_separator", Keys!$B:$C, 2, FALSE)&amp;C1661</f>
        <v>NE|biomass|production</v>
      </c>
      <c r="E1661" s="17">
        <v>0</v>
      </c>
      <c r="F1661" s="17">
        <v>0</v>
      </c>
      <c r="G1661" s="17">
        <v>0</v>
      </c>
      <c r="H1661" s="17">
        <v>0</v>
      </c>
      <c r="I1661" s="17">
        <v>0</v>
      </c>
      <c r="J1661" s="17">
        <v>0</v>
      </c>
      <c r="K1661" s="17">
        <v>0</v>
      </c>
      <c r="L1661" s="17">
        <v>0</v>
      </c>
      <c r="M1661" s="17">
        <v>0</v>
      </c>
      <c r="N1661" s="17">
        <v>0</v>
      </c>
      <c r="O1661" s="17">
        <v>0</v>
      </c>
      <c r="P1661" s="17">
        <v>0</v>
      </c>
      <c r="Q1661" s="17">
        <v>0</v>
      </c>
      <c r="R1661" s="17">
        <v>0</v>
      </c>
      <c r="S1661" s="17">
        <v>0</v>
      </c>
      <c r="T1661" s="17">
        <v>0</v>
      </c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0</v>
      </c>
      <c r="AB1661" s="17">
        <v>0</v>
      </c>
      <c r="AC1661" s="17">
        <v>0</v>
      </c>
      <c r="AD1661" s="17">
        <v>0</v>
      </c>
    </row>
    <row r="1662" spans="1:30" x14ac:dyDescent="0.25">
      <c r="A1662" t="s">
        <v>373</v>
      </c>
      <c r="B1662" t="s">
        <v>6615</v>
      </c>
      <c r="C1662" t="s">
        <v>608</v>
      </c>
      <c r="D1662" t="str">
        <f>A1662&amp;VLOOKUP("key_separator", Keys!$B:$C, 2, FALSE)&amp;B1662&amp;VLOOKUP("key_separator", Keys!$B:$C, 2, FALSE)&amp;C1662</f>
        <v>NE|biomass|imports</v>
      </c>
      <c r="E1662" s="17">
        <v>4092370000000</v>
      </c>
      <c r="F1662" s="17">
        <v>3534900000000</v>
      </c>
      <c r="G1662" s="17">
        <v>3513270000000</v>
      </c>
      <c r="H1662" s="17">
        <v>3519990000000</v>
      </c>
      <c r="I1662" s="17">
        <v>3521640000000</v>
      </c>
      <c r="J1662" s="17">
        <v>3514790000000</v>
      </c>
      <c r="K1662" s="17">
        <v>3503530000000</v>
      </c>
      <c r="L1662" s="17">
        <v>3495960000000</v>
      </c>
      <c r="M1662" s="17">
        <v>3483270000000</v>
      </c>
      <c r="N1662" s="17">
        <v>3486390000000</v>
      </c>
      <c r="O1662" s="17">
        <v>3282210000000</v>
      </c>
      <c r="P1662" s="17">
        <v>3246650000000</v>
      </c>
      <c r="Q1662" s="17">
        <v>3254620000000</v>
      </c>
      <c r="R1662" s="17">
        <v>3264060000000</v>
      </c>
      <c r="S1662" s="17">
        <v>3272200000000</v>
      </c>
      <c r="T1662" s="17">
        <v>3278290000000</v>
      </c>
      <c r="U1662" s="17">
        <v>3284690000000</v>
      </c>
      <c r="V1662" s="17">
        <v>3293020000000</v>
      </c>
      <c r="W1662" s="17">
        <v>3302550000000</v>
      </c>
      <c r="X1662" s="17">
        <v>3313160000000</v>
      </c>
      <c r="Y1662" s="17">
        <v>3324600000000</v>
      </c>
      <c r="Z1662" s="17">
        <v>3337550000000</v>
      </c>
      <c r="AA1662" s="17">
        <v>3352210000000</v>
      </c>
      <c r="AB1662" s="17">
        <v>3368130000000</v>
      </c>
      <c r="AC1662" s="17">
        <v>3385300000000</v>
      </c>
      <c r="AD1662" s="17">
        <v>3402400000000</v>
      </c>
    </row>
    <row r="1663" spans="1:30" x14ac:dyDescent="0.25">
      <c r="A1663" t="s">
        <v>373</v>
      </c>
      <c r="B1663" t="s">
        <v>6615</v>
      </c>
      <c r="C1663" t="s">
        <v>610</v>
      </c>
      <c r="D1663" t="str">
        <f>A1663&amp;VLOOKUP("key_separator", Keys!$B:$C, 2, FALSE)&amp;B1663&amp;VLOOKUP("key_separator", Keys!$B:$C, 2, FALSE)&amp;C1663</f>
        <v>NE|biomass|exports</v>
      </c>
      <c r="E1663" s="17">
        <v>0</v>
      </c>
      <c r="F1663" s="17">
        <v>0</v>
      </c>
      <c r="G1663" s="17">
        <v>0</v>
      </c>
      <c r="H1663" s="17">
        <v>0</v>
      </c>
      <c r="I1663" s="17">
        <v>0</v>
      </c>
      <c r="J1663" s="17">
        <v>0</v>
      </c>
      <c r="K1663" s="17">
        <v>0</v>
      </c>
      <c r="L1663" s="17">
        <v>0</v>
      </c>
      <c r="M1663" s="17">
        <v>0</v>
      </c>
      <c r="N1663" s="17">
        <v>0</v>
      </c>
      <c r="O1663" s="17">
        <v>0</v>
      </c>
      <c r="P1663" s="17">
        <v>0</v>
      </c>
      <c r="Q1663" s="17">
        <v>0</v>
      </c>
      <c r="R1663" s="17">
        <v>0</v>
      </c>
      <c r="S1663" s="17">
        <v>0</v>
      </c>
      <c r="T1663" s="17">
        <v>0</v>
      </c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0</v>
      </c>
      <c r="AB1663" s="17">
        <v>0</v>
      </c>
      <c r="AC1663" s="17">
        <v>0</v>
      </c>
      <c r="AD1663" s="17">
        <v>0</v>
      </c>
    </row>
    <row r="1664" spans="1:30" x14ac:dyDescent="0.25">
      <c r="A1664" t="s">
        <v>373</v>
      </c>
      <c r="B1664" t="s">
        <v>6616</v>
      </c>
      <c r="C1664" t="s">
        <v>605</v>
      </c>
      <c r="D1664" t="str">
        <f>A1664&amp;VLOOKUP("key_separator", Keys!$B:$C, 2, FALSE)&amp;B1664&amp;VLOOKUP("key_separator", Keys!$B:$C, 2, FALSE)&amp;C1664</f>
        <v>NE|petroleum gasoline|production</v>
      </c>
      <c r="E1664" s="17">
        <v>0</v>
      </c>
      <c r="F1664" s="17">
        <v>0</v>
      </c>
      <c r="G1664" s="17">
        <v>0</v>
      </c>
      <c r="H1664" s="17">
        <v>0</v>
      </c>
      <c r="I1664" s="17">
        <v>0</v>
      </c>
      <c r="J1664" s="17">
        <v>0</v>
      </c>
      <c r="K1664" s="17">
        <v>0</v>
      </c>
      <c r="L1664" s="17">
        <v>0</v>
      </c>
      <c r="M1664" s="17">
        <v>0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7">
        <v>0</v>
      </c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0</v>
      </c>
      <c r="AB1664" s="17">
        <v>0</v>
      </c>
      <c r="AC1664" s="17">
        <v>0</v>
      </c>
      <c r="AD1664" s="17">
        <v>0</v>
      </c>
    </row>
    <row r="1665" spans="1:30" x14ac:dyDescent="0.25">
      <c r="A1665" t="s">
        <v>373</v>
      </c>
      <c r="B1665" t="s">
        <v>6616</v>
      </c>
      <c r="C1665" t="s">
        <v>608</v>
      </c>
      <c r="D1665" t="str">
        <f>A1665&amp;VLOOKUP("key_separator", Keys!$B:$C, 2, FALSE)&amp;B1665&amp;VLOOKUP("key_separator", Keys!$B:$C, 2, FALSE)&amp;C1665</f>
        <v>NE|petroleum gasoline|imports</v>
      </c>
      <c r="E1665" s="17">
        <v>97443600000000</v>
      </c>
      <c r="F1665" s="17">
        <v>96413700000000</v>
      </c>
      <c r="G1665" s="17">
        <v>95478000000000</v>
      </c>
      <c r="H1665" s="17">
        <v>94230100000000</v>
      </c>
      <c r="I1665" s="17">
        <v>92983800000000</v>
      </c>
      <c r="J1665" s="17">
        <v>91685200000000</v>
      </c>
      <c r="K1665" s="17">
        <v>90258700000000</v>
      </c>
      <c r="L1665" s="17">
        <v>88830100000000</v>
      </c>
      <c r="M1665" s="17">
        <v>87217100000000</v>
      </c>
      <c r="N1665" s="17">
        <v>85579800000000</v>
      </c>
      <c r="O1665" s="17">
        <v>83770500000000</v>
      </c>
      <c r="P1665" s="17">
        <v>81927600000000</v>
      </c>
      <c r="Q1665" s="17">
        <v>80074800000000</v>
      </c>
      <c r="R1665" s="17">
        <v>78147300000000</v>
      </c>
      <c r="S1665" s="17">
        <v>76096200000000</v>
      </c>
      <c r="T1665" s="17">
        <v>73921100000000</v>
      </c>
      <c r="U1665" s="17">
        <v>71613200000000</v>
      </c>
      <c r="V1665" s="17">
        <v>69468500000000</v>
      </c>
      <c r="W1665" s="17">
        <v>67263900000000</v>
      </c>
      <c r="X1665" s="17">
        <v>65070500000000</v>
      </c>
      <c r="Y1665" s="17">
        <v>62898000000000</v>
      </c>
      <c r="Z1665" s="17">
        <v>60749200000000</v>
      </c>
      <c r="AA1665" s="17">
        <v>58597400000000</v>
      </c>
      <c r="AB1665" s="17">
        <v>56522200000000</v>
      </c>
      <c r="AC1665" s="17">
        <v>54523500000000</v>
      </c>
      <c r="AD1665" s="17">
        <v>52653500000000</v>
      </c>
    </row>
    <row r="1666" spans="1:30" x14ac:dyDescent="0.25">
      <c r="A1666" t="s">
        <v>373</v>
      </c>
      <c r="B1666" t="s">
        <v>6616</v>
      </c>
      <c r="C1666" t="s">
        <v>610</v>
      </c>
      <c r="D1666" t="str">
        <f>A1666&amp;VLOOKUP("key_separator", Keys!$B:$C, 2, FALSE)&amp;B1666&amp;VLOOKUP("key_separator", Keys!$B:$C, 2, FALSE)&amp;C1666</f>
        <v>NE|petroleum gasoline|exports</v>
      </c>
      <c r="E1666" s="17">
        <v>0</v>
      </c>
      <c r="F1666" s="17">
        <v>0</v>
      </c>
      <c r="G1666" s="17">
        <v>0</v>
      </c>
      <c r="H1666" s="17">
        <v>0</v>
      </c>
      <c r="I1666" s="17">
        <v>0</v>
      </c>
      <c r="J1666" s="17">
        <v>0</v>
      </c>
      <c r="K1666" s="17">
        <v>0</v>
      </c>
      <c r="L1666" s="17">
        <v>0</v>
      </c>
      <c r="M1666" s="17">
        <v>0</v>
      </c>
      <c r="N1666" s="17">
        <v>0</v>
      </c>
      <c r="O1666" s="17">
        <v>0</v>
      </c>
      <c r="P1666" s="17">
        <v>0</v>
      </c>
      <c r="Q1666" s="17">
        <v>0</v>
      </c>
      <c r="R1666" s="17">
        <v>0</v>
      </c>
      <c r="S1666" s="17">
        <v>0</v>
      </c>
      <c r="T1666" s="17">
        <v>0</v>
      </c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0</v>
      </c>
      <c r="AB1666" s="17">
        <v>0</v>
      </c>
      <c r="AC1666" s="17">
        <v>0</v>
      </c>
      <c r="AD1666" s="17">
        <v>0</v>
      </c>
    </row>
    <row r="1667" spans="1:30" x14ac:dyDescent="0.25">
      <c r="A1667" t="s">
        <v>373</v>
      </c>
      <c r="B1667" t="s">
        <v>6617</v>
      </c>
      <c r="C1667" t="s">
        <v>605</v>
      </c>
      <c r="D1667" t="str">
        <f>A1667&amp;VLOOKUP("key_separator", Keys!$B:$C, 2, FALSE)&amp;B1667&amp;VLOOKUP("key_separator", Keys!$B:$C, 2, FALSE)&amp;C1667</f>
        <v>NE|petroleum diesel|production</v>
      </c>
      <c r="E1667" s="17">
        <v>0</v>
      </c>
      <c r="F1667" s="17">
        <v>0</v>
      </c>
      <c r="G1667" s="17">
        <v>0</v>
      </c>
      <c r="H1667" s="17">
        <v>0</v>
      </c>
      <c r="I1667" s="17">
        <v>0</v>
      </c>
      <c r="J1667" s="17">
        <v>0</v>
      </c>
      <c r="K1667" s="17">
        <v>0</v>
      </c>
      <c r="L1667" s="17">
        <v>0</v>
      </c>
      <c r="M1667" s="17">
        <v>0</v>
      </c>
      <c r="N1667" s="17">
        <v>0</v>
      </c>
      <c r="O1667" s="17">
        <v>0</v>
      </c>
      <c r="P1667" s="17">
        <v>0</v>
      </c>
      <c r="Q1667" s="17">
        <v>0</v>
      </c>
      <c r="R1667" s="17">
        <v>0</v>
      </c>
      <c r="S1667" s="17">
        <v>0</v>
      </c>
      <c r="T1667" s="17">
        <v>0</v>
      </c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0</v>
      </c>
      <c r="AB1667" s="17">
        <v>0</v>
      </c>
      <c r="AC1667" s="17">
        <v>0</v>
      </c>
      <c r="AD1667" s="17">
        <v>0</v>
      </c>
    </row>
    <row r="1668" spans="1:30" x14ac:dyDescent="0.25">
      <c r="A1668" t="s">
        <v>373</v>
      </c>
      <c r="B1668" t="s">
        <v>6617</v>
      </c>
      <c r="C1668" t="s">
        <v>608</v>
      </c>
      <c r="D1668" t="str">
        <f>A1668&amp;VLOOKUP("key_separator", Keys!$B:$C, 2, FALSE)&amp;B1668&amp;VLOOKUP("key_separator", Keys!$B:$C, 2, FALSE)&amp;C1668</f>
        <v>NE|petroleum diesel|imports</v>
      </c>
      <c r="E1668" s="17">
        <v>109097000000000</v>
      </c>
      <c r="F1668" s="17">
        <v>109767000000000</v>
      </c>
      <c r="G1668" s="17">
        <v>110397000000000</v>
      </c>
      <c r="H1668" s="17">
        <v>111026000000000</v>
      </c>
      <c r="I1668" s="17">
        <v>111435000000000</v>
      </c>
      <c r="J1668" s="17">
        <v>112353000000000</v>
      </c>
      <c r="K1668" s="17">
        <v>112455000000000</v>
      </c>
      <c r="L1668" s="17">
        <v>112932000000000</v>
      </c>
      <c r="M1668" s="17">
        <v>112818000000000</v>
      </c>
      <c r="N1668" s="17">
        <v>112827000000000</v>
      </c>
      <c r="O1668" s="17">
        <v>112835000000000</v>
      </c>
      <c r="P1668" s="17">
        <v>112727000000000</v>
      </c>
      <c r="Q1668" s="17">
        <v>112513000000000</v>
      </c>
      <c r="R1668" s="17">
        <v>112163000000000</v>
      </c>
      <c r="S1668" s="17">
        <v>111733000000000</v>
      </c>
      <c r="T1668" s="17">
        <v>111274000000000</v>
      </c>
      <c r="U1668" s="17">
        <v>110673000000000</v>
      </c>
      <c r="V1668" s="17">
        <v>109927000000000</v>
      </c>
      <c r="W1668" s="17">
        <v>109120000000000</v>
      </c>
      <c r="X1668" s="17">
        <v>108377000000000</v>
      </c>
      <c r="Y1668" s="17">
        <v>107936000000000</v>
      </c>
      <c r="Z1668" s="17">
        <v>107591000000000</v>
      </c>
      <c r="AA1668" s="17">
        <v>107328000000000</v>
      </c>
      <c r="AB1668" s="17">
        <v>106987000000000</v>
      </c>
      <c r="AC1668" s="17">
        <v>106645000000000</v>
      </c>
      <c r="AD1668" s="17">
        <v>106352000000000</v>
      </c>
    </row>
    <row r="1669" spans="1:30" x14ac:dyDescent="0.25">
      <c r="A1669" t="s">
        <v>373</v>
      </c>
      <c r="B1669" t="s">
        <v>6617</v>
      </c>
      <c r="C1669" t="s">
        <v>610</v>
      </c>
      <c r="D1669" t="str">
        <f>A1669&amp;VLOOKUP("key_separator", Keys!$B:$C, 2, FALSE)&amp;B1669&amp;VLOOKUP("key_separator", Keys!$B:$C, 2, FALSE)&amp;C1669</f>
        <v>NE|petroleum diesel|exports</v>
      </c>
      <c r="E1669" s="17">
        <v>0</v>
      </c>
      <c r="F1669" s="17">
        <v>0</v>
      </c>
      <c r="G1669" s="17">
        <v>0</v>
      </c>
      <c r="H1669" s="17">
        <v>0</v>
      </c>
      <c r="I1669" s="17">
        <v>0</v>
      </c>
      <c r="J1669" s="17">
        <v>0</v>
      </c>
      <c r="K1669" s="17">
        <v>0</v>
      </c>
      <c r="L1669" s="17">
        <v>0</v>
      </c>
      <c r="M1669" s="17">
        <v>0</v>
      </c>
      <c r="N1669" s="17">
        <v>0</v>
      </c>
      <c r="O1669" s="17">
        <v>0</v>
      </c>
      <c r="P1669" s="17">
        <v>0</v>
      </c>
      <c r="Q1669" s="17">
        <v>0</v>
      </c>
      <c r="R1669" s="17">
        <v>0</v>
      </c>
      <c r="S1669" s="17">
        <v>0</v>
      </c>
      <c r="T1669" s="17">
        <v>0</v>
      </c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0</v>
      </c>
      <c r="AB1669" s="17">
        <v>0</v>
      </c>
      <c r="AC1669" s="17">
        <v>0</v>
      </c>
      <c r="AD1669" s="17">
        <v>0</v>
      </c>
    </row>
    <row r="1670" spans="1:30" x14ac:dyDescent="0.25">
      <c r="A1670" t="s">
        <v>373</v>
      </c>
      <c r="B1670" t="s">
        <v>542</v>
      </c>
      <c r="C1670" t="s">
        <v>605</v>
      </c>
      <c r="D1670" t="str">
        <f>A1670&amp;VLOOKUP("key_separator", Keys!$B:$C, 2, FALSE)&amp;B1670&amp;VLOOKUP("key_separator", Keys!$B:$C, 2, FALSE)&amp;C1670</f>
        <v>NE|biofuel gasoline|production</v>
      </c>
      <c r="E1670" s="17">
        <v>174403000000000</v>
      </c>
      <c r="F1670" s="17">
        <v>174894000000000</v>
      </c>
      <c r="G1670" s="17">
        <v>173688000000000</v>
      </c>
      <c r="H1670" s="17">
        <v>174439000000000</v>
      </c>
      <c r="I1670" s="17">
        <v>173821000000000</v>
      </c>
      <c r="J1670" s="17">
        <v>174156000000000</v>
      </c>
      <c r="K1670" s="17">
        <v>173538000000000</v>
      </c>
      <c r="L1670" s="17">
        <v>173284000000000</v>
      </c>
      <c r="M1670" s="17">
        <v>172919000000000</v>
      </c>
      <c r="N1670" s="17">
        <v>173282000000000</v>
      </c>
      <c r="O1670" s="17">
        <v>173536000000000</v>
      </c>
      <c r="P1670" s="17">
        <v>174593000000000</v>
      </c>
      <c r="Q1670" s="17">
        <v>174452000000000</v>
      </c>
      <c r="R1670" s="17">
        <v>174554000000000</v>
      </c>
      <c r="S1670" s="17">
        <v>174700000000000</v>
      </c>
      <c r="T1670" s="17">
        <v>175141000000000</v>
      </c>
      <c r="U1670" s="17">
        <v>175610000000000</v>
      </c>
      <c r="V1670" s="17">
        <v>177300000000000</v>
      </c>
      <c r="W1670" s="17">
        <v>177987000000000</v>
      </c>
      <c r="X1670" s="17">
        <v>178547000000000</v>
      </c>
      <c r="Y1670" s="17">
        <v>178703000000000</v>
      </c>
      <c r="Z1670" s="17">
        <v>178698000000000</v>
      </c>
      <c r="AA1670" s="17">
        <v>180036000000000</v>
      </c>
      <c r="AB1670" s="17">
        <v>181107000000000</v>
      </c>
      <c r="AC1670" s="17">
        <v>181573000000000</v>
      </c>
      <c r="AD1670" s="17">
        <v>182366000000000</v>
      </c>
    </row>
    <row r="1671" spans="1:30" x14ac:dyDescent="0.25">
      <c r="A1671" t="s">
        <v>373</v>
      </c>
      <c r="B1671" t="s">
        <v>542</v>
      </c>
      <c r="C1671" t="s">
        <v>608</v>
      </c>
      <c r="D1671" t="str">
        <f>A1671&amp;VLOOKUP("key_separator", Keys!$B:$C, 2, FALSE)&amp;B1671&amp;VLOOKUP("key_separator", Keys!$B:$C, 2, FALSE)&amp;C1671</f>
        <v>NE|biofuel gasoline|imports</v>
      </c>
      <c r="E1671" s="17">
        <v>347594000000</v>
      </c>
      <c r="F1671" s="17">
        <v>345474000000</v>
      </c>
      <c r="G1671" s="17">
        <v>346213000000</v>
      </c>
      <c r="H1671" s="17">
        <v>345290000000</v>
      </c>
      <c r="I1671" s="17">
        <v>344253000000</v>
      </c>
      <c r="J1671" s="17">
        <v>344487000000</v>
      </c>
      <c r="K1671" s="17">
        <v>343133000000</v>
      </c>
      <c r="L1671" s="17">
        <v>342461000000</v>
      </c>
      <c r="M1671" s="17">
        <v>341270000000</v>
      </c>
      <c r="N1671" s="17">
        <v>338350000000</v>
      </c>
      <c r="O1671" s="17">
        <v>335773000000</v>
      </c>
      <c r="P1671" s="17">
        <v>332072000000</v>
      </c>
      <c r="Q1671" s="17">
        <v>328679000000</v>
      </c>
      <c r="R1671" s="17">
        <v>324246000000</v>
      </c>
      <c r="S1671" s="17">
        <v>318473000000</v>
      </c>
      <c r="T1671" s="17">
        <v>312335000000</v>
      </c>
      <c r="U1671" s="17">
        <v>305277000000</v>
      </c>
      <c r="V1671" s="17">
        <v>293202000000</v>
      </c>
      <c r="W1671" s="17">
        <v>282068000000</v>
      </c>
      <c r="X1671" s="17">
        <v>269684000000</v>
      </c>
      <c r="Y1671" s="17">
        <v>256699000000</v>
      </c>
      <c r="Z1671" s="17">
        <v>244309000000</v>
      </c>
      <c r="AA1671" s="17">
        <v>230736000000</v>
      </c>
      <c r="AB1671" s="17">
        <v>218309000000</v>
      </c>
      <c r="AC1671" s="17">
        <v>203037000000</v>
      </c>
      <c r="AD1671" s="17">
        <v>187417000000</v>
      </c>
    </row>
    <row r="1672" spans="1:30" x14ac:dyDescent="0.25">
      <c r="A1672" t="s">
        <v>373</v>
      </c>
      <c r="B1672" t="s">
        <v>542</v>
      </c>
      <c r="C1672" t="s">
        <v>610</v>
      </c>
      <c r="D1672" t="str">
        <f>A1672&amp;VLOOKUP("key_separator", Keys!$B:$C, 2, FALSE)&amp;B1672&amp;VLOOKUP("key_separator", Keys!$B:$C, 2, FALSE)&amp;C1672</f>
        <v>NE|biofuel gasoline|exports</v>
      </c>
      <c r="E1672" s="17">
        <v>168263000000000</v>
      </c>
      <c r="F1672" s="17">
        <v>168819000000000</v>
      </c>
      <c r="G1672" s="17">
        <v>167674000000000</v>
      </c>
      <c r="H1672" s="17">
        <v>168505000000000</v>
      </c>
      <c r="I1672" s="17">
        <v>167967000000000</v>
      </c>
      <c r="J1672" s="17">
        <v>168387000000000</v>
      </c>
      <c r="K1672" s="17">
        <v>167861000000000</v>
      </c>
      <c r="L1672" s="17">
        <v>167700000000000</v>
      </c>
      <c r="M1672" s="17">
        <v>167440000000000</v>
      </c>
      <c r="N1672" s="17">
        <v>167908000000000</v>
      </c>
      <c r="O1672" s="17">
        <v>168279000000000</v>
      </c>
      <c r="P1672" s="17">
        <v>169454000000000</v>
      </c>
      <c r="Q1672" s="17">
        <v>169432000000000</v>
      </c>
      <c r="R1672" s="17">
        <v>169657000000000</v>
      </c>
      <c r="S1672" s="17">
        <v>169933000000000</v>
      </c>
      <c r="T1672" s="17">
        <v>170512000000000</v>
      </c>
      <c r="U1672" s="17">
        <v>171127000000000</v>
      </c>
      <c r="V1672" s="17">
        <v>172947000000000</v>
      </c>
      <c r="W1672" s="17">
        <v>173769000000000</v>
      </c>
      <c r="X1672" s="17">
        <v>174462000000000</v>
      </c>
      <c r="Y1672" s="17">
        <v>174749000000000</v>
      </c>
      <c r="Z1672" s="17">
        <v>174874000000000</v>
      </c>
      <c r="AA1672" s="17">
        <v>176341000000000</v>
      </c>
      <c r="AB1672" s="17">
        <v>177537000000000</v>
      </c>
      <c r="AC1672" s="17">
        <v>178120000000000</v>
      </c>
      <c r="AD1672" s="17">
        <v>179021000000000</v>
      </c>
    </row>
    <row r="1673" spans="1:30" x14ac:dyDescent="0.25">
      <c r="A1673" t="s">
        <v>373</v>
      </c>
      <c r="B1673" t="s">
        <v>545</v>
      </c>
      <c r="C1673" t="s">
        <v>605</v>
      </c>
      <c r="D1673" t="str">
        <f>A1673&amp;VLOOKUP("key_separator", Keys!$B:$C, 2, FALSE)&amp;B1673&amp;VLOOKUP("key_separator", Keys!$B:$C, 2, FALSE)&amp;C1673</f>
        <v>NE|biofuel diesel|production</v>
      </c>
      <c r="E1673" s="17">
        <v>0</v>
      </c>
      <c r="F1673" s="17">
        <v>0</v>
      </c>
      <c r="G1673" s="17">
        <v>0</v>
      </c>
      <c r="H1673" s="17">
        <v>0</v>
      </c>
      <c r="I1673" s="17">
        <v>0</v>
      </c>
      <c r="J1673" s="17">
        <v>0</v>
      </c>
      <c r="K1673" s="17">
        <v>0</v>
      </c>
      <c r="L1673" s="17">
        <v>0</v>
      </c>
      <c r="M1673" s="17">
        <v>0</v>
      </c>
      <c r="N1673" s="17">
        <v>0</v>
      </c>
      <c r="O1673" s="17">
        <v>0</v>
      </c>
      <c r="P1673" s="17">
        <v>0</v>
      </c>
      <c r="Q1673" s="17">
        <v>0</v>
      </c>
      <c r="R1673" s="17">
        <v>0</v>
      </c>
      <c r="S1673" s="17">
        <v>0</v>
      </c>
      <c r="T1673" s="17">
        <v>0</v>
      </c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0</v>
      </c>
      <c r="AB1673" s="17">
        <v>0</v>
      </c>
      <c r="AC1673" s="17">
        <v>0</v>
      </c>
      <c r="AD1673" s="17">
        <v>0</v>
      </c>
    </row>
    <row r="1674" spans="1:30" x14ac:dyDescent="0.25">
      <c r="A1674" t="s">
        <v>373</v>
      </c>
      <c r="B1674" t="s">
        <v>545</v>
      </c>
      <c r="C1674" t="s">
        <v>608</v>
      </c>
      <c r="D1674" t="str">
        <f>A1674&amp;VLOOKUP("key_separator", Keys!$B:$C, 2, FALSE)&amp;B1674&amp;VLOOKUP("key_separator", Keys!$B:$C, 2, FALSE)&amp;C1674</f>
        <v>NE|biofuel diesel|imports</v>
      </c>
      <c r="E1674" s="17">
        <v>2030050000000</v>
      </c>
      <c r="F1674" s="17">
        <v>2048650000000</v>
      </c>
      <c r="G1674" s="17">
        <v>2071000000000</v>
      </c>
      <c r="H1674" s="17">
        <v>2088410000000</v>
      </c>
      <c r="I1674" s="17">
        <v>2099250000000</v>
      </c>
      <c r="J1674" s="17">
        <v>2111990000000</v>
      </c>
      <c r="K1674" s="17">
        <v>2113160000000</v>
      </c>
      <c r="L1674" s="17">
        <v>2110710000000</v>
      </c>
      <c r="M1674" s="17">
        <v>2101780000000</v>
      </c>
      <c r="N1674" s="17">
        <v>2093230000000</v>
      </c>
      <c r="O1674" s="17">
        <v>2082570000000</v>
      </c>
      <c r="P1674" s="17">
        <v>2068840000000</v>
      </c>
      <c r="Q1674" s="17">
        <v>2050250000000</v>
      </c>
      <c r="R1674" s="17">
        <v>2028610000000</v>
      </c>
      <c r="S1674" s="17">
        <v>2004860000000</v>
      </c>
      <c r="T1674" s="17">
        <v>1982330000000</v>
      </c>
      <c r="U1674" s="17">
        <v>1958010000000</v>
      </c>
      <c r="V1674" s="17">
        <v>1928860000000</v>
      </c>
      <c r="W1674" s="17">
        <v>1898040000000</v>
      </c>
      <c r="X1674" s="17">
        <v>1867980000000</v>
      </c>
      <c r="Y1674" s="17">
        <v>1845140000000</v>
      </c>
      <c r="Z1674" s="17">
        <v>1823890000000</v>
      </c>
      <c r="AA1674" s="17">
        <v>1804430000000</v>
      </c>
      <c r="AB1674" s="17">
        <v>1783310000000</v>
      </c>
      <c r="AC1674" s="17">
        <v>1763250000000</v>
      </c>
      <c r="AD1674" s="17">
        <v>1744030000000</v>
      </c>
    </row>
    <row r="1675" spans="1:30" x14ac:dyDescent="0.25">
      <c r="A1675" t="s">
        <v>373</v>
      </c>
      <c r="B1675" t="s">
        <v>545</v>
      </c>
      <c r="C1675" t="s">
        <v>610</v>
      </c>
      <c r="D1675" t="str">
        <f>A1675&amp;VLOOKUP("key_separator", Keys!$B:$C, 2, FALSE)&amp;B1675&amp;VLOOKUP("key_separator", Keys!$B:$C, 2, FALSE)&amp;C1675</f>
        <v>NE|biofuel diesel|exports</v>
      </c>
      <c r="E1675" s="17">
        <v>0</v>
      </c>
      <c r="F1675" s="17">
        <v>0</v>
      </c>
      <c r="G1675" s="17">
        <v>0</v>
      </c>
      <c r="H1675" s="17">
        <v>0</v>
      </c>
      <c r="I1675" s="17">
        <v>0</v>
      </c>
      <c r="J1675" s="17">
        <v>0</v>
      </c>
      <c r="K1675" s="17">
        <v>0</v>
      </c>
      <c r="L1675" s="17">
        <v>0</v>
      </c>
      <c r="M1675" s="17">
        <v>0</v>
      </c>
      <c r="N1675" s="17">
        <v>0</v>
      </c>
      <c r="O1675" s="17">
        <v>0</v>
      </c>
      <c r="P1675" s="17">
        <v>0</v>
      </c>
      <c r="Q1675" s="17">
        <v>0</v>
      </c>
      <c r="R1675" s="17">
        <v>0</v>
      </c>
      <c r="S1675" s="17">
        <v>0</v>
      </c>
      <c r="T1675" s="17">
        <v>0</v>
      </c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0</v>
      </c>
      <c r="AB1675" s="17">
        <v>0</v>
      </c>
      <c r="AC1675" s="17">
        <v>0</v>
      </c>
      <c r="AD1675" s="17">
        <v>0</v>
      </c>
    </row>
    <row r="1676" spans="1:30" x14ac:dyDescent="0.25">
      <c r="A1676" t="s">
        <v>373</v>
      </c>
      <c r="B1676" t="s">
        <v>6618</v>
      </c>
      <c r="C1676" t="s">
        <v>605</v>
      </c>
      <c r="D1676" t="str">
        <f>A1676&amp;VLOOKUP("key_separator", Keys!$B:$C, 2, FALSE)&amp;B1676&amp;VLOOKUP("key_separator", Keys!$B:$C, 2, FALSE)&amp;C1676</f>
        <v>NE|jet fuel or kerosene|production</v>
      </c>
      <c r="E1676" s="17">
        <v>0</v>
      </c>
      <c r="F1676" s="17">
        <v>0</v>
      </c>
      <c r="G1676" s="17">
        <v>0</v>
      </c>
      <c r="H1676" s="17">
        <v>0</v>
      </c>
      <c r="I1676" s="17">
        <v>0</v>
      </c>
      <c r="J1676" s="17">
        <v>0</v>
      </c>
      <c r="K1676" s="17">
        <v>0</v>
      </c>
      <c r="L1676" s="17">
        <v>0</v>
      </c>
      <c r="M1676" s="17">
        <v>0</v>
      </c>
      <c r="N1676" s="17">
        <v>0</v>
      </c>
      <c r="O1676" s="17">
        <v>0</v>
      </c>
      <c r="P1676" s="17">
        <v>0</v>
      </c>
      <c r="Q1676" s="17">
        <v>0</v>
      </c>
      <c r="R1676" s="17">
        <v>0</v>
      </c>
      <c r="S1676" s="17">
        <v>0</v>
      </c>
      <c r="T1676" s="17">
        <v>0</v>
      </c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0</v>
      </c>
      <c r="AB1676" s="17">
        <v>0</v>
      </c>
      <c r="AC1676" s="17">
        <v>0</v>
      </c>
      <c r="AD1676" s="17">
        <v>0</v>
      </c>
    </row>
    <row r="1677" spans="1:30" x14ac:dyDescent="0.25">
      <c r="A1677" t="s">
        <v>373</v>
      </c>
      <c r="B1677" t="s">
        <v>6618</v>
      </c>
      <c r="C1677" t="s">
        <v>608</v>
      </c>
      <c r="D1677" t="str">
        <f>A1677&amp;VLOOKUP("key_separator", Keys!$B:$C, 2, FALSE)&amp;B1677&amp;VLOOKUP("key_separator", Keys!$B:$C, 2, FALSE)&amp;C1677</f>
        <v>NE|jet fuel or kerosene|imports</v>
      </c>
      <c r="E1677" s="17">
        <v>5993420000000</v>
      </c>
      <c r="F1677" s="17">
        <v>6080100000000</v>
      </c>
      <c r="G1677" s="17">
        <v>6097460000000</v>
      </c>
      <c r="H1677" s="17">
        <v>6089090000000</v>
      </c>
      <c r="I1677" s="17">
        <v>6110890000000</v>
      </c>
      <c r="J1677" s="17">
        <v>6157780000000</v>
      </c>
      <c r="K1677" s="17">
        <v>6197270000000</v>
      </c>
      <c r="L1677" s="17">
        <v>6262050000000</v>
      </c>
      <c r="M1677" s="17">
        <v>6337690000000</v>
      </c>
      <c r="N1677" s="17">
        <v>6426570000000</v>
      </c>
      <c r="O1677" s="17">
        <v>6529330000000</v>
      </c>
      <c r="P1677" s="17">
        <v>6596970000000</v>
      </c>
      <c r="Q1677" s="17">
        <v>6665900000000</v>
      </c>
      <c r="R1677" s="17">
        <v>6734040000000</v>
      </c>
      <c r="S1677" s="17">
        <v>6797560000000</v>
      </c>
      <c r="T1677" s="17">
        <v>6864150000000</v>
      </c>
      <c r="U1677" s="17">
        <v>6922360000000</v>
      </c>
      <c r="V1677" s="17">
        <v>6986600000000</v>
      </c>
      <c r="W1677" s="17">
        <v>7057450000000</v>
      </c>
      <c r="X1677" s="17">
        <v>7127970000000</v>
      </c>
      <c r="Y1677" s="17">
        <v>7199400000000</v>
      </c>
      <c r="Z1677" s="17">
        <v>7265850000000</v>
      </c>
      <c r="AA1677" s="17">
        <v>7317660000000</v>
      </c>
      <c r="AB1677" s="17">
        <v>7369530000000</v>
      </c>
      <c r="AC1677" s="17">
        <v>7404490000000</v>
      </c>
      <c r="AD1677" s="17">
        <v>7440930000000</v>
      </c>
    </row>
    <row r="1678" spans="1:30" x14ac:dyDescent="0.25">
      <c r="A1678" t="s">
        <v>373</v>
      </c>
      <c r="B1678" t="s">
        <v>6618</v>
      </c>
      <c r="C1678" t="s">
        <v>610</v>
      </c>
      <c r="D1678" t="str">
        <f>A1678&amp;VLOOKUP("key_separator", Keys!$B:$C, 2, FALSE)&amp;B1678&amp;VLOOKUP("key_separator", Keys!$B:$C, 2, FALSE)&amp;C1678</f>
        <v>NE|jet fuel or kerosene|exports</v>
      </c>
      <c r="E1678" s="17">
        <v>0</v>
      </c>
      <c r="F1678" s="17">
        <v>0</v>
      </c>
      <c r="G1678" s="17">
        <v>0</v>
      </c>
      <c r="H1678" s="17">
        <v>0</v>
      </c>
      <c r="I1678" s="17">
        <v>0</v>
      </c>
      <c r="J1678" s="17">
        <v>0</v>
      </c>
      <c r="K1678" s="17">
        <v>0</v>
      </c>
      <c r="L1678" s="17">
        <v>0</v>
      </c>
      <c r="M1678" s="17">
        <v>0</v>
      </c>
      <c r="N1678" s="17">
        <v>0</v>
      </c>
      <c r="O1678" s="17">
        <v>0</v>
      </c>
      <c r="P1678" s="17">
        <v>0</v>
      </c>
      <c r="Q1678" s="17">
        <v>0</v>
      </c>
      <c r="R1678" s="17">
        <v>0</v>
      </c>
      <c r="S1678" s="17">
        <v>0</v>
      </c>
      <c r="T1678" s="17">
        <v>0</v>
      </c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0</v>
      </c>
      <c r="AB1678" s="17">
        <v>0</v>
      </c>
      <c r="AC1678" s="17">
        <v>0</v>
      </c>
      <c r="AD1678" s="17">
        <v>0</v>
      </c>
    </row>
    <row r="1679" spans="1:30" x14ac:dyDescent="0.25">
      <c r="A1679" t="s">
        <v>373</v>
      </c>
      <c r="B1679" t="s">
        <v>6633</v>
      </c>
      <c r="C1679" t="s">
        <v>605</v>
      </c>
      <c r="D1679" t="str">
        <f>A1679&amp;VLOOKUP("key_separator", Keys!$B:$C, 2, FALSE)&amp;B1679&amp;VLOOKUP("key_separator", Keys!$B:$C, 2, FALSE)&amp;C1679</f>
        <v>NE|heat|production</v>
      </c>
      <c r="E1679" s="17">
        <v>0</v>
      </c>
      <c r="F1679" s="17">
        <v>0</v>
      </c>
      <c r="G1679" s="17">
        <v>0</v>
      </c>
      <c r="H1679" s="17">
        <v>0</v>
      </c>
      <c r="I1679" s="17">
        <v>0</v>
      </c>
      <c r="J1679" s="17">
        <v>0</v>
      </c>
      <c r="K1679" s="17">
        <v>0</v>
      </c>
      <c r="L1679" s="17">
        <v>0</v>
      </c>
      <c r="M1679" s="17">
        <v>0</v>
      </c>
      <c r="N1679" s="17">
        <v>0</v>
      </c>
      <c r="O1679" s="17">
        <v>0</v>
      </c>
      <c r="P1679" s="17">
        <v>0</v>
      </c>
      <c r="Q1679" s="17">
        <v>0</v>
      </c>
      <c r="R1679" s="17">
        <v>0</v>
      </c>
      <c r="S1679" s="17">
        <v>0</v>
      </c>
      <c r="T1679" s="17">
        <v>0</v>
      </c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0</v>
      </c>
      <c r="AB1679" s="17">
        <v>0</v>
      </c>
      <c r="AC1679" s="17">
        <v>0</v>
      </c>
      <c r="AD1679" s="17">
        <v>0</v>
      </c>
    </row>
    <row r="1680" spans="1:30" x14ac:dyDescent="0.25">
      <c r="A1680" t="s">
        <v>373</v>
      </c>
      <c r="B1680" t="s">
        <v>6633</v>
      </c>
      <c r="C1680" t="s">
        <v>608</v>
      </c>
      <c r="D1680" t="str">
        <f>A1680&amp;VLOOKUP("key_separator", Keys!$B:$C, 2, FALSE)&amp;B1680&amp;VLOOKUP("key_separator", Keys!$B:$C, 2, FALSE)&amp;C1680</f>
        <v>NE|heat|imports</v>
      </c>
      <c r="E1680" s="17">
        <v>0</v>
      </c>
      <c r="F1680" s="17">
        <v>0</v>
      </c>
      <c r="G1680" s="17">
        <v>0</v>
      </c>
      <c r="H1680" s="17">
        <v>0</v>
      </c>
      <c r="I1680" s="17">
        <v>0</v>
      </c>
      <c r="J1680" s="17">
        <v>0</v>
      </c>
      <c r="K1680" s="17">
        <v>0</v>
      </c>
      <c r="L1680" s="17">
        <v>0</v>
      </c>
      <c r="M1680" s="17">
        <v>0</v>
      </c>
      <c r="N1680" s="17">
        <v>0</v>
      </c>
      <c r="O1680" s="17">
        <v>0</v>
      </c>
      <c r="P1680" s="17">
        <v>0</v>
      </c>
      <c r="Q1680" s="17">
        <v>0</v>
      </c>
      <c r="R1680" s="17">
        <v>0</v>
      </c>
      <c r="S1680" s="17">
        <v>0</v>
      </c>
      <c r="T1680" s="17">
        <v>0</v>
      </c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0</v>
      </c>
      <c r="AB1680" s="17">
        <v>0</v>
      </c>
      <c r="AC1680" s="17">
        <v>0</v>
      </c>
      <c r="AD1680" s="17">
        <v>0</v>
      </c>
    </row>
    <row r="1681" spans="1:30" x14ac:dyDescent="0.25">
      <c r="A1681" t="s">
        <v>373</v>
      </c>
      <c r="B1681" t="s">
        <v>6633</v>
      </c>
      <c r="C1681" t="s">
        <v>610</v>
      </c>
      <c r="D1681" t="str">
        <f>A1681&amp;VLOOKUP("key_separator", Keys!$B:$C, 2, FALSE)&amp;B1681&amp;VLOOKUP("key_separator", Keys!$B:$C, 2, FALSE)&amp;C1681</f>
        <v>NE|heat|exports</v>
      </c>
      <c r="E1681" s="17">
        <v>0</v>
      </c>
      <c r="F1681" s="17">
        <v>0</v>
      </c>
      <c r="G1681" s="17">
        <v>0</v>
      </c>
      <c r="H1681" s="17">
        <v>0</v>
      </c>
      <c r="I1681" s="17">
        <v>0</v>
      </c>
      <c r="J1681" s="17">
        <v>0</v>
      </c>
      <c r="K1681" s="17">
        <v>0</v>
      </c>
      <c r="L1681" s="17">
        <v>0</v>
      </c>
      <c r="M1681" s="17">
        <v>0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7">
        <v>0</v>
      </c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0</v>
      </c>
      <c r="AA1681" s="17">
        <v>0</v>
      </c>
      <c r="AB1681" s="17">
        <v>0</v>
      </c>
      <c r="AC1681" s="17">
        <v>0</v>
      </c>
      <c r="AD1681" s="17">
        <v>0</v>
      </c>
    </row>
    <row r="1682" spans="1:30" x14ac:dyDescent="0.25">
      <c r="A1682" t="s">
        <v>373</v>
      </c>
      <c r="B1682" t="s">
        <v>6634</v>
      </c>
      <c r="C1682" t="s">
        <v>605</v>
      </c>
      <c r="D1682" t="str">
        <f>A1682&amp;VLOOKUP("key_separator", Keys!$B:$C, 2, FALSE)&amp;B1682&amp;VLOOKUP("key_separator", Keys!$B:$C, 2, FALSE)&amp;C1682</f>
        <v>NE|geothermal|production</v>
      </c>
      <c r="E1682" s="17">
        <v>0</v>
      </c>
      <c r="F1682" s="17">
        <v>0</v>
      </c>
      <c r="G1682" s="17">
        <v>0</v>
      </c>
      <c r="H1682" s="17">
        <v>0</v>
      </c>
      <c r="I1682" s="17">
        <v>0</v>
      </c>
      <c r="J1682" s="17">
        <v>0</v>
      </c>
      <c r="K1682" s="17">
        <v>0</v>
      </c>
      <c r="L1682" s="17">
        <v>0</v>
      </c>
      <c r="M1682" s="17">
        <v>0</v>
      </c>
      <c r="N1682" s="17">
        <v>0</v>
      </c>
      <c r="O1682" s="17">
        <v>0</v>
      </c>
      <c r="P1682" s="17">
        <v>0</v>
      </c>
      <c r="Q1682" s="17">
        <v>0</v>
      </c>
      <c r="R1682" s="17">
        <v>0</v>
      </c>
      <c r="S1682" s="17">
        <v>0</v>
      </c>
      <c r="T1682" s="17">
        <v>0</v>
      </c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0</v>
      </c>
      <c r="AB1682" s="17">
        <v>0</v>
      </c>
      <c r="AC1682" s="17">
        <v>0</v>
      </c>
      <c r="AD1682" s="17">
        <v>0</v>
      </c>
    </row>
    <row r="1683" spans="1:30" x14ac:dyDescent="0.25">
      <c r="A1683" t="s">
        <v>373</v>
      </c>
      <c r="B1683" t="s">
        <v>6634</v>
      </c>
      <c r="C1683" t="s">
        <v>608</v>
      </c>
      <c r="D1683" t="str">
        <f>A1683&amp;VLOOKUP("key_separator", Keys!$B:$C, 2, FALSE)&amp;B1683&amp;VLOOKUP("key_separator", Keys!$B:$C, 2, FALSE)&amp;C1683</f>
        <v>NE|geothermal|imports</v>
      </c>
      <c r="E1683" s="17">
        <v>0</v>
      </c>
      <c r="F1683" s="17">
        <v>0</v>
      </c>
      <c r="G1683" s="17">
        <v>0</v>
      </c>
      <c r="H1683" s="17">
        <v>0</v>
      </c>
      <c r="I1683" s="17">
        <v>0</v>
      </c>
      <c r="J1683" s="17">
        <v>0</v>
      </c>
      <c r="K1683" s="17">
        <v>0</v>
      </c>
      <c r="L1683" s="17">
        <v>0</v>
      </c>
      <c r="M1683" s="17">
        <v>0</v>
      </c>
      <c r="N1683" s="17">
        <v>0</v>
      </c>
      <c r="O1683" s="17">
        <v>0</v>
      </c>
      <c r="P1683" s="17">
        <v>0</v>
      </c>
      <c r="Q1683" s="17">
        <v>0</v>
      </c>
      <c r="R1683" s="17">
        <v>0</v>
      </c>
      <c r="S1683" s="17">
        <v>0</v>
      </c>
      <c r="T1683" s="17">
        <v>0</v>
      </c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0</v>
      </c>
      <c r="AB1683" s="17">
        <v>0</v>
      </c>
      <c r="AC1683" s="17">
        <v>0</v>
      </c>
      <c r="AD1683" s="17">
        <v>0</v>
      </c>
    </row>
    <row r="1684" spans="1:30" x14ac:dyDescent="0.25">
      <c r="A1684" t="s">
        <v>373</v>
      </c>
      <c r="B1684" t="s">
        <v>6634</v>
      </c>
      <c r="C1684" t="s">
        <v>610</v>
      </c>
      <c r="D1684" t="str">
        <f>A1684&amp;VLOOKUP("key_separator", Keys!$B:$C, 2, FALSE)&amp;B1684&amp;VLOOKUP("key_separator", Keys!$B:$C, 2, FALSE)&amp;C1684</f>
        <v>NE|geothermal|exports</v>
      </c>
      <c r="E1684" s="17">
        <v>0</v>
      </c>
      <c r="F1684" s="17">
        <v>0</v>
      </c>
      <c r="G1684" s="17">
        <v>0</v>
      </c>
      <c r="H1684" s="17">
        <v>0</v>
      </c>
      <c r="I1684" s="17">
        <v>0</v>
      </c>
      <c r="J1684" s="17">
        <v>0</v>
      </c>
      <c r="K1684" s="17">
        <v>0</v>
      </c>
      <c r="L1684" s="17">
        <v>0</v>
      </c>
      <c r="M1684" s="17">
        <v>0</v>
      </c>
      <c r="N1684" s="17">
        <v>0</v>
      </c>
      <c r="O1684" s="17">
        <v>0</v>
      </c>
      <c r="P1684" s="17">
        <v>0</v>
      </c>
      <c r="Q1684" s="17">
        <v>0</v>
      </c>
      <c r="R1684" s="17">
        <v>0</v>
      </c>
      <c r="S1684" s="17">
        <v>0</v>
      </c>
      <c r="T1684" s="17">
        <v>0</v>
      </c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0</v>
      </c>
      <c r="AB1684" s="17">
        <v>0</v>
      </c>
      <c r="AC1684" s="17">
        <v>0</v>
      </c>
      <c r="AD1684" s="17">
        <v>0</v>
      </c>
    </row>
    <row r="1685" spans="1:30" x14ac:dyDescent="0.25">
      <c r="A1685" t="s">
        <v>373</v>
      </c>
      <c r="B1685" t="s">
        <v>500</v>
      </c>
      <c r="C1685" t="s">
        <v>605</v>
      </c>
      <c r="D1685" t="str">
        <f>A1685&amp;VLOOKUP("key_separator", Keys!$B:$C, 2, FALSE)&amp;B1685&amp;VLOOKUP("key_separator", Keys!$B:$C, 2, FALSE)&amp;C1685</f>
        <v>NE|lignite|production</v>
      </c>
      <c r="E1685" s="17">
        <v>0</v>
      </c>
      <c r="F1685" s="17">
        <v>0</v>
      </c>
      <c r="G1685" s="17">
        <v>0</v>
      </c>
      <c r="H1685" s="17">
        <v>0</v>
      </c>
      <c r="I1685" s="17">
        <v>0</v>
      </c>
      <c r="J1685" s="17">
        <v>0</v>
      </c>
      <c r="K1685" s="17">
        <v>0</v>
      </c>
      <c r="L1685" s="17">
        <v>0</v>
      </c>
      <c r="M1685" s="17">
        <v>0</v>
      </c>
      <c r="N1685" s="17">
        <v>0</v>
      </c>
      <c r="O1685" s="17">
        <v>0</v>
      </c>
      <c r="P1685" s="17">
        <v>0</v>
      </c>
      <c r="Q1685" s="17">
        <v>0</v>
      </c>
      <c r="R1685" s="17">
        <v>0</v>
      </c>
      <c r="S1685" s="17">
        <v>0</v>
      </c>
      <c r="T1685" s="17">
        <v>0</v>
      </c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0</v>
      </c>
      <c r="AB1685" s="17">
        <v>0</v>
      </c>
      <c r="AC1685" s="17">
        <v>0</v>
      </c>
      <c r="AD1685" s="17">
        <v>0</v>
      </c>
    </row>
    <row r="1686" spans="1:30" x14ac:dyDescent="0.25">
      <c r="A1686" t="s">
        <v>373</v>
      </c>
      <c r="B1686" t="s">
        <v>500</v>
      </c>
      <c r="C1686" t="s">
        <v>608</v>
      </c>
      <c r="D1686" t="str">
        <f>A1686&amp;VLOOKUP("key_separator", Keys!$B:$C, 2, FALSE)&amp;B1686&amp;VLOOKUP("key_separator", Keys!$B:$C, 2, FALSE)&amp;C1686</f>
        <v>NE|lignite|imports</v>
      </c>
      <c r="E1686" s="17">
        <v>0</v>
      </c>
      <c r="F1686" s="17">
        <v>0</v>
      </c>
      <c r="G1686" s="17">
        <v>0</v>
      </c>
      <c r="H1686" s="17">
        <v>0</v>
      </c>
      <c r="I1686" s="17">
        <v>0</v>
      </c>
      <c r="J1686" s="17">
        <v>0</v>
      </c>
      <c r="K1686" s="17">
        <v>0</v>
      </c>
      <c r="L1686" s="17">
        <v>0</v>
      </c>
      <c r="M1686" s="17">
        <v>0</v>
      </c>
      <c r="N1686" s="17">
        <v>0</v>
      </c>
      <c r="O1686" s="17">
        <v>0</v>
      </c>
      <c r="P1686" s="17">
        <v>0</v>
      </c>
      <c r="Q1686" s="17">
        <v>0</v>
      </c>
      <c r="R1686" s="17">
        <v>0</v>
      </c>
      <c r="S1686" s="17">
        <v>0</v>
      </c>
      <c r="T1686" s="17">
        <v>0</v>
      </c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0</v>
      </c>
      <c r="AB1686" s="17">
        <v>0</v>
      </c>
      <c r="AC1686" s="17">
        <v>0</v>
      </c>
      <c r="AD1686" s="17">
        <v>0</v>
      </c>
    </row>
    <row r="1687" spans="1:30" x14ac:dyDescent="0.25">
      <c r="A1687" t="s">
        <v>373</v>
      </c>
      <c r="B1687" t="s">
        <v>500</v>
      </c>
      <c r="C1687" t="s">
        <v>610</v>
      </c>
      <c r="D1687" t="str">
        <f>A1687&amp;VLOOKUP("key_separator", Keys!$B:$C, 2, FALSE)&amp;B1687&amp;VLOOKUP("key_separator", Keys!$B:$C, 2, FALSE)&amp;C1687</f>
        <v>NE|lignite|exports</v>
      </c>
      <c r="E1687" s="17">
        <v>0</v>
      </c>
      <c r="F1687" s="17">
        <v>0</v>
      </c>
      <c r="G1687" s="17">
        <v>0</v>
      </c>
      <c r="H1687" s="17">
        <v>0</v>
      </c>
      <c r="I1687" s="17">
        <v>0</v>
      </c>
      <c r="J1687" s="17">
        <v>0</v>
      </c>
      <c r="K1687" s="17">
        <v>0</v>
      </c>
      <c r="L1687" s="17">
        <v>0</v>
      </c>
      <c r="M1687" s="17">
        <v>0</v>
      </c>
      <c r="N1687" s="17">
        <v>0</v>
      </c>
      <c r="O1687" s="17">
        <v>0</v>
      </c>
      <c r="P1687" s="17">
        <v>0</v>
      </c>
      <c r="Q1687" s="17">
        <v>0</v>
      </c>
      <c r="R1687" s="17">
        <v>0</v>
      </c>
      <c r="S1687" s="17">
        <v>0</v>
      </c>
      <c r="T1687" s="17">
        <v>0</v>
      </c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0</v>
      </c>
      <c r="AA1687" s="17">
        <v>0</v>
      </c>
      <c r="AB1687" s="17">
        <v>0</v>
      </c>
      <c r="AC1687" s="17">
        <v>0</v>
      </c>
      <c r="AD1687" s="17">
        <v>0</v>
      </c>
    </row>
    <row r="1688" spans="1:30" x14ac:dyDescent="0.25">
      <c r="A1688" t="s">
        <v>373</v>
      </c>
      <c r="B1688" t="s">
        <v>539</v>
      </c>
      <c r="C1688" t="s">
        <v>605</v>
      </c>
      <c r="D1688" t="str">
        <f>A1688&amp;VLOOKUP("key_separator", Keys!$B:$C, 2, FALSE)&amp;B1688&amp;VLOOKUP("key_separator", Keys!$B:$C, 2, FALSE)&amp;C1688</f>
        <v>NE|crude oil|production</v>
      </c>
      <c r="E1688" s="17">
        <v>7464600000000</v>
      </c>
      <c r="F1688" s="17">
        <v>7235780000000</v>
      </c>
      <c r="G1688" s="17">
        <v>7268610000000</v>
      </c>
      <c r="H1688" s="17">
        <v>6938670000000</v>
      </c>
      <c r="I1688" s="17">
        <v>6613780000000</v>
      </c>
      <c r="J1688" s="17">
        <v>6655590000000</v>
      </c>
      <c r="K1688" s="17">
        <v>7006510000000</v>
      </c>
      <c r="L1688" s="17">
        <v>7210330000000</v>
      </c>
      <c r="M1688" s="17">
        <v>7488620000000</v>
      </c>
      <c r="N1688" s="17">
        <v>7902410000000</v>
      </c>
      <c r="O1688" s="17">
        <v>7954420000000</v>
      </c>
      <c r="P1688" s="17">
        <v>7959840000000</v>
      </c>
      <c r="Q1688" s="17">
        <v>8182210000000</v>
      </c>
      <c r="R1688" s="17">
        <v>8114880000000</v>
      </c>
      <c r="S1688" s="17">
        <v>8425590000000</v>
      </c>
      <c r="T1688" s="17">
        <v>8467780000000</v>
      </c>
      <c r="U1688" s="17">
        <v>8539260000000</v>
      </c>
      <c r="V1688" s="17">
        <v>8397930000000</v>
      </c>
      <c r="W1688" s="17">
        <v>8230750000000</v>
      </c>
      <c r="X1688" s="17">
        <v>8086980000000</v>
      </c>
      <c r="Y1688" s="17">
        <v>7917730000000</v>
      </c>
      <c r="Z1688" s="17">
        <v>7848740000000</v>
      </c>
      <c r="AA1688" s="17">
        <v>7800530000000</v>
      </c>
      <c r="AB1688" s="17">
        <v>7769820000000</v>
      </c>
      <c r="AC1688" s="17">
        <v>7681970000000</v>
      </c>
      <c r="AD1688" s="17">
        <v>7555700000000</v>
      </c>
    </row>
    <row r="1689" spans="1:30" x14ac:dyDescent="0.25">
      <c r="A1689" t="s">
        <v>373</v>
      </c>
      <c r="B1689" t="s">
        <v>539</v>
      </c>
      <c r="C1689" t="s">
        <v>608</v>
      </c>
      <c r="D1689" t="str">
        <f>A1689&amp;VLOOKUP("key_separator", Keys!$B:$C, 2, FALSE)&amp;B1689&amp;VLOOKUP("key_separator", Keys!$B:$C, 2, FALSE)&amp;C1689</f>
        <v>NE|crude oil|imports</v>
      </c>
      <c r="E1689" s="17">
        <v>0</v>
      </c>
      <c r="F1689" s="17">
        <v>0</v>
      </c>
      <c r="G1689" s="17">
        <v>0</v>
      </c>
      <c r="H1689" s="17">
        <v>0</v>
      </c>
      <c r="I1689" s="17">
        <v>0</v>
      </c>
      <c r="J1689" s="17">
        <v>0</v>
      </c>
      <c r="K1689" s="17">
        <v>0</v>
      </c>
      <c r="L1689" s="17">
        <v>0</v>
      </c>
      <c r="M1689" s="17">
        <v>0</v>
      </c>
      <c r="N1689" s="17">
        <v>0</v>
      </c>
      <c r="O1689" s="17">
        <v>0</v>
      </c>
      <c r="P1689" s="17">
        <v>0</v>
      </c>
      <c r="Q1689" s="17">
        <v>0</v>
      </c>
      <c r="R1689" s="17">
        <v>0</v>
      </c>
      <c r="S1689" s="17">
        <v>0</v>
      </c>
      <c r="T1689" s="17">
        <v>0</v>
      </c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0</v>
      </c>
      <c r="AB1689" s="17">
        <v>0</v>
      </c>
      <c r="AC1689" s="17">
        <v>0</v>
      </c>
      <c r="AD1689" s="17">
        <v>0</v>
      </c>
    </row>
    <row r="1690" spans="1:30" x14ac:dyDescent="0.25">
      <c r="A1690" t="s">
        <v>373</v>
      </c>
      <c r="B1690" t="s">
        <v>539</v>
      </c>
      <c r="C1690" t="s">
        <v>610</v>
      </c>
      <c r="D1690" t="str">
        <f>A1690&amp;VLOOKUP("key_separator", Keys!$B:$C, 2, FALSE)&amp;B1690&amp;VLOOKUP("key_separator", Keys!$B:$C, 2, FALSE)&amp;C1690</f>
        <v>NE|crude oil|exports</v>
      </c>
      <c r="E1690" s="17">
        <v>6894400000000</v>
      </c>
      <c r="F1690" s="17">
        <v>6689780000000</v>
      </c>
      <c r="G1690" s="17">
        <v>6722610000000</v>
      </c>
      <c r="H1690" s="17">
        <v>6392670000000</v>
      </c>
      <c r="I1690" s="17">
        <v>6067780000000</v>
      </c>
      <c r="J1690" s="17">
        <v>6109590000000</v>
      </c>
      <c r="K1690" s="17">
        <v>6460510000000</v>
      </c>
      <c r="L1690" s="17">
        <v>6664330000000</v>
      </c>
      <c r="M1690" s="17">
        <v>6942620000000</v>
      </c>
      <c r="N1690" s="17">
        <v>7356410000000</v>
      </c>
      <c r="O1690" s="17">
        <v>7408420000000</v>
      </c>
      <c r="P1690" s="17">
        <v>7413840000000</v>
      </c>
      <c r="Q1690" s="17">
        <v>7636210000000</v>
      </c>
      <c r="R1690" s="17">
        <v>7568880000000</v>
      </c>
      <c r="S1690" s="17">
        <v>7879590000000</v>
      </c>
      <c r="T1690" s="17">
        <v>7921780000000</v>
      </c>
      <c r="U1690" s="17">
        <v>7993260000000</v>
      </c>
      <c r="V1690" s="17">
        <v>7851930000000</v>
      </c>
      <c r="W1690" s="17">
        <v>7684750000000</v>
      </c>
      <c r="X1690" s="17">
        <v>7540980000000</v>
      </c>
      <c r="Y1690" s="17">
        <v>7371730000000</v>
      </c>
      <c r="Z1690" s="17">
        <v>7302740000000</v>
      </c>
      <c r="AA1690" s="17">
        <v>7254530000000</v>
      </c>
      <c r="AB1690" s="17">
        <v>7223820000000</v>
      </c>
      <c r="AC1690" s="17">
        <v>7135970000000</v>
      </c>
      <c r="AD1690" s="17">
        <v>7009700000000</v>
      </c>
    </row>
    <row r="1691" spans="1:30" x14ac:dyDescent="0.25">
      <c r="A1691" t="s">
        <v>373</v>
      </c>
      <c r="B1691" t="s">
        <v>6635</v>
      </c>
      <c r="C1691" t="s">
        <v>605</v>
      </c>
      <c r="D1691" t="str">
        <f>A1691&amp;VLOOKUP("key_separator", Keys!$B:$C, 2, FALSE)&amp;B1691&amp;VLOOKUP("key_separator", Keys!$B:$C, 2, FALSE)&amp;C1691</f>
        <v>NE|heavy or residual fuel oil|production</v>
      </c>
      <c r="E1691" s="17">
        <v>0</v>
      </c>
      <c r="F1691" s="17">
        <v>0</v>
      </c>
      <c r="G1691" s="17">
        <v>0</v>
      </c>
      <c r="H1691" s="17">
        <v>0</v>
      </c>
      <c r="I1691" s="17">
        <v>0</v>
      </c>
      <c r="J1691" s="17">
        <v>0</v>
      </c>
      <c r="K1691" s="17">
        <v>0</v>
      </c>
      <c r="L1691" s="17">
        <v>0</v>
      </c>
      <c r="M1691" s="17">
        <v>0</v>
      </c>
      <c r="N1691" s="17">
        <v>0</v>
      </c>
      <c r="O1691" s="17">
        <v>0</v>
      </c>
      <c r="P1691" s="17">
        <v>0</v>
      </c>
      <c r="Q1691" s="17">
        <v>0</v>
      </c>
      <c r="R1691" s="17">
        <v>0</v>
      </c>
      <c r="S1691" s="17">
        <v>0</v>
      </c>
      <c r="T1691" s="17">
        <v>0</v>
      </c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0</v>
      </c>
      <c r="AB1691" s="17">
        <v>0</v>
      </c>
      <c r="AC1691" s="17">
        <v>0</v>
      </c>
      <c r="AD1691" s="17">
        <v>0</v>
      </c>
    </row>
    <row r="1692" spans="1:30" x14ac:dyDescent="0.25">
      <c r="A1692" t="s">
        <v>373</v>
      </c>
      <c r="B1692" t="s">
        <v>6635</v>
      </c>
      <c r="C1692" t="s">
        <v>608</v>
      </c>
      <c r="D1692" t="str">
        <f>A1692&amp;VLOOKUP("key_separator", Keys!$B:$C, 2, FALSE)&amp;B1692&amp;VLOOKUP("key_separator", Keys!$B:$C, 2, FALSE)&amp;C1692</f>
        <v>NE|heavy or residual fuel oil|imports</v>
      </c>
      <c r="E1692" s="17">
        <v>5622380000000</v>
      </c>
      <c r="F1692" s="17">
        <v>5742390000000</v>
      </c>
      <c r="G1692" s="17">
        <v>5796980000000</v>
      </c>
      <c r="H1692" s="17">
        <v>5855210000000</v>
      </c>
      <c r="I1692" s="17">
        <v>5959520000000</v>
      </c>
      <c r="J1692" s="17">
        <v>6065810000000</v>
      </c>
      <c r="K1692" s="17">
        <v>6160720000000</v>
      </c>
      <c r="L1692" s="17">
        <v>6254640000000</v>
      </c>
      <c r="M1692" s="17">
        <v>6330680000000</v>
      </c>
      <c r="N1692" s="17">
        <v>6383000000000</v>
      </c>
      <c r="O1692" s="17">
        <v>6447020000000</v>
      </c>
      <c r="P1692" s="17">
        <v>6498940000000</v>
      </c>
      <c r="Q1692" s="17">
        <v>6538530000000</v>
      </c>
      <c r="R1692" s="17">
        <v>6566010000000</v>
      </c>
      <c r="S1692" s="17">
        <v>6585490000000</v>
      </c>
      <c r="T1692" s="17">
        <v>6590460000000</v>
      </c>
      <c r="U1692" s="17">
        <v>6588360000000</v>
      </c>
      <c r="V1692" s="17">
        <v>6608260000000</v>
      </c>
      <c r="W1692" s="17">
        <v>6618630000000</v>
      </c>
      <c r="X1692" s="17">
        <v>6634190000000</v>
      </c>
      <c r="Y1692" s="17">
        <v>6676290000000</v>
      </c>
      <c r="Z1692" s="17">
        <v>6721310000000</v>
      </c>
      <c r="AA1692" s="17">
        <v>6761030000000</v>
      </c>
      <c r="AB1692" s="17">
        <v>6801860000000</v>
      </c>
      <c r="AC1692" s="17">
        <v>6849740000000</v>
      </c>
      <c r="AD1692" s="17">
        <v>6906880000000</v>
      </c>
    </row>
    <row r="1693" spans="1:30" x14ac:dyDescent="0.25">
      <c r="A1693" t="s">
        <v>373</v>
      </c>
      <c r="B1693" t="s">
        <v>6635</v>
      </c>
      <c r="C1693" t="s">
        <v>610</v>
      </c>
      <c r="D1693" t="str">
        <f>A1693&amp;VLOOKUP("key_separator", Keys!$B:$C, 2, FALSE)&amp;B1693&amp;VLOOKUP("key_separator", Keys!$B:$C, 2, FALSE)&amp;C1693</f>
        <v>NE|heavy or residual fuel oil|exports</v>
      </c>
      <c r="E1693" s="17">
        <v>0</v>
      </c>
      <c r="F1693" s="17">
        <v>0</v>
      </c>
      <c r="G1693" s="17">
        <v>0</v>
      </c>
      <c r="H1693" s="17">
        <v>0</v>
      </c>
      <c r="I1693" s="17">
        <v>0</v>
      </c>
      <c r="J1693" s="17">
        <v>0</v>
      </c>
      <c r="K1693" s="17">
        <v>0</v>
      </c>
      <c r="L1693" s="17">
        <v>0</v>
      </c>
      <c r="M1693" s="17">
        <v>0</v>
      </c>
      <c r="N1693" s="17">
        <v>0</v>
      </c>
      <c r="O1693" s="17">
        <v>0</v>
      </c>
      <c r="P1693" s="17">
        <v>0</v>
      </c>
      <c r="Q1693" s="17">
        <v>0</v>
      </c>
      <c r="R1693" s="17">
        <v>0</v>
      </c>
      <c r="S1693" s="17">
        <v>0</v>
      </c>
      <c r="T1693" s="17">
        <v>0</v>
      </c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0</v>
      </c>
      <c r="AB1693" s="17">
        <v>0</v>
      </c>
      <c r="AC1693" s="17">
        <v>0</v>
      </c>
      <c r="AD1693" s="17">
        <v>0</v>
      </c>
    </row>
    <row r="1694" spans="1:30" x14ac:dyDescent="0.25">
      <c r="A1694" t="s">
        <v>373</v>
      </c>
      <c r="B1694" t="s">
        <v>6622</v>
      </c>
      <c r="C1694" t="s">
        <v>605</v>
      </c>
      <c r="D1694" t="str">
        <f>A1694&amp;VLOOKUP("key_separator", Keys!$B:$C, 2, FALSE)&amp;B1694&amp;VLOOKUP("key_separator", Keys!$B:$C, 2, FALSE)&amp;C1694</f>
        <v>NE|LPG propane or butane|production</v>
      </c>
      <c r="E1694" s="17">
        <v>33087700000</v>
      </c>
      <c r="F1694" s="17">
        <v>33790300000</v>
      </c>
      <c r="G1694" s="17">
        <v>37409400000</v>
      </c>
      <c r="H1694" s="17">
        <v>37052700000</v>
      </c>
      <c r="I1694" s="17">
        <v>37151000000</v>
      </c>
      <c r="J1694" s="17">
        <v>37346900000</v>
      </c>
      <c r="K1694" s="17">
        <v>39167700000</v>
      </c>
      <c r="L1694" s="17">
        <v>40902500000</v>
      </c>
      <c r="M1694" s="17">
        <v>42548300000</v>
      </c>
      <c r="N1694" s="17">
        <v>43719500000</v>
      </c>
      <c r="O1694" s="17">
        <v>44612100000</v>
      </c>
      <c r="P1694" s="17">
        <v>45096500000</v>
      </c>
      <c r="Q1694" s="17">
        <v>45858200000</v>
      </c>
      <c r="R1694" s="17">
        <v>46669400000</v>
      </c>
      <c r="S1694" s="17">
        <v>47370500000</v>
      </c>
      <c r="T1694" s="17">
        <v>48538200000</v>
      </c>
      <c r="U1694" s="17">
        <v>49571700000</v>
      </c>
      <c r="V1694" s="17">
        <v>50141300000</v>
      </c>
      <c r="W1694" s="17">
        <v>50395900000</v>
      </c>
      <c r="X1694" s="17">
        <v>50183700000</v>
      </c>
      <c r="Y1694" s="17">
        <v>49660000000</v>
      </c>
      <c r="Z1694" s="17">
        <v>49223700000</v>
      </c>
      <c r="AA1694" s="17">
        <v>49320200000</v>
      </c>
      <c r="AB1694" s="17">
        <v>49631100000</v>
      </c>
      <c r="AC1694" s="17">
        <v>49809400000</v>
      </c>
      <c r="AD1694" s="17">
        <v>49698500000</v>
      </c>
    </row>
    <row r="1695" spans="1:30" x14ac:dyDescent="0.25">
      <c r="A1695" t="s">
        <v>373</v>
      </c>
      <c r="B1695" t="s">
        <v>6622</v>
      </c>
      <c r="C1695" t="s">
        <v>608</v>
      </c>
      <c r="D1695" t="str">
        <f>A1695&amp;VLOOKUP("key_separator", Keys!$B:$C, 2, FALSE)&amp;B1695&amp;VLOOKUP("key_separator", Keys!$B:$C, 2, FALSE)&amp;C1695</f>
        <v>NE|LPG propane or butane|imports</v>
      </c>
      <c r="E1695" s="17">
        <v>6964710000000</v>
      </c>
      <c r="F1695" s="17">
        <v>6863150000000</v>
      </c>
      <c r="G1695" s="17">
        <v>7689760000000</v>
      </c>
      <c r="H1695" s="17">
        <v>7715290000000</v>
      </c>
      <c r="I1695" s="17">
        <v>7712050000000</v>
      </c>
      <c r="J1695" s="17">
        <v>7673440000000</v>
      </c>
      <c r="K1695" s="17">
        <v>7637100000000</v>
      </c>
      <c r="L1695" s="17">
        <v>7804330000000</v>
      </c>
      <c r="M1695" s="17">
        <v>7707890000000</v>
      </c>
      <c r="N1695" s="17">
        <v>7685060000000</v>
      </c>
      <c r="O1695" s="17">
        <v>7672550000000</v>
      </c>
      <c r="P1695" s="17">
        <v>7660110000000</v>
      </c>
      <c r="Q1695" s="17">
        <v>7738320000000</v>
      </c>
      <c r="R1695" s="17">
        <v>7815710000000</v>
      </c>
      <c r="S1695" s="17">
        <v>7874220000000</v>
      </c>
      <c r="T1695" s="17">
        <v>7911170000000</v>
      </c>
      <c r="U1695" s="17">
        <v>7901890000000</v>
      </c>
      <c r="V1695" s="17">
        <v>7902120000000</v>
      </c>
      <c r="W1695" s="17">
        <v>7904020000000</v>
      </c>
      <c r="X1695" s="17">
        <v>7912240000000</v>
      </c>
      <c r="Y1695" s="17">
        <v>7929340000000</v>
      </c>
      <c r="Z1695" s="17">
        <v>7947740000000</v>
      </c>
      <c r="AA1695" s="17">
        <v>7963790000000</v>
      </c>
      <c r="AB1695" s="17">
        <v>7979050000000</v>
      </c>
      <c r="AC1695" s="17">
        <v>7994150000000</v>
      </c>
      <c r="AD1695" s="17">
        <v>8011780000000</v>
      </c>
    </row>
    <row r="1696" spans="1:30" x14ac:dyDescent="0.25">
      <c r="A1696" t="s">
        <v>373</v>
      </c>
      <c r="B1696" t="s">
        <v>6622</v>
      </c>
      <c r="C1696" t="s">
        <v>610</v>
      </c>
      <c r="D1696" t="str">
        <f>A1696&amp;VLOOKUP("key_separator", Keys!$B:$C, 2, FALSE)&amp;B1696&amp;VLOOKUP("key_separator", Keys!$B:$C, 2, FALSE)&amp;C1696</f>
        <v>NE|LPG propane or butane|exports</v>
      </c>
      <c r="E1696" s="17">
        <v>0</v>
      </c>
      <c r="F1696" s="17">
        <v>0</v>
      </c>
      <c r="G1696" s="17">
        <v>0</v>
      </c>
      <c r="H1696" s="17">
        <v>0</v>
      </c>
      <c r="I1696" s="17">
        <v>0</v>
      </c>
      <c r="J1696" s="17">
        <v>0</v>
      </c>
      <c r="K1696" s="17">
        <v>0</v>
      </c>
      <c r="L1696" s="17">
        <v>0</v>
      </c>
      <c r="M1696" s="17">
        <v>0</v>
      </c>
      <c r="N1696" s="17">
        <v>0</v>
      </c>
      <c r="O1696" s="17">
        <v>0</v>
      </c>
      <c r="P1696" s="17">
        <v>0</v>
      </c>
      <c r="Q1696" s="17">
        <v>0</v>
      </c>
      <c r="R1696" s="17">
        <v>0</v>
      </c>
      <c r="S1696" s="17">
        <v>0</v>
      </c>
      <c r="T1696" s="17">
        <v>0</v>
      </c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0</v>
      </c>
      <c r="AB1696" s="17">
        <v>0</v>
      </c>
      <c r="AC1696" s="17">
        <v>0</v>
      </c>
      <c r="AD1696" s="17">
        <v>0</v>
      </c>
    </row>
    <row r="1697" spans="1:30" x14ac:dyDescent="0.25">
      <c r="A1697" t="s">
        <v>373</v>
      </c>
      <c r="B1697" t="s">
        <v>6623</v>
      </c>
      <c r="C1697" t="s">
        <v>605</v>
      </c>
      <c r="D1697" t="str">
        <f>A1697&amp;VLOOKUP("key_separator", Keys!$B:$C, 2, FALSE)&amp;B1697&amp;VLOOKUP("key_separator", Keys!$B:$C, 2, FALSE)&amp;C1697</f>
        <v>NE|municipal solid waste|production</v>
      </c>
      <c r="E1697" s="17">
        <v>0</v>
      </c>
      <c r="F1697" s="17">
        <v>0</v>
      </c>
      <c r="G1697" s="17">
        <v>0</v>
      </c>
      <c r="H1697" s="17">
        <v>0</v>
      </c>
      <c r="I1697" s="17">
        <v>0</v>
      </c>
      <c r="J1697" s="17">
        <v>0</v>
      </c>
      <c r="K1697" s="17">
        <v>0</v>
      </c>
      <c r="L1697" s="17">
        <v>0</v>
      </c>
      <c r="M1697" s="17">
        <v>0</v>
      </c>
      <c r="N1697" s="17">
        <v>0</v>
      </c>
      <c r="O1697" s="17">
        <v>0</v>
      </c>
      <c r="P1697" s="17">
        <v>0</v>
      </c>
      <c r="Q1697" s="17">
        <v>0</v>
      </c>
      <c r="R1697" s="17">
        <v>0</v>
      </c>
      <c r="S1697" s="17">
        <v>0</v>
      </c>
      <c r="T1697" s="17">
        <v>0</v>
      </c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0</v>
      </c>
      <c r="AA1697" s="17">
        <v>0</v>
      </c>
      <c r="AB1697" s="17">
        <v>0</v>
      </c>
      <c r="AC1697" s="17">
        <v>0</v>
      </c>
      <c r="AD1697" s="17">
        <v>0</v>
      </c>
    </row>
    <row r="1698" spans="1:30" x14ac:dyDescent="0.25">
      <c r="A1698" t="s">
        <v>373</v>
      </c>
      <c r="B1698" t="s">
        <v>6623</v>
      </c>
      <c r="C1698" t="s">
        <v>608</v>
      </c>
      <c r="D1698" t="str">
        <f>A1698&amp;VLOOKUP("key_separator", Keys!$B:$C, 2, FALSE)&amp;B1698&amp;VLOOKUP("key_separator", Keys!$B:$C, 2, FALSE)&amp;C1698</f>
        <v>NE|municipal solid waste|imports</v>
      </c>
      <c r="E1698" s="17">
        <v>0</v>
      </c>
      <c r="F1698" s="17">
        <v>0</v>
      </c>
      <c r="G1698" s="17">
        <v>0</v>
      </c>
      <c r="H1698" s="17">
        <v>0</v>
      </c>
      <c r="I1698" s="17">
        <v>0</v>
      </c>
      <c r="J1698" s="17">
        <v>0</v>
      </c>
      <c r="K1698" s="17">
        <v>0</v>
      </c>
      <c r="L1698" s="17">
        <v>0</v>
      </c>
      <c r="M1698" s="17">
        <v>0</v>
      </c>
      <c r="N1698" s="17">
        <v>0</v>
      </c>
      <c r="O1698" s="17">
        <v>0</v>
      </c>
      <c r="P1698" s="17">
        <v>0</v>
      </c>
      <c r="Q1698" s="17">
        <v>0</v>
      </c>
      <c r="R1698" s="17">
        <v>0</v>
      </c>
      <c r="S1698" s="17">
        <v>0</v>
      </c>
      <c r="T1698" s="17">
        <v>0</v>
      </c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0</v>
      </c>
      <c r="AB1698" s="17">
        <v>0</v>
      </c>
      <c r="AC1698" s="17">
        <v>0</v>
      </c>
      <c r="AD1698" s="17">
        <v>0</v>
      </c>
    </row>
    <row r="1699" spans="1:30" x14ac:dyDescent="0.25">
      <c r="A1699" t="s">
        <v>373</v>
      </c>
      <c r="B1699" t="s">
        <v>6623</v>
      </c>
      <c r="C1699" t="s">
        <v>610</v>
      </c>
      <c r="D1699" t="str">
        <f>A1699&amp;VLOOKUP("key_separator", Keys!$B:$C, 2, FALSE)&amp;B1699&amp;VLOOKUP("key_separator", Keys!$B:$C, 2, FALSE)&amp;C1699</f>
        <v>NE|municipal solid waste|exports</v>
      </c>
      <c r="E1699" s="17">
        <v>0</v>
      </c>
      <c r="F1699" s="17">
        <v>0</v>
      </c>
      <c r="G1699" s="17">
        <v>0</v>
      </c>
      <c r="H1699" s="17">
        <v>0</v>
      </c>
      <c r="I1699" s="17">
        <v>0</v>
      </c>
      <c r="J1699" s="17">
        <v>0</v>
      </c>
      <c r="K1699" s="17">
        <v>0</v>
      </c>
      <c r="L1699" s="17">
        <v>0</v>
      </c>
      <c r="M1699" s="17">
        <v>0</v>
      </c>
      <c r="N1699" s="17">
        <v>0</v>
      </c>
      <c r="O1699" s="17">
        <v>0</v>
      </c>
      <c r="P1699" s="17">
        <v>0</v>
      </c>
      <c r="Q1699" s="17">
        <v>0</v>
      </c>
      <c r="R1699" s="17">
        <v>0</v>
      </c>
      <c r="S1699" s="17">
        <v>0</v>
      </c>
      <c r="T1699" s="17">
        <v>0</v>
      </c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0</v>
      </c>
      <c r="AA1699" s="17">
        <v>0</v>
      </c>
      <c r="AB1699" s="17">
        <v>0</v>
      </c>
      <c r="AC1699" s="17">
        <v>0</v>
      </c>
      <c r="AD1699" s="17">
        <v>0</v>
      </c>
    </row>
    <row r="1700" spans="1:30" x14ac:dyDescent="0.25">
      <c r="A1700" t="s">
        <v>373</v>
      </c>
      <c r="B1700" t="s">
        <v>629</v>
      </c>
      <c r="C1700" t="s">
        <v>605</v>
      </c>
      <c r="D1700" t="str">
        <f>A1700&amp;VLOOKUP("key_separator", Keys!$B:$C, 2, FALSE)&amp;B1700&amp;VLOOKUP("key_separator", Keys!$B:$C, 2, FALSE)&amp;C1700</f>
        <v>NE|hydrogen|production</v>
      </c>
      <c r="E1700" s="17">
        <v>0</v>
      </c>
      <c r="F1700" s="17">
        <v>0</v>
      </c>
      <c r="G1700" s="17">
        <v>0</v>
      </c>
      <c r="H1700" s="17">
        <v>0</v>
      </c>
      <c r="I1700" s="17">
        <v>0</v>
      </c>
      <c r="J1700" s="17">
        <v>0</v>
      </c>
      <c r="K1700" s="17">
        <v>0</v>
      </c>
      <c r="L1700" s="17">
        <v>0</v>
      </c>
      <c r="M1700" s="17">
        <v>0</v>
      </c>
      <c r="N1700" s="17">
        <v>0</v>
      </c>
      <c r="O1700" s="17">
        <v>0</v>
      </c>
      <c r="P1700" s="17">
        <v>0</v>
      </c>
      <c r="Q1700" s="17">
        <v>0</v>
      </c>
      <c r="R1700" s="17">
        <v>0</v>
      </c>
      <c r="S1700" s="17">
        <v>0</v>
      </c>
      <c r="T1700" s="17">
        <v>0</v>
      </c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0</v>
      </c>
      <c r="AB1700" s="17">
        <v>0</v>
      </c>
      <c r="AC1700" s="17">
        <v>0</v>
      </c>
      <c r="AD1700" s="17">
        <v>0</v>
      </c>
    </row>
    <row r="1701" spans="1:30" x14ac:dyDescent="0.25">
      <c r="A1701" t="s">
        <v>373</v>
      </c>
      <c r="B1701" t="s">
        <v>629</v>
      </c>
      <c r="C1701" t="s">
        <v>608</v>
      </c>
      <c r="D1701" t="str">
        <f>A1701&amp;VLOOKUP("key_separator", Keys!$B:$C, 2, FALSE)&amp;B1701&amp;VLOOKUP("key_separator", Keys!$B:$C, 2, FALSE)&amp;C1701</f>
        <v>NE|hydrogen|imports</v>
      </c>
      <c r="E1701" s="17">
        <v>0</v>
      </c>
      <c r="F1701" s="17">
        <v>0</v>
      </c>
      <c r="G1701" s="17">
        <v>0</v>
      </c>
      <c r="H1701" s="17">
        <v>351514000</v>
      </c>
      <c r="I1701" s="17">
        <v>1052040000</v>
      </c>
      <c r="J1701" s="17">
        <v>2460830000</v>
      </c>
      <c r="K1701" s="17">
        <v>4224250000</v>
      </c>
      <c r="L1701" s="17">
        <v>6355440000</v>
      </c>
      <c r="M1701" s="17">
        <v>9190500000</v>
      </c>
      <c r="N1701" s="17">
        <v>12408800000</v>
      </c>
      <c r="O1701" s="17">
        <v>16354000000</v>
      </c>
      <c r="P1701" s="17">
        <v>20672000000</v>
      </c>
      <c r="Q1701" s="17">
        <v>25030700000</v>
      </c>
      <c r="R1701" s="17">
        <v>29436400000</v>
      </c>
      <c r="S1701" s="17">
        <v>34218500000</v>
      </c>
      <c r="T1701" s="17">
        <v>39011400000</v>
      </c>
      <c r="U1701" s="17">
        <v>44068700000</v>
      </c>
      <c r="V1701" s="17">
        <v>49051300000</v>
      </c>
      <c r="W1701" s="17">
        <v>53815100000</v>
      </c>
      <c r="X1701" s="17">
        <v>58435100000</v>
      </c>
      <c r="Y1701" s="17">
        <v>62622700000</v>
      </c>
      <c r="Z1701" s="17">
        <v>66734100000</v>
      </c>
      <c r="AA1701" s="17">
        <v>70788000000</v>
      </c>
      <c r="AB1701" s="17">
        <v>74291100000</v>
      </c>
      <c r="AC1701" s="17">
        <v>77734900000</v>
      </c>
      <c r="AD1701" s="17">
        <v>80676600000</v>
      </c>
    </row>
    <row r="1702" spans="1:30" x14ac:dyDescent="0.25">
      <c r="A1702" t="s">
        <v>373</v>
      </c>
      <c r="B1702" t="s">
        <v>629</v>
      </c>
      <c r="C1702" t="s">
        <v>610</v>
      </c>
      <c r="D1702" t="str">
        <f>A1702&amp;VLOOKUP("key_separator", Keys!$B:$C, 2, FALSE)&amp;B1702&amp;VLOOKUP("key_separator", Keys!$B:$C, 2, FALSE)&amp;C1702</f>
        <v>NE|hydrogen|exports</v>
      </c>
      <c r="E1702" s="17">
        <v>0</v>
      </c>
      <c r="F1702" s="17">
        <v>0</v>
      </c>
      <c r="G1702" s="17">
        <v>0</v>
      </c>
      <c r="H1702" s="17">
        <v>0</v>
      </c>
      <c r="I1702" s="17">
        <v>0</v>
      </c>
      <c r="J1702" s="17">
        <v>0</v>
      </c>
      <c r="K1702" s="17">
        <v>0</v>
      </c>
      <c r="L1702" s="17">
        <v>0</v>
      </c>
      <c r="M1702" s="17">
        <v>0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7">
        <v>0</v>
      </c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0</v>
      </c>
      <c r="AB1702" s="17">
        <v>0</v>
      </c>
      <c r="AC1702" s="17">
        <v>0</v>
      </c>
      <c r="AD1702" s="17">
        <v>0</v>
      </c>
    </row>
    <row r="1703" spans="1:30" x14ac:dyDescent="0.25">
      <c r="A1703" t="s">
        <v>379</v>
      </c>
      <c r="B1703" t="s">
        <v>6629</v>
      </c>
      <c r="C1703" t="s">
        <v>605</v>
      </c>
      <c r="D1703" t="str">
        <f>A1703&amp;VLOOKUP("key_separator", Keys!$B:$C, 2, FALSE)&amp;B1703&amp;VLOOKUP("key_separator", Keys!$B:$C, 2, FALSE)&amp;C1703</f>
        <v>NH|electricity|production</v>
      </c>
      <c r="E1703" s="17">
        <v>0</v>
      </c>
      <c r="F1703" s="17">
        <v>0</v>
      </c>
      <c r="G1703" s="17">
        <v>0</v>
      </c>
      <c r="H1703" s="17">
        <v>0</v>
      </c>
      <c r="I1703" s="17">
        <v>0</v>
      </c>
      <c r="J1703" s="17">
        <v>0</v>
      </c>
      <c r="K1703" s="17">
        <v>0</v>
      </c>
      <c r="L1703" s="17">
        <v>0</v>
      </c>
      <c r="M1703" s="17">
        <v>0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7">
        <v>0</v>
      </c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0</v>
      </c>
      <c r="AB1703" s="17">
        <v>0</v>
      </c>
      <c r="AC1703" s="17">
        <v>0</v>
      </c>
      <c r="AD1703" s="17">
        <v>0</v>
      </c>
    </row>
    <row r="1704" spans="1:30" x14ac:dyDescent="0.25">
      <c r="A1704" t="s">
        <v>379</v>
      </c>
      <c r="B1704" t="s">
        <v>6629</v>
      </c>
      <c r="C1704" t="s">
        <v>608</v>
      </c>
      <c r="D1704" t="str">
        <f>A1704&amp;VLOOKUP("key_separator", Keys!$B:$C, 2, FALSE)&amp;B1704&amp;VLOOKUP("key_separator", Keys!$B:$C, 2, FALSE)&amp;C1704</f>
        <v>NH|electricity|imports</v>
      </c>
      <c r="E1704" s="17">
        <v>0</v>
      </c>
      <c r="F1704" s="17">
        <v>0</v>
      </c>
      <c r="G1704" s="17">
        <v>0</v>
      </c>
      <c r="H1704" s="17">
        <v>0</v>
      </c>
      <c r="I1704" s="17">
        <v>0</v>
      </c>
      <c r="J1704" s="17">
        <v>0</v>
      </c>
      <c r="K1704" s="17">
        <v>0</v>
      </c>
      <c r="L1704" s="17">
        <v>0</v>
      </c>
      <c r="M1704" s="17">
        <v>0</v>
      </c>
      <c r="N1704" s="17">
        <v>0</v>
      </c>
      <c r="O1704" s="17">
        <v>0</v>
      </c>
      <c r="P1704" s="17">
        <v>0</v>
      </c>
      <c r="Q1704" s="17">
        <v>0</v>
      </c>
      <c r="R1704" s="17">
        <v>0</v>
      </c>
      <c r="S1704" s="17">
        <v>0</v>
      </c>
      <c r="T1704" s="17">
        <v>0</v>
      </c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0</v>
      </c>
      <c r="AB1704" s="17">
        <v>0</v>
      </c>
      <c r="AC1704" s="17">
        <v>0</v>
      </c>
      <c r="AD1704" s="17">
        <v>0</v>
      </c>
    </row>
    <row r="1705" spans="1:30" x14ac:dyDescent="0.25">
      <c r="A1705" t="s">
        <v>379</v>
      </c>
      <c r="B1705" t="s">
        <v>6629</v>
      </c>
      <c r="C1705" t="s">
        <v>610</v>
      </c>
      <c r="D1705" t="str">
        <f>A1705&amp;VLOOKUP("key_separator", Keys!$B:$C, 2, FALSE)&amp;B1705&amp;VLOOKUP("key_separator", Keys!$B:$C, 2, FALSE)&amp;C1705</f>
        <v>NH|electricity|exports</v>
      </c>
      <c r="E1705" s="17">
        <v>0</v>
      </c>
      <c r="F1705" s="17">
        <v>0</v>
      </c>
      <c r="G1705" s="17">
        <v>0</v>
      </c>
      <c r="H1705" s="17">
        <v>0</v>
      </c>
      <c r="I1705" s="17">
        <v>0</v>
      </c>
      <c r="J1705" s="17">
        <v>0</v>
      </c>
      <c r="K1705" s="17">
        <v>0</v>
      </c>
      <c r="L1705" s="17">
        <v>0</v>
      </c>
      <c r="M1705" s="17">
        <v>0</v>
      </c>
      <c r="N1705" s="17">
        <v>0</v>
      </c>
      <c r="O1705" s="17">
        <v>0</v>
      </c>
      <c r="P1705" s="17">
        <v>0</v>
      </c>
      <c r="Q1705" s="17">
        <v>0</v>
      </c>
      <c r="R1705" s="17">
        <v>0</v>
      </c>
      <c r="S1705" s="17">
        <v>0</v>
      </c>
      <c r="T1705" s="17">
        <v>0</v>
      </c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0</v>
      </c>
      <c r="AB1705" s="17">
        <v>0</v>
      </c>
      <c r="AC1705" s="17">
        <v>0</v>
      </c>
      <c r="AD1705" s="17">
        <v>0</v>
      </c>
    </row>
    <row r="1706" spans="1:30" x14ac:dyDescent="0.25">
      <c r="A1706" t="s">
        <v>379</v>
      </c>
      <c r="B1706" t="s">
        <v>6610</v>
      </c>
      <c r="C1706" t="s">
        <v>605</v>
      </c>
      <c r="D1706" t="str">
        <f>A1706&amp;VLOOKUP("key_separator", Keys!$B:$C, 2, FALSE)&amp;B1706&amp;VLOOKUP("key_separator", Keys!$B:$C, 2, FALSE)&amp;C1706</f>
        <v>NH|hard coal|production</v>
      </c>
      <c r="E1706" s="17">
        <v>0</v>
      </c>
      <c r="F1706" s="17">
        <v>0</v>
      </c>
      <c r="G1706" s="17">
        <v>0</v>
      </c>
      <c r="H1706" s="17">
        <v>0</v>
      </c>
      <c r="I1706" s="17">
        <v>0</v>
      </c>
      <c r="J1706" s="17">
        <v>0</v>
      </c>
      <c r="K1706" s="17">
        <v>0</v>
      </c>
      <c r="L1706" s="17">
        <v>0</v>
      </c>
      <c r="M1706" s="17">
        <v>0</v>
      </c>
      <c r="N1706" s="17">
        <v>0</v>
      </c>
      <c r="O1706" s="17">
        <v>0</v>
      </c>
      <c r="P1706" s="17">
        <v>0</v>
      </c>
      <c r="Q1706" s="17">
        <v>0</v>
      </c>
      <c r="R1706" s="17">
        <v>0</v>
      </c>
      <c r="S1706" s="17">
        <v>0</v>
      </c>
      <c r="T1706" s="17">
        <v>0</v>
      </c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0</v>
      </c>
      <c r="AB1706" s="17">
        <v>0</v>
      </c>
      <c r="AC1706" s="17">
        <v>0</v>
      </c>
      <c r="AD1706" s="17">
        <v>0</v>
      </c>
    </row>
    <row r="1707" spans="1:30" x14ac:dyDescent="0.25">
      <c r="A1707" t="s">
        <v>379</v>
      </c>
      <c r="B1707" t="s">
        <v>6610</v>
      </c>
      <c r="C1707" t="s">
        <v>608</v>
      </c>
      <c r="D1707" t="str">
        <f>A1707&amp;VLOOKUP("key_separator", Keys!$B:$C, 2, FALSE)&amp;B1707&amp;VLOOKUP("key_separator", Keys!$B:$C, 2, FALSE)&amp;C1707</f>
        <v>NH|hard coal|imports</v>
      </c>
      <c r="E1707" s="17">
        <v>16078300000000</v>
      </c>
      <c r="F1707" s="17">
        <v>17951300000000</v>
      </c>
      <c r="G1707" s="17">
        <v>9027160000000</v>
      </c>
      <c r="H1707" s="17">
        <v>0</v>
      </c>
      <c r="I1707" s="17">
        <v>0</v>
      </c>
      <c r="J1707" s="17">
        <v>0</v>
      </c>
      <c r="K1707" s="17">
        <v>0</v>
      </c>
      <c r="L1707" s="17">
        <v>0</v>
      </c>
      <c r="M1707" s="17">
        <v>0</v>
      </c>
      <c r="N1707" s="17">
        <v>0</v>
      </c>
      <c r="O1707" s="17">
        <v>0</v>
      </c>
      <c r="P1707" s="17">
        <v>0</v>
      </c>
      <c r="Q1707" s="17">
        <v>0</v>
      </c>
      <c r="R1707" s="17">
        <v>0</v>
      </c>
      <c r="S1707" s="17">
        <v>0</v>
      </c>
      <c r="T1707" s="17">
        <v>0</v>
      </c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0</v>
      </c>
      <c r="AB1707" s="17">
        <v>0</v>
      </c>
      <c r="AC1707" s="17">
        <v>0</v>
      </c>
      <c r="AD1707" s="17">
        <v>0</v>
      </c>
    </row>
    <row r="1708" spans="1:30" x14ac:dyDescent="0.25">
      <c r="A1708" t="s">
        <v>379</v>
      </c>
      <c r="B1708" t="s">
        <v>6610</v>
      </c>
      <c r="C1708" t="s">
        <v>610</v>
      </c>
      <c r="D1708" t="str">
        <f>A1708&amp;VLOOKUP("key_separator", Keys!$B:$C, 2, FALSE)&amp;B1708&amp;VLOOKUP("key_separator", Keys!$B:$C, 2, FALSE)&amp;C1708</f>
        <v>NH|hard coal|exports</v>
      </c>
      <c r="E1708" s="17">
        <v>0</v>
      </c>
      <c r="F1708" s="17">
        <v>0</v>
      </c>
      <c r="G1708" s="17">
        <v>0</v>
      </c>
      <c r="H1708" s="17">
        <v>0</v>
      </c>
      <c r="I1708" s="17">
        <v>0</v>
      </c>
      <c r="J1708" s="17">
        <v>0</v>
      </c>
      <c r="K1708" s="17">
        <v>0</v>
      </c>
      <c r="L1708" s="17">
        <v>0</v>
      </c>
      <c r="M1708" s="17">
        <v>0</v>
      </c>
      <c r="N1708" s="17">
        <v>0</v>
      </c>
      <c r="O1708" s="17">
        <v>0</v>
      </c>
      <c r="P1708" s="17">
        <v>0</v>
      </c>
      <c r="Q1708" s="17">
        <v>0</v>
      </c>
      <c r="R1708" s="17">
        <v>0</v>
      </c>
      <c r="S1708" s="17">
        <v>0</v>
      </c>
      <c r="T1708" s="17">
        <v>0</v>
      </c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0</v>
      </c>
      <c r="AB1708" s="17">
        <v>0</v>
      </c>
      <c r="AC1708" s="17">
        <v>0</v>
      </c>
      <c r="AD1708" s="17">
        <v>0</v>
      </c>
    </row>
    <row r="1709" spans="1:30" x14ac:dyDescent="0.25">
      <c r="A1709" t="s">
        <v>379</v>
      </c>
      <c r="B1709" t="s">
        <v>6611</v>
      </c>
      <c r="C1709" t="s">
        <v>605</v>
      </c>
      <c r="D1709" t="str">
        <f>A1709&amp;VLOOKUP("key_separator", Keys!$B:$C, 2, FALSE)&amp;B1709&amp;VLOOKUP("key_separator", Keys!$B:$C, 2, FALSE)&amp;C1709</f>
        <v>NH|natural gas|production</v>
      </c>
      <c r="E1709" s="17">
        <v>0</v>
      </c>
      <c r="F1709" s="17">
        <v>0</v>
      </c>
      <c r="G1709" s="17">
        <v>0</v>
      </c>
      <c r="H1709" s="17">
        <v>0</v>
      </c>
      <c r="I1709" s="17">
        <v>0</v>
      </c>
      <c r="J1709" s="17">
        <v>0</v>
      </c>
      <c r="K1709" s="17">
        <v>0</v>
      </c>
      <c r="L1709" s="17">
        <v>0</v>
      </c>
      <c r="M1709" s="17">
        <v>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7">
        <v>0</v>
      </c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0</v>
      </c>
      <c r="AB1709" s="17">
        <v>0</v>
      </c>
      <c r="AC1709" s="17">
        <v>0</v>
      </c>
      <c r="AD1709" s="17">
        <v>0</v>
      </c>
    </row>
    <row r="1710" spans="1:30" x14ac:dyDescent="0.25">
      <c r="A1710" t="s">
        <v>379</v>
      </c>
      <c r="B1710" t="s">
        <v>6611</v>
      </c>
      <c r="C1710" t="s">
        <v>608</v>
      </c>
      <c r="D1710" t="str">
        <f>A1710&amp;VLOOKUP("key_separator", Keys!$B:$C, 2, FALSE)&amp;B1710&amp;VLOOKUP("key_separator", Keys!$B:$C, 2, FALSE)&amp;C1710</f>
        <v>NH|natural gas|imports</v>
      </c>
      <c r="E1710" s="17">
        <v>396858000000000</v>
      </c>
      <c r="F1710" s="17">
        <v>401193000000000</v>
      </c>
      <c r="G1710" s="17">
        <v>404931000000000</v>
      </c>
      <c r="H1710" s="17">
        <v>426902000000000</v>
      </c>
      <c r="I1710" s="17">
        <v>443535000000000</v>
      </c>
      <c r="J1710" s="17">
        <v>465953000000000</v>
      </c>
      <c r="K1710" s="17">
        <v>485266000000000</v>
      </c>
      <c r="L1710" s="17">
        <v>507847000000000</v>
      </c>
      <c r="M1710" s="17">
        <v>525837000000000</v>
      </c>
      <c r="N1710" s="17">
        <v>541174000000000</v>
      </c>
      <c r="O1710" s="17">
        <v>551397000000000</v>
      </c>
      <c r="P1710" s="17">
        <v>561916000000000</v>
      </c>
      <c r="Q1710" s="17">
        <v>567285000000000</v>
      </c>
      <c r="R1710" s="17">
        <v>571526000000000</v>
      </c>
      <c r="S1710" s="17">
        <v>577176000000000</v>
      </c>
      <c r="T1710" s="17">
        <v>585410000000000</v>
      </c>
      <c r="U1710" s="17">
        <v>592751000000000</v>
      </c>
      <c r="V1710" s="17">
        <v>603210000000000</v>
      </c>
      <c r="W1710" s="17">
        <v>612362000000000</v>
      </c>
      <c r="X1710" s="17">
        <v>616363000000000</v>
      </c>
      <c r="Y1710" s="17">
        <v>623945000000000</v>
      </c>
      <c r="Z1710" s="17">
        <v>638504000000000</v>
      </c>
      <c r="AA1710" s="17">
        <v>646480000000000</v>
      </c>
      <c r="AB1710" s="17">
        <v>653164000000000</v>
      </c>
      <c r="AC1710" s="17">
        <v>654532000000000</v>
      </c>
      <c r="AD1710" s="17">
        <v>657067000000000</v>
      </c>
    </row>
    <row r="1711" spans="1:30" x14ac:dyDescent="0.25">
      <c r="A1711" t="s">
        <v>379</v>
      </c>
      <c r="B1711" t="s">
        <v>6611</v>
      </c>
      <c r="C1711" t="s">
        <v>610</v>
      </c>
      <c r="D1711" t="str">
        <f>A1711&amp;VLOOKUP("key_separator", Keys!$B:$C, 2, FALSE)&amp;B1711&amp;VLOOKUP("key_separator", Keys!$B:$C, 2, FALSE)&amp;C1711</f>
        <v>NH|natural gas|exports</v>
      </c>
      <c r="E1711" s="17">
        <v>343566000000000</v>
      </c>
      <c r="F1711" s="17">
        <v>344633000000000</v>
      </c>
      <c r="G1711" s="17">
        <v>344069000000000</v>
      </c>
      <c r="H1711" s="17">
        <v>361393000000000</v>
      </c>
      <c r="I1711" s="17">
        <v>379173000000000</v>
      </c>
      <c r="J1711" s="17">
        <v>401713000000000</v>
      </c>
      <c r="K1711" s="17">
        <v>421460000000000</v>
      </c>
      <c r="L1711" s="17">
        <v>444303000000000</v>
      </c>
      <c r="M1711" s="17">
        <v>463281000000000</v>
      </c>
      <c r="N1711" s="17">
        <v>480578000000000</v>
      </c>
      <c r="O1711" s="17">
        <v>494364000000000</v>
      </c>
      <c r="P1711" s="17">
        <v>508818000000000</v>
      </c>
      <c r="Q1711" s="17">
        <v>520045000000000</v>
      </c>
      <c r="R1711" s="17">
        <v>529101000000000</v>
      </c>
      <c r="S1711" s="17">
        <v>537357000000000</v>
      </c>
      <c r="T1711" s="17">
        <v>546422000000000</v>
      </c>
      <c r="U1711" s="17">
        <v>553959000000000</v>
      </c>
      <c r="V1711" s="17">
        <v>564085000000000</v>
      </c>
      <c r="W1711" s="17">
        <v>573113000000000</v>
      </c>
      <c r="X1711" s="17">
        <v>576751000000000</v>
      </c>
      <c r="Y1711" s="17">
        <v>584118000000000</v>
      </c>
      <c r="Z1711" s="17">
        <v>598910000000000</v>
      </c>
      <c r="AA1711" s="17">
        <v>608136000000000</v>
      </c>
      <c r="AB1711" s="17">
        <v>615674000000000</v>
      </c>
      <c r="AC1711" s="17">
        <v>617506000000000</v>
      </c>
      <c r="AD1711" s="17">
        <v>619251000000000</v>
      </c>
    </row>
    <row r="1712" spans="1:30" x14ac:dyDescent="0.25">
      <c r="A1712" t="s">
        <v>379</v>
      </c>
      <c r="B1712" t="s">
        <v>626</v>
      </c>
      <c r="C1712" t="s">
        <v>605</v>
      </c>
      <c r="D1712" t="str">
        <f>A1712&amp;VLOOKUP("key_separator", Keys!$B:$C, 2, FALSE)&amp;B1712&amp;VLOOKUP("key_separator", Keys!$B:$C, 2, FALSE)&amp;C1712</f>
        <v>NH|nuclear|production</v>
      </c>
      <c r="E1712" s="17">
        <v>0</v>
      </c>
      <c r="F1712" s="17">
        <v>0</v>
      </c>
      <c r="G1712" s="17">
        <v>0</v>
      </c>
      <c r="H1712" s="17">
        <v>0</v>
      </c>
      <c r="I1712" s="17">
        <v>0</v>
      </c>
      <c r="J1712" s="17">
        <v>0</v>
      </c>
      <c r="K1712" s="17">
        <v>0</v>
      </c>
      <c r="L1712" s="17">
        <v>0</v>
      </c>
      <c r="M1712" s="17">
        <v>0</v>
      </c>
      <c r="N1712" s="17">
        <v>0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7">
        <v>0</v>
      </c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0</v>
      </c>
      <c r="AB1712" s="17">
        <v>0</v>
      </c>
      <c r="AC1712" s="17">
        <v>0</v>
      </c>
      <c r="AD1712" s="17">
        <v>0</v>
      </c>
    </row>
    <row r="1713" spans="1:30" x14ac:dyDescent="0.25">
      <c r="A1713" t="s">
        <v>379</v>
      </c>
      <c r="B1713" t="s">
        <v>626</v>
      </c>
      <c r="C1713" t="s">
        <v>608</v>
      </c>
      <c r="D1713" t="str">
        <f>A1713&amp;VLOOKUP("key_separator", Keys!$B:$C, 2, FALSE)&amp;B1713&amp;VLOOKUP("key_separator", Keys!$B:$C, 2, FALSE)&amp;C1713</f>
        <v>NH|nuclear|imports</v>
      </c>
      <c r="E1713" s="17">
        <v>114205000000000</v>
      </c>
      <c r="F1713" s="17">
        <v>107623000000000</v>
      </c>
      <c r="G1713" s="17">
        <v>107623000000000</v>
      </c>
      <c r="H1713" s="17">
        <v>107623000000000</v>
      </c>
      <c r="I1713" s="17">
        <v>107623000000000</v>
      </c>
      <c r="J1713" s="17">
        <v>107623000000000</v>
      </c>
      <c r="K1713" s="17">
        <v>107623000000000</v>
      </c>
      <c r="L1713" s="17">
        <v>107623000000000</v>
      </c>
      <c r="M1713" s="17">
        <v>107623000000000</v>
      </c>
      <c r="N1713" s="17">
        <v>107623000000000</v>
      </c>
      <c r="O1713" s="17">
        <v>107623000000000</v>
      </c>
      <c r="P1713" s="17">
        <v>107623000000000</v>
      </c>
      <c r="Q1713" s="17">
        <v>107623000000000</v>
      </c>
      <c r="R1713" s="17">
        <v>107623000000000</v>
      </c>
      <c r="S1713" s="17">
        <v>107623000000000</v>
      </c>
      <c r="T1713" s="17">
        <v>107623000000000</v>
      </c>
      <c r="U1713" s="17">
        <v>107623000000000</v>
      </c>
      <c r="V1713" s="17">
        <v>107623000000000</v>
      </c>
      <c r="W1713" s="17">
        <v>107623000000000</v>
      </c>
      <c r="X1713" s="17">
        <v>107623000000000</v>
      </c>
      <c r="Y1713" s="17">
        <v>107623000000000</v>
      </c>
      <c r="Z1713" s="17">
        <v>107623000000000</v>
      </c>
      <c r="AA1713" s="17">
        <v>107623000000000</v>
      </c>
      <c r="AB1713" s="17">
        <v>107623000000000</v>
      </c>
      <c r="AC1713" s="17">
        <v>107623000000000</v>
      </c>
      <c r="AD1713" s="17">
        <v>107623000000000</v>
      </c>
    </row>
    <row r="1714" spans="1:30" x14ac:dyDescent="0.25">
      <c r="A1714" t="s">
        <v>379</v>
      </c>
      <c r="B1714" t="s">
        <v>626</v>
      </c>
      <c r="C1714" t="s">
        <v>610</v>
      </c>
      <c r="D1714" t="str">
        <f>A1714&amp;VLOOKUP("key_separator", Keys!$B:$C, 2, FALSE)&amp;B1714&amp;VLOOKUP("key_separator", Keys!$B:$C, 2, FALSE)&amp;C1714</f>
        <v>NH|nuclear|exports</v>
      </c>
      <c r="E1714" s="17">
        <v>0</v>
      </c>
      <c r="F1714" s="17">
        <v>0</v>
      </c>
      <c r="G1714" s="17">
        <v>0</v>
      </c>
      <c r="H1714" s="17">
        <v>0</v>
      </c>
      <c r="I1714" s="17">
        <v>0</v>
      </c>
      <c r="J1714" s="17">
        <v>0</v>
      </c>
      <c r="K1714" s="17">
        <v>0</v>
      </c>
      <c r="L1714" s="17">
        <v>0</v>
      </c>
      <c r="M1714" s="17">
        <v>0</v>
      </c>
      <c r="N1714" s="17">
        <v>0</v>
      </c>
      <c r="O1714" s="17">
        <v>0</v>
      </c>
      <c r="P1714" s="17">
        <v>0</v>
      </c>
      <c r="Q1714" s="17">
        <v>0</v>
      </c>
      <c r="R1714" s="17">
        <v>0</v>
      </c>
      <c r="S1714" s="17">
        <v>0</v>
      </c>
      <c r="T1714" s="17">
        <v>0</v>
      </c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0</v>
      </c>
      <c r="AB1714" s="17">
        <v>0</v>
      </c>
      <c r="AC1714" s="17">
        <v>0</v>
      </c>
      <c r="AD1714" s="17">
        <v>0</v>
      </c>
    </row>
    <row r="1715" spans="1:30" x14ac:dyDescent="0.25">
      <c r="A1715" t="s">
        <v>379</v>
      </c>
      <c r="B1715" t="s">
        <v>6630</v>
      </c>
      <c r="C1715" t="s">
        <v>605</v>
      </c>
      <c r="D1715" t="str">
        <f>A1715&amp;VLOOKUP("key_separator", Keys!$B:$C, 2, FALSE)&amp;B1715&amp;VLOOKUP("key_separator", Keys!$B:$C, 2, FALSE)&amp;C1715</f>
        <v>NH|hydro|production</v>
      </c>
      <c r="E1715" s="17">
        <v>0</v>
      </c>
      <c r="F1715" s="17">
        <v>0</v>
      </c>
      <c r="G1715" s="17">
        <v>0</v>
      </c>
      <c r="H1715" s="17">
        <v>0</v>
      </c>
      <c r="I1715" s="17">
        <v>0</v>
      </c>
      <c r="J1715" s="17">
        <v>0</v>
      </c>
      <c r="K1715" s="17">
        <v>0</v>
      </c>
      <c r="L1715" s="17">
        <v>0</v>
      </c>
      <c r="M1715" s="17">
        <v>0</v>
      </c>
      <c r="N1715" s="17">
        <v>0</v>
      </c>
      <c r="O1715" s="17">
        <v>0</v>
      </c>
      <c r="P1715" s="17">
        <v>0</v>
      </c>
      <c r="Q1715" s="17">
        <v>0</v>
      </c>
      <c r="R1715" s="17">
        <v>0</v>
      </c>
      <c r="S1715" s="17">
        <v>0</v>
      </c>
      <c r="T1715" s="17">
        <v>0</v>
      </c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0</v>
      </c>
      <c r="AB1715" s="17">
        <v>0</v>
      </c>
      <c r="AC1715" s="17">
        <v>0</v>
      </c>
      <c r="AD1715" s="17">
        <v>0</v>
      </c>
    </row>
    <row r="1716" spans="1:30" x14ac:dyDescent="0.25">
      <c r="A1716" t="s">
        <v>379</v>
      </c>
      <c r="B1716" t="s">
        <v>6630</v>
      </c>
      <c r="C1716" t="s">
        <v>608</v>
      </c>
      <c r="D1716" t="str">
        <f>A1716&amp;VLOOKUP("key_separator", Keys!$B:$C, 2, FALSE)&amp;B1716&amp;VLOOKUP("key_separator", Keys!$B:$C, 2, FALSE)&amp;C1716</f>
        <v>NH|hydro|imports</v>
      </c>
      <c r="E1716" s="17">
        <v>0</v>
      </c>
      <c r="F1716" s="17">
        <v>0</v>
      </c>
      <c r="G1716" s="17">
        <v>0</v>
      </c>
      <c r="H1716" s="17">
        <v>0</v>
      </c>
      <c r="I1716" s="17">
        <v>0</v>
      </c>
      <c r="J1716" s="17">
        <v>0</v>
      </c>
      <c r="K1716" s="17">
        <v>0</v>
      </c>
      <c r="L1716" s="17">
        <v>0</v>
      </c>
      <c r="M1716" s="17">
        <v>0</v>
      </c>
      <c r="N1716" s="17">
        <v>0</v>
      </c>
      <c r="O1716" s="17">
        <v>0</v>
      </c>
      <c r="P1716" s="17">
        <v>0</v>
      </c>
      <c r="Q1716" s="17">
        <v>0</v>
      </c>
      <c r="R1716" s="17">
        <v>0</v>
      </c>
      <c r="S1716" s="17">
        <v>0</v>
      </c>
      <c r="T1716" s="17">
        <v>0</v>
      </c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0</v>
      </c>
      <c r="AB1716" s="17">
        <v>0</v>
      </c>
      <c r="AC1716" s="17">
        <v>0</v>
      </c>
      <c r="AD1716" s="17">
        <v>0</v>
      </c>
    </row>
    <row r="1717" spans="1:30" x14ac:dyDescent="0.25">
      <c r="A1717" t="s">
        <v>379</v>
      </c>
      <c r="B1717" t="s">
        <v>6630</v>
      </c>
      <c r="C1717" t="s">
        <v>610</v>
      </c>
      <c r="D1717" t="str">
        <f>A1717&amp;VLOOKUP("key_separator", Keys!$B:$C, 2, FALSE)&amp;B1717&amp;VLOOKUP("key_separator", Keys!$B:$C, 2, FALSE)&amp;C1717</f>
        <v>NH|hydro|exports</v>
      </c>
      <c r="E1717" s="17">
        <v>0</v>
      </c>
      <c r="F1717" s="17">
        <v>0</v>
      </c>
      <c r="G1717" s="17">
        <v>0</v>
      </c>
      <c r="H1717" s="17">
        <v>0</v>
      </c>
      <c r="I1717" s="17">
        <v>0</v>
      </c>
      <c r="J1717" s="17">
        <v>0</v>
      </c>
      <c r="K1717" s="17">
        <v>0</v>
      </c>
      <c r="L1717" s="17">
        <v>0</v>
      </c>
      <c r="M1717" s="17">
        <v>0</v>
      </c>
      <c r="N1717" s="17">
        <v>0</v>
      </c>
      <c r="O1717" s="17">
        <v>0</v>
      </c>
      <c r="P1717" s="17">
        <v>0</v>
      </c>
      <c r="Q1717" s="17">
        <v>0</v>
      </c>
      <c r="R1717" s="17">
        <v>0</v>
      </c>
      <c r="S1717" s="17">
        <v>0</v>
      </c>
      <c r="T1717" s="17">
        <v>0</v>
      </c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0</v>
      </c>
      <c r="AA1717" s="17">
        <v>0</v>
      </c>
      <c r="AB1717" s="17">
        <v>0</v>
      </c>
      <c r="AC1717" s="17">
        <v>0</v>
      </c>
      <c r="AD1717" s="17">
        <v>0</v>
      </c>
    </row>
    <row r="1718" spans="1:30" x14ac:dyDescent="0.25">
      <c r="A1718" t="s">
        <v>379</v>
      </c>
      <c r="B1718" t="s">
        <v>6631</v>
      </c>
      <c r="C1718" t="s">
        <v>605</v>
      </c>
      <c r="D1718" t="str">
        <f>A1718&amp;VLOOKUP("key_separator", Keys!$B:$C, 2, FALSE)&amp;B1718&amp;VLOOKUP("key_separator", Keys!$B:$C, 2, FALSE)&amp;C1718</f>
        <v>NH|wind|production</v>
      </c>
      <c r="E1718" s="17">
        <v>0</v>
      </c>
      <c r="F1718" s="17">
        <v>0</v>
      </c>
      <c r="G1718" s="17">
        <v>0</v>
      </c>
      <c r="H1718" s="17">
        <v>0</v>
      </c>
      <c r="I1718" s="17">
        <v>0</v>
      </c>
      <c r="J1718" s="17">
        <v>0</v>
      </c>
      <c r="K1718" s="17">
        <v>0</v>
      </c>
      <c r="L1718" s="17">
        <v>0</v>
      </c>
      <c r="M1718" s="17">
        <v>0</v>
      </c>
      <c r="N1718" s="17">
        <v>0</v>
      </c>
      <c r="O1718" s="17">
        <v>0</v>
      </c>
      <c r="P1718" s="17">
        <v>0</v>
      </c>
      <c r="Q1718" s="17">
        <v>0</v>
      </c>
      <c r="R1718" s="17">
        <v>0</v>
      </c>
      <c r="S1718" s="17">
        <v>0</v>
      </c>
      <c r="T1718" s="17">
        <v>0</v>
      </c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0</v>
      </c>
      <c r="AB1718" s="17">
        <v>0</v>
      </c>
      <c r="AC1718" s="17">
        <v>0</v>
      </c>
      <c r="AD1718" s="17">
        <v>0</v>
      </c>
    </row>
    <row r="1719" spans="1:30" x14ac:dyDescent="0.25">
      <c r="A1719" t="s">
        <v>379</v>
      </c>
      <c r="B1719" t="s">
        <v>6631</v>
      </c>
      <c r="C1719" t="s">
        <v>608</v>
      </c>
      <c r="D1719" t="str">
        <f>A1719&amp;VLOOKUP("key_separator", Keys!$B:$C, 2, FALSE)&amp;B1719&amp;VLOOKUP("key_separator", Keys!$B:$C, 2, FALSE)&amp;C1719</f>
        <v>NH|wind|imports</v>
      </c>
      <c r="E1719" s="17">
        <v>0</v>
      </c>
      <c r="F1719" s="17">
        <v>0</v>
      </c>
      <c r="G1719" s="17">
        <v>0</v>
      </c>
      <c r="H1719" s="17">
        <v>0</v>
      </c>
      <c r="I1719" s="17">
        <v>0</v>
      </c>
      <c r="J1719" s="17">
        <v>0</v>
      </c>
      <c r="K1719" s="17">
        <v>0</v>
      </c>
      <c r="L1719" s="17">
        <v>0</v>
      </c>
      <c r="M1719" s="17">
        <v>0</v>
      </c>
      <c r="N1719" s="17">
        <v>0</v>
      </c>
      <c r="O1719" s="17">
        <v>0</v>
      </c>
      <c r="P1719" s="17">
        <v>0</v>
      </c>
      <c r="Q1719" s="17">
        <v>0</v>
      </c>
      <c r="R1719" s="17">
        <v>0</v>
      </c>
      <c r="S1719" s="17">
        <v>0</v>
      </c>
      <c r="T1719" s="17">
        <v>0</v>
      </c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0</v>
      </c>
      <c r="AB1719" s="17">
        <v>0</v>
      </c>
      <c r="AC1719" s="17">
        <v>0</v>
      </c>
      <c r="AD1719" s="17">
        <v>0</v>
      </c>
    </row>
    <row r="1720" spans="1:30" x14ac:dyDescent="0.25">
      <c r="A1720" t="s">
        <v>379</v>
      </c>
      <c r="B1720" t="s">
        <v>6631</v>
      </c>
      <c r="C1720" t="s">
        <v>610</v>
      </c>
      <c r="D1720" t="str">
        <f>A1720&amp;VLOOKUP("key_separator", Keys!$B:$C, 2, FALSE)&amp;B1720&amp;VLOOKUP("key_separator", Keys!$B:$C, 2, FALSE)&amp;C1720</f>
        <v>NH|wind|exports</v>
      </c>
      <c r="E1720" s="17">
        <v>0</v>
      </c>
      <c r="F1720" s="17">
        <v>0</v>
      </c>
      <c r="G1720" s="17">
        <v>0</v>
      </c>
      <c r="H1720" s="17">
        <v>0</v>
      </c>
      <c r="I1720" s="17">
        <v>0</v>
      </c>
      <c r="J1720" s="17">
        <v>0</v>
      </c>
      <c r="K1720" s="17">
        <v>0</v>
      </c>
      <c r="L1720" s="17">
        <v>0</v>
      </c>
      <c r="M1720" s="17">
        <v>0</v>
      </c>
      <c r="N1720" s="17">
        <v>0</v>
      </c>
      <c r="O1720" s="17">
        <v>0</v>
      </c>
      <c r="P1720" s="17">
        <v>0</v>
      </c>
      <c r="Q1720" s="17">
        <v>0</v>
      </c>
      <c r="R1720" s="17">
        <v>0</v>
      </c>
      <c r="S1720" s="17">
        <v>0</v>
      </c>
      <c r="T1720" s="17">
        <v>0</v>
      </c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0</v>
      </c>
      <c r="AB1720" s="17">
        <v>0</v>
      </c>
      <c r="AC1720" s="17">
        <v>0</v>
      </c>
      <c r="AD1720" s="17">
        <v>0</v>
      </c>
    </row>
    <row r="1721" spans="1:30" x14ac:dyDescent="0.25">
      <c r="A1721" t="s">
        <v>379</v>
      </c>
      <c r="B1721" t="s">
        <v>6632</v>
      </c>
      <c r="C1721" t="s">
        <v>605</v>
      </c>
      <c r="D1721" t="str">
        <f>A1721&amp;VLOOKUP("key_separator", Keys!$B:$C, 2, FALSE)&amp;B1721&amp;VLOOKUP("key_separator", Keys!$B:$C, 2, FALSE)&amp;C1721</f>
        <v>NH|solar|production</v>
      </c>
      <c r="E1721" s="17">
        <v>0</v>
      </c>
      <c r="F1721" s="17">
        <v>0</v>
      </c>
      <c r="G1721" s="17">
        <v>0</v>
      </c>
      <c r="H1721" s="17">
        <v>0</v>
      </c>
      <c r="I1721" s="17">
        <v>0</v>
      </c>
      <c r="J1721" s="17">
        <v>0</v>
      </c>
      <c r="K1721" s="17">
        <v>0</v>
      </c>
      <c r="L1721" s="17">
        <v>0</v>
      </c>
      <c r="M1721" s="17">
        <v>0</v>
      </c>
      <c r="N1721" s="17">
        <v>0</v>
      </c>
      <c r="O1721" s="17">
        <v>0</v>
      </c>
      <c r="P1721" s="17">
        <v>0</v>
      </c>
      <c r="Q1721" s="17">
        <v>0</v>
      </c>
      <c r="R1721" s="17">
        <v>0</v>
      </c>
      <c r="S1721" s="17">
        <v>0</v>
      </c>
      <c r="T1721" s="17">
        <v>0</v>
      </c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0</v>
      </c>
      <c r="AB1721" s="17">
        <v>0</v>
      </c>
      <c r="AC1721" s="17">
        <v>0</v>
      </c>
      <c r="AD1721" s="17">
        <v>0</v>
      </c>
    </row>
    <row r="1722" spans="1:30" x14ac:dyDescent="0.25">
      <c r="A1722" t="s">
        <v>379</v>
      </c>
      <c r="B1722" t="s">
        <v>6632</v>
      </c>
      <c r="C1722" t="s">
        <v>608</v>
      </c>
      <c r="D1722" t="str">
        <f>A1722&amp;VLOOKUP("key_separator", Keys!$B:$C, 2, FALSE)&amp;B1722&amp;VLOOKUP("key_separator", Keys!$B:$C, 2, FALSE)&amp;C1722</f>
        <v>NH|solar|imports</v>
      </c>
      <c r="E1722" s="17">
        <v>0</v>
      </c>
      <c r="F1722" s="17">
        <v>0</v>
      </c>
      <c r="G1722" s="17">
        <v>0</v>
      </c>
      <c r="H1722" s="17">
        <v>0</v>
      </c>
      <c r="I1722" s="17">
        <v>0</v>
      </c>
      <c r="J1722" s="17">
        <v>0</v>
      </c>
      <c r="K1722" s="17">
        <v>0</v>
      </c>
      <c r="L1722" s="17">
        <v>0</v>
      </c>
      <c r="M1722" s="17">
        <v>0</v>
      </c>
      <c r="N1722" s="17">
        <v>0</v>
      </c>
      <c r="O1722" s="17">
        <v>0</v>
      </c>
      <c r="P1722" s="17">
        <v>0</v>
      </c>
      <c r="Q1722" s="17">
        <v>0</v>
      </c>
      <c r="R1722" s="17">
        <v>0</v>
      </c>
      <c r="S1722" s="17">
        <v>0</v>
      </c>
      <c r="T1722" s="17">
        <v>0</v>
      </c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0</v>
      </c>
      <c r="AB1722" s="17">
        <v>0</v>
      </c>
      <c r="AC1722" s="17">
        <v>0</v>
      </c>
      <c r="AD1722" s="17">
        <v>0</v>
      </c>
    </row>
    <row r="1723" spans="1:30" x14ac:dyDescent="0.25">
      <c r="A1723" t="s">
        <v>379</v>
      </c>
      <c r="B1723" t="s">
        <v>6632</v>
      </c>
      <c r="C1723" t="s">
        <v>610</v>
      </c>
      <c r="D1723" t="str">
        <f>A1723&amp;VLOOKUP("key_separator", Keys!$B:$C, 2, FALSE)&amp;B1723&amp;VLOOKUP("key_separator", Keys!$B:$C, 2, FALSE)&amp;C1723</f>
        <v>NH|solar|exports</v>
      </c>
      <c r="E1723" s="17">
        <v>0</v>
      </c>
      <c r="F1723" s="17">
        <v>0</v>
      </c>
      <c r="G1723" s="17">
        <v>0</v>
      </c>
      <c r="H1723" s="17">
        <v>0</v>
      </c>
      <c r="I1723" s="17">
        <v>0</v>
      </c>
      <c r="J1723" s="17">
        <v>0</v>
      </c>
      <c r="K1723" s="17">
        <v>0</v>
      </c>
      <c r="L1723" s="17">
        <v>0</v>
      </c>
      <c r="M1723" s="17">
        <v>0</v>
      </c>
      <c r="N1723" s="17">
        <v>0</v>
      </c>
      <c r="O1723" s="17">
        <v>0</v>
      </c>
      <c r="P1723" s="17">
        <v>0</v>
      </c>
      <c r="Q1723" s="17">
        <v>0</v>
      </c>
      <c r="R1723" s="17">
        <v>0</v>
      </c>
      <c r="S1723" s="17">
        <v>0</v>
      </c>
      <c r="T1723" s="17">
        <v>0</v>
      </c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0</v>
      </c>
      <c r="AB1723" s="17">
        <v>0</v>
      </c>
      <c r="AC1723" s="17">
        <v>0</v>
      </c>
      <c r="AD1723" s="17">
        <v>0</v>
      </c>
    </row>
    <row r="1724" spans="1:30" x14ac:dyDescent="0.25">
      <c r="A1724" t="s">
        <v>379</v>
      </c>
      <c r="B1724" t="s">
        <v>6615</v>
      </c>
      <c r="C1724" t="s">
        <v>605</v>
      </c>
      <c r="D1724" t="str">
        <f>A1724&amp;VLOOKUP("key_separator", Keys!$B:$C, 2, FALSE)&amp;B1724&amp;VLOOKUP("key_separator", Keys!$B:$C, 2, FALSE)&amp;C1724</f>
        <v>NH|biomass|production</v>
      </c>
      <c r="E1724" s="17">
        <v>1440000000000</v>
      </c>
      <c r="F1724" s="17">
        <v>1440000000000</v>
      </c>
      <c r="G1724" s="17">
        <v>1440000000000</v>
      </c>
      <c r="H1724" s="17">
        <v>1440000000000</v>
      </c>
      <c r="I1724" s="17">
        <v>1440000000000</v>
      </c>
      <c r="J1724" s="17">
        <v>1440000000000</v>
      </c>
      <c r="K1724" s="17">
        <v>1440000000000</v>
      </c>
      <c r="L1724" s="17">
        <v>1440000000000</v>
      </c>
      <c r="M1724" s="17">
        <v>1440000000000</v>
      </c>
      <c r="N1724" s="17">
        <v>1440000000000</v>
      </c>
      <c r="O1724" s="17">
        <v>1440000000000</v>
      </c>
      <c r="P1724" s="17">
        <v>1440000000000</v>
      </c>
      <c r="Q1724" s="17">
        <v>1440000000000</v>
      </c>
      <c r="R1724" s="17">
        <v>1440000000000</v>
      </c>
      <c r="S1724" s="17">
        <v>1440000000000</v>
      </c>
      <c r="T1724" s="17">
        <v>1440000000000</v>
      </c>
      <c r="U1724" s="17">
        <v>1440000000000</v>
      </c>
      <c r="V1724" s="17">
        <v>1440000000000</v>
      </c>
      <c r="W1724" s="17">
        <v>1440000000000</v>
      </c>
      <c r="X1724" s="17">
        <v>1440000000000</v>
      </c>
      <c r="Y1724" s="17">
        <v>1440000000000</v>
      </c>
      <c r="Z1724" s="17">
        <v>1440000000000</v>
      </c>
      <c r="AA1724" s="17">
        <v>1440000000000</v>
      </c>
      <c r="AB1724" s="17">
        <v>1440000000000</v>
      </c>
      <c r="AC1724" s="17">
        <v>1440000000000</v>
      </c>
      <c r="AD1724" s="17">
        <v>1440000000000</v>
      </c>
    </row>
    <row r="1725" spans="1:30" x14ac:dyDescent="0.25">
      <c r="A1725" t="s">
        <v>379</v>
      </c>
      <c r="B1725" t="s">
        <v>6615</v>
      </c>
      <c r="C1725" t="s">
        <v>608</v>
      </c>
      <c r="D1725" t="str">
        <f>A1725&amp;VLOOKUP("key_separator", Keys!$B:$C, 2, FALSE)&amp;B1725&amp;VLOOKUP("key_separator", Keys!$B:$C, 2, FALSE)&amp;C1725</f>
        <v>NH|biomass|imports</v>
      </c>
      <c r="E1725" s="17">
        <v>23216100000000</v>
      </c>
      <c r="F1725" s="17">
        <v>18878500000000</v>
      </c>
      <c r="G1725" s="17">
        <v>18536400000000</v>
      </c>
      <c r="H1725" s="17">
        <v>18027000000000</v>
      </c>
      <c r="I1725" s="17">
        <v>17673600000000</v>
      </c>
      <c r="J1725" s="17">
        <v>17071900000000</v>
      </c>
      <c r="K1725" s="17">
        <v>16479900000000</v>
      </c>
      <c r="L1725" s="17">
        <v>16012600000000</v>
      </c>
      <c r="M1725" s="17">
        <v>15562500000000</v>
      </c>
      <c r="N1725" s="17">
        <v>15191900000000</v>
      </c>
      <c r="O1725" s="17">
        <v>14875200000000</v>
      </c>
      <c r="P1725" s="17">
        <v>14502400000000</v>
      </c>
      <c r="Q1725" s="17">
        <v>14174600000000</v>
      </c>
      <c r="R1725" s="17">
        <v>13865800000000</v>
      </c>
      <c r="S1725" s="17">
        <v>13539500000000</v>
      </c>
      <c r="T1725" s="17">
        <v>13237500000000</v>
      </c>
      <c r="U1725" s="17">
        <v>12864400000000</v>
      </c>
      <c r="V1725" s="17">
        <v>12527300000000</v>
      </c>
      <c r="W1725" s="17">
        <v>12169400000000</v>
      </c>
      <c r="X1725" s="17">
        <v>11894100000000</v>
      </c>
      <c r="Y1725" s="17">
        <v>11628500000000</v>
      </c>
      <c r="Z1725" s="17">
        <v>11420700000000</v>
      </c>
      <c r="AA1725" s="17">
        <v>11229900000000</v>
      </c>
      <c r="AB1725" s="17">
        <v>11040100000000</v>
      </c>
      <c r="AC1725" s="17">
        <v>10876200000000</v>
      </c>
      <c r="AD1725" s="17">
        <v>10702800000000</v>
      </c>
    </row>
    <row r="1726" spans="1:30" x14ac:dyDescent="0.25">
      <c r="A1726" t="s">
        <v>379</v>
      </c>
      <c r="B1726" t="s">
        <v>6615</v>
      </c>
      <c r="C1726" t="s">
        <v>610</v>
      </c>
      <c r="D1726" t="str">
        <f>A1726&amp;VLOOKUP("key_separator", Keys!$B:$C, 2, FALSE)&amp;B1726&amp;VLOOKUP("key_separator", Keys!$B:$C, 2, FALSE)&amp;C1726</f>
        <v>NH|biomass|exports</v>
      </c>
      <c r="E1726" s="17">
        <v>0</v>
      </c>
      <c r="F1726" s="17">
        <v>0</v>
      </c>
      <c r="G1726" s="17">
        <v>0</v>
      </c>
      <c r="H1726" s="17">
        <v>0</v>
      </c>
      <c r="I1726" s="17">
        <v>0</v>
      </c>
      <c r="J1726" s="17">
        <v>0</v>
      </c>
      <c r="K1726" s="17">
        <v>0</v>
      </c>
      <c r="L1726" s="17">
        <v>0</v>
      </c>
      <c r="M1726" s="17">
        <v>0</v>
      </c>
      <c r="N1726" s="17">
        <v>0</v>
      </c>
      <c r="O1726" s="17">
        <v>0</v>
      </c>
      <c r="P1726" s="17">
        <v>0</v>
      </c>
      <c r="Q1726" s="17">
        <v>0</v>
      </c>
      <c r="R1726" s="17">
        <v>0</v>
      </c>
      <c r="S1726" s="17">
        <v>0</v>
      </c>
      <c r="T1726" s="17">
        <v>0</v>
      </c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0</v>
      </c>
      <c r="AA1726" s="17">
        <v>0</v>
      </c>
      <c r="AB1726" s="17">
        <v>0</v>
      </c>
      <c r="AC1726" s="17">
        <v>0</v>
      </c>
      <c r="AD1726" s="17">
        <v>0</v>
      </c>
    </row>
    <row r="1727" spans="1:30" x14ac:dyDescent="0.25">
      <c r="A1727" t="s">
        <v>379</v>
      </c>
      <c r="B1727" t="s">
        <v>6616</v>
      </c>
      <c r="C1727" t="s">
        <v>605</v>
      </c>
      <c r="D1727" t="str">
        <f>A1727&amp;VLOOKUP("key_separator", Keys!$B:$C, 2, FALSE)&amp;B1727&amp;VLOOKUP("key_separator", Keys!$B:$C, 2, FALSE)&amp;C1727</f>
        <v>NH|petroleum gasoline|production</v>
      </c>
      <c r="E1727" s="17">
        <v>0</v>
      </c>
      <c r="F1727" s="17">
        <v>0</v>
      </c>
      <c r="G1727" s="17">
        <v>0</v>
      </c>
      <c r="H1727" s="17">
        <v>0</v>
      </c>
      <c r="I1727" s="17">
        <v>0</v>
      </c>
      <c r="J1727" s="17">
        <v>0</v>
      </c>
      <c r="K1727" s="17">
        <v>0</v>
      </c>
      <c r="L1727" s="17">
        <v>0</v>
      </c>
      <c r="M1727" s="17">
        <v>0</v>
      </c>
      <c r="N1727" s="17">
        <v>0</v>
      </c>
      <c r="O1727" s="17">
        <v>0</v>
      </c>
      <c r="P1727" s="17">
        <v>0</v>
      </c>
      <c r="Q1727" s="17">
        <v>0</v>
      </c>
      <c r="R1727" s="17">
        <v>0</v>
      </c>
      <c r="S1727" s="17">
        <v>0</v>
      </c>
      <c r="T1727" s="17">
        <v>0</v>
      </c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0</v>
      </c>
      <c r="AA1727" s="17">
        <v>0</v>
      </c>
      <c r="AB1727" s="17">
        <v>0</v>
      </c>
      <c r="AC1727" s="17">
        <v>0</v>
      </c>
      <c r="AD1727" s="17">
        <v>0</v>
      </c>
    </row>
    <row r="1728" spans="1:30" x14ac:dyDescent="0.25">
      <c r="A1728" t="s">
        <v>379</v>
      </c>
      <c r="B1728" t="s">
        <v>6616</v>
      </c>
      <c r="C1728" t="s">
        <v>608</v>
      </c>
      <c r="D1728" t="str">
        <f>A1728&amp;VLOOKUP("key_separator", Keys!$B:$C, 2, FALSE)&amp;B1728&amp;VLOOKUP("key_separator", Keys!$B:$C, 2, FALSE)&amp;C1728</f>
        <v>NH|petroleum gasoline|imports</v>
      </c>
      <c r="E1728" s="17">
        <v>75437200000000</v>
      </c>
      <c r="F1728" s="17">
        <v>74391800000000</v>
      </c>
      <c r="G1728" s="17">
        <v>73431800000000</v>
      </c>
      <c r="H1728" s="17">
        <v>72241800000000</v>
      </c>
      <c r="I1728" s="17">
        <v>71067700000000</v>
      </c>
      <c r="J1728" s="17">
        <v>69865400000000</v>
      </c>
      <c r="K1728" s="17">
        <v>68632900000000</v>
      </c>
      <c r="L1728" s="17">
        <v>67408000000000</v>
      </c>
      <c r="M1728" s="17">
        <v>66050600000000</v>
      </c>
      <c r="N1728" s="17">
        <v>64686400000000</v>
      </c>
      <c r="O1728" s="17">
        <v>63206000000000</v>
      </c>
      <c r="P1728" s="17">
        <v>61711600000000</v>
      </c>
      <c r="Q1728" s="17">
        <v>60190800000000</v>
      </c>
      <c r="R1728" s="17">
        <v>58625300000000</v>
      </c>
      <c r="S1728" s="17">
        <v>56978700000000</v>
      </c>
      <c r="T1728" s="17">
        <v>55258200000000</v>
      </c>
      <c r="U1728" s="17">
        <v>53445000000000</v>
      </c>
      <c r="V1728" s="17">
        <v>51769700000000</v>
      </c>
      <c r="W1728" s="17">
        <v>50063100000000</v>
      </c>
      <c r="X1728" s="17">
        <v>48376900000000</v>
      </c>
      <c r="Y1728" s="17">
        <v>46707200000000</v>
      </c>
      <c r="Z1728" s="17">
        <v>45067100000000</v>
      </c>
      <c r="AA1728" s="17">
        <v>43440600000000</v>
      </c>
      <c r="AB1728" s="17">
        <v>41883700000000</v>
      </c>
      <c r="AC1728" s="17">
        <v>40396100000000</v>
      </c>
      <c r="AD1728" s="17">
        <v>39013000000000</v>
      </c>
    </row>
    <row r="1729" spans="1:30" x14ac:dyDescent="0.25">
      <c r="A1729" t="s">
        <v>379</v>
      </c>
      <c r="B1729" t="s">
        <v>6616</v>
      </c>
      <c r="C1729" t="s">
        <v>610</v>
      </c>
      <c r="D1729" t="str">
        <f>A1729&amp;VLOOKUP("key_separator", Keys!$B:$C, 2, FALSE)&amp;B1729&amp;VLOOKUP("key_separator", Keys!$B:$C, 2, FALSE)&amp;C1729</f>
        <v>NH|petroleum gasoline|exports</v>
      </c>
      <c r="E1729" s="17">
        <v>0</v>
      </c>
      <c r="F1729" s="17">
        <v>0</v>
      </c>
      <c r="G1729" s="17">
        <v>0</v>
      </c>
      <c r="H1729" s="17">
        <v>0</v>
      </c>
      <c r="I1729" s="17">
        <v>0</v>
      </c>
      <c r="J1729" s="17">
        <v>0</v>
      </c>
      <c r="K1729" s="17">
        <v>0</v>
      </c>
      <c r="L1729" s="17">
        <v>0</v>
      </c>
      <c r="M1729" s="17">
        <v>0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7">
        <v>0</v>
      </c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0</v>
      </c>
      <c r="AB1729" s="17">
        <v>0</v>
      </c>
      <c r="AC1729" s="17">
        <v>0</v>
      </c>
      <c r="AD1729" s="17">
        <v>0</v>
      </c>
    </row>
    <row r="1730" spans="1:30" x14ac:dyDescent="0.25">
      <c r="A1730" t="s">
        <v>379</v>
      </c>
      <c r="B1730" t="s">
        <v>6617</v>
      </c>
      <c r="C1730" t="s">
        <v>605</v>
      </c>
      <c r="D1730" t="str">
        <f>A1730&amp;VLOOKUP("key_separator", Keys!$B:$C, 2, FALSE)&amp;B1730&amp;VLOOKUP("key_separator", Keys!$B:$C, 2, FALSE)&amp;C1730</f>
        <v>NH|petroleum diesel|production</v>
      </c>
      <c r="E1730" s="17">
        <v>0</v>
      </c>
      <c r="F1730" s="17">
        <v>0</v>
      </c>
      <c r="G1730" s="17">
        <v>0</v>
      </c>
      <c r="H1730" s="17">
        <v>0</v>
      </c>
      <c r="I1730" s="17">
        <v>0</v>
      </c>
      <c r="J1730" s="17">
        <v>0</v>
      </c>
      <c r="K1730" s="17">
        <v>0</v>
      </c>
      <c r="L1730" s="17">
        <v>0</v>
      </c>
      <c r="M1730" s="17">
        <v>0</v>
      </c>
      <c r="N1730" s="17">
        <v>0</v>
      </c>
      <c r="O1730" s="17">
        <v>0</v>
      </c>
      <c r="P1730" s="17">
        <v>0</v>
      </c>
      <c r="Q1730" s="17">
        <v>0</v>
      </c>
      <c r="R1730" s="17">
        <v>0</v>
      </c>
      <c r="S1730" s="17">
        <v>0</v>
      </c>
      <c r="T1730" s="17">
        <v>0</v>
      </c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0</v>
      </c>
      <c r="AB1730" s="17">
        <v>0</v>
      </c>
      <c r="AC1730" s="17">
        <v>0</v>
      </c>
      <c r="AD1730" s="17">
        <v>0</v>
      </c>
    </row>
    <row r="1731" spans="1:30" x14ac:dyDescent="0.25">
      <c r="A1731" t="s">
        <v>379</v>
      </c>
      <c r="B1731" t="s">
        <v>6617</v>
      </c>
      <c r="C1731" t="s">
        <v>608</v>
      </c>
      <c r="D1731" t="str">
        <f>A1731&amp;VLOOKUP("key_separator", Keys!$B:$C, 2, FALSE)&amp;B1731&amp;VLOOKUP("key_separator", Keys!$B:$C, 2, FALSE)&amp;C1731</f>
        <v>NH|petroleum diesel|imports</v>
      </c>
      <c r="E1731" s="17">
        <v>49649900000000</v>
      </c>
      <c r="F1731" s="17">
        <v>48966400000000</v>
      </c>
      <c r="G1731" s="17">
        <v>48925100000000</v>
      </c>
      <c r="H1731" s="17">
        <v>47977300000000</v>
      </c>
      <c r="I1731" s="17">
        <v>47720400000000</v>
      </c>
      <c r="J1731" s="17">
        <v>47545100000000</v>
      </c>
      <c r="K1731" s="17">
        <v>47305800000000</v>
      </c>
      <c r="L1731" s="17">
        <v>47070600000000</v>
      </c>
      <c r="M1731" s="17">
        <v>46772200000000</v>
      </c>
      <c r="N1731" s="17">
        <v>46514300000000</v>
      </c>
      <c r="O1731" s="17">
        <v>46270100000000</v>
      </c>
      <c r="P1731" s="17">
        <v>46005700000000</v>
      </c>
      <c r="Q1731" s="17">
        <v>45720300000000</v>
      </c>
      <c r="R1731" s="17">
        <v>45413600000000</v>
      </c>
      <c r="S1731" s="17">
        <v>45091300000000</v>
      </c>
      <c r="T1731" s="17">
        <v>44800700000000</v>
      </c>
      <c r="U1731" s="17">
        <v>44484100000000</v>
      </c>
      <c r="V1731" s="17">
        <v>44058600000000</v>
      </c>
      <c r="W1731" s="17">
        <v>43620200000000</v>
      </c>
      <c r="X1731" s="17">
        <v>43194000000000</v>
      </c>
      <c r="Y1731" s="17">
        <v>42838100000000</v>
      </c>
      <c r="Z1731" s="17">
        <v>39091300000000</v>
      </c>
      <c r="AA1731" s="17">
        <v>38750200000000</v>
      </c>
      <c r="AB1731" s="17">
        <v>38395600000000</v>
      </c>
      <c r="AC1731" s="17">
        <v>38051100000000</v>
      </c>
      <c r="AD1731" s="17">
        <v>37726200000000</v>
      </c>
    </row>
    <row r="1732" spans="1:30" x14ac:dyDescent="0.25">
      <c r="A1732" t="s">
        <v>379</v>
      </c>
      <c r="B1732" t="s">
        <v>6617</v>
      </c>
      <c r="C1732" t="s">
        <v>610</v>
      </c>
      <c r="D1732" t="str">
        <f>A1732&amp;VLOOKUP("key_separator", Keys!$B:$C, 2, FALSE)&amp;B1732&amp;VLOOKUP("key_separator", Keys!$B:$C, 2, FALSE)&amp;C1732</f>
        <v>NH|petroleum diesel|exports</v>
      </c>
      <c r="E1732" s="17">
        <v>0</v>
      </c>
      <c r="F1732" s="17">
        <v>0</v>
      </c>
      <c r="G1732" s="17">
        <v>0</v>
      </c>
      <c r="H1732" s="17">
        <v>0</v>
      </c>
      <c r="I1732" s="17">
        <v>0</v>
      </c>
      <c r="J1732" s="17">
        <v>0</v>
      </c>
      <c r="K1732" s="17">
        <v>0</v>
      </c>
      <c r="L1732" s="17">
        <v>0</v>
      </c>
      <c r="M1732" s="17">
        <v>0</v>
      </c>
      <c r="N1732" s="17">
        <v>0</v>
      </c>
      <c r="O1732" s="17">
        <v>0</v>
      </c>
      <c r="P1732" s="17">
        <v>0</v>
      </c>
      <c r="Q1732" s="17">
        <v>0</v>
      </c>
      <c r="R1732" s="17">
        <v>0</v>
      </c>
      <c r="S1732" s="17">
        <v>0</v>
      </c>
      <c r="T1732" s="17">
        <v>0</v>
      </c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0</v>
      </c>
      <c r="AB1732" s="17">
        <v>0</v>
      </c>
      <c r="AC1732" s="17">
        <v>0</v>
      </c>
      <c r="AD1732" s="17">
        <v>0</v>
      </c>
    </row>
    <row r="1733" spans="1:30" x14ac:dyDescent="0.25">
      <c r="A1733" t="s">
        <v>379</v>
      </c>
      <c r="B1733" t="s">
        <v>542</v>
      </c>
      <c r="C1733" t="s">
        <v>605</v>
      </c>
      <c r="D1733" t="str">
        <f>A1733&amp;VLOOKUP("key_separator", Keys!$B:$C, 2, FALSE)&amp;B1733&amp;VLOOKUP("key_separator", Keys!$B:$C, 2, FALSE)&amp;C1733</f>
        <v>NH|biofuel gasoline|production</v>
      </c>
      <c r="E1733" s="17">
        <v>0</v>
      </c>
      <c r="F1733" s="17">
        <v>0</v>
      </c>
      <c r="G1733" s="17">
        <v>0</v>
      </c>
      <c r="H1733" s="17">
        <v>0</v>
      </c>
      <c r="I1733" s="17">
        <v>0</v>
      </c>
      <c r="J1733" s="17">
        <v>0</v>
      </c>
      <c r="K1733" s="17">
        <v>0</v>
      </c>
      <c r="L1733" s="17">
        <v>0</v>
      </c>
      <c r="M1733" s="17">
        <v>0</v>
      </c>
      <c r="N1733" s="17">
        <v>0</v>
      </c>
      <c r="O1733" s="17">
        <v>0</v>
      </c>
      <c r="P1733" s="17">
        <v>0</v>
      </c>
      <c r="Q1733" s="17">
        <v>0</v>
      </c>
      <c r="R1733" s="17">
        <v>0</v>
      </c>
      <c r="S1733" s="17">
        <v>0</v>
      </c>
      <c r="T1733" s="17">
        <v>0</v>
      </c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0</v>
      </c>
      <c r="AB1733" s="17">
        <v>0</v>
      </c>
      <c r="AC1733" s="17">
        <v>0</v>
      </c>
      <c r="AD1733" s="17">
        <v>0</v>
      </c>
    </row>
    <row r="1734" spans="1:30" x14ac:dyDescent="0.25">
      <c r="A1734" t="s">
        <v>379</v>
      </c>
      <c r="B1734" t="s">
        <v>542</v>
      </c>
      <c r="C1734" t="s">
        <v>608</v>
      </c>
      <c r="D1734" t="str">
        <f>A1734&amp;VLOOKUP("key_separator", Keys!$B:$C, 2, FALSE)&amp;B1734&amp;VLOOKUP("key_separator", Keys!$B:$C, 2, FALSE)&amp;C1734</f>
        <v>NH|biofuel gasoline|imports</v>
      </c>
      <c r="E1734" s="17">
        <v>5412980000000</v>
      </c>
      <c r="F1734" s="17">
        <v>5339970000000</v>
      </c>
      <c r="G1734" s="17">
        <v>5273830000000</v>
      </c>
      <c r="H1734" s="17">
        <v>5191340000000</v>
      </c>
      <c r="I1734" s="17">
        <v>5109670000000</v>
      </c>
      <c r="J1734" s="17">
        <v>5025630000000</v>
      </c>
      <c r="K1734" s="17">
        <v>4939320000000</v>
      </c>
      <c r="L1734" s="17">
        <v>4853290000000</v>
      </c>
      <c r="M1734" s="17">
        <v>4757430000000</v>
      </c>
      <c r="N1734" s="17">
        <v>4660940000000</v>
      </c>
      <c r="O1734" s="17">
        <v>4555830000000</v>
      </c>
      <c r="P1734" s="17">
        <v>4449850000000</v>
      </c>
      <c r="Q1734" s="17">
        <v>4341900000000</v>
      </c>
      <c r="R1734" s="17">
        <v>4230650000000</v>
      </c>
      <c r="S1734" s="17">
        <v>4113440000000</v>
      </c>
      <c r="T1734" s="17">
        <v>3990780000000</v>
      </c>
      <c r="U1734" s="17">
        <v>3861390000000</v>
      </c>
      <c r="V1734" s="17">
        <v>3742040000000</v>
      </c>
      <c r="W1734" s="17">
        <v>3620370000000</v>
      </c>
      <c r="X1734" s="17">
        <v>3500170000000</v>
      </c>
      <c r="Y1734" s="17">
        <v>3381160000000</v>
      </c>
      <c r="Z1734" s="17">
        <v>3264320000000</v>
      </c>
      <c r="AA1734" s="17">
        <v>3148460000000</v>
      </c>
      <c r="AB1734" s="17">
        <v>3037680000000</v>
      </c>
      <c r="AC1734" s="17">
        <v>2931960000000</v>
      </c>
      <c r="AD1734" s="17">
        <v>2833860000000</v>
      </c>
    </row>
    <row r="1735" spans="1:30" x14ac:dyDescent="0.25">
      <c r="A1735" t="s">
        <v>379</v>
      </c>
      <c r="B1735" t="s">
        <v>542</v>
      </c>
      <c r="C1735" t="s">
        <v>610</v>
      </c>
      <c r="D1735" t="str">
        <f>A1735&amp;VLOOKUP("key_separator", Keys!$B:$C, 2, FALSE)&amp;B1735&amp;VLOOKUP("key_separator", Keys!$B:$C, 2, FALSE)&amp;C1735</f>
        <v>NH|biofuel gasoline|exports</v>
      </c>
      <c r="E1735" s="17">
        <v>0</v>
      </c>
      <c r="F1735" s="17">
        <v>0</v>
      </c>
      <c r="G1735" s="17">
        <v>0</v>
      </c>
      <c r="H1735" s="17">
        <v>0</v>
      </c>
      <c r="I1735" s="17">
        <v>0</v>
      </c>
      <c r="J1735" s="17">
        <v>0</v>
      </c>
      <c r="K1735" s="17">
        <v>0</v>
      </c>
      <c r="L1735" s="17">
        <v>0</v>
      </c>
      <c r="M1735" s="17">
        <v>0</v>
      </c>
      <c r="N1735" s="17">
        <v>0</v>
      </c>
      <c r="O1735" s="17">
        <v>0</v>
      </c>
      <c r="P1735" s="17">
        <v>0</v>
      </c>
      <c r="Q1735" s="17">
        <v>0</v>
      </c>
      <c r="R1735" s="17">
        <v>0</v>
      </c>
      <c r="S1735" s="17">
        <v>0</v>
      </c>
      <c r="T1735" s="17">
        <v>0</v>
      </c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0</v>
      </c>
      <c r="AB1735" s="17">
        <v>0</v>
      </c>
      <c r="AC1735" s="17">
        <v>0</v>
      </c>
      <c r="AD1735" s="17">
        <v>0</v>
      </c>
    </row>
    <row r="1736" spans="1:30" x14ac:dyDescent="0.25">
      <c r="A1736" t="s">
        <v>379</v>
      </c>
      <c r="B1736" t="s">
        <v>545</v>
      </c>
      <c r="C1736" t="s">
        <v>605</v>
      </c>
      <c r="D1736" t="str">
        <f>A1736&amp;VLOOKUP("key_separator", Keys!$B:$C, 2, FALSE)&amp;B1736&amp;VLOOKUP("key_separator", Keys!$B:$C, 2, FALSE)&amp;C1736</f>
        <v>NH|biofuel diesel|production</v>
      </c>
      <c r="E1736" s="17">
        <v>2381540000000</v>
      </c>
      <c r="F1736" s="17">
        <v>2828940000000</v>
      </c>
      <c r="G1736" s="17">
        <v>2720030000000</v>
      </c>
      <c r="H1736" s="17">
        <v>2799190000000</v>
      </c>
      <c r="I1736" s="17">
        <v>2836770000000</v>
      </c>
      <c r="J1736" s="17">
        <v>2354430000000</v>
      </c>
      <c r="K1736" s="17">
        <v>2464260000000</v>
      </c>
      <c r="L1736" s="17">
        <v>2512300000000</v>
      </c>
      <c r="M1736" s="17">
        <v>2626220000000</v>
      </c>
      <c r="N1736" s="17">
        <v>2671280000000</v>
      </c>
      <c r="O1736" s="17">
        <v>2709120000000</v>
      </c>
      <c r="P1736" s="17">
        <v>2545050000000</v>
      </c>
      <c r="Q1736" s="17">
        <v>2663840000000</v>
      </c>
      <c r="R1736" s="17">
        <v>2638340000000</v>
      </c>
      <c r="S1736" s="17">
        <v>2598390000000</v>
      </c>
      <c r="T1736" s="17">
        <v>2557710000000</v>
      </c>
      <c r="U1736" s="17">
        <v>2512800000000</v>
      </c>
      <c r="V1736" s="17">
        <v>2468230000000</v>
      </c>
      <c r="W1736" s="17">
        <v>2421670000000</v>
      </c>
      <c r="X1736" s="17">
        <v>2373080000000</v>
      </c>
      <c r="Y1736" s="17">
        <v>2322430000000</v>
      </c>
      <c r="Z1736" s="17">
        <v>2269680000000</v>
      </c>
      <c r="AA1736" s="17">
        <v>2222640000000</v>
      </c>
      <c r="AB1736" s="17">
        <v>2165540000000</v>
      </c>
      <c r="AC1736" s="17">
        <v>2106210000000</v>
      </c>
      <c r="AD1736" s="17">
        <v>2044600000000</v>
      </c>
    </row>
    <row r="1737" spans="1:30" x14ac:dyDescent="0.25">
      <c r="A1737" t="s">
        <v>379</v>
      </c>
      <c r="B1737" t="s">
        <v>545</v>
      </c>
      <c r="C1737" t="s">
        <v>608</v>
      </c>
      <c r="D1737" t="str">
        <f>A1737&amp;VLOOKUP("key_separator", Keys!$B:$C, 2, FALSE)&amp;B1737&amp;VLOOKUP("key_separator", Keys!$B:$C, 2, FALSE)&amp;C1737</f>
        <v>NH|biofuel diesel|imports</v>
      </c>
      <c r="E1737" s="17">
        <v>9090630000</v>
      </c>
      <c r="F1737" s="17">
        <v>9359120000</v>
      </c>
      <c r="G1737" s="17">
        <v>9738810000</v>
      </c>
      <c r="H1737" s="17">
        <v>10200500000</v>
      </c>
      <c r="I1737" s="17">
        <v>10714100000</v>
      </c>
      <c r="J1737" s="17">
        <v>11236700000</v>
      </c>
      <c r="K1737" s="17">
        <v>11711000000</v>
      </c>
      <c r="L1737" s="17">
        <v>12149100000</v>
      </c>
      <c r="M1737" s="17">
        <v>12463000000</v>
      </c>
      <c r="N1737" s="17">
        <v>12810700000</v>
      </c>
      <c r="O1737" s="17">
        <v>13122200000</v>
      </c>
      <c r="P1737" s="17">
        <v>13316900000</v>
      </c>
      <c r="Q1737" s="17">
        <v>13460200000</v>
      </c>
      <c r="R1737" s="17">
        <v>13495800000</v>
      </c>
      <c r="S1737" s="17">
        <v>13430200000</v>
      </c>
      <c r="T1737" s="17">
        <v>13444600000</v>
      </c>
      <c r="U1737" s="17">
        <v>13421800000</v>
      </c>
      <c r="V1737" s="17">
        <v>13136300000</v>
      </c>
      <c r="W1737" s="17">
        <v>12791000000</v>
      </c>
      <c r="X1737" s="17">
        <v>12312700000</v>
      </c>
      <c r="Y1737" s="17">
        <v>11922900000</v>
      </c>
      <c r="Z1737" s="17">
        <v>11465500000</v>
      </c>
      <c r="AA1737" s="17">
        <v>11012100000</v>
      </c>
      <c r="AB1737" s="17">
        <v>10538700000</v>
      </c>
      <c r="AC1737" s="17">
        <v>10042900000</v>
      </c>
      <c r="AD1737" s="17">
        <v>9598990000</v>
      </c>
    </row>
    <row r="1738" spans="1:30" x14ac:dyDescent="0.25">
      <c r="A1738" t="s">
        <v>379</v>
      </c>
      <c r="B1738" t="s">
        <v>545</v>
      </c>
      <c r="C1738" t="s">
        <v>610</v>
      </c>
      <c r="D1738" t="str">
        <f>A1738&amp;VLOOKUP("key_separator", Keys!$B:$C, 2, FALSE)&amp;B1738&amp;VLOOKUP("key_separator", Keys!$B:$C, 2, FALSE)&amp;C1738</f>
        <v>NH|biofuel diesel|exports</v>
      </c>
      <c r="E1738" s="17">
        <v>2054220000000</v>
      </c>
      <c r="F1738" s="17">
        <v>2499490000000</v>
      </c>
      <c r="G1738" s="17">
        <v>2387830000000</v>
      </c>
      <c r="H1738" s="17">
        <v>2465090000000</v>
      </c>
      <c r="I1738" s="17">
        <v>2501800000000</v>
      </c>
      <c r="J1738" s="17">
        <v>2018160000000</v>
      </c>
      <c r="K1738" s="17">
        <v>2128120000000</v>
      </c>
      <c r="L1738" s="17">
        <v>2176670000000</v>
      </c>
      <c r="M1738" s="17">
        <v>2292000000000</v>
      </c>
      <c r="N1738" s="17">
        <v>2338390000000</v>
      </c>
      <c r="O1738" s="17">
        <v>2377830000000</v>
      </c>
      <c r="P1738" s="17">
        <v>2215750000000</v>
      </c>
      <c r="Q1738" s="17">
        <v>2337000000000</v>
      </c>
      <c r="R1738" s="17">
        <v>2314340000000</v>
      </c>
      <c r="S1738" s="17">
        <v>2277520000000</v>
      </c>
      <c r="T1738" s="17">
        <v>2239310000000</v>
      </c>
      <c r="U1738" s="17">
        <v>2197100000000</v>
      </c>
      <c r="V1738" s="17">
        <v>2157490000000</v>
      </c>
      <c r="W1738" s="17">
        <v>2116060000000</v>
      </c>
      <c r="X1738" s="17">
        <v>2072370000000</v>
      </c>
      <c r="Y1738" s="17">
        <v>2025670000000</v>
      </c>
      <c r="Z1738" s="17">
        <v>1976610000000</v>
      </c>
      <c r="AA1738" s="17">
        <v>1933030000000</v>
      </c>
      <c r="AB1738" s="17">
        <v>1879700000000</v>
      </c>
      <c r="AC1738" s="17">
        <v>1823990000000</v>
      </c>
      <c r="AD1738" s="17">
        <v>1765930000000</v>
      </c>
    </row>
    <row r="1739" spans="1:30" x14ac:dyDescent="0.25">
      <c r="A1739" t="s">
        <v>379</v>
      </c>
      <c r="B1739" t="s">
        <v>6618</v>
      </c>
      <c r="C1739" t="s">
        <v>605</v>
      </c>
      <c r="D1739" t="str">
        <f>A1739&amp;VLOOKUP("key_separator", Keys!$B:$C, 2, FALSE)&amp;B1739&amp;VLOOKUP("key_separator", Keys!$B:$C, 2, FALSE)&amp;C1739</f>
        <v>NH|jet fuel or kerosene|production</v>
      </c>
      <c r="E1739" s="17">
        <v>0</v>
      </c>
      <c r="F1739" s="17">
        <v>0</v>
      </c>
      <c r="G1739" s="17">
        <v>0</v>
      </c>
      <c r="H1739" s="17">
        <v>0</v>
      </c>
      <c r="I1739" s="17">
        <v>0</v>
      </c>
      <c r="J1739" s="17">
        <v>0</v>
      </c>
      <c r="K1739" s="17">
        <v>0</v>
      </c>
      <c r="L1739" s="17">
        <v>0</v>
      </c>
      <c r="M1739" s="17">
        <v>0</v>
      </c>
      <c r="N1739" s="17">
        <v>0</v>
      </c>
      <c r="O1739" s="17">
        <v>0</v>
      </c>
      <c r="P1739" s="17">
        <v>0</v>
      </c>
      <c r="Q1739" s="17">
        <v>0</v>
      </c>
      <c r="R1739" s="17">
        <v>0</v>
      </c>
      <c r="S1739" s="17">
        <v>0</v>
      </c>
      <c r="T1739" s="17">
        <v>0</v>
      </c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0</v>
      </c>
      <c r="AB1739" s="17">
        <v>0</v>
      </c>
      <c r="AC1739" s="17">
        <v>0</v>
      </c>
      <c r="AD1739" s="17">
        <v>0</v>
      </c>
    </row>
    <row r="1740" spans="1:30" x14ac:dyDescent="0.25">
      <c r="A1740" t="s">
        <v>379</v>
      </c>
      <c r="B1740" t="s">
        <v>6618</v>
      </c>
      <c r="C1740" t="s">
        <v>608</v>
      </c>
      <c r="D1740" t="str">
        <f>A1740&amp;VLOOKUP("key_separator", Keys!$B:$C, 2, FALSE)&amp;B1740&amp;VLOOKUP("key_separator", Keys!$B:$C, 2, FALSE)&amp;C1740</f>
        <v>NH|jet fuel or kerosene|imports</v>
      </c>
      <c r="E1740" s="17">
        <v>5537520000000</v>
      </c>
      <c r="F1740" s="17">
        <v>5620100000000</v>
      </c>
      <c r="G1740" s="17">
        <v>5616460000000</v>
      </c>
      <c r="H1740" s="17">
        <v>5581300000000</v>
      </c>
      <c r="I1740" s="17">
        <v>5575270000000</v>
      </c>
      <c r="J1740" s="17">
        <v>5604590000000</v>
      </c>
      <c r="K1740" s="17">
        <v>5615730000000</v>
      </c>
      <c r="L1740" s="17">
        <v>5654520000000</v>
      </c>
      <c r="M1740" s="17">
        <v>5698180000000</v>
      </c>
      <c r="N1740" s="17">
        <v>5760540000000</v>
      </c>
      <c r="O1740" s="17">
        <v>5830700000000</v>
      </c>
      <c r="P1740" s="17">
        <v>5874100000000</v>
      </c>
      <c r="Q1740" s="17">
        <v>5916210000000</v>
      </c>
      <c r="R1740" s="17">
        <v>5957970000000</v>
      </c>
      <c r="S1740" s="17">
        <v>5997600000000</v>
      </c>
      <c r="T1740" s="17">
        <v>6038880000000</v>
      </c>
      <c r="U1740" s="17">
        <v>6071000000000</v>
      </c>
      <c r="V1740" s="17">
        <v>6109320000000</v>
      </c>
      <c r="W1740" s="17">
        <v>6152890000000</v>
      </c>
      <c r="X1740" s="17">
        <v>6196030000000</v>
      </c>
      <c r="Y1740" s="17">
        <v>6238850000000</v>
      </c>
      <c r="Z1740" s="17">
        <v>6278160000000</v>
      </c>
      <c r="AA1740" s="17">
        <v>6304170000000</v>
      </c>
      <c r="AB1740" s="17">
        <v>6331020000000</v>
      </c>
      <c r="AC1740" s="17">
        <v>6343620000000</v>
      </c>
      <c r="AD1740" s="17">
        <v>6357840000000</v>
      </c>
    </row>
    <row r="1741" spans="1:30" x14ac:dyDescent="0.25">
      <c r="A1741" t="s">
        <v>379</v>
      </c>
      <c r="B1741" t="s">
        <v>6618</v>
      </c>
      <c r="C1741" t="s">
        <v>610</v>
      </c>
      <c r="D1741" t="str">
        <f>A1741&amp;VLOOKUP("key_separator", Keys!$B:$C, 2, FALSE)&amp;B1741&amp;VLOOKUP("key_separator", Keys!$B:$C, 2, FALSE)&amp;C1741</f>
        <v>NH|jet fuel or kerosene|exports</v>
      </c>
      <c r="E1741" s="17">
        <v>0</v>
      </c>
      <c r="F1741" s="17">
        <v>0</v>
      </c>
      <c r="G1741" s="17">
        <v>0</v>
      </c>
      <c r="H1741" s="17">
        <v>0</v>
      </c>
      <c r="I1741" s="17">
        <v>0</v>
      </c>
      <c r="J1741" s="17">
        <v>0</v>
      </c>
      <c r="K1741" s="17">
        <v>0</v>
      </c>
      <c r="L1741" s="17">
        <v>0</v>
      </c>
      <c r="M1741" s="17">
        <v>0</v>
      </c>
      <c r="N1741" s="17">
        <v>0</v>
      </c>
      <c r="O1741" s="17">
        <v>0</v>
      </c>
      <c r="P1741" s="17">
        <v>0</v>
      </c>
      <c r="Q1741" s="17">
        <v>0</v>
      </c>
      <c r="R1741" s="17">
        <v>0</v>
      </c>
      <c r="S1741" s="17">
        <v>0</v>
      </c>
      <c r="T1741" s="17">
        <v>0</v>
      </c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0</v>
      </c>
      <c r="AB1741" s="17">
        <v>0</v>
      </c>
      <c r="AC1741" s="17">
        <v>0</v>
      </c>
      <c r="AD1741" s="17">
        <v>0</v>
      </c>
    </row>
    <row r="1742" spans="1:30" x14ac:dyDescent="0.25">
      <c r="A1742" t="s">
        <v>379</v>
      </c>
      <c r="B1742" t="s">
        <v>6633</v>
      </c>
      <c r="C1742" t="s">
        <v>605</v>
      </c>
      <c r="D1742" t="str">
        <f>A1742&amp;VLOOKUP("key_separator", Keys!$B:$C, 2, FALSE)&amp;B1742&amp;VLOOKUP("key_separator", Keys!$B:$C, 2, FALSE)&amp;C1742</f>
        <v>NH|heat|production</v>
      </c>
      <c r="E1742" s="17">
        <v>0</v>
      </c>
      <c r="F1742" s="17">
        <v>0</v>
      </c>
      <c r="G1742" s="17">
        <v>0</v>
      </c>
      <c r="H1742" s="17">
        <v>0</v>
      </c>
      <c r="I1742" s="17">
        <v>0</v>
      </c>
      <c r="J1742" s="17">
        <v>0</v>
      </c>
      <c r="K1742" s="17">
        <v>0</v>
      </c>
      <c r="L1742" s="17">
        <v>0</v>
      </c>
      <c r="M1742" s="17">
        <v>0</v>
      </c>
      <c r="N1742" s="17">
        <v>0</v>
      </c>
      <c r="O1742" s="17">
        <v>0</v>
      </c>
      <c r="P1742" s="17">
        <v>0</v>
      </c>
      <c r="Q1742" s="17">
        <v>0</v>
      </c>
      <c r="R1742" s="17">
        <v>0</v>
      </c>
      <c r="S1742" s="17">
        <v>0</v>
      </c>
      <c r="T1742" s="17">
        <v>0</v>
      </c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0</v>
      </c>
      <c r="AB1742" s="17">
        <v>0</v>
      </c>
      <c r="AC1742" s="17">
        <v>0</v>
      </c>
      <c r="AD1742" s="17">
        <v>0</v>
      </c>
    </row>
    <row r="1743" spans="1:30" x14ac:dyDescent="0.25">
      <c r="A1743" t="s">
        <v>379</v>
      </c>
      <c r="B1743" t="s">
        <v>6633</v>
      </c>
      <c r="C1743" t="s">
        <v>608</v>
      </c>
      <c r="D1743" t="str">
        <f>A1743&amp;VLOOKUP("key_separator", Keys!$B:$C, 2, FALSE)&amp;B1743&amp;VLOOKUP("key_separator", Keys!$B:$C, 2, FALSE)&amp;C1743</f>
        <v>NH|heat|imports</v>
      </c>
      <c r="E1743" s="17">
        <v>0</v>
      </c>
      <c r="F1743" s="17">
        <v>0</v>
      </c>
      <c r="G1743" s="17">
        <v>0</v>
      </c>
      <c r="H1743" s="17">
        <v>0</v>
      </c>
      <c r="I1743" s="17">
        <v>0</v>
      </c>
      <c r="J1743" s="17">
        <v>0</v>
      </c>
      <c r="K1743" s="17">
        <v>0</v>
      </c>
      <c r="L1743" s="17">
        <v>0</v>
      </c>
      <c r="M1743" s="17">
        <v>0</v>
      </c>
      <c r="N1743" s="17">
        <v>0</v>
      </c>
      <c r="O1743" s="17">
        <v>0</v>
      </c>
      <c r="P1743" s="17">
        <v>0</v>
      </c>
      <c r="Q1743" s="17">
        <v>0</v>
      </c>
      <c r="R1743" s="17">
        <v>0</v>
      </c>
      <c r="S1743" s="17">
        <v>0</v>
      </c>
      <c r="T1743" s="17">
        <v>0</v>
      </c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0</v>
      </c>
      <c r="AA1743" s="17">
        <v>0</v>
      </c>
      <c r="AB1743" s="17">
        <v>0</v>
      </c>
      <c r="AC1743" s="17">
        <v>0</v>
      </c>
      <c r="AD1743" s="17">
        <v>0</v>
      </c>
    </row>
    <row r="1744" spans="1:30" x14ac:dyDescent="0.25">
      <c r="A1744" t="s">
        <v>379</v>
      </c>
      <c r="B1744" t="s">
        <v>6633</v>
      </c>
      <c r="C1744" t="s">
        <v>610</v>
      </c>
      <c r="D1744" t="str">
        <f>A1744&amp;VLOOKUP("key_separator", Keys!$B:$C, 2, FALSE)&amp;B1744&amp;VLOOKUP("key_separator", Keys!$B:$C, 2, FALSE)&amp;C1744</f>
        <v>NH|heat|exports</v>
      </c>
      <c r="E1744" s="17">
        <v>0</v>
      </c>
      <c r="F1744" s="17">
        <v>0</v>
      </c>
      <c r="G1744" s="17">
        <v>0</v>
      </c>
      <c r="H1744" s="17">
        <v>0</v>
      </c>
      <c r="I1744" s="17">
        <v>0</v>
      </c>
      <c r="J1744" s="17">
        <v>0</v>
      </c>
      <c r="K1744" s="17">
        <v>0</v>
      </c>
      <c r="L1744" s="17">
        <v>0</v>
      </c>
      <c r="M1744" s="17">
        <v>0</v>
      </c>
      <c r="N1744" s="17">
        <v>0</v>
      </c>
      <c r="O1744" s="17">
        <v>0</v>
      </c>
      <c r="P1744" s="17">
        <v>0</v>
      </c>
      <c r="Q1744" s="17">
        <v>0</v>
      </c>
      <c r="R1744" s="17">
        <v>0</v>
      </c>
      <c r="S1744" s="17">
        <v>0</v>
      </c>
      <c r="T1744" s="17">
        <v>0</v>
      </c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0</v>
      </c>
      <c r="AA1744" s="17">
        <v>0</v>
      </c>
      <c r="AB1744" s="17">
        <v>0</v>
      </c>
      <c r="AC1744" s="17">
        <v>0</v>
      </c>
      <c r="AD1744" s="17">
        <v>0</v>
      </c>
    </row>
    <row r="1745" spans="1:30" x14ac:dyDescent="0.25">
      <c r="A1745" t="s">
        <v>379</v>
      </c>
      <c r="B1745" t="s">
        <v>6634</v>
      </c>
      <c r="C1745" t="s">
        <v>605</v>
      </c>
      <c r="D1745" t="str">
        <f>A1745&amp;VLOOKUP("key_separator", Keys!$B:$C, 2, FALSE)&amp;B1745&amp;VLOOKUP("key_separator", Keys!$B:$C, 2, FALSE)&amp;C1745</f>
        <v>NH|geothermal|production</v>
      </c>
      <c r="E1745" s="17">
        <v>0</v>
      </c>
      <c r="F1745" s="17">
        <v>0</v>
      </c>
      <c r="G1745" s="17">
        <v>0</v>
      </c>
      <c r="H1745" s="17">
        <v>0</v>
      </c>
      <c r="I1745" s="17">
        <v>0</v>
      </c>
      <c r="J1745" s="17">
        <v>0</v>
      </c>
      <c r="K1745" s="17">
        <v>0</v>
      </c>
      <c r="L1745" s="17">
        <v>0</v>
      </c>
      <c r="M1745" s="17">
        <v>0</v>
      </c>
      <c r="N1745" s="17">
        <v>0</v>
      </c>
      <c r="O1745" s="17">
        <v>0</v>
      </c>
      <c r="P1745" s="17">
        <v>0</v>
      </c>
      <c r="Q1745" s="17">
        <v>0</v>
      </c>
      <c r="R1745" s="17">
        <v>0</v>
      </c>
      <c r="S1745" s="17">
        <v>0</v>
      </c>
      <c r="T1745" s="17">
        <v>0</v>
      </c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0</v>
      </c>
      <c r="AB1745" s="17">
        <v>0</v>
      </c>
      <c r="AC1745" s="17">
        <v>0</v>
      </c>
      <c r="AD1745" s="17">
        <v>0</v>
      </c>
    </row>
    <row r="1746" spans="1:30" x14ac:dyDescent="0.25">
      <c r="A1746" t="s">
        <v>379</v>
      </c>
      <c r="B1746" t="s">
        <v>6634</v>
      </c>
      <c r="C1746" t="s">
        <v>608</v>
      </c>
      <c r="D1746" t="str">
        <f>A1746&amp;VLOOKUP("key_separator", Keys!$B:$C, 2, FALSE)&amp;B1746&amp;VLOOKUP("key_separator", Keys!$B:$C, 2, FALSE)&amp;C1746</f>
        <v>NH|geothermal|imports</v>
      </c>
      <c r="E1746" s="17">
        <v>0</v>
      </c>
      <c r="F1746" s="17">
        <v>0</v>
      </c>
      <c r="G1746" s="17">
        <v>0</v>
      </c>
      <c r="H1746" s="17">
        <v>0</v>
      </c>
      <c r="I1746" s="17">
        <v>0</v>
      </c>
      <c r="J1746" s="17">
        <v>0</v>
      </c>
      <c r="K1746" s="17">
        <v>0</v>
      </c>
      <c r="L1746" s="17">
        <v>0</v>
      </c>
      <c r="M1746" s="17">
        <v>0</v>
      </c>
      <c r="N1746" s="17">
        <v>0</v>
      </c>
      <c r="O1746" s="17">
        <v>0</v>
      </c>
      <c r="P1746" s="17">
        <v>0</v>
      </c>
      <c r="Q1746" s="17">
        <v>0</v>
      </c>
      <c r="R1746" s="17">
        <v>0</v>
      </c>
      <c r="S1746" s="17">
        <v>0</v>
      </c>
      <c r="T1746" s="17">
        <v>0</v>
      </c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0</v>
      </c>
      <c r="AA1746" s="17">
        <v>0</v>
      </c>
      <c r="AB1746" s="17">
        <v>0</v>
      </c>
      <c r="AC1746" s="17">
        <v>0</v>
      </c>
      <c r="AD1746" s="17">
        <v>0</v>
      </c>
    </row>
    <row r="1747" spans="1:30" x14ac:dyDescent="0.25">
      <c r="A1747" t="s">
        <v>379</v>
      </c>
      <c r="B1747" t="s">
        <v>6634</v>
      </c>
      <c r="C1747" t="s">
        <v>610</v>
      </c>
      <c r="D1747" t="str">
        <f>A1747&amp;VLOOKUP("key_separator", Keys!$B:$C, 2, FALSE)&amp;B1747&amp;VLOOKUP("key_separator", Keys!$B:$C, 2, FALSE)&amp;C1747</f>
        <v>NH|geothermal|exports</v>
      </c>
      <c r="E1747" s="17">
        <v>0</v>
      </c>
      <c r="F1747" s="17">
        <v>0</v>
      </c>
      <c r="G1747" s="17">
        <v>0</v>
      </c>
      <c r="H1747" s="17">
        <v>0</v>
      </c>
      <c r="I1747" s="17">
        <v>0</v>
      </c>
      <c r="J1747" s="17">
        <v>0</v>
      </c>
      <c r="K1747" s="17">
        <v>0</v>
      </c>
      <c r="L1747" s="17">
        <v>0</v>
      </c>
      <c r="M1747" s="17">
        <v>0</v>
      </c>
      <c r="N1747" s="17">
        <v>0</v>
      </c>
      <c r="O1747" s="17">
        <v>0</v>
      </c>
      <c r="P1747" s="17">
        <v>0</v>
      </c>
      <c r="Q1747" s="17">
        <v>0</v>
      </c>
      <c r="R1747" s="17">
        <v>0</v>
      </c>
      <c r="S1747" s="17">
        <v>0</v>
      </c>
      <c r="T1747" s="17">
        <v>0</v>
      </c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0</v>
      </c>
      <c r="AA1747" s="17">
        <v>0</v>
      </c>
      <c r="AB1747" s="17">
        <v>0</v>
      </c>
      <c r="AC1747" s="17">
        <v>0</v>
      </c>
      <c r="AD1747" s="17">
        <v>0</v>
      </c>
    </row>
    <row r="1748" spans="1:30" x14ac:dyDescent="0.25">
      <c r="A1748" t="s">
        <v>379</v>
      </c>
      <c r="B1748" t="s">
        <v>500</v>
      </c>
      <c r="C1748" t="s">
        <v>605</v>
      </c>
      <c r="D1748" t="str">
        <f>A1748&amp;VLOOKUP("key_separator", Keys!$B:$C, 2, FALSE)&amp;B1748&amp;VLOOKUP("key_separator", Keys!$B:$C, 2, FALSE)&amp;C1748</f>
        <v>NH|lignite|production</v>
      </c>
      <c r="E1748" s="17">
        <v>0</v>
      </c>
      <c r="F1748" s="17">
        <v>0</v>
      </c>
      <c r="G1748" s="17">
        <v>0</v>
      </c>
      <c r="H1748" s="17">
        <v>0</v>
      </c>
      <c r="I1748" s="17">
        <v>0</v>
      </c>
      <c r="J1748" s="17">
        <v>0</v>
      </c>
      <c r="K1748" s="17">
        <v>0</v>
      </c>
      <c r="L1748" s="17">
        <v>0</v>
      </c>
      <c r="M1748" s="17">
        <v>0</v>
      </c>
      <c r="N1748" s="17">
        <v>0</v>
      </c>
      <c r="O1748" s="17">
        <v>0</v>
      </c>
      <c r="P1748" s="17">
        <v>0</v>
      </c>
      <c r="Q1748" s="17">
        <v>0</v>
      </c>
      <c r="R1748" s="17">
        <v>0</v>
      </c>
      <c r="S1748" s="17">
        <v>0</v>
      </c>
      <c r="T1748" s="17">
        <v>0</v>
      </c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0</v>
      </c>
      <c r="AA1748" s="17">
        <v>0</v>
      </c>
      <c r="AB1748" s="17">
        <v>0</v>
      </c>
      <c r="AC1748" s="17">
        <v>0</v>
      </c>
      <c r="AD1748" s="17">
        <v>0</v>
      </c>
    </row>
    <row r="1749" spans="1:30" x14ac:dyDescent="0.25">
      <c r="A1749" t="s">
        <v>379</v>
      </c>
      <c r="B1749" t="s">
        <v>500</v>
      </c>
      <c r="C1749" t="s">
        <v>608</v>
      </c>
      <c r="D1749" t="str">
        <f>A1749&amp;VLOOKUP("key_separator", Keys!$B:$C, 2, FALSE)&amp;B1749&amp;VLOOKUP("key_separator", Keys!$B:$C, 2, FALSE)&amp;C1749</f>
        <v>NH|lignite|imports</v>
      </c>
      <c r="E1749" s="17">
        <v>0</v>
      </c>
      <c r="F1749" s="17">
        <v>0</v>
      </c>
      <c r="G1749" s="17">
        <v>0</v>
      </c>
      <c r="H1749" s="17">
        <v>0</v>
      </c>
      <c r="I1749" s="17">
        <v>0</v>
      </c>
      <c r="J1749" s="17">
        <v>0</v>
      </c>
      <c r="K1749" s="17">
        <v>0</v>
      </c>
      <c r="L1749" s="17">
        <v>0</v>
      </c>
      <c r="M1749" s="17">
        <v>0</v>
      </c>
      <c r="N1749" s="17">
        <v>0</v>
      </c>
      <c r="O1749" s="17">
        <v>0</v>
      </c>
      <c r="P1749" s="17">
        <v>0</v>
      </c>
      <c r="Q1749" s="17">
        <v>0</v>
      </c>
      <c r="R1749" s="17">
        <v>0</v>
      </c>
      <c r="S1749" s="17">
        <v>0</v>
      </c>
      <c r="T1749" s="17">
        <v>0</v>
      </c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0</v>
      </c>
      <c r="AA1749" s="17">
        <v>0</v>
      </c>
      <c r="AB1749" s="17">
        <v>0</v>
      </c>
      <c r="AC1749" s="17">
        <v>0</v>
      </c>
      <c r="AD1749" s="17">
        <v>0</v>
      </c>
    </row>
    <row r="1750" spans="1:30" x14ac:dyDescent="0.25">
      <c r="A1750" t="s">
        <v>379</v>
      </c>
      <c r="B1750" t="s">
        <v>500</v>
      </c>
      <c r="C1750" t="s">
        <v>610</v>
      </c>
      <c r="D1750" t="str">
        <f>A1750&amp;VLOOKUP("key_separator", Keys!$B:$C, 2, FALSE)&amp;B1750&amp;VLOOKUP("key_separator", Keys!$B:$C, 2, FALSE)&amp;C1750</f>
        <v>NH|lignite|exports</v>
      </c>
      <c r="E1750" s="17">
        <v>0</v>
      </c>
      <c r="F1750" s="17">
        <v>0</v>
      </c>
      <c r="G1750" s="17">
        <v>0</v>
      </c>
      <c r="H1750" s="17">
        <v>0</v>
      </c>
      <c r="I1750" s="17">
        <v>0</v>
      </c>
      <c r="J1750" s="17">
        <v>0</v>
      </c>
      <c r="K1750" s="17">
        <v>0</v>
      </c>
      <c r="L1750" s="17">
        <v>0</v>
      </c>
      <c r="M1750" s="17">
        <v>0</v>
      </c>
      <c r="N1750" s="17">
        <v>0</v>
      </c>
      <c r="O1750" s="17">
        <v>0</v>
      </c>
      <c r="P1750" s="17">
        <v>0</v>
      </c>
      <c r="Q1750" s="17">
        <v>0</v>
      </c>
      <c r="R1750" s="17">
        <v>0</v>
      </c>
      <c r="S1750" s="17">
        <v>0</v>
      </c>
      <c r="T1750" s="17">
        <v>0</v>
      </c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0</v>
      </c>
      <c r="AA1750" s="17">
        <v>0</v>
      </c>
      <c r="AB1750" s="17">
        <v>0</v>
      </c>
      <c r="AC1750" s="17">
        <v>0</v>
      </c>
      <c r="AD1750" s="17">
        <v>0</v>
      </c>
    </row>
    <row r="1751" spans="1:30" x14ac:dyDescent="0.25">
      <c r="A1751" t="s">
        <v>379</v>
      </c>
      <c r="B1751" t="s">
        <v>539</v>
      </c>
      <c r="C1751" t="s">
        <v>605</v>
      </c>
      <c r="D1751" t="str">
        <f>A1751&amp;VLOOKUP("key_separator", Keys!$B:$C, 2, FALSE)&amp;B1751&amp;VLOOKUP("key_separator", Keys!$B:$C, 2, FALSE)&amp;C1751</f>
        <v>NH|crude oil|production</v>
      </c>
      <c r="E1751" s="17">
        <v>0</v>
      </c>
      <c r="F1751" s="17">
        <v>0</v>
      </c>
      <c r="G1751" s="17">
        <v>0</v>
      </c>
      <c r="H1751" s="17">
        <v>0</v>
      </c>
      <c r="I1751" s="17">
        <v>0</v>
      </c>
      <c r="J1751" s="17">
        <v>0</v>
      </c>
      <c r="K1751" s="17">
        <v>0</v>
      </c>
      <c r="L1751" s="17">
        <v>0</v>
      </c>
      <c r="M1751" s="17">
        <v>0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7">
        <v>0</v>
      </c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0</v>
      </c>
      <c r="AA1751" s="17">
        <v>0</v>
      </c>
      <c r="AB1751" s="17">
        <v>0</v>
      </c>
      <c r="AC1751" s="17">
        <v>0</v>
      </c>
      <c r="AD1751" s="17">
        <v>0</v>
      </c>
    </row>
    <row r="1752" spans="1:30" x14ac:dyDescent="0.25">
      <c r="A1752" t="s">
        <v>379</v>
      </c>
      <c r="B1752" t="s">
        <v>539</v>
      </c>
      <c r="C1752" t="s">
        <v>608</v>
      </c>
      <c r="D1752" t="str">
        <f>A1752&amp;VLOOKUP("key_separator", Keys!$B:$C, 2, FALSE)&amp;B1752&amp;VLOOKUP("key_separator", Keys!$B:$C, 2, FALSE)&amp;C1752</f>
        <v>NH|crude oil|imports</v>
      </c>
      <c r="E1752" s="17">
        <v>226000000000</v>
      </c>
      <c r="F1752" s="17">
        <v>0</v>
      </c>
      <c r="G1752" s="17">
        <v>0</v>
      </c>
      <c r="H1752" s="17">
        <v>0</v>
      </c>
      <c r="I1752" s="17">
        <v>0</v>
      </c>
      <c r="J1752" s="17">
        <v>0</v>
      </c>
      <c r="K1752" s="17">
        <v>0</v>
      </c>
      <c r="L1752" s="17">
        <v>0</v>
      </c>
      <c r="M1752" s="17">
        <v>0</v>
      </c>
      <c r="N1752" s="17">
        <v>0</v>
      </c>
      <c r="O1752" s="17">
        <v>0</v>
      </c>
      <c r="P1752" s="17">
        <v>0</v>
      </c>
      <c r="Q1752" s="17">
        <v>0</v>
      </c>
      <c r="R1752" s="17">
        <v>0</v>
      </c>
      <c r="S1752" s="17">
        <v>0</v>
      </c>
      <c r="T1752" s="17">
        <v>0</v>
      </c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0</v>
      </c>
      <c r="AA1752" s="17">
        <v>0</v>
      </c>
      <c r="AB1752" s="17">
        <v>0</v>
      </c>
      <c r="AC1752" s="17">
        <v>0</v>
      </c>
      <c r="AD1752" s="17">
        <v>0</v>
      </c>
    </row>
    <row r="1753" spans="1:30" x14ac:dyDescent="0.25">
      <c r="A1753" t="s">
        <v>379</v>
      </c>
      <c r="B1753" t="s">
        <v>539</v>
      </c>
      <c r="C1753" t="s">
        <v>610</v>
      </c>
      <c r="D1753" t="str">
        <f>A1753&amp;VLOOKUP("key_separator", Keys!$B:$C, 2, FALSE)&amp;B1753&amp;VLOOKUP("key_separator", Keys!$B:$C, 2, FALSE)&amp;C1753</f>
        <v>NH|crude oil|exports</v>
      </c>
      <c r="E1753" s="17">
        <v>0</v>
      </c>
      <c r="F1753" s="17">
        <v>0</v>
      </c>
      <c r="G1753" s="17">
        <v>0</v>
      </c>
      <c r="H1753" s="17">
        <v>0</v>
      </c>
      <c r="I1753" s="17">
        <v>0</v>
      </c>
      <c r="J1753" s="17">
        <v>0</v>
      </c>
      <c r="K1753" s="17">
        <v>0</v>
      </c>
      <c r="L1753" s="17">
        <v>0</v>
      </c>
      <c r="M1753" s="17">
        <v>0</v>
      </c>
      <c r="N1753" s="17">
        <v>0</v>
      </c>
      <c r="O1753" s="17">
        <v>0</v>
      </c>
      <c r="P1753" s="17">
        <v>0</v>
      </c>
      <c r="Q1753" s="17">
        <v>0</v>
      </c>
      <c r="R1753" s="17">
        <v>0</v>
      </c>
      <c r="S1753" s="17">
        <v>0</v>
      </c>
      <c r="T1753" s="17">
        <v>0</v>
      </c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0</v>
      </c>
      <c r="AA1753" s="17">
        <v>0</v>
      </c>
      <c r="AB1753" s="17">
        <v>0</v>
      </c>
      <c r="AC1753" s="17">
        <v>0</v>
      </c>
      <c r="AD1753" s="17">
        <v>0</v>
      </c>
    </row>
    <row r="1754" spans="1:30" x14ac:dyDescent="0.25">
      <c r="A1754" t="s">
        <v>379</v>
      </c>
      <c r="B1754" t="s">
        <v>6635</v>
      </c>
      <c r="C1754" t="s">
        <v>605</v>
      </c>
      <c r="D1754" t="str">
        <f>A1754&amp;VLOOKUP("key_separator", Keys!$B:$C, 2, FALSE)&amp;B1754&amp;VLOOKUP("key_separator", Keys!$B:$C, 2, FALSE)&amp;C1754</f>
        <v>NH|heavy or residual fuel oil|production</v>
      </c>
      <c r="E1754" s="17">
        <v>0</v>
      </c>
      <c r="F1754" s="17">
        <v>0</v>
      </c>
      <c r="G1754" s="17">
        <v>0</v>
      </c>
      <c r="H1754" s="17">
        <v>0</v>
      </c>
      <c r="I1754" s="17">
        <v>0</v>
      </c>
      <c r="J1754" s="17">
        <v>0</v>
      </c>
      <c r="K1754" s="17">
        <v>0</v>
      </c>
      <c r="L1754" s="17">
        <v>0</v>
      </c>
      <c r="M1754" s="17">
        <v>0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7">
        <v>0</v>
      </c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0</v>
      </c>
      <c r="AA1754" s="17">
        <v>0</v>
      </c>
      <c r="AB1754" s="17">
        <v>0</v>
      </c>
      <c r="AC1754" s="17">
        <v>0</v>
      </c>
      <c r="AD1754" s="17">
        <v>0</v>
      </c>
    </row>
    <row r="1755" spans="1:30" x14ac:dyDescent="0.25">
      <c r="A1755" t="s">
        <v>379</v>
      </c>
      <c r="B1755" t="s">
        <v>6635</v>
      </c>
      <c r="C1755" t="s">
        <v>608</v>
      </c>
      <c r="D1755" t="str">
        <f>A1755&amp;VLOOKUP("key_separator", Keys!$B:$C, 2, FALSE)&amp;B1755&amp;VLOOKUP("key_separator", Keys!$B:$C, 2, FALSE)&amp;C1755</f>
        <v>NH|heavy or residual fuel oil|imports</v>
      </c>
      <c r="E1755" s="17">
        <v>3749980000000</v>
      </c>
      <c r="F1755" s="17">
        <v>3826830000000</v>
      </c>
      <c r="G1755" s="17">
        <v>3617890000000</v>
      </c>
      <c r="H1755" s="17">
        <v>3558090000000</v>
      </c>
      <c r="I1755" s="17">
        <v>3543500000000</v>
      </c>
      <c r="J1755" s="17">
        <v>3578010000000</v>
      </c>
      <c r="K1755" s="17">
        <v>3562020000000</v>
      </c>
      <c r="L1755" s="17">
        <v>3609340000000</v>
      </c>
      <c r="M1755" s="17">
        <v>3635130000000</v>
      </c>
      <c r="N1755" s="17">
        <v>3665920000000</v>
      </c>
      <c r="O1755" s="17">
        <v>3684060000000</v>
      </c>
      <c r="P1755" s="17">
        <v>3711280000000</v>
      </c>
      <c r="Q1755" s="17">
        <v>3732060000000</v>
      </c>
      <c r="R1755" s="17">
        <v>3742990000000</v>
      </c>
      <c r="S1755" s="17">
        <v>3754320000000</v>
      </c>
      <c r="T1755" s="17">
        <v>3749860000000</v>
      </c>
      <c r="U1755" s="17">
        <v>3734400000000</v>
      </c>
      <c r="V1755" s="17">
        <v>3740450000000</v>
      </c>
      <c r="W1755" s="17">
        <v>3741750000000</v>
      </c>
      <c r="X1755" s="17">
        <v>3745120000000</v>
      </c>
      <c r="Y1755" s="17">
        <v>3758480000000</v>
      </c>
      <c r="Z1755" s="17">
        <v>3777730000000</v>
      </c>
      <c r="AA1755" s="17">
        <v>3789790000000</v>
      </c>
      <c r="AB1755" s="17">
        <v>3801520000000</v>
      </c>
      <c r="AC1755" s="17">
        <v>3819830000000</v>
      </c>
      <c r="AD1755" s="17">
        <v>3856860000000</v>
      </c>
    </row>
    <row r="1756" spans="1:30" x14ac:dyDescent="0.25">
      <c r="A1756" t="s">
        <v>379</v>
      </c>
      <c r="B1756" t="s">
        <v>6635</v>
      </c>
      <c r="C1756" t="s">
        <v>610</v>
      </c>
      <c r="D1756" t="str">
        <f>A1756&amp;VLOOKUP("key_separator", Keys!$B:$C, 2, FALSE)&amp;B1756&amp;VLOOKUP("key_separator", Keys!$B:$C, 2, FALSE)&amp;C1756</f>
        <v>NH|heavy or residual fuel oil|exports</v>
      </c>
      <c r="E1756" s="17">
        <v>0</v>
      </c>
      <c r="F1756" s="17">
        <v>0</v>
      </c>
      <c r="G1756" s="17">
        <v>0</v>
      </c>
      <c r="H1756" s="17">
        <v>0</v>
      </c>
      <c r="I1756" s="17">
        <v>0</v>
      </c>
      <c r="J1756" s="17">
        <v>0</v>
      </c>
      <c r="K1756" s="17">
        <v>0</v>
      </c>
      <c r="L1756" s="17">
        <v>0</v>
      </c>
      <c r="M1756" s="17">
        <v>0</v>
      </c>
      <c r="N1756" s="17">
        <v>0</v>
      </c>
      <c r="O1756" s="17">
        <v>0</v>
      </c>
      <c r="P1756" s="17">
        <v>0</v>
      </c>
      <c r="Q1756" s="17">
        <v>0</v>
      </c>
      <c r="R1756" s="17">
        <v>0</v>
      </c>
      <c r="S1756" s="17">
        <v>0</v>
      </c>
      <c r="T1756" s="17">
        <v>0</v>
      </c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0</v>
      </c>
      <c r="AA1756" s="17">
        <v>0</v>
      </c>
      <c r="AB1756" s="17">
        <v>0</v>
      </c>
      <c r="AC1756" s="17">
        <v>0</v>
      </c>
      <c r="AD1756" s="17">
        <v>0</v>
      </c>
    </row>
    <row r="1757" spans="1:30" x14ac:dyDescent="0.25">
      <c r="A1757" t="s">
        <v>379</v>
      </c>
      <c r="B1757" t="s">
        <v>6622</v>
      </c>
      <c r="C1757" t="s">
        <v>605</v>
      </c>
      <c r="D1757" t="str">
        <f>A1757&amp;VLOOKUP("key_separator", Keys!$B:$C, 2, FALSE)&amp;B1757&amp;VLOOKUP("key_separator", Keys!$B:$C, 2, FALSE)&amp;C1757</f>
        <v>NH|LPG propane or butane|production</v>
      </c>
      <c r="E1757" s="17">
        <v>0</v>
      </c>
      <c r="F1757" s="17">
        <v>0</v>
      </c>
      <c r="G1757" s="17">
        <v>0</v>
      </c>
      <c r="H1757" s="17">
        <v>0</v>
      </c>
      <c r="I1757" s="17">
        <v>0</v>
      </c>
      <c r="J1757" s="17">
        <v>0</v>
      </c>
      <c r="K1757" s="17">
        <v>0</v>
      </c>
      <c r="L1757" s="17">
        <v>0</v>
      </c>
      <c r="M1757" s="17">
        <v>0</v>
      </c>
      <c r="N1757" s="17">
        <v>0</v>
      </c>
      <c r="O1757" s="17">
        <v>0</v>
      </c>
      <c r="P1757" s="17">
        <v>0</v>
      </c>
      <c r="Q1757" s="17">
        <v>0</v>
      </c>
      <c r="R1757" s="17">
        <v>0</v>
      </c>
      <c r="S1757" s="17">
        <v>0</v>
      </c>
      <c r="T1757" s="17">
        <v>0</v>
      </c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0</v>
      </c>
      <c r="AA1757" s="17">
        <v>0</v>
      </c>
      <c r="AB1757" s="17">
        <v>0</v>
      </c>
      <c r="AC1757" s="17">
        <v>0</v>
      </c>
      <c r="AD1757" s="17">
        <v>0</v>
      </c>
    </row>
    <row r="1758" spans="1:30" x14ac:dyDescent="0.25">
      <c r="A1758" t="s">
        <v>379</v>
      </c>
      <c r="B1758" t="s">
        <v>6622</v>
      </c>
      <c r="C1758" t="s">
        <v>608</v>
      </c>
      <c r="D1758" t="str">
        <f>A1758&amp;VLOOKUP("key_separator", Keys!$B:$C, 2, FALSE)&amp;B1758&amp;VLOOKUP("key_separator", Keys!$B:$C, 2, FALSE)&amp;C1758</f>
        <v>NH|LPG propane or butane|imports</v>
      </c>
      <c r="E1758" s="17">
        <v>16961300000000</v>
      </c>
      <c r="F1758" s="17">
        <v>16768500000000</v>
      </c>
      <c r="G1758" s="17">
        <v>16581500000000</v>
      </c>
      <c r="H1758" s="17">
        <v>16565100000000</v>
      </c>
      <c r="I1758" s="17">
        <v>16462700000000</v>
      </c>
      <c r="J1758" s="17">
        <v>16358500000000</v>
      </c>
      <c r="K1758" s="17">
        <v>16208900000000</v>
      </c>
      <c r="L1758" s="17">
        <v>16092100000000</v>
      </c>
      <c r="M1758" s="17">
        <v>15966700000000</v>
      </c>
      <c r="N1758" s="17">
        <v>15873600000000</v>
      </c>
      <c r="O1758" s="17">
        <v>15795500000000</v>
      </c>
      <c r="P1758" s="17">
        <v>15728900000000</v>
      </c>
      <c r="Q1758" s="17">
        <v>15667500000000</v>
      </c>
      <c r="R1758" s="17">
        <v>15599200000000</v>
      </c>
      <c r="S1758" s="17">
        <v>15533500000000</v>
      </c>
      <c r="T1758" s="17">
        <v>15462900000000</v>
      </c>
      <c r="U1758" s="17">
        <v>15392400000000</v>
      </c>
      <c r="V1758" s="17">
        <v>15326100000000</v>
      </c>
      <c r="W1758" s="17">
        <v>15271100000000</v>
      </c>
      <c r="X1758" s="17">
        <v>15217600000000</v>
      </c>
      <c r="Y1758" s="17">
        <v>15173200000000</v>
      </c>
      <c r="Z1758" s="17">
        <v>15128500000000</v>
      </c>
      <c r="AA1758" s="17">
        <v>15075000000000</v>
      </c>
      <c r="AB1758" s="17">
        <v>15024500000000</v>
      </c>
      <c r="AC1758" s="17">
        <v>14974800000000</v>
      </c>
      <c r="AD1758" s="17">
        <v>14929300000000</v>
      </c>
    </row>
    <row r="1759" spans="1:30" x14ac:dyDescent="0.25">
      <c r="A1759" t="s">
        <v>379</v>
      </c>
      <c r="B1759" t="s">
        <v>6622</v>
      </c>
      <c r="C1759" t="s">
        <v>610</v>
      </c>
      <c r="D1759" t="str">
        <f>A1759&amp;VLOOKUP("key_separator", Keys!$B:$C, 2, FALSE)&amp;B1759&amp;VLOOKUP("key_separator", Keys!$B:$C, 2, FALSE)&amp;C1759</f>
        <v>NH|LPG propane or butane|exports</v>
      </c>
      <c r="E1759" s="17">
        <v>0</v>
      </c>
      <c r="F1759" s="17">
        <v>0</v>
      </c>
      <c r="G1759" s="17">
        <v>0</v>
      </c>
      <c r="H1759" s="17">
        <v>0</v>
      </c>
      <c r="I1759" s="17">
        <v>0</v>
      </c>
      <c r="J1759" s="17">
        <v>0</v>
      </c>
      <c r="K1759" s="17">
        <v>0</v>
      </c>
      <c r="L1759" s="17">
        <v>0</v>
      </c>
      <c r="M1759" s="17">
        <v>0</v>
      </c>
      <c r="N1759" s="17">
        <v>0</v>
      </c>
      <c r="O1759" s="17">
        <v>0</v>
      </c>
      <c r="P1759" s="17">
        <v>0</v>
      </c>
      <c r="Q1759" s="17">
        <v>0</v>
      </c>
      <c r="R1759" s="17">
        <v>0</v>
      </c>
      <c r="S1759" s="17">
        <v>0</v>
      </c>
      <c r="T1759" s="17">
        <v>0</v>
      </c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0</v>
      </c>
      <c r="AA1759" s="17">
        <v>0</v>
      </c>
      <c r="AB1759" s="17">
        <v>0</v>
      </c>
      <c r="AC1759" s="17">
        <v>0</v>
      </c>
      <c r="AD1759" s="17">
        <v>0</v>
      </c>
    </row>
    <row r="1760" spans="1:30" x14ac:dyDescent="0.25">
      <c r="A1760" t="s">
        <v>379</v>
      </c>
      <c r="B1760" t="s">
        <v>6623</v>
      </c>
      <c r="C1760" t="s">
        <v>605</v>
      </c>
      <c r="D1760" t="str">
        <f>A1760&amp;VLOOKUP("key_separator", Keys!$B:$C, 2, FALSE)&amp;B1760&amp;VLOOKUP("key_separator", Keys!$B:$C, 2, FALSE)&amp;C1760</f>
        <v>NH|municipal solid waste|production</v>
      </c>
      <c r="E1760" s="17">
        <v>0</v>
      </c>
      <c r="F1760" s="17">
        <v>0</v>
      </c>
      <c r="G1760" s="17">
        <v>0</v>
      </c>
      <c r="H1760" s="17">
        <v>0</v>
      </c>
      <c r="I1760" s="17">
        <v>0</v>
      </c>
      <c r="J1760" s="17">
        <v>0</v>
      </c>
      <c r="K1760" s="17">
        <v>0</v>
      </c>
      <c r="L1760" s="17">
        <v>0</v>
      </c>
      <c r="M1760" s="17">
        <v>0</v>
      </c>
      <c r="N1760" s="17">
        <v>0</v>
      </c>
      <c r="O1760" s="17">
        <v>0</v>
      </c>
      <c r="P1760" s="17">
        <v>0</v>
      </c>
      <c r="Q1760" s="17">
        <v>0</v>
      </c>
      <c r="R1760" s="17">
        <v>0</v>
      </c>
      <c r="S1760" s="17">
        <v>0</v>
      </c>
      <c r="T1760" s="17">
        <v>0</v>
      </c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0</v>
      </c>
      <c r="AA1760" s="17">
        <v>0</v>
      </c>
      <c r="AB1760" s="17">
        <v>0</v>
      </c>
      <c r="AC1760" s="17">
        <v>0</v>
      </c>
      <c r="AD1760" s="17">
        <v>0</v>
      </c>
    </row>
    <row r="1761" spans="1:30" x14ac:dyDescent="0.25">
      <c r="A1761" t="s">
        <v>379</v>
      </c>
      <c r="B1761" t="s">
        <v>6623</v>
      </c>
      <c r="C1761" t="s">
        <v>608</v>
      </c>
      <c r="D1761" t="str">
        <f>A1761&amp;VLOOKUP("key_separator", Keys!$B:$C, 2, FALSE)&amp;B1761&amp;VLOOKUP("key_separator", Keys!$B:$C, 2, FALSE)&amp;C1761</f>
        <v>NH|municipal solid waste|imports</v>
      </c>
      <c r="E1761" s="17">
        <v>1884640000000</v>
      </c>
      <c r="F1761" s="17">
        <v>1539210000000</v>
      </c>
      <c r="G1761" s="17">
        <v>1539210000000</v>
      </c>
      <c r="H1761" s="17">
        <v>1539210000000</v>
      </c>
      <c r="I1761" s="17">
        <v>1539210000000</v>
      </c>
      <c r="J1761" s="17">
        <v>0</v>
      </c>
      <c r="K1761" s="17">
        <v>0</v>
      </c>
      <c r="L1761" s="17">
        <v>0</v>
      </c>
      <c r="M1761" s="17">
        <v>0</v>
      </c>
      <c r="N1761" s="17">
        <v>0</v>
      </c>
      <c r="O1761" s="17">
        <v>0</v>
      </c>
      <c r="P1761" s="17">
        <v>0</v>
      </c>
      <c r="Q1761" s="17">
        <v>0</v>
      </c>
      <c r="R1761" s="17">
        <v>0</v>
      </c>
      <c r="S1761" s="17">
        <v>0</v>
      </c>
      <c r="T1761" s="17">
        <v>0</v>
      </c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0</v>
      </c>
      <c r="AA1761" s="17">
        <v>0</v>
      </c>
      <c r="AB1761" s="17">
        <v>0</v>
      </c>
      <c r="AC1761" s="17">
        <v>0</v>
      </c>
      <c r="AD1761" s="17">
        <v>0</v>
      </c>
    </row>
    <row r="1762" spans="1:30" x14ac:dyDescent="0.25">
      <c r="A1762" t="s">
        <v>379</v>
      </c>
      <c r="B1762" t="s">
        <v>6623</v>
      </c>
      <c r="C1762" t="s">
        <v>610</v>
      </c>
      <c r="D1762" t="str">
        <f>A1762&amp;VLOOKUP("key_separator", Keys!$B:$C, 2, FALSE)&amp;B1762&amp;VLOOKUP("key_separator", Keys!$B:$C, 2, FALSE)&amp;C1762</f>
        <v>NH|municipal solid waste|exports</v>
      </c>
      <c r="E1762" s="17">
        <v>0</v>
      </c>
      <c r="F1762" s="17">
        <v>0</v>
      </c>
      <c r="G1762" s="17">
        <v>0</v>
      </c>
      <c r="H1762" s="17">
        <v>0</v>
      </c>
      <c r="I1762" s="17">
        <v>0</v>
      </c>
      <c r="J1762" s="17">
        <v>0</v>
      </c>
      <c r="K1762" s="17">
        <v>0</v>
      </c>
      <c r="L1762" s="17">
        <v>0</v>
      </c>
      <c r="M1762" s="17">
        <v>0</v>
      </c>
      <c r="N1762" s="17">
        <v>0</v>
      </c>
      <c r="O1762" s="17">
        <v>0</v>
      </c>
      <c r="P1762" s="17">
        <v>0</v>
      </c>
      <c r="Q1762" s="17">
        <v>0</v>
      </c>
      <c r="R1762" s="17">
        <v>0</v>
      </c>
      <c r="S1762" s="17">
        <v>0</v>
      </c>
      <c r="T1762" s="17">
        <v>0</v>
      </c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0</v>
      </c>
      <c r="AA1762" s="17">
        <v>0</v>
      </c>
      <c r="AB1762" s="17">
        <v>0</v>
      </c>
      <c r="AC1762" s="17">
        <v>0</v>
      </c>
      <c r="AD1762" s="17">
        <v>0</v>
      </c>
    </row>
    <row r="1763" spans="1:30" x14ac:dyDescent="0.25">
      <c r="A1763" t="s">
        <v>379</v>
      </c>
      <c r="B1763" t="s">
        <v>629</v>
      </c>
      <c r="C1763" t="s">
        <v>605</v>
      </c>
      <c r="D1763" t="str">
        <f>A1763&amp;VLOOKUP("key_separator", Keys!$B:$C, 2, FALSE)&amp;B1763&amp;VLOOKUP("key_separator", Keys!$B:$C, 2, FALSE)&amp;C1763</f>
        <v>NH|hydrogen|production</v>
      </c>
      <c r="E1763" s="17">
        <v>0</v>
      </c>
      <c r="F1763" s="17">
        <v>0</v>
      </c>
      <c r="G1763" s="17">
        <v>0</v>
      </c>
      <c r="H1763" s="17">
        <v>0</v>
      </c>
      <c r="I1763" s="17">
        <v>0</v>
      </c>
      <c r="J1763" s="17">
        <v>0</v>
      </c>
      <c r="K1763" s="17">
        <v>0</v>
      </c>
      <c r="L1763" s="17">
        <v>0</v>
      </c>
      <c r="M1763" s="17">
        <v>0</v>
      </c>
      <c r="N1763" s="17">
        <v>0</v>
      </c>
      <c r="O1763" s="17">
        <v>0</v>
      </c>
      <c r="P1763" s="17">
        <v>0</v>
      </c>
      <c r="Q1763" s="17">
        <v>0</v>
      </c>
      <c r="R1763" s="17">
        <v>0</v>
      </c>
      <c r="S1763" s="17">
        <v>0</v>
      </c>
      <c r="T1763" s="17">
        <v>0</v>
      </c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0</v>
      </c>
      <c r="AA1763" s="17">
        <v>0</v>
      </c>
      <c r="AB1763" s="17">
        <v>0</v>
      </c>
      <c r="AC1763" s="17">
        <v>0</v>
      </c>
      <c r="AD1763" s="17">
        <v>0</v>
      </c>
    </row>
    <row r="1764" spans="1:30" x14ac:dyDescent="0.25">
      <c r="A1764" t="s">
        <v>379</v>
      </c>
      <c r="B1764" t="s">
        <v>629</v>
      </c>
      <c r="C1764" t="s">
        <v>608</v>
      </c>
      <c r="D1764" t="str">
        <f>A1764&amp;VLOOKUP("key_separator", Keys!$B:$C, 2, FALSE)&amp;B1764&amp;VLOOKUP("key_separator", Keys!$B:$C, 2, FALSE)&amp;C1764</f>
        <v>NH|hydrogen|imports</v>
      </c>
      <c r="E1764" s="17">
        <v>0</v>
      </c>
      <c r="F1764" s="17">
        <v>0</v>
      </c>
      <c r="G1764" s="17">
        <v>0</v>
      </c>
      <c r="H1764" s="17">
        <v>402265000</v>
      </c>
      <c r="I1764" s="17">
        <v>1200890000</v>
      </c>
      <c r="J1764" s="17">
        <v>2802570000</v>
      </c>
      <c r="K1764" s="17">
        <v>4804730000</v>
      </c>
      <c r="L1764" s="17">
        <v>7220820000</v>
      </c>
      <c r="M1764" s="17">
        <v>10034600000</v>
      </c>
      <c r="N1764" s="17">
        <v>13277000000</v>
      </c>
      <c r="O1764" s="17">
        <v>17338000000</v>
      </c>
      <c r="P1764" s="17">
        <v>21422400000</v>
      </c>
      <c r="Q1764" s="17">
        <v>25948700000</v>
      </c>
      <c r="R1764" s="17">
        <v>30529200000</v>
      </c>
      <c r="S1764" s="17">
        <v>35138500000</v>
      </c>
      <c r="T1764" s="17">
        <v>40165900000</v>
      </c>
      <c r="U1764" s="17">
        <v>45099700000</v>
      </c>
      <c r="V1764" s="17">
        <v>50352200000</v>
      </c>
      <c r="W1764" s="17">
        <v>55377200000</v>
      </c>
      <c r="X1764" s="17">
        <v>60238100000</v>
      </c>
      <c r="Y1764" s="17">
        <v>64612900000</v>
      </c>
      <c r="Z1764" s="17">
        <v>68533300000</v>
      </c>
      <c r="AA1764" s="17">
        <v>72397000000</v>
      </c>
      <c r="AB1764" s="17">
        <v>76058100000</v>
      </c>
      <c r="AC1764" s="17">
        <v>79657400000</v>
      </c>
      <c r="AD1764" s="17">
        <v>82697300000</v>
      </c>
    </row>
    <row r="1765" spans="1:30" x14ac:dyDescent="0.25">
      <c r="A1765" t="s">
        <v>379</v>
      </c>
      <c r="B1765" t="s">
        <v>629</v>
      </c>
      <c r="C1765" t="s">
        <v>610</v>
      </c>
      <c r="D1765" t="str">
        <f>A1765&amp;VLOOKUP("key_separator", Keys!$B:$C, 2, FALSE)&amp;B1765&amp;VLOOKUP("key_separator", Keys!$B:$C, 2, FALSE)&amp;C1765</f>
        <v>NH|hydrogen|exports</v>
      </c>
      <c r="E1765" s="17">
        <v>0</v>
      </c>
      <c r="F1765" s="17">
        <v>0</v>
      </c>
      <c r="G1765" s="17">
        <v>0</v>
      </c>
      <c r="H1765" s="17">
        <v>0</v>
      </c>
      <c r="I1765" s="17">
        <v>0</v>
      </c>
      <c r="J1765" s="17">
        <v>0</v>
      </c>
      <c r="K1765" s="17">
        <v>0</v>
      </c>
      <c r="L1765" s="17">
        <v>0</v>
      </c>
      <c r="M1765" s="17">
        <v>0</v>
      </c>
      <c r="N1765" s="17">
        <v>0</v>
      </c>
      <c r="O1765" s="17">
        <v>0</v>
      </c>
      <c r="P1765" s="17">
        <v>0</v>
      </c>
      <c r="Q1765" s="17">
        <v>0</v>
      </c>
      <c r="R1765" s="17">
        <v>0</v>
      </c>
      <c r="S1765" s="17">
        <v>0</v>
      </c>
      <c r="T1765" s="17">
        <v>0</v>
      </c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0</v>
      </c>
      <c r="AA1765" s="17">
        <v>0</v>
      </c>
      <c r="AB1765" s="17">
        <v>0</v>
      </c>
      <c r="AC1765" s="17">
        <v>0</v>
      </c>
      <c r="AD1765" s="17">
        <v>0</v>
      </c>
    </row>
    <row r="1766" spans="1:30" x14ac:dyDescent="0.25">
      <c r="A1766" t="s">
        <v>382</v>
      </c>
      <c r="B1766" t="s">
        <v>6629</v>
      </c>
      <c r="C1766" t="s">
        <v>605</v>
      </c>
      <c r="D1766" t="str">
        <f>A1766&amp;VLOOKUP("key_separator", Keys!$B:$C, 2, FALSE)&amp;B1766&amp;VLOOKUP("key_separator", Keys!$B:$C, 2, FALSE)&amp;C1766</f>
        <v>NJ|electricity|production</v>
      </c>
      <c r="E1766" s="17">
        <v>0</v>
      </c>
      <c r="F1766" s="17">
        <v>0</v>
      </c>
      <c r="G1766" s="17">
        <v>0</v>
      </c>
      <c r="H1766" s="17">
        <v>0</v>
      </c>
      <c r="I1766" s="17">
        <v>0</v>
      </c>
      <c r="J1766" s="17">
        <v>0</v>
      </c>
      <c r="K1766" s="17">
        <v>0</v>
      </c>
      <c r="L1766" s="17">
        <v>0</v>
      </c>
      <c r="M1766" s="17">
        <v>0</v>
      </c>
      <c r="N1766" s="17">
        <v>0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7">
        <v>0</v>
      </c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0</v>
      </c>
      <c r="AA1766" s="17">
        <v>0</v>
      </c>
      <c r="AB1766" s="17">
        <v>0</v>
      </c>
      <c r="AC1766" s="17">
        <v>0</v>
      </c>
      <c r="AD1766" s="17">
        <v>0</v>
      </c>
    </row>
    <row r="1767" spans="1:30" x14ac:dyDescent="0.25">
      <c r="A1767" t="s">
        <v>382</v>
      </c>
      <c r="B1767" t="s">
        <v>6629</v>
      </c>
      <c r="C1767" t="s">
        <v>608</v>
      </c>
      <c r="D1767" t="str">
        <f>A1767&amp;VLOOKUP("key_separator", Keys!$B:$C, 2, FALSE)&amp;B1767&amp;VLOOKUP("key_separator", Keys!$B:$C, 2, FALSE)&amp;C1767</f>
        <v>NJ|electricity|imports</v>
      </c>
      <c r="E1767" s="17">
        <v>0</v>
      </c>
      <c r="F1767" s="17">
        <v>0</v>
      </c>
      <c r="G1767" s="17">
        <v>0</v>
      </c>
      <c r="H1767" s="17">
        <v>0</v>
      </c>
      <c r="I1767" s="17">
        <v>0</v>
      </c>
      <c r="J1767" s="17">
        <v>0</v>
      </c>
      <c r="K1767" s="17">
        <v>0</v>
      </c>
      <c r="L1767" s="17">
        <v>0</v>
      </c>
      <c r="M1767" s="17">
        <v>0</v>
      </c>
      <c r="N1767" s="17">
        <v>0</v>
      </c>
      <c r="O1767" s="17">
        <v>0</v>
      </c>
      <c r="P1767" s="17">
        <v>0</v>
      </c>
      <c r="Q1767" s="17">
        <v>0</v>
      </c>
      <c r="R1767" s="17">
        <v>0</v>
      </c>
      <c r="S1767" s="17">
        <v>0</v>
      </c>
      <c r="T1767" s="17">
        <v>0</v>
      </c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0</v>
      </c>
      <c r="AA1767" s="17">
        <v>0</v>
      </c>
      <c r="AB1767" s="17">
        <v>0</v>
      </c>
      <c r="AC1767" s="17">
        <v>0</v>
      </c>
      <c r="AD1767" s="17">
        <v>0</v>
      </c>
    </row>
    <row r="1768" spans="1:30" x14ac:dyDescent="0.25">
      <c r="A1768" t="s">
        <v>382</v>
      </c>
      <c r="B1768" t="s">
        <v>6629</v>
      </c>
      <c r="C1768" t="s">
        <v>610</v>
      </c>
      <c r="D1768" t="str">
        <f>A1768&amp;VLOOKUP("key_separator", Keys!$B:$C, 2, FALSE)&amp;B1768&amp;VLOOKUP("key_separator", Keys!$B:$C, 2, FALSE)&amp;C1768</f>
        <v>NJ|electricity|exports</v>
      </c>
      <c r="E1768" s="17">
        <v>0</v>
      </c>
      <c r="F1768" s="17">
        <v>0</v>
      </c>
      <c r="G1768" s="17">
        <v>0</v>
      </c>
      <c r="H1768" s="17">
        <v>0</v>
      </c>
      <c r="I1768" s="17">
        <v>0</v>
      </c>
      <c r="J1768" s="17">
        <v>0</v>
      </c>
      <c r="K1768" s="17">
        <v>0</v>
      </c>
      <c r="L1768" s="17">
        <v>0</v>
      </c>
      <c r="M1768" s="17">
        <v>0</v>
      </c>
      <c r="N1768" s="17">
        <v>0</v>
      </c>
      <c r="O1768" s="17">
        <v>0</v>
      </c>
      <c r="P1768" s="17">
        <v>0</v>
      </c>
      <c r="Q1768" s="17">
        <v>0</v>
      </c>
      <c r="R1768" s="17">
        <v>0</v>
      </c>
      <c r="S1768" s="17">
        <v>0</v>
      </c>
      <c r="T1768" s="17">
        <v>0</v>
      </c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0</v>
      </c>
      <c r="AB1768" s="17">
        <v>0</v>
      </c>
      <c r="AC1768" s="17">
        <v>0</v>
      </c>
      <c r="AD1768" s="17">
        <v>0</v>
      </c>
    </row>
    <row r="1769" spans="1:30" x14ac:dyDescent="0.25">
      <c r="A1769" t="s">
        <v>382</v>
      </c>
      <c r="B1769" t="s">
        <v>6610</v>
      </c>
      <c r="C1769" t="s">
        <v>605</v>
      </c>
      <c r="D1769" t="str">
        <f>A1769&amp;VLOOKUP("key_separator", Keys!$B:$C, 2, FALSE)&amp;B1769&amp;VLOOKUP("key_separator", Keys!$B:$C, 2, FALSE)&amp;C1769</f>
        <v>NJ|hard coal|production</v>
      </c>
      <c r="E1769" s="17">
        <v>0</v>
      </c>
      <c r="F1769" s="17">
        <v>0</v>
      </c>
      <c r="G1769" s="17">
        <v>0</v>
      </c>
      <c r="H1769" s="17">
        <v>0</v>
      </c>
      <c r="I1769" s="17">
        <v>0</v>
      </c>
      <c r="J1769" s="17">
        <v>0</v>
      </c>
      <c r="K1769" s="17">
        <v>0</v>
      </c>
      <c r="L1769" s="17">
        <v>0</v>
      </c>
      <c r="M1769" s="17">
        <v>0</v>
      </c>
      <c r="N1769" s="17">
        <v>0</v>
      </c>
      <c r="O1769" s="17">
        <v>0</v>
      </c>
      <c r="P1769" s="17">
        <v>0</v>
      </c>
      <c r="Q1769" s="17">
        <v>0</v>
      </c>
      <c r="R1769" s="17">
        <v>0</v>
      </c>
      <c r="S1769" s="17">
        <v>0</v>
      </c>
      <c r="T1769" s="17">
        <v>0</v>
      </c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0</v>
      </c>
      <c r="AA1769" s="17">
        <v>0</v>
      </c>
      <c r="AB1769" s="17">
        <v>0</v>
      </c>
      <c r="AC1769" s="17">
        <v>0</v>
      </c>
      <c r="AD1769" s="17">
        <v>0</v>
      </c>
    </row>
    <row r="1770" spans="1:30" x14ac:dyDescent="0.25">
      <c r="A1770" t="s">
        <v>382</v>
      </c>
      <c r="B1770" t="s">
        <v>6610</v>
      </c>
      <c r="C1770" t="s">
        <v>608</v>
      </c>
      <c r="D1770" t="str">
        <f>A1770&amp;VLOOKUP("key_separator", Keys!$B:$C, 2, FALSE)&amp;B1770&amp;VLOOKUP("key_separator", Keys!$B:$C, 2, FALSE)&amp;C1770</f>
        <v>NJ|hard coal|imports</v>
      </c>
      <c r="E1770" s="17">
        <v>0</v>
      </c>
      <c r="F1770" s="17">
        <v>0</v>
      </c>
      <c r="G1770" s="17">
        <v>0</v>
      </c>
      <c r="H1770" s="17">
        <v>0</v>
      </c>
      <c r="I1770" s="17">
        <v>0</v>
      </c>
      <c r="J1770" s="17">
        <v>0</v>
      </c>
      <c r="K1770" s="17">
        <v>0</v>
      </c>
      <c r="L1770" s="17">
        <v>0</v>
      </c>
      <c r="M1770" s="17">
        <v>0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7">
        <v>0</v>
      </c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0</v>
      </c>
      <c r="AB1770" s="17">
        <v>0</v>
      </c>
      <c r="AC1770" s="17">
        <v>0</v>
      </c>
      <c r="AD1770" s="17">
        <v>0</v>
      </c>
    </row>
    <row r="1771" spans="1:30" x14ac:dyDescent="0.25">
      <c r="A1771" t="s">
        <v>382</v>
      </c>
      <c r="B1771" t="s">
        <v>6610</v>
      </c>
      <c r="C1771" t="s">
        <v>610</v>
      </c>
      <c r="D1771" t="str">
        <f>A1771&amp;VLOOKUP("key_separator", Keys!$B:$C, 2, FALSE)&amp;B1771&amp;VLOOKUP("key_separator", Keys!$B:$C, 2, FALSE)&amp;C1771</f>
        <v>NJ|hard coal|exports</v>
      </c>
      <c r="E1771" s="17">
        <v>0</v>
      </c>
      <c r="F1771" s="17">
        <v>0</v>
      </c>
      <c r="G1771" s="17">
        <v>0</v>
      </c>
      <c r="H1771" s="17">
        <v>0</v>
      </c>
      <c r="I1771" s="17">
        <v>0</v>
      </c>
      <c r="J1771" s="17">
        <v>0</v>
      </c>
      <c r="K1771" s="17">
        <v>0</v>
      </c>
      <c r="L1771" s="17">
        <v>0</v>
      </c>
      <c r="M1771" s="17">
        <v>0</v>
      </c>
      <c r="N1771" s="17">
        <v>0</v>
      </c>
      <c r="O1771" s="17">
        <v>0</v>
      </c>
      <c r="P1771" s="17">
        <v>0</v>
      </c>
      <c r="Q1771" s="17">
        <v>0</v>
      </c>
      <c r="R1771" s="17">
        <v>0</v>
      </c>
      <c r="S1771" s="17">
        <v>0</v>
      </c>
      <c r="T1771" s="17">
        <v>0</v>
      </c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0</v>
      </c>
      <c r="AB1771" s="17">
        <v>0</v>
      </c>
      <c r="AC1771" s="17">
        <v>0</v>
      </c>
      <c r="AD1771" s="17">
        <v>0</v>
      </c>
    </row>
    <row r="1772" spans="1:30" x14ac:dyDescent="0.25">
      <c r="A1772" t="s">
        <v>382</v>
      </c>
      <c r="B1772" t="s">
        <v>6611</v>
      </c>
      <c r="C1772" t="s">
        <v>605</v>
      </c>
      <c r="D1772" t="str">
        <f>A1772&amp;VLOOKUP("key_separator", Keys!$B:$C, 2, FALSE)&amp;B1772&amp;VLOOKUP("key_separator", Keys!$B:$C, 2, FALSE)&amp;C1772</f>
        <v>NJ|natural gas|production</v>
      </c>
      <c r="E1772" s="17">
        <v>0</v>
      </c>
      <c r="F1772" s="17">
        <v>0</v>
      </c>
      <c r="G1772" s="17">
        <v>0</v>
      </c>
      <c r="H1772" s="17">
        <v>0</v>
      </c>
      <c r="I1772" s="17">
        <v>0</v>
      </c>
      <c r="J1772" s="17">
        <v>0</v>
      </c>
      <c r="K1772" s="17">
        <v>0</v>
      </c>
      <c r="L1772" s="17">
        <v>0</v>
      </c>
      <c r="M1772" s="17">
        <v>0</v>
      </c>
      <c r="N1772" s="17">
        <v>0</v>
      </c>
      <c r="O1772" s="17">
        <v>0</v>
      </c>
      <c r="P1772" s="17">
        <v>0</v>
      </c>
      <c r="Q1772" s="17">
        <v>0</v>
      </c>
      <c r="R1772" s="17">
        <v>0</v>
      </c>
      <c r="S1772" s="17">
        <v>0</v>
      </c>
      <c r="T1772" s="17">
        <v>0</v>
      </c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0</v>
      </c>
      <c r="AB1772" s="17">
        <v>0</v>
      </c>
      <c r="AC1772" s="17">
        <v>0</v>
      </c>
      <c r="AD1772" s="17">
        <v>0</v>
      </c>
    </row>
    <row r="1773" spans="1:30" x14ac:dyDescent="0.25">
      <c r="A1773" t="s">
        <v>382</v>
      </c>
      <c r="B1773" t="s">
        <v>6611</v>
      </c>
      <c r="C1773" t="s">
        <v>608</v>
      </c>
      <c r="D1773" t="str">
        <f>A1773&amp;VLOOKUP("key_separator", Keys!$B:$C, 2, FALSE)&amp;B1773&amp;VLOOKUP("key_separator", Keys!$B:$C, 2, FALSE)&amp;C1773</f>
        <v>NJ|natural gas|imports</v>
      </c>
      <c r="E1773" s="17">
        <v>1460280000000000</v>
      </c>
      <c r="F1773" s="17">
        <v>1455910000000000</v>
      </c>
      <c r="G1773" s="17">
        <v>1457750000000000</v>
      </c>
      <c r="H1773" s="17">
        <v>1499120000000000</v>
      </c>
      <c r="I1773" s="17">
        <v>1538550000000000</v>
      </c>
      <c r="J1773" s="17">
        <v>1589800000000000</v>
      </c>
      <c r="K1773" s="17">
        <v>1629860000000000</v>
      </c>
      <c r="L1773" s="17">
        <v>1677790000000000</v>
      </c>
      <c r="M1773" s="17">
        <v>1718550000000000</v>
      </c>
      <c r="N1773" s="17">
        <v>1756620000000000</v>
      </c>
      <c r="O1773" s="17">
        <v>1786470000000000</v>
      </c>
      <c r="P1773" s="17">
        <v>1812720000000000</v>
      </c>
      <c r="Q1773" s="17">
        <v>1831860000000000</v>
      </c>
      <c r="R1773" s="17">
        <v>1843070000000000</v>
      </c>
      <c r="S1773" s="17">
        <v>1851800000000000</v>
      </c>
      <c r="T1773" s="17">
        <v>1862150000000000</v>
      </c>
      <c r="U1773" s="17">
        <v>1868790000000000</v>
      </c>
      <c r="V1773" s="17">
        <v>1878920000000000</v>
      </c>
      <c r="W1773" s="17">
        <v>1887460000000000</v>
      </c>
      <c r="X1773" s="17">
        <v>1883340000000000</v>
      </c>
      <c r="Y1773" s="17">
        <v>1888810000000000</v>
      </c>
      <c r="Z1773" s="17">
        <v>1913160000000000</v>
      </c>
      <c r="AA1773" s="17">
        <v>1925100000000000</v>
      </c>
      <c r="AB1773" s="17">
        <v>1935770000000000</v>
      </c>
      <c r="AC1773" s="17">
        <v>1934700000000000</v>
      </c>
      <c r="AD1773" s="17">
        <v>1934590000000000</v>
      </c>
    </row>
    <row r="1774" spans="1:30" x14ac:dyDescent="0.25">
      <c r="A1774" t="s">
        <v>382</v>
      </c>
      <c r="B1774" t="s">
        <v>6611</v>
      </c>
      <c r="C1774" t="s">
        <v>610</v>
      </c>
      <c r="D1774" t="str">
        <f>A1774&amp;VLOOKUP("key_separator", Keys!$B:$C, 2, FALSE)&amp;B1774&amp;VLOOKUP("key_separator", Keys!$B:$C, 2, FALSE)&amp;C1774</f>
        <v>NJ|natural gas|exports</v>
      </c>
      <c r="E1774" s="17">
        <v>789327000000000</v>
      </c>
      <c r="F1774" s="17">
        <v>791779000000000</v>
      </c>
      <c r="G1774" s="17">
        <v>790481000000000</v>
      </c>
      <c r="H1774" s="17">
        <v>830284000000000</v>
      </c>
      <c r="I1774" s="17">
        <v>871132000000000</v>
      </c>
      <c r="J1774" s="17">
        <v>922917000000000</v>
      </c>
      <c r="K1774" s="17">
        <v>968285000000000</v>
      </c>
      <c r="L1774" s="17">
        <v>1020760000000000</v>
      </c>
      <c r="M1774" s="17">
        <v>1064360000000000</v>
      </c>
      <c r="N1774" s="17">
        <v>1104110000000000</v>
      </c>
      <c r="O1774" s="17">
        <v>1135780000000000</v>
      </c>
      <c r="P1774" s="17">
        <v>1168980000000000</v>
      </c>
      <c r="Q1774" s="17">
        <v>1194780000000000</v>
      </c>
      <c r="R1774" s="17">
        <v>1215580000000000</v>
      </c>
      <c r="S1774" s="17">
        <v>1234550000000000</v>
      </c>
      <c r="T1774" s="17">
        <v>1255380000000000</v>
      </c>
      <c r="U1774" s="17">
        <v>1272690000000000</v>
      </c>
      <c r="V1774" s="17">
        <v>1295960000000000</v>
      </c>
      <c r="W1774" s="17">
        <v>1316700000000000</v>
      </c>
      <c r="X1774" s="17">
        <v>1325060000000000</v>
      </c>
      <c r="Y1774" s="17">
        <v>1341980000000000</v>
      </c>
      <c r="Z1774" s="17">
        <v>1375970000000000</v>
      </c>
      <c r="AA1774" s="17">
        <v>1397160000000000</v>
      </c>
      <c r="AB1774" s="17">
        <v>1414480000000000</v>
      </c>
      <c r="AC1774" s="17">
        <v>1418690000000000</v>
      </c>
      <c r="AD1774" s="17">
        <v>1422700000000000</v>
      </c>
    </row>
    <row r="1775" spans="1:30" x14ac:dyDescent="0.25">
      <c r="A1775" t="s">
        <v>382</v>
      </c>
      <c r="B1775" t="s">
        <v>626</v>
      </c>
      <c r="C1775" t="s">
        <v>605</v>
      </c>
      <c r="D1775" t="str">
        <f>A1775&amp;VLOOKUP("key_separator", Keys!$B:$C, 2, FALSE)&amp;B1775&amp;VLOOKUP("key_separator", Keys!$B:$C, 2, FALSE)&amp;C1775</f>
        <v>NJ|nuclear|production</v>
      </c>
      <c r="E1775" s="17">
        <v>0</v>
      </c>
      <c r="F1775" s="17">
        <v>0</v>
      </c>
      <c r="G1775" s="17">
        <v>0</v>
      </c>
      <c r="H1775" s="17">
        <v>0</v>
      </c>
      <c r="I1775" s="17">
        <v>0</v>
      </c>
      <c r="J1775" s="17">
        <v>0</v>
      </c>
      <c r="K1775" s="17">
        <v>0</v>
      </c>
      <c r="L1775" s="17">
        <v>0</v>
      </c>
      <c r="M1775" s="17">
        <v>0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7">
        <v>0</v>
      </c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0</v>
      </c>
      <c r="AA1775" s="17">
        <v>0</v>
      </c>
      <c r="AB1775" s="17">
        <v>0</v>
      </c>
      <c r="AC1775" s="17">
        <v>0</v>
      </c>
      <c r="AD1775" s="17">
        <v>0</v>
      </c>
    </row>
    <row r="1776" spans="1:30" x14ac:dyDescent="0.25">
      <c r="A1776" t="s">
        <v>382</v>
      </c>
      <c r="B1776" t="s">
        <v>626</v>
      </c>
      <c r="C1776" t="s">
        <v>608</v>
      </c>
      <c r="D1776" t="str">
        <f>A1776&amp;VLOOKUP("key_separator", Keys!$B:$C, 2, FALSE)&amp;B1776&amp;VLOOKUP("key_separator", Keys!$B:$C, 2, FALSE)&amp;C1776</f>
        <v>NJ|nuclear|imports</v>
      </c>
      <c r="E1776" s="17">
        <v>291534000000000</v>
      </c>
      <c r="F1776" s="17">
        <v>290370000000000</v>
      </c>
      <c r="G1776" s="17">
        <v>290370000000000</v>
      </c>
      <c r="H1776" s="17">
        <v>290370000000000</v>
      </c>
      <c r="I1776" s="17">
        <v>290370000000000</v>
      </c>
      <c r="J1776" s="17">
        <v>290370000000000</v>
      </c>
      <c r="K1776" s="17">
        <v>290370000000000</v>
      </c>
      <c r="L1776" s="17">
        <v>290370000000000</v>
      </c>
      <c r="M1776" s="17">
        <v>290370000000000</v>
      </c>
      <c r="N1776" s="17">
        <v>290370000000000</v>
      </c>
      <c r="O1776" s="17">
        <v>290370000000000</v>
      </c>
      <c r="P1776" s="17">
        <v>290370000000000</v>
      </c>
      <c r="Q1776" s="17">
        <v>290370000000000</v>
      </c>
      <c r="R1776" s="17">
        <v>290370000000000</v>
      </c>
      <c r="S1776" s="17">
        <v>290370000000000</v>
      </c>
      <c r="T1776" s="17">
        <v>290370000000000</v>
      </c>
      <c r="U1776" s="17">
        <v>290370000000000</v>
      </c>
      <c r="V1776" s="17">
        <v>290370000000000</v>
      </c>
      <c r="W1776" s="17">
        <v>290370000000000</v>
      </c>
      <c r="X1776" s="17">
        <v>290370000000000</v>
      </c>
      <c r="Y1776" s="17">
        <v>290370000000000</v>
      </c>
      <c r="Z1776" s="17">
        <v>290370000000000</v>
      </c>
      <c r="AA1776" s="17">
        <v>290370000000000</v>
      </c>
      <c r="AB1776" s="17">
        <v>290370000000000</v>
      </c>
      <c r="AC1776" s="17">
        <v>290370000000000</v>
      </c>
      <c r="AD1776" s="17">
        <v>290370000000000</v>
      </c>
    </row>
    <row r="1777" spans="1:30" x14ac:dyDescent="0.25">
      <c r="A1777" t="s">
        <v>382</v>
      </c>
      <c r="B1777" t="s">
        <v>626</v>
      </c>
      <c r="C1777" t="s">
        <v>610</v>
      </c>
      <c r="D1777" t="str">
        <f>A1777&amp;VLOOKUP("key_separator", Keys!$B:$C, 2, FALSE)&amp;B1777&amp;VLOOKUP("key_separator", Keys!$B:$C, 2, FALSE)&amp;C1777</f>
        <v>NJ|nuclear|exports</v>
      </c>
      <c r="E1777" s="17">
        <v>0</v>
      </c>
      <c r="F1777" s="17">
        <v>0</v>
      </c>
      <c r="G1777" s="17">
        <v>0</v>
      </c>
      <c r="H1777" s="17">
        <v>0</v>
      </c>
      <c r="I1777" s="17">
        <v>0</v>
      </c>
      <c r="J1777" s="17">
        <v>0</v>
      </c>
      <c r="K1777" s="17">
        <v>0</v>
      </c>
      <c r="L1777" s="17">
        <v>0</v>
      </c>
      <c r="M1777" s="17">
        <v>0</v>
      </c>
      <c r="N1777" s="17">
        <v>0</v>
      </c>
      <c r="O1777" s="17">
        <v>0</v>
      </c>
      <c r="P1777" s="17">
        <v>0</v>
      </c>
      <c r="Q1777" s="17">
        <v>0</v>
      </c>
      <c r="R1777" s="17">
        <v>0</v>
      </c>
      <c r="S1777" s="17">
        <v>0</v>
      </c>
      <c r="T1777" s="17">
        <v>0</v>
      </c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0</v>
      </c>
      <c r="AA1777" s="17">
        <v>0</v>
      </c>
      <c r="AB1777" s="17">
        <v>0</v>
      </c>
      <c r="AC1777" s="17">
        <v>0</v>
      </c>
      <c r="AD1777" s="17">
        <v>0</v>
      </c>
    </row>
    <row r="1778" spans="1:30" x14ac:dyDescent="0.25">
      <c r="A1778" t="s">
        <v>382</v>
      </c>
      <c r="B1778" t="s">
        <v>6630</v>
      </c>
      <c r="C1778" t="s">
        <v>605</v>
      </c>
      <c r="D1778" t="str">
        <f>A1778&amp;VLOOKUP("key_separator", Keys!$B:$C, 2, FALSE)&amp;B1778&amp;VLOOKUP("key_separator", Keys!$B:$C, 2, FALSE)&amp;C1778</f>
        <v>NJ|hydro|production</v>
      </c>
      <c r="E1778" s="17">
        <v>0</v>
      </c>
      <c r="F1778" s="17">
        <v>0</v>
      </c>
      <c r="G1778" s="17">
        <v>0</v>
      </c>
      <c r="H1778" s="17">
        <v>0</v>
      </c>
      <c r="I1778" s="17">
        <v>0</v>
      </c>
      <c r="J1778" s="17">
        <v>0</v>
      </c>
      <c r="K1778" s="17">
        <v>0</v>
      </c>
      <c r="L1778" s="17">
        <v>0</v>
      </c>
      <c r="M1778" s="17">
        <v>0</v>
      </c>
      <c r="N1778" s="17">
        <v>0</v>
      </c>
      <c r="O1778" s="17">
        <v>0</v>
      </c>
      <c r="P1778" s="17">
        <v>0</v>
      </c>
      <c r="Q1778" s="17">
        <v>0</v>
      </c>
      <c r="R1778" s="17">
        <v>0</v>
      </c>
      <c r="S1778" s="17">
        <v>0</v>
      </c>
      <c r="T1778" s="17">
        <v>0</v>
      </c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0</v>
      </c>
      <c r="AB1778" s="17">
        <v>0</v>
      </c>
      <c r="AC1778" s="17">
        <v>0</v>
      </c>
      <c r="AD1778" s="17">
        <v>0</v>
      </c>
    </row>
    <row r="1779" spans="1:30" x14ac:dyDescent="0.25">
      <c r="A1779" t="s">
        <v>382</v>
      </c>
      <c r="B1779" t="s">
        <v>6630</v>
      </c>
      <c r="C1779" t="s">
        <v>608</v>
      </c>
      <c r="D1779" t="str">
        <f>A1779&amp;VLOOKUP("key_separator", Keys!$B:$C, 2, FALSE)&amp;B1779&amp;VLOOKUP("key_separator", Keys!$B:$C, 2, FALSE)&amp;C1779</f>
        <v>NJ|hydro|imports</v>
      </c>
      <c r="E1779" s="17">
        <v>0</v>
      </c>
      <c r="F1779" s="17">
        <v>0</v>
      </c>
      <c r="G1779" s="17">
        <v>0</v>
      </c>
      <c r="H1779" s="17">
        <v>0</v>
      </c>
      <c r="I1779" s="17">
        <v>0</v>
      </c>
      <c r="J1779" s="17">
        <v>0</v>
      </c>
      <c r="K1779" s="17">
        <v>0</v>
      </c>
      <c r="L1779" s="17">
        <v>0</v>
      </c>
      <c r="M1779" s="17">
        <v>0</v>
      </c>
      <c r="N1779" s="17">
        <v>0</v>
      </c>
      <c r="O1779" s="17">
        <v>0</v>
      </c>
      <c r="P1779" s="17">
        <v>0</v>
      </c>
      <c r="Q1779" s="17">
        <v>0</v>
      </c>
      <c r="R1779" s="17">
        <v>0</v>
      </c>
      <c r="S1779" s="17">
        <v>0</v>
      </c>
      <c r="T1779" s="17">
        <v>0</v>
      </c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0</v>
      </c>
      <c r="AB1779" s="17">
        <v>0</v>
      </c>
      <c r="AC1779" s="17">
        <v>0</v>
      </c>
      <c r="AD1779" s="17">
        <v>0</v>
      </c>
    </row>
    <row r="1780" spans="1:30" x14ac:dyDescent="0.25">
      <c r="A1780" t="s">
        <v>382</v>
      </c>
      <c r="B1780" t="s">
        <v>6630</v>
      </c>
      <c r="C1780" t="s">
        <v>610</v>
      </c>
      <c r="D1780" t="str">
        <f>A1780&amp;VLOOKUP("key_separator", Keys!$B:$C, 2, FALSE)&amp;B1780&amp;VLOOKUP("key_separator", Keys!$B:$C, 2, FALSE)&amp;C1780</f>
        <v>NJ|hydro|exports</v>
      </c>
      <c r="E1780" s="17">
        <v>0</v>
      </c>
      <c r="F1780" s="17">
        <v>0</v>
      </c>
      <c r="G1780" s="17">
        <v>0</v>
      </c>
      <c r="H1780" s="17">
        <v>0</v>
      </c>
      <c r="I1780" s="17">
        <v>0</v>
      </c>
      <c r="J1780" s="17">
        <v>0</v>
      </c>
      <c r="K1780" s="17">
        <v>0</v>
      </c>
      <c r="L1780" s="17">
        <v>0</v>
      </c>
      <c r="M1780" s="17">
        <v>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7">
        <v>0</v>
      </c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0</v>
      </c>
      <c r="AB1780" s="17">
        <v>0</v>
      </c>
      <c r="AC1780" s="17">
        <v>0</v>
      </c>
      <c r="AD1780" s="17">
        <v>0</v>
      </c>
    </row>
    <row r="1781" spans="1:30" x14ac:dyDescent="0.25">
      <c r="A1781" t="s">
        <v>382</v>
      </c>
      <c r="B1781" t="s">
        <v>6631</v>
      </c>
      <c r="C1781" t="s">
        <v>605</v>
      </c>
      <c r="D1781" t="str">
        <f>A1781&amp;VLOOKUP("key_separator", Keys!$B:$C, 2, FALSE)&amp;B1781&amp;VLOOKUP("key_separator", Keys!$B:$C, 2, FALSE)&amp;C1781</f>
        <v>NJ|wind|production</v>
      </c>
      <c r="E1781" s="17">
        <v>0</v>
      </c>
      <c r="F1781" s="17">
        <v>0</v>
      </c>
      <c r="G1781" s="17">
        <v>0</v>
      </c>
      <c r="H1781" s="17">
        <v>0</v>
      </c>
      <c r="I1781" s="17">
        <v>0</v>
      </c>
      <c r="J1781" s="17">
        <v>0</v>
      </c>
      <c r="K1781" s="17">
        <v>0</v>
      </c>
      <c r="L1781" s="17">
        <v>0</v>
      </c>
      <c r="M1781" s="17">
        <v>0</v>
      </c>
      <c r="N1781" s="17">
        <v>0</v>
      </c>
      <c r="O1781" s="17">
        <v>0</v>
      </c>
      <c r="P1781" s="17">
        <v>0</v>
      </c>
      <c r="Q1781" s="17">
        <v>0</v>
      </c>
      <c r="R1781" s="17">
        <v>0</v>
      </c>
      <c r="S1781" s="17">
        <v>0</v>
      </c>
      <c r="T1781" s="17">
        <v>0</v>
      </c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0</v>
      </c>
      <c r="AA1781" s="17">
        <v>0</v>
      </c>
      <c r="AB1781" s="17">
        <v>0</v>
      </c>
      <c r="AC1781" s="17">
        <v>0</v>
      </c>
      <c r="AD1781" s="17">
        <v>0</v>
      </c>
    </row>
    <row r="1782" spans="1:30" x14ac:dyDescent="0.25">
      <c r="A1782" t="s">
        <v>382</v>
      </c>
      <c r="B1782" t="s">
        <v>6631</v>
      </c>
      <c r="C1782" t="s">
        <v>608</v>
      </c>
      <c r="D1782" t="str">
        <f>A1782&amp;VLOOKUP("key_separator", Keys!$B:$C, 2, FALSE)&amp;B1782&amp;VLOOKUP("key_separator", Keys!$B:$C, 2, FALSE)&amp;C1782</f>
        <v>NJ|wind|imports</v>
      </c>
      <c r="E1782" s="17">
        <v>0</v>
      </c>
      <c r="F1782" s="17">
        <v>0</v>
      </c>
      <c r="G1782" s="17">
        <v>0</v>
      </c>
      <c r="H1782" s="17">
        <v>0</v>
      </c>
      <c r="I1782" s="17">
        <v>0</v>
      </c>
      <c r="J1782" s="17">
        <v>0</v>
      </c>
      <c r="K1782" s="17">
        <v>0</v>
      </c>
      <c r="L1782" s="17">
        <v>0</v>
      </c>
      <c r="M1782" s="17">
        <v>0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7">
        <v>0</v>
      </c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0</v>
      </c>
      <c r="AB1782" s="17">
        <v>0</v>
      </c>
      <c r="AC1782" s="17">
        <v>0</v>
      </c>
      <c r="AD1782" s="17">
        <v>0</v>
      </c>
    </row>
    <row r="1783" spans="1:30" x14ac:dyDescent="0.25">
      <c r="A1783" t="s">
        <v>382</v>
      </c>
      <c r="B1783" t="s">
        <v>6631</v>
      </c>
      <c r="C1783" t="s">
        <v>610</v>
      </c>
      <c r="D1783" t="str">
        <f>A1783&amp;VLOOKUP("key_separator", Keys!$B:$C, 2, FALSE)&amp;B1783&amp;VLOOKUP("key_separator", Keys!$B:$C, 2, FALSE)&amp;C1783</f>
        <v>NJ|wind|exports</v>
      </c>
      <c r="E1783" s="17">
        <v>0</v>
      </c>
      <c r="F1783" s="17">
        <v>0</v>
      </c>
      <c r="G1783" s="17">
        <v>0</v>
      </c>
      <c r="H1783" s="17">
        <v>0</v>
      </c>
      <c r="I1783" s="17">
        <v>0</v>
      </c>
      <c r="J1783" s="17">
        <v>0</v>
      </c>
      <c r="K1783" s="17">
        <v>0</v>
      </c>
      <c r="L1783" s="17">
        <v>0</v>
      </c>
      <c r="M1783" s="17">
        <v>0</v>
      </c>
      <c r="N1783" s="17">
        <v>0</v>
      </c>
      <c r="O1783" s="17">
        <v>0</v>
      </c>
      <c r="P1783" s="17">
        <v>0</v>
      </c>
      <c r="Q1783" s="17">
        <v>0</v>
      </c>
      <c r="R1783" s="17">
        <v>0</v>
      </c>
      <c r="S1783" s="17">
        <v>0</v>
      </c>
      <c r="T1783" s="17">
        <v>0</v>
      </c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0</v>
      </c>
      <c r="AA1783" s="17">
        <v>0</v>
      </c>
      <c r="AB1783" s="17">
        <v>0</v>
      </c>
      <c r="AC1783" s="17">
        <v>0</v>
      </c>
      <c r="AD1783" s="17">
        <v>0</v>
      </c>
    </row>
    <row r="1784" spans="1:30" x14ac:dyDescent="0.25">
      <c r="A1784" t="s">
        <v>382</v>
      </c>
      <c r="B1784" t="s">
        <v>6632</v>
      </c>
      <c r="C1784" t="s">
        <v>605</v>
      </c>
      <c r="D1784" t="str">
        <f>A1784&amp;VLOOKUP("key_separator", Keys!$B:$C, 2, FALSE)&amp;B1784&amp;VLOOKUP("key_separator", Keys!$B:$C, 2, FALSE)&amp;C1784</f>
        <v>NJ|solar|production</v>
      </c>
      <c r="E1784" s="17">
        <v>0</v>
      </c>
      <c r="F1784" s="17">
        <v>0</v>
      </c>
      <c r="G1784" s="17">
        <v>0</v>
      </c>
      <c r="H1784" s="17">
        <v>0</v>
      </c>
      <c r="I1784" s="17">
        <v>0</v>
      </c>
      <c r="J1784" s="17">
        <v>0</v>
      </c>
      <c r="K1784" s="17">
        <v>0</v>
      </c>
      <c r="L1784" s="17">
        <v>0</v>
      </c>
      <c r="M1784" s="17">
        <v>0</v>
      </c>
      <c r="N1784" s="17">
        <v>0</v>
      </c>
      <c r="O1784" s="17">
        <v>0</v>
      </c>
      <c r="P1784" s="17">
        <v>0</v>
      </c>
      <c r="Q1784" s="17">
        <v>0</v>
      </c>
      <c r="R1784" s="17">
        <v>0</v>
      </c>
      <c r="S1784" s="17">
        <v>0</v>
      </c>
      <c r="T1784" s="17">
        <v>0</v>
      </c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0</v>
      </c>
      <c r="AA1784" s="17">
        <v>0</v>
      </c>
      <c r="AB1784" s="17">
        <v>0</v>
      </c>
      <c r="AC1784" s="17">
        <v>0</v>
      </c>
      <c r="AD1784" s="17">
        <v>0</v>
      </c>
    </row>
    <row r="1785" spans="1:30" x14ac:dyDescent="0.25">
      <c r="A1785" t="s">
        <v>382</v>
      </c>
      <c r="B1785" t="s">
        <v>6632</v>
      </c>
      <c r="C1785" t="s">
        <v>608</v>
      </c>
      <c r="D1785" t="str">
        <f>A1785&amp;VLOOKUP("key_separator", Keys!$B:$C, 2, FALSE)&amp;B1785&amp;VLOOKUP("key_separator", Keys!$B:$C, 2, FALSE)&amp;C1785</f>
        <v>NJ|solar|imports</v>
      </c>
      <c r="E1785" s="17">
        <v>0</v>
      </c>
      <c r="F1785" s="17">
        <v>0</v>
      </c>
      <c r="G1785" s="17">
        <v>0</v>
      </c>
      <c r="H1785" s="17">
        <v>0</v>
      </c>
      <c r="I1785" s="17">
        <v>0</v>
      </c>
      <c r="J1785" s="17">
        <v>0</v>
      </c>
      <c r="K1785" s="17">
        <v>0</v>
      </c>
      <c r="L1785" s="17">
        <v>0</v>
      </c>
      <c r="M1785" s="17">
        <v>0</v>
      </c>
      <c r="N1785" s="17">
        <v>0</v>
      </c>
      <c r="O1785" s="17">
        <v>0</v>
      </c>
      <c r="P1785" s="17">
        <v>0</v>
      </c>
      <c r="Q1785" s="17">
        <v>0</v>
      </c>
      <c r="R1785" s="17">
        <v>0</v>
      </c>
      <c r="S1785" s="17">
        <v>0</v>
      </c>
      <c r="T1785" s="17">
        <v>0</v>
      </c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0</v>
      </c>
      <c r="AA1785" s="17">
        <v>0</v>
      </c>
      <c r="AB1785" s="17">
        <v>0</v>
      </c>
      <c r="AC1785" s="17">
        <v>0</v>
      </c>
      <c r="AD1785" s="17">
        <v>0</v>
      </c>
    </row>
    <row r="1786" spans="1:30" x14ac:dyDescent="0.25">
      <c r="A1786" t="s">
        <v>382</v>
      </c>
      <c r="B1786" t="s">
        <v>6632</v>
      </c>
      <c r="C1786" t="s">
        <v>610</v>
      </c>
      <c r="D1786" t="str">
        <f>A1786&amp;VLOOKUP("key_separator", Keys!$B:$C, 2, FALSE)&amp;B1786&amp;VLOOKUP("key_separator", Keys!$B:$C, 2, FALSE)&amp;C1786</f>
        <v>NJ|solar|exports</v>
      </c>
      <c r="E1786" s="17">
        <v>0</v>
      </c>
      <c r="F1786" s="17">
        <v>0</v>
      </c>
      <c r="G1786" s="17">
        <v>0</v>
      </c>
      <c r="H1786" s="17">
        <v>0</v>
      </c>
      <c r="I1786" s="17">
        <v>0</v>
      </c>
      <c r="J1786" s="17">
        <v>0</v>
      </c>
      <c r="K1786" s="17">
        <v>0</v>
      </c>
      <c r="L1786" s="17">
        <v>0</v>
      </c>
      <c r="M1786" s="17">
        <v>0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7">
        <v>0</v>
      </c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0</v>
      </c>
      <c r="AA1786" s="17">
        <v>0</v>
      </c>
      <c r="AB1786" s="17">
        <v>0</v>
      </c>
      <c r="AC1786" s="17">
        <v>0</v>
      </c>
      <c r="AD1786" s="17">
        <v>0</v>
      </c>
    </row>
    <row r="1787" spans="1:30" x14ac:dyDescent="0.25">
      <c r="A1787" t="s">
        <v>382</v>
      </c>
      <c r="B1787" t="s">
        <v>6615</v>
      </c>
      <c r="C1787" t="s">
        <v>605</v>
      </c>
      <c r="D1787" t="str">
        <f>A1787&amp;VLOOKUP("key_separator", Keys!$B:$C, 2, FALSE)&amp;B1787&amp;VLOOKUP("key_separator", Keys!$B:$C, 2, FALSE)&amp;C1787</f>
        <v>NJ|biomass|production</v>
      </c>
      <c r="E1787" s="17">
        <v>0</v>
      </c>
      <c r="F1787" s="17">
        <v>0</v>
      </c>
      <c r="G1787" s="17">
        <v>0</v>
      </c>
      <c r="H1787" s="17">
        <v>0</v>
      </c>
      <c r="I1787" s="17">
        <v>0</v>
      </c>
      <c r="J1787" s="17">
        <v>0</v>
      </c>
      <c r="K1787" s="17">
        <v>0</v>
      </c>
      <c r="L1787" s="17">
        <v>0</v>
      </c>
      <c r="M1787" s="17">
        <v>0</v>
      </c>
      <c r="N1787" s="17">
        <v>0</v>
      </c>
      <c r="O1787" s="17">
        <v>0</v>
      </c>
      <c r="P1787" s="17">
        <v>0</v>
      </c>
      <c r="Q1787" s="17">
        <v>0</v>
      </c>
      <c r="R1787" s="17">
        <v>0</v>
      </c>
      <c r="S1787" s="17">
        <v>0</v>
      </c>
      <c r="T1787" s="17">
        <v>0</v>
      </c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0</v>
      </c>
      <c r="AB1787" s="17">
        <v>0</v>
      </c>
      <c r="AC1787" s="17">
        <v>0</v>
      </c>
      <c r="AD1787" s="17">
        <v>0</v>
      </c>
    </row>
    <row r="1788" spans="1:30" x14ac:dyDescent="0.25">
      <c r="A1788" t="s">
        <v>382</v>
      </c>
      <c r="B1788" t="s">
        <v>6615</v>
      </c>
      <c r="C1788" t="s">
        <v>608</v>
      </c>
      <c r="D1788" t="str">
        <f>A1788&amp;VLOOKUP("key_separator", Keys!$B:$C, 2, FALSE)&amp;B1788&amp;VLOOKUP("key_separator", Keys!$B:$C, 2, FALSE)&amp;C1788</f>
        <v>NJ|biomass|imports</v>
      </c>
      <c r="E1788" s="17">
        <v>17251400000000</v>
      </c>
      <c r="F1788" s="17">
        <v>16673000000000</v>
      </c>
      <c r="G1788" s="17">
        <v>16511100000000</v>
      </c>
      <c r="H1788" s="17">
        <v>16430100000000</v>
      </c>
      <c r="I1788" s="17">
        <v>16284700000000</v>
      </c>
      <c r="J1788" s="17">
        <v>16087400000000</v>
      </c>
      <c r="K1788" s="17">
        <v>15902200000000</v>
      </c>
      <c r="L1788" s="17">
        <v>15728300000000</v>
      </c>
      <c r="M1788" s="17">
        <v>15565900000000</v>
      </c>
      <c r="N1788" s="17">
        <v>15400200000000</v>
      </c>
      <c r="O1788" s="17">
        <v>15242600000000</v>
      </c>
      <c r="P1788" s="17">
        <v>15077900000000</v>
      </c>
      <c r="Q1788" s="17">
        <v>14913300000000</v>
      </c>
      <c r="R1788" s="17">
        <v>14750600000000</v>
      </c>
      <c r="S1788" s="17">
        <v>14582500000000</v>
      </c>
      <c r="T1788" s="17">
        <v>14454100000000</v>
      </c>
      <c r="U1788" s="17">
        <v>14281500000000</v>
      </c>
      <c r="V1788" s="17">
        <v>14159500000000</v>
      </c>
      <c r="W1788" s="17">
        <v>13997600000000</v>
      </c>
      <c r="X1788" s="17">
        <v>13839900000000</v>
      </c>
      <c r="Y1788" s="17">
        <v>13754600000000</v>
      </c>
      <c r="Z1788" s="17">
        <v>13693600000000</v>
      </c>
      <c r="AA1788" s="17">
        <v>13638600000000</v>
      </c>
      <c r="AB1788" s="17">
        <v>13587700000000</v>
      </c>
      <c r="AC1788" s="17">
        <v>13541500000000</v>
      </c>
      <c r="AD1788" s="17">
        <v>13492600000000</v>
      </c>
    </row>
    <row r="1789" spans="1:30" x14ac:dyDescent="0.25">
      <c r="A1789" t="s">
        <v>382</v>
      </c>
      <c r="B1789" t="s">
        <v>6615</v>
      </c>
      <c r="C1789" t="s">
        <v>610</v>
      </c>
      <c r="D1789" t="str">
        <f>A1789&amp;VLOOKUP("key_separator", Keys!$B:$C, 2, FALSE)&amp;B1789&amp;VLOOKUP("key_separator", Keys!$B:$C, 2, FALSE)&amp;C1789</f>
        <v>NJ|biomass|exports</v>
      </c>
      <c r="E1789" s="17">
        <v>0</v>
      </c>
      <c r="F1789" s="17">
        <v>0</v>
      </c>
      <c r="G1789" s="17">
        <v>0</v>
      </c>
      <c r="H1789" s="17">
        <v>0</v>
      </c>
      <c r="I1789" s="17">
        <v>0</v>
      </c>
      <c r="J1789" s="17">
        <v>0</v>
      </c>
      <c r="K1789" s="17">
        <v>0</v>
      </c>
      <c r="L1789" s="17">
        <v>0</v>
      </c>
      <c r="M1789" s="17">
        <v>0</v>
      </c>
      <c r="N1789" s="17">
        <v>0</v>
      </c>
      <c r="O1789" s="17">
        <v>0</v>
      </c>
      <c r="P1789" s="17">
        <v>0</v>
      </c>
      <c r="Q1789" s="17">
        <v>0</v>
      </c>
      <c r="R1789" s="17">
        <v>0</v>
      </c>
      <c r="S1789" s="17">
        <v>0</v>
      </c>
      <c r="T1789" s="17">
        <v>0</v>
      </c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0</v>
      </c>
      <c r="AB1789" s="17">
        <v>0</v>
      </c>
      <c r="AC1789" s="17">
        <v>0</v>
      </c>
      <c r="AD1789" s="17">
        <v>0</v>
      </c>
    </row>
    <row r="1790" spans="1:30" x14ac:dyDescent="0.25">
      <c r="A1790" t="s">
        <v>382</v>
      </c>
      <c r="B1790" t="s">
        <v>6616</v>
      </c>
      <c r="C1790" t="s">
        <v>605</v>
      </c>
      <c r="D1790" t="str">
        <f>A1790&amp;VLOOKUP("key_separator", Keys!$B:$C, 2, FALSE)&amp;B1790&amp;VLOOKUP("key_separator", Keys!$B:$C, 2, FALSE)&amp;C1790</f>
        <v>NJ|petroleum gasoline|production</v>
      </c>
      <c r="E1790" s="17">
        <v>347924000000000</v>
      </c>
      <c r="F1790" s="17">
        <v>339491000000000</v>
      </c>
      <c r="G1790" s="17">
        <v>341721000000000</v>
      </c>
      <c r="H1790" s="17">
        <v>344607000000000</v>
      </c>
      <c r="I1790" s="17">
        <v>347499000000000</v>
      </c>
      <c r="J1790" s="17">
        <v>349484000000000</v>
      </c>
      <c r="K1790" s="17">
        <v>349035000000000</v>
      </c>
      <c r="L1790" s="17">
        <v>352130000000000</v>
      </c>
      <c r="M1790" s="17">
        <v>351098000000000</v>
      </c>
      <c r="N1790" s="17">
        <v>349519000000000</v>
      </c>
      <c r="O1790" s="17">
        <v>350261000000000</v>
      </c>
      <c r="P1790" s="17">
        <v>349133000000000</v>
      </c>
      <c r="Q1790" s="17">
        <v>349346000000000</v>
      </c>
      <c r="R1790" s="17">
        <v>351304000000000</v>
      </c>
      <c r="S1790" s="17">
        <v>349119000000000</v>
      </c>
      <c r="T1790" s="17">
        <v>352069000000000</v>
      </c>
      <c r="U1790" s="17">
        <v>353173000000000</v>
      </c>
      <c r="V1790" s="17">
        <v>354321000000000</v>
      </c>
      <c r="W1790" s="17">
        <v>354373000000000</v>
      </c>
      <c r="X1790" s="17">
        <v>353925000000000</v>
      </c>
      <c r="Y1790" s="17">
        <v>353304000000000</v>
      </c>
      <c r="Z1790" s="17">
        <v>350648000000000</v>
      </c>
      <c r="AA1790" s="17">
        <v>352069000000000</v>
      </c>
      <c r="AB1790" s="17">
        <v>351337000000000</v>
      </c>
      <c r="AC1790" s="17">
        <v>352444000000000</v>
      </c>
      <c r="AD1790" s="17">
        <v>350746000000000</v>
      </c>
    </row>
    <row r="1791" spans="1:30" x14ac:dyDescent="0.25">
      <c r="A1791" t="s">
        <v>382</v>
      </c>
      <c r="B1791" t="s">
        <v>6616</v>
      </c>
      <c r="C1791" t="s">
        <v>608</v>
      </c>
      <c r="D1791" t="str">
        <f>A1791&amp;VLOOKUP("key_separator", Keys!$B:$C, 2, FALSE)&amp;B1791&amp;VLOOKUP("key_separator", Keys!$B:$C, 2, FALSE)&amp;C1791</f>
        <v>NJ|petroleum gasoline|imports</v>
      </c>
      <c r="E1791" s="17">
        <v>21853300000000</v>
      </c>
      <c r="F1791" s="17">
        <v>18621800000000</v>
      </c>
      <c r="G1791" s="17">
        <v>6374290000000</v>
      </c>
      <c r="H1791" s="17">
        <v>0</v>
      </c>
      <c r="I1791" s="17">
        <v>0</v>
      </c>
      <c r="J1791" s="17">
        <v>0</v>
      </c>
      <c r="K1791" s="17">
        <v>0</v>
      </c>
      <c r="L1791" s="17">
        <v>0</v>
      </c>
      <c r="M1791" s="17">
        <v>0</v>
      </c>
      <c r="N1791" s="17">
        <v>0</v>
      </c>
      <c r="O1791" s="17">
        <v>0</v>
      </c>
      <c r="P1791" s="17">
        <v>0</v>
      </c>
      <c r="Q1791" s="17">
        <v>0</v>
      </c>
      <c r="R1791" s="17">
        <v>0</v>
      </c>
      <c r="S1791" s="17">
        <v>0</v>
      </c>
      <c r="T1791" s="17">
        <v>0</v>
      </c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0</v>
      </c>
      <c r="AA1791" s="17">
        <v>0</v>
      </c>
      <c r="AB1791" s="17">
        <v>0</v>
      </c>
      <c r="AC1791" s="17">
        <v>0</v>
      </c>
      <c r="AD1791" s="17">
        <v>0</v>
      </c>
    </row>
    <row r="1792" spans="1:30" x14ac:dyDescent="0.25">
      <c r="A1792" t="s">
        <v>382</v>
      </c>
      <c r="B1792" t="s">
        <v>6616</v>
      </c>
      <c r="C1792" t="s">
        <v>610</v>
      </c>
      <c r="D1792" t="str">
        <f>A1792&amp;VLOOKUP("key_separator", Keys!$B:$C, 2, FALSE)&amp;B1792&amp;VLOOKUP("key_separator", Keys!$B:$C, 2, FALSE)&amp;C1792</f>
        <v>NJ|petroleum gasoline|exports</v>
      </c>
      <c r="E1792" s="17">
        <v>0</v>
      </c>
      <c r="F1792" s="17">
        <v>0</v>
      </c>
      <c r="G1792" s="17">
        <v>0</v>
      </c>
      <c r="H1792" s="17">
        <v>6537460000000</v>
      </c>
      <c r="I1792" s="17">
        <v>18879000000000</v>
      </c>
      <c r="J1792" s="17">
        <v>29851700000000</v>
      </c>
      <c r="K1792" s="17">
        <v>38356300000000</v>
      </c>
      <c r="L1792" s="17">
        <v>50062800000000</v>
      </c>
      <c r="M1792" s="17">
        <v>57934000000000</v>
      </c>
      <c r="N1792" s="17">
        <v>64974000000000</v>
      </c>
      <c r="O1792" s="17">
        <v>74724600000000</v>
      </c>
      <c r="P1792" s="17">
        <v>82301100000000</v>
      </c>
      <c r="Q1792" s="17">
        <v>91145500000000</v>
      </c>
      <c r="R1792" s="17">
        <v>101614000000000</v>
      </c>
      <c r="S1792" s="17">
        <v>108009000000000</v>
      </c>
      <c r="T1792" s="17">
        <v>119438000000000</v>
      </c>
      <c r="U1792" s="17">
        <v>129344000000000</v>
      </c>
      <c r="V1792" s="17">
        <v>137091000000000</v>
      </c>
      <c r="W1792" s="17">
        <v>143813000000000</v>
      </c>
      <c r="X1792" s="17">
        <v>149943000000000</v>
      </c>
      <c r="Y1792" s="17">
        <v>155789000000000</v>
      </c>
      <c r="Z1792" s="17">
        <v>159325000000000</v>
      </c>
      <c r="AA1792" s="17">
        <v>167028000000000</v>
      </c>
      <c r="AB1792" s="17">
        <v>172244000000000</v>
      </c>
      <c r="AC1792" s="17">
        <v>179067000000000</v>
      </c>
      <c r="AD1792" s="17">
        <v>182648000000000</v>
      </c>
    </row>
    <row r="1793" spans="1:30" x14ac:dyDescent="0.25">
      <c r="A1793" t="s">
        <v>382</v>
      </c>
      <c r="B1793" t="s">
        <v>6617</v>
      </c>
      <c r="C1793" t="s">
        <v>605</v>
      </c>
      <c r="D1793" t="str">
        <f>A1793&amp;VLOOKUP("key_separator", Keys!$B:$C, 2, FALSE)&amp;B1793&amp;VLOOKUP("key_separator", Keys!$B:$C, 2, FALSE)&amp;C1793</f>
        <v>NJ|petroleum diesel|production</v>
      </c>
      <c r="E1793" s="17">
        <v>205803000000000</v>
      </c>
      <c r="F1793" s="17">
        <v>200814000000000</v>
      </c>
      <c r="G1793" s="17">
        <v>202133000000000</v>
      </c>
      <c r="H1793" s="17">
        <v>203840000000000</v>
      </c>
      <c r="I1793" s="17">
        <v>205551000000000</v>
      </c>
      <c r="J1793" s="17">
        <v>206725000000000</v>
      </c>
      <c r="K1793" s="17">
        <v>206459000000000</v>
      </c>
      <c r="L1793" s="17">
        <v>208290000000000</v>
      </c>
      <c r="M1793" s="17">
        <v>207680000000000</v>
      </c>
      <c r="N1793" s="17">
        <v>206746000000000</v>
      </c>
      <c r="O1793" s="17">
        <v>207185000000000</v>
      </c>
      <c r="P1793" s="17">
        <v>206517000000000</v>
      </c>
      <c r="Q1793" s="17">
        <v>206643000000000</v>
      </c>
      <c r="R1793" s="17">
        <v>207802000000000</v>
      </c>
      <c r="S1793" s="17">
        <v>206509000000000</v>
      </c>
      <c r="T1793" s="17">
        <v>208254000000000</v>
      </c>
      <c r="U1793" s="17">
        <v>208907000000000</v>
      </c>
      <c r="V1793" s="17">
        <v>209586000000000</v>
      </c>
      <c r="W1793" s="17">
        <v>209617000000000</v>
      </c>
      <c r="X1793" s="17">
        <v>209352000000000</v>
      </c>
      <c r="Y1793" s="17">
        <v>208985000000000</v>
      </c>
      <c r="Z1793" s="17">
        <v>207414000000000</v>
      </c>
      <c r="AA1793" s="17">
        <v>208254000000000</v>
      </c>
      <c r="AB1793" s="17">
        <v>207821000000000</v>
      </c>
      <c r="AC1793" s="17">
        <v>208476000000000</v>
      </c>
      <c r="AD1793" s="17">
        <v>207471000000000</v>
      </c>
    </row>
    <row r="1794" spans="1:30" x14ac:dyDescent="0.25">
      <c r="A1794" t="s">
        <v>382</v>
      </c>
      <c r="B1794" t="s">
        <v>6617</v>
      </c>
      <c r="C1794" t="s">
        <v>608</v>
      </c>
      <c r="D1794" t="str">
        <f>A1794&amp;VLOOKUP("key_separator", Keys!$B:$C, 2, FALSE)&amp;B1794&amp;VLOOKUP("key_separator", Keys!$B:$C, 2, FALSE)&amp;C1794</f>
        <v>NJ|petroleum diesel|imports</v>
      </c>
      <c r="E1794" s="17">
        <v>23246300000000</v>
      </c>
      <c r="F1794" s="17">
        <v>26042500000000</v>
      </c>
      <c r="G1794" s="17">
        <v>26566600000000</v>
      </c>
      <c r="H1794" s="17">
        <v>25777500000000</v>
      </c>
      <c r="I1794" s="17">
        <v>24662100000000</v>
      </c>
      <c r="J1794" s="17">
        <v>24480900000000</v>
      </c>
      <c r="K1794" s="17">
        <v>24554100000000</v>
      </c>
      <c r="L1794" s="17">
        <v>23210900000000</v>
      </c>
      <c r="M1794" s="17">
        <v>23201200000000</v>
      </c>
      <c r="N1794" s="17">
        <v>23421400000000</v>
      </c>
      <c r="O1794" s="17">
        <v>22637100000000</v>
      </c>
      <c r="P1794" s="17">
        <v>22500000000000</v>
      </c>
      <c r="Q1794" s="17">
        <v>21580200000000</v>
      </c>
      <c r="R1794" s="17">
        <v>19701200000000</v>
      </c>
      <c r="S1794" s="17">
        <v>19494200000000</v>
      </c>
      <c r="T1794" s="17">
        <v>17181200000000</v>
      </c>
      <c r="U1794" s="17">
        <v>15495800000000</v>
      </c>
      <c r="V1794" s="17">
        <v>13266300000000</v>
      </c>
      <c r="W1794" s="17">
        <v>11412700000000</v>
      </c>
      <c r="X1794" s="17">
        <v>9860860000000</v>
      </c>
      <c r="Y1794" s="17">
        <v>9215100000000</v>
      </c>
      <c r="Z1794" s="17">
        <v>9293590000000</v>
      </c>
      <c r="AA1794" s="17">
        <v>7677820000000</v>
      </c>
      <c r="AB1794" s="17">
        <v>6900710000000</v>
      </c>
      <c r="AC1794" s="17">
        <v>5330630000000</v>
      </c>
      <c r="AD1794" s="17">
        <v>5079010000000</v>
      </c>
    </row>
    <row r="1795" spans="1:30" x14ac:dyDescent="0.25">
      <c r="A1795" t="s">
        <v>382</v>
      </c>
      <c r="B1795" t="s">
        <v>6617</v>
      </c>
      <c r="C1795" t="s">
        <v>610</v>
      </c>
      <c r="D1795" t="str">
        <f>A1795&amp;VLOOKUP("key_separator", Keys!$B:$C, 2, FALSE)&amp;B1795&amp;VLOOKUP("key_separator", Keys!$B:$C, 2, FALSE)&amp;C1795</f>
        <v>NJ|petroleum diesel|exports</v>
      </c>
      <c r="E1795" s="17">
        <v>53363200000000</v>
      </c>
      <c r="F1795" s="17">
        <v>52069800000000</v>
      </c>
      <c r="G1795" s="17">
        <v>52411700000000</v>
      </c>
      <c r="H1795" s="17">
        <v>52854300000000</v>
      </c>
      <c r="I1795" s="17">
        <v>53297900000000</v>
      </c>
      <c r="J1795" s="17">
        <v>53602400000000</v>
      </c>
      <c r="K1795" s="17">
        <v>53533500000000</v>
      </c>
      <c r="L1795" s="17">
        <v>54008200000000</v>
      </c>
      <c r="M1795" s="17">
        <v>53850000000000</v>
      </c>
      <c r="N1795" s="17">
        <v>53607800000000</v>
      </c>
      <c r="O1795" s="17">
        <v>53721600000000</v>
      </c>
      <c r="P1795" s="17">
        <v>53548500000000</v>
      </c>
      <c r="Q1795" s="17">
        <v>53581200000000</v>
      </c>
      <c r="R1795" s="17">
        <v>53881500000000</v>
      </c>
      <c r="S1795" s="17">
        <v>53546400000000</v>
      </c>
      <c r="T1795" s="17">
        <v>53998800000000</v>
      </c>
      <c r="U1795" s="17">
        <v>54168300000000</v>
      </c>
      <c r="V1795" s="17">
        <v>54344300000000</v>
      </c>
      <c r="W1795" s="17">
        <v>54352300000000</v>
      </c>
      <c r="X1795" s="17">
        <v>54283600000000</v>
      </c>
      <c r="Y1795" s="17">
        <v>54188300000000</v>
      </c>
      <c r="Z1795" s="17">
        <v>53781000000000</v>
      </c>
      <c r="AA1795" s="17">
        <v>53998900000000</v>
      </c>
      <c r="AB1795" s="17">
        <v>53886600000000</v>
      </c>
      <c r="AC1795" s="17">
        <v>54056400000000</v>
      </c>
      <c r="AD1795" s="17">
        <v>53795900000000</v>
      </c>
    </row>
    <row r="1796" spans="1:30" x14ac:dyDescent="0.25">
      <c r="A1796" t="s">
        <v>382</v>
      </c>
      <c r="B1796" t="s">
        <v>542</v>
      </c>
      <c r="C1796" t="s">
        <v>605</v>
      </c>
      <c r="D1796" t="str">
        <f>A1796&amp;VLOOKUP("key_separator", Keys!$B:$C, 2, FALSE)&amp;B1796&amp;VLOOKUP("key_separator", Keys!$B:$C, 2, FALSE)&amp;C1796</f>
        <v>NJ|biofuel gasoline|production</v>
      </c>
      <c r="E1796" s="17">
        <v>0</v>
      </c>
      <c r="F1796" s="17">
        <v>0</v>
      </c>
      <c r="G1796" s="17">
        <v>0</v>
      </c>
      <c r="H1796" s="17">
        <v>0</v>
      </c>
      <c r="I1796" s="17">
        <v>0</v>
      </c>
      <c r="J1796" s="17">
        <v>0</v>
      </c>
      <c r="K1796" s="17">
        <v>0</v>
      </c>
      <c r="L1796" s="17">
        <v>0</v>
      </c>
      <c r="M1796" s="17">
        <v>0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7">
        <v>0</v>
      </c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0</v>
      </c>
      <c r="AB1796" s="17">
        <v>0</v>
      </c>
      <c r="AC1796" s="17">
        <v>0</v>
      </c>
      <c r="AD1796" s="17">
        <v>0</v>
      </c>
    </row>
    <row r="1797" spans="1:30" x14ac:dyDescent="0.25">
      <c r="A1797" t="s">
        <v>382</v>
      </c>
      <c r="B1797" t="s">
        <v>542</v>
      </c>
      <c r="C1797" t="s">
        <v>608</v>
      </c>
      <c r="D1797" t="str">
        <f>A1797&amp;VLOOKUP("key_separator", Keys!$B:$C, 2, FALSE)&amp;B1797&amp;VLOOKUP("key_separator", Keys!$B:$C, 2, FALSE)&amp;C1797</f>
        <v>NJ|biofuel gasoline|imports</v>
      </c>
      <c r="E1797" s="17">
        <v>27127600000000</v>
      </c>
      <c r="F1797" s="17">
        <v>26272600000000</v>
      </c>
      <c r="G1797" s="17">
        <v>25540300000000</v>
      </c>
      <c r="H1797" s="17">
        <v>24802500000000</v>
      </c>
      <c r="I1797" s="17">
        <v>24116600000000</v>
      </c>
      <c r="J1797" s="17">
        <v>23454200000000</v>
      </c>
      <c r="K1797" s="17">
        <v>22802400000000</v>
      </c>
      <c r="L1797" s="17">
        <v>22175400000000</v>
      </c>
      <c r="M1797" s="17">
        <v>21525000000000</v>
      </c>
      <c r="N1797" s="17">
        <v>20890100000000</v>
      </c>
      <c r="O1797" s="17">
        <v>20235800000000</v>
      </c>
      <c r="P1797" s="17">
        <v>19594700000000</v>
      </c>
      <c r="Q1797" s="17">
        <v>18965500000000</v>
      </c>
      <c r="R1797" s="17">
        <v>18338800000000</v>
      </c>
      <c r="S1797" s="17">
        <v>17716300000000</v>
      </c>
      <c r="T1797" s="17">
        <v>17091100000000</v>
      </c>
      <c r="U1797" s="17">
        <v>16446900000000</v>
      </c>
      <c r="V1797" s="17">
        <v>15968800000000</v>
      </c>
      <c r="W1797" s="17">
        <v>15479100000000</v>
      </c>
      <c r="X1797" s="17">
        <v>14999800000000</v>
      </c>
      <c r="Y1797" s="17">
        <v>14530600000000</v>
      </c>
      <c r="Z1797" s="17">
        <v>14073500000000</v>
      </c>
      <c r="AA1797" s="17">
        <v>13621600000000</v>
      </c>
      <c r="AB1797" s="17">
        <v>13185200000000</v>
      </c>
      <c r="AC1797" s="17">
        <v>12769400000000</v>
      </c>
      <c r="AD1797" s="17">
        <v>12386300000000</v>
      </c>
    </row>
    <row r="1798" spans="1:30" x14ac:dyDescent="0.25">
      <c r="A1798" t="s">
        <v>382</v>
      </c>
      <c r="B1798" t="s">
        <v>542</v>
      </c>
      <c r="C1798" t="s">
        <v>610</v>
      </c>
      <c r="D1798" t="str">
        <f>A1798&amp;VLOOKUP("key_separator", Keys!$B:$C, 2, FALSE)&amp;B1798&amp;VLOOKUP("key_separator", Keys!$B:$C, 2, FALSE)&amp;C1798</f>
        <v>NJ|biofuel gasoline|exports</v>
      </c>
      <c r="E1798" s="17">
        <v>0</v>
      </c>
      <c r="F1798" s="17">
        <v>0</v>
      </c>
      <c r="G1798" s="17">
        <v>0</v>
      </c>
      <c r="H1798" s="17">
        <v>0</v>
      </c>
      <c r="I1798" s="17">
        <v>0</v>
      </c>
      <c r="J1798" s="17">
        <v>0</v>
      </c>
      <c r="K1798" s="17">
        <v>0</v>
      </c>
      <c r="L1798" s="17">
        <v>0</v>
      </c>
      <c r="M1798" s="17">
        <v>0</v>
      </c>
      <c r="N1798" s="17">
        <v>0</v>
      </c>
      <c r="O1798" s="17">
        <v>0</v>
      </c>
      <c r="P1798" s="17">
        <v>0</v>
      </c>
      <c r="Q1798" s="17">
        <v>0</v>
      </c>
      <c r="R1798" s="17">
        <v>0</v>
      </c>
      <c r="S1798" s="17">
        <v>0</v>
      </c>
      <c r="T1798" s="17">
        <v>0</v>
      </c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0</v>
      </c>
      <c r="AB1798" s="17">
        <v>0</v>
      </c>
      <c r="AC1798" s="17">
        <v>0</v>
      </c>
      <c r="AD1798" s="17">
        <v>0</v>
      </c>
    </row>
    <row r="1799" spans="1:30" x14ac:dyDescent="0.25">
      <c r="A1799" t="s">
        <v>382</v>
      </c>
      <c r="B1799" t="s">
        <v>545</v>
      </c>
      <c r="C1799" t="s">
        <v>605</v>
      </c>
      <c r="D1799" t="str">
        <f>A1799&amp;VLOOKUP("key_separator", Keys!$B:$C, 2, FALSE)&amp;B1799&amp;VLOOKUP("key_separator", Keys!$B:$C, 2, FALSE)&amp;C1799</f>
        <v>NJ|biofuel diesel|production</v>
      </c>
      <c r="E1799" s="17">
        <v>0</v>
      </c>
      <c r="F1799" s="17">
        <v>0</v>
      </c>
      <c r="G1799" s="17">
        <v>0</v>
      </c>
      <c r="H1799" s="17">
        <v>0</v>
      </c>
      <c r="I1799" s="17">
        <v>0</v>
      </c>
      <c r="J1799" s="17">
        <v>0</v>
      </c>
      <c r="K1799" s="17">
        <v>0</v>
      </c>
      <c r="L1799" s="17">
        <v>0</v>
      </c>
      <c r="M1799" s="17">
        <v>0</v>
      </c>
      <c r="N1799" s="17">
        <v>0</v>
      </c>
      <c r="O1799" s="17">
        <v>0</v>
      </c>
      <c r="P1799" s="17">
        <v>0</v>
      </c>
      <c r="Q1799" s="17">
        <v>0</v>
      </c>
      <c r="R1799" s="17">
        <v>0</v>
      </c>
      <c r="S1799" s="17">
        <v>0</v>
      </c>
      <c r="T1799" s="17">
        <v>0</v>
      </c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0</v>
      </c>
      <c r="AB1799" s="17">
        <v>0</v>
      </c>
      <c r="AC1799" s="17">
        <v>0</v>
      </c>
      <c r="AD1799" s="17">
        <v>0</v>
      </c>
    </row>
    <row r="1800" spans="1:30" x14ac:dyDescent="0.25">
      <c r="A1800" t="s">
        <v>382</v>
      </c>
      <c r="B1800" t="s">
        <v>545</v>
      </c>
      <c r="C1800" t="s">
        <v>608</v>
      </c>
      <c r="D1800" t="str">
        <f>A1800&amp;VLOOKUP("key_separator", Keys!$B:$C, 2, FALSE)&amp;B1800&amp;VLOOKUP("key_separator", Keys!$B:$C, 2, FALSE)&amp;C1800</f>
        <v>NJ|biofuel diesel|imports</v>
      </c>
      <c r="E1800" s="17">
        <v>1055960000000</v>
      </c>
      <c r="F1800" s="17">
        <v>1065180000000</v>
      </c>
      <c r="G1800" s="17">
        <v>1076450000000</v>
      </c>
      <c r="H1800" s="17">
        <v>1085210000000</v>
      </c>
      <c r="I1800" s="17">
        <v>1090760000000</v>
      </c>
      <c r="J1800" s="17">
        <v>1097490000000</v>
      </c>
      <c r="K1800" s="17">
        <v>1099140000000</v>
      </c>
      <c r="L1800" s="17">
        <v>1099170000000</v>
      </c>
      <c r="M1800" s="17">
        <v>1096000000000</v>
      </c>
      <c r="N1800" s="17">
        <v>1093090000000</v>
      </c>
      <c r="O1800" s="17">
        <v>1089150000000</v>
      </c>
      <c r="P1800" s="17">
        <v>1083690000000</v>
      </c>
      <c r="Q1800" s="17">
        <v>1076080000000</v>
      </c>
      <c r="R1800" s="17">
        <v>1066920000000</v>
      </c>
      <c r="S1800" s="17">
        <v>1056750000000</v>
      </c>
      <c r="T1800" s="17">
        <v>1048260000000</v>
      </c>
      <c r="U1800" s="17">
        <v>1038600000000</v>
      </c>
      <c r="V1800" s="17">
        <v>1022850000000</v>
      </c>
      <c r="W1800" s="17">
        <v>1006210000000</v>
      </c>
      <c r="X1800" s="17">
        <v>989968000000</v>
      </c>
      <c r="Y1800" s="17">
        <v>979972000000</v>
      </c>
      <c r="Z1800" s="17">
        <v>967903000000</v>
      </c>
      <c r="AA1800" s="17">
        <v>956650000000</v>
      </c>
      <c r="AB1800" s="17">
        <v>944512000000</v>
      </c>
      <c r="AC1800" s="17">
        <v>932872000000</v>
      </c>
      <c r="AD1800" s="17">
        <v>921678000000</v>
      </c>
    </row>
    <row r="1801" spans="1:30" x14ac:dyDescent="0.25">
      <c r="A1801" t="s">
        <v>382</v>
      </c>
      <c r="B1801" t="s">
        <v>545</v>
      </c>
      <c r="C1801" t="s">
        <v>610</v>
      </c>
      <c r="D1801" t="str">
        <f>A1801&amp;VLOOKUP("key_separator", Keys!$B:$C, 2, FALSE)&amp;B1801&amp;VLOOKUP("key_separator", Keys!$B:$C, 2, FALSE)&amp;C1801</f>
        <v>NJ|biofuel diesel|exports</v>
      </c>
      <c r="E1801" s="17">
        <v>0</v>
      </c>
      <c r="F1801" s="17">
        <v>0</v>
      </c>
      <c r="G1801" s="17">
        <v>0</v>
      </c>
      <c r="H1801" s="17">
        <v>0</v>
      </c>
      <c r="I1801" s="17">
        <v>0</v>
      </c>
      <c r="J1801" s="17">
        <v>0</v>
      </c>
      <c r="K1801" s="17">
        <v>0</v>
      </c>
      <c r="L1801" s="17">
        <v>0</v>
      </c>
      <c r="M1801" s="17">
        <v>0</v>
      </c>
      <c r="N1801" s="17">
        <v>0</v>
      </c>
      <c r="O1801" s="17">
        <v>0</v>
      </c>
      <c r="P1801" s="17">
        <v>0</v>
      </c>
      <c r="Q1801" s="17">
        <v>0</v>
      </c>
      <c r="R1801" s="17">
        <v>0</v>
      </c>
      <c r="S1801" s="17">
        <v>0</v>
      </c>
      <c r="T1801" s="17">
        <v>0</v>
      </c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0</v>
      </c>
      <c r="AA1801" s="17">
        <v>0</v>
      </c>
      <c r="AB1801" s="17">
        <v>0</v>
      </c>
      <c r="AC1801" s="17">
        <v>0</v>
      </c>
      <c r="AD1801" s="17">
        <v>0</v>
      </c>
    </row>
    <row r="1802" spans="1:30" x14ac:dyDescent="0.25">
      <c r="A1802" t="s">
        <v>382</v>
      </c>
      <c r="B1802" t="s">
        <v>6618</v>
      </c>
      <c r="C1802" t="s">
        <v>605</v>
      </c>
      <c r="D1802" t="str">
        <f>A1802&amp;VLOOKUP("key_separator", Keys!$B:$C, 2, FALSE)&amp;B1802&amp;VLOOKUP("key_separator", Keys!$B:$C, 2, FALSE)&amp;C1802</f>
        <v>NJ|jet fuel or kerosene|production</v>
      </c>
      <c r="E1802" s="17">
        <v>73261500000000</v>
      </c>
      <c r="F1802" s="17">
        <v>71485800000000</v>
      </c>
      <c r="G1802" s="17">
        <v>71955300000000</v>
      </c>
      <c r="H1802" s="17">
        <v>72563000000000</v>
      </c>
      <c r="I1802" s="17">
        <v>73171900000000</v>
      </c>
      <c r="J1802" s="17">
        <v>73590000000000</v>
      </c>
      <c r="K1802" s="17">
        <v>73495400000000</v>
      </c>
      <c r="L1802" s="17">
        <v>74147100000000</v>
      </c>
      <c r="M1802" s="17">
        <v>73929900000000</v>
      </c>
      <c r="N1802" s="17">
        <v>73597400000000</v>
      </c>
      <c r="O1802" s="17">
        <v>73753500000000</v>
      </c>
      <c r="P1802" s="17">
        <v>73516000000000</v>
      </c>
      <c r="Q1802" s="17">
        <v>73560900000000</v>
      </c>
      <c r="R1802" s="17">
        <v>73973200000000</v>
      </c>
      <c r="S1802" s="17">
        <v>73513100000000</v>
      </c>
      <c r="T1802" s="17">
        <v>74134200000000</v>
      </c>
      <c r="U1802" s="17">
        <v>74366800000000</v>
      </c>
      <c r="V1802" s="17">
        <v>74608500000000</v>
      </c>
      <c r="W1802" s="17">
        <v>74619500000000</v>
      </c>
      <c r="X1802" s="17">
        <v>74525200000000</v>
      </c>
      <c r="Y1802" s="17">
        <v>74394300000000</v>
      </c>
      <c r="Z1802" s="17">
        <v>73835100000000</v>
      </c>
      <c r="AA1802" s="17">
        <v>74134300000000</v>
      </c>
      <c r="AB1802" s="17">
        <v>73980200000000</v>
      </c>
      <c r="AC1802" s="17">
        <v>74213200000000</v>
      </c>
      <c r="AD1802" s="17">
        <v>73855600000000</v>
      </c>
    </row>
    <row r="1803" spans="1:30" x14ac:dyDescent="0.25">
      <c r="A1803" t="s">
        <v>382</v>
      </c>
      <c r="B1803" t="s">
        <v>6618</v>
      </c>
      <c r="C1803" t="s">
        <v>608</v>
      </c>
      <c r="D1803" t="str">
        <f>A1803&amp;VLOOKUP("key_separator", Keys!$B:$C, 2, FALSE)&amp;B1803&amp;VLOOKUP("key_separator", Keys!$B:$C, 2, FALSE)&amp;C1803</f>
        <v>NJ|jet fuel or kerosene|imports</v>
      </c>
      <c r="E1803" s="17">
        <v>41976200000000</v>
      </c>
      <c r="F1803" s="17">
        <v>45483300000000</v>
      </c>
      <c r="G1803" s="17">
        <v>45711800000000</v>
      </c>
      <c r="H1803" s="17">
        <v>44710000000000</v>
      </c>
      <c r="I1803" s="17">
        <v>44208600000000</v>
      </c>
      <c r="J1803" s="17">
        <v>44282900000000</v>
      </c>
      <c r="K1803" s="17">
        <v>44697200000000</v>
      </c>
      <c r="L1803" s="17">
        <v>44870600000000</v>
      </c>
      <c r="M1803" s="17">
        <v>45970600000000</v>
      </c>
      <c r="N1803" s="17">
        <v>47373300000000</v>
      </c>
      <c r="O1803" s="17">
        <v>48536600000000</v>
      </c>
      <c r="P1803" s="17">
        <v>49408100000000</v>
      </c>
      <c r="Q1803" s="17">
        <v>50038000000000</v>
      </c>
      <c r="R1803" s="17">
        <v>50405800000000</v>
      </c>
      <c r="S1803" s="17">
        <v>51453600000000</v>
      </c>
      <c r="T1803" s="17">
        <v>51585300000000</v>
      </c>
      <c r="U1803" s="17">
        <v>51832100000000</v>
      </c>
      <c r="V1803" s="17">
        <v>52167500000000</v>
      </c>
      <c r="W1803" s="17">
        <v>52962600000000</v>
      </c>
      <c r="X1803" s="17">
        <v>53849700000000</v>
      </c>
      <c r="Y1803" s="17">
        <v>54793100000000</v>
      </c>
      <c r="Z1803" s="17">
        <v>56035100000000</v>
      </c>
      <c r="AA1803" s="17">
        <v>56235100000000</v>
      </c>
      <c r="AB1803" s="17">
        <v>56836100000000</v>
      </c>
      <c r="AC1803" s="17">
        <v>57100600000000</v>
      </c>
      <c r="AD1803" s="17">
        <v>57904200000000</v>
      </c>
    </row>
    <row r="1804" spans="1:30" x14ac:dyDescent="0.25">
      <c r="A1804" t="s">
        <v>382</v>
      </c>
      <c r="B1804" t="s">
        <v>6618</v>
      </c>
      <c r="C1804" t="s">
        <v>610</v>
      </c>
      <c r="D1804" t="str">
        <f>A1804&amp;VLOOKUP("key_separator", Keys!$B:$C, 2, FALSE)&amp;B1804&amp;VLOOKUP("key_separator", Keys!$B:$C, 2, FALSE)&amp;C1804</f>
        <v>NJ|jet fuel or kerosene|exports</v>
      </c>
      <c r="E1804" s="17">
        <v>8452250000000</v>
      </c>
      <c r="F1804" s="17">
        <v>8247390000000</v>
      </c>
      <c r="G1804" s="17">
        <v>8301560000000</v>
      </c>
      <c r="H1804" s="17">
        <v>8371660000000</v>
      </c>
      <c r="I1804" s="17">
        <v>8441920000000</v>
      </c>
      <c r="J1804" s="17">
        <v>8490150000000</v>
      </c>
      <c r="K1804" s="17">
        <v>8479230000000</v>
      </c>
      <c r="L1804" s="17">
        <v>8554420000000</v>
      </c>
      <c r="M1804" s="17">
        <v>8529360000000</v>
      </c>
      <c r="N1804" s="17">
        <v>8491010000000</v>
      </c>
      <c r="O1804" s="17">
        <v>8509020000000</v>
      </c>
      <c r="P1804" s="17">
        <v>8481610000000</v>
      </c>
      <c r="Q1804" s="17">
        <v>8486790000000</v>
      </c>
      <c r="R1804" s="17">
        <v>8534350000000</v>
      </c>
      <c r="S1804" s="17">
        <v>8481280000000</v>
      </c>
      <c r="T1804" s="17">
        <v>8552940000000</v>
      </c>
      <c r="U1804" s="17">
        <v>8579770000000</v>
      </c>
      <c r="V1804" s="17">
        <v>8607660000000</v>
      </c>
      <c r="W1804" s="17">
        <v>8608920000000</v>
      </c>
      <c r="X1804" s="17">
        <v>8598040000000</v>
      </c>
      <c r="Y1804" s="17">
        <v>8582940000000</v>
      </c>
      <c r="Z1804" s="17">
        <v>8518430000000</v>
      </c>
      <c r="AA1804" s="17">
        <v>8552950000000</v>
      </c>
      <c r="AB1804" s="17">
        <v>8535160000000</v>
      </c>
      <c r="AC1804" s="17">
        <v>8562050000000</v>
      </c>
      <c r="AD1804" s="17">
        <v>8520790000000</v>
      </c>
    </row>
    <row r="1805" spans="1:30" x14ac:dyDescent="0.25">
      <c r="A1805" t="s">
        <v>382</v>
      </c>
      <c r="B1805" t="s">
        <v>6633</v>
      </c>
      <c r="C1805" t="s">
        <v>605</v>
      </c>
      <c r="D1805" t="str">
        <f>A1805&amp;VLOOKUP("key_separator", Keys!$B:$C, 2, FALSE)&amp;B1805&amp;VLOOKUP("key_separator", Keys!$B:$C, 2, FALSE)&amp;C1805</f>
        <v>NJ|heat|production</v>
      </c>
      <c r="E1805" s="17">
        <v>0</v>
      </c>
      <c r="F1805" s="17">
        <v>0</v>
      </c>
      <c r="G1805" s="17">
        <v>0</v>
      </c>
      <c r="H1805" s="17">
        <v>0</v>
      </c>
      <c r="I1805" s="17">
        <v>0</v>
      </c>
      <c r="J1805" s="17">
        <v>0</v>
      </c>
      <c r="K1805" s="17">
        <v>0</v>
      </c>
      <c r="L1805" s="17">
        <v>0</v>
      </c>
      <c r="M1805" s="17">
        <v>0</v>
      </c>
      <c r="N1805" s="17">
        <v>0</v>
      </c>
      <c r="O1805" s="17">
        <v>0</v>
      </c>
      <c r="P1805" s="17">
        <v>0</v>
      </c>
      <c r="Q1805" s="17">
        <v>0</v>
      </c>
      <c r="R1805" s="17">
        <v>0</v>
      </c>
      <c r="S1805" s="17">
        <v>0</v>
      </c>
      <c r="T1805" s="17">
        <v>0</v>
      </c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0</v>
      </c>
      <c r="AB1805" s="17">
        <v>0</v>
      </c>
      <c r="AC1805" s="17">
        <v>0</v>
      </c>
      <c r="AD1805" s="17">
        <v>0</v>
      </c>
    </row>
    <row r="1806" spans="1:30" x14ac:dyDescent="0.25">
      <c r="A1806" t="s">
        <v>382</v>
      </c>
      <c r="B1806" t="s">
        <v>6633</v>
      </c>
      <c r="C1806" t="s">
        <v>608</v>
      </c>
      <c r="D1806" t="str">
        <f>A1806&amp;VLOOKUP("key_separator", Keys!$B:$C, 2, FALSE)&amp;B1806&amp;VLOOKUP("key_separator", Keys!$B:$C, 2, FALSE)&amp;C1806</f>
        <v>NJ|heat|imports</v>
      </c>
      <c r="E1806" s="17">
        <v>0</v>
      </c>
      <c r="F1806" s="17">
        <v>0</v>
      </c>
      <c r="G1806" s="17">
        <v>0</v>
      </c>
      <c r="H1806" s="17">
        <v>0</v>
      </c>
      <c r="I1806" s="17">
        <v>0</v>
      </c>
      <c r="J1806" s="17">
        <v>0</v>
      </c>
      <c r="K1806" s="17">
        <v>0</v>
      </c>
      <c r="L1806" s="17">
        <v>0</v>
      </c>
      <c r="M1806" s="17">
        <v>0</v>
      </c>
      <c r="N1806" s="17">
        <v>0</v>
      </c>
      <c r="O1806" s="17">
        <v>0</v>
      </c>
      <c r="P1806" s="17">
        <v>0</v>
      </c>
      <c r="Q1806" s="17">
        <v>0</v>
      </c>
      <c r="R1806" s="17">
        <v>0</v>
      </c>
      <c r="S1806" s="17">
        <v>0</v>
      </c>
      <c r="T1806" s="17">
        <v>0</v>
      </c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0</v>
      </c>
      <c r="AA1806" s="17">
        <v>0</v>
      </c>
      <c r="AB1806" s="17">
        <v>0</v>
      </c>
      <c r="AC1806" s="17">
        <v>0</v>
      </c>
      <c r="AD1806" s="17">
        <v>0</v>
      </c>
    </row>
    <row r="1807" spans="1:30" x14ac:dyDescent="0.25">
      <c r="A1807" t="s">
        <v>382</v>
      </c>
      <c r="B1807" t="s">
        <v>6633</v>
      </c>
      <c r="C1807" t="s">
        <v>610</v>
      </c>
      <c r="D1807" t="str">
        <f>A1807&amp;VLOOKUP("key_separator", Keys!$B:$C, 2, FALSE)&amp;B1807&amp;VLOOKUP("key_separator", Keys!$B:$C, 2, FALSE)&amp;C1807</f>
        <v>NJ|heat|exports</v>
      </c>
      <c r="E1807" s="17">
        <v>0</v>
      </c>
      <c r="F1807" s="17">
        <v>0</v>
      </c>
      <c r="G1807" s="17">
        <v>0</v>
      </c>
      <c r="H1807" s="17">
        <v>0</v>
      </c>
      <c r="I1807" s="17">
        <v>0</v>
      </c>
      <c r="J1807" s="17">
        <v>0</v>
      </c>
      <c r="K1807" s="17">
        <v>0</v>
      </c>
      <c r="L1807" s="17">
        <v>0</v>
      </c>
      <c r="M1807" s="17">
        <v>0</v>
      </c>
      <c r="N1807" s="17">
        <v>0</v>
      </c>
      <c r="O1807" s="17">
        <v>0</v>
      </c>
      <c r="P1807" s="17">
        <v>0</v>
      </c>
      <c r="Q1807" s="17">
        <v>0</v>
      </c>
      <c r="R1807" s="17">
        <v>0</v>
      </c>
      <c r="S1807" s="17">
        <v>0</v>
      </c>
      <c r="T1807" s="17">
        <v>0</v>
      </c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0</v>
      </c>
      <c r="AA1807" s="17">
        <v>0</v>
      </c>
      <c r="AB1807" s="17">
        <v>0</v>
      </c>
      <c r="AC1807" s="17">
        <v>0</v>
      </c>
      <c r="AD1807" s="17">
        <v>0</v>
      </c>
    </row>
    <row r="1808" spans="1:30" x14ac:dyDescent="0.25">
      <c r="A1808" t="s">
        <v>382</v>
      </c>
      <c r="B1808" t="s">
        <v>6634</v>
      </c>
      <c r="C1808" t="s">
        <v>605</v>
      </c>
      <c r="D1808" t="str">
        <f>A1808&amp;VLOOKUP("key_separator", Keys!$B:$C, 2, FALSE)&amp;B1808&amp;VLOOKUP("key_separator", Keys!$B:$C, 2, FALSE)&amp;C1808</f>
        <v>NJ|geothermal|production</v>
      </c>
      <c r="E1808" s="17">
        <v>0</v>
      </c>
      <c r="F1808" s="17">
        <v>0</v>
      </c>
      <c r="G1808" s="17">
        <v>0</v>
      </c>
      <c r="H1808" s="17">
        <v>0</v>
      </c>
      <c r="I1808" s="17">
        <v>0</v>
      </c>
      <c r="J1808" s="17">
        <v>0</v>
      </c>
      <c r="K1808" s="17">
        <v>0</v>
      </c>
      <c r="L1808" s="17">
        <v>0</v>
      </c>
      <c r="M1808" s="17">
        <v>0</v>
      </c>
      <c r="N1808" s="17">
        <v>0</v>
      </c>
      <c r="O1808" s="17">
        <v>0</v>
      </c>
      <c r="P1808" s="17">
        <v>0</v>
      </c>
      <c r="Q1808" s="17">
        <v>0</v>
      </c>
      <c r="R1808" s="17">
        <v>0</v>
      </c>
      <c r="S1808" s="17">
        <v>0</v>
      </c>
      <c r="T1808" s="17">
        <v>0</v>
      </c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0</v>
      </c>
      <c r="AB1808" s="17">
        <v>0</v>
      </c>
      <c r="AC1808" s="17">
        <v>0</v>
      </c>
      <c r="AD1808" s="17">
        <v>0</v>
      </c>
    </row>
    <row r="1809" spans="1:30" x14ac:dyDescent="0.25">
      <c r="A1809" t="s">
        <v>382</v>
      </c>
      <c r="B1809" t="s">
        <v>6634</v>
      </c>
      <c r="C1809" t="s">
        <v>608</v>
      </c>
      <c r="D1809" t="str">
        <f>A1809&amp;VLOOKUP("key_separator", Keys!$B:$C, 2, FALSE)&amp;B1809&amp;VLOOKUP("key_separator", Keys!$B:$C, 2, FALSE)&amp;C1809</f>
        <v>NJ|geothermal|imports</v>
      </c>
      <c r="E1809" s="17">
        <v>0</v>
      </c>
      <c r="F1809" s="17">
        <v>0</v>
      </c>
      <c r="G1809" s="17">
        <v>0</v>
      </c>
      <c r="H1809" s="17">
        <v>0</v>
      </c>
      <c r="I1809" s="17">
        <v>0</v>
      </c>
      <c r="J1809" s="17">
        <v>0</v>
      </c>
      <c r="K1809" s="17">
        <v>0</v>
      </c>
      <c r="L1809" s="17">
        <v>0</v>
      </c>
      <c r="M1809" s="17">
        <v>0</v>
      </c>
      <c r="N1809" s="17">
        <v>0</v>
      </c>
      <c r="O1809" s="17">
        <v>0</v>
      </c>
      <c r="P1809" s="17">
        <v>0</v>
      </c>
      <c r="Q1809" s="17">
        <v>0</v>
      </c>
      <c r="R1809" s="17">
        <v>0</v>
      </c>
      <c r="S1809" s="17">
        <v>0</v>
      </c>
      <c r="T1809" s="17">
        <v>0</v>
      </c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0</v>
      </c>
      <c r="AB1809" s="17">
        <v>0</v>
      </c>
      <c r="AC1809" s="17">
        <v>0</v>
      </c>
      <c r="AD1809" s="17">
        <v>0</v>
      </c>
    </row>
    <row r="1810" spans="1:30" x14ac:dyDescent="0.25">
      <c r="A1810" t="s">
        <v>382</v>
      </c>
      <c r="B1810" t="s">
        <v>6634</v>
      </c>
      <c r="C1810" t="s">
        <v>610</v>
      </c>
      <c r="D1810" t="str">
        <f>A1810&amp;VLOOKUP("key_separator", Keys!$B:$C, 2, FALSE)&amp;B1810&amp;VLOOKUP("key_separator", Keys!$B:$C, 2, FALSE)&amp;C1810</f>
        <v>NJ|geothermal|exports</v>
      </c>
      <c r="E1810" s="17">
        <v>0</v>
      </c>
      <c r="F1810" s="17">
        <v>0</v>
      </c>
      <c r="G1810" s="17">
        <v>0</v>
      </c>
      <c r="H1810" s="17">
        <v>0</v>
      </c>
      <c r="I1810" s="17">
        <v>0</v>
      </c>
      <c r="J1810" s="17">
        <v>0</v>
      </c>
      <c r="K1810" s="17">
        <v>0</v>
      </c>
      <c r="L1810" s="17">
        <v>0</v>
      </c>
      <c r="M1810" s="17">
        <v>0</v>
      </c>
      <c r="N1810" s="17">
        <v>0</v>
      </c>
      <c r="O1810" s="17">
        <v>0</v>
      </c>
      <c r="P1810" s="17">
        <v>0</v>
      </c>
      <c r="Q1810" s="17">
        <v>0</v>
      </c>
      <c r="R1810" s="17">
        <v>0</v>
      </c>
      <c r="S1810" s="17">
        <v>0</v>
      </c>
      <c r="T1810" s="17">
        <v>0</v>
      </c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0</v>
      </c>
      <c r="AB1810" s="17">
        <v>0</v>
      </c>
      <c r="AC1810" s="17">
        <v>0</v>
      </c>
      <c r="AD1810" s="17">
        <v>0</v>
      </c>
    </row>
    <row r="1811" spans="1:30" x14ac:dyDescent="0.25">
      <c r="A1811" t="s">
        <v>382</v>
      </c>
      <c r="B1811" t="s">
        <v>500</v>
      </c>
      <c r="C1811" t="s">
        <v>605</v>
      </c>
      <c r="D1811" t="str">
        <f>A1811&amp;VLOOKUP("key_separator", Keys!$B:$C, 2, FALSE)&amp;B1811&amp;VLOOKUP("key_separator", Keys!$B:$C, 2, FALSE)&amp;C1811</f>
        <v>NJ|lignite|production</v>
      </c>
      <c r="E1811" s="17">
        <v>0</v>
      </c>
      <c r="F1811" s="17">
        <v>0</v>
      </c>
      <c r="G1811" s="17">
        <v>0</v>
      </c>
      <c r="H1811" s="17">
        <v>0</v>
      </c>
      <c r="I1811" s="17">
        <v>0</v>
      </c>
      <c r="J1811" s="17">
        <v>0</v>
      </c>
      <c r="K1811" s="17">
        <v>0</v>
      </c>
      <c r="L1811" s="17">
        <v>0</v>
      </c>
      <c r="M1811" s="17">
        <v>0</v>
      </c>
      <c r="N1811" s="17">
        <v>0</v>
      </c>
      <c r="O1811" s="17">
        <v>0</v>
      </c>
      <c r="P1811" s="17">
        <v>0</v>
      </c>
      <c r="Q1811" s="17">
        <v>0</v>
      </c>
      <c r="R1811" s="17">
        <v>0</v>
      </c>
      <c r="S1811" s="17">
        <v>0</v>
      </c>
      <c r="T1811" s="17">
        <v>0</v>
      </c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0</v>
      </c>
      <c r="AB1811" s="17">
        <v>0</v>
      </c>
      <c r="AC1811" s="17">
        <v>0</v>
      </c>
      <c r="AD1811" s="17">
        <v>0</v>
      </c>
    </row>
    <row r="1812" spans="1:30" x14ac:dyDescent="0.25">
      <c r="A1812" t="s">
        <v>382</v>
      </c>
      <c r="B1812" t="s">
        <v>500</v>
      </c>
      <c r="C1812" t="s">
        <v>608</v>
      </c>
      <c r="D1812" t="str">
        <f>A1812&amp;VLOOKUP("key_separator", Keys!$B:$C, 2, FALSE)&amp;B1812&amp;VLOOKUP("key_separator", Keys!$B:$C, 2, FALSE)&amp;C1812</f>
        <v>NJ|lignite|imports</v>
      </c>
      <c r="E1812" s="17">
        <v>0</v>
      </c>
      <c r="F1812" s="17">
        <v>0</v>
      </c>
      <c r="G1812" s="17">
        <v>0</v>
      </c>
      <c r="H1812" s="17">
        <v>0</v>
      </c>
      <c r="I1812" s="17">
        <v>0</v>
      </c>
      <c r="J1812" s="17">
        <v>0</v>
      </c>
      <c r="K1812" s="17">
        <v>0</v>
      </c>
      <c r="L1812" s="17">
        <v>0</v>
      </c>
      <c r="M1812" s="17">
        <v>0</v>
      </c>
      <c r="N1812" s="17">
        <v>0</v>
      </c>
      <c r="O1812" s="17">
        <v>0</v>
      </c>
      <c r="P1812" s="17">
        <v>0</v>
      </c>
      <c r="Q1812" s="17">
        <v>0</v>
      </c>
      <c r="R1812" s="17">
        <v>0</v>
      </c>
      <c r="S1812" s="17">
        <v>0</v>
      </c>
      <c r="T1812" s="17">
        <v>0</v>
      </c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0</v>
      </c>
      <c r="AB1812" s="17">
        <v>0</v>
      </c>
      <c r="AC1812" s="17">
        <v>0</v>
      </c>
      <c r="AD1812" s="17">
        <v>0</v>
      </c>
    </row>
    <row r="1813" spans="1:30" x14ac:dyDescent="0.25">
      <c r="A1813" t="s">
        <v>382</v>
      </c>
      <c r="B1813" t="s">
        <v>500</v>
      </c>
      <c r="C1813" t="s">
        <v>610</v>
      </c>
      <c r="D1813" t="str">
        <f>A1813&amp;VLOOKUP("key_separator", Keys!$B:$C, 2, FALSE)&amp;B1813&amp;VLOOKUP("key_separator", Keys!$B:$C, 2, FALSE)&amp;C1813</f>
        <v>NJ|lignite|exports</v>
      </c>
      <c r="E1813" s="17">
        <v>0</v>
      </c>
      <c r="F1813" s="17">
        <v>0</v>
      </c>
      <c r="G1813" s="17">
        <v>0</v>
      </c>
      <c r="H1813" s="17">
        <v>0</v>
      </c>
      <c r="I1813" s="17">
        <v>0</v>
      </c>
      <c r="J1813" s="17">
        <v>0</v>
      </c>
      <c r="K1813" s="17">
        <v>0</v>
      </c>
      <c r="L1813" s="17">
        <v>0</v>
      </c>
      <c r="M1813" s="17">
        <v>0</v>
      </c>
      <c r="N1813" s="17">
        <v>0</v>
      </c>
      <c r="O1813" s="17">
        <v>0</v>
      </c>
      <c r="P1813" s="17">
        <v>0</v>
      </c>
      <c r="Q1813" s="17">
        <v>0</v>
      </c>
      <c r="R1813" s="17">
        <v>0</v>
      </c>
      <c r="S1813" s="17">
        <v>0</v>
      </c>
      <c r="T1813" s="17">
        <v>0</v>
      </c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0</v>
      </c>
      <c r="AB1813" s="17">
        <v>0</v>
      </c>
      <c r="AC1813" s="17">
        <v>0</v>
      </c>
      <c r="AD1813" s="17">
        <v>0</v>
      </c>
    </row>
    <row r="1814" spans="1:30" x14ac:dyDescent="0.25">
      <c r="A1814" t="s">
        <v>382</v>
      </c>
      <c r="B1814" t="s">
        <v>539</v>
      </c>
      <c r="C1814" t="s">
        <v>605</v>
      </c>
      <c r="D1814" t="str">
        <f>A1814&amp;VLOOKUP("key_separator", Keys!$B:$C, 2, FALSE)&amp;B1814&amp;VLOOKUP("key_separator", Keys!$B:$C, 2, FALSE)&amp;C1814</f>
        <v>NJ|crude oil|production</v>
      </c>
      <c r="E1814" s="17">
        <v>0</v>
      </c>
      <c r="F1814" s="17">
        <v>0</v>
      </c>
      <c r="G1814" s="17">
        <v>0</v>
      </c>
      <c r="H1814" s="17">
        <v>0</v>
      </c>
      <c r="I1814" s="17">
        <v>0</v>
      </c>
      <c r="J1814" s="17">
        <v>0</v>
      </c>
      <c r="K1814" s="17">
        <v>0</v>
      </c>
      <c r="L1814" s="17">
        <v>0</v>
      </c>
      <c r="M1814" s="17">
        <v>0</v>
      </c>
      <c r="N1814" s="17">
        <v>0</v>
      </c>
      <c r="O1814" s="17">
        <v>0</v>
      </c>
      <c r="P1814" s="17">
        <v>0</v>
      </c>
      <c r="Q1814" s="17">
        <v>0</v>
      </c>
      <c r="R1814" s="17">
        <v>0</v>
      </c>
      <c r="S1814" s="17">
        <v>0</v>
      </c>
      <c r="T1814" s="17">
        <v>0</v>
      </c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0</v>
      </c>
      <c r="AB1814" s="17">
        <v>0</v>
      </c>
      <c r="AC1814" s="17">
        <v>0</v>
      </c>
      <c r="AD1814" s="17">
        <v>0</v>
      </c>
    </row>
    <row r="1815" spans="1:30" x14ac:dyDescent="0.25">
      <c r="A1815" t="s">
        <v>382</v>
      </c>
      <c r="B1815" t="s">
        <v>539</v>
      </c>
      <c r="C1815" t="s">
        <v>608</v>
      </c>
      <c r="D1815" t="str">
        <f>A1815&amp;VLOOKUP("key_separator", Keys!$B:$C, 2, FALSE)&amp;B1815&amp;VLOOKUP("key_separator", Keys!$B:$C, 2, FALSE)&amp;C1815</f>
        <v>NJ|crude oil|imports</v>
      </c>
      <c r="E1815" s="17">
        <v>752684000000000</v>
      </c>
      <c r="F1815" s="17">
        <v>752684000000000</v>
      </c>
      <c r="G1815" s="17">
        <v>752684000000000</v>
      </c>
      <c r="H1815" s="17">
        <v>752684000000000</v>
      </c>
      <c r="I1815" s="17">
        <v>752684000000000</v>
      </c>
      <c r="J1815" s="17">
        <v>752684000000000</v>
      </c>
      <c r="K1815" s="17">
        <v>752684000000000</v>
      </c>
      <c r="L1815" s="17">
        <v>752684000000000</v>
      </c>
      <c r="M1815" s="17">
        <v>752684000000000</v>
      </c>
      <c r="N1815" s="17">
        <v>752684000000000</v>
      </c>
      <c r="O1815" s="17">
        <v>752684000000000</v>
      </c>
      <c r="P1815" s="17">
        <v>752684000000000</v>
      </c>
      <c r="Q1815" s="17">
        <v>752684000000000</v>
      </c>
      <c r="R1815" s="17">
        <v>752684000000000</v>
      </c>
      <c r="S1815" s="17">
        <v>752684000000000</v>
      </c>
      <c r="T1815" s="17">
        <v>752684000000000</v>
      </c>
      <c r="U1815" s="17">
        <v>752684000000000</v>
      </c>
      <c r="V1815" s="17">
        <v>752684000000000</v>
      </c>
      <c r="W1815" s="17">
        <v>752684000000000</v>
      </c>
      <c r="X1815" s="17">
        <v>752684000000000</v>
      </c>
      <c r="Y1815" s="17">
        <v>752684000000000</v>
      </c>
      <c r="Z1815" s="17">
        <v>752684000000000</v>
      </c>
      <c r="AA1815" s="17">
        <v>752684000000000</v>
      </c>
      <c r="AB1815" s="17">
        <v>752684000000000</v>
      </c>
      <c r="AC1815" s="17">
        <v>752684000000000</v>
      </c>
      <c r="AD1815" s="17">
        <v>752684000000000</v>
      </c>
    </row>
    <row r="1816" spans="1:30" x14ac:dyDescent="0.25">
      <c r="A1816" t="s">
        <v>382</v>
      </c>
      <c r="B1816" t="s">
        <v>539</v>
      </c>
      <c r="C1816" t="s">
        <v>610</v>
      </c>
      <c r="D1816" t="str">
        <f>A1816&amp;VLOOKUP("key_separator", Keys!$B:$C, 2, FALSE)&amp;B1816&amp;VLOOKUP("key_separator", Keys!$B:$C, 2, FALSE)&amp;C1816</f>
        <v>NJ|crude oil|exports</v>
      </c>
      <c r="E1816" s="17">
        <v>0</v>
      </c>
      <c r="F1816" s="17">
        <v>0</v>
      </c>
      <c r="G1816" s="17">
        <v>0</v>
      </c>
      <c r="H1816" s="17">
        <v>0</v>
      </c>
      <c r="I1816" s="17">
        <v>0</v>
      </c>
      <c r="J1816" s="17">
        <v>0</v>
      </c>
      <c r="K1816" s="17">
        <v>0</v>
      </c>
      <c r="L1816" s="17">
        <v>0</v>
      </c>
      <c r="M1816" s="17">
        <v>0</v>
      </c>
      <c r="N1816" s="17">
        <v>0</v>
      </c>
      <c r="O1816" s="17">
        <v>0</v>
      </c>
      <c r="P1816" s="17">
        <v>0</v>
      </c>
      <c r="Q1816" s="17">
        <v>0</v>
      </c>
      <c r="R1816" s="17">
        <v>0</v>
      </c>
      <c r="S1816" s="17">
        <v>0</v>
      </c>
      <c r="T1816" s="17">
        <v>0</v>
      </c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0</v>
      </c>
      <c r="AB1816" s="17">
        <v>0</v>
      </c>
      <c r="AC1816" s="17">
        <v>0</v>
      </c>
      <c r="AD1816" s="17">
        <v>0</v>
      </c>
    </row>
    <row r="1817" spans="1:30" x14ac:dyDescent="0.25">
      <c r="A1817" t="s">
        <v>382</v>
      </c>
      <c r="B1817" t="s">
        <v>6635</v>
      </c>
      <c r="C1817" t="s">
        <v>605</v>
      </c>
      <c r="D1817" t="str">
        <f>A1817&amp;VLOOKUP("key_separator", Keys!$B:$C, 2, FALSE)&amp;B1817&amp;VLOOKUP("key_separator", Keys!$B:$C, 2, FALSE)&amp;C1817</f>
        <v>NJ|heavy or residual fuel oil|production</v>
      </c>
      <c r="E1817" s="17">
        <v>14231300000000</v>
      </c>
      <c r="F1817" s="17">
        <v>13886400000000</v>
      </c>
      <c r="G1817" s="17">
        <v>13977600000000</v>
      </c>
      <c r="H1817" s="17">
        <v>14095600000000</v>
      </c>
      <c r="I1817" s="17">
        <v>14213900000000</v>
      </c>
      <c r="J1817" s="17">
        <v>14295100000000</v>
      </c>
      <c r="K1817" s="17">
        <v>14276700000000</v>
      </c>
      <c r="L1817" s="17">
        <v>14403300000000</v>
      </c>
      <c r="M1817" s="17">
        <v>14361100000000</v>
      </c>
      <c r="N1817" s="17">
        <v>14296500000000</v>
      </c>
      <c r="O1817" s="17">
        <v>14326900000000</v>
      </c>
      <c r="P1817" s="17">
        <v>14280700000000</v>
      </c>
      <c r="Q1817" s="17">
        <v>14289400000000</v>
      </c>
      <c r="R1817" s="17">
        <v>14369500000000</v>
      </c>
      <c r="S1817" s="17">
        <v>14280200000000</v>
      </c>
      <c r="T1817" s="17">
        <v>14400800000000</v>
      </c>
      <c r="U1817" s="17">
        <v>14446000000000</v>
      </c>
      <c r="V1817" s="17">
        <v>14493000000000</v>
      </c>
      <c r="W1817" s="17">
        <v>14495100000000</v>
      </c>
      <c r="X1817" s="17">
        <v>14476800000000</v>
      </c>
      <c r="Y1817" s="17">
        <v>14451300000000</v>
      </c>
      <c r="Z1817" s="17">
        <v>14342700000000</v>
      </c>
      <c r="AA1817" s="17">
        <v>14400800000000</v>
      </c>
      <c r="AB1817" s="17">
        <v>14370900000000</v>
      </c>
      <c r="AC1817" s="17">
        <v>14416200000000</v>
      </c>
      <c r="AD1817" s="17">
        <v>14346700000000</v>
      </c>
    </row>
    <row r="1818" spans="1:30" x14ac:dyDescent="0.25">
      <c r="A1818" t="s">
        <v>382</v>
      </c>
      <c r="B1818" t="s">
        <v>6635</v>
      </c>
      <c r="C1818" t="s">
        <v>608</v>
      </c>
      <c r="D1818" t="str">
        <f>A1818&amp;VLOOKUP("key_separator", Keys!$B:$C, 2, FALSE)&amp;B1818&amp;VLOOKUP("key_separator", Keys!$B:$C, 2, FALSE)&amp;C1818</f>
        <v>NJ|heavy or residual fuel oil|imports</v>
      </c>
      <c r="E1818" s="17">
        <v>37065300000000</v>
      </c>
      <c r="F1818" s="17">
        <v>37013700000000</v>
      </c>
      <c r="G1818" s="17">
        <v>37110800000000</v>
      </c>
      <c r="H1818" s="17">
        <v>37235500000000</v>
      </c>
      <c r="I1818" s="17">
        <v>37486800000000</v>
      </c>
      <c r="J1818" s="17">
        <v>37787000000000</v>
      </c>
      <c r="K1818" s="17">
        <v>38824100000000</v>
      </c>
      <c r="L1818" s="17">
        <v>39738300000000</v>
      </c>
      <c r="M1818" s="17">
        <v>40639100000000</v>
      </c>
      <c r="N1818" s="17">
        <v>41423400000000</v>
      </c>
      <c r="O1818" s="17">
        <v>42196000000000</v>
      </c>
      <c r="P1818" s="17">
        <v>42852000000000</v>
      </c>
      <c r="Q1818" s="17">
        <v>43335800000000</v>
      </c>
      <c r="R1818" s="17">
        <v>43714100000000</v>
      </c>
      <c r="S1818" s="17">
        <v>44117500000000</v>
      </c>
      <c r="T1818" s="17">
        <v>44336700000000</v>
      </c>
      <c r="U1818" s="17">
        <v>44545500000000</v>
      </c>
      <c r="V1818" s="17">
        <v>44856800000000</v>
      </c>
      <c r="W1818" s="17">
        <v>45138900000000</v>
      </c>
      <c r="X1818" s="17">
        <v>45444000000000</v>
      </c>
      <c r="Y1818" s="17">
        <v>45884400000000</v>
      </c>
      <c r="Z1818" s="17">
        <v>46381700000000</v>
      </c>
      <c r="AA1818" s="17">
        <v>46761900000000</v>
      </c>
      <c r="AB1818" s="17">
        <v>47175700000000</v>
      </c>
      <c r="AC1818" s="17">
        <v>47564800000000</v>
      </c>
      <c r="AD1818" s="17">
        <v>48084200000000</v>
      </c>
    </row>
    <row r="1819" spans="1:30" x14ac:dyDescent="0.25">
      <c r="A1819" t="s">
        <v>382</v>
      </c>
      <c r="B1819" t="s">
        <v>6635</v>
      </c>
      <c r="C1819" t="s">
        <v>610</v>
      </c>
      <c r="D1819" t="str">
        <f>A1819&amp;VLOOKUP("key_separator", Keys!$B:$C, 2, FALSE)&amp;B1819&amp;VLOOKUP("key_separator", Keys!$B:$C, 2, FALSE)&amp;C1819</f>
        <v>NJ|heavy or residual fuel oil|exports</v>
      </c>
      <c r="E1819" s="17">
        <v>6093450000000</v>
      </c>
      <c r="F1819" s="17">
        <v>5945760000000</v>
      </c>
      <c r="G1819" s="17">
        <v>5984810000000</v>
      </c>
      <c r="H1819" s="17">
        <v>6035340000000</v>
      </c>
      <c r="I1819" s="17">
        <v>6086000000000</v>
      </c>
      <c r="J1819" s="17">
        <v>6120770000000</v>
      </c>
      <c r="K1819" s="17">
        <v>6112900000000</v>
      </c>
      <c r="L1819" s="17">
        <v>6167110000000</v>
      </c>
      <c r="M1819" s="17">
        <v>6149040000000</v>
      </c>
      <c r="N1819" s="17">
        <v>6121390000000</v>
      </c>
      <c r="O1819" s="17">
        <v>6134370000000</v>
      </c>
      <c r="P1819" s="17">
        <v>6114610000000</v>
      </c>
      <c r="Q1819" s="17">
        <v>6118350000000</v>
      </c>
      <c r="R1819" s="17">
        <v>6152640000000</v>
      </c>
      <c r="S1819" s="17">
        <v>6114370000000</v>
      </c>
      <c r="T1819" s="17">
        <v>6166030000000</v>
      </c>
      <c r="U1819" s="17">
        <v>6185380000000</v>
      </c>
      <c r="V1819" s="17">
        <v>6205480000000</v>
      </c>
      <c r="W1819" s="17">
        <v>6206400000000</v>
      </c>
      <c r="X1819" s="17">
        <v>6198550000000</v>
      </c>
      <c r="Y1819" s="17">
        <v>6187660000000</v>
      </c>
      <c r="Z1819" s="17">
        <v>6141150000000</v>
      </c>
      <c r="AA1819" s="17">
        <v>6166040000000</v>
      </c>
      <c r="AB1819" s="17">
        <v>6153220000000</v>
      </c>
      <c r="AC1819" s="17">
        <v>6172610000000</v>
      </c>
      <c r="AD1819" s="17">
        <v>6142860000000</v>
      </c>
    </row>
    <row r="1820" spans="1:30" x14ac:dyDescent="0.25">
      <c r="A1820" t="s">
        <v>382</v>
      </c>
      <c r="B1820" t="s">
        <v>6622</v>
      </c>
      <c r="C1820" t="s">
        <v>605</v>
      </c>
      <c r="D1820" t="str">
        <f>A1820&amp;VLOOKUP("key_separator", Keys!$B:$C, 2, FALSE)&amp;B1820&amp;VLOOKUP("key_separator", Keys!$B:$C, 2, FALSE)&amp;C1820</f>
        <v>NJ|LPG propane or butane|production</v>
      </c>
      <c r="E1820" s="17">
        <v>0</v>
      </c>
      <c r="F1820" s="17">
        <v>0</v>
      </c>
      <c r="G1820" s="17">
        <v>0</v>
      </c>
      <c r="H1820" s="17">
        <v>0</v>
      </c>
      <c r="I1820" s="17">
        <v>0</v>
      </c>
      <c r="J1820" s="17">
        <v>0</v>
      </c>
      <c r="K1820" s="17">
        <v>0</v>
      </c>
      <c r="L1820" s="17">
        <v>0</v>
      </c>
      <c r="M1820" s="17">
        <v>0</v>
      </c>
      <c r="N1820" s="17">
        <v>0</v>
      </c>
      <c r="O1820" s="17">
        <v>0</v>
      </c>
      <c r="P1820" s="17">
        <v>0</v>
      </c>
      <c r="Q1820" s="17">
        <v>0</v>
      </c>
      <c r="R1820" s="17">
        <v>0</v>
      </c>
      <c r="S1820" s="17">
        <v>0</v>
      </c>
      <c r="T1820" s="17">
        <v>0</v>
      </c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0</v>
      </c>
      <c r="AA1820" s="17">
        <v>0</v>
      </c>
      <c r="AB1820" s="17">
        <v>0</v>
      </c>
      <c r="AC1820" s="17">
        <v>0</v>
      </c>
      <c r="AD1820" s="17">
        <v>0</v>
      </c>
    </row>
    <row r="1821" spans="1:30" x14ac:dyDescent="0.25">
      <c r="A1821" t="s">
        <v>382</v>
      </c>
      <c r="B1821" t="s">
        <v>6622</v>
      </c>
      <c r="C1821" t="s">
        <v>608</v>
      </c>
      <c r="D1821" t="str">
        <f>A1821&amp;VLOOKUP("key_separator", Keys!$B:$C, 2, FALSE)&amp;B1821&amp;VLOOKUP("key_separator", Keys!$B:$C, 2, FALSE)&amp;C1821</f>
        <v>NJ|LPG propane or butane|imports</v>
      </c>
      <c r="E1821" s="17">
        <v>23492800000000</v>
      </c>
      <c r="F1821" s="17">
        <v>23406900000000</v>
      </c>
      <c r="G1821" s="17">
        <v>23851600000000</v>
      </c>
      <c r="H1821" s="17">
        <v>23867800000000</v>
      </c>
      <c r="I1821" s="17">
        <v>23808400000000</v>
      </c>
      <c r="J1821" s="17">
        <v>23760600000000</v>
      </c>
      <c r="K1821" s="17">
        <v>23718100000000</v>
      </c>
      <c r="L1821" s="17">
        <v>23697400000000</v>
      </c>
      <c r="M1821" s="17">
        <v>23650100000000</v>
      </c>
      <c r="N1821" s="17">
        <v>23614100000000</v>
      </c>
      <c r="O1821" s="17">
        <v>23588900000000</v>
      </c>
      <c r="P1821" s="17">
        <v>23566800000000</v>
      </c>
      <c r="Q1821" s="17">
        <v>23561600000000</v>
      </c>
      <c r="R1821" s="17">
        <v>23554200000000</v>
      </c>
      <c r="S1821" s="17">
        <v>23553500000000</v>
      </c>
      <c r="T1821" s="17">
        <v>23544400000000</v>
      </c>
      <c r="U1821" s="17">
        <v>23531000000000</v>
      </c>
      <c r="V1821" s="17">
        <v>23530600000000</v>
      </c>
      <c r="W1821" s="17">
        <v>23529200000000</v>
      </c>
      <c r="X1821" s="17">
        <v>23532400000000</v>
      </c>
      <c r="Y1821" s="17">
        <v>23547300000000</v>
      </c>
      <c r="Z1821" s="17">
        <v>23562200000000</v>
      </c>
      <c r="AA1821" s="17">
        <v>23577700000000</v>
      </c>
      <c r="AB1821" s="17">
        <v>23588300000000</v>
      </c>
      <c r="AC1821" s="17">
        <v>23590900000000</v>
      </c>
      <c r="AD1821" s="17">
        <v>23604700000000</v>
      </c>
    </row>
    <row r="1822" spans="1:30" x14ac:dyDescent="0.25">
      <c r="A1822" t="s">
        <v>382</v>
      </c>
      <c r="B1822" t="s">
        <v>6622</v>
      </c>
      <c r="C1822" t="s">
        <v>610</v>
      </c>
      <c r="D1822" t="str">
        <f>A1822&amp;VLOOKUP("key_separator", Keys!$B:$C, 2, FALSE)&amp;B1822&amp;VLOOKUP("key_separator", Keys!$B:$C, 2, FALSE)&amp;C1822</f>
        <v>NJ|LPG propane or butane|exports</v>
      </c>
      <c r="E1822" s="17">
        <v>0</v>
      </c>
      <c r="F1822" s="17">
        <v>0</v>
      </c>
      <c r="G1822" s="17">
        <v>0</v>
      </c>
      <c r="H1822" s="17">
        <v>0</v>
      </c>
      <c r="I1822" s="17">
        <v>0</v>
      </c>
      <c r="J1822" s="17">
        <v>0</v>
      </c>
      <c r="K1822" s="17">
        <v>0</v>
      </c>
      <c r="L1822" s="17">
        <v>0</v>
      </c>
      <c r="M1822" s="17">
        <v>0</v>
      </c>
      <c r="N1822" s="17">
        <v>0</v>
      </c>
      <c r="O1822" s="17">
        <v>0</v>
      </c>
      <c r="P1822" s="17">
        <v>0</v>
      </c>
      <c r="Q1822" s="17">
        <v>0</v>
      </c>
      <c r="R1822" s="17">
        <v>0</v>
      </c>
      <c r="S1822" s="17">
        <v>0</v>
      </c>
      <c r="T1822" s="17">
        <v>0</v>
      </c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0</v>
      </c>
      <c r="AB1822" s="17">
        <v>0</v>
      </c>
      <c r="AC1822" s="17">
        <v>0</v>
      </c>
      <c r="AD1822" s="17">
        <v>0</v>
      </c>
    </row>
    <row r="1823" spans="1:30" x14ac:dyDescent="0.25">
      <c r="A1823" t="s">
        <v>382</v>
      </c>
      <c r="B1823" t="s">
        <v>6623</v>
      </c>
      <c r="C1823" t="s">
        <v>605</v>
      </c>
      <c r="D1823" t="str">
        <f>A1823&amp;VLOOKUP("key_separator", Keys!$B:$C, 2, FALSE)&amp;B1823&amp;VLOOKUP("key_separator", Keys!$B:$C, 2, FALSE)&amp;C1823</f>
        <v>NJ|municipal solid waste|production</v>
      </c>
      <c r="E1823" s="17">
        <v>0</v>
      </c>
      <c r="F1823" s="17">
        <v>0</v>
      </c>
      <c r="G1823" s="17">
        <v>0</v>
      </c>
      <c r="H1823" s="17">
        <v>0</v>
      </c>
      <c r="I1823" s="17">
        <v>0</v>
      </c>
      <c r="J1823" s="17">
        <v>0</v>
      </c>
      <c r="K1823" s="17">
        <v>0</v>
      </c>
      <c r="L1823" s="17">
        <v>0</v>
      </c>
      <c r="M1823" s="17">
        <v>0</v>
      </c>
      <c r="N1823" s="17">
        <v>0</v>
      </c>
      <c r="O1823" s="17">
        <v>0</v>
      </c>
      <c r="P1823" s="17">
        <v>0</v>
      </c>
      <c r="Q1823" s="17">
        <v>0</v>
      </c>
      <c r="R1823" s="17">
        <v>0</v>
      </c>
      <c r="S1823" s="17">
        <v>0</v>
      </c>
      <c r="T1823" s="17">
        <v>0</v>
      </c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0</v>
      </c>
      <c r="AB1823" s="17">
        <v>0</v>
      </c>
      <c r="AC1823" s="17">
        <v>0</v>
      </c>
      <c r="AD1823" s="17">
        <v>0</v>
      </c>
    </row>
    <row r="1824" spans="1:30" x14ac:dyDescent="0.25">
      <c r="A1824" t="s">
        <v>382</v>
      </c>
      <c r="B1824" t="s">
        <v>6623</v>
      </c>
      <c r="C1824" t="s">
        <v>608</v>
      </c>
      <c r="D1824" t="str">
        <f>A1824&amp;VLOOKUP("key_separator", Keys!$B:$C, 2, FALSE)&amp;B1824&amp;VLOOKUP("key_separator", Keys!$B:$C, 2, FALSE)&amp;C1824</f>
        <v>NJ|municipal solid waste|imports</v>
      </c>
      <c r="E1824" s="17">
        <v>5297400000000</v>
      </c>
      <c r="F1824" s="17">
        <v>4584060000000</v>
      </c>
      <c r="G1824" s="17">
        <v>5130340000000</v>
      </c>
      <c r="H1824" s="17">
        <v>5093840000000</v>
      </c>
      <c r="I1824" s="17">
        <v>4313480000000</v>
      </c>
      <c r="J1824" s="17">
        <v>4183640000000</v>
      </c>
      <c r="K1824" s="17">
        <v>2988310000000</v>
      </c>
      <c r="L1824" s="17">
        <v>2976160000000</v>
      </c>
      <c r="M1824" s="17">
        <v>1792990000000</v>
      </c>
      <c r="N1824" s="17">
        <v>0</v>
      </c>
      <c r="O1824" s="17">
        <v>0</v>
      </c>
      <c r="P1824" s="17">
        <v>0</v>
      </c>
      <c r="Q1824" s="17">
        <v>0</v>
      </c>
      <c r="R1824" s="17">
        <v>0</v>
      </c>
      <c r="S1824" s="17">
        <v>0</v>
      </c>
      <c r="T1824" s="17">
        <v>0</v>
      </c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0</v>
      </c>
      <c r="AA1824" s="17">
        <v>0</v>
      </c>
      <c r="AB1824" s="17">
        <v>0</v>
      </c>
      <c r="AC1824" s="17">
        <v>0</v>
      </c>
      <c r="AD1824" s="17">
        <v>0</v>
      </c>
    </row>
    <row r="1825" spans="1:30" x14ac:dyDescent="0.25">
      <c r="A1825" t="s">
        <v>382</v>
      </c>
      <c r="B1825" t="s">
        <v>6623</v>
      </c>
      <c r="C1825" t="s">
        <v>610</v>
      </c>
      <c r="D1825" t="str">
        <f>A1825&amp;VLOOKUP("key_separator", Keys!$B:$C, 2, FALSE)&amp;B1825&amp;VLOOKUP("key_separator", Keys!$B:$C, 2, FALSE)&amp;C1825</f>
        <v>NJ|municipal solid waste|exports</v>
      </c>
      <c r="E1825" s="17">
        <v>0</v>
      </c>
      <c r="F1825" s="17">
        <v>0</v>
      </c>
      <c r="G1825" s="17">
        <v>0</v>
      </c>
      <c r="H1825" s="17">
        <v>0</v>
      </c>
      <c r="I1825" s="17">
        <v>0</v>
      </c>
      <c r="J1825" s="17">
        <v>0</v>
      </c>
      <c r="K1825" s="17">
        <v>0</v>
      </c>
      <c r="L1825" s="17">
        <v>0</v>
      </c>
      <c r="M1825" s="17">
        <v>0</v>
      </c>
      <c r="N1825" s="17">
        <v>0</v>
      </c>
      <c r="O1825" s="17">
        <v>0</v>
      </c>
      <c r="P1825" s="17">
        <v>0</v>
      </c>
      <c r="Q1825" s="17">
        <v>0</v>
      </c>
      <c r="R1825" s="17">
        <v>0</v>
      </c>
      <c r="S1825" s="17">
        <v>0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>
        <v>0</v>
      </c>
      <c r="AC1825" s="17">
        <v>0</v>
      </c>
      <c r="AD1825" s="17">
        <v>0</v>
      </c>
    </row>
    <row r="1826" spans="1:30" x14ac:dyDescent="0.25">
      <c r="A1826" t="s">
        <v>382</v>
      </c>
      <c r="B1826" t="s">
        <v>629</v>
      </c>
      <c r="C1826" t="s">
        <v>605</v>
      </c>
      <c r="D1826" t="str">
        <f>A1826&amp;VLOOKUP("key_separator", Keys!$B:$C, 2, FALSE)&amp;B1826&amp;VLOOKUP("key_separator", Keys!$B:$C, 2, FALSE)&amp;C1826</f>
        <v>NJ|hydrogen|production</v>
      </c>
      <c r="E1826" s="17">
        <v>3677380000000</v>
      </c>
      <c r="F1826" s="17">
        <v>3492380000000</v>
      </c>
      <c r="G1826" s="17">
        <v>3485610000000</v>
      </c>
      <c r="H1826" s="17">
        <v>3490080000000</v>
      </c>
      <c r="I1826" s="17">
        <v>3524500000000</v>
      </c>
      <c r="J1826" s="17">
        <v>3516840000000</v>
      </c>
      <c r="K1826" s="17">
        <v>3476610000000</v>
      </c>
      <c r="L1826" s="17">
        <v>3467530000000</v>
      </c>
      <c r="M1826" s="17">
        <v>3484360000000</v>
      </c>
      <c r="N1826" s="17">
        <v>3556030000000</v>
      </c>
      <c r="O1826" s="17">
        <v>3590020000000</v>
      </c>
      <c r="P1826" s="17">
        <v>3599550000000</v>
      </c>
      <c r="Q1826" s="17">
        <v>3663980000000</v>
      </c>
      <c r="R1826" s="17">
        <v>3697400000000</v>
      </c>
      <c r="S1826" s="17">
        <v>3724740000000</v>
      </c>
      <c r="T1826" s="17">
        <v>3729260000000</v>
      </c>
      <c r="U1826" s="17">
        <v>3752190000000</v>
      </c>
      <c r="V1826" s="17">
        <v>3768900000000</v>
      </c>
      <c r="W1826" s="17">
        <v>3803900000000</v>
      </c>
      <c r="X1826" s="17">
        <v>3880170000000</v>
      </c>
      <c r="Y1826" s="17">
        <v>3931710000000</v>
      </c>
      <c r="Z1826" s="17">
        <v>3959040000000</v>
      </c>
      <c r="AA1826" s="17">
        <v>3998740000000</v>
      </c>
      <c r="AB1826" s="17">
        <v>4024740000000</v>
      </c>
      <c r="AC1826" s="17">
        <v>4044870000000</v>
      </c>
      <c r="AD1826" s="17">
        <v>4068190000000</v>
      </c>
    </row>
    <row r="1827" spans="1:30" x14ac:dyDescent="0.25">
      <c r="A1827" t="s">
        <v>382</v>
      </c>
      <c r="B1827" t="s">
        <v>629</v>
      </c>
      <c r="C1827" t="s">
        <v>608</v>
      </c>
      <c r="D1827" t="str">
        <f>A1827&amp;VLOOKUP("key_separator", Keys!$B:$C, 2, FALSE)&amp;B1827&amp;VLOOKUP("key_separator", Keys!$B:$C, 2, FALSE)&amp;C1827</f>
        <v>NJ|hydrogen|imports</v>
      </c>
      <c r="E1827" s="17">
        <v>0</v>
      </c>
      <c r="F1827" s="17">
        <v>0</v>
      </c>
      <c r="G1827" s="17">
        <v>0</v>
      </c>
      <c r="H1827" s="17">
        <v>0</v>
      </c>
      <c r="I1827" s="17">
        <v>0</v>
      </c>
      <c r="J1827" s="17">
        <v>0</v>
      </c>
      <c r="K1827" s="17">
        <v>0</v>
      </c>
      <c r="L1827" s="17">
        <v>0</v>
      </c>
      <c r="M1827" s="17">
        <v>0</v>
      </c>
      <c r="N1827" s="17">
        <v>0</v>
      </c>
      <c r="O1827" s="17">
        <v>0</v>
      </c>
      <c r="P1827" s="17">
        <v>0</v>
      </c>
      <c r="Q1827" s="17">
        <v>0</v>
      </c>
      <c r="R1827" s="17">
        <v>0</v>
      </c>
      <c r="S1827" s="17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0</v>
      </c>
      <c r="AB1827" s="17">
        <v>0</v>
      </c>
      <c r="AC1827" s="17">
        <v>0</v>
      </c>
      <c r="AD1827" s="17">
        <v>0</v>
      </c>
    </row>
    <row r="1828" spans="1:30" x14ac:dyDescent="0.25">
      <c r="A1828" t="s">
        <v>382</v>
      </c>
      <c r="B1828" t="s">
        <v>629</v>
      </c>
      <c r="C1828" t="s">
        <v>610</v>
      </c>
      <c r="D1828" t="str">
        <f>A1828&amp;VLOOKUP("key_separator", Keys!$B:$C, 2, FALSE)&amp;B1828&amp;VLOOKUP("key_separator", Keys!$B:$C, 2, FALSE)&amp;C1828</f>
        <v>NJ|hydrogen|exports</v>
      </c>
      <c r="E1828" s="17">
        <v>1976880000000</v>
      </c>
      <c r="F1828" s="17">
        <v>1796180000000</v>
      </c>
      <c r="G1828" s="17">
        <v>1806810000000</v>
      </c>
      <c r="H1828" s="17">
        <v>1825980000000</v>
      </c>
      <c r="I1828" s="17">
        <v>1860600000000</v>
      </c>
      <c r="J1828" s="17">
        <v>1751840000000</v>
      </c>
      <c r="K1828" s="17">
        <v>1784410000000</v>
      </c>
      <c r="L1828" s="17">
        <v>1744630000000</v>
      </c>
      <c r="M1828" s="17">
        <v>1734560000000</v>
      </c>
      <c r="N1828" s="17">
        <v>1746330000000</v>
      </c>
      <c r="O1828" s="17">
        <v>1798520000000</v>
      </c>
      <c r="P1828" s="17">
        <v>1828050000000</v>
      </c>
      <c r="Q1828" s="17">
        <v>1861180000000</v>
      </c>
      <c r="R1828" s="17">
        <v>1819900000000</v>
      </c>
      <c r="S1828" s="17">
        <v>1830140000000</v>
      </c>
      <c r="T1828" s="17">
        <v>1857260000000</v>
      </c>
      <c r="U1828" s="17">
        <v>1783220000000</v>
      </c>
      <c r="V1828" s="17">
        <v>1789790000000</v>
      </c>
      <c r="W1828" s="17">
        <v>1783210000000</v>
      </c>
      <c r="X1828" s="17">
        <v>1903060000000</v>
      </c>
      <c r="Y1828" s="17">
        <v>1901910000000</v>
      </c>
      <c r="Z1828" s="17">
        <v>1867930000000</v>
      </c>
      <c r="AA1828" s="17">
        <v>1945650000000</v>
      </c>
      <c r="AB1828" s="17">
        <v>1890530000000</v>
      </c>
      <c r="AC1828" s="17">
        <v>1918770000000</v>
      </c>
      <c r="AD1828" s="17">
        <v>1930080000000</v>
      </c>
    </row>
    <row r="1829" spans="1:30" x14ac:dyDescent="0.25">
      <c r="A1829" t="s">
        <v>386</v>
      </c>
      <c r="B1829" t="s">
        <v>6629</v>
      </c>
      <c r="C1829" t="s">
        <v>605</v>
      </c>
      <c r="D1829" t="str">
        <f>A1829&amp;VLOOKUP("key_separator", Keys!$B:$C, 2, FALSE)&amp;B1829&amp;VLOOKUP("key_separator", Keys!$B:$C, 2, FALSE)&amp;C1829</f>
        <v>NM|electricity|production</v>
      </c>
      <c r="E1829" s="17">
        <v>0</v>
      </c>
      <c r="F1829" s="17">
        <v>0</v>
      </c>
      <c r="G1829" s="17">
        <v>0</v>
      </c>
      <c r="H1829" s="17">
        <v>0</v>
      </c>
      <c r="I1829" s="17">
        <v>0</v>
      </c>
      <c r="J1829" s="17">
        <v>0</v>
      </c>
      <c r="K1829" s="17">
        <v>0</v>
      </c>
      <c r="L1829" s="17">
        <v>0</v>
      </c>
      <c r="M1829" s="17">
        <v>0</v>
      </c>
      <c r="N1829" s="17">
        <v>0</v>
      </c>
      <c r="O1829" s="17">
        <v>0</v>
      </c>
      <c r="P1829" s="17">
        <v>0</v>
      </c>
      <c r="Q1829" s="17">
        <v>0</v>
      </c>
      <c r="R1829" s="17">
        <v>0</v>
      </c>
      <c r="S1829" s="17">
        <v>0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0</v>
      </c>
      <c r="AB1829" s="17">
        <v>0</v>
      </c>
      <c r="AC1829" s="17">
        <v>0</v>
      </c>
      <c r="AD1829" s="17">
        <v>0</v>
      </c>
    </row>
    <row r="1830" spans="1:30" x14ac:dyDescent="0.25">
      <c r="A1830" t="s">
        <v>386</v>
      </c>
      <c r="B1830" t="s">
        <v>6629</v>
      </c>
      <c r="C1830" t="s">
        <v>608</v>
      </c>
      <c r="D1830" t="str">
        <f>A1830&amp;VLOOKUP("key_separator", Keys!$B:$C, 2, FALSE)&amp;B1830&amp;VLOOKUP("key_separator", Keys!$B:$C, 2, FALSE)&amp;C1830</f>
        <v>NM|electricity|imports</v>
      </c>
      <c r="E1830" s="17">
        <v>0</v>
      </c>
      <c r="F1830" s="17">
        <v>0</v>
      </c>
      <c r="G1830" s="17">
        <v>0</v>
      </c>
      <c r="H1830" s="17">
        <v>0</v>
      </c>
      <c r="I1830" s="17">
        <v>0</v>
      </c>
      <c r="J1830" s="17">
        <v>0</v>
      </c>
      <c r="K1830" s="17">
        <v>0</v>
      </c>
      <c r="L1830" s="17">
        <v>0</v>
      </c>
      <c r="M1830" s="17">
        <v>0</v>
      </c>
      <c r="N1830" s="17">
        <v>0</v>
      </c>
      <c r="O1830" s="17">
        <v>0</v>
      </c>
      <c r="P1830" s="17">
        <v>0</v>
      </c>
      <c r="Q1830" s="17">
        <v>0</v>
      </c>
      <c r="R1830" s="17">
        <v>0</v>
      </c>
      <c r="S1830" s="17">
        <v>0</v>
      </c>
      <c r="T1830" s="17">
        <v>0</v>
      </c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0</v>
      </c>
      <c r="AB1830" s="17">
        <v>0</v>
      </c>
      <c r="AC1830" s="17">
        <v>0</v>
      </c>
      <c r="AD1830" s="17">
        <v>0</v>
      </c>
    </row>
    <row r="1831" spans="1:30" x14ac:dyDescent="0.25">
      <c r="A1831" t="s">
        <v>386</v>
      </c>
      <c r="B1831" t="s">
        <v>6629</v>
      </c>
      <c r="C1831" t="s">
        <v>610</v>
      </c>
      <c r="D1831" t="str">
        <f>A1831&amp;VLOOKUP("key_separator", Keys!$B:$C, 2, FALSE)&amp;B1831&amp;VLOOKUP("key_separator", Keys!$B:$C, 2, FALSE)&amp;C1831</f>
        <v>NM|electricity|exports</v>
      </c>
      <c r="E1831" s="17">
        <v>0</v>
      </c>
      <c r="F1831" s="17">
        <v>0</v>
      </c>
      <c r="G1831" s="17">
        <v>0</v>
      </c>
      <c r="H1831" s="17">
        <v>0</v>
      </c>
      <c r="I1831" s="17">
        <v>0</v>
      </c>
      <c r="J1831" s="17">
        <v>0</v>
      </c>
      <c r="K1831" s="17">
        <v>0</v>
      </c>
      <c r="L1831" s="17">
        <v>0</v>
      </c>
      <c r="M1831" s="17">
        <v>0</v>
      </c>
      <c r="N1831" s="17">
        <v>0</v>
      </c>
      <c r="O1831" s="17">
        <v>0</v>
      </c>
      <c r="P1831" s="17">
        <v>0</v>
      </c>
      <c r="Q1831" s="17">
        <v>0</v>
      </c>
      <c r="R1831" s="17">
        <v>0</v>
      </c>
      <c r="S1831" s="17">
        <v>0</v>
      </c>
      <c r="T1831" s="17">
        <v>0</v>
      </c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0</v>
      </c>
      <c r="AB1831" s="17">
        <v>0</v>
      </c>
      <c r="AC1831" s="17">
        <v>0</v>
      </c>
      <c r="AD1831" s="17">
        <v>0</v>
      </c>
    </row>
    <row r="1832" spans="1:30" x14ac:dyDescent="0.25">
      <c r="A1832" t="s">
        <v>386</v>
      </c>
      <c r="B1832" t="s">
        <v>6610</v>
      </c>
      <c r="C1832" t="s">
        <v>605</v>
      </c>
      <c r="D1832" t="str">
        <f>A1832&amp;VLOOKUP("key_separator", Keys!$B:$C, 2, FALSE)&amp;B1832&amp;VLOOKUP("key_separator", Keys!$B:$C, 2, FALSE)&amp;C1832</f>
        <v>NM|hard coal|production</v>
      </c>
      <c r="E1832" s="17">
        <v>147575000000000</v>
      </c>
      <c r="F1832" s="17">
        <v>137806000000000</v>
      </c>
      <c r="G1832" s="17">
        <v>150265000000000</v>
      </c>
      <c r="H1832" s="17">
        <v>135033000000000</v>
      </c>
      <c r="I1832" s="17">
        <v>131463000000000</v>
      </c>
      <c r="J1832" s="17">
        <v>130528000000000</v>
      </c>
      <c r="K1832" s="17">
        <v>103887000000000</v>
      </c>
      <c r="L1832" s="17">
        <v>102411000000000</v>
      </c>
      <c r="M1832" s="17">
        <v>99928300000000</v>
      </c>
      <c r="N1832" s="17">
        <v>98390500000000</v>
      </c>
      <c r="O1832" s="17">
        <v>97847600000000</v>
      </c>
      <c r="P1832" s="17">
        <v>94994900000000</v>
      </c>
      <c r="Q1832" s="17">
        <v>93657000000000</v>
      </c>
      <c r="R1832" s="17">
        <v>92313900000000</v>
      </c>
      <c r="S1832" s="17">
        <v>91454000000000</v>
      </c>
      <c r="T1832" s="17">
        <v>89138400000000</v>
      </c>
      <c r="U1832" s="17">
        <v>87811400000000</v>
      </c>
      <c r="V1832" s="17">
        <v>81026900000000</v>
      </c>
      <c r="W1832" s="17">
        <v>77031200000000</v>
      </c>
      <c r="X1832" s="17">
        <v>74701100000000</v>
      </c>
      <c r="Y1832" s="17">
        <v>72722800000000</v>
      </c>
      <c r="Z1832" s="17">
        <v>68570600000000</v>
      </c>
      <c r="AA1832" s="17">
        <v>67004900000000</v>
      </c>
      <c r="AB1832" s="17">
        <v>64872900000000</v>
      </c>
      <c r="AC1832" s="17">
        <v>59032100000000</v>
      </c>
      <c r="AD1832" s="17">
        <v>53430000000000</v>
      </c>
    </row>
    <row r="1833" spans="1:30" x14ac:dyDescent="0.25">
      <c r="A1833" t="s">
        <v>386</v>
      </c>
      <c r="B1833" t="s">
        <v>6610</v>
      </c>
      <c r="C1833" t="s">
        <v>608</v>
      </c>
      <c r="D1833" t="str">
        <f>A1833&amp;VLOOKUP("key_separator", Keys!$B:$C, 2, FALSE)&amp;B1833&amp;VLOOKUP("key_separator", Keys!$B:$C, 2, FALSE)&amp;C1833</f>
        <v>NM|hard coal|imports</v>
      </c>
      <c r="E1833" s="17">
        <v>0</v>
      </c>
      <c r="F1833" s="17">
        <v>0</v>
      </c>
      <c r="G1833" s="17">
        <v>0</v>
      </c>
      <c r="H1833" s="17">
        <v>0</v>
      </c>
      <c r="I1833" s="17">
        <v>0</v>
      </c>
      <c r="J1833" s="17">
        <v>0</v>
      </c>
      <c r="K1833" s="17">
        <v>0</v>
      </c>
      <c r="L1833" s="17">
        <v>0</v>
      </c>
      <c r="M1833" s="17">
        <v>0</v>
      </c>
      <c r="N1833" s="17">
        <v>0</v>
      </c>
      <c r="O1833" s="17">
        <v>0</v>
      </c>
      <c r="P1833" s="17">
        <v>0</v>
      </c>
      <c r="Q1833" s="17">
        <v>0</v>
      </c>
      <c r="R1833" s="17">
        <v>0</v>
      </c>
      <c r="S1833" s="17">
        <v>0</v>
      </c>
      <c r="T1833" s="17">
        <v>0</v>
      </c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0</v>
      </c>
      <c r="AB1833" s="17">
        <v>0</v>
      </c>
      <c r="AC1833" s="17">
        <v>0</v>
      </c>
      <c r="AD1833" s="17">
        <v>0</v>
      </c>
    </row>
    <row r="1834" spans="1:30" x14ac:dyDescent="0.25">
      <c r="A1834" t="s">
        <v>386</v>
      </c>
      <c r="B1834" t="s">
        <v>6610</v>
      </c>
      <c r="C1834" t="s">
        <v>610</v>
      </c>
      <c r="D1834" t="str">
        <f>A1834&amp;VLOOKUP("key_separator", Keys!$B:$C, 2, FALSE)&amp;B1834&amp;VLOOKUP("key_separator", Keys!$B:$C, 2, FALSE)&amp;C1834</f>
        <v>NM|hard coal|exports</v>
      </c>
      <c r="E1834" s="17">
        <v>67085300000000</v>
      </c>
      <c r="F1834" s="17">
        <v>133092000000000</v>
      </c>
      <c r="G1834" s="17">
        <v>145475000000000</v>
      </c>
      <c r="H1834" s="17">
        <v>129644000000000</v>
      </c>
      <c r="I1834" s="17">
        <v>125673000000000</v>
      </c>
      <c r="J1834" s="17">
        <v>123638000000000</v>
      </c>
      <c r="K1834" s="17">
        <v>102719000000000</v>
      </c>
      <c r="L1834" s="17">
        <v>101206000000000</v>
      </c>
      <c r="M1834" s="17">
        <v>98728300000000</v>
      </c>
      <c r="N1834" s="17">
        <v>97233500000000</v>
      </c>
      <c r="O1834" s="17">
        <v>96694600000000</v>
      </c>
      <c r="P1834" s="17">
        <v>93863900000000</v>
      </c>
      <c r="Q1834" s="17">
        <v>92520000000000</v>
      </c>
      <c r="R1834" s="17">
        <v>91124900000000</v>
      </c>
      <c r="S1834" s="17">
        <v>90281000000000</v>
      </c>
      <c r="T1834" s="17">
        <v>88021400000000</v>
      </c>
      <c r="U1834" s="17">
        <v>86687400000000</v>
      </c>
      <c r="V1834" s="17">
        <v>79846900000000</v>
      </c>
      <c r="W1834" s="17">
        <v>75903200000000</v>
      </c>
      <c r="X1834" s="17">
        <v>73561100000000</v>
      </c>
      <c r="Y1834" s="17">
        <v>71612800000000</v>
      </c>
      <c r="Z1834" s="17">
        <v>67396600000000</v>
      </c>
      <c r="AA1834" s="17">
        <v>65858900000000</v>
      </c>
      <c r="AB1834" s="17">
        <v>63744900000000</v>
      </c>
      <c r="AC1834" s="17">
        <v>57904100000000</v>
      </c>
      <c r="AD1834" s="17">
        <v>52281000000000</v>
      </c>
    </row>
    <row r="1835" spans="1:30" x14ac:dyDescent="0.25">
      <c r="A1835" t="s">
        <v>386</v>
      </c>
      <c r="B1835" t="s">
        <v>6611</v>
      </c>
      <c r="C1835" t="s">
        <v>605</v>
      </c>
      <c r="D1835" t="str">
        <f>A1835&amp;VLOOKUP("key_separator", Keys!$B:$C, 2, FALSE)&amp;B1835&amp;VLOOKUP("key_separator", Keys!$B:$C, 2, FALSE)&amp;C1835</f>
        <v>NM|natural gas|production</v>
      </c>
      <c r="E1835" s="17">
        <v>3452590000000000</v>
      </c>
      <c r="F1835" s="17">
        <v>3496970000000000</v>
      </c>
      <c r="G1835" s="17">
        <v>3510200000000000</v>
      </c>
      <c r="H1835" s="17">
        <v>3600820000000000</v>
      </c>
      <c r="I1835" s="17">
        <v>3682720000000000</v>
      </c>
      <c r="J1835" s="17">
        <v>3745100000000000</v>
      </c>
      <c r="K1835" s="17">
        <v>3719350000000000</v>
      </c>
      <c r="L1835" s="17">
        <v>3700550000000000</v>
      </c>
      <c r="M1835" s="17">
        <v>3660270000000000</v>
      </c>
      <c r="N1835" s="17">
        <v>3655380000000000</v>
      </c>
      <c r="O1835" s="17">
        <v>3636100000000000</v>
      </c>
      <c r="P1835" s="17">
        <v>3589330000000000</v>
      </c>
      <c r="Q1835" s="17">
        <v>3549770000000000</v>
      </c>
      <c r="R1835" s="17">
        <v>3516860000000000</v>
      </c>
      <c r="S1835" s="17">
        <v>3460240000000000</v>
      </c>
      <c r="T1835" s="17">
        <v>3503570000000000</v>
      </c>
      <c r="U1835" s="17">
        <v>3569480000000000</v>
      </c>
      <c r="V1835" s="17">
        <v>3634280000000000</v>
      </c>
      <c r="W1835" s="17">
        <v>3700150000000000</v>
      </c>
      <c r="X1835" s="17">
        <v>3777970000000000</v>
      </c>
      <c r="Y1835" s="17">
        <v>3825380000000000</v>
      </c>
      <c r="Z1835" s="17">
        <v>3854910000000000</v>
      </c>
      <c r="AA1835" s="17">
        <v>3882980000000000</v>
      </c>
      <c r="AB1835" s="17">
        <v>3927200000000000</v>
      </c>
      <c r="AC1835" s="17">
        <v>3978610000000000</v>
      </c>
      <c r="AD1835" s="17">
        <v>4057560000000000</v>
      </c>
    </row>
    <row r="1836" spans="1:30" x14ac:dyDescent="0.25">
      <c r="A1836" t="s">
        <v>386</v>
      </c>
      <c r="B1836" t="s">
        <v>6611</v>
      </c>
      <c r="C1836" t="s">
        <v>608</v>
      </c>
      <c r="D1836" t="str">
        <f>A1836&amp;VLOOKUP("key_separator", Keys!$B:$C, 2, FALSE)&amp;B1836&amp;VLOOKUP("key_separator", Keys!$B:$C, 2, FALSE)&amp;C1836</f>
        <v>NM|natural gas|imports</v>
      </c>
      <c r="E1836" s="17">
        <v>0</v>
      </c>
      <c r="F1836" s="17">
        <v>25845800000000</v>
      </c>
      <c r="G1836" s="17">
        <v>27373000000000</v>
      </c>
      <c r="H1836" s="17">
        <v>27401600000000</v>
      </c>
      <c r="I1836" s="17">
        <v>27684300000000</v>
      </c>
      <c r="J1836" s="17">
        <v>27336200000000</v>
      </c>
      <c r="K1836" s="17">
        <v>13812400000000</v>
      </c>
      <c r="L1836" s="17">
        <v>0</v>
      </c>
      <c r="M1836" s="17">
        <v>0</v>
      </c>
      <c r="N1836" s="17">
        <v>0</v>
      </c>
      <c r="O1836" s="17">
        <v>0</v>
      </c>
      <c r="P1836" s="17">
        <v>0</v>
      </c>
      <c r="Q1836" s="17">
        <v>0</v>
      </c>
      <c r="R1836" s="17">
        <v>0</v>
      </c>
      <c r="S1836" s="17">
        <v>0</v>
      </c>
      <c r="T1836" s="17">
        <v>0</v>
      </c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0</v>
      </c>
      <c r="AB1836" s="17">
        <v>0</v>
      </c>
      <c r="AC1836" s="17">
        <v>0</v>
      </c>
      <c r="AD1836" s="17">
        <v>0</v>
      </c>
    </row>
    <row r="1837" spans="1:30" x14ac:dyDescent="0.25">
      <c r="A1837" t="s">
        <v>386</v>
      </c>
      <c r="B1837" t="s">
        <v>6611</v>
      </c>
      <c r="C1837" t="s">
        <v>610</v>
      </c>
      <c r="D1837" t="str">
        <f>A1837&amp;VLOOKUP("key_separator", Keys!$B:$C, 2, FALSE)&amp;B1837&amp;VLOOKUP("key_separator", Keys!$B:$C, 2, FALSE)&amp;C1837</f>
        <v>NM|natural gas|exports</v>
      </c>
      <c r="E1837" s="17">
        <v>3148350000000000</v>
      </c>
      <c r="F1837" s="17">
        <v>3242210000000000</v>
      </c>
      <c r="G1837" s="17">
        <v>3254340000000000</v>
      </c>
      <c r="H1837" s="17">
        <v>3342680000000000</v>
      </c>
      <c r="I1837" s="17">
        <v>3422220000000000</v>
      </c>
      <c r="J1837" s="17">
        <v>3480310000000000</v>
      </c>
      <c r="K1837" s="17">
        <v>3433310000000000</v>
      </c>
      <c r="L1837" s="17">
        <v>3399940000000000</v>
      </c>
      <c r="M1837" s="17">
        <v>3359280000000000</v>
      </c>
      <c r="N1837" s="17">
        <v>3352170000000000</v>
      </c>
      <c r="O1837" s="17">
        <v>3331930000000000</v>
      </c>
      <c r="P1837" s="17">
        <v>3283920000000000</v>
      </c>
      <c r="Q1837" s="17">
        <v>3242960000000000</v>
      </c>
      <c r="R1837" s="17">
        <v>3208530000000000</v>
      </c>
      <c r="S1837" s="17">
        <v>3149830000000000</v>
      </c>
      <c r="T1837" s="17">
        <v>3192090000000000</v>
      </c>
      <c r="U1837" s="17">
        <v>3254980000000000</v>
      </c>
      <c r="V1837" s="17">
        <v>3317650000000000</v>
      </c>
      <c r="W1837" s="17">
        <v>3381330000000000</v>
      </c>
      <c r="X1837" s="17">
        <v>3457260000000000</v>
      </c>
      <c r="Y1837" s="17">
        <v>3502850000000000</v>
      </c>
      <c r="Z1837" s="17">
        <v>3530530000000000</v>
      </c>
      <c r="AA1837" s="17">
        <v>3556710000000000</v>
      </c>
      <c r="AB1837" s="17">
        <v>3606560000000000</v>
      </c>
      <c r="AC1837" s="17">
        <v>3681560000000000</v>
      </c>
      <c r="AD1837" s="17">
        <v>3795770000000000</v>
      </c>
    </row>
    <row r="1838" spans="1:30" x14ac:dyDescent="0.25">
      <c r="A1838" t="s">
        <v>386</v>
      </c>
      <c r="B1838" t="s">
        <v>626</v>
      </c>
      <c r="C1838" t="s">
        <v>605</v>
      </c>
      <c r="D1838" t="str">
        <f>A1838&amp;VLOOKUP("key_separator", Keys!$B:$C, 2, FALSE)&amp;B1838&amp;VLOOKUP("key_separator", Keys!$B:$C, 2, FALSE)&amp;C1838</f>
        <v>NM|nuclear|production</v>
      </c>
      <c r="E1838" s="17">
        <v>0</v>
      </c>
      <c r="F1838" s="17">
        <v>0</v>
      </c>
      <c r="G1838" s="17">
        <v>0</v>
      </c>
      <c r="H1838" s="17">
        <v>0</v>
      </c>
      <c r="I1838" s="17">
        <v>0</v>
      </c>
      <c r="J1838" s="17">
        <v>0</v>
      </c>
      <c r="K1838" s="17">
        <v>0</v>
      </c>
      <c r="L1838" s="17">
        <v>0</v>
      </c>
      <c r="M1838" s="17">
        <v>0</v>
      </c>
      <c r="N1838" s="17">
        <v>0</v>
      </c>
      <c r="O1838" s="17">
        <v>0</v>
      </c>
      <c r="P1838" s="17">
        <v>0</v>
      </c>
      <c r="Q1838" s="17">
        <v>0</v>
      </c>
      <c r="R1838" s="17">
        <v>0</v>
      </c>
      <c r="S1838" s="17">
        <v>0</v>
      </c>
      <c r="T1838" s="17">
        <v>0</v>
      </c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0</v>
      </c>
      <c r="AB1838" s="17">
        <v>0</v>
      </c>
      <c r="AC1838" s="17">
        <v>0</v>
      </c>
      <c r="AD1838" s="17">
        <v>0</v>
      </c>
    </row>
    <row r="1839" spans="1:30" x14ac:dyDescent="0.25">
      <c r="A1839" t="s">
        <v>386</v>
      </c>
      <c r="B1839" t="s">
        <v>626</v>
      </c>
      <c r="C1839" t="s">
        <v>608</v>
      </c>
      <c r="D1839" t="str">
        <f>A1839&amp;VLOOKUP("key_separator", Keys!$B:$C, 2, FALSE)&amp;B1839&amp;VLOOKUP("key_separator", Keys!$B:$C, 2, FALSE)&amp;C1839</f>
        <v>NM|nuclear|imports</v>
      </c>
      <c r="E1839" s="17">
        <v>0</v>
      </c>
      <c r="F1839" s="17">
        <v>0</v>
      </c>
      <c r="G1839" s="17">
        <v>0</v>
      </c>
      <c r="H1839" s="17">
        <v>0</v>
      </c>
      <c r="I1839" s="17">
        <v>0</v>
      </c>
      <c r="J1839" s="17">
        <v>0</v>
      </c>
      <c r="K1839" s="17">
        <v>0</v>
      </c>
      <c r="L1839" s="17">
        <v>0</v>
      </c>
      <c r="M1839" s="17">
        <v>0</v>
      </c>
      <c r="N1839" s="17">
        <v>0</v>
      </c>
      <c r="O1839" s="17">
        <v>0</v>
      </c>
      <c r="P1839" s="17">
        <v>0</v>
      </c>
      <c r="Q1839" s="17">
        <v>0</v>
      </c>
      <c r="R1839" s="17">
        <v>0</v>
      </c>
      <c r="S1839" s="17">
        <v>0</v>
      </c>
      <c r="T1839" s="17">
        <v>0</v>
      </c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0</v>
      </c>
      <c r="AB1839" s="17">
        <v>0</v>
      </c>
      <c r="AC1839" s="17">
        <v>0</v>
      </c>
      <c r="AD1839" s="17">
        <v>3621880000000</v>
      </c>
    </row>
    <row r="1840" spans="1:30" x14ac:dyDescent="0.25">
      <c r="A1840" t="s">
        <v>386</v>
      </c>
      <c r="B1840" t="s">
        <v>626</v>
      </c>
      <c r="C1840" t="s">
        <v>610</v>
      </c>
      <c r="D1840" t="str">
        <f>A1840&amp;VLOOKUP("key_separator", Keys!$B:$C, 2, FALSE)&amp;B1840&amp;VLOOKUP("key_separator", Keys!$B:$C, 2, FALSE)&amp;C1840</f>
        <v>NM|nuclear|exports</v>
      </c>
      <c r="E1840" s="17">
        <v>0</v>
      </c>
      <c r="F1840" s="17">
        <v>0</v>
      </c>
      <c r="G1840" s="17">
        <v>0</v>
      </c>
      <c r="H1840" s="17">
        <v>0</v>
      </c>
      <c r="I1840" s="17">
        <v>0</v>
      </c>
      <c r="J1840" s="17">
        <v>0</v>
      </c>
      <c r="K1840" s="17">
        <v>0</v>
      </c>
      <c r="L1840" s="17">
        <v>0</v>
      </c>
      <c r="M1840" s="17">
        <v>0</v>
      </c>
      <c r="N1840" s="17">
        <v>0</v>
      </c>
      <c r="O1840" s="17">
        <v>0</v>
      </c>
      <c r="P1840" s="17">
        <v>0</v>
      </c>
      <c r="Q1840" s="17">
        <v>0</v>
      </c>
      <c r="R1840" s="17">
        <v>0</v>
      </c>
      <c r="S1840" s="17">
        <v>0</v>
      </c>
      <c r="T1840" s="17">
        <v>0</v>
      </c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0</v>
      </c>
      <c r="AB1840" s="17">
        <v>0</v>
      </c>
      <c r="AC1840" s="17">
        <v>0</v>
      </c>
      <c r="AD1840" s="17">
        <v>0</v>
      </c>
    </row>
    <row r="1841" spans="1:30" x14ac:dyDescent="0.25">
      <c r="A1841" t="s">
        <v>386</v>
      </c>
      <c r="B1841" t="s">
        <v>6630</v>
      </c>
      <c r="C1841" t="s">
        <v>605</v>
      </c>
      <c r="D1841" t="str">
        <f>A1841&amp;VLOOKUP("key_separator", Keys!$B:$C, 2, FALSE)&amp;B1841&amp;VLOOKUP("key_separator", Keys!$B:$C, 2, FALSE)&amp;C1841</f>
        <v>NM|hydro|production</v>
      </c>
      <c r="E1841" s="17">
        <v>0</v>
      </c>
      <c r="F1841" s="17">
        <v>0</v>
      </c>
      <c r="G1841" s="17">
        <v>0</v>
      </c>
      <c r="H1841" s="17">
        <v>0</v>
      </c>
      <c r="I1841" s="17">
        <v>0</v>
      </c>
      <c r="J1841" s="17">
        <v>0</v>
      </c>
      <c r="K1841" s="17">
        <v>0</v>
      </c>
      <c r="L1841" s="17">
        <v>0</v>
      </c>
      <c r="M1841" s="17">
        <v>0</v>
      </c>
      <c r="N1841" s="17">
        <v>0</v>
      </c>
      <c r="O1841" s="17">
        <v>0</v>
      </c>
      <c r="P1841" s="17">
        <v>0</v>
      </c>
      <c r="Q1841" s="17">
        <v>0</v>
      </c>
      <c r="R1841" s="17">
        <v>0</v>
      </c>
      <c r="S1841" s="17">
        <v>0</v>
      </c>
      <c r="T1841" s="17">
        <v>0</v>
      </c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0</v>
      </c>
      <c r="AA1841" s="17">
        <v>0</v>
      </c>
      <c r="AB1841" s="17">
        <v>0</v>
      </c>
      <c r="AC1841" s="17">
        <v>0</v>
      </c>
      <c r="AD1841" s="17">
        <v>0</v>
      </c>
    </row>
    <row r="1842" spans="1:30" x14ac:dyDescent="0.25">
      <c r="A1842" t="s">
        <v>386</v>
      </c>
      <c r="B1842" t="s">
        <v>6630</v>
      </c>
      <c r="C1842" t="s">
        <v>608</v>
      </c>
      <c r="D1842" t="str">
        <f>A1842&amp;VLOOKUP("key_separator", Keys!$B:$C, 2, FALSE)&amp;B1842&amp;VLOOKUP("key_separator", Keys!$B:$C, 2, FALSE)&amp;C1842</f>
        <v>NM|hydro|imports</v>
      </c>
      <c r="E1842" s="17">
        <v>0</v>
      </c>
      <c r="F1842" s="17">
        <v>0</v>
      </c>
      <c r="G1842" s="17">
        <v>0</v>
      </c>
      <c r="H1842" s="17">
        <v>0</v>
      </c>
      <c r="I1842" s="17">
        <v>0</v>
      </c>
      <c r="J1842" s="17">
        <v>0</v>
      </c>
      <c r="K1842" s="17">
        <v>0</v>
      </c>
      <c r="L1842" s="17">
        <v>0</v>
      </c>
      <c r="M1842" s="17">
        <v>0</v>
      </c>
      <c r="N1842" s="17">
        <v>0</v>
      </c>
      <c r="O1842" s="17">
        <v>0</v>
      </c>
      <c r="P1842" s="17">
        <v>0</v>
      </c>
      <c r="Q1842" s="17">
        <v>0</v>
      </c>
      <c r="R1842" s="17">
        <v>0</v>
      </c>
      <c r="S1842" s="17">
        <v>0</v>
      </c>
      <c r="T1842" s="17">
        <v>0</v>
      </c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0</v>
      </c>
      <c r="AB1842" s="17">
        <v>0</v>
      </c>
      <c r="AC1842" s="17">
        <v>0</v>
      </c>
      <c r="AD1842" s="17">
        <v>0</v>
      </c>
    </row>
    <row r="1843" spans="1:30" x14ac:dyDescent="0.25">
      <c r="A1843" t="s">
        <v>386</v>
      </c>
      <c r="B1843" t="s">
        <v>6630</v>
      </c>
      <c r="C1843" t="s">
        <v>610</v>
      </c>
      <c r="D1843" t="str">
        <f>A1843&amp;VLOOKUP("key_separator", Keys!$B:$C, 2, FALSE)&amp;B1843&amp;VLOOKUP("key_separator", Keys!$B:$C, 2, FALSE)&amp;C1843</f>
        <v>NM|hydro|exports</v>
      </c>
      <c r="E1843" s="17">
        <v>0</v>
      </c>
      <c r="F1843" s="17">
        <v>0</v>
      </c>
      <c r="G1843" s="17">
        <v>0</v>
      </c>
      <c r="H1843" s="17">
        <v>0</v>
      </c>
      <c r="I1843" s="17">
        <v>0</v>
      </c>
      <c r="J1843" s="17">
        <v>0</v>
      </c>
      <c r="K1843" s="17">
        <v>0</v>
      </c>
      <c r="L1843" s="17">
        <v>0</v>
      </c>
      <c r="M1843" s="17">
        <v>0</v>
      </c>
      <c r="N1843" s="17">
        <v>0</v>
      </c>
      <c r="O1843" s="17">
        <v>0</v>
      </c>
      <c r="P1843" s="17">
        <v>0</v>
      </c>
      <c r="Q1843" s="17">
        <v>0</v>
      </c>
      <c r="R1843" s="17">
        <v>0</v>
      </c>
      <c r="S1843" s="17">
        <v>0</v>
      </c>
      <c r="T1843" s="17">
        <v>0</v>
      </c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0</v>
      </c>
      <c r="AA1843" s="17">
        <v>0</v>
      </c>
      <c r="AB1843" s="17">
        <v>0</v>
      </c>
      <c r="AC1843" s="17">
        <v>0</v>
      </c>
      <c r="AD1843" s="17">
        <v>0</v>
      </c>
    </row>
    <row r="1844" spans="1:30" x14ac:dyDescent="0.25">
      <c r="A1844" t="s">
        <v>386</v>
      </c>
      <c r="B1844" t="s">
        <v>6631</v>
      </c>
      <c r="C1844" t="s">
        <v>605</v>
      </c>
      <c r="D1844" t="str">
        <f>A1844&amp;VLOOKUP("key_separator", Keys!$B:$C, 2, FALSE)&amp;B1844&amp;VLOOKUP("key_separator", Keys!$B:$C, 2, FALSE)&amp;C1844</f>
        <v>NM|wind|production</v>
      </c>
      <c r="E1844" s="17">
        <v>0</v>
      </c>
      <c r="F1844" s="17">
        <v>0</v>
      </c>
      <c r="G1844" s="17">
        <v>0</v>
      </c>
      <c r="H1844" s="17">
        <v>0</v>
      </c>
      <c r="I1844" s="17">
        <v>0</v>
      </c>
      <c r="J1844" s="17">
        <v>0</v>
      </c>
      <c r="K1844" s="17">
        <v>0</v>
      </c>
      <c r="L1844" s="17">
        <v>0</v>
      </c>
      <c r="M1844" s="17">
        <v>0</v>
      </c>
      <c r="N1844" s="17">
        <v>0</v>
      </c>
      <c r="O1844" s="17">
        <v>0</v>
      </c>
      <c r="P1844" s="17">
        <v>0</v>
      </c>
      <c r="Q1844" s="17">
        <v>0</v>
      </c>
      <c r="R1844" s="17">
        <v>0</v>
      </c>
      <c r="S1844" s="17">
        <v>0</v>
      </c>
      <c r="T1844" s="17">
        <v>0</v>
      </c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0</v>
      </c>
      <c r="AA1844" s="17">
        <v>0</v>
      </c>
      <c r="AB1844" s="17">
        <v>0</v>
      </c>
      <c r="AC1844" s="17">
        <v>0</v>
      </c>
      <c r="AD1844" s="17">
        <v>0</v>
      </c>
    </row>
    <row r="1845" spans="1:30" x14ac:dyDescent="0.25">
      <c r="A1845" t="s">
        <v>386</v>
      </c>
      <c r="B1845" t="s">
        <v>6631</v>
      </c>
      <c r="C1845" t="s">
        <v>608</v>
      </c>
      <c r="D1845" t="str">
        <f>A1845&amp;VLOOKUP("key_separator", Keys!$B:$C, 2, FALSE)&amp;B1845&amp;VLOOKUP("key_separator", Keys!$B:$C, 2, FALSE)&amp;C1845</f>
        <v>NM|wind|imports</v>
      </c>
      <c r="E1845" s="17">
        <v>0</v>
      </c>
      <c r="F1845" s="17">
        <v>0</v>
      </c>
      <c r="G1845" s="17">
        <v>0</v>
      </c>
      <c r="H1845" s="17">
        <v>0</v>
      </c>
      <c r="I1845" s="17">
        <v>0</v>
      </c>
      <c r="J1845" s="17">
        <v>0</v>
      </c>
      <c r="K1845" s="17">
        <v>0</v>
      </c>
      <c r="L1845" s="17">
        <v>0</v>
      </c>
      <c r="M1845" s="17">
        <v>0</v>
      </c>
      <c r="N1845" s="17">
        <v>0</v>
      </c>
      <c r="O1845" s="17">
        <v>0</v>
      </c>
      <c r="P1845" s="17">
        <v>0</v>
      </c>
      <c r="Q1845" s="17">
        <v>0</v>
      </c>
      <c r="R1845" s="17">
        <v>0</v>
      </c>
      <c r="S1845" s="17">
        <v>0</v>
      </c>
      <c r="T1845" s="17">
        <v>0</v>
      </c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0</v>
      </c>
      <c r="AA1845" s="17">
        <v>0</v>
      </c>
      <c r="AB1845" s="17">
        <v>0</v>
      </c>
      <c r="AC1845" s="17">
        <v>0</v>
      </c>
      <c r="AD1845" s="17">
        <v>0</v>
      </c>
    </row>
    <row r="1846" spans="1:30" x14ac:dyDescent="0.25">
      <c r="A1846" t="s">
        <v>386</v>
      </c>
      <c r="B1846" t="s">
        <v>6631</v>
      </c>
      <c r="C1846" t="s">
        <v>610</v>
      </c>
      <c r="D1846" t="str">
        <f>A1846&amp;VLOOKUP("key_separator", Keys!$B:$C, 2, FALSE)&amp;B1846&amp;VLOOKUP("key_separator", Keys!$B:$C, 2, FALSE)&amp;C1846</f>
        <v>NM|wind|exports</v>
      </c>
      <c r="E1846" s="17">
        <v>0</v>
      </c>
      <c r="F1846" s="17">
        <v>0</v>
      </c>
      <c r="G1846" s="17">
        <v>0</v>
      </c>
      <c r="H1846" s="17">
        <v>0</v>
      </c>
      <c r="I1846" s="17">
        <v>0</v>
      </c>
      <c r="J1846" s="17">
        <v>0</v>
      </c>
      <c r="K1846" s="17">
        <v>0</v>
      </c>
      <c r="L1846" s="17">
        <v>0</v>
      </c>
      <c r="M1846" s="17">
        <v>0</v>
      </c>
      <c r="N1846" s="17">
        <v>0</v>
      </c>
      <c r="O1846" s="17">
        <v>0</v>
      </c>
      <c r="P1846" s="17">
        <v>0</v>
      </c>
      <c r="Q1846" s="17">
        <v>0</v>
      </c>
      <c r="R1846" s="17">
        <v>0</v>
      </c>
      <c r="S1846" s="17">
        <v>0</v>
      </c>
      <c r="T1846" s="17">
        <v>0</v>
      </c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0</v>
      </c>
      <c r="AB1846" s="17">
        <v>0</v>
      </c>
      <c r="AC1846" s="17">
        <v>0</v>
      </c>
      <c r="AD1846" s="17">
        <v>0</v>
      </c>
    </row>
    <row r="1847" spans="1:30" x14ac:dyDescent="0.25">
      <c r="A1847" t="s">
        <v>386</v>
      </c>
      <c r="B1847" t="s">
        <v>6632</v>
      </c>
      <c r="C1847" t="s">
        <v>605</v>
      </c>
      <c r="D1847" t="str">
        <f>A1847&amp;VLOOKUP("key_separator", Keys!$B:$C, 2, FALSE)&amp;B1847&amp;VLOOKUP("key_separator", Keys!$B:$C, 2, FALSE)&amp;C1847</f>
        <v>NM|solar|production</v>
      </c>
      <c r="E1847" s="17">
        <v>0</v>
      </c>
      <c r="F1847" s="17">
        <v>0</v>
      </c>
      <c r="G1847" s="17">
        <v>0</v>
      </c>
      <c r="H1847" s="17">
        <v>0</v>
      </c>
      <c r="I1847" s="17">
        <v>0</v>
      </c>
      <c r="J1847" s="17">
        <v>0</v>
      </c>
      <c r="K1847" s="17">
        <v>0</v>
      </c>
      <c r="L1847" s="17">
        <v>0</v>
      </c>
      <c r="M1847" s="17">
        <v>0</v>
      </c>
      <c r="N1847" s="17">
        <v>0</v>
      </c>
      <c r="O1847" s="17">
        <v>0</v>
      </c>
      <c r="P1847" s="17">
        <v>0</v>
      </c>
      <c r="Q1847" s="17">
        <v>0</v>
      </c>
      <c r="R1847" s="17">
        <v>0</v>
      </c>
      <c r="S1847" s="17">
        <v>0</v>
      </c>
      <c r="T1847" s="17">
        <v>0</v>
      </c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0</v>
      </c>
      <c r="AB1847" s="17">
        <v>0</v>
      </c>
      <c r="AC1847" s="17">
        <v>0</v>
      </c>
      <c r="AD1847" s="17">
        <v>0</v>
      </c>
    </row>
    <row r="1848" spans="1:30" x14ac:dyDescent="0.25">
      <c r="A1848" t="s">
        <v>386</v>
      </c>
      <c r="B1848" t="s">
        <v>6632</v>
      </c>
      <c r="C1848" t="s">
        <v>608</v>
      </c>
      <c r="D1848" t="str">
        <f>A1848&amp;VLOOKUP("key_separator", Keys!$B:$C, 2, FALSE)&amp;B1848&amp;VLOOKUP("key_separator", Keys!$B:$C, 2, FALSE)&amp;C1848</f>
        <v>NM|solar|imports</v>
      </c>
      <c r="E1848" s="17">
        <v>0</v>
      </c>
      <c r="F1848" s="17">
        <v>0</v>
      </c>
      <c r="G1848" s="17">
        <v>0</v>
      </c>
      <c r="H1848" s="17">
        <v>0</v>
      </c>
      <c r="I1848" s="17">
        <v>0</v>
      </c>
      <c r="J1848" s="17">
        <v>0</v>
      </c>
      <c r="K1848" s="17">
        <v>0</v>
      </c>
      <c r="L1848" s="17">
        <v>0</v>
      </c>
      <c r="M1848" s="17">
        <v>0</v>
      </c>
      <c r="N1848" s="17">
        <v>0</v>
      </c>
      <c r="O1848" s="17">
        <v>0</v>
      </c>
      <c r="P1848" s="17">
        <v>0</v>
      </c>
      <c r="Q1848" s="17">
        <v>0</v>
      </c>
      <c r="R1848" s="17">
        <v>0</v>
      </c>
      <c r="S1848" s="17">
        <v>0</v>
      </c>
      <c r="T1848" s="17">
        <v>0</v>
      </c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0</v>
      </c>
      <c r="AB1848" s="17">
        <v>0</v>
      </c>
      <c r="AC1848" s="17">
        <v>0</v>
      </c>
      <c r="AD1848" s="17">
        <v>0</v>
      </c>
    </row>
    <row r="1849" spans="1:30" x14ac:dyDescent="0.25">
      <c r="A1849" t="s">
        <v>386</v>
      </c>
      <c r="B1849" t="s">
        <v>6632</v>
      </c>
      <c r="C1849" t="s">
        <v>610</v>
      </c>
      <c r="D1849" t="str">
        <f>A1849&amp;VLOOKUP("key_separator", Keys!$B:$C, 2, FALSE)&amp;B1849&amp;VLOOKUP("key_separator", Keys!$B:$C, 2, FALSE)&amp;C1849</f>
        <v>NM|solar|exports</v>
      </c>
      <c r="E1849" s="17">
        <v>0</v>
      </c>
      <c r="F1849" s="17">
        <v>0</v>
      </c>
      <c r="G1849" s="17">
        <v>0</v>
      </c>
      <c r="H1849" s="17">
        <v>0</v>
      </c>
      <c r="I1849" s="17">
        <v>0</v>
      </c>
      <c r="J1849" s="17">
        <v>0</v>
      </c>
      <c r="K1849" s="17">
        <v>0</v>
      </c>
      <c r="L1849" s="17">
        <v>0</v>
      </c>
      <c r="M1849" s="17">
        <v>0</v>
      </c>
      <c r="N1849" s="17">
        <v>0</v>
      </c>
      <c r="O1849" s="17">
        <v>0</v>
      </c>
      <c r="P1849" s="17">
        <v>0</v>
      </c>
      <c r="Q1849" s="17">
        <v>0</v>
      </c>
      <c r="R1849" s="17">
        <v>0</v>
      </c>
      <c r="S1849" s="17">
        <v>0</v>
      </c>
      <c r="T1849" s="17">
        <v>0</v>
      </c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0</v>
      </c>
      <c r="AB1849" s="17">
        <v>0</v>
      </c>
      <c r="AC1849" s="17">
        <v>0</v>
      </c>
      <c r="AD1849" s="17">
        <v>0</v>
      </c>
    </row>
    <row r="1850" spans="1:30" x14ac:dyDescent="0.25">
      <c r="A1850" t="s">
        <v>386</v>
      </c>
      <c r="B1850" t="s">
        <v>6615</v>
      </c>
      <c r="C1850" t="s">
        <v>605</v>
      </c>
      <c r="D1850" t="str">
        <f>A1850&amp;VLOOKUP("key_separator", Keys!$B:$C, 2, FALSE)&amp;B1850&amp;VLOOKUP("key_separator", Keys!$B:$C, 2, FALSE)&amp;C1850</f>
        <v>NM|biomass|production</v>
      </c>
      <c r="E1850" s="17">
        <v>304000000000</v>
      </c>
      <c r="F1850" s="17">
        <v>304000000000</v>
      </c>
      <c r="G1850" s="17">
        <v>304000000000</v>
      </c>
      <c r="H1850" s="17">
        <v>304000000000</v>
      </c>
      <c r="I1850" s="17">
        <v>304000000000</v>
      </c>
      <c r="J1850" s="17">
        <v>304000000000</v>
      </c>
      <c r="K1850" s="17">
        <v>304000000000</v>
      </c>
      <c r="L1850" s="17">
        <v>304000000000</v>
      </c>
      <c r="M1850" s="17">
        <v>304000000000</v>
      </c>
      <c r="N1850" s="17">
        <v>304000000000</v>
      </c>
      <c r="O1850" s="17">
        <v>304000000000</v>
      </c>
      <c r="P1850" s="17">
        <v>304000000000</v>
      </c>
      <c r="Q1850" s="17">
        <v>304000000000</v>
      </c>
      <c r="R1850" s="17">
        <v>304000000000</v>
      </c>
      <c r="S1850" s="17">
        <v>304000000000</v>
      </c>
      <c r="T1850" s="17">
        <v>304000000000</v>
      </c>
      <c r="U1850" s="17">
        <v>304000000000</v>
      </c>
      <c r="V1850" s="17">
        <v>304000000000</v>
      </c>
      <c r="W1850" s="17">
        <v>304000000000</v>
      </c>
      <c r="X1850" s="17">
        <v>304000000000</v>
      </c>
      <c r="Y1850" s="17">
        <v>304000000000</v>
      </c>
      <c r="Z1850" s="17">
        <v>304000000000</v>
      </c>
      <c r="AA1850" s="17">
        <v>304000000000</v>
      </c>
      <c r="AB1850" s="17">
        <v>304000000000</v>
      </c>
      <c r="AC1850" s="17">
        <v>304000000000</v>
      </c>
      <c r="AD1850" s="17">
        <v>304000000000</v>
      </c>
    </row>
    <row r="1851" spans="1:30" x14ac:dyDescent="0.25">
      <c r="A1851" t="s">
        <v>386</v>
      </c>
      <c r="B1851" t="s">
        <v>6615</v>
      </c>
      <c r="C1851" t="s">
        <v>608</v>
      </c>
      <c r="D1851" t="str">
        <f>A1851&amp;VLOOKUP("key_separator", Keys!$B:$C, 2, FALSE)&amp;B1851&amp;VLOOKUP("key_separator", Keys!$B:$C, 2, FALSE)&amp;C1851</f>
        <v>NM|biomass|imports</v>
      </c>
      <c r="E1851" s="17">
        <v>6302400000000</v>
      </c>
      <c r="F1851" s="17">
        <v>5882270000000</v>
      </c>
      <c r="G1851" s="17">
        <v>5762490000000</v>
      </c>
      <c r="H1851" s="17">
        <v>5702410000000</v>
      </c>
      <c r="I1851" s="17">
        <v>5606550000000</v>
      </c>
      <c r="J1851" s="17">
        <v>5524560000000</v>
      </c>
      <c r="K1851" s="17">
        <v>5387400000000</v>
      </c>
      <c r="L1851" s="17">
        <v>5247440000000</v>
      </c>
      <c r="M1851" s="17">
        <v>5184670000000</v>
      </c>
      <c r="N1851" s="17">
        <v>5114550000000</v>
      </c>
      <c r="O1851" s="17">
        <v>5050530000000</v>
      </c>
      <c r="P1851" s="17">
        <v>4980550000000</v>
      </c>
      <c r="Q1851" s="17">
        <v>4910340000000</v>
      </c>
      <c r="R1851" s="17">
        <v>4841250000000</v>
      </c>
      <c r="S1851" s="17">
        <v>4768180000000</v>
      </c>
      <c r="T1851" s="17">
        <v>4693300000000</v>
      </c>
      <c r="U1851" s="17">
        <v>4619710000000</v>
      </c>
      <c r="V1851" s="17">
        <v>4551720000000</v>
      </c>
      <c r="W1851" s="17">
        <v>4486310000000</v>
      </c>
      <c r="X1851" s="17">
        <v>4424030000000</v>
      </c>
      <c r="Y1851" s="17">
        <v>4367860000000</v>
      </c>
      <c r="Z1851" s="17">
        <v>4313740000000</v>
      </c>
      <c r="AA1851" s="17">
        <v>4264070000000</v>
      </c>
      <c r="AB1851" s="17">
        <v>4217720000000</v>
      </c>
      <c r="AC1851" s="17">
        <v>4174550000000</v>
      </c>
      <c r="AD1851" s="17">
        <v>4129520000000</v>
      </c>
    </row>
    <row r="1852" spans="1:30" x14ac:dyDescent="0.25">
      <c r="A1852" t="s">
        <v>386</v>
      </c>
      <c r="B1852" t="s">
        <v>6615</v>
      </c>
      <c r="C1852" t="s">
        <v>610</v>
      </c>
      <c r="D1852" t="str">
        <f>A1852&amp;VLOOKUP("key_separator", Keys!$B:$C, 2, FALSE)&amp;B1852&amp;VLOOKUP("key_separator", Keys!$B:$C, 2, FALSE)&amp;C1852</f>
        <v>NM|biomass|exports</v>
      </c>
      <c r="E1852" s="17">
        <v>0</v>
      </c>
      <c r="F1852" s="17">
        <v>0</v>
      </c>
      <c r="G1852" s="17">
        <v>0</v>
      </c>
      <c r="H1852" s="17">
        <v>0</v>
      </c>
      <c r="I1852" s="17">
        <v>0</v>
      </c>
      <c r="J1852" s="17">
        <v>0</v>
      </c>
      <c r="K1852" s="17">
        <v>0</v>
      </c>
      <c r="L1852" s="17">
        <v>0</v>
      </c>
      <c r="M1852" s="17">
        <v>0</v>
      </c>
      <c r="N1852" s="17">
        <v>0</v>
      </c>
      <c r="O1852" s="17">
        <v>0</v>
      </c>
      <c r="P1852" s="17">
        <v>0</v>
      </c>
      <c r="Q1852" s="17">
        <v>0</v>
      </c>
      <c r="R1852" s="17">
        <v>0</v>
      </c>
      <c r="S1852" s="17">
        <v>0</v>
      </c>
      <c r="T1852" s="17">
        <v>0</v>
      </c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0</v>
      </c>
      <c r="AB1852" s="17">
        <v>0</v>
      </c>
      <c r="AC1852" s="17">
        <v>0</v>
      </c>
      <c r="AD1852" s="17">
        <v>0</v>
      </c>
    </row>
    <row r="1853" spans="1:30" x14ac:dyDescent="0.25">
      <c r="A1853" t="s">
        <v>386</v>
      </c>
      <c r="B1853" t="s">
        <v>6616</v>
      </c>
      <c r="C1853" t="s">
        <v>605</v>
      </c>
      <c r="D1853" t="str">
        <f>A1853&amp;VLOOKUP("key_separator", Keys!$B:$C, 2, FALSE)&amp;B1853&amp;VLOOKUP("key_separator", Keys!$B:$C, 2, FALSE)&amp;C1853</f>
        <v>NM|petroleum gasoline|production</v>
      </c>
      <c r="E1853" s="17">
        <v>106755000000000</v>
      </c>
      <c r="F1853" s="17">
        <v>104167000000000</v>
      </c>
      <c r="G1853" s="17">
        <v>104852000000000</v>
      </c>
      <c r="H1853" s="17">
        <v>105737000000000</v>
      </c>
      <c r="I1853" s="17">
        <v>106624000000000</v>
      </c>
      <c r="J1853" s="17">
        <v>107234000000000</v>
      </c>
      <c r="K1853" s="17">
        <v>107096000000000</v>
      </c>
      <c r="L1853" s="17">
        <v>108045000000000</v>
      </c>
      <c r="M1853" s="17">
        <v>107729000000000</v>
      </c>
      <c r="N1853" s="17">
        <v>107244000000000</v>
      </c>
      <c r="O1853" s="17">
        <v>107472000000000</v>
      </c>
      <c r="P1853" s="17">
        <v>107126000000000</v>
      </c>
      <c r="Q1853" s="17">
        <v>107191000000000</v>
      </c>
      <c r="R1853" s="17">
        <v>107792000000000</v>
      </c>
      <c r="S1853" s="17">
        <v>107122000000000</v>
      </c>
      <c r="T1853" s="17">
        <v>108027000000000</v>
      </c>
      <c r="U1853" s="17">
        <v>108366000000000</v>
      </c>
      <c r="V1853" s="17">
        <v>108718000000000</v>
      </c>
      <c r="W1853" s="17">
        <v>108734000000000</v>
      </c>
      <c r="X1853" s="17">
        <v>108596000000000</v>
      </c>
      <c r="Y1853" s="17">
        <v>108406000000000</v>
      </c>
      <c r="Z1853" s="17">
        <v>107591000000000</v>
      </c>
      <c r="AA1853" s="17">
        <v>108027000000000</v>
      </c>
      <c r="AB1853" s="17">
        <v>107802000000000</v>
      </c>
      <c r="AC1853" s="17">
        <v>108142000000000</v>
      </c>
      <c r="AD1853" s="17">
        <v>107621000000000</v>
      </c>
    </row>
    <row r="1854" spans="1:30" x14ac:dyDescent="0.25">
      <c r="A1854" t="s">
        <v>386</v>
      </c>
      <c r="B1854" t="s">
        <v>6616</v>
      </c>
      <c r="C1854" t="s">
        <v>608</v>
      </c>
      <c r="D1854" t="str">
        <f>A1854&amp;VLOOKUP("key_separator", Keys!$B:$C, 2, FALSE)&amp;B1854&amp;VLOOKUP("key_separator", Keys!$B:$C, 2, FALSE)&amp;C1854</f>
        <v>NM|petroleum gasoline|imports</v>
      </c>
      <c r="E1854" s="17">
        <v>3764820000000</v>
      </c>
      <c r="F1854" s="17">
        <v>2004890000000</v>
      </c>
      <c r="G1854" s="17">
        <v>627926000000</v>
      </c>
      <c r="H1854" s="17">
        <v>0</v>
      </c>
      <c r="I1854" s="17">
        <v>0</v>
      </c>
      <c r="J1854" s="17">
        <v>0</v>
      </c>
      <c r="K1854" s="17">
        <v>0</v>
      </c>
      <c r="L1854" s="17">
        <v>0</v>
      </c>
      <c r="M1854" s="17">
        <v>0</v>
      </c>
      <c r="N1854" s="17">
        <v>0</v>
      </c>
      <c r="O1854" s="17">
        <v>0</v>
      </c>
      <c r="P1854" s="17">
        <v>0</v>
      </c>
      <c r="Q1854" s="17">
        <v>0</v>
      </c>
      <c r="R1854" s="17">
        <v>0</v>
      </c>
      <c r="S1854" s="17">
        <v>0</v>
      </c>
      <c r="T1854" s="17">
        <v>0</v>
      </c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0</v>
      </c>
      <c r="AA1854" s="17">
        <v>0</v>
      </c>
      <c r="AB1854" s="17">
        <v>0</v>
      </c>
      <c r="AC1854" s="17">
        <v>0</v>
      </c>
      <c r="AD1854" s="17">
        <v>0</v>
      </c>
    </row>
    <row r="1855" spans="1:30" x14ac:dyDescent="0.25">
      <c r="A1855" t="s">
        <v>386</v>
      </c>
      <c r="B1855" t="s">
        <v>6616</v>
      </c>
      <c r="C1855" t="s">
        <v>610</v>
      </c>
      <c r="D1855" t="str">
        <f>A1855&amp;VLOOKUP("key_separator", Keys!$B:$C, 2, FALSE)&amp;B1855&amp;VLOOKUP("key_separator", Keys!$B:$C, 2, FALSE)&amp;C1855</f>
        <v>NM|petroleum gasoline|exports</v>
      </c>
      <c r="E1855" s="17">
        <v>12775100000000</v>
      </c>
      <c r="F1855" s="17">
        <v>11650500000000</v>
      </c>
      <c r="G1855" s="17">
        <v>13708200000000</v>
      </c>
      <c r="H1855" s="17">
        <v>16646200000000</v>
      </c>
      <c r="I1855" s="17">
        <v>20073900000000</v>
      </c>
      <c r="J1855" s="17">
        <v>23025900000000</v>
      </c>
      <c r="K1855" s="17">
        <v>25442600000000</v>
      </c>
      <c r="L1855" s="17">
        <v>28819900000000</v>
      </c>
      <c r="M1855" s="17">
        <v>30871300000000</v>
      </c>
      <c r="N1855" s="17">
        <v>32741700000000</v>
      </c>
      <c r="O1855" s="17">
        <v>35440800000000</v>
      </c>
      <c r="P1855" s="17">
        <v>37359100000000</v>
      </c>
      <c r="Q1855" s="17">
        <v>39756600000000</v>
      </c>
      <c r="R1855" s="17">
        <v>42623400000000</v>
      </c>
      <c r="S1855" s="17">
        <v>44100000000000</v>
      </c>
      <c r="T1855" s="17">
        <v>47324700000000</v>
      </c>
      <c r="U1855" s="17">
        <v>49853200000000</v>
      </c>
      <c r="V1855" s="17">
        <v>51946800000000</v>
      </c>
      <c r="W1855" s="17">
        <v>53751200000000</v>
      </c>
      <c r="X1855" s="17">
        <v>55461900000000</v>
      </c>
      <c r="Y1855" s="17">
        <v>56980600000000</v>
      </c>
      <c r="Z1855" s="17">
        <v>57845100000000</v>
      </c>
      <c r="AA1855" s="17">
        <v>59986900000000</v>
      </c>
      <c r="AB1855" s="17">
        <v>61495400000000</v>
      </c>
      <c r="AC1855" s="17">
        <v>63393800000000</v>
      </c>
      <c r="AD1855" s="17">
        <v>64466000000000</v>
      </c>
    </row>
    <row r="1856" spans="1:30" x14ac:dyDescent="0.25">
      <c r="A1856" t="s">
        <v>386</v>
      </c>
      <c r="B1856" t="s">
        <v>6617</v>
      </c>
      <c r="C1856" t="s">
        <v>605</v>
      </c>
      <c r="D1856" t="str">
        <f>A1856&amp;VLOOKUP("key_separator", Keys!$B:$C, 2, FALSE)&amp;B1856&amp;VLOOKUP("key_separator", Keys!$B:$C, 2, FALSE)&amp;C1856</f>
        <v>NM|petroleum diesel|production</v>
      </c>
      <c r="E1856" s="17">
        <v>63147200000000</v>
      </c>
      <c r="F1856" s="17">
        <v>61616600000000</v>
      </c>
      <c r="G1856" s="17">
        <v>62021300000000</v>
      </c>
      <c r="H1856" s="17">
        <v>62545100000000</v>
      </c>
      <c r="I1856" s="17">
        <v>63070000000000</v>
      </c>
      <c r="J1856" s="17">
        <v>63430300000000</v>
      </c>
      <c r="K1856" s="17">
        <v>63348800000000</v>
      </c>
      <c r="L1856" s="17">
        <v>63910500000000</v>
      </c>
      <c r="M1856" s="17">
        <v>63723300000000</v>
      </c>
      <c r="N1856" s="17">
        <v>63436700000000</v>
      </c>
      <c r="O1856" s="17">
        <v>63571300000000</v>
      </c>
      <c r="P1856" s="17">
        <v>63366500000000</v>
      </c>
      <c r="Q1856" s="17">
        <v>63405200000000</v>
      </c>
      <c r="R1856" s="17">
        <v>63760600000000</v>
      </c>
      <c r="S1856" s="17">
        <v>63364100000000</v>
      </c>
      <c r="T1856" s="17">
        <v>63899400000000</v>
      </c>
      <c r="U1856" s="17">
        <v>64099900000000</v>
      </c>
      <c r="V1856" s="17">
        <v>64308300000000</v>
      </c>
      <c r="W1856" s="17">
        <v>64317700000000</v>
      </c>
      <c r="X1856" s="17">
        <v>64236400000000</v>
      </c>
      <c r="Y1856" s="17">
        <v>64123600000000</v>
      </c>
      <c r="Z1856" s="17">
        <v>63641600000000</v>
      </c>
      <c r="AA1856" s="17">
        <v>63899500000000</v>
      </c>
      <c r="AB1856" s="17">
        <v>63766600000000</v>
      </c>
      <c r="AC1856" s="17">
        <v>63967500000000</v>
      </c>
      <c r="AD1856" s="17">
        <v>63659300000000</v>
      </c>
    </row>
    <row r="1857" spans="1:30" x14ac:dyDescent="0.25">
      <c r="A1857" t="s">
        <v>386</v>
      </c>
      <c r="B1857" t="s">
        <v>6617</v>
      </c>
      <c r="C1857" t="s">
        <v>608</v>
      </c>
      <c r="D1857" t="str">
        <f>A1857&amp;VLOOKUP("key_separator", Keys!$B:$C, 2, FALSE)&amp;B1857&amp;VLOOKUP("key_separator", Keys!$B:$C, 2, FALSE)&amp;C1857</f>
        <v>NM|petroleum diesel|imports</v>
      </c>
      <c r="E1857" s="17">
        <v>29117900000000</v>
      </c>
      <c r="F1857" s="17">
        <v>28713600000000</v>
      </c>
      <c r="G1857" s="17">
        <v>26104100000000</v>
      </c>
      <c r="H1857" s="17">
        <v>23277500000000</v>
      </c>
      <c r="I1857" s="17">
        <v>20368900000000</v>
      </c>
      <c r="J1857" s="17">
        <v>18015900000000</v>
      </c>
      <c r="K1857" s="17">
        <v>17046900000000</v>
      </c>
      <c r="L1857" s="17">
        <v>15542400000000</v>
      </c>
      <c r="M1857" s="17">
        <v>14693300000000</v>
      </c>
      <c r="N1857" s="17">
        <v>14164800000000</v>
      </c>
      <c r="O1857" s="17">
        <v>13292400000000</v>
      </c>
      <c r="P1857" s="17">
        <v>12880200000000</v>
      </c>
      <c r="Q1857" s="17">
        <v>12285400000000</v>
      </c>
      <c r="R1857" s="17">
        <v>11451000000000</v>
      </c>
      <c r="S1857" s="17">
        <v>11496400000000</v>
      </c>
      <c r="T1857" s="17">
        <v>10852500000000</v>
      </c>
      <c r="U1857" s="17">
        <v>12171400000000</v>
      </c>
      <c r="V1857" s="17">
        <v>13230300000000</v>
      </c>
      <c r="W1857" s="17">
        <v>14513200000000</v>
      </c>
      <c r="X1857" s="17">
        <v>15899700000000</v>
      </c>
      <c r="Y1857" s="17">
        <v>17513100000000</v>
      </c>
      <c r="Z1857" s="17">
        <v>19539100000000</v>
      </c>
      <c r="AA1857" s="17">
        <v>20913900000000</v>
      </c>
      <c r="AB1857" s="17">
        <v>22520800000000</v>
      </c>
      <c r="AC1857" s="17">
        <v>23700900000000</v>
      </c>
      <c r="AD1857" s="17">
        <v>24279300000000</v>
      </c>
    </row>
    <row r="1858" spans="1:30" x14ac:dyDescent="0.25">
      <c r="A1858" t="s">
        <v>386</v>
      </c>
      <c r="B1858" t="s">
        <v>6617</v>
      </c>
      <c r="C1858" t="s">
        <v>610</v>
      </c>
      <c r="D1858" t="str">
        <f>A1858&amp;VLOOKUP("key_separator", Keys!$B:$C, 2, FALSE)&amp;B1858&amp;VLOOKUP("key_separator", Keys!$B:$C, 2, FALSE)&amp;C1858</f>
        <v>NM|petroleum diesel|exports</v>
      </c>
      <c r="E1858" s="17">
        <v>0</v>
      </c>
      <c r="F1858" s="17">
        <v>0</v>
      </c>
      <c r="G1858" s="17">
        <v>0</v>
      </c>
      <c r="H1858" s="17">
        <v>0</v>
      </c>
      <c r="I1858" s="17">
        <v>0</v>
      </c>
      <c r="J1858" s="17">
        <v>0</v>
      </c>
      <c r="K1858" s="17">
        <v>0</v>
      </c>
      <c r="L1858" s="17">
        <v>0</v>
      </c>
      <c r="M1858" s="17">
        <v>0</v>
      </c>
      <c r="N1858" s="17">
        <v>0</v>
      </c>
      <c r="O1858" s="17">
        <v>0</v>
      </c>
      <c r="P1858" s="17">
        <v>0</v>
      </c>
      <c r="Q1858" s="17">
        <v>0</v>
      </c>
      <c r="R1858" s="17">
        <v>0</v>
      </c>
      <c r="S1858" s="17">
        <v>0</v>
      </c>
      <c r="T1858" s="17">
        <v>0</v>
      </c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0</v>
      </c>
      <c r="AB1858" s="17">
        <v>0</v>
      </c>
      <c r="AC1858" s="17">
        <v>0</v>
      </c>
      <c r="AD1858" s="17">
        <v>0</v>
      </c>
    </row>
    <row r="1859" spans="1:30" x14ac:dyDescent="0.25">
      <c r="A1859" t="s">
        <v>386</v>
      </c>
      <c r="B1859" t="s">
        <v>542</v>
      </c>
      <c r="C1859" t="s">
        <v>605</v>
      </c>
      <c r="D1859" t="str">
        <f>A1859&amp;VLOOKUP("key_separator", Keys!$B:$C, 2, FALSE)&amp;B1859&amp;VLOOKUP("key_separator", Keys!$B:$C, 2, FALSE)&amp;C1859</f>
        <v>NM|biofuel gasoline|production</v>
      </c>
      <c r="E1859" s="17">
        <v>0</v>
      </c>
      <c r="F1859" s="17">
        <v>0</v>
      </c>
      <c r="G1859" s="17">
        <v>0</v>
      </c>
      <c r="H1859" s="17">
        <v>0</v>
      </c>
      <c r="I1859" s="17">
        <v>0</v>
      </c>
      <c r="J1859" s="17">
        <v>0</v>
      </c>
      <c r="K1859" s="17">
        <v>0</v>
      </c>
      <c r="L1859" s="17">
        <v>0</v>
      </c>
      <c r="M1859" s="17">
        <v>0</v>
      </c>
      <c r="N1859" s="17">
        <v>0</v>
      </c>
      <c r="O1859" s="17">
        <v>0</v>
      </c>
      <c r="P1859" s="17">
        <v>0</v>
      </c>
      <c r="Q1859" s="17">
        <v>0</v>
      </c>
      <c r="R1859" s="17">
        <v>0</v>
      </c>
      <c r="S1859" s="17">
        <v>0</v>
      </c>
      <c r="T1859" s="17">
        <v>0</v>
      </c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0</v>
      </c>
      <c r="AB1859" s="17">
        <v>0</v>
      </c>
      <c r="AC1859" s="17">
        <v>0</v>
      </c>
      <c r="AD1859" s="17">
        <v>0</v>
      </c>
    </row>
    <row r="1860" spans="1:30" x14ac:dyDescent="0.25">
      <c r="A1860" t="s">
        <v>386</v>
      </c>
      <c r="B1860" t="s">
        <v>542</v>
      </c>
      <c r="C1860" t="s">
        <v>608</v>
      </c>
      <c r="D1860" t="str">
        <f>A1860&amp;VLOOKUP("key_separator", Keys!$B:$C, 2, FALSE)&amp;B1860&amp;VLOOKUP("key_separator", Keys!$B:$C, 2, FALSE)&amp;C1860</f>
        <v>NM|biofuel gasoline|imports</v>
      </c>
      <c r="E1860" s="17">
        <v>8253580000000</v>
      </c>
      <c r="F1860" s="17">
        <v>8325620000000</v>
      </c>
      <c r="G1860" s="17">
        <v>8407120000000</v>
      </c>
      <c r="H1860" s="17">
        <v>8456250000000</v>
      </c>
      <c r="I1860" s="17">
        <v>8497260000000</v>
      </c>
      <c r="J1860" s="17">
        <v>8522950000000</v>
      </c>
      <c r="K1860" s="17">
        <v>8364930000000</v>
      </c>
      <c r="L1860" s="17">
        <v>8202690000000</v>
      </c>
      <c r="M1860" s="17">
        <v>8015770000000</v>
      </c>
      <c r="N1860" s="17">
        <v>7815390000000</v>
      </c>
      <c r="O1860" s="17">
        <v>7587810000000</v>
      </c>
      <c r="P1860" s="17">
        <v>7348790000000</v>
      </c>
      <c r="Q1860" s="17">
        <v>7104690000000</v>
      </c>
      <c r="R1860" s="17">
        <v>6847950000000</v>
      </c>
      <c r="S1860" s="17">
        <v>6580830000000</v>
      </c>
      <c r="T1860" s="17">
        <v>6300340000000</v>
      </c>
      <c r="U1860" s="17">
        <v>5900940000000</v>
      </c>
      <c r="V1860" s="17">
        <v>5557450000000</v>
      </c>
      <c r="W1860" s="17">
        <v>5212000000000</v>
      </c>
      <c r="X1860" s="17">
        <v>4873910000000</v>
      </c>
      <c r="Y1860" s="17">
        <v>4548390000000</v>
      </c>
      <c r="Z1860" s="17">
        <v>4235450000000</v>
      </c>
      <c r="AA1860" s="17">
        <v>3929930000000</v>
      </c>
      <c r="AB1860" s="17">
        <v>3642290000000</v>
      </c>
      <c r="AC1860" s="17">
        <v>3373770000000</v>
      </c>
      <c r="AD1860" s="17">
        <v>3185200000000</v>
      </c>
    </row>
    <row r="1861" spans="1:30" x14ac:dyDescent="0.25">
      <c r="A1861" t="s">
        <v>386</v>
      </c>
      <c r="B1861" t="s">
        <v>542</v>
      </c>
      <c r="C1861" t="s">
        <v>610</v>
      </c>
      <c r="D1861" t="str">
        <f>A1861&amp;VLOOKUP("key_separator", Keys!$B:$C, 2, FALSE)&amp;B1861&amp;VLOOKUP("key_separator", Keys!$B:$C, 2, FALSE)&amp;C1861</f>
        <v>NM|biofuel gasoline|exports</v>
      </c>
      <c r="E1861" s="17">
        <v>0</v>
      </c>
      <c r="F1861" s="17">
        <v>0</v>
      </c>
      <c r="G1861" s="17">
        <v>0</v>
      </c>
      <c r="H1861" s="17">
        <v>0</v>
      </c>
      <c r="I1861" s="17">
        <v>0</v>
      </c>
      <c r="J1861" s="17">
        <v>0</v>
      </c>
      <c r="K1861" s="17">
        <v>0</v>
      </c>
      <c r="L1861" s="17">
        <v>0</v>
      </c>
      <c r="M1861" s="17">
        <v>0</v>
      </c>
      <c r="N1861" s="17">
        <v>0</v>
      </c>
      <c r="O1861" s="17">
        <v>0</v>
      </c>
      <c r="P1861" s="17">
        <v>0</v>
      </c>
      <c r="Q1861" s="17">
        <v>0</v>
      </c>
      <c r="R1861" s="17">
        <v>0</v>
      </c>
      <c r="S1861" s="17">
        <v>0</v>
      </c>
      <c r="T1861" s="17">
        <v>0</v>
      </c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0</v>
      </c>
      <c r="AB1861" s="17">
        <v>0</v>
      </c>
      <c r="AC1861" s="17">
        <v>0</v>
      </c>
      <c r="AD1861" s="17">
        <v>0</v>
      </c>
    </row>
    <row r="1862" spans="1:30" x14ac:dyDescent="0.25">
      <c r="A1862" t="s">
        <v>386</v>
      </c>
      <c r="B1862" t="s">
        <v>545</v>
      </c>
      <c r="C1862" t="s">
        <v>605</v>
      </c>
      <c r="D1862" t="str">
        <f>A1862&amp;VLOOKUP("key_separator", Keys!$B:$C, 2, FALSE)&amp;B1862&amp;VLOOKUP("key_separator", Keys!$B:$C, 2, FALSE)&amp;C1862</f>
        <v>NM|biofuel diesel|production</v>
      </c>
      <c r="E1862" s="17">
        <v>0</v>
      </c>
      <c r="F1862" s="17">
        <v>0</v>
      </c>
      <c r="G1862" s="17">
        <v>0</v>
      </c>
      <c r="H1862" s="17">
        <v>0</v>
      </c>
      <c r="I1862" s="17">
        <v>0</v>
      </c>
      <c r="J1862" s="17">
        <v>0</v>
      </c>
      <c r="K1862" s="17">
        <v>0</v>
      </c>
      <c r="L1862" s="17">
        <v>0</v>
      </c>
      <c r="M1862" s="17">
        <v>0</v>
      </c>
      <c r="N1862" s="17">
        <v>0</v>
      </c>
      <c r="O1862" s="17">
        <v>0</v>
      </c>
      <c r="P1862" s="17">
        <v>0</v>
      </c>
      <c r="Q1862" s="17">
        <v>0</v>
      </c>
      <c r="R1862" s="17">
        <v>0</v>
      </c>
      <c r="S1862" s="17">
        <v>0</v>
      </c>
      <c r="T1862" s="17">
        <v>0</v>
      </c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0</v>
      </c>
      <c r="AB1862" s="17">
        <v>0</v>
      </c>
      <c r="AC1862" s="17">
        <v>0</v>
      </c>
      <c r="AD1862" s="17">
        <v>0</v>
      </c>
    </row>
    <row r="1863" spans="1:30" x14ac:dyDescent="0.25">
      <c r="A1863" t="s">
        <v>386</v>
      </c>
      <c r="B1863" t="s">
        <v>545</v>
      </c>
      <c r="C1863" t="s">
        <v>608</v>
      </c>
      <c r="D1863" t="str">
        <f>A1863&amp;VLOOKUP("key_separator", Keys!$B:$C, 2, FALSE)&amp;B1863&amp;VLOOKUP("key_separator", Keys!$B:$C, 2, FALSE)&amp;C1863</f>
        <v>NM|biofuel diesel|imports</v>
      </c>
      <c r="E1863" s="17">
        <v>10734500000000</v>
      </c>
      <c r="F1863" s="17">
        <v>13883800000000</v>
      </c>
      <c r="G1863" s="17">
        <v>16996000000000</v>
      </c>
      <c r="H1863" s="17">
        <v>19951300000000</v>
      </c>
      <c r="I1863" s="17">
        <v>22751400000000</v>
      </c>
      <c r="J1863" s="17">
        <v>25482500000000</v>
      </c>
      <c r="K1863" s="17">
        <v>26358900000000</v>
      </c>
      <c r="L1863" s="17">
        <v>27084100000000</v>
      </c>
      <c r="M1863" s="17">
        <v>27571200000000</v>
      </c>
      <c r="N1863" s="17">
        <v>27860400000000</v>
      </c>
      <c r="O1863" s="17">
        <v>27909500000000</v>
      </c>
      <c r="P1863" s="17">
        <v>27737200000000</v>
      </c>
      <c r="Q1863" s="17">
        <v>27361800000000</v>
      </c>
      <c r="R1863" s="17">
        <v>26778500000000</v>
      </c>
      <c r="S1863" s="17">
        <v>26017400000000</v>
      </c>
      <c r="T1863" s="17">
        <v>25125700000000</v>
      </c>
      <c r="U1863" s="17">
        <v>22561300000000</v>
      </c>
      <c r="V1863" s="17">
        <v>20034900000000</v>
      </c>
      <c r="W1863" s="17">
        <v>17423600000000</v>
      </c>
      <c r="X1863" s="17">
        <v>14795300000000</v>
      </c>
      <c r="Y1863" s="17">
        <v>12243900000000</v>
      </c>
      <c r="Z1863" s="17">
        <v>9726420000000</v>
      </c>
      <c r="AA1863" s="17">
        <v>7225430000000</v>
      </c>
      <c r="AB1863" s="17">
        <v>4769900000000</v>
      </c>
      <c r="AC1863" s="17">
        <v>2401210000000</v>
      </c>
      <c r="AD1863" s="17">
        <v>1161230000000</v>
      </c>
    </row>
    <row r="1864" spans="1:30" x14ac:dyDescent="0.25">
      <c r="A1864" t="s">
        <v>386</v>
      </c>
      <c r="B1864" t="s">
        <v>545</v>
      </c>
      <c r="C1864" t="s">
        <v>610</v>
      </c>
      <c r="D1864" t="str">
        <f>A1864&amp;VLOOKUP("key_separator", Keys!$B:$C, 2, FALSE)&amp;B1864&amp;VLOOKUP("key_separator", Keys!$B:$C, 2, FALSE)&amp;C1864</f>
        <v>NM|biofuel diesel|exports</v>
      </c>
      <c r="E1864" s="17">
        <v>0</v>
      </c>
      <c r="F1864" s="17">
        <v>0</v>
      </c>
      <c r="G1864" s="17">
        <v>0</v>
      </c>
      <c r="H1864" s="17">
        <v>0</v>
      </c>
      <c r="I1864" s="17">
        <v>0</v>
      </c>
      <c r="J1864" s="17">
        <v>0</v>
      </c>
      <c r="K1864" s="17">
        <v>0</v>
      </c>
      <c r="L1864" s="17">
        <v>0</v>
      </c>
      <c r="M1864" s="17">
        <v>0</v>
      </c>
      <c r="N1864" s="17">
        <v>0</v>
      </c>
      <c r="O1864" s="17">
        <v>0</v>
      </c>
      <c r="P1864" s="17">
        <v>0</v>
      </c>
      <c r="Q1864" s="17">
        <v>0</v>
      </c>
      <c r="R1864" s="17">
        <v>0</v>
      </c>
      <c r="S1864" s="17">
        <v>0</v>
      </c>
      <c r="T1864" s="17">
        <v>0</v>
      </c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0</v>
      </c>
      <c r="AB1864" s="17">
        <v>0</v>
      </c>
      <c r="AC1864" s="17">
        <v>0</v>
      </c>
      <c r="AD1864" s="17">
        <v>0</v>
      </c>
    </row>
    <row r="1865" spans="1:30" x14ac:dyDescent="0.25">
      <c r="A1865" t="s">
        <v>386</v>
      </c>
      <c r="B1865" t="s">
        <v>6618</v>
      </c>
      <c r="C1865" t="s">
        <v>605</v>
      </c>
      <c r="D1865" t="str">
        <f>A1865&amp;VLOOKUP("key_separator", Keys!$B:$C, 2, FALSE)&amp;B1865&amp;VLOOKUP("key_separator", Keys!$B:$C, 2, FALSE)&amp;C1865</f>
        <v>NM|jet fuel or kerosene|production</v>
      </c>
      <c r="E1865" s="17">
        <v>22479100000000</v>
      </c>
      <c r="F1865" s="17">
        <v>21934300000000</v>
      </c>
      <c r="G1865" s="17">
        <v>22078300000000</v>
      </c>
      <c r="H1865" s="17">
        <v>22264800000000</v>
      </c>
      <c r="I1865" s="17">
        <v>22451600000000</v>
      </c>
      <c r="J1865" s="17">
        <v>22579900000000</v>
      </c>
      <c r="K1865" s="17">
        <v>22550900000000</v>
      </c>
      <c r="L1865" s="17">
        <v>22750900000000</v>
      </c>
      <c r="M1865" s="17">
        <v>22684200000000</v>
      </c>
      <c r="N1865" s="17">
        <v>22582200000000</v>
      </c>
      <c r="O1865" s="17">
        <v>22630100000000</v>
      </c>
      <c r="P1865" s="17">
        <v>22557200000000</v>
      </c>
      <c r="Q1865" s="17">
        <v>22571000000000</v>
      </c>
      <c r="R1865" s="17">
        <v>22697500000000</v>
      </c>
      <c r="S1865" s="17">
        <v>22556300000000</v>
      </c>
      <c r="T1865" s="17">
        <v>22746900000000</v>
      </c>
      <c r="U1865" s="17">
        <v>22818300000000</v>
      </c>
      <c r="V1865" s="17">
        <v>22892400000000</v>
      </c>
      <c r="W1865" s="17">
        <v>22895800000000</v>
      </c>
      <c r="X1865" s="17">
        <v>22866900000000</v>
      </c>
      <c r="Y1865" s="17">
        <v>22826700000000</v>
      </c>
      <c r="Z1865" s="17">
        <v>22655100000000</v>
      </c>
      <c r="AA1865" s="17">
        <v>22746900000000</v>
      </c>
      <c r="AB1865" s="17">
        <v>22699600000000</v>
      </c>
      <c r="AC1865" s="17">
        <v>22771100000000</v>
      </c>
      <c r="AD1865" s="17">
        <v>22661400000000</v>
      </c>
    </row>
    <row r="1866" spans="1:30" x14ac:dyDescent="0.25">
      <c r="A1866" t="s">
        <v>386</v>
      </c>
      <c r="B1866" t="s">
        <v>6618</v>
      </c>
      <c r="C1866" t="s">
        <v>608</v>
      </c>
      <c r="D1866" t="str">
        <f>A1866&amp;VLOOKUP("key_separator", Keys!$B:$C, 2, FALSE)&amp;B1866&amp;VLOOKUP("key_separator", Keys!$B:$C, 2, FALSE)&amp;C1866</f>
        <v>NM|jet fuel or kerosene|imports</v>
      </c>
      <c r="E1866" s="17">
        <v>0</v>
      </c>
      <c r="F1866" s="17">
        <v>0</v>
      </c>
      <c r="G1866" s="17">
        <v>0</v>
      </c>
      <c r="H1866" s="17">
        <v>0</v>
      </c>
      <c r="I1866" s="17">
        <v>0</v>
      </c>
      <c r="J1866" s="17">
        <v>0</v>
      </c>
      <c r="K1866" s="17">
        <v>0</v>
      </c>
      <c r="L1866" s="17">
        <v>0</v>
      </c>
      <c r="M1866" s="17">
        <v>0</v>
      </c>
      <c r="N1866" s="17">
        <v>0</v>
      </c>
      <c r="O1866" s="17">
        <v>0</v>
      </c>
      <c r="P1866" s="17">
        <v>0</v>
      </c>
      <c r="Q1866" s="17">
        <v>0</v>
      </c>
      <c r="R1866" s="17">
        <v>0</v>
      </c>
      <c r="S1866" s="17">
        <v>0</v>
      </c>
      <c r="T1866" s="17">
        <v>0</v>
      </c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0</v>
      </c>
      <c r="AA1866" s="17">
        <v>0</v>
      </c>
      <c r="AB1866" s="17">
        <v>0</v>
      </c>
      <c r="AC1866" s="17">
        <v>0</v>
      </c>
      <c r="AD1866" s="17">
        <v>0</v>
      </c>
    </row>
    <row r="1867" spans="1:30" x14ac:dyDescent="0.25">
      <c r="A1867" t="s">
        <v>386</v>
      </c>
      <c r="B1867" t="s">
        <v>6618</v>
      </c>
      <c r="C1867" t="s">
        <v>610</v>
      </c>
      <c r="D1867" t="str">
        <f>A1867&amp;VLOOKUP("key_separator", Keys!$B:$C, 2, FALSE)&amp;B1867&amp;VLOOKUP("key_separator", Keys!$B:$C, 2, FALSE)&amp;C1867</f>
        <v>NM|jet fuel or kerosene|exports</v>
      </c>
      <c r="E1867" s="17">
        <v>14868600000000</v>
      </c>
      <c r="F1867" s="17">
        <v>14228400000000</v>
      </c>
      <c r="G1867" s="17">
        <v>14391300000000</v>
      </c>
      <c r="H1867" s="17">
        <v>14593800000000</v>
      </c>
      <c r="I1867" s="17">
        <v>14780700000000</v>
      </c>
      <c r="J1867" s="17">
        <v>14807900000000</v>
      </c>
      <c r="K1867" s="17">
        <v>14749400000000</v>
      </c>
      <c r="L1867" s="17">
        <v>14916200000000</v>
      </c>
      <c r="M1867" s="17">
        <v>14820200000000</v>
      </c>
      <c r="N1867" s="17">
        <v>14653200000000</v>
      </c>
      <c r="O1867" s="17">
        <v>14612500000000</v>
      </c>
      <c r="P1867" s="17">
        <v>14452800000000</v>
      </c>
      <c r="Q1867" s="17">
        <v>14367100000000</v>
      </c>
      <c r="R1867" s="17">
        <v>14469700000000</v>
      </c>
      <c r="S1867" s="17">
        <v>14301500000000</v>
      </c>
      <c r="T1867" s="17">
        <v>14499700000000</v>
      </c>
      <c r="U1867" s="17">
        <v>14462700000000</v>
      </c>
      <c r="V1867" s="17">
        <v>14503800000000</v>
      </c>
      <c r="W1867" s="17">
        <v>14445200000000</v>
      </c>
      <c r="X1867" s="17">
        <v>14438100000000</v>
      </c>
      <c r="Y1867" s="17">
        <v>14323900000000</v>
      </c>
      <c r="Z1867" s="17">
        <v>14069000000000</v>
      </c>
      <c r="AA1867" s="17">
        <v>14176700000000</v>
      </c>
      <c r="AB1867" s="17">
        <v>14124500000000</v>
      </c>
      <c r="AC1867" s="17">
        <v>14179500000000</v>
      </c>
      <c r="AD1867" s="17">
        <v>14031300000000</v>
      </c>
    </row>
    <row r="1868" spans="1:30" x14ac:dyDescent="0.25">
      <c r="A1868" t="s">
        <v>386</v>
      </c>
      <c r="B1868" t="s">
        <v>6633</v>
      </c>
      <c r="C1868" t="s">
        <v>605</v>
      </c>
      <c r="D1868" t="str">
        <f>A1868&amp;VLOOKUP("key_separator", Keys!$B:$C, 2, FALSE)&amp;B1868&amp;VLOOKUP("key_separator", Keys!$B:$C, 2, FALSE)&amp;C1868</f>
        <v>NM|heat|production</v>
      </c>
      <c r="E1868" s="17">
        <v>0</v>
      </c>
      <c r="F1868" s="17">
        <v>0</v>
      </c>
      <c r="G1868" s="17">
        <v>0</v>
      </c>
      <c r="H1868" s="17">
        <v>0</v>
      </c>
      <c r="I1868" s="17">
        <v>0</v>
      </c>
      <c r="J1868" s="17">
        <v>0</v>
      </c>
      <c r="K1868" s="17">
        <v>0</v>
      </c>
      <c r="L1868" s="17">
        <v>0</v>
      </c>
      <c r="M1868" s="17">
        <v>0</v>
      </c>
      <c r="N1868" s="17">
        <v>0</v>
      </c>
      <c r="O1868" s="17">
        <v>0</v>
      </c>
      <c r="P1868" s="17">
        <v>0</v>
      </c>
      <c r="Q1868" s="17">
        <v>0</v>
      </c>
      <c r="R1868" s="17">
        <v>0</v>
      </c>
      <c r="S1868" s="17">
        <v>0</v>
      </c>
      <c r="T1868" s="17">
        <v>0</v>
      </c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0</v>
      </c>
      <c r="AA1868" s="17">
        <v>0</v>
      </c>
      <c r="AB1868" s="17">
        <v>0</v>
      </c>
      <c r="AC1868" s="17">
        <v>0</v>
      </c>
      <c r="AD1868" s="17">
        <v>0</v>
      </c>
    </row>
    <row r="1869" spans="1:30" x14ac:dyDescent="0.25">
      <c r="A1869" t="s">
        <v>386</v>
      </c>
      <c r="B1869" t="s">
        <v>6633</v>
      </c>
      <c r="C1869" t="s">
        <v>608</v>
      </c>
      <c r="D1869" t="str">
        <f>A1869&amp;VLOOKUP("key_separator", Keys!$B:$C, 2, FALSE)&amp;B1869&amp;VLOOKUP("key_separator", Keys!$B:$C, 2, FALSE)&amp;C1869</f>
        <v>NM|heat|imports</v>
      </c>
      <c r="E1869" s="17">
        <v>0</v>
      </c>
      <c r="F1869" s="17">
        <v>0</v>
      </c>
      <c r="G1869" s="17">
        <v>0</v>
      </c>
      <c r="H1869" s="17">
        <v>0</v>
      </c>
      <c r="I1869" s="17">
        <v>0</v>
      </c>
      <c r="J1869" s="17">
        <v>0</v>
      </c>
      <c r="K1869" s="17">
        <v>0</v>
      </c>
      <c r="L1869" s="17">
        <v>0</v>
      </c>
      <c r="M1869" s="17">
        <v>0</v>
      </c>
      <c r="N1869" s="17">
        <v>0</v>
      </c>
      <c r="O1869" s="17">
        <v>0</v>
      </c>
      <c r="P1869" s="17">
        <v>0</v>
      </c>
      <c r="Q1869" s="17">
        <v>0</v>
      </c>
      <c r="R1869" s="17">
        <v>0</v>
      </c>
      <c r="S1869" s="17">
        <v>0</v>
      </c>
      <c r="T1869" s="17">
        <v>0</v>
      </c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0</v>
      </c>
      <c r="AA1869" s="17">
        <v>0</v>
      </c>
      <c r="AB1869" s="17">
        <v>0</v>
      </c>
      <c r="AC1869" s="17">
        <v>0</v>
      </c>
      <c r="AD1869" s="17">
        <v>0</v>
      </c>
    </row>
    <row r="1870" spans="1:30" x14ac:dyDescent="0.25">
      <c r="A1870" t="s">
        <v>386</v>
      </c>
      <c r="B1870" t="s">
        <v>6633</v>
      </c>
      <c r="C1870" t="s">
        <v>610</v>
      </c>
      <c r="D1870" t="str">
        <f>A1870&amp;VLOOKUP("key_separator", Keys!$B:$C, 2, FALSE)&amp;B1870&amp;VLOOKUP("key_separator", Keys!$B:$C, 2, FALSE)&amp;C1870</f>
        <v>NM|heat|exports</v>
      </c>
      <c r="E1870" s="17">
        <v>0</v>
      </c>
      <c r="F1870" s="17">
        <v>0</v>
      </c>
      <c r="G1870" s="17">
        <v>0</v>
      </c>
      <c r="H1870" s="17">
        <v>0</v>
      </c>
      <c r="I1870" s="17">
        <v>0</v>
      </c>
      <c r="J1870" s="17">
        <v>0</v>
      </c>
      <c r="K1870" s="17">
        <v>0</v>
      </c>
      <c r="L1870" s="17">
        <v>0</v>
      </c>
      <c r="M1870" s="17">
        <v>0</v>
      </c>
      <c r="N1870" s="17">
        <v>0</v>
      </c>
      <c r="O1870" s="17">
        <v>0</v>
      </c>
      <c r="P1870" s="17">
        <v>0</v>
      </c>
      <c r="Q1870" s="17">
        <v>0</v>
      </c>
      <c r="R1870" s="17">
        <v>0</v>
      </c>
      <c r="S1870" s="17">
        <v>0</v>
      </c>
      <c r="T1870" s="17">
        <v>0</v>
      </c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0</v>
      </c>
      <c r="AA1870" s="17">
        <v>0</v>
      </c>
      <c r="AB1870" s="17">
        <v>0</v>
      </c>
      <c r="AC1870" s="17">
        <v>0</v>
      </c>
      <c r="AD1870" s="17">
        <v>0</v>
      </c>
    </row>
    <row r="1871" spans="1:30" x14ac:dyDescent="0.25">
      <c r="A1871" t="s">
        <v>386</v>
      </c>
      <c r="B1871" t="s">
        <v>6634</v>
      </c>
      <c r="C1871" t="s">
        <v>605</v>
      </c>
      <c r="D1871" t="str">
        <f>A1871&amp;VLOOKUP("key_separator", Keys!$B:$C, 2, FALSE)&amp;B1871&amp;VLOOKUP("key_separator", Keys!$B:$C, 2, FALSE)&amp;C1871</f>
        <v>NM|geothermal|production</v>
      </c>
      <c r="E1871" s="17">
        <v>0</v>
      </c>
      <c r="F1871" s="17">
        <v>0</v>
      </c>
      <c r="G1871" s="17">
        <v>0</v>
      </c>
      <c r="H1871" s="17">
        <v>0</v>
      </c>
      <c r="I1871" s="17">
        <v>0</v>
      </c>
      <c r="J1871" s="17">
        <v>0</v>
      </c>
      <c r="K1871" s="17">
        <v>0</v>
      </c>
      <c r="L1871" s="17">
        <v>0</v>
      </c>
      <c r="M1871" s="17">
        <v>0</v>
      </c>
      <c r="N1871" s="17">
        <v>0</v>
      </c>
      <c r="O1871" s="17">
        <v>0</v>
      </c>
      <c r="P1871" s="17">
        <v>0</v>
      </c>
      <c r="Q1871" s="17">
        <v>0</v>
      </c>
      <c r="R1871" s="17">
        <v>0</v>
      </c>
      <c r="S1871" s="17">
        <v>0</v>
      </c>
      <c r="T1871" s="17">
        <v>0</v>
      </c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0</v>
      </c>
      <c r="AB1871" s="17">
        <v>0</v>
      </c>
      <c r="AC1871" s="17">
        <v>0</v>
      </c>
      <c r="AD1871" s="17">
        <v>0</v>
      </c>
    </row>
    <row r="1872" spans="1:30" x14ac:dyDescent="0.25">
      <c r="A1872" t="s">
        <v>386</v>
      </c>
      <c r="B1872" t="s">
        <v>6634</v>
      </c>
      <c r="C1872" t="s">
        <v>608</v>
      </c>
      <c r="D1872" t="str">
        <f>A1872&amp;VLOOKUP("key_separator", Keys!$B:$C, 2, FALSE)&amp;B1872&amp;VLOOKUP("key_separator", Keys!$B:$C, 2, FALSE)&amp;C1872</f>
        <v>NM|geothermal|imports</v>
      </c>
      <c r="E1872" s="17">
        <v>0</v>
      </c>
      <c r="F1872" s="17">
        <v>0</v>
      </c>
      <c r="G1872" s="17">
        <v>0</v>
      </c>
      <c r="H1872" s="17">
        <v>0</v>
      </c>
      <c r="I1872" s="17">
        <v>0</v>
      </c>
      <c r="J1872" s="17">
        <v>0</v>
      </c>
      <c r="K1872" s="17">
        <v>0</v>
      </c>
      <c r="L1872" s="17">
        <v>0</v>
      </c>
      <c r="M1872" s="17">
        <v>0</v>
      </c>
      <c r="N1872" s="17">
        <v>0</v>
      </c>
      <c r="O1872" s="17">
        <v>0</v>
      </c>
      <c r="P1872" s="17">
        <v>0</v>
      </c>
      <c r="Q1872" s="17">
        <v>0</v>
      </c>
      <c r="R1872" s="17">
        <v>0</v>
      </c>
      <c r="S1872" s="17">
        <v>0</v>
      </c>
      <c r="T1872" s="17">
        <v>0</v>
      </c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0</v>
      </c>
      <c r="AB1872" s="17">
        <v>0</v>
      </c>
      <c r="AC1872" s="17">
        <v>0</v>
      </c>
      <c r="AD1872" s="17">
        <v>0</v>
      </c>
    </row>
    <row r="1873" spans="1:30" x14ac:dyDescent="0.25">
      <c r="A1873" t="s">
        <v>386</v>
      </c>
      <c r="B1873" t="s">
        <v>6634</v>
      </c>
      <c r="C1873" t="s">
        <v>610</v>
      </c>
      <c r="D1873" t="str">
        <f>A1873&amp;VLOOKUP("key_separator", Keys!$B:$C, 2, FALSE)&amp;B1873&amp;VLOOKUP("key_separator", Keys!$B:$C, 2, FALSE)&amp;C1873</f>
        <v>NM|geothermal|exports</v>
      </c>
      <c r="E1873" s="17">
        <v>0</v>
      </c>
      <c r="F1873" s="17">
        <v>0</v>
      </c>
      <c r="G1873" s="17">
        <v>0</v>
      </c>
      <c r="H1873" s="17">
        <v>0</v>
      </c>
      <c r="I1873" s="17">
        <v>0</v>
      </c>
      <c r="J1873" s="17">
        <v>0</v>
      </c>
      <c r="K1873" s="17">
        <v>0</v>
      </c>
      <c r="L1873" s="17">
        <v>0</v>
      </c>
      <c r="M1873" s="17">
        <v>0</v>
      </c>
      <c r="N1873" s="17">
        <v>0</v>
      </c>
      <c r="O1873" s="17">
        <v>0</v>
      </c>
      <c r="P1873" s="17">
        <v>0</v>
      </c>
      <c r="Q1873" s="17">
        <v>0</v>
      </c>
      <c r="R1873" s="17">
        <v>0</v>
      </c>
      <c r="S1873" s="17">
        <v>0</v>
      </c>
      <c r="T1873" s="17">
        <v>0</v>
      </c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0</v>
      </c>
      <c r="AB1873" s="17">
        <v>0</v>
      </c>
      <c r="AC1873" s="17">
        <v>0</v>
      </c>
      <c r="AD1873" s="17">
        <v>0</v>
      </c>
    </row>
    <row r="1874" spans="1:30" x14ac:dyDescent="0.25">
      <c r="A1874" t="s">
        <v>386</v>
      </c>
      <c r="B1874" t="s">
        <v>500</v>
      </c>
      <c r="C1874" t="s">
        <v>605</v>
      </c>
      <c r="D1874" t="str">
        <f>A1874&amp;VLOOKUP("key_separator", Keys!$B:$C, 2, FALSE)&amp;B1874&amp;VLOOKUP("key_separator", Keys!$B:$C, 2, FALSE)&amp;C1874</f>
        <v>NM|lignite|production</v>
      </c>
      <c r="E1874" s="17">
        <v>0</v>
      </c>
      <c r="F1874" s="17">
        <v>0</v>
      </c>
      <c r="G1874" s="17">
        <v>0</v>
      </c>
      <c r="H1874" s="17">
        <v>0</v>
      </c>
      <c r="I1874" s="17">
        <v>0</v>
      </c>
      <c r="J1874" s="17">
        <v>0</v>
      </c>
      <c r="K1874" s="17">
        <v>0</v>
      </c>
      <c r="L1874" s="17">
        <v>0</v>
      </c>
      <c r="M1874" s="17">
        <v>0</v>
      </c>
      <c r="N1874" s="17">
        <v>0</v>
      </c>
      <c r="O1874" s="17">
        <v>0</v>
      </c>
      <c r="P1874" s="17">
        <v>0</v>
      </c>
      <c r="Q1874" s="17">
        <v>0</v>
      </c>
      <c r="R1874" s="17">
        <v>0</v>
      </c>
      <c r="S1874" s="17">
        <v>0</v>
      </c>
      <c r="T1874" s="17">
        <v>0</v>
      </c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0</v>
      </c>
      <c r="AB1874" s="17">
        <v>0</v>
      </c>
      <c r="AC1874" s="17">
        <v>0</v>
      </c>
      <c r="AD1874" s="17">
        <v>0</v>
      </c>
    </row>
    <row r="1875" spans="1:30" x14ac:dyDescent="0.25">
      <c r="A1875" t="s">
        <v>386</v>
      </c>
      <c r="B1875" t="s">
        <v>500</v>
      </c>
      <c r="C1875" t="s">
        <v>608</v>
      </c>
      <c r="D1875" t="str">
        <f>A1875&amp;VLOOKUP("key_separator", Keys!$B:$C, 2, FALSE)&amp;B1875&amp;VLOOKUP("key_separator", Keys!$B:$C, 2, FALSE)&amp;C1875</f>
        <v>NM|lignite|imports</v>
      </c>
      <c r="E1875" s="17">
        <v>0</v>
      </c>
      <c r="F1875" s="17">
        <v>0</v>
      </c>
      <c r="G1875" s="17">
        <v>0</v>
      </c>
      <c r="H1875" s="17">
        <v>0</v>
      </c>
      <c r="I1875" s="17">
        <v>0</v>
      </c>
      <c r="J1875" s="17">
        <v>0</v>
      </c>
      <c r="K1875" s="17">
        <v>0</v>
      </c>
      <c r="L1875" s="17">
        <v>0</v>
      </c>
      <c r="M1875" s="17">
        <v>0</v>
      </c>
      <c r="N1875" s="17">
        <v>0</v>
      </c>
      <c r="O1875" s="17">
        <v>0</v>
      </c>
      <c r="P1875" s="17">
        <v>0</v>
      </c>
      <c r="Q1875" s="17">
        <v>0</v>
      </c>
      <c r="R1875" s="17">
        <v>0</v>
      </c>
      <c r="S1875" s="17">
        <v>0</v>
      </c>
      <c r="T1875" s="17">
        <v>0</v>
      </c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0</v>
      </c>
      <c r="AB1875" s="17">
        <v>0</v>
      </c>
      <c r="AC1875" s="17">
        <v>0</v>
      </c>
      <c r="AD1875" s="17">
        <v>0</v>
      </c>
    </row>
    <row r="1876" spans="1:30" x14ac:dyDescent="0.25">
      <c r="A1876" t="s">
        <v>386</v>
      </c>
      <c r="B1876" t="s">
        <v>500</v>
      </c>
      <c r="C1876" t="s">
        <v>610</v>
      </c>
      <c r="D1876" t="str">
        <f>A1876&amp;VLOOKUP("key_separator", Keys!$B:$C, 2, FALSE)&amp;B1876&amp;VLOOKUP("key_separator", Keys!$B:$C, 2, FALSE)&amp;C1876</f>
        <v>NM|lignite|exports</v>
      </c>
      <c r="E1876" s="17">
        <v>0</v>
      </c>
      <c r="F1876" s="17">
        <v>0</v>
      </c>
      <c r="G1876" s="17">
        <v>0</v>
      </c>
      <c r="H1876" s="17">
        <v>0</v>
      </c>
      <c r="I1876" s="17">
        <v>0</v>
      </c>
      <c r="J1876" s="17">
        <v>0</v>
      </c>
      <c r="K1876" s="17">
        <v>0</v>
      </c>
      <c r="L1876" s="17">
        <v>0</v>
      </c>
      <c r="M1876" s="17">
        <v>0</v>
      </c>
      <c r="N1876" s="17">
        <v>0</v>
      </c>
      <c r="O1876" s="17">
        <v>0</v>
      </c>
      <c r="P1876" s="17">
        <v>0</v>
      </c>
      <c r="Q1876" s="17">
        <v>0</v>
      </c>
      <c r="R1876" s="17">
        <v>0</v>
      </c>
      <c r="S1876" s="17">
        <v>0</v>
      </c>
      <c r="T1876" s="17">
        <v>0</v>
      </c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0</v>
      </c>
      <c r="AB1876" s="17">
        <v>0</v>
      </c>
      <c r="AC1876" s="17">
        <v>0</v>
      </c>
      <c r="AD1876" s="17">
        <v>0</v>
      </c>
    </row>
    <row r="1877" spans="1:30" x14ac:dyDescent="0.25">
      <c r="A1877" t="s">
        <v>386</v>
      </c>
      <c r="B1877" t="s">
        <v>539</v>
      </c>
      <c r="C1877" t="s">
        <v>605</v>
      </c>
      <c r="D1877" t="str">
        <f>A1877&amp;VLOOKUP("key_separator", Keys!$B:$C, 2, FALSE)&amp;B1877&amp;VLOOKUP("key_separator", Keys!$B:$C, 2, FALSE)&amp;C1877</f>
        <v>NM|crude oil|production</v>
      </c>
      <c r="E1877" s="17">
        <v>4294330000000000</v>
      </c>
      <c r="F1877" s="17">
        <v>4360600000000000</v>
      </c>
      <c r="G1877" s="17">
        <v>4370630000000000</v>
      </c>
      <c r="H1877" s="17">
        <v>4422430000000000</v>
      </c>
      <c r="I1877" s="17">
        <v>4473720000000000</v>
      </c>
      <c r="J1877" s="17">
        <v>4452800000000000</v>
      </c>
      <c r="K1877" s="17">
        <v>4385220000000000</v>
      </c>
      <c r="L1877" s="17">
        <v>4368660000000000</v>
      </c>
      <c r="M1877" s="17">
        <v>4302610000000000</v>
      </c>
      <c r="N1877" s="17">
        <v>4251510000000000</v>
      </c>
      <c r="O1877" s="17">
        <v>4190710000000000</v>
      </c>
      <c r="P1877" s="17">
        <v>4112940000000000</v>
      </c>
      <c r="Q1877" s="17">
        <v>4046740000000000</v>
      </c>
      <c r="R1877" s="17">
        <v>3967730000000000</v>
      </c>
      <c r="S1877" s="17">
        <v>3888990000000000</v>
      </c>
      <c r="T1877" s="17">
        <v>3887950000000000</v>
      </c>
      <c r="U1877" s="17">
        <v>3879790000000000</v>
      </c>
      <c r="V1877" s="17">
        <v>3873930000000000</v>
      </c>
      <c r="W1877" s="17">
        <v>3897330000000000</v>
      </c>
      <c r="X1877" s="17">
        <v>3905370000000000</v>
      </c>
      <c r="Y1877" s="17">
        <v>3913020000000000</v>
      </c>
      <c r="Z1877" s="17">
        <v>3895000000000000</v>
      </c>
      <c r="AA1877" s="17">
        <v>3879760000000000</v>
      </c>
      <c r="AB1877" s="17">
        <v>3858800000000000</v>
      </c>
      <c r="AC1877" s="17">
        <v>3812770000000000</v>
      </c>
      <c r="AD1877" s="17">
        <v>3756500000000000</v>
      </c>
    </row>
    <row r="1878" spans="1:30" x14ac:dyDescent="0.25">
      <c r="A1878" t="s">
        <v>386</v>
      </c>
      <c r="B1878" t="s">
        <v>539</v>
      </c>
      <c r="C1878" t="s">
        <v>608</v>
      </c>
      <c r="D1878" t="str">
        <f>A1878&amp;VLOOKUP("key_separator", Keys!$B:$C, 2, FALSE)&amp;B1878&amp;VLOOKUP("key_separator", Keys!$B:$C, 2, FALSE)&amp;C1878</f>
        <v>NM|crude oil|imports</v>
      </c>
      <c r="E1878" s="17">
        <v>0</v>
      </c>
      <c r="F1878" s="17">
        <v>0</v>
      </c>
      <c r="G1878" s="17">
        <v>0</v>
      </c>
      <c r="H1878" s="17">
        <v>0</v>
      </c>
      <c r="I1878" s="17">
        <v>0</v>
      </c>
      <c r="J1878" s="17">
        <v>0</v>
      </c>
      <c r="K1878" s="17">
        <v>0</v>
      </c>
      <c r="L1878" s="17">
        <v>0</v>
      </c>
      <c r="M1878" s="17">
        <v>0</v>
      </c>
      <c r="N1878" s="17">
        <v>0</v>
      </c>
      <c r="O1878" s="17">
        <v>0</v>
      </c>
      <c r="P1878" s="17">
        <v>8000000000</v>
      </c>
      <c r="Q1878" s="17">
        <v>0</v>
      </c>
      <c r="R1878" s="17">
        <v>8000000000</v>
      </c>
      <c r="S1878" s="17">
        <v>8000000000</v>
      </c>
      <c r="T1878" s="17">
        <v>8000000000</v>
      </c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0</v>
      </c>
      <c r="AB1878" s="17">
        <v>0</v>
      </c>
      <c r="AC1878" s="17">
        <v>0</v>
      </c>
      <c r="AD1878" s="17">
        <v>0</v>
      </c>
    </row>
    <row r="1879" spans="1:30" x14ac:dyDescent="0.25">
      <c r="A1879" t="s">
        <v>386</v>
      </c>
      <c r="B1879" t="s">
        <v>539</v>
      </c>
      <c r="C1879" t="s">
        <v>610</v>
      </c>
      <c r="D1879" t="str">
        <f>A1879&amp;VLOOKUP("key_separator", Keys!$B:$C, 2, FALSE)&amp;B1879&amp;VLOOKUP("key_separator", Keys!$B:$C, 2, FALSE)&amp;C1879</f>
        <v>NM|crude oil|exports</v>
      </c>
      <c r="E1879" s="17">
        <v>4077940000000000</v>
      </c>
      <c r="F1879" s="17">
        <v>4144210000000000</v>
      </c>
      <c r="G1879" s="17">
        <v>4154240000000000</v>
      </c>
      <c r="H1879" s="17">
        <v>4206040000000000</v>
      </c>
      <c r="I1879" s="17">
        <v>4257330000000000</v>
      </c>
      <c r="J1879" s="17">
        <v>4236410000000000</v>
      </c>
      <c r="K1879" s="17">
        <v>4168830000000000</v>
      </c>
      <c r="L1879" s="17">
        <v>4152270000000000</v>
      </c>
      <c r="M1879" s="17">
        <v>4086220000000000</v>
      </c>
      <c r="N1879" s="17">
        <v>4035120000000000</v>
      </c>
      <c r="O1879" s="17">
        <v>3974320000000000</v>
      </c>
      <c r="P1879" s="17">
        <v>3896560000000000</v>
      </c>
      <c r="Q1879" s="17">
        <v>3830350000000000</v>
      </c>
      <c r="R1879" s="17">
        <v>3751350000000000</v>
      </c>
      <c r="S1879" s="17">
        <v>3672610000000000</v>
      </c>
      <c r="T1879" s="17">
        <v>3671570000000000</v>
      </c>
      <c r="U1879" s="17">
        <v>3663400000000000</v>
      </c>
      <c r="V1879" s="17">
        <v>3657470000000000</v>
      </c>
      <c r="W1879" s="17">
        <v>3680890000000000</v>
      </c>
      <c r="X1879" s="17">
        <v>3688960000000000</v>
      </c>
      <c r="Y1879" s="17">
        <v>3696610000000000</v>
      </c>
      <c r="Z1879" s="17">
        <v>3678570000000000</v>
      </c>
      <c r="AA1879" s="17">
        <v>3663360000000000</v>
      </c>
      <c r="AB1879" s="17">
        <v>3642320000000000</v>
      </c>
      <c r="AC1879" s="17">
        <v>3596330000000000</v>
      </c>
      <c r="AD1879" s="17">
        <v>3540020000000000</v>
      </c>
    </row>
    <row r="1880" spans="1:30" x14ac:dyDescent="0.25">
      <c r="A1880" t="s">
        <v>386</v>
      </c>
      <c r="B1880" t="s">
        <v>6635</v>
      </c>
      <c r="C1880" t="s">
        <v>605</v>
      </c>
      <c r="D1880" t="str">
        <f>A1880&amp;VLOOKUP("key_separator", Keys!$B:$C, 2, FALSE)&amp;B1880&amp;VLOOKUP("key_separator", Keys!$B:$C, 2, FALSE)&amp;C1880</f>
        <v>NM|heavy or residual fuel oil|production</v>
      </c>
      <c r="E1880" s="17">
        <v>4366650000000</v>
      </c>
      <c r="F1880" s="17">
        <v>4260810000000</v>
      </c>
      <c r="G1880" s="17">
        <v>4288790000000</v>
      </c>
      <c r="H1880" s="17">
        <v>4325010000000</v>
      </c>
      <c r="I1880" s="17">
        <v>4361310000000</v>
      </c>
      <c r="J1880" s="17">
        <v>4386220000000</v>
      </c>
      <c r="K1880" s="17">
        <v>4380580000000</v>
      </c>
      <c r="L1880" s="17">
        <v>4419430000000</v>
      </c>
      <c r="M1880" s="17">
        <v>4406480000000</v>
      </c>
      <c r="N1880" s="17">
        <v>4386670000000</v>
      </c>
      <c r="O1880" s="17">
        <v>4395970000000</v>
      </c>
      <c r="P1880" s="17">
        <v>4381810000000</v>
      </c>
      <c r="Q1880" s="17">
        <v>4384490000000</v>
      </c>
      <c r="R1880" s="17">
        <v>4409060000000</v>
      </c>
      <c r="S1880" s="17">
        <v>4381640000000</v>
      </c>
      <c r="T1880" s="17">
        <v>4418660000000</v>
      </c>
      <c r="U1880" s="17">
        <v>4432530000000</v>
      </c>
      <c r="V1880" s="17">
        <v>4446930000000</v>
      </c>
      <c r="W1880" s="17">
        <v>4447590000000</v>
      </c>
      <c r="X1880" s="17">
        <v>4441960000000</v>
      </c>
      <c r="Y1880" s="17">
        <v>4434160000000</v>
      </c>
      <c r="Z1880" s="17">
        <v>4400830000000</v>
      </c>
      <c r="AA1880" s="17">
        <v>4418670000000</v>
      </c>
      <c r="AB1880" s="17">
        <v>4409480000000</v>
      </c>
      <c r="AC1880" s="17">
        <v>4423370000000</v>
      </c>
      <c r="AD1880" s="17">
        <v>4402050000000</v>
      </c>
    </row>
    <row r="1881" spans="1:30" x14ac:dyDescent="0.25">
      <c r="A1881" t="s">
        <v>386</v>
      </c>
      <c r="B1881" t="s">
        <v>6635</v>
      </c>
      <c r="C1881" t="s">
        <v>608</v>
      </c>
      <c r="D1881" t="str">
        <f>A1881&amp;VLOOKUP("key_separator", Keys!$B:$C, 2, FALSE)&amp;B1881&amp;VLOOKUP("key_separator", Keys!$B:$C, 2, FALSE)&amp;C1881</f>
        <v>NM|heavy or residual fuel oil|imports</v>
      </c>
      <c r="E1881" s="17">
        <v>3716790000000</v>
      </c>
      <c r="F1881" s="17">
        <v>3990880000000</v>
      </c>
      <c r="G1881" s="17">
        <v>4044240000000</v>
      </c>
      <c r="H1881" s="17">
        <v>4087390000000</v>
      </c>
      <c r="I1881" s="17">
        <v>4203860000000</v>
      </c>
      <c r="J1881" s="17">
        <v>4333310000000</v>
      </c>
      <c r="K1881" s="17">
        <v>4477830000000</v>
      </c>
      <c r="L1881" s="17">
        <v>4574290000000</v>
      </c>
      <c r="M1881" s="17">
        <v>4698750000000</v>
      </c>
      <c r="N1881" s="17">
        <v>4790380000000</v>
      </c>
      <c r="O1881" s="17">
        <v>4871160000000</v>
      </c>
      <c r="P1881" s="17">
        <v>4956740000000</v>
      </c>
      <c r="Q1881" s="17">
        <v>5007230000000</v>
      </c>
      <c r="R1881" s="17">
        <v>5017580000000</v>
      </c>
      <c r="S1881" s="17">
        <v>5067620000000</v>
      </c>
      <c r="T1881" s="17">
        <v>5032590000000</v>
      </c>
      <c r="U1881" s="17">
        <v>5010380000000</v>
      </c>
      <c r="V1881" s="17">
        <v>5020190000000</v>
      </c>
      <c r="W1881" s="17">
        <v>5029450000000</v>
      </c>
      <c r="X1881" s="17">
        <v>5052540000000</v>
      </c>
      <c r="Y1881" s="17">
        <v>5117480000000</v>
      </c>
      <c r="Z1881" s="17">
        <v>5211920000000</v>
      </c>
      <c r="AA1881" s="17">
        <v>5247250000000</v>
      </c>
      <c r="AB1881" s="17">
        <v>5311200000000</v>
      </c>
      <c r="AC1881" s="17">
        <v>5362780000000</v>
      </c>
      <c r="AD1881" s="17">
        <v>5463070000000</v>
      </c>
    </row>
    <row r="1882" spans="1:30" x14ac:dyDescent="0.25">
      <c r="A1882" t="s">
        <v>386</v>
      </c>
      <c r="B1882" t="s">
        <v>6635</v>
      </c>
      <c r="C1882" t="s">
        <v>610</v>
      </c>
      <c r="D1882" t="str">
        <f>A1882&amp;VLOOKUP("key_separator", Keys!$B:$C, 2, FALSE)&amp;B1882&amp;VLOOKUP("key_separator", Keys!$B:$C, 2, FALSE)&amp;C1882</f>
        <v>NM|heavy or residual fuel oil|exports</v>
      </c>
      <c r="E1882" s="17">
        <v>0</v>
      </c>
      <c r="F1882" s="17">
        <v>0</v>
      </c>
      <c r="G1882" s="17">
        <v>0</v>
      </c>
      <c r="H1882" s="17">
        <v>0</v>
      </c>
      <c r="I1882" s="17">
        <v>0</v>
      </c>
      <c r="J1882" s="17">
        <v>0</v>
      </c>
      <c r="K1882" s="17">
        <v>0</v>
      </c>
      <c r="L1882" s="17">
        <v>0</v>
      </c>
      <c r="M1882" s="17">
        <v>0</v>
      </c>
      <c r="N1882" s="17">
        <v>0</v>
      </c>
      <c r="O1882" s="17">
        <v>0</v>
      </c>
      <c r="P1882" s="17">
        <v>0</v>
      </c>
      <c r="Q1882" s="17">
        <v>0</v>
      </c>
      <c r="R1882" s="17">
        <v>0</v>
      </c>
      <c r="S1882" s="17">
        <v>0</v>
      </c>
      <c r="T1882" s="17">
        <v>0</v>
      </c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0</v>
      </c>
      <c r="AB1882" s="17">
        <v>0</v>
      </c>
      <c r="AC1882" s="17">
        <v>0</v>
      </c>
      <c r="AD1882" s="17">
        <v>0</v>
      </c>
    </row>
    <row r="1883" spans="1:30" x14ac:dyDescent="0.25">
      <c r="A1883" t="s">
        <v>386</v>
      </c>
      <c r="B1883" t="s">
        <v>6622</v>
      </c>
      <c r="C1883" t="s">
        <v>605</v>
      </c>
      <c r="D1883" t="str">
        <f>A1883&amp;VLOOKUP("key_separator", Keys!$B:$C, 2, FALSE)&amp;B1883&amp;VLOOKUP("key_separator", Keys!$B:$C, 2, FALSE)&amp;C1883</f>
        <v>NM|LPG propane or butane|production</v>
      </c>
      <c r="E1883" s="17">
        <v>422077000000000</v>
      </c>
      <c r="F1883" s="17">
        <v>431039000000000</v>
      </c>
      <c r="G1883" s="17">
        <v>477206000000000</v>
      </c>
      <c r="H1883" s="17">
        <v>472657000000000</v>
      </c>
      <c r="I1883" s="17">
        <v>473910000000000</v>
      </c>
      <c r="J1883" s="17">
        <v>476409000000000</v>
      </c>
      <c r="K1883" s="17">
        <v>499635000000000</v>
      </c>
      <c r="L1883" s="17">
        <v>521766000000000</v>
      </c>
      <c r="M1883" s="17">
        <v>542759000000000</v>
      </c>
      <c r="N1883" s="17">
        <v>557700000000000</v>
      </c>
      <c r="O1883" s="17">
        <v>569086000000000</v>
      </c>
      <c r="P1883" s="17">
        <v>575266000000000</v>
      </c>
      <c r="Q1883" s="17">
        <v>584982000000000</v>
      </c>
      <c r="R1883" s="17">
        <v>595329000000000</v>
      </c>
      <c r="S1883" s="17">
        <v>604273000000000</v>
      </c>
      <c r="T1883" s="17">
        <v>619168000000000</v>
      </c>
      <c r="U1883" s="17">
        <v>632352000000000</v>
      </c>
      <c r="V1883" s="17">
        <v>639619000000000</v>
      </c>
      <c r="W1883" s="17">
        <v>642866000000000</v>
      </c>
      <c r="X1883" s="17">
        <v>640160000000000</v>
      </c>
      <c r="Y1883" s="17">
        <v>633479000000000</v>
      </c>
      <c r="Z1883" s="17">
        <v>627913000000000</v>
      </c>
      <c r="AA1883" s="17">
        <v>629144000000000</v>
      </c>
      <c r="AB1883" s="17">
        <v>633110000000000</v>
      </c>
      <c r="AC1883" s="17">
        <v>635385000000000</v>
      </c>
      <c r="AD1883" s="17">
        <v>633970000000000</v>
      </c>
    </row>
    <row r="1884" spans="1:30" x14ac:dyDescent="0.25">
      <c r="A1884" t="s">
        <v>386</v>
      </c>
      <c r="B1884" t="s">
        <v>6622</v>
      </c>
      <c r="C1884" t="s">
        <v>608</v>
      </c>
      <c r="D1884" t="str">
        <f>A1884&amp;VLOOKUP("key_separator", Keys!$B:$C, 2, FALSE)&amp;B1884&amp;VLOOKUP("key_separator", Keys!$B:$C, 2, FALSE)&amp;C1884</f>
        <v>NM|LPG propane or butane|imports</v>
      </c>
      <c r="E1884" s="17">
        <v>0</v>
      </c>
      <c r="F1884" s="17">
        <v>42189300000</v>
      </c>
      <c r="G1884" s="17">
        <v>210410000000</v>
      </c>
      <c r="H1884" s="17">
        <v>262452000000</v>
      </c>
      <c r="I1884" s="17">
        <v>222038000000</v>
      </c>
      <c r="J1884" s="17">
        <v>160220000000</v>
      </c>
      <c r="K1884" s="17">
        <v>195117000000</v>
      </c>
      <c r="L1884" s="17">
        <v>141185000000</v>
      </c>
      <c r="M1884" s="17">
        <v>78406200000</v>
      </c>
      <c r="N1884" s="17">
        <v>125108000000</v>
      </c>
      <c r="O1884" s="17">
        <v>110695000000</v>
      </c>
      <c r="P1884" s="17">
        <v>2547580000</v>
      </c>
      <c r="Q1884" s="17">
        <v>75910900000</v>
      </c>
      <c r="R1884" s="17">
        <v>0</v>
      </c>
      <c r="S1884" s="17">
        <v>0</v>
      </c>
      <c r="T1884" s="17">
        <v>0</v>
      </c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0</v>
      </c>
      <c r="AB1884" s="17">
        <v>0</v>
      </c>
      <c r="AC1884" s="17">
        <v>0</v>
      </c>
      <c r="AD1884" s="17">
        <v>0</v>
      </c>
    </row>
    <row r="1885" spans="1:30" x14ac:dyDescent="0.25">
      <c r="A1885" t="s">
        <v>386</v>
      </c>
      <c r="B1885" t="s">
        <v>6622</v>
      </c>
      <c r="C1885" t="s">
        <v>610</v>
      </c>
      <c r="D1885" t="str">
        <f>A1885&amp;VLOOKUP("key_separator", Keys!$B:$C, 2, FALSE)&amp;B1885&amp;VLOOKUP("key_separator", Keys!$B:$C, 2, FALSE)&amp;C1885</f>
        <v>NM|LPG propane or butane|exports</v>
      </c>
      <c r="E1885" s="17">
        <v>414730000000000</v>
      </c>
      <c r="F1885" s="17">
        <v>423807000000000</v>
      </c>
      <c r="G1885" s="17">
        <v>470130000000000</v>
      </c>
      <c r="H1885" s="17">
        <v>465628000000000</v>
      </c>
      <c r="I1885" s="17">
        <v>466883000000000</v>
      </c>
      <c r="J1885" s="17">
        <v>469377000000000</v>
      </c>
      <c r="K1885" s="17">
        <v>492716000000000</v>
      </c>
      <c r="L1885" s="17">
        <v>514847000000000</v>
      </c>
      <c r="M1885" s="17">
        <v>535853000000000</v>
      </c>
      <c r="N1885" s="17">
        <v>550900000000000</v>
      </c>
      <c r="O1885" s="17">
        <v>562321000000000</v>
      </c>
      <c r="P1885" s="17">
        <v>568441000000000</v>
      </c>
      <c r="Q1885" s="17">
        <v>578260000000000</v>
      </c>
      <c r="R1885" s="17">
        <v>588538000000000</v>
      </c>
      <c r="S1885" s="17">
        <v>597502000000000</v>
      </c>
      <c r="T1885" s="17">
        <v>612423000000000</v>
      </c>
      <c r="U1885" s="17">
        <v>625684000000000</v>
      </c>
      <c r="V1885" s="17">
        <v>632955000000000</v>
      </c>
      <c r="W1885" s="17">
        <v>636220000000000</v>
      </c>
      <c r="X1885" s="17">
        <v>633582000000000</v>
      </c>
      <c r="Y1885" s="17">
        <v>626883000000000</v>
      </c>
      <c r="Z1885" s="17">
        <v>621371000000000</v>
      </c>
      <c r="AA1885" s="17">
        <v>622653000000000</v>
      </c>
      <c r="AB1885" s="17">
        <v>626609000000000</v>
      </c>
      <c r="AC1885" s="17">
        <v>628938000000000</v>
      </c>
      <c r="AD1885" s="17">
        <v>627612000000000</v>
      </c>
    </row>
    <row r="1886" spans="1:30" x14ac:dyDescent="0.25">
      <c r="A1886" t="s">
        <v>386</v>
      </c>
      <c r="B1886" t="s">
        <v>6623</v>
      </c>
      <c r="C1886" t="s">
        <v>605</v>
      </c>
      <c r="D1886" t="str">
        <f>A1886&amp;VLOOKUP("key_separator", Keys!$B:$C, 2, FALSE)&amp;B1886&amp;VLOOKUP("key_separator", Keys!$B:$C, 2, FALSE)&amp;C1886</f>
        <v>NM|municipal solid waste|production</v>
      </c>
      <c r="E1886" s="17">
        <v>0</v>
      </c>
      <c r="F1886" s="17">
        <v>0</v>
      </c>
      <c r="G1886" s="17">
        <v>0</v>
      </c>
      <c r="H1886" s="17">
        <v>0</v>
      </c>
      <c r="I1886" s="17">
        <v>0</v>
      </c>
      <c r="J1886" s="17">
        <v>0</v>
      </c>
      <c r="K1886" s="17">
        <v>0</v>
      </c>
      <c r="L1886" s="17">
        <v>0</v>
      </c>
      <c r="M1886" s="17">
        <v>0</v>
      </c>
      <c r="N1886" s="17">
        <v>0</v>
      </c>
      <c r="O1886" s="17">
        <v>0</v>
      </c>
      <c r="P1886" s="17">
        <v>0</v>
      </c>
      <c r="Q1886" s="17">
        <v>0</v>
      </c>
      <c r="R1886" s="17">
        <v>0</v>
      </c>
      <c r="S1886" s="17">
        <v>0</v>
      </c>
      <c r="T1886" s="17">
        <v>0</v>
      </c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0</v>
      </c>
      <c r="AB1886" s="17">
        <v>0</v>
      </c>
      <c r="AC1886" s="17">
        <v>0</v>
      </c>
      <c r="AD1886" s="17">
        <v>0</v>
      </c>
    </row>
    <row r="1887" spans="1:30" x14ac:dyDescent="0.25">
      <c r="A1887" t="s">
        <v>386</v>
      </c>
      <c r="B1887" t="s">
        <v>6623</v>
      </c>
      <c r="C1887" t="s">
        <v>608</v>
      </c>
      <c r="D1887" t="str">
        <f>A1887&amp;VLOOKUP("key_separator", Keys!$B:$C, 2, FALSE)&amp;B1887&amp;VLOOKUP("key_separator", Keys!$B:$C, 2, FALSE)&amp;C1887</f>
        <v>NM|municipal solid waste|imports</v>
      </c>
      <c r="E1887" s="17">
        <v>0</v>
      </c>
      <c r="F1887" s="17">
        <v>0</v>
      </c>
      <c r="G1887" s="17">
        <v>0</v>
      </c>
      <c r="H1887" s="17">
        <v>0</v>
      </c>
      <c r="I1887" s="17">
        <v>0</v>
      </c>
      <c r="J1887" s="17">
        <v>0</v>
      </c>
      <c r="K1887" s="17">
        <v>0</v>
      </c>
      <c r="L1887" s="17">
        <v>0</v>
      </c>
      <c r="M1887" s="17">
        <v>0</v>
      </c>
      <c r="N1887" s="17">
        <v>0</v>
      </c>
      <c r="O1887" s="17">
        <v>0</v>
      </c>
      <c r="P1887" s="17">
        <v>0</v>
      </c>
      <c r="Q1887" s="17">
        <v>0</v>
      </c>
      <c r="R1887" s="17">
        <v>0</v>
      </c>
      <c r="S1887" s="17">
        <v>0</v>
      </c>
      <c r="T1887" s="17">
        <v>0</v>
      </c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0</v>
      </c>
      <c r="AA1887" s="17">
        <v>0</v>
      </c>
      <c r="AB1887" s="17">
        <v>0</v>
      </c>
      <c r="AC1887" s="17">
        <v>0</v>
      </c>
      <c r="AD1887" s="17">
        <v>0</v>
      </c>
    </row>
    <row r="1888" spans="1:30" x14ac:dyDescent="0.25">
      <c r="A1888" t="s">
        <v>386</v>
      </c>
      <c r="B1888" t="s">
        <v>6623</v>
      </c>
      <c r="C1888" t="s">
        <v>610</v>
      </c>
      <c r="D1888" t="str">
        <f>A1888&amp;VLOOKUP("key_separator", Keys!$B:$C, 2, FALSE)&amp;B1888&amp;VLOOKUP("key_separator", Keys!$B:$C, 2, FALSE)&amp;C1888</f>
        <v>NM|municipal solid waste|exports</v>
      </c>
      <c r="E1888" s="17">
        <v>0</v>
      </c>
      <c r="F1888" s="17">
        <v>0</v>
      </c>
      <c r="G1888" s="17">
        <v>0</v>
      </c>
      <c r="H1888" s="17">
        <v>0</v>
      </c>
      <c r="I1888" s="17">
        <v>0</v>
      </c>
      <c r="J1888" s="17">
        <v>0</v>
      </c>
      <c r="K1888" s="17">
        <v>0</v>
      </c>
      <c r="L1888" s="17">
        <v>0</v>
      </c>
      <c r="M1888" s="17">
        <v>0</v>
      </c>
      <c r="N1888" s="17">
        <v>0</v>
      </c>
      <c r="O1888" s="17">
        <v>0</v>
      </c>
      <c r="P1888" s="17">
        <v>0</v>
      </c>
      <c r="Q1888" s="17">
        <v>0</v>
      </c>
      <c r="R1888" s="17">
        <v>0</v>
      </c>
      <c r="S1888" s="17">
        <v>0</v>
      </c>
      <c r="T1888" s="17">
        <v>0</v>
      </c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0</v>
      </c>
      <c r="AA1888" s="17">
        <v>0</v>
      </c>
      <c r="AB1888" s="17">
        <v>0</v>
      </c>
      <c r="AC1888" s="17">
        <v>0</v>
      </c>
      <c r="AD1888" s="17">
        <v>0</v>
      </c>
    </row>
    <row r="1889" spans="1:30" x14ac:dyDescent="0.25">
      <c r="A1889" t="s">
        <v>386</v>
      </c>
      <c r="B1889" t="s">
        <v>629</v>
      </c>
      <c r="C1889" t="s">
        <v>605</v>
      </c>
      <c r="D1889" t="str">
        <f>A1889&amp;VLOOKUP("key_separator", Keys!$B:$C, 2, FALSE)&amp;B1889&amp;VLOOKUP("key_separator", Keys!$B:$C, 2, FALSE)&amp;C1889</f>
        <v>NM|hydrogen|production</v>
      </c>
      <c r="E1889" s="17">
        <v>4507750000000</v>
      </c>
      <c r="F1889" s="17">
        <v>4280980000000</v>
      </c>
      <c r="G1889" s="17">
        <v>4272680000000</v>
      </c>
      <c r="H1889" s="17">
        <v>4278160000000</v>
      </c>
      <c r="I1889" s="17">
        <v>4320360000000</v>
      </c>
      <c r="J1889" s="17">
        <v>4310960000000</v>
      </c>
      <c r="K1889" s="17">
        <v>4261650000000</v>
      </c>
      <c r="L1889" s="17">
        <v>4250520000000</v>
      </c>
      <c r="M1889" s="17">
        <v>4271150000000</v>
      </c>
      <c r="N1889" s="17">
        <v>4359000000000</v>
      </c>
      <c r="O1889" s="17">
        <v>4400670000000</v>
      </c>
      <c r="P1889" s="17">
        <v>4412350000000</v>
      </c>
      <c r="Q1889" s="17">
        <v>4491330000000</v>
      </c>
      <c r="R1889" s="17">
        <v>4532300000000</v>
      </c>
      <c r="S1889" s="17">
        <v>4565810000000</v>
      </c>
      <c r="T1889" s="17">
        <v>4571350000000</v>
      </c>
      <c r="U1889" s="17">
        <v>4599460000000</v>
      </c>
      <c r="V1889" s="17">
        <v>4619940000000</v>
      </c>
      <c r="W1889" s="17">
        <v>4662850000000</v>
      </c>
      <c r="X1889" s="17">
        <v>4756330000000</v>
      </c>
      <c r="Y1889" s="17">
        <v>4819520000000</v>
      </c>
      <c r="Z1889" s="17">
        <v>4853010000000</v>
      </c>
      <c r="AA1889" s="17">
        <v>4901680000000</v>
      </c>
      <c r="AB1889" s="17">
        <v>4933550000000</v>
      </c>
      <c r="AC1889" s="17">
        <v>4958230000000</v>
      </c>
      <c r="AD1889" s="17">
        <v>4986810000000</v>
      </c>
    </row>
    <row r="1890" spans="1:30" x14ac:dyDescent="0.25">
      <c r="A1890" t="s">
        <v>386</v>
      </c>
      <c r="B1890" t="s">
        <v>629</v>
      </c>
      <c r="C1890" t="s">
        <v>608</v>
      </c>
      <c r="D1890" t="str">
        <f>A1890&amp;VLOOKUP("key_separator", Keys!$B:$C, 2, FALSE)&amp;B1890&amp;VLOOKUP("key_separator", Keys!$B:$C, 2, FALSE)&amp;C1890</f>
        <v>NM|hydrogen|imports</v>
      </c>
      <c r="E1890" s="17">
        <v>0</v>
      </c>
      <c r="F1890" s="17">
        <v>0</v>
      </c>
      <c r="G1890" s="17">
        <v>0</v>
      </c>
      <c r="H1890" s="17">
        <v>0</v>
      </c>
      <c r="I1890" s="17">
        <v>0</v>
      </c>
      <c r="J1890" s="17">
        <v>0</v>
      </c>
      <c r="K1890" s="17">
        <v>0</v>
      </c>
      <c r="L1890" s="17">
        <v>0</v>
      </c>
      <c r="M1890" s="17">
        <v>0</v>
      </c>
      <c r="N1890" s="17">
        <v>0</v>
      </c>
      <c r="O1890" s="17">
        <v>0</v>
      </c>
      <c r="P1890" s="17">
        <v>0</v>
      </c>
      <c r="Q1890" s="17">
        <v>0</v>
      </c>
      <c r="R1890" s="17">
        <v>0</v>
      </c>
      <c r="S1890" s="17">
        <v>0</v>
      </c>
      <c r="T1890" s="17">
        <v>0</v>
      </c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0</v>
      </c>
      <c r="AB1890" s="17">
        <v>0</v>
      </c>
      <c r="AC1890" s="17">
        <v>0</v>
      </c>
      <c r="AD1890" s="17">
        <v>3690750000000</v>
      </c>
    </row>
    <row r="1891" spans="1:30" x14ac:dyDescent="0.25">
      <c r="A1891" t="s">
        <v>386</v>
      </c>
      <c r="B1891" t="s">
        <v>629</v>
      </c>
      <c r="C1891" t="s">
        <v>610</v>
      </c>
      <c r="D1891" t="str">
        <f>A1891&amp;VLOOKUP("key_separator", Keys!$B:$C, 2, FALSE)&amp;B1891&amp;VLOOKUP("key_separator", Keys!$B:$C, 2, FALSE)&amp;C1891</f>
        <v>NM|hydrogen|exports</v>
      </c>
      <c r="E1891" s="17">
        <v>1870470000000</v>
      </c>
      <c r="F1891" s="17">
        <v>1643700000000</v>
      </c>
      <c r="G1891" s="17">
        <v>1635020000000</v>
      </c>
      <c r="H1891" s="17">
        <v>1639750000000</v>
      </c>
      <c r="I1891" s="17">
        <v>1680100000000</v>
      </c>
      <c r="J1891" s="17">
        <v>1667370000000</v>
      </c>
      <c r="K1891" s="17">
        <v>1600000000000</v>
      </c>
      <c r="L1891" s="17">
        <v>1600000000000</v>
      </c>
      <c r="M1891" s="17">
        <v>1600000000000</v>
      </c>
      <c r="N1891" s="17">
        <v>1700000000000</v>
      </c>
      <c r="O1891" s="17">
        <v>1700000000000</v>
      </c>
      <c r="P1891" s="17">
        <v>1700000000000</v>
      </c>
      <c r="Q1891" s="17">
        <v>1800000000000</v>
      </c>
      <c r="R1891" s="17">
        <v>1800000000000</v>
      </c>
      <c r="S1891" s="17">
        <v>1800000000000</v>
      </c>
      <c r="T1891" s="17">
        <v>1800000000000</v>
      </c>
      <c r="U1891" s="17">
        <v>1900000000000</v>
      </c>
      <c r="V1891" s="17">
        <v>1900000000000</v>
      </c>
      <c r="W1891" s="17">
        <v>1900000000000</v>
      </c>
      <c r="X1891" s="17">
        <v>2000000000000</v>
      </c>
      <c r="Y1891" s="17">
        <v>2100000000000</v>
      </c>
      <c r="Z1891" s="17">
        <v>2100000000000</v>
      </c>
      <c r="AA1891" s="17">
        <v>2100000000000</v>
      </c>
      <c r="AB1891" s="17">
        <v>2200000000000</v>
      </c>
      <c r="AC1891" s="17">
        <v>2200000000000</v>
      </c>
      <c r="AD1891" s="17">
        <v>0</v>
      </c>
    </row>
    <row r="1892" spans="1:30" x14ac:dyDescent="0.25">
      <c r="A1892" t="s">
        <v>376</v>
      </c>
      <c r="B1892" t="s">
        <v>6629</v>
      </c>
      <c r="C1892" t="s">
        <v>605</v>
      </c>
      <c r="D1892" t="str">
        <f>A1892&amp;VLOOKUP("key_separator", Keys!$B:$C, 2, FALSE)&amp;B1892&amp;VLOOKUP("key_separator", Keys!$B:$C, 2, FALSE)&amp;C1892</f>
        <v>NV|electricity|production</v>
      </c>
      <c r="E1892" s="17">
        <v>0</v>
      </c>
      <c r="F1892" s="17">
        <v>0</v>
      </c>
      <c r="G1892" s="17">
        <v>0</v>
      </c>
      <c r="H1892" s="17">
        <v>0</v>
      </c>
      <c r="I1892" s="17">
        <v>0</v>
      </c>
      <c r="J1892" s="17">
        <v>0</v>
      </c>
      <c r="K1892" s="17">
        <v>0</v>
      </c>
      <c r="L1892" s="17">
        <v>0</v>
      </c>
      <c r="M1892" s="17">
        <v>0</v>
      </c>
      <c r="N1892" s="17">
        <v>0</v>
      </c>
      <c r="O1892" s="17">
        <v>0</v>
      </c>
      <c r="P1892" s="17">
        <v>0</v>
      </c>
      <c r="Q1892" s="17">
        <v>0</v>
      </c>
      <c r="R1892" s="17">
        <v>0</v>
      </c>
      <c r="S1892" s="17">
        <v>0</v>
      </c>
      <c r="T1892" s="17">
        <v>0</v>
      </c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0</v>
      </c>
      <c r="AB1892" s="17">
        <v>0</v>
      </c>
      <c r="AC1892" s="17">
        <v>0</v>
      </c>
      <c r="AD1892" s="17">
        <v>0</v>
      </c>
    </row>
    <row r="1893" spans="1:30" x14ac:dyDescent="0.25">
      <c r="A1893" t="s">
        <v>376</v>
      </c>
      <c r="B1893" t="s">
        <v>6629</v>
      </c>
      <c r="C1893" t="s">
        <v>608</v>
      </c>
      <c r="D1893" t="str">
        <f>A1893&amp;VLOOKUP("key_separator", Keys!$B:$C, 2, FALSE)&amp;B1893&amp;VLOOKUP("key_separator", Keys!$B:$C, 2, FALSE)&amp;C1893</f>
        <v>NV|electricity|imports</v>
      </c>
      <c r="E1893" s="17">
        <v>0</v>
      </c>
      <c r="F1893" s="17">
        <v>0</v>
      </c>
      <c r="G1893" s="17">
        <v>0</v>
      </c>
      <c r="H1893" s="17">
        <v>0</v>
      </c>
      <c r="I1893" s="17">
        <v>0</v>
      </c>
      <c r="J1893" s="17">
        <v>0</v>
      </c>
      <c r="K1893" s="17">
        <v>0</v>
      </c>
      <c r="L1893" s="17">
        <v>0</v>
      </c>
      <c r="M1893" s="17">
        <v>0</v>
      </c>
      <c r="N1893" s="17">
        <v>0</v>
      </c>
      <c r="O1893" s="17">
        <v>0</v>
      </c>
      <c r="P1893" s="17">
        <v>0</v>
      </c>
      <c r="Q1893" s="17">
        <v>0</v>
      </c>
      <c r="R1893" s="17">
        <v>0</v>
      </c>
      <c r="S1893" s="17">
        <v>0</v>
      </c>
      <c r="T1893" s="17">
        <v>0</v>
      </c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0</v>
      </c>
      <c r="AB1893" s="17">
        <v>0</v>
      </c>
      <c r="AC1893" s="17">
        <v>0</v>
      </c>
      <c r="AD1893" s="17">
        <v>0</v>
      </c>
    </row>
    <row r="1894" spans="1:30" x14ac:dyDescent="0.25">
      <c r="A1894" t="s">
        <v>376</v>
      </c>
      <c r="B1894" t="s">
        <v>6629</v>
      </c>
      <c r="C1894" t="s">
        <v>610</v>
      </c>
      <c r="D1894" t="str">
        <f>A1894&amp;VLOOKUP("key_separator", Keys!$B:$C, 2, FALSE)&amp;B1894&amp;VLOOKUP("key_separator", Keys!$B:$C, 2, FALSE)&amp;C1894</f>
        <v>NV|electricity|exports</v>
      </c>
      <c r="E1894" s="17">
        <v>0</v>
      </c>
      <c r="F1894" s="17">
        <v>0</v>
      </c>
      <c r="G1894" s="17">
        <v>0</v>
      </c>
      <c r="H1894" s="17">
        <v>0</v>
      </c>
      <c r="I1894" s="17">
        <v>0</v>
      </c>
      <c r="J1894" s="17">
        <v>0</v>
      </c>
      <c r="K1894" s="17">
        <v>0</v>
      </c>
      <c r="L1894" s="17">
        <v>0</v>
      </c>
      <c r="M1894" s="17">
        <v>0</v>
      </c>
      <c r="N1894" s="17">
        <v>0</v>
      </c>
      <c r="O1894" s="17">
        <v>0</v>
      </c>
      <c r="P1894" s="17">
        <v>0</v>
      </c>
      <c r="Q1894" s="17">
        <v>0</v>
      </c>
      <c r="R1894" s="17">
        <v>0</v>
      </c>
      <c r="S1894" s="17">
        <v>0</v>
      </c>
      <c r="T1894" s="17">
        <v>0</v>
      </c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0</v>
      </c>
      <c r="AB1894" s="17">
        <v>0</v>
      </c>
      <c r="AC1894" s="17">
        <v>0</v>
      </c>
      <c r="AD1894" s="17">
        <v>0</v>
      </c>
    </row>
    <row r="1895" spans="1:30" x14ac:dyDescent="0.25">
      <c r="A1895" t="s">
        <v>376</v>
      </c>
      <c r="B1895" t="s">
        <v>6610</v>
      </c>
      <c r="C1895" t="s">
        <v>605</v>
      </c>
      <c r="D1895" t="str">
        <f>A1895&amp;VLOOKUP("key_separator", Keys!$B:$C, 2, FALSE)&amp;B1895&amp;VLOOKUP("key_separator", Keys!$B:$C, 2, FALSE)&amp;C1895</f>
        <v>NV|hard coal|production</v>
      </c>
      <c r="E1895" s="17">
        <v>0</v>
      </c>
      <c r="F1895" s="17">
        <v>0</v>
      </c>
      <c r="G1895" s="17">
        <v>0</v>
      </c>
      <c r="H1895" s="17">
        <v>0</v>
      </c>
      <c r="I1895" s="17">
        <v>0</v>
      </c>
      <c r="J1895" s="17">
        <v>0</v>
      </c>
      <c r="K1895" s="17">
        <v>0</v>
      </c>
      <c r="L1895" s="17">
        <v>0</v>
      </c>
      <c r="M1895" s="17">
        <v>0</v>
      </c>
      <c r="N1895" s="17">
        <v>0</v>
      </c>
      <c r="O1895" s="17">
        <v>0</v>
      </c>
      <c r="P1895" s="17">
        <v>0</v>
      </c>
      <c r="Q1895" s="17">
        <v>0</v>
      </c>
      <c r="R1895" s="17">
        <v>0</v>
      </c>
      <c r="S1895" s="17">
        <v>0</v>
      </c>
      <c r="T1895" s="17">
        <v>0</v>
      </c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0</v>
      </c>
      <c r="AB1895" s="17">
        <v>0</v>
      </c>
      <c r="AC1895" s="17">
        <v>0</v>
      </c>
      <c r="AD1895" s="17">
        <v>0</v>
      </c>
    </row>
    <row r="1896" spans="1:30" x14ac:dyDescent="0.25">
      <c r="A1896" t="s">
        <v>376</v>
      </c>
      <c r="B1896" t="s">
        <v>6610</v>
      </c>
      <c r="C1896" t="s">
        <v>608</v>
      </c>
      <c r="D1896" t="str">
        <f>A1896&amp;VLOOKUP("key_separator", Keys!$B:$C, 2, FALSE)&amp;B1896&amp;VLOOKUP("key_separator", Keys!$B:$C, 2, FALSE)&amp;C1896</f>
        <v>NV|hard coal|imports</v>
      </c>
      <c r="E1896" s="17">
        <v>37356400000000</v>
      </c>
      <c r="F1896" s="17">
        <v>35623000000000</v>
      </c>
      <c r="G1896" s="17">
        <v>33535700000000</v>
      </c>
      <c r="H1896" s="17">
        <v>34658900000000</v>
      </c>
      <c r="I1896" s="17">
        <v>34779200000000</v>
      </c>
      <c r="J1896" s="17">
        <v>37462000000000</v>
      </c>
      <c r="K1896" s="17">
        <v>40661300000000</v>
      </c>
      <c r="L1896" s="17">
        <v>41800800000000</v>
      </c>
      <c r="M1896" s="17">
        <v>42453600000000</v>
      </c>
      <c r="N1896" s="17">
        <v>42967500000000</v>
      </c>
      <c r="O1896" s="17">
        <v>43533100000000</v>
      </c>
      <c r="P1896" s="17">
        <v>44098100000000</v>
      </c>
      <c r="Q1896" s="17">
        <v>44301500000000</v>
      </c>
      <c r="R1896" s="17">
        <v>44475100000000</v>
      </c>
      <c r="S1896" s="17">
        <v>44691400000000</v>
      </c>
      <c r="T1896" s="17">
        <v>44763600000000</v>
      </c>
      <c r="U1896" s="17">
        <v>44727100000000</v>
      </c>
      <c r="V1896" s="17">
        <v>44196800000000</v>
      </c>
      <c r="W1896" s="17">
        <v>43142000000000</v>
      </c>
      <c r="X1896" s="17">
        <v>41902700000000</v>
      </c>
      <c r="Y1896" s="17">
        <v>41119900000000</v>
      </c>
      <c r="Z1896" s="17">
        <v>41292800000000</v>
      </c>
      <c r="AA1896" s="17">
        <v>41340700000000</v>
      </c>
      <c r="AB1896" s="17">
        <v>41248600000000</v>
      </c>
      <c r="AC1896" s="17">
        <v>41047600000000</v>
      </c>
      <c r="AD1896" s="17">
        <v>40652800000000</v>
      </c>
    </row>
    <row r="1897" spans="1:30" x14ac:dyDescent="0.25">
      <c r="A1897" t="s">
        <v>376</v>
      </c>
      <c r="B1897" t="s">
        <v>6610</v>
      </c>
      <c r="C1897" t="s">
        <v>610</v>
      </c>
      <c r="D1897" t="str">
        <f>A1897&amp;VLOOKUP("key_separator", Keys!$B:$C, 2, FALSE)&amp;B1897&amp;VLOOKUP("key_separator", Keys!$B:$C, 2, FALSE)&amp;C1897</f>
        <v>NV|hard coal|exports</v>
      </c>
      <c r="E1897" s="17">
        <v>0</v>
      </c>
      <c r="F1897" s="17">
        <v>0</v>
      </c>
      <c r="G1897" s="17">
        <v>0</v>
      </c>
      <c r="H1897" s="17">
        <v>0</v>
      </c>
      <c r="I1897" s="17">
        <v>0</v>
      </c>
      <c r="J1897" s="17">
        <v>0</v>
      </c>
      <c r="K1897" s="17">
        <v>0</v>
      </c>
      <c r="L1897" s="17">
        <v>0</v>
      </c>
      <c r="M1897" s="17">
        <v>0</v>
      </c>
      <c r="N1897" s="17">
        <v>0</v>
      </c>
      <c r="O1897" s="17">
        <v>0</v>
      </c>
      <c r="P1897" s="17">
        <v>0</v>
      </c>
      <c r="Q1897" s="17">
        <v>0</v>
      </c>
      <c r="R1897" s="17">
        <v>0</v>
      </c>
      <c r="S1897" s="17">
        <v>0</v>
      </c>
      <c r="T1897" s="17">
        <v>0</v>
      </c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0</v>
      </c>
      <c r="AB1897" s="17">
        <v>0</v>
      </c>
      <c r="AC1897" s="17">
        <v>0</v>
      </c>
      <c r="AD1897" s="17">
        <v>0</v>
      </c>
    </row>
    <row r="1898" spans="1:30" x14ac:dyDescent="0.25">
      <c r="A1898" t="s">
        <v>376</v>
      </c>
      <c r="B1898" t="s">
        <v>6611</v>
      </c>
      <c r="C1898" t="s">
        <v>605</v>
      </c>
      <c r="D1898" t="str">
        <f>A1898&amp;VLOOKUP("key_separator", Keys!$B:$C, 2, FALSE)&amp;B1898&amp;VLOOKUP("key_separator", Keys!$B:$C, 2, FALSE)&amp;C1898</f>
        <v>NV|natural gas|production</v>
      </c>
      <c r="E1898" s="17">
        <v>4148000000</v>
      </c>
      <c r="F1898" s="17">
        <v>4159310000</v>
      </c>
      <c r="G1898" s="17">
        <v>3804480000</v>
      </c>
      <c r="H1898" s="17">
        <v>3598360000</v>
      </c>
      <c r="I1898" s="17">
        <v>3388900000</v>
      </c>
      <c r="J1898" s="17">
        <v>3114780000</v>
      </c>
      <c r="K1898" s="17">
        <v>3002090000</v>
      </c>
      <c r="L1898" s="17">
        <v>2870750000</v>
      </c>
      <c r="M1898" s="17">
        <v>2763460000</v>
      </c>
      <c r="N1898" s="17">
        <v>2716860000</v>
      </c>
      <c r="O1898" s="17">
        <v>2720120000</v>
      </c>
      <c r="P1898" s="17">
        <v>2802720000</v>
      </c>
      <c r="Q1898" s="17">
        <v>2923390000</v>
      </c>
      <c r="R1898" s="17">
        <v>2998200000</v>
      </c>
      <c r="S1898" s="17">
        <v>3078850000</v>
      </c>
      <c r="T1898" s="17">
        <v>3187600000</v>
      </c>
      <c r="U1898" s="17">
        <v>3446020000</v>
      </c>
      <c r="V1898" s="17">
        <v>3596190000</v>
      </c>
      <c r="W1898" s="17">
        <v>3682400000</v>
      </c>
      <c r="X1898" s="17">
        <v>3716960000</v>
      </c>
      <c r="Y1898" s="17">
        <v>3763400000</v>
      </c>
      <c r="Z1898" s="17">
        <v>3770070000</v>
      </c>
      <c r="AA1898" s="17">
        <v>3701900000</v>
      </c>
      <c r="AB1898" s="17">
        <v>3619120000</v>
      </c>
      <c r="AC1898" s="17">
        <v>3553800000</v>
      </c>
      <c r="AD1898" s="17">
        <v>3521480000</v>
      </c>
    </row>
    <row r="1899" spans="1:30" x14ac:dyDescent="0.25">
      <c r="A1899" t="s">
        <v>376</v>
      </c>
      <c r="B1899" t="s">
        <v>6611</v>
      </c>
      <c r="C1899" t="s">
        <v>608</v>
      </c>
      <c r="D1899" t="str">
        <f>A1899&amp;VLOOKUP("key_separator", Keys!$B:$C, 2, FALSE)&amp;B1899&amp;VLOOKUP("key_separator", Keys!$B:$C, 2, FALSE)&amp;C1899</f>
        <v>NV|natural gas|imports</v>
      </c>
      <c r="E1899" s="17">
        <v>900479000000000</v>
      </c>
      <c r="F1899" s="17">
        <v>914516000000000</v>
      </c>
      <c r="G1899" s="17">
        <v>864507000000000</v>
      </c>
      <c r="H1899" s="17">
        <v>838314000000000</v>
      </c>
      <c r="I1899" s="17">
        <v>813101000000000</v>
      </c>
      <c r="J1899" s="17">
        <v>777125000000000</v>
      </c>
      <c r="K1899" s="17">
        <v>759764000000000</v>
      </c>
      <c r="L1899" s="17">
        <v>746143000000000</v>
      </c>
      <c r="M1899" s="17">
        <v>737244000000000</v>
      </c>
      <c r="N1899" s="17">
        <v>736620000000000</v>
      </c>
      <c r="O1899" s="17">
        <v>740618000000000</v>
      </c>
      <c r="P1899" s="17">
        <v>754473000000000</v>
      </c>
      <c r="Q1899" s="17">
        <v>774685000000000</v>
      </c>
      <c r="R1899" s="17">
        <v>788416000000000</v>
      </c>
      <c r="S1899" s="17">
        <v>802550000000000</v>
      </c>
      <c r="T1899" s="17">
        <v>821021000000000</v>
      </c>
      <c r="U1899" s="17">
        <v>861515000000000</v>
      </c>
      <c r="V1899" s="17">
        <v>887960000000000</v>
      </c>
      <c r="W1899" s="17">
        <v>903386000000000</v>
      </c>
      <c r="X1899" s="17">
        <v>910733000000000</v>
      </c>
      <c r="Y1899" s="17">
        <v>919690000000000</v>
      </c>
      <c r="Z1899" s="17">
        <v>922435000000000</v>
      </c>
      <c r="AA1899" s="17">
        <v>914614000000000</v>
      </c>
      <c r="AB1899" s="17">
        <v>904692000000000</v>
      </c>
      <c r="AC1899" s="17">
        <v>897704000000000</v>
      </c>
      <c r="AD1899" s="17">
        <v>895852000000000</v>
      </c>
    </row>
    <row r="1900" spans="1:30" x14ac:dyDescent="0.25">
      <c r="A1900" t="s">
        <v>376</v>
      </c>
      <c r="B1900" t="s">
        <v>6611</v>
      </c>
      <c r="C1900" t="s">
        <v>610</v>
      </c>
      <c r="D1900" t="str">
        <f>A1900&amp;VLOOKUP("key_separator", Keys!$B:$C, 2, FALSE)&amp;B1900&amp;VLOOKUP("key_separator", Keys!$B:$C, 2, FALSE)&amp;C1900</f>
        <v>NV|natural gas|exports</v>
      </c>
      <c r="E1900" s="17">
        <v>602443000000000</v>
      </c>
      <c r="F1900" s="17">
        <v>604086000000000</v>
      </c>
      <c r="G1900" s="17">
        <v>552551000000000</v>
      </c>
      <c r="H1900" s="17">
        <v>522615000000000</v>
      </c>
      <c r="I1900" s="17">
        <v>492193000000000</v>
      </c>
      <c r="J1900" s="17">
        <v>452381000000000</v>
      </c>
      <c r="K1900" s="17">
        <v>436014000000000</v>
      </c>
      <c r="L1900" s="17">
        <v>416939000000000</v>
      </c>
      <c r="M1900" s="17">
        <v>401357000000000</v>
      </c>
      <c r="N1900" s="17">
        <v>394589000000000</v>
      </c>
      <c r="O1900" s="17">
        <v>395062000000000</v>
      </c>
      <c r="P1900" s="17">
        <v>407058000000000</v>
      </c>
      <c r="Q1900" s="17">
        <v>424584000000000</v>
      </c>
      <c r="R1900" s="17">
        <v>435449000000000</v>
      </c>
      <c r="S1900" s="17">
        <v>447162000000000</v>
      </c>
      <c r="T1900" s="17">
        <v>462957000000000</v>
      </c>
      <c r="U1900" s="17">
        <v>500489000000000</v>
      </c>
      <c r="V1900" s="17">
        <v>522300000000000</v>
      </c>
      <c r="W1900" s="17">
        <v>534821000000000</v>
      </c>
      <c r="X1900" s="17">
        <v>539841000000000</v>
      </c>
      <c r="Y1900" s="17">
        <v>546585000000000</v>
      </c>
      <c r="Z1900" s="17">
        <v>547554000000000</v>
      </c>
      <c r="AA1900" s="17">
        <v>537653000000000</v>
      </c>
      <c r="AB1900" s="17">
        <v>525631000000000</v>
      </c>
      <c r="AC1900" s="17">
        <v>516144000000000</v>
      </c>
      <c r="AD1900" s="17">
        <v>511449000000000</v>
      </c>
    </row>
    <row r="1901" spans="1:30" x14ac:dyDescent="0.25">
      <c r="A1901" t="s">
        <v>376</v>
      </c>
      <c r="B1901" t="s">
        <v>626</v>
      </c>
      <c r="C1901" t="s">
        <v>605</v>
      </c>
      <c r="D1901" t="str">
        <f>A1901&amp;VLOOKUP("key_separator", Keys!$B:$C, 2, FALSE)&amp;B1901&amp;VLOOKUP("key_separator", Keys!$B:$C, 2, FALSE)&amp;C1901</f>
        <v>NV|nuclear|production</v>
      </c>
      <c r="E1901" s="17">
        <v>0</v>
      </c>
      <c r="F1901" s="17">
        <v>0</v>
      </c>
      <c r="G1901" s="17">
        <v>0</v>
      </c>
      <c r="H1901" s="17">
        <v>0</v>
      </c>
      <c r="I1901" s="17">
        <v>0</v>
      </c>
      <c r="J1901" s="17">
        <v>0</v>
      </c>
      <c r="K1901" s="17">
        <v>0</v>
      </c>
      <c r="L1901" s="17">
        <v>0</v>
      </c>
      <c r="M1901" s="17">
        <v>0</v>
      </c>
      <c r="N1901" s="17">
        <v>0</v>
      </c>
      <c r="O1901" s="17">
        <v>0</v>
      </c>
      <c r="P1901" s="17">
        <v>0</v>
      </c>
      <c r="Q1901" s="17">
        <v>0</v>
      </c>
      <c r="R1901" s="17">
        <v>0</v>
      </c>
      <c r="S1901" s="17">
        <v>0</v>
      </c>
      <c r="T1901" s="17">
        <v>0</v>
      </c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0</v>
      </c>
      <c r="AB1901" s="17">
        <v>0</v>
      </c>
      <c r="AC1901" s="17">
        <v>0</v>
      </c>
      <c r="AD1901" s="17">
        <v>0</v>
      </c>
    </row>
    <row r="1902" spans="1:30" x14ac:dyDescent="0.25">
      <c r="A1902" t="s">
        <v>376</v>
      </c>
      <c r="B1902" t="s">
        <v>626</v>
      </c>
      <c r="C1902" t="s">
        <v>608</v>
      </c>
      <c r="D1902" t="str">
        <f>A1902&amp;VLOOKUP("key_separator", Keys!$B:$C, 2, FALSE)&amp;B1902&amp;VLOOKUP("key_separator", Keys!$B:$C, 2, FALSE)&amp;C1902</f>
        <v>NV|nuclear|imports</v>
      </c>
      <c r="E1902" s="17">
        <v>0</v>
      </c>
      <c r="F1902" s="17">
        <v>0</v>
      </c>
      <c r="G1902" s="17">
        <v>0</v>
      </c>
      <c r="H1902" s="17">
        <v>0</v>
      </c>
      <c r="I1902" s="17">
        <v>0</v>
      </c>
      <c r="J1902" s="17">
        <v>0</v>
      </c>
      <c r="K1902" s="17">
        <v>0</v>
      </c>
      <c r="L1902" s="17">
        <v>0</v>
      </c>
      <c r="M1902" s="17">
        <v>0</v>
      </c>
      <c r="N1902" s="17">
        <v>0</v>
      </c>
      <c r="O1902" s="17">
        <v>0</v>
      </c>
      <c r="P1902" s="17">
        <v>0</v>
      </c>
      <c r="Q1902" s="17">
        <v>0</v>
      </c>
      <c r="R1902" s="17">
        <v>0</v>
      </c>
      <c r="S1902" s="17">
        <v>0</v>
      </c>
      <c r="T1902" s="17">
        <v>0</v>
      </c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0</v>
      </c>
      <c r="AB1902" s="17">
        <v>0</v>
      </c>
      <c r="AC1902" s="17">
        <v>0</v>
      </c>
      <c r="AD1902" s="17">
        <v>0</v>
      </c>
    </row>
    <row r="1903" spans="1:30" x14ac:dyDescent="0.25">
      <c r="A1903" t="s">
        <v>376</v>
      </c>
      <c r="B1903" t="s">
        <v>626</v>
      </c>
      <c r="C1903" t="s">
        <v>610</v>
      </c>
      <c r="D1903" t="str">
        <f>A1903&amp;VLOOKUP("key_separator", Keys!$B:$C, 2, FALSE)&amp;B1903&amp;VLOOKUP("key_separator", Keys!$B:$C, 2, FALSE)&amp;C1903</f>
        <v>NV|nuclear|exports</v>
      </c>
      <c r="E1903" s="17">
        <v>0</v>
      </c>
      <c r="F1903" s="17">
        <v>0</v>
      </c>
      <c r="G1903" s="17">
        <v>0</v>
      </c>
      <c r="H1903" s="17">
        <v>0</v>
      </c>
      <c r="I1903" s="17">
        <v>0</v>
      </c>
      <c r="J1903" s="17">
        <v>0</v>
      </c>
      <c r="K1903" s="17">
        <v>0</v>
      </c>
      <c r="L1903" s="17">
        <v>0</v>
      </c>
      <c r="M1903" s="17">
        <v>0</v>
      </c>
      <c r="N1903" s="17">
        <v>0</v>
      </c>
      <c r="O1903" s="17">
        <v>0</v>
      </c>
      <c r="P1903" s="17">
        <v>0</v>
      </c>
      <c r="Q1903" s="17">
        <v>0</v>
      </c>
      <c r="R1903" s="17">
        <v>0</v>
      </c>
      <c r="S1903" s="17">
        <v>0</v>
      </c>
      <c r="T1903" s="17">
        <v>0</v>
      </c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0</v>
      </c>
      <c r="AB1903" s="17">
        <v>0</v>
      </c>
      <c r="AC1903" s="17">
        <v>0</v>
      </c>
      <c r="AD1903" s="17">
        <v>0</v>
      </c>
    </row>
    <row r="1904" spans="1:30" x14ac:dyDescent="0.25">
      <c r="A1904" t="s">
        <v>376</v>
      </c>
      <c r="B1904" t="s">
        <v>6630</v>
      </c>
      <c r="C1904" t="s">
        <v>605</v>
      </c>
      <c r="D1904" t="str">
        <f>A1904&amp;VLOOKUP("key_separator", Keys!$B:$C, 2, FALSE)&amp;B1904&amp;VLOOKUP("key_separator", Keys!$B:$C, 2, FALSE)&amp;C1904</f>
        <v>NV|hydro|production</v>
      </c>
      <c r="E1904" s="17">
        <v>0</v>
      </c>
      <c r="F1904" s="17">
        <v>0</v>
      </c>
      <c r="G1904" s="17">
        <v>0</v>
      </c>
      <c r="H1904" s="17">
        <v>0</v>
      </c>
      <c r="I1904" s="17">
        <v>0</v>
      </c>
      <c r="J1904" s="17">
        <v>0</v>
      </c>
      <c r="K1904" s="17">
        <v>0</v>
      </c>
      <c r="L1904" s="17">
        <v>0</v>
      </c>
      <c r="M1904" s="17">
        <v>0</v>
      </c>
      <c r="N1904" s="17">
        <v>0</v>
      </c>
      <c r="O1904" s="17">
        <v>0</v>
      </c>
      <c r="P1904" s="17">
        <v>0</v>
      </c>
      <c r="Q1904" s="17">
        <v>0</v>
      </c>
      <c r="R1904" s="17">
        <v>0</v>
      </c>
      <c r="S1904" s="17">
        <v>0</v>
      </c>
      <c r="T1904" s="17">
        <v>0</v>
      </c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0</v>
      </c>
      <c r="AB1904" s="17">
        <v>0</v>
      </c>
      <c r="AC1904" s="17">
        <v>0</v>
      </c>
      <c r="AD1904" s="17">
        <v>0</v>
      </c>
    </row>
    <row r="1905" spans="1:30" x14ac:dyDescent="0.25">
      <c r="A1905" t="s">
        <v>376</v>
      </c>
      <c r="B1905" t="s">
        <v>6630</v>
      </c>
      <c r="C1905" t="s">
        <v>608</v>
      </c>
      <c r="D1905" t="str">
        <f>A1905&amp;VLOOKUP("key_separator", Keys!$B:$C, 2, FALSE)&amp;B1905&amp;VLOOKUP("key_separator", Keys!$B:$C, 2, FALSE)&amp;C1905</f>
        <v>NV|hydro|imports</v>
      </c>
      <c r="E1905" s="17">
        <v>0</v>
      </c>
      <c r="F1905" s="17">
        <v>0</v>
      </c>
      <c r="G1905" s="17">
        <v>0</v>
      </c>
      <c r="H1905" s="17">
        <v>0</v>
      </c>
      <c r="I1905" s="17">
        <v>0</v>
      </c>
      <c r="J1905" s="17">
        <v>0</v>
      </c>
      <c r="K1905" s="17">
        <v>0</v>
      </c>
      <c r="L1905" s="17">
        <v>0</v>
      </c>
      <c r="M1905" s="17">
        <v>0</v>
      </c>
      <c r="N1905" s="17">
        <v>0</v>
      </c>
      <c r="O1905" s="17">
        <v>0</v>
      </c>
      <c r="P1905" s="17">
        <v>0</v>
      </c>
      <c r="Q1905" s="17">
        <v>0</v>
      </c>
      <c r="R1905" s="17">
        <v>0</v>
      </c>
      <c r="S1905" s="17">
        <v>0</v>
      </c>
      <c r="T1905" s="17">
        <v>0</v>
      </c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0</v>
      </c>
      <c r="AA1905" s="17">
        <v>0</v>
      </c>
      <c r="AB1905" s="17">
        <v>0</v>
      </c>
      <c r="AC1905" s="17">
        <v>0</v>
      </c>
      <c r="AD1905" s="17">
        <v>0</v>
      </c>
    </row>
    <row r="1906" spans="1:30" x14ac:dyDescent="0.25">
      <c r="A1906" t="s">
        <v>376</v>
      </c>
      <c r="B1906" t="s">
        <v>6630</v>
      </c>
      <c r="C1906" t="s">
        <v>610</v>
      </c>
      <c r="D1906" t="str">
        <f>A1906&amp;VLOOKUP("key_separator", Keys!$B:$C, 2, FALSE)&amp;B1906&amp;VLOOKUP("key_separator", Keys!$B:$C, 2, FALSE)&amp;C1906</f>
        <v>NV|hydro|exports</v>
      </c>
      <c r="E1906" s="17">
        <v>0</v>
      </c>
      <c r="F1906" s="17">
        <v>0</v>
      </c>
      <c r="G1906" s="17">
        <v>0</v>
      </c>
      <c r="H1906" s="17">
        <v>0</v>
      </c>
      <c r="I1906" s="17">
        <v>0</v>
      </c>
      <c r="J1906" s="17">
        <v>0</v>
      </c>
      <c r="K1906" s="17">
        <v>0</v>
      </c>
      <c r="L1906" s="17">
        <v>0</v>
      </c>
      <c r="M1906" s="17">
        <v>0</v>
      </c>
      <c r="N1906" s="17">
        <v>0</v>
      </c>
      <c r="O1906" s="17">
        <v>0</v>
      </c>
      <c r="P1906" s="17">
        <v>0</v>
      </c>
      <c r="Q1906" s="17">
        <v>0</v>
      </c>
      <c r="R1906" s="17">
        <v>0</v>
      </c>
      <c r="S1906" s="17">
        <v>0</v>
      </c>
      <c r="T1906" s="17">
        <v>0</v>
      </c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0</v>
      </c>
      <c r="AB1906" s="17">
        <v>0</v>
      </c>
      <c r="AC1906" s="17">
        <v>0</v>
      </c>
      <c r="AD1906" s="17">
        <v>0</v>
      </c>
    </row>
    <row r="1907" spans="1:30" x14ac:dyDescent="0.25">
      <c r="A1907" t="s">
        <v>376</v>
      </c>
      <c r="B1907" t="s">
        <v>6631</v>
      </c>
      <c r="C1907" t="s">
        <v>605</v>
      </c>
      <c r="D1907" t="str">
        <f>A1907&amp;VLOOKUP("key_separator", Keys!$B:$C, 2, FALSE)&amp;B1907&amp;VLOOKUP("key_separator", Keys!$B:$C, 2, FALSE)&amp;C1907</f>
        <v>NV|wind|production</v>
      </c>
      <c r="E1907" s="17">
        <v>0</v>
      </c>
      <c r="F1907" s="17">
        <v>0</v>
      </c>
      <c r="G1907" s="17">
        <v>0</v>
      </c>
      <c r="H1907" s="17">
        <v>0</v>
      </c>
      <c r="I1907" s="17">
        <v>0</v>
      </c>
      <c r="J1907" s="17">
        <v>0</v>
      </c>
      <c r="K1907" s="17">
        <v>0</v>
      </c>
      <c r="L1907" s="17">
        <v>0</v>
      </c>
      <c r="M1907" s="17">
        <v>0</v>
      </c>
      <c r="N1907" s="17">
        <v>0</v>
      </c>
      <c r="O1907" s="17">
        <v>0</v>
      </c>
      <c r="P1907" s="17">
        <v>0</v>
      </c>
      <c r="Q1907" s="17">
        <v>0</v>
      </c>
      <c r="R1907" s="17">
        <v>0</v>
      </c>
      <c r="S1907" s="17">
        <v>0</v>
      </c>
      <c r="T1907" s="17">
        <v>0</v>
      </c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0</v>
      </c>
      <c r="AA1907" s="17">
        <v>0</v>
      </c>
      <c r="AB1907" s="17">
        <v>0</v>
      </c>
      <c r="AC1907" s="17">
        <v>0</v>
      </c>
      <c r="AD1907" s="17">
        <v>0</v>
      </c>
    </row>
    <row r="1908" spans="1:30" x14ac:dyDescent="0.25">
      <c r="A1908" t="s">
        <v>376</v>
      </c>
      <c r="B1908" t="s">
        <v>6631</v>
      </c>
      <c r="C1908" t="s">
        <v>608</v>
      </c>
      <c r="D1908" t="str">
        <f>A1908&amp;VLOOKUP("key_separator", Keys!$B:$C, 2, FALSE)&amp;B1908&amp;VLOOKUP("key_separator", Keys!$B:$C, 2, FALSE)&amp;C1908</f>
        <v>NV|wind|imports</v>
      </c>
      <c r="E1908" s="17">
        <v>0</v>
      </c>
      <c r="F1908" s="17">
        <v>0</v>
      </c>
      <c r="G1908" s="17">
        <v>0</v>
      </c>
      <c r="H1908" s="17">
        <v>0</v>
      </c>
      <c r="I1908" s="17">
        <v>0</v>
      </c>
      <c r="J1908" s="17">
        <v>0</v>
      </c>
      <c r="K1908" s="17">
        <v>0</v>
      </c>
      <c r="L1908" s="17">
        <v>0</v>
      </c>
      <c r="M1908" s="17">
        <v>0</v>
      </c>
      <c r="N1908" s="17">
        <v>0</v>
      </c>
      <c r="O1908" s="17">
        <v>0</v>
      </c>
      <c r="P1908" s="17">
        <v>0</v>
      </c>
      <c r="Q1908" s="17">
        <v>0</v>
      </c>
      <c r="R1908" s="17">
        <v>0</v>
      </c>
      <c r="S1908" s="17">
        <v>0</v>
      </c>
      <c r="T1908" s="17">
        <v>0</v>
      </c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0</v>
      </c>
      <c r="AB1908" s="17">
        <v>0</v>
      </c>
      <c r="AC1908" s="17">
        <v>0</v>
      </c>
      <c r="AD1908" s="17">
        <v>0</v>
      </c>
    </row>
    <row r="1909" spans="1:30" x14ac:dyDescent="0.25">
      <c r="A1909" t="s">
        <v>376</v>
      </c>
      <c r="B1909" t="s">
        <v>6631</v>
      </c>
      <c r="C1909" t="s">
        <v>610</v>
      </c>
      <c r="D1909" t="str">
        <f>A1909&amp;VLOOKUP("key_separator", Keys!$B:$C, 2, FALSE)&amp;B1909&amp;VLOOKUP("key_separator", Keys!$B:$C, 2, FALSE)&amp;C1909</f>
        <v>NV|wind|exports</v>
      </c>
      <c r="E1909" s="17">
        <v>0</v>
      </c>
      <c r="F1909" s="17">
        <v>0</v>
      </c>
      <c r="G1909" s="17">
        <v>0</v>
      </c>
      <c r="H1909" s="17">
        <v>0</v>
      </c>
      <c r="I1909" s="17">
        <v>0</v>
      </c>
      <c r="J1909" s="17">
        <v>0</v>
      </c>
      <c r="K1909" s="17">
        <v>0</v>
      </c>
      <c r="L1909" s="17">
        <v>0</v>
      </c>
      <c r="M1909" s="17">
        <v>0</v>
      </c>
      <c r="N1909" s="17">
        <v>0</v>
      </c>
      <c r="O1909" s="17">
        <v>0</v>
      </c>
      <c r="P1909" s="17">
        <v>0</v>
      </c>
      <c r="Q1909" s="17">
        <v>0</v>
      </c>
      <c r="R1909" s="17">
        <v>0</v>
      </c>
      <c r="S1909" s="17">
        <v>0</v>
      </c>
      <c r="T1909" s="17">
        <v>0</v>
      </c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0</v>
      </c>
      <c r="AB1909" s="17">
        <v>0</v>
      </c>
      <c r="AC1909" s="17">
        <v>0</v>
      </c>
      <c r="AD1909" s="17">
        <v>0</v>
      </c>
    </row>
    <row r="1910" spans="1:30" x14ac:dyDescent="0.25">
      <c r="A1910" t="s">
        <v>376</v>
      </c>
      <c r="B1910" t="s">
        <v>6632</v>
      </c>
      <c r="C1910" t="s">
        <v>605</v>
      </c>
      <c r="D1910" t="str">
        <f>A1910&amp;VLOOKUP("key_separator", Keys!$B:$C, 2, FALSE)&amp;B1910&amp;VLOOKUP("key_separator", Keys!$B:$C, 2, FALSE)&amp;C1910</f>
        <v>NV|solar|production</v>
      </c>
      <c r="E1910" s="17">
        <v>0</v>
      </c>
      <c r="F1910" s="17">
        <v>0</v>
      </c>
      <c r="G1910" s="17">
        <v>0</v>
      </c>
      <c r="H1910" s="17">
        <v>0</v>
      </c>
      <c r="I1910" s="17">
        <v>0</v>
      </c>
      <c r="J1910" s="17">
        <v>0</v>
      </c>
      <c r="K1910" s="17">
        <v>0</v>
      </c>
      <c r="L1910" s="17">
        <v>0</v>
      </c>
      <c r="M1910" s="17">
        <v>0</v>
      </c>
      <c r="N1910" s="17">
        <v>0</v>
      </c>
      <c r="O1910" s="17">
        <v>0</v>
      </c>
      <c r="P1910" s="17">
        <v>0</v>
      </c>
      <c r="Q1910" s="17">
        <v>0</v>
      </c>
      <c r="R1910" s="17">
        <v>0</v>
      </c>
      <c r="S1910" s="17">
        <v>0</v>
      </c>
      <c r="T1910" s="17">
        <v>0</v>
      </c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0</v>
      </c>
      <c r="AB1910" s="17">
        <v>0</v>
      </c>
      <c r="AC1910" s="17">
        <v>0</v>
      </c>
      <c r="AD1910" s="17">
        <v>0</v>
      </c>
    </row>
    <row r="1911" spans="1:30" x14ac:dyDescent="0.25">
      <c r="A1911" t="s">
        <v>376</v>
      </c>
      <c r="B1911" t="s">
        <v>6632</v>
      </c>
      <c r="C1911" t="s">
        <v>608</v>
      </c>
      <c r="D1911" t="str">
        <f>A1911&amp;VLOOKUP("key_separator", Keys!$B:$C, 2, FALSE)&amp;B1911&amp;VLOOKUP("key_separator", Keys!$B:$C, 2, FALSE)&amp;C1911</f>
        <v>NV|solar|imports</v>
      </c>
      <c r="E1911" s="17">
        <v>0</v>
      </c>
      <c r="F1911" s="17">
        <v>0</v>
      </c>
      <c r="G1911" s="17">
        <v>0</v>
      </c>
      <c r="H1911" s="17">
        <v>0</v>
      </c>
      <c r="I1911" s="17">
        <v>0</v>
      </c>
      <c r="J1911" s="17">
        <v>0</v>
      </c>
      <c r="K1911" s="17">
        <v>0</v>
      </c>
      <c r="L1911" s="17">
        <v>0</v>
      </c>
      <c r="M1911" s="17">
        <v>0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7">
        <v>0</v>
      </c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0</v>
      </c>
      <c r="AB1911" s="17">
        <v>0</v>
      </c>
      <c r="AC1911" s="17">
        <v>0</v>
      </c>
      <c r="AD1911" s="17">
        <v>0</v>
      </c>
    </row>
    <row r="1912" spans="1:30" x14ac:dyDescent="0.25">
      <c r="A1912" t="s">
        <v>376</v>
      </c>
      <c r="B1912" t="s">
        <v>6632</v>
      </c>
      <c r="C1912" t="s">
        <v>610</v>
      </c>
      <c r="D1912" t="str">
        <f>A1912&amp;VLOOKUP("key_separator", Keys!$B:$C, 2, FALSE)&amp;B1912&amp;VLOOKUP("key_separator", Keys!$B:$C, 2, FALSE)&amp;C1912</f>
        <v>NV|solar|exports</v>
      </c>
      <c r="E1912" s="17">
        <v>0</v>
      </c>
      <c r="F1912" s="17">
        <v>0</v>
      </c>
      <c r="G1912" s="17">
        <v>0</v>
      </c>
      <c r="H1912" s="17">
        <v>0</v>
      </c>
      <c r="I1912" s="17">
        <v>0</v>
      </c>
      <c r="J1912" s="17">
        <v>0</v>
      </c>
      <c r="K1912" s="17">
        <v>0</v>
      </c>
      <c r="L1912" s="17">
        <v>0</v>
      </c>
      <c r="M1912" s="17">
        <v>0</v>
      </c>
      <c r="N1912" s="17">
        <v>0</v>
      </c>
      <c r="O1912" s="17">
        <v>0</v>
      </c>
      <c r="P1912" s="17">
        <v>0</v>
      </c>
      <c r="Q1912" s="17">
        <v>0</v>
      </c>
      <c r="R1912" s="17">
        <v>0</v>
      </c>
      <c r="S1912" s="17">
        <v>0</v>
      </c>
      <c r="T1912" s="17">
        <v>0</v>
      </c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0</v>
      </c>
      <c r="AB1912" s="17">
        <v>0</v>
      </c>
      <c r="AC1912" s="17">
        <v>0</v>
      </c>
      <c r="AD1912" s="17">
        <v>0</v>
      </c>
    </row>
    <row r="1913" spans="1:30" x14ac:dyDescent="0.25">
      <c r="A1913" t="s">
        <v>376</v>
      </c>
      <c r="B1913" t="s">
        <v>6615</v>
      </c>
      <c r="C1913" t="s">
        <v>605</v>
      </c>
      <c r="D1913" t="str">
        <f>A1913&amp;VLOOKUP("key_separator", Keys!$B:$C, 2, FALSE)&amp;B1913&amp;VLOOKUP("key_separator", Keys!$B:$C, 2, FALSE)&amp;C1913</f>
        <v>NV|biomass|production</v>
      </c>
      <c r="E1913" s="17">
        <v>0</v>
      </c>
      <c r="F1913" s="17">
        <v>0</v>
      </c>
      <c r="G1913" s="17">
        <v>0</v>
      </c>
      <c r="H1913" s="17">
        <v>0</v>
      </c>
      <c r="I1913" s="17">
        <v>0</v>
      </c>
      <c r="J1913" s="17">
        <v>0</v>
      </c>
      <c r="K1913" s="17">
        <v>0</v>
      </c>
      <c r="L1913" s="17">
        <v>0</v>
      </c>
      <c r="M1913" s="17">
        <v>0</v>
      </c>
      <c r="N1913" s="17">
        <v>0</v>
      </c>
      <c r="O1913" s="17">
        <v>0</v>
      </c>
      <c r="P1913" s="17">
        <v>0</v>
      </c>
      <c r="Q1913" s="17">
        <v>0</v>
      </c>
      <c r="R1913" s="17">
        <v>0</v>
      </c>
      <c r="S1913" s="17">
        <v>0</v>
      </c>
      <c r="T1913" s="17">
        <v>0</v>
      </c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0</v>
      </c>
      <c r="AB1913" s="17">
        <v>0</v>
      </c>
      <c r="AC1913" s="17">
        <v>0</v>
      </c>
      <c r="AD1913" s="17">
        <v>0</v>
      </c>
    </row>
    <row r="1914" spans="1:30" x14ac:dyDescent="0.25">
      <c r="A1914" t="s">
        <v>376</v>
      </c>
      <c r="B1914" t="s">
        <v>6615</v>
      </c>
      <c r="C1914" t="s">
        <v>608</v>
      </c>
      <c r="D1914" t="str">
        <f>A1914&amp;VLOOKUP("key_separator", Keys!$B:$C, 2, FALSE)&amp;B1914&amp;VLOOKUP("key_separator", Keys!$B:$C, 2, FALSE)&amp;C1914</f>
        <v>NV|biomass|imports</v>
      </c>
      <c r="E1914" s="17">
        <v>3538680000000</v>
      </c>
      <c r="F1914" s="17">
        <v>3309920000000</v>
      </c>
      <c r="G1914" s="17">
        <v>3276820000000</v>
      </c>
      <c r="H1914" s="17">
        <v>3271030000000</v>
      </c>
      <c r="I1914" s="17">
        <v>3272620000000</v>
      </c>
      <c r="J1914" s="17">
        <v>3254980000000</v>
      </c>
      <c r="K1914" s="17">
        <v>3244660000000</v>
      </c>
      <c r="L1914" s="17">
        <v>3238680000000</v>
      </c>
      <c r="M1914" s="17">
        <v>3175840000000</v>
      </c>
      <c r="N1914" s="17">
        <v>3173710000000</v>
      </c>
      <c r="O1914" s="17">
        <v>3173760000000</v>
      </c>
      <c r="P1914" s="17">
        <v>3171450000000</v>
      </c>
      <c r="Q1914" s="17">
        <v>3168560000000</v>
      </c>
      <c r="R1914" s="17">
        <v>3166820000000</v>
      </c>
      <c r="S1914" s="17">
        <v>3162760000000</v>
      </c>
      <c r="T1914" s="17">
        <v>3156610000000</v>
      </c>
      <c r="U1914" s="17">
        <v>3150400000000</v>
      </c>
      <c r="V1914" s="17">
        <v>3146860000000</v>
      </c>
      <c r="W1914" s="17">
        <v>3143450000000</v>
      </c>
      <c r="X1914" s="17">
        <v>3141500000000</v>
      </c>
      <c r="Y1914" s="17">
        <v>3143210000000</v>
      </c>
      <c r="Z1914" s="17">
        <v>3145320000000</v>
      </c>
      <c r="AA1914" s="17">
        <v>3149450000000</v>
      </c>
      <c r="AB1914" s="17">
        <v>3154520000000</v>
      </c>
      <c r="AC1914" s="17">
        <v>3161420000000</v>
      </c>
      <c r="AD1914" s="17">
        <v>3166860000000</v>
      </c>
    </row>
    <row r="1915" spans="1:30" x14ac:dyDescent="0.25">
      <c r="A1915" t="s">
        <v>376</v>
      </c>
      <c r="B1915" t="s">
        <v>6615</v>
      </c>
      <c r="C1915" t="s">
        <v>610</v>
      </c>
      <c r="D1915" t="str">
        <f>A1915&amp;VLOOKUP("key_separator", Keys!$B:$C, 2, FALSE)&amp;B1915&amp;VLOOKUP("key_separator", Keys!$B:$C, 2, FALSE)&amp;C1915</f>
        <v>NV|biomass|exports</v>
      </c>
      <c r="E1915" s="17">
        <v>0</v>
      </c>
      <c r="F1915" s="17">
        <v>0</v>
      </c>
      <c r="G1915" s="17">
        <v>0</v>
      </c>
      <c r="H1915" s="17">
        <v>0</v>
      </c>
      <c r="I1915" s="17">
        <v>0</v>
      </c>
      <c r="J1915" s="17">
        <v>0</v>
      </c>
      <c r="K1915" s="17">
        <v>0</v>
      </c>
      <c r="L1915" s="17">
        <v>0</v>
      </c>
      <c r="M1915" s="17">
        <v>0</v>
      </c>
      <c r="N1915" s="17">
        <v>0</v>
      </c>
      <c r="O1915" s="17">
        <v>0</v>
      </c>
      <c r="P1915" s="17">
        <v>0</v>
      </c>
      <c r="Q1915" s="17">
        <v>0</v>
      </c>
      <c r="R1915" s="17">
        <v>0</v>
      </c>
      <c r="S1915" s="17">
        <v>0</v>
      </c>
      <c r="T1915" s="17">
        <v>0</v>
      </c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0</v>
      </c>
      <c r="AB1915" s="17">
        <v>0</v>
      </c>
      <c r="AC1915" s="17">
        <v>0</v>
      </c>
      <c r="AD1915" s="17">
        <v>0</v>
      </c>
    </row>
    <row r="1916" spans="1:30" x14ac:dyDescent="0.25">
      <c r="A1916" t="s">
        <v>376</v>
      </c>
      <c r="B1916" t="s">
        <v>6616</v>
      </c>
      <c r="C1916" t="s">
        <v>605</v>
      </c>
      <c r="D1916" t="str">
        <f>A1916&amp;VLOOKUP("key_separator", Keys!$B:$C, 2, FALSE)&amp;B1916&amp;VLOOKUP("key_separator", Keys!$B:$C, 2, FALSE)&amp;C1916</f>
        <v>NV|petroleum gasoline|production</v>
      </c>
      <c r="E1916" s="17">
        <v>1941000000000</v>
      </c>
      <c r="F1916" s="17">
        <v>1893950000000</v>
      </c>
      <c r="G1916" s="17">
        <v>1906390000000</v>
      </c>
      <c r="H1916" s="17">
        <v>1922490000000</v>
      </c>
      <c r="I1916" s="17">
        <v>1938630000000</v>
      </c>
      <c r="J1916" s="17">
        <v>1949700000000</v>
      </c>
      <c r="K1916" s="17">
        <v>1947200000000</v>
      </c>
      <c r="L1916" s="17">
        <v>1964460000000</v>
      </c>
      <c r="M1916" s="17">
        <v>1958710000000</v>
      </c>
      <c r="N1916" s="17">
        <v>1949900000000</v>
      </c>
      <c r="O1916" s="17">
        <v>1954040000000</v>
      </c>
      <c r="P1916" s="17">
        <v>1947740000000</v>
      </c>
      <c r="Q1916" s="17">
        <v>1948930000000</v>
      </c>
      <c r="R1916" s="17">
        <v>1959850000000</v>
      </c>
      <c r="S1916" s="17">
        <v>1947670000000</v>
      </c>
      <c r="T1916" s="17">
        <v>1964120000000</v>
      </c>
      <c r="U1916" s="17">
        <v>1970280000000</v>
      </c>
      <c r="V1916" s="17">
        <v>1976690000000</v>
      </c>
      <c r="W1916" s="17">
        <v>1976980000000</v>
      </c>
      <c r="X1916" s="17">
        <v>1974480000000</v>
      </c>
      <c r="Y1916" s="17">
        <v>1971010000000</v>
      </c>
      <c r="Z1916" s="17">
        <v>1956200000000</v>
      </c>
      <c r="AA1916" s="17">
        <v>1964120000000</v>
      </c>
      <c r="AB1916" s="17">
        <v>1960040000000</v>
      </c>
      <c r="AC1916" s="17">
        <v>1966210000000</v>
      </c>
      <c r="AD1916" s="17">
        <v>1956740000000</v>
      </c>
    </row>
    <row r="1917" spans="1:30" x14ac:dyDescent="0.25">
      <c r="A1917" t="s">
        <v>376</v>
      </c>
      <c r="B1917" t="s">
        <v>6616</v>
      </c>
      <c r="C1917" t="s">
        <v>608</v>
      </c>
      <c r="D1917" t="str">
        <f>A1917&amp;VLOOKUP("key_separator", Keys!$B:$C, 2, FALSE)&amp;B1917&amp;VLOOKUP("key_separator", Keys!$B:$C, 2, FALSE)&amp;C1917</f>
        <v>NV|petroleum gasoline|imports</v>
      </c>
      <c r="E1917" s="17">
        <v>119566000000000</v>
      </c>
      <c r="F1917" s="17">
        <v>116305000000000</v>
      </c>
      <c r="G1917" s="17">
        <v>113402000000000</v>
      </c>
      <c r="H1917" s="17">
        <v>110366000000000</v>
      </c>
      <c r="I1917" s="17">
        <v>107478000000000</v>
      </c>
      <c r="J1917" s="17">
        <v>104687000000000</v>
      </c>
      <c r="K1917" s="17">
        <v>102134000000000</v>
      </c>
      <c r="L1917" s="17">
        <v>99615100000000</v>
      </c>
      <c r="M1917" s="17">
        <v>96962700000000</v>
      </c>
      <c r="N1917" s="17">
        <v>94342000000000</v>
      </c>
      <c r="O1917" s="17">
        <v>91584600000000</v>
      </c>
      <c r="P1917" s="17">
        <v>88880900000000</v>
      </c>
      <c r="Q1917" s="17">
        <v>86209700000000</v>
      </c>
      <c r="R1917" s="17">
        <v>83526300000000</v>
      </c>
      <c r="S1917" s="17">
        <v>80869600000000</v>
      </c>
      <c r="T1917" s="17">
        <v>78161800000000</v>
      </c>
      <c r="U1917" s="17">
        <v>75454600000000</v>
      </c>
      <c r="V1917" s="17">
        <v>73866600000000</v>
      </c>
      <c r="W1917" s="17">
        <v>72204200000000</v>
      </c>
      <c r="X1917" s="17">
        <v>70591700000000</v>
      </c>
      <c r="Y1917" s="17">
        <v>69015400000000</v>
      </c>
      <c r="Z1917" s="17">
        <v>67492500000000</v>
      </c>
      <c r="AA1917" s="17">
        <v>65934200000000</v>
      </c>
      <c r="AB1917" s="17">
        <v>64460900000000</v>
      </c>
      <c r="AC1917" s="17">
        <v>63033300000000</v>
      </c>
      <c r="AD1917" s="17">
        <v>61729600000000</v>
      </c>
    </row>
    <row r="1918" spans="1:30" x14ac:dyDescent="0.25">
      <c r="A1918" t="s">
        <v>376</v>
      </c>
      <c r="B1918" t="s">
        <v>6616</v>
      </c>
      <c r="C1918" t="s">
        <v>610</v>
      </c>
      <c r="D1918" t="str">
        <f>A1918&amp;VLOOKUP("key_separator", Keys!$B:$C, 2, FALSE)&amp;B1918&amp;VLOOKUP("key_separator", Keys!$B:$C, 2, FALSE)&amp;C1918</f>
        <v>NV|petroleum gasoline|exports</v>
      </c>
      <c r="E1918" s="17">
        <v>0</v>
      </c>
      <c r="F1918" s="17">
        <v>0</v>
      </c>
      <c r="G1918" s="17">
        <v>0</v>
      </c>
      <c r="H1918" s="17">
        <v>0</v>
      </c>
      <c r="I1918" s="17">
        <v>0</v>
      </c>
      <c r="J1918" s="17">
        <v>0</v>
      </c>
      <c r="K1918" s="17">
        <v>0</v>
      </c>
      <c r="L1918" s="17">
        <v>0</v>
      </c>
      <c r="M1918" s="17">
        <v>0</v>
      </c>
      <c r="N1918" s="17">
        <v>0</v>
      </c>
      <c r="O1918" s="17">
        <v>0</v>
      </c>
      <c r="P1918" s="17">
        <v>0</v>
      </c>
      <c r="Q1918" s="17">
        <v>0</v>
      </c>
      <c r="R1918" s="17">
        <v>0</v>
      </c>
      <c r="S1918" s="17">
        <v>0</v>
      </c>
      <c r="T1918" s="17">
        <v>0</v>
      </c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0</v>
      </c>
      <c r="AB1918" s="17">
        <v>0</v>
      </c>
      <c r="AC1918" s="17">
        <v>0</v>
      </c>
      <c r="AD1918" s="17">
        <v>0</v>
      </c>
    </row>
    <row r="1919" spans="1:30" x14ac:dyDescent="0.25">
      <c r="A1919" t="s">
        <v>376</v>
      </c>
      <c r="B1919" t="s">
        <v>6617</v>
      </c>
      <c r="C1919" t="s">
        <v>605</v>
      </c>
      <c r="D1919" t="str">
        <f>A1919&amp;VLOOKUP("key_separator", Keys!$B:$C, 2, FALSE)&amp;B1919&amp;VLOOKUP("key_separator", Keys!$B:$C, 2, FALSE)&amp;C1919</f>
        <v>NV|petroleum diesel|production</v>
      </c>
      <c r="E1919" s="17">
        <v>1148130000000</v>
      </c>
      <c r="F1919" s="17">
        <v>1120300000000</v>
      </c>
      <c r="G1919" s="17">
        <v>1127660000000</v>
      </c>
      <c r="H1919" s="17">
        <v>1137180000000</v>
      </c>
      <c r="I1919" s="17">
        <v>1146730000000</v>
      </c>
      <c r="J1919" s="17">
        <v>1153280000000</v>
      </c>
      <c r="K1919" s="17">
        <v>1151800000000</v>
      </c>
      <c r="L1919" s="17">
        <v>1162010000000</v>
      </c>
      <c r="M1919" s="17">
        <v>1158610000000</v>
      </c>
      <c r="N1919" s="17">
        <v>1153400000000</v>
      </c>
      <c r="O1919" s="17">
        <v>1155840000000</v>
      </c>
      <c r="P1919" s="17">
        <v>1152120000000</v>
      </c>
      <c r="Q1919" s="17">
        <v>1152820000000</v>
      </c>
      <c r="R1919" s="17">
        <v>1159280000000</v>
      </c>
      <c r="S1919" s="17">
        <v>1152070000000</v>
      </c>
      <c r="T1919" s="17">
        <v>1161810000000</v>
      </c>
      <c r="U1919" s="17">
        <v>1165450000000</v>
      </c>
      <c r="V1919" s="17">
        <v>1169240000000</v>
      </c>
      <c r="W1919" s="17">
        <v>1169410000000</v>
      </c>
      <c r="X1919" s="17">
        <v>1167930000000</v>
      </c>
      <c r="Y1919" s="17">
        <v>1165880000000</v>
      </c>
      <c r="Z1919" s="17">
        <v>1157120000000</v>
      </c>
      <c r="AA1919" s="17">
        <v>1161810000000</v>
      </c>
      <c r="AB1919" s="17">
        <v>1159390000000</v>
      </c>
      <c r="AC1919" s="17">
        <v>1163050000000</v>
      </c>
      <c r="AD1919" s="17">
        <v>1157440000000</v>
      </c>
    </row>
    <row r="1920" spans="1:30" x14ac:dyDescent="0.25">
      <c r="A1920" t="s">
        <v>376</v>
      </c>
      <c r="B1920" t="s">
        <v>6617</v>
      </c>
      <c r="C1920" t="s">
        <v>608</v>
      </c>
      <c r="D1920" t="str">
        <f>A1920&amp;VLOOKUP("key_separator", Keys!$B:$C, 2, FALSE)&amp;B1920&amp;VLOOKUP("key_separator", Keys!$B:$C, 2, FALSE)&amp;C1920</f>
        <v>NV|petroleum diesel|imports</v>
      </c>
      <c r="E1920" s="17">
        <v>75746600000000</v>
      </c>
      <c r="F1920" s="17">
        <v>76278800000000</v>
      </c>
      <c r="G1920" s="17">
        <v>77147700000000</v>
      </c>
      <c r="H1920" s="17">
        <v>77680800000000</v>
      </c>
      <c r="I1920" s="17">
        <v>78292400000000</v>
      </c>
      <c r="J1920" s="17">
        <v>79084900000000</v>
      </c>
      <c r="K1920" s="17">
        <v>79835600000000</v>
      </c>
      <c r="L1920" s="17">
        <v>80543100000000</v>
      </c>
      <c r="M1920" s="17">
        <v>81060100000000</v>
      </c>
      <c r="N1920" s="17">
        <v>81622100000000</v>
      </c>
      <c r="O1920" s="17">
        <v>82152700000000</v>
      </c>
      <c r="P1920" s="17">
        <v>82519900000000</v>
      </c>
      <c r="Q1920" s="17">
        <v>82793700000000</v>
      </c>
      <c r="R1920" s="17">
        <v>83008700000000</v>
      </c>
      <c r="S1920" s="17">
        <v>83140100000000</v>
      </c>
      <c r="T1920" s="17">
        <v>83224400000000</v>
      </c>
      <c r="U1920" s="17">
        <v>83281600000000</v>
      </c>
      <c r="V1920" s="17">
        <v>83184300000000</v>
      </c>
      <c r="W1920" s="17">
        <v>83069700000000</v>
      </c>
      <c r="X1920" s="17">
        <v>82986300000000</v>
      </c>
      <c r="Y1920" s="17">
        <v>83117200000000</v>
      </c>
      <c r="Z1920" s="17">
        <v>83234700000000</v>
      </c>
      <c r="AA1920" s="17">
        <v>83365300000000</v>
      </c>
      <c r="AB1920" s="17">
        <v>83412300000000</v>
      </c>
      <c r="AC1920" s="17">
        <v>83482900000000</v>
      </c>
      <c r="AD1920" s="17">
        <v>83588900000000</v>
      </c>
    </row>
    <row r="1921" spans="1:30" x14ac:dyDescent="0.25">
      <c r="A1921" t="s">
        <v>376</v>
      </c>
      <c r="B1921" t="s">
        <v>6617</v>
      </c>
      <c r="C1921" t="s">
        <v>610</v>
      </c>
      <c r="D1921" t="str">
        <f>A1921&amp;VLOOKUP("key_separator", Keys!$B:$C, 2, FALSE)&amp;B1921&amp;VLOOKUP("key_separator", Keys!$B:$C, 2, FALSE)&amp;C1921</f>
        <v>NV|petroleum diesel|exports</v>
      </c>
      <c r="E1921" s="17">
        <v>0</v>
      </c>
      <c r="F1921" s="17">
        <v>0</v>
      </c>
      <c r="G1921" s="17">
        <v>0</v>
      </c>
      <c r="H1921" s="17">
        <v>0</v>
      </c>
      <c r="I1921" s="17">
        <v>0</v>
      </c>
      <c r="J1921" s="17">
        <v>0</v>
      </c>
      <c r="K1921" s="17">
        <v>0</v>
      </c>
      <c r="L1921" s="17">
        <v>0</v>
      </c>
      <c r="M1921" s="17">
        <v>0</v>
      </c>
      <c r="N1921" s="17">
        <v>0</v>
      </c>
      <c r="O1921" s="17">
        <v>0</v>
      </c>
      <c r="P1921" s="17">
        <v>0</v>
      </c>
      <c r="Q1921" s="17">
        <v>0</v>
      </c>
      <c r="R1921" s="17">
        <v>0</v>
      </c>
      <c r="S1921" s="17">
        <v>0</v>
      </c>
      <c r="T1921" s="17">
        <v>0</v>
      </c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0</v>
      </c>
      <c r="AB1921" s="17">
        <v>0</v>
      </c>
      <c r="AC1921" s="17">
        <v>0</v>
      </c>
      <c r="AD1921" s="17">
        <v>0</v>
      </c>
    </row>
    <row r="1922" spans="1:30" x14ac:dyDescent="0.25">
      <c r="A1922" t="s">
        <v>376</v>
      </c>
      <c r="B1922" t="s">
        <v>542</v>
      </c>
      <c r="C1922" t="s">
        <v>605</v>
      </c>
      <c r="D1922" t="str">
        <f>A1922&amp;VLOOKUP("key_separator", Keys!$B:$C, 2, FALSE)&amp;B1922&amp;VLOOKUP("key_separator", Keys!$B:$C, 2, FALSE)&amp;C1922</f>
        <v>NV|biofuel gasoline|production</v>
      </c>
      <c r="E1922" s="17">
        <v>0</v>
      </c>
      <c r="F1922" s="17">
        <v>0</v>
      </c>
      <c r="G1922" s="17">
        <v>0</v>
      </c>
      <c r="H1922" s="17">
        <v>0</v>
      </c>
      <c r="I1922" s="17">
        <v>0</v>
      </c>
      <c r="J1922" s="17">
        <v>0</v>
      </c>
      <c r="K1922" s="17">
        <v>0</v>
      </c>
      <c r="L1922" s="17">
        <v>0</v>
      </c>
      <c r="M1922" s="17">
        <v>0</v>
      </c>
      <c r="N1922" s="17">
        <v>0</v>
      </c>
      <c r="O1922" s="17">
        <v>0</v>
      </c>
      <c r="P1922" s="17">
        <v>0</v>
      </c>
      <c r="Q1922" s="17">
        <v>0</v>
      </c>
      <c r="R1922" s="17">
        <v>0</v>
      </c>
      <c r="S1922" s="17">
        <v>0</v>
      </c>
      <c r="T1922" s="17">
        <v>0</v>
      </c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0</v>
      </c>
      <c r="AB1922" s="17">
        <v>0</v>
      </c>
      <c r="AC1922" s="17">
        <v>0</v>
      </c>
      <c r="AD1922" s="17">
        <v>0</v>
      </c>
    </row>
    <row r="1923" spans="1:30" x14ac:dyDescent="0.25">
      <c r="A1923" t="s">
        <v>376</v>
      </c>
      <c r="B1923" t="s">
        <v>542</v>
      </c>
      <c r="C1923" t="s">
        <v>608</v>
      </c>
      <c r="D1923" t="str">
        <f>A1923&amp;VLOOKUP("key_separator", Keys!$B:$C, 2, FALSE)&amp;B1923&amp;VLOOKUP("key_separator", Keys!$B:$C, 2, FALSE)&amp;C1923</f>
        <v>NV|biofuel gasoline|imports</v>
      </c>
      <c r="E1923" s="17">
        <v>8938380000000</v>
      </c>
      <c r="F1923" s="17">
        <v>8695220000000</v>
      </c>
      <c r="G1923" s="17">
        <v>8483310000000</v>
      </c>
      <c r="H1923" s="17">
        <v>8262050000000</v>
      </c>
      <c r="I1923" s="17">
        <v>8051510000000</v>
      </c>
      <c r="J1923" s="17">
        <v>7847730000000</v>
      </c>
      <c r="K1923" s="17">
        <v>7660400000000</v>
      </c>
      <c r="L1923" s="17">
        <v>7476950000000</v>
      </c>
      <c r="M1923" s="17">
        <v>7281900000000</v>
      </c>
      <c r="N1923" s="17">
        <v>7088910000000</v>
      </c>
      <c r="O1923" s="17">
        <v>6886750000000</v>
      </c>
      <c r="P1923" s="17">
        <v>6687890000000</v>
      </c>
      <c r="Q1923" s="17">
        <v>6491990000000</v>
      </c>
      <c r="R1923" s="17">
        <v>6295910000000</v>
      </c>
      <c r="S1923" s="17">
        <v>6100100000000</v>
      </c>
      <c r="T1923" s="17">
        <v>5902620000000</v>
      </c>
      <c r="U1923" s="17">
        <v>5704430000000</v>
      </c>
      <c r="V1923" s="17">
        <v>5589230000000</v>
      </c>
      <c r="W1923" s="17">
        <v>5468080000000</v>
      </c>
      <c r="X1923" s="17">
        <v>5350420000000</v>
      </c>
      <c r="Y1923" s="17">
        <v>5235370000000</v>
      </c>
      <c r="Z1923" s="17">
        <v>5123440000000</v>
      </c>
      <c r="AA1923" s="17">
        <v>5010580000000</v>
      </c>
      <c r="AB1923" s="17">
        <v>4903110000000</v>
      </c>
      <c r="AC1923" s="17">
        <v>4799800000000</v>
      </c>
      <c r="AD1923" s="17">
        <v>4704480000000</v>
      </c>
    </row>
    <row r="1924" spans="1:30" x14ac:dyDescent="0.25">
      <c r="A1924" t="s">
        <v>376</v>
      </c>
      <c r="B1924" t="s">
        <v>542</v>
      </c>
      <c r="C1924" t="s">
        <v>610</v>
      </c>
      <c r="D1924" t="str">
        <f>A1924&amp;VLOOKUP("key_separator", Keys!$B:$C, 2, FALSE)&amp;B1924&amp;VLOOKUP("key_separator", Keys!$B:$C, 2, FALSE)&amp;C1924</f>
        <v>NV|biofuel gasoline|exports</v>
      </c>
      <c r="E1924" s="17">
        <v>0</v>
      </c>
      <c r="F1924" s="17">
        <v>0</v>
      </c>
      <c r="G1924" s="17">
        <v>0</v>
      </c>
      <c r="H1924" s="17">
        <v>0</v>
      </c>
      <c r="I1924" s="17">
        <v>0</v>
      </c>
      <c r="J1924" s="17">
        <v>0</v>
      </c>
      <c r="K1924" s="17">
        <v>0</v>
      </c>
      <c r="L1924" s="17">
        <v>0</v>
      </c>
      <c r="M1924" s="17">
        <v>0</v>
      </c>
      <c r="N1924" s="17">
        <v>0</v>
      </c>
      <c r="O1924" s="17">
        <v>0</v>
      </c>
      <c r="P1924" s="17">
        <v>0</v>
      </c>
      <c r="Q1924" s="17">
        <v>0</v>
      </c>
      <c r="R1924" s="17">
        <v>0</v>
      </c>
      <c r="S1924" s="17">
        <v>0</v>
      </c>
      <c r="T1924" s="17">
        <v>0</v>
      </c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0</v>
      </c>
      <c r="AB1924" s="17">
        <v>0</v>
      </c>
      <c r="AC1924" s="17">
        <v>0</v>
      </c>
      <c r="AD1924" s="17">
        <v>0</v>
      </c>
    </row>
    <row r="1925" spans="1:30" x14ac:dyDescent="0.25">
      <c r="A1925" t="s">
        <v>376</v>
      </c>
      <c r="B1925" t="s">
        <v>545</v>
      </c>
      <c r="C1925" t="s">
        <v>605</v>
      </c>
      <c r="D1925" t="str">
        <f>A1925&amp;VLOOKUP("key_separator", Keys!$B:$C, 2, FALSE)&amp;B1925&amp;VLOOKUP("key_separator", Keys!$B:$C, 2, FALSE)&amp;C1925</f>
        <v>NV|biofuel diesel|production</v>
      </c>
      <c r="E1925" s="17">
        <v>0</v>
      </c>
      <c r="F1925" s="17">
        <v>0</v>
      </c>
      <c r="G1925" s="17">
        <v>0</v>
      </c>
      <c r="H1925" s="17">
        <v>0</v>
      </c>
      <c r="I1925" s="17">
        <v>0</v>
      </c>
      <c r="J1925" s="17">
        <v>0</v>
      </c>
      <c r="K1925" s="17">
        <v>0</v>
      </c>
      <c r="L1925" s="17">
        <v>0</v>
      </c>
      <c r="M1925" s="17">
        <v>0</v>
      </c>
      <c r="N1925" s="17">
        <v>0</v>
      </c>
      <c r="O1925" s="17">
        <v>0</v>
      </c>
      <c r="P1925" s="17">
        <v>0</v>
      </c>
      <c r="Q1925" s="17">
        <v>0</v>
      </c>
      <c r="R1925" s="17">
        <v>0</v>
      </c>
      <c r="S1925" s="17">
        <v>0</v>
      </c>
      <c r="T1925" s="17">
        <v>0</v>
      </c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0</v>
      </c>
      <c r="AB1925" s="17">
        <v>0</v>
      </c>
      <c r="AC1925" s="17">
        <v>0</v>
      </c>
      <c r="AD1925" s="17">
        <v>0</v>
      </c>
    </row>
    <row r="1926" spans="1:30" x14ac:dyDescent="0.25">
      <c r="A1926" t="s">
        <v>376</v>
      </c>
      <c r="B1926" t="s">
        <v>545</v>
      </c>
      <c r="C1926" t="s">
        <v>608</v>
      </c>
      <c r="D1926" t="str">
        <f>A1926&amp;VLOOKUP("key_separator", Keys!$B:$C, 2, FALSE)&amp;B1926&amp;VLOOKUP("key_separator", Keys!$B:$C, 2, FALSE)&amp;C1926</f>
        <v>NV|biofuel diesel|imports</v>
      </c>
      <c r="E1926" s="17">
        <v>996729000000</v>
      </c>
      <c r="F1926" s="17">
        <v>1010380000000</v>
      </c>
      <c r="G1926" s="17">
        <v>1026020000000</v>
      </c>
      <c r="H1926" s="17">
        <v>1039300000000</v>
      </c>
      <c r="I1926" s="17">
        <v>1049280000000</v>
      </c>
      <c r="J1926" s="17">
        <v>1060400000000</v>
      </c>
      <c r="K1926" s="17">
        <v>1069000000000</v>
      </c>
      <c r="L1926" s="17">
        <v>1075790000000</v>
      </c>
      <c r="M1926" s="17">
        <v>1079280000000</v>
      </c>
      <c r="N1926" s="17">
        <v>1082860000000</v>
      </c>
      <c r="O1926" s="17">
        <v>1085290000000</v>
      </c>
      <c r="P1926" s="17">
        <v>1086080000000</v>
      </c>
      <c r="Q1926" s="17">
        <v>1084570000000</v>
      </c>
      <c r="R1926" s="17">
        <v>1081360000000</v>
      </c>
      <c r="S1926" s="17">
        <v>1076910000000</v>
      </c>
      <c r="T1926" s="17">
        <v>1072870000000</v>
      </c>
      <c r="U1926" s="17">
        <v>1068550000000</v>
      </c>
      <c r="V1926" s="17">
        <v>1060990000000</v>
      </c>
      <c r="W1926" s="17">
        <v>1052310000000</v>
      </c>
      <c r="X1926" s="17">
        <v>1043930000000</v>
      </c>
      <c r="Y1926" s="17">
        <v>1039180000000</v>
      </c>
      <c r="Z1926" s="17">
        <v>1035030000000</v>
      </c>
      <c r="AA1926" s="17">
        <v>1031630000000</v>
      </c>
      <c r="AB1926" s="17">
        <v>1027140000000</v>
      </c>
      <c r="AC1926" s="17">
        <v>1023100000000</v>
      </c>
      <c r="AD1926" s="17">
        <v>1019310000000</v>
      </c>
    </row>
    <row r="1927" spans="1:30" x14ac:dyDescent="0.25">
      <c r="A1927" t="s">
        <v>376</v>
      </c>
      <c r="B1927" t="s">
        <v>545</v>
      </c>
      <c r="C1927" t="s">
        <v>610</v>
      </c>
      <c r="D1927" t="str">
        <f>A1927&amp;VLOOKUP("key_separator", Keys!$B:$C, 2, FALSE)&amp;B1927&amp;VLOOKUP("key_separator", Keys!$B:$C, 2, FALSE)&amp;C1927</f>
        <v>NV|biofuel diesel|exports</v>
      </c>
      <c r="E1927" s="17">
        <v>0</v>
      </c>
      <c r="F1927" s="17">
        <v>0</v>
      </c>
      <c r="G1927" s="17">
        <v>0</v>
      </c>
      <c r="H1927" s="17">
        <v>0</v>
      </c>
      <c r="I1927" s="17">
        <v>0</v>
      </c>
      <c r="J1927" s="17">
        <v>0</v>
      </c>
      <c r="K1927" s="17">
        <v>0</v>
      </c>
      <c r="L1927" s="17">
        <v>0</v>
      </c>
      <c r="M1927" s="17">
        <v>0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7">
        <v>0</v>
      </c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0</v>
      </c>
      <c r="AB1927" s="17">
        <v>0</v>
      </c>
      <c r="AC1927" s="17">
        <v>0</v>
      </c>
      <c r="AD1927" s="17">
        <v>0</v>
      </c>
    </row>
    <row r="1928" spans="1:30" x14ac:dyDescent="0.25">
      <c r="A1928" t="s">
        <v>376</v>
      </c>
      <c r="B1928" t="s">
        <v>6618</v>
      </c>
      <c r="C1928" t="s">
        <v>605</v>
      </c>
      <c r="D1928" t="str">
        <f>A1928&amp;VLOOKUP("key_separator", Keys!$B:$C, 2, FALSE)&amp;B1928&amp;VLOOKUP("key_separator", Keys!$B:$C, 2, FALSE)&amp;C1928</f>
        <v>NV|jet fuel or kerosene|production</v>
      </c>
      <c r="E1928" s="17">
        <v>408712000000</v>
      </c>
      <c r="F1928" s="17">
        <v>398805000000</v>
      </c>
      <c r="G1928" s="17">
        <v>401424000000</v>
      </c>
      <c r="H1928" s="17">
        <v>404814000000</v>
      </c>
      <c r="I1928" s="17">
        <v>408212000000</v>
      </c>
      <c r="J1928" s="17">
        <v>410544000000</v>
      </c>
      <c r="K1928" s="17">
        <v>410016000000</v>
      </c>
      <c r="L1928" s="17">
        <v>413652000000</v>
      </c>
      <c r="M1928" s="17">
        <v>412440000000</v>
      </c>
      <c r="N1928" s="17">
        <v>410585000000</v>
      </c>
      <c r="O1928" s="17">
        <v>411456000000</v>
      </c>
      <c r="P1928" s="17">
        <v>410131000000</v>
      </c>
      <c r="Q1928" s="17">
        <v>410382000000</v>
      </c>
      <c r="R1928" s="17">
        <v>412682000000</v>
      </c>
      <c r="S1928" s="17">
        <v>410115000000</v>
      </c>
      <c r="T1928" s="17">
        <v>413580000000</v>
      </c>
      <c r="U1928" s="17">
        <v>414878000000</v>
      </c>
      <c r="V1928" s="17">
        <v>416226000000</v>
      </c>
      <c r="W1928" s="17">
        <v>416287000000</v>
      </c>
      <c r="X1928" s="17">
        <v>415761000000</v>
      </c>
      <c r="Y1928" s="17">
        <v>415031000000</v>
      </c>
      <c r="Z1928" s="17">
        <v>411911000000</v>
      </c>
      <c r="AA1928" s="17">
        <v>413581000000</v>
      </c>
      <c r="AB1928" s="17">
        <v>412721000000</v>
      </c>
      <c r="AC1928" s="17">
        <v>414021000000</v>
      </c>
      <c r="AD1928" s="17">
        <v>412026000000</v>
      </c>
    </row>
    <row r="1929" spans="1:30" x14ac:dyDescent="0.25">
      <c r="A1929" t="s">
        <v>376</v>
      </c>
      <c r="B1929" t="s">
        <v>6618</v>
      </c>
      <c r="C1929" t="s">
        <v>608</v>
      </c>
      <c r="D1929" t="str">
        <f>A1929&amp;VLOOKUP("key_separator", Keys!$B:$C, 2, FALSE)&amp;B1929&amp;VLOOKUP("key_separator", Keys!$B:$C, 2, FALSE)&amp;C1929</f>
        <v>NV|jet fuel or kerosene|imports</v>
      </c>
      <c r="E1929" s="17">
        <v>77501900000000</v>
      </c>
      <c r="F1929" s="17">
        <v>79395900000000</v>
      </c>
      <c r="G1929" s="17">
        <v>80283900000000</v>
      </c>
      <c r="H1929" s="17">
        <v>80356500000000</v>
      </c>
      <c r="I1929" s="17">
        <v>80806900000000</v>
      </c>
      <c r="J1929" s="17">
        <v>81566800000000</v>
      </c>
      <c r="K1929" s="17">
        <v>82522800000000</v>
      </c>
      <c r="L1929" s="17">
        <v>83789700000000</v>
      </c>
      <c r="M1929" s="17">
        <v>85207600000000</v>
      </c>
      <c r="N1929" s="17">
        <v>86804100000000</v>
      </c>
      <c r="O1929" s="17">
        <v>88599100000000</v>
      </c>
      <c r="P1929" s="17">
        <v>89950700000000</v>
      </c>
      <c r="Q1929" s="17">
        <v>91327600000000</v>
      </c>
      <c r="R1929" s="17">
        <v>92695700000000</v>
      </c>
      <c r="S1929" s="17">
        <v>93990500000000</v>
      </c>
      <c r="T1929" s="17">
        <v>95334100000000</v>
      </c>
      <c r="U1929" s="17">
        <v>96648400000000</v>
      </c>
      <c r="V1929" s="17">
        <v>98063200000000</v>
      </c>
      <c r="W1929" s="17">
        <v>99572000000000</v>
      </c>
      <c r="X1929" s="17">
        <v>101089000000000</v>
      </c>
      <c r="Y1929" s="17">
        <v>102639000000000</v>
      </c>
      <c r="Z1929" s="17">
        <v>104112000000000</v>
      </c>
      <c r="AA1929" s="17">
        <v>105339000000000</v>
      </c>
      <c r="AB1929" s="17">
        <v>106577000000000</v>
      </c>
      <c r="AC1929" s="17">
        <v>107870000000000</v>
      </c>
      <c r="AD1929" s="17">
        <v>109189000000000</v>
      </c>
    </row>
    <row r="1930" spans="1:30" x14ac:dyDescent="0.25">
      <c r="A1930" t="s">
        <v>376</v>
      </c>
      <c r="B1930" t="s">
        <v>6618</v>
      </c>
      <c r="C1930" t="s">
        <v>610</v>
      </c>
      <c r="D1930" t="str">
        <f>A1930&amp;VLOOKUP("key_separator", Keys!$B:$C, 2, FALSE)&amp;B1930&amp;VLOOKUP("key_separator", Keys!$B:$C, 2, FALSE)&amp;C1930</f>
        <v>NV|jet fuel or kerosene|exports</v>
      </c>
      <c r="E1930" s="17">
        <v>0</v>
      </c>
      <c r="F1930" s="17">
        <v>0</v>
      </c>
      <c r="G1930" s="17">
        <v>0</v>
      </c>
      <c r="H1930" s="17">
        <v>0</v>
      </c>
      <c r="I1930" s="17">
        <v>0</v>
      </c>
      <c r="J1930" s="17">
        <v>0</v>
      </c>
      <c r="K1930" s="17">
        <v>0</v>
      </c>
      <c r="L1930" s="17">
        <v>0</v>
      </c>
      <c r="M1930" s="17">
        <v>0</v>
      </c>
      <c r="N1930" s="17">
        <v>0</v>
      </c>
      <c r="O1930" s="17">
        <v>0</v>
      </c>
      <c r="P1930" s="17">
        <v>0</v>
      </c>
      <c r="Q1930" s="17">
        <v>0</v>
      </c>
      <c r="R1930" s="17">
        <v>0</v>
      </c>
      <c r="S1930" s="17">
        <v>0</v>
      </c>
      <c r="T1930" s="17">
        <v>0</v>
      </c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0</v>
      </c>
      <c r="AB1930" s="17">
        <v>0</v>
      </c>
      <c r="AC1930" s="17">
        <v>0</v>
      </c>
      <c r="AD1930" s="17">
        <v>0</v>
      </c>
    </row>
    <row r="1931" spans="1:30" x14ac:dyDescent="0.25">
      <c r="A1931" t="s">
        <v>376</v>
      </c>
      <c r="B1931" t="s">
        <v>6633</v>
      </c>
      <c r="C1931" t="s">
        <v>605</v>
      </c>
      <c r="D1931" t="str">
        <f>A1931&amp;VLOOKUP("key_separator", Keys!$B:$C, 2, FALSE)&amp;B1931&amp;VLOOKUP("key_separator", Keys!$B:$C, 2, FALSE)&amp;C1931</f>
        <v>NV|heat|production</v>
      </c>
      <c r="E1931" s="17">
        <v>0</v>
      </c>
      <c r="F1931" s="17">
        <v>0</v>
      </c>
      <c r="G1931" s="17">
        <v>0</v>
      </c>
      <c r="H1931" s="17">
        <v>0</v>
      </c>
      <c r="I1931" s="17">
        <v>0</v>
      </c>
      <c r="J1931" s="17">
        <v>0</v>
      </c>
      <c r="K1931" s="17">
        <v>0</v>
      </c>
      <c r="L1931" s="17">
        <v>0</v>
      </c>
      <c r="M1931" s="17">
        <v>0</v>
      </c>
      <c r="N1931" s="17">
        <v>0</v>
      </c>
      <c r="O1931" s="17">
        <v>0</v>
      </c>
      <c r="P1931" s="17">
        <v>0</v>
      </c>
      <c r="Q1931" s="17">
        <v>0</v>
      </c>
      <c r="R1931" s="17">
        <v>0</v>
      </c>
      <c r="S1931" s="17">
        <v>0</v>
      </c>
      <c r="T1931" s="17">
        <v>0</v>
      </c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0</v>
      </c>
      <c r="AB1931" s="17">
        <v>0</v>
      </c>
      <c r="AC1931" s="17">
        <v>0</v>
      </c>
      <c r="AD1931" s="17">
        <v>0</v>
      </c>
    </row>
    <row r="1932" spans="1:30" x14ac:dyDescent="0.25">
      <c r="A1932" t="s">
        <v>376</v>
      </c>
      <c r="B1932" t="s">
        <v>6633</v>
      </c>
      <c r="C1932" t="s">
        <v>608</v>
      </c>
      <c r="D1932" t="str">
        <f>A1932&amp;VLOOKUP("key_separator", Keys!$B:$C, 2, FALSE)&amp;B1932&amp;VLOOKUP("key_separator", Keys!$B:$C, 2, FALSE)&amp;C1932</f>
        <v>NV|heat|imports</v>
      </c>
      <c r="E1932" s="17">
        <v>0</v>
      </c>
      <c r="F1932" s="17">
        <v>0</v>
      </c>
      <c r="G1932" s="17">
        <v>0</v>
      </c>
      <c r="H1932" s="17">
        <v>0</v>
      </c>
      <c r="I1932" s="17">
        <v>0</v>
      </c>
      <c r="J1932" s="17">
        <v>0</v>
      </c>
      <c r="K1932" s="17">
        <v>0</v>
      </c>
      <c r="L1932" s="17">
        <v>0</v>
      </c>
      <c r="M1932" s="17">
        <v>0</v>
      </c>
      <c r="N1932" s="17">
        <v>0</v>
      </c>
      <c r="O1932" s="17">
        <v>0</v>
      </c>
      <c r="P1932" s="17">
        <v>0</v>
      </c>
      <c r="Q1932" s="17">
        <v>0</v>
      </c>
      <c r="R1932" s="17">
        <v>0</v>
      </c>
      <c r="S1932" s="17">
        <v>0</v>
      </c>
      <c r="T1932" s="17">
        <v>0</v>
      </c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0</v>
      </c>
      <c r="AB1932" s="17">
        <v>0</v>
      </c>
      <c r="AC1932" s="17">
        <v>0</v>
      </c>
      <c r="AD1932" s="17">
        <v>0</v>
      </c>
    </row>
    <row r="1933" spans="1:30" x14ac:dyDescent="0.25">
      <c r="A1933" t="s">
        <v>376</v>
      </c>
      <c r="B1933" t="s">
        <v>6633</v>
      </c>
      <c r="C1933" t="s">
        <v>610</v>
      </c>
      <c r="D1933" t="str">
        <f>A1933&amp;VLOOKUP("key_separator", Keys!$B:$C, 2, FALSE)&amp;B1933&amp;VLOOKUP("key_separator", Keys!$B:$C, 2, FALSE)&amp;C1933</f>
        <v>NV|heat|exports</v>
      </c>
      <c r="E1933" s="17">
        <v>0</v>
      </c>
      <c r="F1933" s="17">
        <v>0</v>
      </c>
      <c r="G1933" s="17">
        <v>0</v>
      </c>
      <c r="H1933" s="17">
        <v>0</v>
      </c>
      <c r="I1933" s="17">
        <v>0</v>
      </c>
      <c r="J1933" s="17">
        <v>0</v>
      </c>
      <c r="K1933" s="17">
        <v>0</v>
      </c>
      <c r="L1933" s="17">
        <v>0</v>
      </c>
      <c r="M1933" s="17">
        <v>0</v>
      </c>
      <c r="N1933" s="17">
        <v>0</v>
      </c>
      <c r="O1933" s="17">
        <v>0</v>
      </c>
      <c r="P1933" s="17">
        <v>0</v>
      </c>
      <c r="Q1933" s="17">
        <v>0</v>
      </c>
      <c r="R1933" s="17">
        <v>0</v>
      </c>
      <c r="S1933" s="17">
        <v>0</v>
      </c>
      <c r="T1933" s="17">
        <v>0</v>
      </c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0</v>
      </c>
      <c r="AB1933" s="17">
        <v>0</v>
      </c>
      <c r="AC1933" s="17">
        <v>0</v>
      </c>
      <c r="AD1933" s="17">
        <v>0</v>
      </c>
    </row>
    <row r="1934" spans="1:30" x14ac:dyDescent="0.25">
      <c r="A1934" t="s">
        <v>376</v>
      </c>
      <c r="B1934" t="s">
        <v>6634</v>
      </c>
      <c r="C1934" t="s">
        <v>605</v>
      </c>
      <c r="D1934" t="str">
        <f>A1934&amp;VLOOKUP("key_separator", Keys!$B:$C, 2, FALSE)&amp;B1934&amp;VLOOKUP("key_separator", Keys!$B:$C, 2, FALSE)&amp;C1934</f>
        <v>NV|geothermal|production</v>
      </c>
      <c r="E1934" s="17">
        <v>0</v>
      </c>
      <c r="F1934" s="17">
        <v>0</v>
      </c>
      <c r="G1934" s="17">
        <v>0</v>
      </c>
      <c r="H1934" s="17">
        <v>0</v>
      </c>
      <c r="I1934" s="17">
        <v>0</v>
      </c>
      <c r="J1934" s="17">
        <v>0</v>
      </c>
      <c r="K1934" s="17">
        <v>0</v>
      </c>
      <c r="L1934" s="17">
        <v>0</v>
      </c>
      <c r="M1934" s="17">
        <v>0</v>
      </c>
      <c r="N1934" s="17">
        <v>0</v>
      </c>
      <c r="O1934" s="17">
        <v>0</v>
      </c>
      <c r="P1934" s="17">
        <v>0</v>
      </c>
      <c r="Q1934" s="17">
        <v>0</v>
      </c>
      <c r="R1934" s="17">
        <v>0</v>
      </c>
      <c r="S1934" s="17">
        <v>0</v>
      </c>
      <c r="T1934" s="17">
        <v>0</v>
      </c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0</v>
      </c>
      <c r="AB1934" s="17">
        <v>0</v>
      </c>
      <c r="AC1934" s="17">
        <v>0</v>
      </c>
      <c r="AD1934" s="17">
        <v>0</v>
      </c>
    </row>
    <row r="1935" spans="1:30" x14ac:dyDescent="0.25">
      <c r="A1935" t="s">
        <v>376</v>
      </c>
      <c r="B1935" t="s">
        <v>6634</v>
      </c>
      <c r="C1935" t="s">
        <v>608</v>
      </c>
      <c r="D1935" t="str">
        <f>A1935&amp;VLOOKUP("key_separator", Keys!$B:$C, 2, FALSE)&amp;B1935&amp;VLOOKUP("key_separator", Keys!$B:$C, 2, FALSE)&amp;C1935</f>
        <v>NV|geothermal|imports</v>
      </c>
      <c r="E1935" s="17">
        <v>0</v>
      </c>
      <c r="F1935" s="17">
        <v>0</v>
      </c>
      <c r="G1935" s="17">
        <v>0</v>
      </c>
      <c r="H1935" s="17">
        <v>0</v>
      </c>
      <c r="I1935" s="17">
        <v>0</v>
      </c>
      <c r="J1935" s="17">
        <v>0</v>
      </c>
      <c r="K1935" s="17">
        <v>0</v>
      </c>
      <c r="L1935" s="17">
        <v>0</v>
      </c>
      <c r="M1935" s="17">
        <v>0</v>
      </c>
      <c r="N1935" s="17">
        <v>0</v>
      </c>
      <c r="O1935" s="17">
        <v>0</v>
      </c>
      <c r="P1935" s="17">
        <v>0</v>
      </c>
      <c r="Q1935" s="17">
        <v>0</v>
      </c>
      <c r="R1935" s="17">
        <v>0</v>
      </c>
      <c r="S1935" s="17">
        <v>0</v>
      </c>
      <c r="T1935" s="17">
        <v>0</v>
      </c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0</v>
      </c>
      <c r="AB1935" s="17">
        <v>0</v>
      </c>
      <c r="AC1935" s="17">
        <v>0</v>
      </c>
      <c r="AD1935" s="17">
        <v>0</v>
      </c>
    </row>
    <row r="1936" spans="1:30" x14ac:dyDescent="0.25">
      <c r="A1936" t="s">
        <v>376</v>
      </c>
      <c r="B1936" t="s">
        <v>6634</v>
      </c>
      <c r="C1936" t="s">
        <v>610</v>
      </c>
      <c r="D1936" t="str">
        <f>A1936&amp;VLOOKUP("key_separator", Keys!$B:$C, 2, FALSE)&amp;B1936&amp;VLOOKUP("key_separator", Keys!$B:$C, 2, FALSE)&amp;C1936</f>
        <v>NV|geothermal|exports</v>
      </c>
      <c r="E1936" s="17">
        <v>0</v>
      </c>
      <c r="F1936" s="17">
        <v>0</v>
      </c>
      <c r="G1936" s="17">
        <v>0</v>
      </c>
      <c r="H1936" s="17">
        <v>0</v>
      </c>
      <c r="I1936" s="17">
        <v>0</v>
      </c>
      <c r="J1936" s="17">
        <v>0</v>
      </c>
      <c r="K1936" s="17">
        <v>0</v>
      </c>
      <c r="L1936" s="17">
        <v>0</v>
      </c>
      <c r="M1936" s="17">
        <v>0</v>
      </c>
      <c r="N1936" s="17">
        <v>0</v>
      </c>
      <c r="O1936" s="17">
        <v>0</v>
      </c>
      <c r="P1936" s="17">
        <v>0</v>
      </c>
      <c r="Q1936" s="17">
        <v>0</v>
      </c>
      <c r="R1936" s="17">
        <v>0</v>
      </c>
      <c r="S1936" s="17">
        <v>0</v>
      </c>
      <c r="T1936" s="17">
        <v>0</v>
      </c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0</v>
      </c>
      <c r="AB1936" s="17">
        <v>0</v>
      </c>
      <c r="AC1936" s="17">
        <v>0</v>
      </c>
      <c r="AD1936" s="17">
        <v>0</v>
      </c>
    </row>
    <row r="1937" spans="1:30" x14ac:dyDescent="0.25">
      <c r="A1937" t="s">
        <v>376</v>
      </c>
      <c r="B1937" t="s">
        <v>500</v>
      </c>
      <c r="C1937" t="s">
        <v>605</v>
      </c>
      <c r="D1937" t="str">
        <f>A1937&amp;VLOOKUP("key_separator", Keys!$B:$C, 2, FALSE)&amp;B1937&amp;VLOOKUP("key_separator", Keys!$B:$C, 2, FALSE)&amp;C1937</f>
        <v>NV|lignite|production</v>
      </c>
      <c r="E1937" s="17">
        <v>0</v>
      </c>
      <c r="F1937" s="17">
        <v>0</v>
      </c>
      <c r="G1937" s="17">
        <v>0</v>
      </c>
      <c r="H1937" s="17">
        <v>0</v>
      </c>
      <c r="I1937" s="17">
        <v>0</v>
      </c>
      <c r="J1937" s="17">
        <v>0</v>
      </c>
      <c r="K1937" s="17">
        <v>0</v>
      </c>
      <c r="L1937" s="17">
        <v>0</v>
      </c>
      <c r="M1937" s="17">
        <v>0</v>
      </c>
      <c r="N1937" s="17">
        <v>0</v>
      </c>
      <c r="O1937" s="17">
        <v>0</v>
      </c>
      <c r="P1937" s="17">
        <v>0</v>
      </c>
      <c r="Q1937" s="17">
        <v>0</v>
      </c>
      <c r="R1937" s="17">
        <v>0</v>
      </c>
      <c r="S1937" s="17">
        <v>0</v>
      </c>
      <c r="T1937" s="17">
        <v>0</v>
      </c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0</v>
      </c>
      <c r="AB1937" s="17">
        <v>0</v>
      </c>
      <c r="AC1937" s="17">
        <v>0</v>
      </c>
      <c r="AD1937" s="17">
        <v>0</v>
      </c>
    </row>
    <row r="1938" spans="1:30" x14ac:dyDescent="0.25">
      <c r="A1938" t="s">
        <v>376</v>
      </c>
      <c r="B1938" t="s">
        <v>500</v>
      </c>
      <c r="C1938" t="s">
        <v>608</v>
      </c>
      <c r="D1938" t="str">
        <f>A1938&amp;VLOOKUP("key_separator", Keys!$B:$C, 2, FALSE)&amp;B1938&amp;VLOOKUP("key_separator", Keys!$B:$C, 2, FALSE)&amp;C1938</f>
        <v>NV|lignite|imports</v>
      </c>
      <c r="E1938" s="17">
        <v>0</v>
      </c>
      <c r="F1938" s="17">
        <v>0</v>
      </c>
      <c r="G1938" s="17">
        <v>0</v>
      </c>
      <c r="H1938" s="17">
        <v>0</v>
      </c>
      <c r="I1938" s="17">
        <v>0</v>
      </c>
      <c r="J1938" s="17">
        <v>0</v>
      </c>
      <c r="K1938" s="17">
        <v>0</v>
      </c>
      <c r="L1938" s="17">
        <v>0</v>
      </c>
      <c r="M1938" s="17">
        <v>0</v>
      </c>
      <c r="N1938" s="17">
        <v>0</v>
      </c>
      <c r="O1938" s="17">
        <v>0</v>
      </c>
      <c r="P1938" s="17">
        <v>0</v>
      </c>
      <c r="Q1938" s="17">
        <v>0</v>
      </c>
      <c r="R1938" s="17">
        <v>0</v>
      </c>
      <c r="S1938" s="17">
        <v>0</v>
      </c>
      <c r="T1938" s="17">
        <v>0</v>
      </c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0</v>
      </c>
      <c r="AB1938" s="17">
        <v>0</v>
      </c>
      <c r="AC1938" s="17">
        <v>0</v>
      </c>
      <c r="AD1938" s="17">
        <v>0</v>
      </c>
    </row>
    <row r="1939" spans="1:30" x14ac:dyDescent="0.25">
      <c r="A1939" t="s">
        <v>376</v>
      </c>
      <c r="B1939" t="s">
        <v>500</v>
      </c>
      <c r="C1939" t="s">
        <v>610</v>
      </c>
      <c r="D1939" t="str">
        <f>A1939&amp;VLOOKUP("key_separator", Keys!$B:$C, 2, FALSE)&amp;B1939&amp;VLOOKUP("key_separator", Keys!$B:$C, 2, FALSE)&amp;C1939</f>
        <v>NV|lignite|exports</v>
      </c>
      <c r="E1939" s="17">
        <v>0</v>
      </c>
      <c r="F1939" s="17">
        <v>0</v>
      </c>
      <c r="G1939" s="17">
        <v>0</v>
      </c>
      <c r="H1939" s="17">
        <v>0</v>
      </c>
      <c r="I1939" s="17">
        <v>0</v>
      </c>
      <c r="J1939" s="17">
        <v>0</v>
      </c>
      <c r="K1939" s="17">
        <v>0</v>
      </c>
      <c r="L1939" s="17">
        <v>0</v>
      </c>
      <c r="M1939" s="17">
        <v>0</v>
      </c>
      <c r="N1939" s="17">
        <v>0</v>
      </c>
      <c r="O1939" s="17">
        <v>0</v>
      </c>
      <c r="P1939" s="17">
        <v>0</v>
      </c>
      <c r="Q1939" s="17">
        <v>0</v>
      </c>
      <c r="R1939" s="17">
        <v>0</v>
      </c>
      <c r="S1939" s="17">
        <v>0</v>
      </c>
      <c r="T1939" s="17">
        <v>0</v>
      </c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0</v>
      </c>
      <c r="AB1939" s="17">
        <v>0</v>
      </c>
      <c r="AC1939" s="17">
        <v>0</v>
      </c>
      <c r="AD1939" s="17">
        <v>0</v>
      </c>
    </row>
    <row r="1940" spans="1:30" x14ac:dyDescent="0.25">
      <c r="A1940" t="s">
        <v>376</v>
      </c>
      <c r="B1940" t="s">
        <v>539</v>
      </c>
      <c r="C1940" t="s">
        <v>605</v>
      </c>
      <c r="D1940" t="str">
        <f>A1940&amp;VLOOKUP("key_separator", Keys!$B:$C, 2, FALSE)&amp;B1940&amp;VLOOKUP("key_separator", Keys!$B:$C, 2, FALSE)&amp;C1940</f>
        <v>NV|crude oil|production</v>
      </c>
      <c r="E1940" s="17">
        <v>1026600000000</v>
      </c>
      <c r="F1940" s="17">
        <v>1007910000000</v>
      </c>
      <c r="G1940" s="17">
        <v>996995000000</v>
      </c>
      <c r="H1940" s="17">
        <v>972790000000</v>
      </c>
      <c r="I1940" s="17">
        <v>947314000000</v>
      </c>
      <c r="J1940" s="17">
        <v>980157000000</v>
      </c>
      <c r="K1940" s="17">
        <v>1007580000000</v>
      </c>
      <c r="L1940" s="17">
        <v>995849000000</v>
      </c>
      <c r="M1940" s="17">
        <v>979956000000</v>
      </c>
      <c r="N1940" s="17">
        <v>998838000000</v>
      </c>
      <c r="O1940" s="17">
        <v>978112000000</v>
      </c>
      <c r="P1940" s="17">
        <v>992185000000</v>
      </c>
      <c r="Q1940" s="17">
        <v>1027080000000</v>
      </c>
      <c r="R1940" s="17">
        <v>1061640000000</v>
      </c>
      <c r="S1940" s="17">
        <v>1098740000000</v>
      </c>
      <c r="T1940" s="17">
        <v>1144580000000</v>
      </c>
      <c r="U1940" s="17">
        <v>1163730000000</v>
      </c>
      <c r="V1940" s="17">
        <v>1169800000000</v>
      </c>
      <c r="W1940" s="17">
        <v>1181930000000</v>
      </c>
      <c r="X1940" s="17">
        <v>1185300000000</v>
      </c>
      <c r="Y1940" s="17">
        <v>1189110000000</v>
      </c>
      <c r="Z1940" s="17">
        <v>1179420000000</v>
      </c>
      <c r="AA1940" s="17">
        <v>1166890000000</v>
      </c>
      <c r="AB1940" s="17">
        <v>1151420000000</v>
      </c>
      <c r="AC1940" s="17">
        <v>1139060000000</v>
      </c>
      <c r="AD1940" s="17">
        <v>1131340000000</v>
      </c>
    </row>
    <row r="1941" spans="1:30" x14ac:dyDescent="0.25">
      <c r="A1941" t="s">
        <v>376</v>
      </c>
      <c r="B1941" t="s">
        <v>539</v>
      </c>
      <c r="C1941" t="s">
        <v>608</v>
      </c>
      <c r="D1941" t="str">
        <f>A1941&amp;VLOOKUP("key_separator", Keys!$B:$C, 2, FALSE)&amp;B1941&amp;VLOOKUP("key_separator", Keys!$B:$C, 2, FALSE)&amp;C1941</f>
        <v>NV|crude oil|imports</v>
      </c>
      <c r="E1941" s="17">
        <v>3401660000000</v>
      </c>
      <c r="F1941" s="17">
        <v>3420350000000</v>
      </c>
      <c r="G1941" s="17">
        <v>3431260000000</v>
      </c>
      <c r="H1941" s="17">
        <v>3455470000000</v>
      </c>
      <c r="I1941" s="17">
        <v>3480950000000</v>
      </c>
      <c r="J1941" s="17">
        <v>3448100000000</v>
      </c>
      <c r="K1941" s="17">
        <v>3420680000000</v>
      </c>
      <c r="L1941" s="17">
        <v>3432410000000</v>
      </c>
      <c r="M1941" s="17">
        <v>3448300000000</v>
      </c>
      <c r="N1941" s="17">
        <v>3429420000000</v>
      </c>
      <c r="O1941" s="17">
        <v>3450150000000</v>
      </c>
      <c r="P1941" s="17">
        <v>3436080000000</v>
      </c>
      <c r="Q1941" s="17">
        <v>3401180000000</v>
      </c>
      <c r="R1941" s="17">
        <v>3366620000000</v>
      </c>
      <c r="S1941" s="17">
        <v>3329520000000</v>
      </c>
      <c r="T1941" s="17">
        <v>3283680000000</v>
      </c>
      <c r="U1941" s="17">
        <v>3264530000000</v>
      </c>
      <c r="V1941" s="17">
        <v>3258460000000</v>
      </c>
      <c r="W1941" s="17">
        <v>3246330000000</v>
      </c>
      <c r="X1941" s="17">
        <v>3242960000000</v>
      </c>
      <c r="Y1941" s="17">
        <v>3239150000000</v>
      </c>
      <c r="Z1941" s="17">
        <v>3248840000000</v>
      </c>
      <c r="AA1941" s="17">
        <v>3261370000000</v>
      </c>
      <c r="AB1941" s="17">
        <v>3276840000000</v>
      </c>
      <c r="AC1941" s="17">
        <v>3289200000000</v>
      </c>
      <c r="AD1941" s="17">
        <v>3296920000000</v>
      </c>
    </row>
    <row r="1942" spans="1:30" x14ac:dyDescent="0.25">
      <c r="A1942" t="s">
        <v>376</v>
      </c>
      <c r="B1942" t="s">
        <v>539</v>
      </c>
      <c r="C1942" t="s">
        <v>610</v>
      </c>
      <c r="D1942" t="str">
        <f>A1942&amp;VLOOKUP("key_separator", Keys!$B:$C, 2, FALSE)&amp;B1942&amp;VLOOKUP("key_separator", Keys!$B:$C, 2, FALSE)&amp;C1942</f>
        <v>NV|crude oil|exports</v>
      </c>
      <c r="E1942" s="17">
        <v>0</v>
      </c>
      <c r="F1942" s="17">
        <v>0</v>
      </c>
      <c r="G1942" s="17">
        <v>0</v>
      </c>
      <c r="H1942" s="17">
        <v>0</v>
      </c>
      <c r="I1942" s="17">
        <v>0</v>
      </c>
      <c r="J1942" s="17">
        <v>0</v>
      </c>
      <c r="K1942" s="17">
        <v>0</v>
      </c>
      <c r="L1942" s="17">
        <v>0</v>
      </c>
      <c r="M1942" s="17">
        <v>0</v>
      </c>
      <c r="N1942" s="17">
        <v>0</v>
      </c>
      <c r="O1942" s="17">
        <v>0</v>
      </c>
      <c r="P1942" s="17">
        <v>0</v>
      </c>
      <c r="Q1942" s="17">
        <v>0</v>
      </c>
      <c r="R1942" s="17">
        <v>0</v>
      </c>
      <c r="S1942" s="17">
        <v>0</v>
      </c>
      <c r="T1942" s="17">
        <v>0</v>
      </c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0</v>
      </c>
      <c r="AB1942" s="17">
        <v>0</v>
      </c>
      <c r="AC1942" s="17">
        <v>0</v>
      </c>
      <c r="AD1942" s="17">
        <v>0</v>
      </c>
    </row>
    <row r="1943" spans="1:30" x14ac:dyDescent="0.25">
      <c r="A1943" t="s">
        <v>376</v>
      </c>
      <c r="B1943" t="s">
        <v>6635</v>
      </c>
      <c r="C1943" t="s">
        <v>605</v>
      </c>
      <c r="D1943" t="str">
        <f>A1943&amp;VLOOKUP("key_separator", Keys!$B:$C, 2, FALSE)&amp;B1943&amp;VLOOKUP("key_separator", Keys!$B:$C, 2, FALSE)&amp;C1943</f>
        <v>NV|heavy or residual fuel oil|production</v>
      </c>
      <c r="E1943" s="17">
        <v>79393600000</v>
      </c>
      <c r="F1943" s="17">
        <v>77469200000</v>
      </c>
      <c r="G1943" s="17">
        <v>77978000000</v>
      </c>
      <c r="H1943" s="17">
        <v>78636500000</v>
      </c>
      <c r="I1943" s="17">
        <v>79296500000</v>
      </c>
      <c r="J1943" s="17">
        <v>79749500000</v>
      </c>
      <c r="K1943" s="17">
        <v>79647000000</v>
      </c>
      <c r="L1943" s="17">
        <v>80353300000</v>
      </c>
      <c r="M1943" s="17">
        <v>80117900000</v>
      </c>
      <c r="N1943" s="17">
        <v>79757600000</v>
      </c>
      <c r="O1943" s="17">
        <v>79926700000</v>
      </c>
      <c r="P1943" s="17">
        <v>79669300000</v>
      </c>
      <c r="Q1943" s="17">
        <v>79718000000</v>
      </c>
      <c r="R1943" s="17">
        <v>80164800000</v>
      </c>
      <c r="S1943" s="17">
        <v>79666200000</v>
      </c>
      <c r="T1943" s="17">
        <v>80339300000</v>
      </c>
      <c r="U1943" s="17">
        <v>80591400000</v>
      </c>
      <c r="V1943" s="17">
        <v>80853300000</v>
      </c>
      <c r="W1943" s="17">
        <v>80865200000</v>
      </c>
      <c r="X1943" s="17">
        <v>80763000000</v>
      </c>
      <c r="Y1943" s="17">
        <v>80621100000</v>
      </c>
      <c r="Z1943" s="17">
        <v>80015200000</v>
      </c>
      <c r="AA1943" s="17">
        <v>80339400000</v>
      </c>
      <c r="AB1943" s="17">
        <v>80172300000</v>
      </c>
      <c r="AC1943" s="17">
        <v>80424900000</v>
      </c>
      <c r="AD1943" s="17">
        <v>80037400000</v>
      </c>
    </row>
    <row r="1944" spans="1:30" x14ac:dyDescent="0.25">
      <c r="A1944" t="s">
        <v>376</v>
      </c>
      <c r="B1944" t="s">
        <v>6635</v>
      </c>
      <c r="C1944" t="s">
        <v>608</v>
      </c>
      <c r="D1944" t="str">
        <f>A1944&amp;VLOOKUP("key_separator", Keys!$B:$C, 2, FALSE)&amp;B1944&amp;VLOOKUP("key_separator", Keys!$B:$C, 2, FALSE)&amp;C1944</f>
        <v>NV|heavy or residual fuel oil|imports</v>
      </c>
      <c r="E1944" s="17">
        <v>7648310000000</v>
      </c>
      <c r="F1944" s="17">
        <v>7811070000000</v>
      </c>
      <c r="G1944" s="17">
        <v>7888330000000</v>
      </c>
      <c r="H1944" s="17">
        <v>7963540000000</v>
      </c>
      <c r="I1944" s="17">
        <v>8108930000000</v>
      </c>
      <c r="J1944" s="17">
        <v>8256040000000</v>
      </c>
      <c r="K1944" s="17">
        <v>8388910000000</v>
      </c>
      <c r="L1944" s="17">
        <v>8517570000000</v>
      </c>
      <c r="M1944" s="17">
        <v>8624400000000</v>
      </c>
      <c r="N1944" s="17">
        <v>8693420000000</v>
      </c>
      <c r="O1944" s="17">
        <v>8779360000000</v>
      </c>
      <c r="P1944" s="17">
        <v>8847910000000</v>
      </c>
      <c r="Q1944" s="17">
        <v>8898690000000</v>
      </c>
      <c r="R1944" s="17">
        <v>8931630000000</v>
      </c>
      <c r="S1944" s="17">
        <v>8953740000000</v>
      </c>
      <c r="T1944" s="17">
        <v>8954970000000</v>
      </c>
      <c r="U1944" s="17">
        <v>8946750000000</v>
      </c>
      <c r="V1944" s="17">
        <v>8969630000000</v>
      </c>
      <c r="W1944" s="17">
        <v>8979100000000</v>
      </c>
      <c r="X1944" s="17">
        <v>8995900000000</v>
      </c>
      <c r="Y1944" s="17">
        <v>9050670000000</v>
      </c>
      <c r="Z1944" s="17">
        <v>9109680000000</v>
      </c>
      <c r="AA1944" s="17">
        <v>9160200000000</v>
      </c>
      <c r="AB1944" s="17">
        <v>9212720000000</v>
      </c>
      <c r="AC1944" s="17">
        <v>9275060000000</v>
      </c>
      <c r="AD1944" s="17">
        <v>9350930000000</v>
      </c>
    </row>
    <row r="1945" spans="1:30" x14ac:dyDescent="0.25">
      <c r="A1945" t="s">
        <v>376</v>
      </c>
      <c r="B1945" t="s">
        <v>6635</v>
      </c>
      <c r="C1945" t="s">
        <v>610</v>
      </c>
      <c r="D1945" t="str">
        <f>A1945&amp;VLOOKUP("key_separator", Keys!$B:$C, 2, FALSE)&amp;B1945&amp;VLOOKUP("key_separator", Keys!$B:$C, 2, FALSE)&amp;C1945</f>
        <v>NV|heavy or residual fuel oil|exports</v>
      </c>
      <c r="E1945" s="17">
        <v>0</v>
      </c>
      <c r="F1945" s="17">
        <v>0</v>
      </c>
      <c r="G1945" s="17">
        <v>0</v>
      </c>
      <c r="H1945" s="17">
        <v>0</v>
      </c>
      <c r="I1945" s="17">
        <v>0</v>
      </c>
      <c r="J1945" s="17">
        <v>0</v>
      </c>
      <c r="K1945" s="17">
        <v>0</v>
      </c>
      <c r="L1945" s="17">
        <v>0</v>
      </c>
      <c r="M1945" s="17">
        <v>0</v>
      </c>
      <c r="N1945" s="17">
        <v>0</v>
      </c>
      <c r="O1945" s="17">
        <v>0</v>
      </c>
      <c r="P1945" s="17">
        <v>0</v>
      </c>
      <c r="Q1945" s="17">
        <v>0</v>
      </c>
      <c r="R1945" s="17">
        <v>0</v>
      </c>
      <c r="S1945" s="17">
        <v>0</v>
      </c>
      <c r="T1945" s="17">
        <v>0</v>
      </c>
      <c r="U1945" s="17">
        <v>0</v>
      </c>
      <c r="V1945" s="17">
        <v>0</v>
      </c>
      <c r="W1945" s="17">
        <v>0</v>
      </c>
      <c r="X1945" s="17">
        <v>0</v>
      </c>
      <c r="Y1945" s="17">
        <v>0</v>
      </c>
      <c r="Z1945" s="17">
        <v>0</v>
      </c>
      <c r="AA1945" s="17">
        <v>0</v>
      </c>
      <c r="AB1945" s="17">
        <v>0</v>
      </c>
      <c r="AC1945" s="17">
        <v>0</v>
      </c>
      <c r="AD1945" s="17">
        <v>0</v>
      </c>
    </row>
    <row r="1946" spans="1:30" x14ac:dyDescent="0.25">
      <c r="A1946" t="s">
        <v>376</v>
      </c>
      <c r="B1946" t="s">
        <v>6622</v>
      </c>
      <c r="C1946" t="s">
        <v>605</v>
      </c>
      <c r="D1946" t="str">
        <f>A1946&amp;VLOOKUP("key_separator", Keys!$B:$C, 2, FALSE)&amp;B1946&amp;VLOOKUP("key_separator", Keys!$B:$C, 2, FALSE)&amp;C1946</f>
        <v>NV|LPG propane or butane|production</v>
      </c>
      <c r="E1946" s="17">
        <v>507091000</v>
      </c>
      <c r="F1946" s="17">
        <v>517858000</v>
      </c>
      <c r="G1946" s="17">
        <v>573324000</v>
      </c>
      <c r="H1946" s="17">
        <v>567858000</v>
      </c>
      <c r="I1946" s="17">
        <v>569365000</v>
      </c>
      <c r="J1946" s="17">
        <v>572366000</v>
      </c>
      <c r="K1946" s="17">
        <v>600271000</v>
      </c>
      <c r="L1946" s="17">
        <v>626859000</v>
      </c>
      <c r="M1946" s="17">
        <v>652081000</v>
      </c>
      <c r="N1946" s="17">
        <v>670031000</v>
      </c>
      <c r="O1946" s="17">
        <v>683710000</v>
      </c>
      <c r="P1946" s="17">
        <v>691135000</v>
      </c>
      <c r="Q1946" s="17">
        <v>702808000</v>
      </c>
      <c r="R1946" s="17">
        <v>715239000</v>
      </c>
      <c r="S1946" s="17">
        <v>725985000</v>
      </c>
      <c r="T1946" s="17">
        <v>743880000</v>
      </c>
      <c r="U1946" s="17">
        <v>759719000</v>
      </c>
      <c r="V1946" s="17">
        <v>768450000</v>
      </c>
      <c r="W1946" s="17">
        <v>772351000</v>
      </c>
      <c r="X1946" s="17">
        <v>769100000</v>
      </c>
      <c r="Y1946" s="17">
        <v>761073000</v>
      </c>
      <c r="Z1946" s="17">
        <v>754386000</v>
      </c>
      <c r="AA1946" s="17">
        <v>755865000</v>
      </c>
      <c r="AB1946" s="17">
        <v>760630000</v>
      </c>
      <c r="AC1946" s="17">
        <v>763363000</v>
      </c>
      <c r="AD1946" s="17">
        <v>761663000</v>
      </c>
    </row>
    <row r="1947" spans="1:30" x14ac:dyDescent="0.25">
      <c r="A1947" t="s">
        <v>376</v>
      </c>
      <c r="B1947" t="s">
        <v>6622</v>
      </c>
      <c r="C1947" t="s">
        <v>608</v>
      </c>
      <c r="D1947" t="str">
        <f>A1947&amp;VLOOKUP("key_separator", Keys!$B:$C, 2, FALSE)&amp;B1947&amp;VLOOKUP("key_separator", Keys!$B:$C, 2, FALSE)&amp;C1947</f>
        <v>NV|LPG propane or butane|imports</v>
      </c>
      <c r="E1947" s="17">
        <v>5573300000000</v>
      </c>
      <c r="F1947" s="17">
        <v>5579300000000</v>
      </c>
      <c r="G1947" s="17">
        <v>6128170000000</v>
      </c>
      <c r="H1947" s="17">
        <v>6003050000000</v>
      </c>
      <c r="I1947" s="17">
        <v>5913510000000</v>
      </c>
      <c r="J1947" s="17">
        <v>5964330000000</v>
      </c>
      <c r="K1947" s="17">
        <v>5890200000000</v>
      </c>
      <c r="L1947" s="17">
        <v>5912690000000</v>
      </c>
      <c r="M1947" s="17">
        <v>5879490000000</v>
      </c>
      <c r="N1947" s="17">
        <v>5890870000000</v>
      </c>
      <c r="O1947" s="17">
        <v>5884940000000</v>
      </c>
      <c r="P1947" s="17">
        <v>5907030000000</v>
      </c>
      <c r="Q1947" s="17">
        <v>5940810000000</v>
      </c>
      <c r="R1947" s="17">
        <v>5948160000000</v>
      </c>
      <c r="S1947" s="17">
        <v>5977010000000</v>
      </c>
      <c r="T1947" s="17">
        <v>5978240000000</v>
      </c>
      <c r="U1947" s="17">
        <v>5999970000000</v>
      </c>
      <c r="V1947" s="17">
        <v>6004370000000</v>
      </c>
      <c r="W1947" s="17">
        <v>6027420000000</v>
      </c>
      <c r="X1947" s="17">
        <v>6036030000000</v>
      </c>
      <c r="Y1947" s="17">
        <v>6064990000000</v>
      </c>
      <c r="Z1947" s="17">
        <v>6101640000000</v>
      </c>
      <c r="AA1947" s="17">
        <v>6120720000000</v>
      </c>
      <c r="AB1947" s="17">
        <v>6151340000000</v>
      </c>
      <c r="AC1947" s="17">
        <v>6179500000000</v>
      </c>
      <c r="AD1947" s="17">
        <v>6215040000000</v>
      </c>
    </row>
    <row r="1948" spans="1:30" x14ac:dyDescent="0.25">
      <c r="A1948" t="s">
        <v>376</v>
      </c>
      <c r="B1948" t="s">
        <v>6622</v>
      </c>
      <c r="C1948" t="s">
        <v>610</v>
      </c>
      <c r="D1948" t="str">
        <f>A1948&amp;VLOOKUP("key_separator", Keys!$B:$C, 2, FALSE)&amp;B1948&amp;VLOOKUP("key_separator", Keys!$B:$C, 2, FALSE)&amp;C1948</f>
        <v>NV|LPG propane or butane|exports</v>
      </c>
      <c r="E1948" s="17">
        <v>0</v>
      </c>
      <c r="F1948" s="17">
        <v>0</v>
      </c>
      <c r="G1948" s="17">
        <v>0</v>
      </c>
      <c r="H1948" s="17">
        <v>0</v>
      </c>
      <c r="I1948" s="17">
        <v>0</v>
      </c>
      <c r="J1948" s="17">
        <v>0</v>
      </c>
      <c r="K1948" s="17">
        <v>0</v>
      </c>
      <c r="L1948" s="17">
        <v>0</v>
      </c>
      <c r="M1948" s="17">
        <v>0</v>
      </c>
      <c r="N1948" s="17">
        <v>0</v>
      </c>
      <c r="O1948" s="17">
        <v>0</v>
      </c>
      <c r="P1948" s="17">
        <v>0</v>
      </c>
      <c r="Q1948" s="17">
        <v>0</v>
      </c>
      <c r="R1948" s="17">
        <v>0</v>
      </c>
      <c r="S1948" s="17">
        <v>0</v>
      </c>
      <c r="T1948" s="17">
        <v>0</v>
      </c>
      <c r="U1948" s="17">
        <v>0</v>
      </c>
      <c r="V1948" s="17">
        <v>0</v>
      </c>
      <c r="W1948" s="17">
        <v>0</v>
      </c>
      <c r="X1948" s="17">
        <v>0</v>
      </c>
      <c r="Y1948" s="17">
        <v>0</v>
      </c>
      <c r="Z1948" s="17">
        <v>0</v>
      </c>
      <c r="AA1948" s="17">
        <v>0</v>
      </c>
      <c r="AB1948" s="17">
        <v>0</v>
      </c>
      <c r="AC1948" s="17">
        <v>0</v>
      </c>
      <c r="AD1948" s="17">
        <v>0</v>
      </c>
    </row>
    <row r="1949" spans="1:30" x14ac:dyDescent="0.25">
      <c r="A1949" t="s">
        <v>376</v>
      </c>
      <c r="B1949" t="s">
        <v>6623</v>
      </c>
      <c r="C1949" t="s">
        <v>605</v>
      </c>
      <c r="D1949" t="str">
        <f>A1949&amp;VLOOKUP("key_separator", Keys!$B:$C, 2, FALSE)&amp;B1949&amp;VLOOKUP("key_separator", Keys!$B:$C, 2, FALSE)&amp;C1949</f>
        <v>NV|municipal solid waste|production</v>
      </c>
      <c r="E1949" s="17">
        <v>0</v>
      </c>
      <c r="F1949" s="17">
        <v>0</v>
      </c>
      <c r="G1949" s="17">
        <v>0</v>
      </c>
      <c r="H1949" s="17">
        <v>0</v>
      </c>
      <c r="I1949" s="17">
        <v>0</v>
      </c>
      <c r="J1949" s="17">
        <v>0</v>
      </c>
      <c r="K1949" s="17">
        <v>0</v>
      </c>
      <c r="L1949" s="17">
        <v>0</v>
      </c>
      <c r="M1949" s="17">
        <v>0</v>
      </c>
      <c r="N1949" s="17">
        <v>0</v>
      </c>
      <c r="O1949" s="17">
        <v>0</v>
      </c>
      <c r="P1949" s="17">
        <v>0</v>
      </c>
      <c r="Q1949" s="17">
        <v>0</v>
      </c>
      <c r="R1949" s="17">
        <v>0</v>
      </c>
      <c r="S1949" s="17">
        <v>0</v>
      </c>
      <c r="T1949" s="17">
        <v>0</v>
      </c>
      <c r="U1949" s="17">
        <v>0</v>
      </c>
      <c r="V1949" s="17">
        <v>0</v>
      </c>
      <c r="W1949" s="17">
        <v>0</v>
      </c>
      <c r="X1949" s="17">
        <v>0</v>
      </c>
      <c r="Y1949" s="17">
        <v>0</v>
      </c>
      <c r="Z1949" s="17">
        <v>0</v>
      </c>
      <c r="AA1949" s="17">
        <v>0</v>
      </c>
      <c r="AB1949" s="17">
        <v>0</v>
      </c>
      <c r="AC1949" s="17">
        <v>0</v>
      </c>
      <c r="AD1949" s="17">
        <v>0</v>
      </c>
    </row>
    <row r="1950" spans="1:30" x14ac:dyDescent="0.25">
      <c r="A1950" t="s">
        <v>376</v>
      </c>
      <c r="B1950" t="s">
        <v>6623</v>
      </c>
      <c r="C1950" t="s">
        <v>608</v>
      </c>
      <c r="D1950" t="str">
        <f>A1950&amp;VLOOKUP("key_separator", Keys!$B:$C, 2, FALSE)&amp;B1950&amp;VLOOKUP("key_separator", Keys!$B:$C, 2, FALSE)&amp;C1950</f>
        <v>NV|municipal solid waste|imports</v>
      </c>
      <c r="E1950" s="17">
        <v>0</v>
      </c>
      <c r="F1950" s="17">
        <v>0</v>
      </c>
      <c r="G1950" s="17">
        <v>0</v>
      </c>
      <c r="H1950" s="17">
        <v>0</v>
      </c>
      <c r="I1950" s="17">
        <v>0</v>
      </c>
      <c r="J1950" s="17">
        <v>0</v>
      </c>
      <c r="K1950" s="17">
        <v>0</v>
      </c>
      <c r="L1950" s="17">
        <v>0</v>
      </c>
      <c r="M1950" s="17">
        <v>0</v>
      </c>
      <c r="N1950" s="17">
        <v>0</v>
      </c>
      <c r="O1950" s="17">
        <v>0</v>
      </c>
      <c r="P1950" s="17">
        <v>0</v>
      </c>
      <c r="Q1950" s="17">
        <v>0</v>
      </c>
      <c r="R1950" s="17">
        <v>0</v>
      </c>
      <c r="S1950" s="17">
        <v>0</v>
      </c>
      <c r="T1950" s="17">
        <v>0</v>
      </c>
      <c r="U1950" s="17">
        <v>0</v>
      </c>
      <c r="V1950" s="17">
        <v>0</v>
      </c>
      <c r="W1950" s="17">
        <v>0</v>
      </c>
      <c r="X1950" s="17">
        <v>0</v>
      </c>
      <c r="Y1950" s="17">
        <v>0</v>
      </c>
      <c r="Z1950" s="17">
        <v>0</v>
      </c>
      <c r="AA1950" s="17">
        <v>0</v>
      </c>
      <c r="AB1950" s="17">
        <v>0</v>
      </c>
      <c r="AC1950" s="17">
        <v>0</v>
      </c>
      <c r="AD1950" s="17">
        <v>0</v>
      </c>
    </row>
    <row r="1951" spans="1:30" x14ac:dyDescent="0.25">
      <c r="A1951" t="s">
        <v>376</v>
      </c>
      <c r="B1951" t="s">
        <v>6623</v>
      </c>
      <c r="C1951" t="s">
        <v>610</v>
      </c>
      <c r="D1951" t="str">
        <f>A1951&amp;VLOOKUP("key_separator", Keys!$B:$C, 2, FALSE)&amp;B1951&amp;VLOOKUP("key_separator", Keys!$B:$C, 2, FALSE)&amp;C1951</f>
        <v>NV|municipal solid waste|exports</v>
      </c>
      <c r="E1951" s="17">
        <v>0</v>
      </c>
      <c r="F1951" s="17">
        <v>0</v>
      </c>
      <c r="G1951" s="17">
        <v>0</v>
      </c>
      <c r="H1951" s="17">
        <v>0</v>
      </c>
      <c r="I1951" s="17">
        <v>0</v>
      </c>
      <c r="J1951" s="17">
        <v>0</v>
      </c>
      <c r="K1951" s="17">
        <v>0</v>
      </c>
      <c r="L1951" s="17">
        <v>0</v>
      </c>
      <c r="M1951" s="17">
        <v>0</v>
      </c>
      <c r="N1951" s="17">
        <v>0</v>
      </c>
      <c r="O1951" s="17">
        <v>0</v>
      </c>
      <c r="P1951" s="17">
        <v>0</v>
      </c>
      <c r="Q1951" s="17">
        <v>0</v>
      </c>
      <c r="R1951" s="17">
        <v>0</v>
      </c>
      <c r="S1951" s="17">
        <v>0</v>
      </c>
      <c r="T1951" s="17">
        <v>0</v>
      </c>
      <c r="U1951" s="17">
        <v>0</v>
      </c>
      <c r="V1951" s="17">
        <v>0</v>
      </c>
      <c r="W1951" s="17">
        <v>0</v>
      </c>
      <c r="X1951" s="17">
        <v>0</v>
      </c>
      <c r="Y1951" s="17">
        <v>0</v>
      </c>
      <c r="Z1951" s="17">
        <v>0</v>
      </c>
      <c r="AA1951" s="17">
        <v>0</v>
      </c>
      <c r="AB1951" s="17">
        <v>0</v>
      </c>
      <c r="AC1951" s="17">
        <v>0</v>
      </c>
      <c r="AD1951" s="17">
        <v>0</v>
      </c>
    </row>
    <row r="1952" spans="1:30" x14ac:dyDescent="0.25">
      <c r="A1952" t="s">
        <v>376</v>
      </c>
      <c r="B1952" t="s">
        <v>629</v>
      </c>
      <c r="C1952" t="s">
        <v>605</v>
      </c>
      <c r="D1952" t="str">
        <f>A1952&amp;VLOOKUP("key_separator", Keys!$B:$C, 2, FALSE)&amp;B1952&amp;VLOOKUP("key_separator", Keys!$B:$C, 2, FALSE)&amp;C1952</f>
        <v>NV|hydrogen|production</v>
      </c>
      <c r="E1952" s="17">
        <v>0</v>
      </c>
      <c r="F1952" s="17">
        <v>0</v>
      </c>
      <c r="G1952" s="17">
        <v>0</v>
      </c>
      <c r="H1952" s="17">
        <v>0</v>
      </c>
      <c r="I1952" s="17">
        <v>0</v>
      </c>
      <c r="J1952" s="17">
        <v>0</v>
      </c>
      <c r="K1952" s="17">
        <v>0</v>
      </c>
      <c r="L1952" s="17">
        <v>0</v>
      </c>
      <c r="M1952" s="17">
        <v>0</v>
      </c>
      <c r="N1952" s="17">
        <v>0</v>
      </c>
      <c r="O1952" s="17">
        <v>0</v>
      </c>
      <c r="P1952" s="17">
        <v>0</v>
      </c>
      <c r="Q1952" s="17">
        <v>0</v>
      </c>
      <c r="R1952" s="17">
        <v>0</v>
      </c>
      <c r="S1952" s="17">
        <v>0</v>
      </c>
      <c r="T1952" s="17">
        <v>0</v>
      </c>
      <c r="U1952" s="17">
        <v>0</v>
      </c>
      <c r="V1952" s="17">
        <v>0</v>
      </c>
      <c r="W1952" s="17">
        <v>0</v>
      </c>
      <c r="X1952" s="17">
        <v>0</v>
      </c>
      <c r="Y1952" s="17">
        <v>0</v>
      </c>
      <c r="Z1952" s="17">
        <v>0</v>
      </c>
      <c r="AA1952" s="17">
        <v>0</v>
      </c>
      <c r="AB1952" s="17">
        <v>0</v>
      </c>
      <c r="AC1952" s="17">
        <v>0</v>
      </c>
      <c r="AD1952" s="17">
        <v>0</v>
      </c>
    </row>
    <row r="1953" spans="1:30" x14ac:dyDescent="0.25">
      <c r="A1953" t="s">
        <v>376</v>
      </c>
      <c r="B1953" t="s">
        <v>629</v>
      </c>
      <c r="C1953" t="s">
        <v>608</v>
      </c>
      <c r="D1953" t="str">
        <f>A1953&amp;VLOOKUP("key_separator", Keys!$B:$C, 2, FALSE)&amp;B1953&amp;VLOOKUP("key_separator", Keys!$B:$C, 2, FALSE)&amp;C1953</f>
        <v>NV|hydrogen|imports</v>
      </c>
      <c r="E1953" s="17">
        <v>1315780000000</v>
      </c>
      <c r="F1953" s="17">
        <v>1290520000000</v>
      </c>
      <c r="G1953" s="17">
        <v>1289710000000</v>
      </c>
      <c r="H1953" s="17">
        <v>1301290000000</v>
      </c>
      <c r="I1953" s="17">
        <v>1285120000000</v>
      </c>
      <c r="J1953" s="17">
        <v>1288510000000</v>
      </c>
      <c r="K1953" s="17">
        <v>1302570000000</v>
      </c>
      <c r="L1953" s="17">
        <v>1313440000000</v>
      </c>
      <c r="M1953" s="17">
        <v>1328900000000</v>
      </c>
      <c r="N1953" s="17">
        <v>1347450000000</v>
      </c>
      <c r="O1953" s="17">
        <v>1367760000000</v>
      </c>
      <c r="P1953" s="17">
        <v>1390570000000</v>
      </c>
      <c r="Q1953" s="17">
        <v>1409340000000</v>
      </c>
      <c r="R1953" s="17">
        <v>1429760000000</v>
      </c>
      <c r="S1953" s="17">
        <v>1458390000000</v>
      </c>
      <c r="T1953" s="17">
        <v>1486360000000</v>
      </c>
      <c r="U1953" s="17">
        <v>1517270000000</v>
      </c>
      <c r="V1953" s="17">
        <v>1552680000000</v>
      </c>
      <c r="W1953" s="17">
        <v>1586410000000</v>
      </c>
      <c r="X1953" s="17">
        <v>1620240000000</v>
      </c>
      <c r="Y1953" s="17">
        <v>1655860000000</v>
      </c>
      <c r="Z1953" s="17">
        <v>1691500000000</v>
      </c>
      <c r="AA1953" s="17">
        <v>1728800000000</v>
      </c>
      <c r="AB1953" s="17">
        <v>1762430000000</v>
      </c>
      <c r="AC1953" s="17">
        <v>1790210000000</v>
      </c>
      <c r="AD1953" s="17">
        <v>1823210000000</v>
      </c>
    </row>
    <row r="1954" spans="1:30" x14ac:dyDescent="0.25">
      <c r="A1954" t="s">
        <v>376</v>
      </c>
      <c r="B1954" t="s">
        <v>629</v>
      </c>
      <c r="C1954" t="s">
        <v>610</v>
      </c>
      <c r="D1954" t="str">
        <f>A1954&amp;VLOOKUP("key_separator", Keys!$B:$C, 2, FALSE)&amp;B1954&amp;VLOOKUP("key_separator", Keys!$B:$C, 2, FALSE)&amp;C1954</f>
        <v>NV|hydrogen|exports</v>
      </c>
      <c r="E1954" s="17">
        <v>0</v>
      </c>
      <c r="F1954" s="17">
        <v>0</v>
      </c>
      <c r="G1954" s="17">
        <v>0</v>
      </c>
      <c r="H1954" s="17">
        <v>0</v>
      </c>
      <c r="I1954" s="17">
        <v>0</v>
      </c>
      <c r="J1954" s="17">
        <v>0</v>
      </c>
      <c r="K1954" s="17">
        <v>0</v>
      </c>
      <c r="L1954" s="17">
        <v>0</v>
      </c>
      <c r="M1954" s="17">
        <v>0</v>
      </c>
      <c r="N1954" s="17">
        <v>0</v>
      </c>
      <c r="O1954" s="17">
        <v>0</v>
      </c>
      <c r="P1954" s="17">
        <v>0</v>
      </c>
      <c r="Q1954" s="17">
        <v>0</v>
      </c>
      <c r="R1954" s="17">
        <v>0</v>
      </c>
      <c r="S1954" s="17">
        <v>0</v>
      </c>
      <c r="T1954" s="17">
        <v>0</v>
      </c>
      <c r="U1954" s="17">
        <v>0</v>
      </c>
      <c r="V1954" s="17">
        <v>0</v>
      </c>
      <c r="W1954" s="17">
        <v>0</v>
      </c>
      <c r="X1954" s="17">
        <v>0</v>
      </c>
      <c r="Y1954" s="17">
        <v>0</v>
      </c>
      <c r="Z1954" s="17">
        <v>0</v>
      </c>
      <c r="AA1954" s="17">
        <v>0</v>
      </c>
      <c r="AB1954" s="17">
        <v>0</v>
      </c>
      <c r="AC1954" s="17">
        <v>0</v>
      </c>
      <c r="AD1954" s="17">
        <v>0</v>
      </c>
    </row>
    <row r="1955" spans="1:30" x14ac:dyDescent="0.25">
      <c r="A1955" t="s">
        <v>389</v>
      </c>
      <c r="B1955" t="s">
        <v>6629</v>
      </c>
      <c r="C1955" t="s">
        <v>605</v>
      </c>
      <c r="D1955" t="str">
        <f>A1955&amp;VLOOKUP("key_separator", Keys!$B:$C, 2, FALSE)&amp;B1955&amp;VLOOKUP("key_separator", Keys!$B:$C, 2, FALSE)&amp;C1955</f>
        <v>NY|electricity|production</v>
      </c>
      <c r="E1955" s="17">
        <v>0</v>
      </c>
      <c r="F1955" s="17">
        <v>0</v>
      </c>
      <c r="G1955" s="17">
        <v>0</v>
      </c>
      <c r="H1955" s="17">
        <v>0</v>
      </c>
      <c r="I1955" s="17">
        <v>0</v>
      </c>
      <c r="J1955" s="17">
        <v>0</v>
      </c>
      <c r="K1955" s="17">
        <v>0</v>
      </c>
      <c r="L1955" s="17">
        <v>0</v>
      </c>
      <c r="M1955" s="17">
        <v>0</v>
      </c>
      <c r="N1955" s="17">
        <v>0</v>
      </c>
      <c r="O1955" s="17">
        <v>0</v>
      </c>
      <c r="P1955" s="17">
        <v>0</v>
      </c>
      <c r="Q1955" s="17">
        <v>0</v>
      </c>
      <c r="R1955" s="17">
        <v>0</v>
      </c>
      <c r="S1955" s="17">
        <v>0</v>
      </c>
      <c r="T1955" s="17">
        <v>0</v>
      </c>
      <c r="U1955" s="17">
        <v>0</v>
      </c>
      <c r="V1955" s="17">
        <v>0</v>
      </c>
      <c r="W1955" s="17">
        <v>0</v>
      </c>
      <c r="X1955" s="17">
        <v>0</v>
      </c>
      <c r="Y1955" s="17">
        <v>0</v>
      </c>
      <c r="Z1955" s="17">
        <v>0</v>
      </c>
      <c r="AA1955" s="17">
        <v>0</v>
      </c>
      <c r="AB1955" s="17">
        <v>0</v>
      </c>
      <c r="AC1955" s="17">
        <v>0</v>
      </c>
      <c r="AD1955" s="17">
        <v>0</v>
      </c>
    </row>
    <row r="1956" spans="1:30" x14ac:dyDescent="0.25">
      <c r="A1956" t="s">
        <v>389</v>
      </c>
      <c r="B1956" t="s">
        <v>6629</v>
      </c>
      <c r="C1956" t="s">
        <v>608</v>
      </c>
      <c r="D1956" t="str">
        <f>A1956&amp;VLOOKUP("key_separator", Keys!$B:$C, 2, FALSE)&amp;B1956&amp;VLOOKUP("key_separator", Keys!$B:$C, 2, FALSE)&amp;C1956</f>
        <v>NY|electricity|imports</v>
      </c>
      <c r="E1956" s="17">
        <v>0</v>
      </c>
      <c r="F1956" s="17">
        <v>0</v>
      </c>
      <c r="G1956" s="17">
        <v>0</v>
      </c>
      <c r="H1956" s="17">
        <v>0</v>
      </c>
      <c r="I1956" s="17">
        <v>0</v>
      </c>
      <c r="J1956" s="17">
        <v>0</v>
      </c>
      <c r="K1956" s="17">
        <v>0</v>
      </c>
      <c r="L1956" s="17">
        <v>0</v>
      </c>
      <c r="M1956" s="17">
        <v>0</v>
      </c>
      <c r="N1956" s="17">
        <v>0</v>
      </c>
      <c r="O1956" s="17">
        <v>0</v>
      </c>
      <c r="P1956" s="17">
        <v>0</v>
      </c>
      <c r="Q1956" s="17">
        <v>0</v>
      </c>
      <c r="R1956" s="17">
        <v>0</v>
      </c>
      <c r="S1956" s="17">
        <v>0</v>
      </c>
      <c r="T1956" s="17">
        <v>0</v>
      </c>
      <c r="U1956" s="17">
        <v>0</v>
      </c>
      <c r="V1956" s="17">
        <v>0</v>
      </c>
      <c r="W1956" s="17">
        <v>0</v>
      </c>
      <c r="X1956" s="17">
        <v>0</v>
      </c>
      <c r="Y1956" s="17">
        <v>0</v>
      </c>
      <c r="Z1956" s="17">
        <v>0</v>
      </c>
      <c r="AA1956" s="17">
        <v>0</v>
      </c>
      <c r="AB1956" s="17">
        <v>0</v>
      </c>
      <c r="AC1956" s="17">
        <v>0</v>
      </c>
      <c r="AD1956" s="17">
        <v>0</v>
      </c>
    </row>
    <row r="1957" spans="1:30" x14ac:dyDescent="0.25">
      <c r="A1957" t="s">
        <v>389</v>
      </c>
      <c r="B1957" t="s">
        <v>6629</v>
      </c>
      <c r="C1957" t="s">
        <v>610</v>
      </c>
      <c r="D1957" t="str">
        <f>A1957&amp;VLOOKUP("key_separator", Keys!$B:$C, 2, FALSE)&amp;B1957&amp;VLOOKUP("key_separator", Keys!$B:$C, 2, FALSE)&amp;C1957</f>
        <v>NY|electricity|exports</v>
      </c>
      <c r="E1957" s="17">
        <v>0</v>
      </c>
      <c r="F1957" s="17">
        <v>0</v>
      </c>
      <c r="G1957" s="17">
        <v>0</v>
      </c>
      <c r="H1957" s="17">
        <v>0</v>
      </c>
      <c r="I1957" s="17">
        <v>0</v>
      </c>
      <c r="J1957" s="17">
        <v>0</v>
      </c>
      <c r="K1957" s="17">
        <v>0</v>
      </c>
      <c r="L1957" s="17">
        <v>0</v>
      </c>
      <c r="M1957" s="17">
        <v>0</v>
      </c>
      <c r="N1957" s="17">
        <v>0</v>
      </c>
      <c r="O1957" s="17">
        <v>0</v>
      </c>
      <c r="P1957" s="17">
        <v>0</v>
      </c>
      <c r="Q1957" s="17">
        <v>0</v>
      </c>
      <c r="R1957" s="17">
        <v>0</v>
      </c>
      <c r="S1957" s="17">
        <v>0</v>
      </c>
      <c r="T1957" s="17">
        <v>0</v>
      </c>
      <c r="U1957" s="17">
        <v>0</v>
      </c>
      <c r="V1957" s="17">
        <v>0</v>
      </c>
      <c r="W1957" s="17">
        <v>0</v>
      </c>
      <c r="X1957" s="17">
        <v>0</v>
      </c>
      <c r="Y1957" s="17">
        <v>0</v>
      </c>
      <c r="Z1957" s="17">
        <v>0</v>
      </c>
      <c r="AA1957" s="17">
        <v>0</v>
      </c>
      <c r="AB1957" s="17">
        <v>0</v>
      </c>
      <c r="AC1957" s="17">
        <v>0</v>
      </c>
      <c r="AD1957" s="17">
        <v>0</v>
      </c>
    </row>
    <row r="1958" spans="1:30" x14ac:dyDescent="0.25">
      <c r="A1958" t="s">
        <v>389</v>
      </c>
      <c r="B1958" t="s">
        <v>6610</v>
      </c>
      <c r="C1958" t="s">
        <v>605</v>
      </c>
      <c r="D1958" t="str">
        <f>A1958&amp;VLOOKUP("key_separator", Keys!$B:$C, 2, FALSE)&amp;B1958&amp;VLOOKUP("key_separator", Keys!$B:$C, 2, FALSE)&amp;C1958</f>
        <v>NY|hard coal|production</v>
      </c>
      <c r="E1958" s="17">
        <v>0</v>
      </c>
      <c r="F1958" s="17">
        <v>0</v>
      </c>
      <c r="G1958" s="17">
        <v>0</v>
      </c>
      <c r="H1958" s="17">
        <v>0</v>
      </c>
      <c r="I1958" s="17">
        <v>0</v>
      </c>
      <c r="J1958" s="17">
        <v>0</v>
      </c>
      <c r="K1958" s="17">
        <v>0</v>
      </c>
      <c r="L1958" s="17">
        <v>0</v>
      </c>
      <c r="M1958" s="17">
        <v>0</v>
      </c>
      <c r="N1958" s="17">
        <v>0</v>
      </c>
      <c r="O1958" s="17">
        <v>0</v>
      </c>
      <c r="P1958" s="17">
        <v>0</v>
      </c>
      <c r="Q1958" s="17">
        <v>0</v>
      </c>
      <c r="R1958" s="17">
        <v>0</v>
      </c>
      <c r="S1958" s="17">
        <v>0</v>
      </c>
      <c r="T1958" s="17">
        <v>0</v>
      </c>
      <c r="U1958" s="17">
        <v>0</v>
      </c>
      <c r="V1958" s="17">
        <v>0</v>
      </c>
      <c r="W1958" s="17">
        <v>0</v>
      </c>
      <c r="X1958" s="17">
        <v>0</v>
      </c>
      <c r="Y1958" s="17">
        <v>0</v>
      </c>
      <c r="Z1958" s="17">
        <v>0</v>
      </c>
      <c r="AA1958" s="17">
        <v>0</v>
      </c>
      <c r="AB1958" s="17">
        <v>0</v>
      </c>
      <c r="AC1958" s="17">
        <v>0</v>
      </c>
      <c r="AD1958" s="17">
        <v>0</v>
      </c>
    </row>
    <row r="1959" spans="1:30" x14ac:dyDescent="0.25">
      <c r="A1959" t="s">
        <v>389</v>
      </c>
      <c r="B1959" t="s">
        <v>6610</v>
      </c>
      <c r="C1959" t="s">
        <v>608</v>
      </c>
      <c r="D1959" t="str">
        <f>A1959&amp;VLOOKUP("key_separator", Keys!$B:$C, 2, FALSE)&amp;B1959&amp;VLOOKUP("key_separator", Keys!$B:$C, 2, FALSE)&amp;C1959</f>
        <v>NY|hard coal|imports</v>
      </c>
      <c r="E1959" s="17">
        <v>2650000000000</v>
      </c>
      <c r="F1959" s="17">
        <v>2650000000000</v>
      </c>
      <c r="G1959" s="17">
        <v>2650000000000</v>
      </c>
      <c r="H1959" s="17">
        <v>2650000000000</v>
      </c>
      <c r="I1959" s="17">
        <v>2650000000000</v>
      </c>
      <c r="J1959" s="17">
        <v>2650000000000</v>
      </c>
      <c r="K1959" s="17">
        <v>2650000000000</v>
      </c>
      <c r="L1959" s="17">
        <v>2650000000000</v>
      </c>
      <c r="M1959" s="17">
        <v>2650000000000</v>
      </c>
      <c r="N1959" s="17">
        <v>2650000000000</v>
      </c>
      <c r="O1959" s="17">
        <v>2650000000000</v>
      </c>
      <c r="P1959" s="17">
        <v>2650000000000</v>
      </c>
      <c r="Q1959" s="17">
        <v>2650000000000</v>
      </c>
      <c r="R1959" s="17">
        <v>2650000000000</v>
      </c>
      <c r="S1959" s="17">
        <v>2650000000000</v>
      </c>
      <c r="T1959" s="17">
        <v>2650000000000</v>
      </c>
      <c r="U1959" s="17">
        <v>2650000000000</v>
      </c>
      <c r="V1959" s="17">
        <v>2650000000000</v>
      </c>
      <c r="W1959" s="17">
        <v>2650000000000</v>
      </c>
      <c r="X1959" s="17">
        <v>2650000000000</v>
      </c>
      <c r="Y1959" s="17">
        <v>2650000000000</v>
      </c>
      <c r="Z1959" s="17">
        <v>2650000000000</v>
      </c>
      <c r="AA1959" s="17">
        <v>2650000000000</v>
      </c>
      <c r="AB1959" s="17">
        <v>2650000000000</v>
      </c>
      <c r="AC1959" s="17">
        <v>2650000000000</v>
      </c>
      <c r="AD1959" s="17">
        <v>2650000000000</v>
      </c>
    </row>
    <row r="1960" spans="1:30" x14ac:dyDescent="0.25">
      <c r="A1960" t="s">
        <v>389</v>
      </c>
      <c r="B1960" t="s">
        <v>6610</v>
      </c>
      <c r="C1960" t="s">
        <v>610</v>
      </c>
      <c r="D1960" t="str">
        <f>A1960&amp;VLOOKUP("key_separator", Keys!$B:$C, 2, FALSE)&amp;B1960&amp;VLOOKUP("key_separator", Keys!$B:$C, 2, FALSE)&amp;C1960</f>
        <v>NY|hard coal|exports</v>
      </c>
      <c r="E1960" s="17">
        <v>0</v>
      </c>
      <c r="F1960" s="17">
        <v>0</v>
      </c>
      <c r="G1960" s="17">
        <v>0</v>
      </c>
      <c r="H1960" s="17">
        <v>0</v>
      </c>
      <c r="I1960" s="17">
        <v>0</v>
      </c>
      <c r="J1960" s="17">
        <v>0</v>
      </c>
      <c r="K1960" s="17">
        <v>0</v>
      </c>
      <c r="L1960" s="17">
        <v>0</v>
      </c>
      <c r="M1960" s="17">
        <v>0</v>
      </c>
      <c r="N1960" s="17">
        <v>0</v>
      </c>
      <c r="O1960" s="17">
        <v>0</v>
      </c>
      <c r="P1960" s="17">
        <v>0</v>
      </c>
      <c r="Q1960" s="17">
        <v>0</v>
      </c>
      <c r="R1960" s="17">
        <v>0</v>
      </c>
      <c r="S1960" s="17">
        <v>0</v>
      </c>
      <c r="T1960" s="17">
        <v>0</v>
      </c>
      <c r="U1960" s="17">
        <v>0</v>
      </c>
      <c r="V1960" s="17">
        <v>0</v>
      </c>
      <c r="W1960" s="17">
        <v>0</v>
      </c>
      <c r="X1960" s="17">
        <v>0</v>
      </c>
      <c r="Y1960" s="17">
        <v>0</v>
      </c>
      <c r="Z1960" s="17">
        <v>0</v>
      </c>
      <c r="AA1960" s="17">
        <v>0</v>
      </c>
      <c r="AB1960" s="17">
        <v>0</v>
      </c>
      <c r="AC1960" s="17">
        <v>0</v>
      </c>
      <c r="AD1960" s="17">
        <v>0</v>
      </c>
    </row>
    <row r="1961" spans="1:30" x14ac:dyDescent="0.25">
      <c r="A1961" t="s">
        <v>389</v>
      </c>
      <c r="B1961" t="s">
        <v>6611</v>
      </c>
      <c r="C1961" t="s">
        <v>605</v>
      </c>
      <c r="D1961" t="str">
        <f>A1961&amp;VLOOKUP("key_separator", Keys!$B:$C, 2, FALSE)&amp;B1961&amp;VLOOKUP("key_separator", Keys!$B:$C, 2, FALSE)&amp;C1961</f>
        <v>NY|natural gas|production</v>
      </c>
      <c r="E1961" s="17">
        <v>9162930000000</v>
      </c>
      <c r="F1961" s="17">
        <v>9191390000000</v>
      </c>
      <c r="G1961" s="17">
        <v>9176330000000</v>
      </c>
      <c r="H1961" s="17">
        <v>9638380000000</v>
      </c>
      <c r="I1961" s="17">
        <v>10112600000000</v>
      </c>
      <c r="J1961" s="17">
        <v>10713700000000</v>
      </c>
      <c r="K1961" s="17">
        <v>11240400000000</v>
      </c>
      <c r="L1961" s="17">
        <v>11849600000000</v>
      </c>
      <c r="M1961" s="17">
        <v>12355700000000</v>
      </c>
      <c r="N1961" s="17">
        <v>12817000000000</v>
      </c>
      <c r="O1961" s="17">
        <v>13184700000000</v>
      </c>
      <c r="P1961" s="17">
        <v>13570200000000</v>
      </c>
      <c r="Q1961" s="17">
        <v>13869600000000</v>
      </c>
      <c r="R1961" s="17">
        <v>14111100000000</v>
      </c>
      <c r="S1961" s="17">
        <v>14331300000000</v>
      </c>
      <c r="T1961" s="17">
        <v>14573100000000</v>
      </c>
      <c r="U1961" s="17">
        <v>14774100000000</v>
      </c>
      <c r="V1961" s="17">
        <v>15044200000000</v>
      </c>
      <c r="W1961" s="17">
        <v>15284900000000</v>
      </c>
      <c r="X1961" s="17">
        <v>15382000000000</v>
      </c>
      <c r="Y1961" s="17">
        <v>15578500000000</v>
      </c>
      <c r="Z1961" s="17">
        <v>15973000000000</v>
      </c>
      <c r="AA1961" s="17">
        <v>16219000000000</v>
      </c>
      <c r="AB1961" s="17">
        <v>16420100000000</v>
      </c>
      <c r="AC1961" s="17">
        <v>16468900000000</v>
      </c>
      <c r="AD1961" s="17">
        <v>16515500000000</v>
      </c>
    </row>
    <row r="1962" spans="1:30" x14ac:dyDescent="0.25">
      <c r="A1962" t="s">
        <v>389</v>
      </c>
      <c r="B1962" t="s">
        <v>6611</v>
      </c>
      <c r="C1962" t="s">
        <v>608</v>
      </c>
      <c r="D1962" t="str">
        <f>A1962&amp;VLOOKUP("key_separator", Keys!$B:$C, 2, FALSE)&amp;B1962&amp;VLOOKUP("key_separator", Keys!$B:$C, 2, FALSE)&amp;C1962</f>
        <v>NY|natural gas|imports</v>
      </c>
      <c r="E1962" s="17">
        <v>2582780000000000</v>
      </c>
      <c r="F1962" s="17">
        <v>2539890000000000</v>
      </c>
      <c r="G1962" s="17">
        <v>2455440000000000</v>
      </c>
      <c r="H1962" s="17">
        <v>2489050000000000</v>
      </c>
      <c r="I1962" s="17">
        <v>2517070000000000</v>
      </c>
      <c r="J1962" s="17">
        <v>2523840000000000</v>
      </c>
      <c r="K1962" s="17">
        <v>2512590000000000</v>
      </c>
      <c r="L1962" s="17">
        <v>2578930000000000</v>
      </c>
      <c r="M1962" s="17">
        <v>2634060000000000</v>
      </c>
      <c r="N1962" s="17">
        <v>2685000000000000</v>
      </c>
      <c r="O1962" s="17">
        <v>2723080000000000</v>
      </c>
      <c r="P1962" s="17">
        <v>2766440000000000</v>
      </c>
      <c r="Q1962" s="17">
        <v>2799100000000000</v>
      </c>
      <c r="R1962" s="17">
        <v>2826560000000000</v>
      </c>
      <c r="S1962" s="17">
        <v>2848620000000000</v>
      </c>
      <c r="T1962" s="17">
        <v>2841620000000000</v>
      </c>
      <c r="U1962" s="17">
        <v>2861990000000000</v>
      </c>
      <c r="V1962" s="17">
        <v>2894960000000000</v>
      </c>
      <c r="W1962" s="17">
        <v>2925880000000000</v>
      </c>
      <c r="X1962" s="17">
        <v>2935960000000000</v>
      </c>
      <c r="Y1962" s="17">
        <v>2957830000000000</v>
      </c>
      <c r="Z1962" s="17">
        <v>3008760000000000</v>
      </c>
      <c r="AA1962" s="17">
        <v>3032250000000000</v>
      </c>
      <c r="AB1962" s="17">
        <v>3067360000000000</v>
      </c>
      <c r="AC1962" s="17">
        <v>3068070000000000</v>
      </c>
      <c r="AD1962" s="17">
        <v>3067500000000000</v>
      </c>
    </row>
    <row r="1963" spans="1:30" x14ac:dyDescent="0.25">
      <c r="A1963" t="s">
        <v>389</v>
      </c>
      <c r="B1963" t="s">
        <v>6611</v>
      </c>
      <c r="C1963" t="s">
        <v>610</v>
      </c>
      <c r="D1963" t="str">
        <f>A1963&amp;VLOOKUP("key_separator", Keys!$B:$C, 2, FALSE)&amp;B1963&amp;VLOOKUP("key_separator", Keys!$B:$C, 2, FALSE)&amp;C1963</f>
        <v>NY|natural gas|exports</v>
      </c>
      <c r="E1963" s="17">
        <v>1272100000000000</v>
      </c>
      <c r="F1963" s="17">
        <v>1276060000000000</v>
      </c>
      <c r="G1963" s="17">
        <v>1273960000000000</v>
      </c>
      <c r="H1963" s="17">
        <v>1338110000000000</v>
      </c>
      <c r="I1963" s="17">
        <v>1403940000000000</v>
      </c>
      <c r="J1963" s="17">
        <v>1487400000000000</v>
      </c>
      <c r="K1963" s="17">
        <v>1560520000000000</v>
      </c>
      <c r="L1963" s="17">
        <v>1645100000000000</v>
      </c>
      <c r="M1963" s="17">
        <v>1715360000000000</v>
      </c>
      <c r="N1963" s="17">
        <v>1779410000000000</v>
      </c>
      <c r="O1963" s="17">
        <v>1830450000000000</v>
      </c>
      <c r="P1963" s="17">
        <v>1883970000000000</v>
      </c>
      <c r="Q1963" s="17">
        <v>1925540000000000</v>
      </c>
      <c r="R1963" s="17">
        <v>1959070000000000</v>
      </c>
      <c r="S1963" s="17">
        <v>1989640000000000</v>
      </c>
      <c r="T1963" s="17">
        <v>2023210000000000</v>
      </c>
      <c r="U1963" s="17">
        <v>2051110000000000</v>
      </c>
      <c r="V1963" s="17">
        <v>2088610000000000</v>
      </c>
      <c r="W1963" s="17">
        <v>2122030000000000</v>
      </c>
      <c r="X1963" s="17">
        <v>2135500000000000</v>
      </c>
      <c r="Y1963" s="17">
        <v>2162780000000000</v>
      </c>
      <c r="Z1963" s="17">
        <v>2217550000000000</v>
      </c>
      <c r="AA1963" s="17">
        <v>2251710000000000</v>
      </c>
      <c r="AB1963" s="17">
        <v>2279620000000000</v>
      </c>
      <c r="AC1963" s="17">
        <v>2286410000000000</v>
      </c>
      <c r="AD1963" s="17">
        <v>2292870000000000</v>
      </c>
    </row>
    <row r="1964" spans="1:30" x14ac:dyDescent="0.25">
      <c r="A1964" t="s">
        <v>389</v>
      </c>
      <c r="B1964" t="s">
        <v>626</v>
      </c>
      <c r="C1964" t="s">
        <v>605</v>
      </c>
      <c r="D1964" t="str">
        <f>A1964&amp;VLOOKUP("key_separator", Keys!$B:$C, 2, FALSE)&amp;B1964&amp;VLOOKUP("key_separator", Keys!$B:$C, 2, FALSE)&amp;C1964</f>
        <v>NY|nuclear|production</v>
      </c>
      <c r="E1964" s="17">
        <v>0</v>
      </c>
      <c r="F1964" s="17">
        <v>0</v>
      </c>
      <c r="G1964" s="17">
        <v>0</v>
      </c>
      <c r="H1964" s="17">
        <v>0</v>
      </c>
      <c r="I1964" s="17">
        <v>0</v>
      </c>
      <c r="J1964" s="17">
        <v>0</v>
      </c>
      <c r="K1964" s="17">
        <v>0</v>
      </c>
      <c r="L1964" s="17">
        <v>0</v>
      </c>
      <c r="M1964" s="17">
        <v>0</v>
      </c>
      <c r="N1964" s="17">
        <v>0</v>
      </c>
      <c r="O1964" s="17">
        <v>0</v>
      </c>
      <c r="P1964" s="17">
        <v>0</v>
      </c>
      <c r="Q1964" s="17">
        <v>0</v>
      </c>
      <c r="R1964" s="17">
        <v>0</v>
      </c>
      <c r="S1964" s="17">
        <v>0</v>
      </c>
      <c r="T1964" s="17">
        <v>0</v>
      </c>
      <c r="U1964" s="17">
        <v>0</v>
      </c>
      <c r="V1964" s="17">
        <v>0</v>
      </c>
      <c r="W1964" s="17">
        <v>0</v>
      </c>
      <c r="X1964" s="17">
        <v>0</v>
      </c>
      <c r="Y1964" s="17">
        <v>0</v>
      </c>
      <c r="Z1964" s="17">
        <v>0</v>
      </c>
      <c r="AA1964" s="17">
        <v>0</v>
      </c>
      <c r="AB1964" s="17">
        <v>0</v>
      </c>
      <c r="AC1964" s="17">
        <v>0</v>
      </c>
      <c r="AD1964" s="17">
        <v>0</v>
      </c>
    </row>
    <row r="1965" spans="1:30" x14ac:dyDescent="0.25">
      <c r="A1965" t="s">
        <v>389</v>
      </c>
      <c r="B1965" t="s">
        <v>626</v>
      </c>
      <c r="C1965" t="s">
        <v>608</v>
      </c>
      <c r="D1965" t="str">
        <f>A1965&amp;VLOOKUP("key_separator", Keys!$B:$C, 2, FALSE)&amp;B1965&amp;VLOOKUP("key_separator", Keys!$B:$C, 2, FALSE)&amp;C1965</f>
        <v>NY|nuclear|imports</v>
      </c>
      <c r="E1965" s="17">
        <v>297051000000000</v>
      </c>
      <c r="F1965" s="17">
        <v>289880000000000</v>
      </c>
      <c r="G1965" s="17">
        <v>289880000000000</v>
      </c>
      <c r="H1965" s="17">
        <v>289880000000000</v>
      </c>
      <c r="I1965" s="17">
        <v>289880000000000</v>
      </c>
      <c r="J1965" s="17">
        <v>289880000000000</v>
      </c>
      <c r="K1965" s="17">
        <v>289880000000000</v>
      </c>
      <c r="L1965" s="17">
        <v>289880000000000</v>
      </c>
      <c r="M1965" s="17">
        <v>289880000000000</v>
      </c>
      <c r="N1965" s="17">
        <v>289880000000000</v>
      </c>
      <c r="O1965" s="17">
        <v>289880000000000</v>
      </c>
      <c r="P1965" s="17">
        <v>289880000000000</v>
      </c>
      <c r="Q1965" s="17">
        <v>289880000000000</v>
      </c>
      <c r="R1965" s="17">
        <v>289880000000000</v>
      </c>
      <c r="S1965" s="17">
        <v>289880000000000</v>
      </c>
      <c r="T1965" s="17">
        <v>312196000000000</v>
      </c>
      <c r="U1965" s="17">
        <v>313582000000000</v>
      </c>
      <c r="V1965" s="17">
        <v>314293000000000</v>
      </c>
      <c r="W1965" s="17">
        <v>315334000000000</v>
      </c>
      <c r="X1965" s="17">
        <v>316142000000000</v>
      </c>
      <c r="Y1965" s="17">
        <v>317038000000000</v>
      </c>
      <c r="Z1965" s="17">
        <v>317883000000000</v>
      </c>
      <c r="AA1965" s="17">
        <v>314947000000000</v>
      </c>
      <c r="AB1965" s="17">
        <v>315871000000000</v>
      </c>
      <c r="AC1965" s="17">
        <v>316818000000000</v>
      </c>
      <c r="AD1965" s="17">
        <v>317797000000000</v>
      </c>
    </row>
    <row r="1966" spans="1:30" x14ac:dyDescent="0.25">
      <c r="A1966" t="s">
        <v>389</v>
      </c>
      <c r="B1966" t="s">
        <v>626</v>
      </c>
      <c r="C1966" t="s">
        <v>610</v>
      </c>
      <c r="D1966" t="str">
        <f>A1966&amp;VLOOKUP("key_separator", Keys!$B:$C, 2, FALSE)&amp;B1966&amp;VLOOKUP("key_separator", Keys!$B:$C, 2, FALSE)&amp;C1966</f>
        <v>NY|nuclear|exports</v>
      </c>
      <c r="E1966" s="17">
        <v>0</v>
      </c>
      <c r="F1966" s="17">
        <v>0</v>
      </c>
      <c r="G1966" s="17">
        <v>0</v>
      </c>
      <c r="H1966" s="17">
        <v>0</v>
      </c>
      <c r="I1966" s="17">
        <v>0</v>
      </c>
      <c r="J1966" s="17">
        <v>0</v>
      </c>
      <c r="K1966" s="17">
        <v>0</v>
      </c>
      <c r="L1966" s="17">
        <v>0</v>
      </c>
      <c r="M1966" s="17">
        <v>0</v>
      </c>
      <c r="N1966" s="17">
        <v>0</v>
      </c>
      <c r="O1966" s="17">
        <v>0</v>
      </c>
      <c r="P1966" s="17">
        <v>0</v>
      </c>
      <c r="Q1966" s="17">
        <v>0</v>
      </c>
      <c r="R1966" s="17">
        <v>0</v>
      </c>
      <c r="S1966" s="17">
        <v>0</v>
      </c>
      <c r="T1966" s="17">
        <v>0</v>
      </c>
      <c r="U1966" s="17">
        <v>0</v>
      </c>
      <c r="V1966" s="17">
        <v>0</v>
      </c>
      <c r="W1966" s="17">
        <v>0</v>
      </c>
      <c r="X1966" s="17">
        <v>0</v>
      </c>
      <c r="Y1966" s="17">
        <v>0</v>
      </c>
      <c r="Z1966" s="17">
        <v>0</v>
      </c>
      <c r="AA1966" s="17">
        <v>0</v>
      </c>
      <c r="AB1966" s="17">
        <v>0</v>
      </c>
      <c r="AC1966" s="17">
        <v>0</v>
      </c>
      <c r="AD1966" s="17">
        <v>0</v>
      </c>
    </row>
    <row r="1967" spans="1:30" x14ac:dyDescent="0.25">
      <c r="A1967" t="s">
        <v>389</v>
      </c>
      <c r="B1967" t="s">
        <v>6630</v>
      </c>
      <c r="C1967" t="s">
        <v>605</v>
      </c>
      <c r="D1967" t="str">
        <f>A1967&amp;VLOOKUP("key_separator", Keys!$B:$C, 2, FALSE)&amp;B1967&amp;VLOOKUP("key_separator", Keys!$B:$C, 2, FALSE)&amp;C1967</f>
        <v>NY|hydro|production</v>
      </c>
      <c r="E1967" s="17">
        <v>0</v>
      </c>
      <c r="F1967" s="17">
        <v>0</v>
      </c>
      <c r="G1967" s="17">
        <v>0</v>
      </c>
      <c r="H1967" s="17">
        <v>0</v>
      </c>
      <c r="I1967" s="17">
        <v>0</v>
      </c>
      <c r="J1967" s="17">
        <v>0</v>
      </c>
      <c r="K1967" s="17">
        <v>0</v>
      </c>
      <c r="L1967" s="17">
        <v>0</v>
      </c>
      <c r="M1967" s="17">
        <v>0</v>
      </c>
      <c r="N1967" s="17">
        <v>0</v>
      </c>
      <c r="O1967" s="17">
        <v>0</v>
      </c>
      <c r="P1967" s="17">
        <v>0</v>
      </c>
      <c r="Q1967" s="17">
        <v>0</v>
      </c>
      <c r="R1967" s="17">
        <v>0</v>
      </c>
      <c r="S1967" s="17">
        <v>0</v>
      </c>
      <c r="T1967" s="17">
        <v>0</v>
      </c>
      <c r="U1967" s="17">
        <v>0</v>
      </c>
      <c r="V1967" s="17">
        <v>0</v>
      </c>
      <c r="W1967" s="17">
        <v>0</v>
      </c>
      <c r="X1967" s="17">
        <v>0</v>
      </c>
      <c r="Y1967" s="17">
        <v>0</v>
      </c>
      <c r="Z1967" s="17">
        <v>0</v>
      </c>
      <c r="AA1967" s="17">
        <v>0</v>
      </c>
      <c r="AB1967" s="17">
        <v>0</v>
      </c>
      <c r="AC1967" s="17">
        <v>0</v>
      </c>
      <c r="AD1967" s="17">
        <v>0</v>
      </c>
    </row>
    <row r="1968" spans="1:30" x14ac:dyDescent="0.25">
      <c r="A1968" t="s">
        <v>389</v>
      </c>
      <c r="B1968" t="s">
        <v>6630</v>
      </c>
      <c r="C1968" t="s">
        <v>608</v>
      </c>
      <c r="D1968" t="str">
        <f>A1968&amp;VLOOKUP("key_separator", Keys!$B:$C, 2, FALSE)&amp;B1968&amp;VLOOKUP("key_separator", Keys!$B:$C, 2, FALSE)&amp;C1968</f>
        <v>NY|hydro|imports</v>
      </c>
      <c r="E1968" s="17">
        <v>0</v>
      </c>
      <c r="F1968" s="17">
        <v>0</v>
      </c>
      <c r="G1968" s="17">
        <v>0</v>
      </c>
      <c r="H1968" s="17">
        <v>0</v>
      </c>
      <c r="I1968" s="17">
        <v>0</v>
      </c>
      <c r="J1968" s="17">
        <v>0</v>
      </c>
      <c r="K1968" s="17">
        <v>0</v>
      </c>
      <c r="L1968" s="17">
        <v>0</v>
      </c>
      <c r="M1968" s="17">
        <v>0</v>
      </c>
      <c r="N1968" s="17">
        <v>0</v>
      </c>
      <c r="O1968" s="17">
        <v>0</v>
      </c>
      <c r="P1968" s="17">
        <v>0</v>
      </c>
      <c r="Q1968" s="17">
        <v>0</v>
      </c>
      <c r="R1968" s="17">
        <v>0</v>
      </c>
      <c r="S1968" s="17">
        <v>0</v>
      </c>
      <c r="T1968" s="17">
        <v>0</v>
      </c>
      <c r="U1968" s="17">
        <v>0</v>
      </c>
      <c r="V1968" s="17">
        <v>0</v>
      </c>
      <c r="W1968" s="17">
        <v>0</v>
      </c>
      <c r="X1968" s="17">
        <v>0</v>
      </c>
      <c r="Y1968" s="17">
        <v>0</v>
      </c>
      <c r="Z1968" s="17">
        <v>0</v>
      </c>
      <c r="AA1968" s="17">
        <v>0</v>
      </c>
      <c r="AB1968" s="17">
        <v>0</v>
      </c>
      <c r="AC1968" s="17">
        <v>0</v>
      </c>
      <c r="AD1968" s="17">
        <v>0</v>
      </c>
    </row>
    <row r="1969" spans="1:30" x14ac:dyDescent="0.25">
      <c r="A1969" t="s">
        <v>389</v>
      </c>
      <c r="B1969" t="s">
        <v>6630</v>
      </c>
      <c r="C1969" t="s">
        <v>610</v>
      </c>
      <c r="D1969" t="str">
        <f>A1969&amp;VLOOKUP("key_separator", Keys!$B:$C, 2, FALSE)&amp;B1969&amp;VLOOKUP("key_separator", Keys!$B:$C, 2, FALSE)&amp;C1969</f>
        <v>NY|hydro|exports</v>
      </c>
      <c r="E1969" s="17">
        <v>0</v>
      </c>
      <c r="F1969" s="17">
        <v>0</v>
      </c>
      <c r="G1969" s="17">
        <v>0</v>
      </c>
      <c r="H1969" s="17">
        <v>0</v>
      </c>
      <c r="I1969" s="17">
        <v>0</v>
      </c>
      <c r="J1969" s="17">
        <v>0</v>
      </c>
      <c r="K1969" s="17">
        <v>0</v>
      </c>
      <c r="L1969" s="17">
        <v>0</v>
      </c>
      <c r="M1969" s="17">
        <v>0</v>
      </c>
      <c r="N1969" s="17">
        <v>0</v>
      </c>
      <c r="O1969" s="17">
        <v>0</v>
      </c>
      <c r="P1969" s="17">
        <v>0</v>
      </c>
      <c r="Q1969" s="17">
        <v>0</v>
      </c>
      <c r="R1969" s="17">
        <v>0</v>
      </c>
      <c r="S1969" s="17">
        <v>0</v>
      </c>
      <c r="T1969" s="17">
        <v>0</v>
      </c>
      <c r="U1969" s="17">
        <v>0</v>
      </c>
      <c r="V1969" s="17">
        <v>0</v>
      </c>
      <c r="W1969" s="17">
        <v>0</v>
      </c>
      <c r="X1969" s="17">
        <v>0</v>
      </c>
      <c r="Y1969" s="17">
        <v>0</v>
      </c>
      <c r="Z1969" s="17">
        <v>0</v>
      </c>
      <c r="AA1969" s="17">
        <v>0</v>
      </c>
      <c r="AB1969" s="17">
        <v>0</v>
      </c>
      <c r="AC1969" s="17">
        <v>0</v>
      </c>
      <c r="AD1969" s="17">
        <v>0</v>
      </c>
    </row>
    <row r="1970" spans="1:30" x14ac:dyDescent="0.25">
      <c r="A1970" t="s">
        <v>389</v>
      </c>
      <c r="B1970" t="s">
        <v>6631</v>
      </c>
      <c r="C1970" t="s">
        <v>605</v>
      </c>
      <c r="D1970" t="str">
        <f>A1970&amp;VLOOKUP("key_separator", Keys!$B:$C, 2, FALSE)&amp;B1970&amp;VLOOKUP("key_separator", Keys!$B:$C, 2, FALSE)&amp;C1970</f>
        <v>NY|wind|production</v>
      </c>
      <c r="E1970" s="17">
        <v>0</v>
      </c>
      <c r="F1970" s="17">
        <v>0</v>
      </c>
      <c r="G1970" s="17">
        <v>0</v>
      </c>
      <c r="H1970" s="17">
        <v>0</v>
      </c>
      <c r="I1970" s="17">
        <v>0</v>
      </c>
      <c r="J1970" s="17">
        <v>0</v>
      </c>
      <c r="K1970" s="17">
        <v>0</v>
      </c>
      <c r="L1970" s="17">
        <v>0</v>
      </c>
      <c r="M1970" s="17">
        <v>0</v>
      </c>
      <c r="N1970" s="17">
        <v>0</v>
      </c>
      <c r="O1970" s="17">
        <v>0</v>
      </c>
      <c r="P1970" s="17">
        <v>0</v>
      </c>
      <c r="Q1970" s="17">
        <v>0</v>
      </c>
      <c r="R1970" s="17">
        <v>0</v>
      </c>
      <c r="S1970" s="17">
        <v>0</v>
      </c>
      <c r="T1970" s="17">
        <v>0</v>
      </c>
      <c r="U1970" s="17">
        <v>0</v>
      </c>
      <c r="V1970" s="17">
        <v>0</v>
      </c>
      <c r="W1970" s="17">
        <v>0</v>
      </c>
      <c r="X1970" s="17">
        <v>0</v>
      </c>
      <c r="Y1970" s="17">
        <v>0</v>
      </c>
      <c r="Z1970" s="17">
        <v>0</v>
      </c>
      <c r="AA1970" s="17">
        <v>0</v>
      </c>
      <c r="AB1970" s="17">
        <v>0</v>
      </c>
      <c r="AC1970" s="17">
        <v>0</v>
      </c>
      <c r="AD1970" s="17">
        <v>0</v>
      </c>
    </row>
    <row r="1971" spans="1:30" x14ac:dyDescent="0.25">
      <c r="A1971" t="s">
        <v>389</v>
      </c>
      <c r="B1971" t="s">
        <v>6631</v>
      </c>
      <c r="C1971" t="s">
        <v>608</v>
      </c>
      <c r="D1971" t="str">
        <f>A1971&amp;VLOOKUP("key_separator", Keys!$B:$C, 2, FALSE)&amp;B1971&amp;VLOOKUP("key_separator", Keys!$B:$C, 2, FALSE)&amp;C1971</f>
        <v>NY|wind|imports</v>
      </c>
      <c r="E1971" s="17">
        <v>0</v>
      </c>
      <c r="F1971" s="17">
        <v>0</v>
      </c>
      <c r="G1971" s="17">
        <v>0</v>
      </c>
      <c r="H1971" s="17">
        <v>0</v>
      </c>
      <c r="I1971" s="17">
        <v>0</v>
      </c>
      <c r="J1971" s="17">
        <v>0</v>
      </c>
      <c r="K1971" s="17">
        <v>0</v>
      </c>
      <c r="L1971" s="17">
        <v>0</v>
      </c>
      <c r="M1971" s="17">
        <v>0</v>
      </c>
      <c r="N1971" s="17">
        <v>0</v>
      </c>
      <c r="O1971" s="17">
        <v>0</v>
      </c>
      <c r="P1971" s="17">
        <v>0</v>
      </c>
      <c r="Q1971" s="17">
        <v>0</v>
      </c>
      <c r="R1971" s="17">
        <v>0</v>
      </c>
      <c r="S1971" s="17">
        <v>0</v>
      </c>
      <c r="T1971" s="17">
        <v>0</v>
      </c>
      <c r="U1971" s="17">
        <v>0</v>
      </c>
      <c r="V1971" s="17">
        <v>0</v>
      </c>
      <c r="W1971" s="17">
        <v>0</v>
      </c>
      <c r="X1971" s="17">
        <v>0</v>
      </c>
      <c r="Y1971" s="17">
        <v>0</v>
      </c>
      <c r="Z1971" s="17">
        <v>0</v>
      </c>
      <c r="AA1971" s="17">
        <v>0</v>
      </c>
      <c r="AB1971" s="17">
        <v>0</v>
      </c>
      <c r="AC1971" s="17">
        <v>0</v>
      </c>
      <c r="AD1971" s="17">
        <v>0</v>
      </c>
    </row>
    <row r="1972" spans="1:30" x14ac:dyDescent="0.25">
      <c r="A1972" t="s">
        <v>389</v>
      </c>
      <c r="B1972" t="s">
        <v>6631</v>
      </c>
      <c r="C1972" t="s">
        <v>610</v>
      </c>
      <c r="D1972" t="str">
        <f>A1972&amp;VLOOKUP("key_separator", Keys!$B:$C, 2, FALSE)&amp;B1972&amp;VLOOKUP("key_separator", Keys!$B:$C, 2, FALSE)&amp;C1972</f>
        <v>NY|wind|exports</v>
      </c>
      <c r="E1972" s="17">
        <v>0</v>
      </c>
      <c r="F1972" s="17">
        <v>0</v>
      </c>
      <c r="G1972" s="17">
        <v>0</v>
      </c>
      <c r="H1972" s="17">
        <v>0</v>
      </c>
      <c r="I1972" s="17">
        <v>0</v>
      </c>
      <c r="J1972" s="17">
        <v>0</v>
      </c>
      <c r="K1972" s="17">
        <v>0</v>
      </c>
      <c r="L1972" s="17">
        <v>0</v>
      </c>
      <c r="M1972" s="17">
        <v>0</v>
      </c>
      <c r="N1972" s="17">
        <v>0</v>
      </c>
      <c r="O1972" s="17">
        <v>0</v>
      </c>
      <c r="P1972" s="17">
        <v>0</v>
      </c>
      <c r="Q1972" s="17">
        <v>0</v>
      </c>
      <c r="R1972" s="17">
        <v>0</v>
      </c>
      <c r="S1972" s="17">
        <v>0</v>
      </c>
      <c r="T1972" s="17">
        <v>0</v>
      </c>
      <c r="U1972" s="17">
        <v>0</v>
      </c>
      <c r="V1972" s="17">
        <v>0</v>
      </c>
      <c r="W1972" s="17">
        <v>0</v>
      </c>
      <c r="X1972" s="17">
        <v>0</v>
      </c>
      <c r="Y1972" s="17">
        <v>0</v>
      </c>
      <c r="Z1972" s="17">
        <v>0</v>
      </c>
      <c r="AA1972" s="17">
        <v>0</v>
      </c>
      <c r="AB1972" s="17">
        <v>0</v>
      </c>
      <c r="AC1972" s="17">
        <v>0</v>
      </c>
      <c r="AD1972" s="17">
        <v>0</v>
      </c>
    </row>
    <row r="1973" spans="1:30" x14ac:dyDescent="0.25">
      <c r="A1973" t="s">
        <v>389</v>
      </c>
      <c r="B1973" t="s">
        <v>6632</v>
      </c>
      <c r="C1973" t="s">
        <v>605</v>
      </c>
      <c r="D1973" t="str">
        <f>A1973&amp;VLOOKUP("key_separator", Keys!$B:$C, 2, FALSE)&amp;B1973&amp;VLOOKUP("key_separator", Keys!$B:$C, 2, FALSE)&amp;C1973</f>
        <v>NY|solar|production</v>
      </c>
      <c r="E1973" s="17">
        <v>0</v>
      </c>
      <c r="F1973" s="17">
        <v>0</v>
      </c>
      <c r="G1973" s="17">
        <v>0</v>
      </c>
      <c r="H1973" s="17">
        <v>0</v>
      </c>
      <c r="I1973" s="17">
        <v>0</v>
      </c>
      <c r="J1973" s="17">
        <v>0</v>
      </c>
      <c r="K1973" s="17">
        <v>0</v>
      </c>
      <c r="L1973" s="17">
        <v>0</v>
      </c>
      <c r="M1973" s="17">
        <v>0</v>
      </c>
      <c r="N1973" s="17">
        <v>0</v>
      </c>
      <c r="O1973" s="17">
        <v>0</v>
      </c>
      <c r="P1973" s="17">
        <v>0</v>
      </c>
      <c r="Q1973" s="17">
        <v>0</v>
      </c>
      <c r="R1973" s="17">
        <v>0</v>
      </c>
      <c r="S1973" s="17">
        <v>0</v>
      </c>
      <c r="T1973" s="17">
        <v>0</v>
      </c>
      <c r="U1973" s="17">
        <v>0</v>
      </c>
      <c r="V1973" s="17">
        <v>0</v>
      </c>
      <c r="W1973" s="17">
        <v>0</v>
      </c>
      <c r="X1973" s="17">
        <v>0</v>
      </c>
      <c r="Y1973" s="17">
        <v>0</v>
      </c>
      <c r="Z1973" s="17">
        <v>0</v>
      </c>
      <c r="AA1973" s="17">
        <v>0</v>
      </c>
      <c r="AB1973" s="17">
        <v>0</v>
      </c>
      <c r="AC1973" s="17">
        <v>0</v>
      </c>
      <c r="AD1973" s="17">
        <v>0</v>
      </c>
    </row>
    <row r="1974" spans="1:30" x14ac:dyDescent="0.25">
      <c r="A1974" t="s">
        <v>389</v>
      </c>
      <c r="B1974" t="s">
        <v>6632</v>
      </c>
      <c r="C1974" t="s">
        <v>608</v>
      </c>
      <c r="D1974" t="str">
        <f>A1974&amp;VLOOKUP("key_separator", Keys!$B:$C, 2, FALSE)&amp;B1974&amp;VLOOKUP("key_separator", Keys!$B:$C, 2, FALSE)&amp;C1974</f>
        <v>NY|solar|imports</v>
      </c>
      <c r="E1974" s="17">
        <v>0</v>
      </c>
      <c r="F1974" s="17">
        <v>0</v>
      </c>
      <c r="G1974" s="17">
        <v>0</v>
      </c>
      <c r="H1974" s="17">
        <v>0</v>
      </c>
      <c r="I1974" s="17">
        <v>0</v>
      </c>
      <c r="J1974" s="17">
        <v>0</v>
      </c>
      <c r="K1974" s="17">
        <v>0</v>
      </c>
      <c r="L1974" s="17">
        <v>0</v>
      </c>
      <c r="M1974" s="17">
        <v>0</v>
      </c>
      <c r="N1974" s="17">
        <v>0</v>
      </c>
      <c r="O1974" s="17">
        <v>0</v>
      </c>
      <c r="P1974" s="17">
        <v>0</v>
      </c>
      <c r="Q1974" s="17">
        <v>0</v>
      </c>
      <c r="R1974" s="17">
        <v>0</v>
      </c>
      <c r="S1974" s="17">
        <v>0</v>
      </c>
      <c r="T1974" s="17">
        <v>0</v>
      </c>
      <c r="U1974" s="17">
        <v>0</v>
      </c>
      <c r="V1974" s="17">
        <v>0</v>
      </c>
      <c r="W1974" s="17">
        <v>0</v>
      </c>
      <c r="X1974" s="17">
        <v>0</v>
      </c>
      <c r="Y1974" s="17">
        <v>0</v>
      </c>
      <c r="Z1974" s="17">
        <v>0</v>
      </c>
      <c r="AA1974" s="17">
        <v>0</v>
      </c>
      <c r="AB1974" s="17">
        <v>0</v>
      </c>
      <c r="AC1974" s="17">
        <v>0</v>
      </c>
      <c r="AD1974" s="17">
        <v>0</v>
      </c>
    </row>
    <row r="1975" spans="1:30" x14ac:dyDescent="0.25">
      <c r="A1975" t="s">
        <v>389</v>
      </c>
      <c r="B1975" t="s">
        <v>6632</v>
      </c>
      <c r="C1975" t="s">
        <v>610</v>
      </c>
      <c r="D1975" t="str">
        <f>A1975&amp;VLOOKUP("key_separator", Keys!$B:$C, 2, FALSE)&amp;B1975&amp;VLOOKUP("key_separator", Keys!$B:$C, 2, FALSE)&amp;C1975</f>
        <v>NY|solar|exports</v>
      </c>
      <c r="E1975" s="17">
        <v>0</v>
      </c>
      <c r="F1975" s="17">
        <v>0</v>
      </c>
      <c r="G1975" s="17">
        <v>0</v>
      </c>
      <c r="H1975" s="17">
        <v>0</v>
      </c>
      <c r="I1975" s="17">
        <v>0</v>
      </c>
      <c r="J1975" s="17">
        <v>0</v>
      </c>
      <c r="K1975" s="17">
        <v>0</v>
      </c>
      <c r="L1975" s="17">
        <v>0</v>
      </c>
      <c r="M1975" s="17">
        <v>0</v>
      </c>
      <c r="N1975" s="17">
        <v>0</v>
      </c>
      <c r="O1975" s="17">
        <v>0</v>
      </c>
      <c r="P1975" s="17">
        <v>0</v>
      </c>
      <c r="Q1975" s="17">
        <v>0</v>
      </c>
      <c r="R1975" s="17">
        <v>0</v>
      </c>
      <c r="S1975" s="17">
        <v>0</v>
      </c>
      <c r="T1975" s="17">
        <v>0</v>
      </c>
      <c r="U1975" s="17">
        <v>0</v>
      </c>
      <c r="V1975" s="17">
        <v>0</v>
      </c>
      <c r="W1975" s="17">
        <v>0</v>
      </c>
      <c r="X1975" s="17">
        <v>0</v>
      </c>
      <c r="Y1975" s="17">
        <v>0</v>
      </c>
      <c r="Z1975" s="17">
        <v>0</v>
      </c>
      <c r="AA1975" s="17">
        <v>0</v>
      </c>
      <c r="AB1975" s="17">
        <v>0</v>
      </c>
      <c r="AC1975" s="17">
        <v>0</v>
      </c>
      <c r="AD1975" s="17">
        <v>0</v>
      </c>
    </row>
    <row r="1976" spans="1:30" x14ac:dyDescent="0.25">
      <c r="A1976" t="s">
        <v>389</v>
      </c>
      <c r="B1976" t="s">
        <v>6615</v>
      </c>
      <c r="C1976" t="s">
        <v>605</v>
      </c>
      <c r="D1976" t="str">
        <f>A1976&amp;VLOOKUP("key_separator", Keys!$B:$C, 2, FALSE)&amp;B1976&amp;VLOOKUP("key_separator", Keys!$B:$C, 2, FALSE)&amp;C1976</f>
        <v>NY|biomass|production</v>
      </c>
      <c r="E1976" s="17">
        <v>5033180000000</v>
      </c>
      <c r="F1976" s="17">
        <v>5033180000000</v>
      </c>
      <c r="G1976" s="17">
        <v>5033180000000</v>
      </c>
      <c r="H1976" s="17">
        <v>5033180000000</v>
      </c>
      <c r="I1976" s="17">
        <v>5033180000000</v>
      </c>
      <c r="J1976" s="17">
        <v>5033180000000</v>
      </c>
      <c r="K1976" s="17">
        <v>5033180000000</v>
      </c>
      <c r="L1976" s="17">
        <v>5033180000000</v>
      </c>
      <c r="M1976" s="17">
        <v>5033180000000</v>
      </c>
      <c r="N1976" s="17">
        <v>5033180000000</v>
      </c>
      <c r="O1976" s="17">
        <v>5033180000000</v>
      </c>
      <c r="P1976" s="17">
        <v>5033180000000</v>
      </c>
      <c r="Q1976" s="17">
        <v>5033180000000</v>
      </c>
      <c r="R1976" s="17">
        <v>5033180000000</v>
      </c>
      <c r="S1976" s="17">
        <v>5033180000000</v>
      </c>
      <c r="T1976" s="17">
        <v>5033180000000</v>
      </c>
      <c r="U1976" s="17">
        <v>5033180000000</v>
      </c>
      <c r="V1976" s="17">
        <v>5033180000000</v>
      </c>
      <c r="W1976" s="17">
        <v>5033180000000</v>
      </c>
      <c r="X1976" s="17">
        <v>5033180000000</v>
      </c>
      <c r="Y1976" s="17">
        <v>5033180000000</v>
      </c>
      <c r="Z1976" s="17">
        <v>5033180000000</v>
      </c>
      <c r="AA1976" s="17">
        <v>5033180000000</v>
      </c>
      <c r="AB1976" s="17">
        <v>5033180000000</v>
      </c>
      <c r="AC1976" s="17">
        <v>5033180000000</v>
      </c>
      <c r="AD1976" s="17">
        <v>5033180000000</v>
      </c>
    </row>
    <row r="1977" spans="1:30" x14ac:dyDescent="0.25">
      <c r="A1977" t="s">
        <v>389</v>
      </c>
      <c r="B1977" t="s">
        <v>6615</v>
      </c>
      <c r="C1977" t="s">
        <v>608</v>
      </c>
      <c r="D1977" t="str">
        <f>A1977&amp;VLOOKUP("key_separator", Keys!$B:$C, 2, FALSE)&amp;B1977&amp;VLOOKUP("key_separator", Keys!$B:$C, 2, FALSE)&amp;C1977</f>
        <v>NY|biomass|imports</v>
      </c>
      <c r="E1977" s="17">
        <v>67023000000000</v>
      </c>
      <c r="F1977" s="17">
        <v>66917900000000</v>
      </c>
      <c r="G1977" s="17">
        <v>66004000000000</v>
      </c>
      <c r="H1977" s="17">
        <v>65737500000000</v>
      </c>
      <c r="I1977" s="17">
        <v>65695000000000</v>
      </c>
      <c r="J1977" s="17">
        <v>65219500000000</v>
      </c>
      <c r="K1977" s="17">
        <v>64495700000000</v>
      </c>
      <c r="L1977" s="17">
        <v>64003800000000</v>
      </c>
      <c r="M1977" s="17">
        <v>63711100000000</v>
      </c>
      <c r="N1977" s="17">
        <v>63281400000000</v>
      </c>
      <c r="O1977" s="17">
        <v>62939400000000</v>
      </c>
      <c r="P1977" s="17">
        <v>62742600000000</v>
      </c>
      <c r="Q1977" s="17">
        <v>62582400000000</v>
      </c>
      <c r="R1977" s="17">
        <v>62613800000000</v>
      </c>
      <c r="S1977" s="17">
        <v>63929700000000</v>
      </c>
      <c r="T1977" s="17">
        <v>63908900000000</v>
      </c>
      <c r="U1977" s="17">
        <v>63717100000000</v>
      </c>
      <c r="V1977" s="17">
        <v>63668700000000</v>
      </c>
      <c r="W1977" s="17">
        <v>63580300000000</v>
      </c>
      <c r="X1977" s="17">
        <v>63581400000000</v>
      </c>
      <c r="Y1977" s="17">
        <v>63785900000000</v>
      </c>
      <c r="Z1977" s="17">
        <v>63998800000000</v>
      </c>
      <c r="AA1977" s="17">
        <v>64278600000000</v>
      </c>
      <c r="AB1977" s="17">
        <v>64533800000000</v>
      </c>
      <c r="AC1977" s="17">
        <v>64912300000000</v>
      </c>
      <c r="AD1977" s="17">
        <v>65266100000000</v>
      </c>
    </row>
    <row r="1978" spans="1:30" x14ac:dyDescent="0.25">
      <c r="A1978" t="s">
        <v>389</v>
      </c>
      <c r="B1978" t="s">
        <v>6615</v>
      </c>
      <c r="C1978" t="s">
        <v>610</v>
      </c>
      <c r="D1978" t="str">
        <f>A1978&amp;VLOOKUP("key_separator", Keys!$B:$C, 2, FALSE)&amp;B1978&amp;VLOOKUP("key_separator", Keys!$B:$C, 2, FALSE)&amp;C1978</f>
        <v>NY|biomass|exports</v>
      </c>
      <c r="E1978" s="17">
        <v>0</v>
      </c>
      <c r="F1978" s="17">
        <v>0</v>
      </c>
      <c r="G1978" s="17">
        <v>0</v>
      </c>
      <c r="H1978" s="17">
        <v>0</v>
      </c>
      <c r="I1978" s="17">
        <v>0</v>
      </c>
      <c r="J1978" s="17">
        <v>0</v>
      </c>
      <c r="K1978" s="17">
        <v>0</v>
      </c>
      <c r="L1978" s="17">
        <v>0</v>
      </c>
      <c r="M1978" s="17">
        <v>0</v>
      </c>
      <c r="N1978" s="17">
        <v>0</v>
      </c>
      <c r="O1978" s="17">
        <v>0</v>
      </c>
      <c r="P1978" s="17">
        <v>0</v>
      </c>
      <c r="Q1978" s="17">
        <v>0</v>
      </c>
      <c r="R1978" s="17">
        <v>0</v>
      </c>
      <c r="S1978" s="17">
        <v>0</v>
      </c>
      <c r="T1978" s="17">
        <v>0</v>
      </c>
      <c r="U1978" s="17">
        <v>0</v>
      </c>
      <c r="V1978" s="17">
        <v>0</v>
      </c>
      <c r="W1978" s="17">
        <v>0</v>
      </c>
      <c r="X1978" s="17">
        <v>0</v>
      </c>
      <c r="Y1978" s="17">
        <v>0</v>
      </c>
      <c r="Z1978" s="17">
        <v>0</v>
      </c>
      <c r="AA1978" s="17">
        <v>0</v>
      </c>
      <c r="AB1978" s="17">
        <v>0</v>
      </c>
      <c r="AC1978" s="17">
        <v>0</v>
      </c>
      <c r="AD1978" s="17">
        <v>0</v>
      </c>
    </row>
    <row r="1979" spans="1:30" x14ac:dyDescent="0.25">
      <c r="A1979" t="s">
        <v>389</v>
      </c>
      <c r="B1979" t="s">
        <v>6616</v>
      </c>
      <c r="C1979" t="s">
        <v>605</v>
      </c>
      <c r="D1979" t="str">
        <f>A1979&amp;VLOOKUP("key_separator", Keys!$B:$C, 2, FALSE)&amp;B1979&amp;VLOOKUP("key_separator", Keys!$B:$C, 2, FALSE)&amp;C1979</f>
        <v>NY|petroleum gasoline|production</v>
      </c>
      <c r="E1979" s="17">
        <v>0</v>
      </c>
      <c r="F1979" s="17">
        <v>0</v>
      </c>
      <c r="G1979" s="17">
        <v>0</v>
      </c>
      <c r="H1979" s="17">
        <v>0</v>
      </c>
      <c r="I1979" s="17">
        <v>0</v>
      </c>
      <c r="J1979" s="17">
        <v>0</v>
      </c>
      <c r="K1979" s="17">
        <v>0</v>
      </c>
      <c r="L1979" s="17">
        <v>0</v>
      </c>
      <c r="M1979" s="17">
        <v>0</v>
      </c>
      <c r="N1979" s="17">
        <v>0</v>
      </c>
      <c r="O1979" s="17">
        <v>0</v>
      </c>
      <c r="P1979" s="17">
        <v>0</v>
      </c>
      <c r="Q1979" s="17">
        <v>0</v>
      </c>
      <c r="R1979" s="17">
        <v>0</v>
      </c>
      <c r="S1979" s="17">
        <v>0</v>
      </c>
      <c r="T1979" s="17">
        <v>0</v>
      </c>
      <c r="U1979" s="17">
        <v>0</v>
      </c>
      <c r="V1979" s="17">
        <v>0</v>
      </c>
      <c r="W1979" s="17">
        <v>0</v>
      </c>
      <c r="X1979" s="17">
        <v>0</v>
      </c>
      <c r="Y1979" s="17">
        <v>0</v>
      </c>
      <c r="Z1979" s="17">
        <v>0</v>
      </c>
      <c r="AA1979" s="17">
        <v>0</v>
      </c>
      <c r="AB1979" s="17">
        <v>0</v>
      </c>
      <c r="AC1979" s="17">
        <v>0</v>
      </c>
      <c r="AD1979" s="17">
        <v>0</v>
      </c>
    </row>
    <row r="1980" spans="1:30" x14ac:dyDescent="0.25">
      <c r="A1980" t="s">
        <v>389</v>
      </c>
      <c r="B1980" t="s">
        <v>6616</v>
      </c>
      <c r="C1980" t="s">
        <v>608</v>
      </c>
      <c r="D1980" t="str">
        <f>A1980&amp;VLOOKUP("key_separator", Keys!$B:$C, 2, FALSE)&amp;B1980&amp;VLOOKUP("key_separator", Keys!$B:$C, 2, FALSE)&amp;C1980</f>
        <v>NY|petroleum gasoline|imports</v>
      </c>
      <c r="E1980" s="17">
        <v>542138000000000</v>
      </c>
      <c r="F1980" s="17">
        <v>528250000000000</v>
      </c>
      <c r="G1980" s="17">
        <v>516512000000000</v>
      </c>
      <c r="H1980" s="17">
        <v>504448000000000</v>
      </c>
      <c r="I1980" s="17">
        <v>493319000000000</v>
      </c>
      <c r="J1980" s="17">
        <v>482504000000000</v>
      </c>
      <c r="K1980" s="17">
        <v>468792000000000</v>
      </c>
      <c r="L1980" s="17">
        <v>455776000000000</v>
      </c>
      <c r="M1980" s="17">
        <v>442472000000000</v>
      </c>
      <c r="N1980" s="17">
        <v>429629000000000</v>
      </c>
      <c r="O1980" s="17">
        <v>416522000000000</v>
      </c>
      <c r="P1980" s="17">
        <v>403787000000000</v>
      </c>
      <c r="Q1980" s="17">
        <v>391668000000000</v>
      </c>
      <c r="R1980" s="17">
        <v>379673000000000</v>
      </c>
      <c r="S1980" s="17">
        <v>367799000000000</v>
      </c>
      <c r="T1980" s="17">
        <v>355792000000000</v>
      </c>
      <c r="U1980" s="17">
        <v>343477000000000</v>
      </c>
      <c r="V1980" s="17">
        <v>334539000000000</v>
      </c>
      <c r="W1980" s="17">
        <v>325159000000000</v>
      </c>
      <c r="X1980" s="17">
        <v>315947000000000</v>
      </c>
      <c r="Y1980" s="17">
        <v>306875000000000</v>
      </c>
      <c r="Z1980" s="17">
        <v>297943000000000</v>
      </c>
      <c r="AA1980" s="17">
        <v>288996000000000</v>
      </c>
      <c r="AB1980" s="17">
        <v>280210000000000</v>
      </c>
      <c r="AC1980" s="17">
        <v>271736000000000</v>
      </c>
      <c r="AD1980" s="17">
        <v>263784000000000</v>
      </c>
    </row>
    <row r="1981" spans="1:30" x14ac:dyDescent="0.25">
      <c r="A1981" t="s">
        <v>389</v>
      </c>
      <c r="B1981" t="s">
        <v>6616</v>
      </c>
      <c r="C1981" t="s">
        <v>610</v>
      </c>
      <c r="D1981" t="str">
        <f>A1981&amp;VLOOKUP("key_separator", Keys!$B:$C, 2, FALSE)&amp;B1981&amp;VLOOKUP("key_separator", Keys!$B:$C, 2, FALSE)&amp;C1981</f>
        <v>NY|petroleum gasoline|exports</v>
      </c>
      <c r="E1981" s="17">
        <v>0</v>
      </c>
      <c r="F1981" s="17">
        <v>0</v>
      </c>
      <c r="G1981" s="17">
        <v>0</v>
      </c>
      <c r="H1981" s="17">
        <v>0</v>
      </c>
      <c r="I1981" s="17">
        <v>0</v>
      </c>
      <c r="J1981" s="17">
        <v>0</v>
      </c>
      <c r="K1981" s="17">
        <v>0</v>
      </c>
      <c r="L1981" s="17">
        <v>0</v>
      </c>
      <c r="M1981" s="17">
        <v>0</v>
      </c>
      <c r="N1981" s="17">
        <v>0</v>
      </c>
      <c r="O1981" s="17">
        <v>0</v>
      </c>
      <c r="P1981" s="17">
        <v>0</v>
      </c>
      <c r="Q1981" s="17">
        <v>0</v>
      </c>
      <c r="R1981" s="17">
        <v>0</v>
      </c>
      <c r="S1981" s="17">
        <v>0</v>
      </c>
      <c r="T1981" s="17">
        <v>0</v>
      </c>
      <c r="U1981" s="17">
        <v>0</v>
      </c>
      <c r="V1981" s="17">
        <v>0</v>
      </c>
      <c r="W1981" s="17">
        <v>0</v>
      </c>
      <c r="X1981" s="17">
        <v>0</v>
      </c>
      <c r="Y1981" s="17">
        <v>0</v>
      </c>
      <c r="Z1981" s="17">
        <v>0</v>
      </c>
      <c r="AA1981" s="17">
        <v>0</v>
      </c>
      <c r="AB1981" s="17">
        <v>0</v>
      </c>
      <c r="AC1981" s="17">
        <v>0</v>
      </c>
      <c r="AD1981" s="17">
        <v>0</v>
      </c>
    </row>
    <row r="1982" spans="1:30" x14ac:dyDescent="0.25">
      <c r="A1982" t="s">
        <v>389</v>
      </c>
      <c r="B1982" t="s">
        <v>6617</v>
      </c>
      <c r="C1982" t="s">
        <v>605</v>
      </c>
      <c r="D1982" t="str">
        <f>A1982&amp;VLOOKUP("key_separator", Keys!$B:$C, 2, FALSE)&amp;B1982&amp;VLOOKUP("key_separator", Keys!$B:$C, 2, FALSE)&amp;C1982</f>
        <v>NY|petroleum diesel|production</v>
      </c>
      <c r="E1982" s="17">
        <v>0</v>
      </c>
      <c r="F1982" s="17">
        <v>0</v>
      </c>
      <c r="G1982" s="17">
        <v>0</v>
      </c>
      <c r="H1982" s="17">
        <v>0</v>
      </c>
      <c r="I1982" s="17">
        <v>0</v>
      </c>
      <c r="J1982" s="17">
        <v>0</v>
      </c>
      <c r="K1982" s="17">
        <v>0</v>
      </c>
      <c r="L1982" s="17">
        <v>0</v>
      </c>
      <c r="M1982" s="17">
        <v>0</v>
      </c>
      <c r="N1982" s="17">
        <v>0</v>
      </c>
      <c r="O1982" s="17">
        <v>0</v>
      </c>
      <c r="P1982" s="17">
        <v>0</v>
      </c>
      <c r="Q1982" s="17">
        <v>0</v>
      </c>
      <c r="R1982" s="17">
        <v>0</v>
      </c>
      <c r="S1982" s="17">
        <v>0</v>
      </c>
      <c r="T1982" s="17">
        <v>0</v>
      </c>
      <c r="U1982" s="17">
        <v>0</v>
      </c>
      <c r="V1982" s="17">
        <v>0</v>
      </c>
      <c r="W1982" s="17">
        <v>0</v>
      </c>
      <c r="X1982" s="17">
        <v>0</v>
      </c>
      <c r="Y1982" s="17">
        <v>0</v>
      </c>
      <c r="Z1982" s="17">
        <v>0</v>
      </c>
      <c r="AA1982" s="17">
        <v>0</v>
      </c>
      <c r="AB1982" s="17">
        <v>0</v>
      </c>
      <c r="AC1982" s="17">
        <v>0</v>
      </c>
      <c r="AD1982" s="17">
        <v>0</v>
      </c>
    </row>
    <row r="1983" spans="1:30" x14ac:dyDescent="0.25">
      <c r="A1983" t="s">
        <v>389</v>
      </c>
      <c r="B1983" t="s">
        <v>6617</v>
      </c>
      <c r="C1983" t="s">
        <v>608</v>
      </c>
      <c r="D1983" t="str">
        <f>A1983&amp;VLOOKUP("key_separator", Keys!$B:$C, 2, FALSE)&amp;B1983&amp;VLOOKUP("key_separator", Keys!$B:$C, 2, FALSE)&amp;C1983</f>
        <v>NY|petroleum diesel|imports</v>
      </c>
      <c r="E1983" s="17">
        <v>422251000000000</v>
      </c>
      <c r="F1983" s="17">
        <v>420855000000000</v>
      </c>
      <c r="G1983" s="17">
        <v>424066000000000</v>
      </c>
      <c r="H1983" s="17">
        <v>425207000000000</v>
      </c>
      <c r="I1983" s="17">
        <v>425881000000000</v>
      </c>
      <c r="J1983" s="17">
        <v>426996000000000</v>
      </c>
      <c r="K1983" s="17">
        <v>424831000000000</v>
      </c>
      <c r="L1983" s="17">
        <v>423034000000000</v>
      </c>
      <c r="M1983" s="17">
        <v>419977000000000</v>
      </c>
      <c r="N1983" s="17">
        <v>417284000000000</v>
      </c>
      <c r="O1983" s="17">
        <v>414874000000000</v>
      </c>
      <c r="P1983" s="17">
        <v>411841000000000</v>
      </c>
      <c r="Q1983" s="17">
        <v>408400000000000</v>
      </c>
      <c r="R1983" s="17">
        <v>404789000000000</v>
      </c>
      <c r="S1983" s="17">
        <v>401124000000000</v>
      </c>
      <c r="T1983" s="17">
        <v>397989000000000</v>
      </c>
      <c r="U1983" s="17">
        <v>394415000000000</v>
      </c>
      <c r="V1983" s="17">
        <v>390525000000000</v>
      </c>
      <c r="W1983" s="17">
        <v>386176000000000</v>
      </c>
      <c r="X1983" s="17">
        <v>382177000000000</v>
      </c>
      <c r="Y1983" s="17">
        <v>379035000000000</v>
      </c>
      <c r="Z1983" s="17">
        <v>375687000000000</v>
      </c>
      <c r="AA1983" s="17">
        <v>372819000000000</v>
      </c>
      <c r="AB1983" s="17">
        <v>369483000000000</v>
      </c>
      <c r="AC1983" s="17">
        <v>366640000000000</v>
      </c>
      <c r="AD1983" s="17">
        <v>363773000000000</v>
      </c>
    </row>
    <row r="1984" spans="1:30" x14ac:dyDescent="0.25">
      <c r="A1984" t="s">
        <v>389</v>
      </c>
      <c r="B1984" t="s">
        <v>6617</v>
      </c>
      <c r="C1984" t="s">
        <v>610</v>
      </c>
      <c r="D1984" t="str">
        <f>A1984&amp;VLOOKUP("key_separator", Keys!$B:$C, 2, FALSE)&amp;B1984&amp;VLOOKUP("key_separator", Keys!$B:$C, 2, FALSE)&amp;C1984</f>
        <v>NY|petroleum diesel|exports</v>
      </c>
      <c r="E1984" s="17">
        <v>29136300000000</v>
      </c>
      <c r="F1984" s="17">
        <v>28430100000000</v>
      </c>
      <c r="G1984" s="17">
        <v>28616800000000</v>
      </c>
      <c r="H1984" s="17">
        <v>28858400000000</v>
      </c>
      <c r="I1984" s="17">
        <v>29100600000000</v>
      </c>
      <c r="J1984" s="17">
        <v>29266900000000</v>
      </c>
      <c r="K1984" s="17">
        <v>29229300000000</v>
      </c>
      <c r="L1984" s="17">
        <v>29488500000000</v>
      </c>
      <c r="M1984" s="17">
        <v>29402100000000</v>
      </c>
      <c r="N1984" s="17">
        <v>29269900000000</v>
      </c>
      <c r="O1984" s="17">
        <v>29331900000000</v>
      </c>
      <c r="P1984" s="17">
        <v>29237500000000</v>
      </c>
      <c r="Q1984" s="17">
        <v>29255300000000</v>
      </c>
      <c r="R1984" s="17">
        <v>29419300000000</v>
      </c>
      <c r="S1984" s="17">
        <v>29236300000000</v>
      </c>
      <c r="T1984" s="17">
        <v>29483300000000</v>
      </c>
      <c r="U1984" s="17">
        <v>29575900000000</v>
      </c>
      <c r="V1984" s="17">
        <v>29672000000000</v>
      </c>
      <c r="W1984" s="17">
        <v>29676300000000</v>
      </c>
      <c r="X1984" s="17">
        <v>29638800000000</v>
      </c>
      <c r="Y1984" s="17">
        <v>29586800000000</v>
      </c>
      <c r="Z1984" s="17">
        <v>29364400000000</v>
      </c>
      <c r="AA1984" s="17">
        <v>29483400000000</v>
      </c>
      <c r="AB1984" s="17">
        <v>29422100000000</v>
      </c>
      <c r="AC1984" s="17">
        <v>29514800000000</v>
      </c>
      <c r="AD1984" s="17">
        <v>29372500000000</v>
      </c>
    </row>
    <row r="1985" spans="1:30" x14ac:dyDescent="0.25">
      <c r="A1985" t="s">
        <v>389</v>
      </c>
      <c r="B1985" t="s">
        <v>542</v>
      </c>
      <c r="C1985" t="s">
        <v>605</v>
      </c>
      <c r="D1985" t="str">
        <f>A1985&amp;VLOOKUP("key_separator", Keys!$B:$C, 2, FALSE)&amp;B1985&amp;VLOOKUP("key_separator", Keys!$B:$C, 2, FALSE)&amp;C1985</f>
        <v>NY|biofuel gasoline|production</v>
      </c>
      <c r="E1985" s="17">
        <v>5097200000000</v>
      </c>
      <c r="F1985" s="17">
        <v>5111550000000</v>
      </c>
      <c r="G1985" s="17">
        <v>5076320000000</v>
      </c>
      <c r="H1985" s="17">
        <v>5098280000000</v>
      </c>
      <c r="I1985" s="17">
        <v>5080190000000</v>
      </c>
      <c r="J1985" s="17">
        <v>5090000000000</v>
      </c>
      <c r="K1985" s="17">
        <v>5071940000000</v>
      </c>
      <c r="L1985" s="17">
        <v>5064510000000</v>
      </c>
      <c r="M1985" s="17">
        <v>5053850000000</v>
      </c>
      <c r="N1985" s="17">
        <v>5064440000000</v>
      </c>
      <c r="O1985" s="17">
        <v>5071880000000</v>
      </c>
      <c r="P1985" s="17">
        <v>5102760000000</v>
      </c>
      <c r="Q1985" s="17">
        <v>5098650000000</v>
      </c>
      <c r="R1985" s="17">
        <v>5101630000000</v>
      </c>
      <c r="S1985" s="17">
        <v>5105900000000</v>
      </c>
      <c r="T1985" s="17">
        <v>5118790000000</v>
      </c>
      <c r="U1985" s="17">
        <v>5132480000000</v>
      </c>
      <c r="V1985" s="17">
        <v>5181880000000</v>
      </c>
      <c r="W1985" s="17">
        <v>5201950000000</v>
      </c>
      <c r="X1985" s="17">
        <v>5218310000000</v>
      </c>
      <c r="Y1985" s="17">
        <v>5222880000000</v>
      </c>
      <c r="Z1985" s="17">
        <v>5222730000000</v>
      </c>
      <c r="AA1985" s="17">
        <v>5261840000000</v>
      </c>
      <c r="AB1985" s="17">
        <v>5293160000000</v>
      </c>
      <c r="AC1985" s="17">
        <v>5306770000000</v>
      </c>
      <c r="AD1985" s="17">
        <v>5329940000000</v>
      </c>
    </row>
    <row r="1986" spans="1:30" x14ac:dyDescent="0.25">
      <c r="A1986" t="s">
        <v>389</v>
      </c>
      <c r="B1986" t="s">
        <v>542</v>
      </c>
      <c r="C1986" t="s">
        <v>608</v>
      </c>
      <c r="D1986" t="str">
        <f>A1986&amp;VLOOKUP("key_separator", Keys!$B:$C, 2, FALSE)&amp;B1986&amp;VLOOKUP("key_separator", Keys!$B:$C, 2, FALSE)&amp;C1986</f>
        <v>NY|biofuel gasoline|imports</v>
      </c>
      <c r="E1986" s="17">
        <v>33575700000000</v>
      </c>
      <c r="F1986" s="17">
        <v>32574700000000</v>
      </c>
      <c r="G1986" s="17">
        <v>31781000000000</v>
      </c>
      <c r="H1986" s="17">
        <v>30908500000000</v>
      </c>
      <c r="I1986" s="17">
        <v>30141800000000</v>
      </c>
      <c r="J1986" s="17">
        <v>29368600000000</v>
      </c>
      <c r="K1986" s="17">
        <v>28416300000000</v>
      </c>
      <c r="L1986" s="17">
        <v>27502100000000</v>
      </c>
      <c r="M1986" s="17">
        <v>26569500000000</v>
      </c>
      <c r="N1986" s="17">
        <v>25648100000000</v>
      </c>
      <c r="O1986" s="17">
        <v>24709900000000</v>
      </c>
      <c r="P1986" s="17">
        <v>23775700000000</v>
      </c>
      <c r="Q1986" s="17">
        <v>22920500000000</v>
      </c>
      <c r="R1986" s="17">
        <v>22066800000000</v>
      </c>
      <c r="S1986" s="17">
        <v>21220000000000</v>
      </c>
      <c r="T1986" s="17">
        <v>20354900000000</v>
      </c>
      <c r="U1986" s="17">
        <v>19466700000000</v>
      </c>
      <c r="V1986" s="17">
        <v>18786500000000</v>
      </c>
      <c r="W1986" s="17">
        <v>18103400000000</v>
      </c>
      <c r="X1986" s="17">
        <v>17436200000000</v>
      </c>
      <c r="Y1986" s="17">
        <v>16790600000000</v>
      </c>
      <c r="Z1986" s="17">
        <v>16159800000000</v>
      </c>
      <c r="AA1986" s="17">
        <v>15488700000000</v>
      </c>
      <c r="AB1986" s="17">
        <v>14836800000000</v>
      </c>
      <c r="AC1986" s="17">
        <v>14225200000000</v>
      </c>
      <c r="AD1986" s="17">
        <v>13641600000000</v>
      </c>
    </row>
    <row r="1987" spans="1:30" x14ac:dyDescent="0.25">
      <c r="A1987" t="s">
        <v>389</v>
      </c>
      <c r="B1987" t="s">
        <v>542</v>
      </c>
      <c r="C1987" t="s">
        <v>610</v>
      </c>
      <c r="D1987" t="str">
        <f>A1987&amp;VLOOKUP("key_separator", Keys!$B:$C, 2, FALSE)&amp;B1987&amp;VLOOKUP("key_separator", Keys!$B:$C, 2, FALSE)&amp;C1987</f>
        <v>NY|biofuel gasoline|exports</v>
      </c>
      <c r="E1987" s="17">
        <v>0</v>
      </c>
      <c r="F1987" s="17">
        <v>0</v>
      </c>
      <c r="G1987" s="17">
        <v>0</v>
      </c>
      <c r="H1987" s="17">
        <v>0</v>
      </c>
      <c r="I1987" s="17">
        <v>0</v>
      </c>
      <c r="J1987" s="17">
        <v>0</v>
      </c>
      <c r="K1987" s="17">
        <v>0</v>
      </c>
      <c r="L1987" s="17">
        <v>0</v>
      </c>
      <c r="M1987" s="17">
        <v>0</v>
      </c>
      <c r="N1987" s="17">
        <v>0</v>
      </c>
      <c r="O1987" s="17">
        <v>0</v>
      </c>
      <c r="P1987" s="17">
        <v>0</v>
      </c>
      <c r="Q1987" s="17">
        <v>0</v>
      </c>
      <c r="R1987" s="17">
        <v>0</v>
      </c>
      <c r="S1987" s="17">
        <v>0</v>
      </c>
      <c r="T1987" s="17">
        <v>0</v>
      </c>
      <c r="U1987" s="17">
        <v>0</v>
      </c>
      <c r="V1987" s="17">
        <v>0</v>
      </c>
      <c r="W1987" s="17">
        <v>0</v>
      </c>
      <c r="X1987" s="17">
        <v>0</v>
      </c>
      <c r="Y1987" s="17">
        <v>0</v>
      </c>
      <c r="Z1987" s="17">
        <v>0</v>
      </c>
      <c r="AA1987" s="17">
        <v>0</v>
      </c>
      <c r="AB1987" s="17">
        <v>0</v>
      </c>
      <c r="AC1987" s="17">
        <v>0</v>
      </c>
      <c r="AD1987" s="17">
        <v>0</v>
      </c>
    </row>
    <row r="1988" spans="1:30" x14ac:dyDescent="0.25">
      <c r="A1988" t="s">
        <v>389</v>
      </c>
      <c r="B1988" t="s">
        <v>545</v>
      </c>
      <c r="C1988" t="s">
        <v>605</v>
      </c>
      <c r="D1988" t="str">
        <f>A1988&amp;VLOOKUP("key_separator", Keys!$B:$C, 2, FALSE)&amp;B1988&amp;VLOOKUP("key_separator", Keys!$B:$C, 2, FALSE)&amp;C1988</f>
        <v>NY|biofuel diesel|production</v>
      </c>
      <c r="E1988" s="17">
        <v>0</v>
      </c>
      <c r="F1988" s="17">
        <v>0</v>
      </c>
      <c r="G1988" s="17">
        <v>0</v>
      </c>
      <c r="H1988" s="17">
        <v>0</v>
      </c>
      <c r="I1988" s="17">
        <v>0</v>
      </c>
      <c r="J1988" s="17">
        <v>0</v>
      </c>
      <c r="K1988" s="17">
        <v>0</v>
      </c>
      <c r="L1988" s="17">
        <v>0</v>
      </c>
      <c r="M1988" s="17">
        <v>0</v>
      </c>
      <c r="N1988" s="17">
        <v>0</v>
      </c>
      <c r="O1988" s="17">
        <v>0</v>
      </c>
      <c r="P1988" s="17">
        <v>0</v>
      </c>
      <c r="Q1988" s="17">
        <v>0</v>
      </c>
      <c r="R1988" s="17">
        <v>0</v>
      </c>
      <c r="S1988" s="17">
        <v>0</v>
      </c>
      <c r="T1988" s="17">
        <v>0</v>
      </c>
      <c r="U1988" s="17">
        <v>0</v>
      </c>
      <c r="V1988" s="17">
        <v>0</v>
      </c>
      <c r="W1988" s="17">
        <v>0</v>
      </c>
      <c r="X1988" s="17">
        <v>0</v>
      </c>
      <c r="Y1988" s="17">
        <v>0</v>
      </c>
      <c r="Z1988" s="17">
        <v>0</v>
      </c>
      <c r="AA1988" s="17">
        <v>0</v>
      </c>
      <c r="AB1988" s="17">
        <v>0</v>
      </c>
      <c r="AC1988" s="17">
        <v>0</v>
      </c>
      <c r="AD1988" s="17">
        <v>0</v>
      </c>
    </row>
    <row r="1989" spans="1:30" x14ac:dyDescent="0.25">
      <c r="A1989" t="s">
        <v>389</v>
      </c>
      <c r="B1989" t="s">
        <v>545</v>
      </c>
      <c r="C1989" t="s">
        <v>608</v>
      </c>
      <c r="D1989" t="str">
        <f>A1989&amp;VLOOKUP("key_separator", Keys!$B:$C, 2, FALSE)&amp;B1989&amp;VLOOKUP("key_separator", Keys!$B:$C, 2, FALSE)&amp;C1989</f>
        <v>NY|biofuel diesel|imports</v>
      </c>
      <c r="E1989" s="17">
        <v>8730660000000</v>
      </c>
      <c r="F1989" s="17">
        <v>8868430000000</v>
      </c>
      <c r="G1989" s="17">
        <v>9012020000000</v>
      </c>
      <c r="H1989" s="17">
        <v>9131800000000</v>
      </c>
      <c r="I1989" s="17">
        <v>9225570000000</v>
      </c>
      <c r="J1989" s="17">
        <v>9324550000000</v>
      </c>
      <c r="K1989" s="17">
        <v>9319990000000</v>
      </c>
      <c r="L1989" s="17">
        <v>9297800000000</v>
      </c>
      <c r="M1989" s="17">
        <v>9251590000000</v>
      </c>
      <c r="N1989" s="17">
        <v>9205720000000</v>
      </c>
      <c r="O1989" s="17">
        <v>9151680000000</v>
      </c>
      <c r="P1989" s="17">
        <v>9084390000000</v>
      </c>
      <c r="Q1989" s="17">
        <v>8980710000000</v>
      </c>
      <c r="R1989" s="17">
        <v>8862800000000</v>
      </c>
      <c r="S1989" s="17">
        <v>8738270000000</v>
      </c>
      <c r="T1989" s="17">
        <v>8632380000000</v>
      </c>
      <c r="U1989" s="17">
        <v>8518670000000</v>
      </c>
      <c r="V1989" s="17">
        <v>8373030000000</v>
      </c>
      <c r="W1989" s="17">
        <v>8221510000000</v>
      </c>
      <c r="X1989" s="17">
        <v>8076590000000</v>
      </c>
      <c r="Y1989" s="17">
        <v>7978440000000</v>
      </c>
      <c r="Z1989" s="17">
        <v>7866690000000</v>
      </c>
      <c r="AA1989" s="17">
        <v>7762830000000</v>
      </c>
      <c r="AB1989" s="17">
        <v>7654220000000</v>
      </c>
      <c r="AC1989" s="17">
        <v>7550990000000</v>
      </c>
      <c r="AD1989" s="17">
        <v>7452830000000</v>
      </c>
    </row>
    <row r="1990" spans="1:30" x14ac:dyDescent="0.25">
      <c r="A1990" t="s">
        <v>389</v>
      </c>
      <c r="B1990" t="s">
        <v>545</v>
      </c>
      <c r="C1990" t="s">
        <v>610</v>
      </c>
      <c r="D1990" t="str">
        <f>A1990&amp;VLOOKUP("key_separator", Keys!$B:$C, 2, FALSE)&amp;B1990&amp;VLOOKUP("key_separator", Keys!$B:$C, 2, FALSE)&amp;C1990</f>
        <v>NY|biofuel diesel|exports</v>
      </c>
      <c r="E1990" s="17">
        <v>0</v>
      </c>
      <c r="F1990" s="17">
        <v>0</v>
      </c>
      <c r="G1990" s="17">
        <v>0</v>
      </c>
      <c r="H1990" s="17">
        <v>0</v>
      </c>
      <c r="I1990" s="17">
        <v>0</v>
      </c>
      <c r="J1990" s="17">
        <v>0</v>
      </c>
      <c r="K1990" s="17">
        <v>0</v>
      </c>
      <c r="L1990" s="17">
        <v>0</v>
      </c>
      <c r="M1990" s="17">
        <v>0</v>
      </c>
      <c r="N1990" s="17">
        <v>0</v>
      </c>
      <c r="O1990" s="17">
        <v>0</v>
      </c>
      <c r="P1990" s="17">
        <v>0</v>
      </c>
      <c r="Q1990" s="17">
        <v>0</v>
      </c>
      <c r="R1990" s="17">
        <v>0</v>
      </c>
      <c r="S1990" s="17">
        <v>0</v>
      </c>
      <c r="T1990" s="17">
        <v>0</v>
      </c>
      <c r="U1990" s="17">
        <v>0</v>
      </c>
      <c r="V1990" s="17">
        <v>0</v>
      </c>
      <c r="W1990" s="17">
        <v>0</v>
      </c>
      <c r="X1990" s="17">
        <v>0</v>
      </c>
      <c r="Y1990" s="17">
        <v>0</v>
      </c>
      <c r="Z1990" s="17">
        <v>0</v>
      </c>
      <c r="AA1990" s="17">
        <v>0</v>
      </c>
      <c r="AB1990" s="17">
        <v>0</v>
      </c>
      <c r="AC1990" s="17">
        <v>0</v>
      </c>
      <c r="AD1990" s="17">
        <v>0</v>
      </c>
    </row>
    <row r="1991" spans="1:30" x14ac:dyDescent="0.25">
      <c r="A1991" t="s">
        <v>389</v>
      </c>
      <c r="B1991" t="s">
        <v>6618</v>
      </c>
      <c r="C1991" t="s">
        <v>605</v>
      </c>
      <c r="D1991" t="str">
        <f>A1991&amp;VLOOKUP("key_separator", Keys!$B:$C, 2, FALSE)&amp;B1991&amp;VLOOKUP("key_separator", Keys!$B:$C, 2, FALSE)&amp;C1991</f>
        <v>NY|jet fuel or kerosene|production</v>
      </c>
      <c r="E1991" s="17">
        <v>0</v>
      </c>
      <c r="F1991" s="17">
        <v>0</v>
      </c>
      <c r="G1991" s="17">
        <v>0</v>
      </c>
      <c r="H1991" s="17">
        <v>0</v>
      </c>
      <c r="I1991" s="17">
        <v>0</v>
      </c>
      <c r="J1991" s="17">
        <v>0</v>
      </c>
      <c r="K1991" s="17">
        <v>0</v>
      </c>
      <c r="L1991" s="17">
        <v>0</v>
      </c>
      <c r="M1991" s="17">
        <v>0</v>
      </c>
      <c r="N1991" s="17">
        <v>0</v>
      </c>
      <c r="O1991" s="17">
        <v>0</v>
      </c>
      <c r="P1991" s="17">
        <v>0</v>
      </c>
      <c r="Q1991" s="17">
        <v>0</v>
      </c>
      <c r="R1991" s="17">
        <v>0</v>
      </c>
      <c r="S1991" s="17">
        <v>0</v>
      </c>
      <c r="T1991" s="17">
        <v>0</v>
      </c>
      <c r="U1991" s="17">
        <v>0</v>
      </c>
      <c r="V1991" s="17">
        <v>0</v>
      </c>
      <c r="W1991" s="17">
        <v>0</v>
      </c>
      <c r="X1991" s="17">
        <v>0</v>
      </c>
      <c r="Y1991" s="17">
        <v>0</v>
      </c>
      <c r="Z1991" s="17">
        <v>0</v>
      </c>
      <c r="AA1991" s="17">
        <v>0</v>
      </c>
      <c r="AB1991" s="17">
        <v>0</v>
      </c>
      <c r="AC1991" s="17">
        <v>0</v>
      </c>
      <c r="AD1991" s="17">
        <v>0</v>
      </c>
    </row>
    <row r="1992" spans="1:30" x14ac:dyDescent="0.25">
      <c r="A1992" t="s">
        <v>389</v>
      </c>
      <c r="B1992" t="s">
        <v>6618</v>
      </c>
      <c r="C1992" t="s">
        <v>608</v>
      </c>
      <c r="D1992" t="str">
        <f>A1992&amp;VLOOKUP("key_separator", Keys!$B:$C, 2, FALSE)&amp;B1992&amp;VLOOKUP("key_separator", Keys!$B:$C, 2, FALSE)&amp;C1992</f>
        <v>NY|jet fuel or kerosene|imports</v>
      </c>
      <c r="E1992" s="17">
        <v>274282000000000</v>
      </c>
      <c r="F1992" s="17">
        <v>280638000000000</v>
      </c>
      <c r="G1992" s="17">
        <v>283753000000000</v>
      </c>
      <c r="H1992" s="17">
        <v>284070000000000</v>
      </c>
      <c r="I1992" s="17">
        <v>285664000000000</v>
      </c>
      <c r="J1992" s="17">
        <v>288369000000000</v>
      </c>
      <c r="K1992" s="17">
        <v>288795000000000</v>
      </c>
      <c r="L1992" s="17">
        <v>290514000000000</v>
      </c>
      <c r="M1992" s="17">
        <v>292559000000000</v>
      </c>
      <c r="N1992" s="17">
        <v>295175000000000</v>
      </c>
      <c r="O1992" s="17">
        <v>298360000000000</v>
      </c>
      <c r="P1992" s="17">
        <v>299878000000000</v>
      </c>
      <c r="Q1992" s="17">
        <v>301435000000000</v>
      </c>
      <c r="R1992" s="17">
        <v>302923000000000</v>
      </c>
      <c r="S1992" s="17">
        <v>304138000000000</v>
      </c>
      <c r="T1992" s="17">
        <v>305544000000000</v>
      </c>
      <c r="U1992" s="17">
        <v>306510000000000</v>
      </c>
      <c r="V1992" s="17">
        <v>307722000000000</v>
      </c>
      <c r="W1992" s="17">
        <v>309200000000000</v>
      </c>
      <c r="X1992" s="17">
        <v>310642000000000</v>
      </c>
      <c r="Y1992" s="17">
        <v>312092000000000</v>
      </c>
      <c r="Z1992" s="17">
        <v>313296000000000</v>
      </c>
      <c r="AA1992" s="17">
        <v>313779000000000</v>
      </c>
      <c r="AB1992" s="17">
        <v>314218000000000</v>
      </c>
      <c r="AC1992" s="17">
        <v>314962000000000</v>
      </c>
      <c r="AD1992" s="17">
        <v>315683000000000</v>
      </c>
    </row>
    <row r="1993" spans="1:30" x14ac:dyDescent="0.25">
      <c r="A1993" t="s">
        <v>389</v>
      </c>
      <c r="B1993" t="s">
        <v>6618</v>
      </c>
      <c r="C1993" t="s">
        <v>610</v>
      </c>
      <c r="D1993" t="str">
        <f>A1993&amp;VLOOKUP("key_separator", Keys!$B:$C, 2, FALSE)&amp;B1993&amp;VLOOKUP("key_separator", Keys!$B:$C, 2, FALSE)&amp;C1993</f>
        <v>NY|jet fuel or kerosene|exports</v>
      </c>
      <c r="E1993" s="17">
        <v>4614930000000</v>
      </c>
      <c r="F1993" s="17">
        <v>4503070000000</v>
      </c>
      <c r="G1993" s="17">
        <v>4532650000000</v>
      </c>
      <c r="H1993" s="17">
        <v>4570920000000</v>
      </c>
      <c r="I1993" s="17">
        <v>4609280000000</v>
      </c>
      <c r="J1993" s="17">
        <v>4635620000000</v>
      </c>
      <c r="K1993" s="17">
        <v>4629660000000</v>
      </c>
      <c r="L1993" s="17">
        <v>4670710000000</v>
      </c>
      <c r="M1993" s="17">
        <v>4657030000000</v>
      </c>
      <c r="N1993" s="17">
        <v>4636090000000</v>
      </c>
      <c r="O1993" s="17">
        <v>4645920000000</v>
      </c>
      <c r="P1993" s="17">
        <v>4630960000000</v>
      </c>
      <c r="Q1993" s="17">
        <v>4633780000000</v>
      </c>
      <c r="R1993" s="17">
        <v>4659750000000</v>
      </c>
      <c r="S1993" s="17">
        <v>4630770000000</v>
      </c>
      <c r="T1993" s="17">
        <v>4669900000000</v>
      </c>
      <c r="U1993" s="17">
        <v>4684550000000</v>
      </c>
      <c r="V1993" s="17">
        <v>4699780000000</v>
      </c>
      <c r="W1993" s="17">
        <v>4700470000000</v>
      </c>
      <c r="X1993" s="17">
        <v>4694530000000</v>
      </c>
      <c r="Y1993" s="17">
        <v>4686280000000</v>
      </c>
      <c r="Z1993" s="17">
        <v>4651060000000</v>
      </c>
      <c r="AA1993" s="17">
        <v>4669910000000</v>
      </c>
      <c r="AB1993" s="17">
        <v>4660200000000</v>
      </c>
      <c r="AC1993" s="17">
        <v>4674880000000</v>
      </c>
      <c r="AD1993" s="17">
        <v>4652350000000</v>
      </c>
    </row>
    <row r="1994" spans="1:30" x14ac:dyDescent="0.25">
      <c r="A1994" t="s">
        <v>389</v>
      </c>
      <c r="B1994" t="s">
        <v>6633</v>
      </c>
      <c r="C1994" t="s">
        <v>605</v>
      </c>
      <c r="D1994" t="str">
        <f>A1994&amp;VLOOKUP("key_separator", Keys!$B:$C, 2, FALSE)&amp;B1994&amp;VLOOKUP("key_separator", Keys!$B:$C, 2, FALSE)&amp;C1994</f>
        <v>NY|heat|production</v>
      </c>
      <c r="E1994" s="17">
        <v>0</v>
      </c>
      <c r="F1994" s="17">
        <v>0</v>
      </c>
      <c r="G1994" s="17">
        <v>0</v>
      </c>
      <c r="H1994" s="17">
        <v>0</v>
      </c>
      <c r="I1994" s="17">
        <v>0</v>
      </c>
      <c r="J1994" s="17">
        <v>0</v>
      </c>
      <c r="K1994" s="17">
        <v>0</v>
      </c>
      <c r="L1994" s="17">
        <v>0</v>
      </c>
      <c r="M1994" s="17">
        <v>0</v>
      </c>
      <c r="N1994" s="17">
        <v>0</v>
      </c>
      <c r="O1994" s="17">
        <v>0</v>
      </c>
      <c r="P1994" s="17">
        <v>0</v>
      </c>
      <c r="Q1994" s="17">
        <v>0</v>
      </c>
      <c r="R1994" s="17">
        <v>0</v>
      </c>
      <c r="S1994" s="17">
        <v>0</v>
      </c>
      <c r="T1994" s="17">
        <v>0</v>
      </c>
      <c r="U1994" s="17">
        <v>0</v>
      </c>
      <c r="V1994" s="17">
        <v>0</v>
      </c>
      <c r="W1994" s="17">
        <v>0</v>
      </c>
      <c r="X1994" s="17">
        <v>0</v>
      </c>
      <c r="Y1994" s="17">
        <v>0</v>
      </c>
      <c r="Z1994" s="17">
        <v>0</v>
      </c>
      <c r="AA1994" s="17">
        <v>0</v>
      </c>
      <c r="AB1994" s="17">
        <v>0</v>
      </c>
      <c r="AC1994" s="17">
        <v>0</v>
      </c>
      <c r="AD1994" s="17">
        <v>0</v>
      </c>
    </row>
    <row r="1995" spans="1:30" x14ac:dyDescent="0.25">
      <c r="A1995" t="s">
        <v>389</v>
      </c>
      <c r="B1995" t="s">
        <v>6633</v>
      </c>
      <c r="C1995" t="s">
        <v>608</v>
      </c>
      <c r="D1995" t="str">
        <f>A1995&amp;VLOOKUP("key_separator", Keys!$B:$C, 2, FALSE)&amp;B1995&amp;VLOOKUP("key_separator", Keys!$B:$C, 2, FALSE)&amp;C1995</f>
        <v>NY|heat|imports</v>
      </c>
      <c r="E1995" s="17">
        <v>0</v>
      </c>
      <c r="F1995" s="17">
        <v>0</v>
      </c>
      <c r="G1995" s="17">
        <v>0</v>
      </c>
      <c r="H1995" s="17">
        <v>0</v>
      </c>
      <c r="I1995" s="17">
        <v>0</v>
      </c>
      <c r="J1995" s="17">
        <v>0</v>
      </c>
      <c r="K1995" s="17">
        <v>0</v>
      </c>
      <c r="L1995" s="17">
        <v>0</v>
      </c>
      <c r="M1995" s="17">
        <v>0</v>
      </c>
      <c r="N1995" s="17">
        <v>0</v>
      </c>
      <c r="O1995" s="17">
        <v>0</v>
      </c>
      <c r="P1995" s="17">
        <v>0</v>
      </c>
      <c r="Q1995" s="17">
        <v>0</v>
      </c>
      <c r="R1995" s="17">
        <v>0</v>
      </c>
      <c r="S1995" s="17">
        <v>0</v>
      </c>
      <c r="T1995" s="17">
        <v>0</v>
      </c>
      <c r="U1995" s="17">
        <v>0</v>
      </c>
      <c r="V1995" s="17">
        <v>0</v>
      </c>
      <c r="W1995" s="17">
        <v>0</v>
      </c>
      <c r="X1995" s="17">
        <v>0</v>
      </c>
      <c r="Y1995" s="17">
        <v>0</v>
      </c>
      <c r="Z1995" s="17">
        <v>0</v>
      </c>
      <c r="AA1995" s="17">
        <v>0</v>
      </c>
      <c r="AB1995" s="17">
        <v>0</v>
      </c>
      <c r="AC1995" s="17">
        <v>0</v>
      </c>
      <c r="AD1995" s="17">
        <v>0</v>
      </c>
    </row>
    <row r="1996" spans="1:30" x14ac:dyDescent="0.25">
      <c r="A1996" t="s">
        <v>389</v>
      </c>
      <c r="B1996" t="s">
        <v>6633</v>
      </c>
      <c r="C1996" t="s">
        <v>610</v>
      </c>
      <c r="D1996" t="str">
        <f>A1996&amp;VLOOKUP("key_separator", Keys!$B:$C, 2, FALSE)&amp;B1996&amp;VLOOKUP("key_separator", Keys!$B:$C, 2, FALSE)&amp;C1996</f>
        <v>NY|heat|exports</v>
      </c>
      <c r="E1996" s="17">
        <v>0</v>
      </c>
      <c r="F1996" s="17">
        <v>0</v>
      </c>
      <c r="G1996" s="17">
        <v>0</v>
      </c>
      <c r="H1996" s="17">
        <v>0</v>
      </c>
      <c r="I1996" s="17">
        <v>0</v>
      </c>
      <c r="J1996" s="17">
        <v>0</v>
      </c>
      <c r="K1996" s="17">
        <v>0</v>
      </c>
      <c r="L1996" s="17">
        <v>0</v>
      </c>
      <c r="M1996" s="17">
        <v>0</v>
      </c>
      <c r="N1996" s="17">
        <v>0</v>
      </c>
      <c r="O1996" s="17">
        <v>0</v>
      </c>
      <c r="P1996" s="17">
        <v>0</v>
      </c>
      <c r="Q1996" s="17">
        <v>0</v>
      </c>
      <c r="R1996" s="17">
        <v>0</v>
      </c>
      <c r="S1996" s="17">
        <v>0</v>
      </c>
      <c r="T1996" s="17">
        <v>0</v>
      </c>
      <c r="U1996" s="17">
        <v>0</v>
      </c>
      <c r="V1996" s="17">
        <v>0</v>
      </c>
      <c r="W1996" s="17">
        <v>0</v>
      </c>
      <c r="X1996" s="17">
        <v>0</v>
      </c>
      <c r="Y1996" s="17">
        <v>0</v>
      </c>
      <c r="Z1996" s="17">
        <v>0</v>
      </c>
      <c r="AA1996" s="17">
        <v>0</v>
      </c>
      <c r="AB1996" s="17">
        <v>0</v>
      </c>
      <c r="AC1996" s="17">
        <v>0</v>
      </c>
      <c r="AD1996" s="17">
        <v>0</v>
      </c>
    </row>
    <row r="1997" spans="1:30" x14ac:dyDescent="0.25">
      <c r="A1997" t="s">
        <v>389</v>
      </c>
      <c r="B1997" t="s">
        <v>6634</v>
      </c>
      <c r="C1997" t="s">
        <v>605</v>
      </c>
      <c r="D1997" t="str">
        <f>A1997&amp;VLOOKUP("key_separator", Keys!$B:$C, 2, FALSE)&amp;B1997&amp;VLOOKUP("key_separator", Keys!$B:$C, 2, FALSE)&amp;C1997</f>
        <v>NY|geothermal|production</v>
      </c>
      <c r="E1997" s="17">
        <v>0</v>
      </c>
      <c r="F1997" s="17">
        <v>0</v>
      </c>
      <c r="G1997" s="17">
        <v>0</v>
      </c>
      <c r="H1997" s="17">
        <v>0</v>
      </c>
      <c r="I1997" s="17">
        <v>0</v>
      </c>
      <c r="J1997" s="17">
        <v>0</v>
      </c>
      <c r="K1997" s="17">
        <v>0</v>
      </c>
      <c r="L1997" s="17">
        <v>0</v>
      </c>
      <c r="M1997" s="17">
        <v>0</v>
      </c>
      <c r="N1997" s="17">
        <v>0</v>
      </c>
      <c r="O1997" s="17">
        <v>0</v>
      </c>
      <c r="P1997" s="17">
        <v>0</v>
      </c>
      <c r="Q1997" s="17">
        <v>0</v>
      </c>
      <c r="R1997" s="17">
        <v>0</v>
      </c>
      <c r="S1997" s="17">
        <v>0</v>
      </c>
      <c r="T1997" s="17">
        <v>0</v>
      </c>
      <c r="U1997" s="17">
        <v>0</v>
      </c>
      <c r="V1997" s="17">
        <v>0</v>
      </c>
      <c r="W1997" s="17">
        <v>0</v>
      </c>
      <c r="X1997" s="17">
        <v>0</v>
      </c>
      <c r="Y1997" s="17">
        <v>0</v>
      </c>
      <c r="Z1997" s="17">
        <v>0</v>
      </c>
      <c r="AA1997" s="17">
        <v>0</v>
      </c>
      <c r="AB1997" s="17">
        <v>0</v>
      </c>
      <c r="AC1997" s="17">
        <v>0</v>
      </c>
      <c r="AD1997" s="17">
        <v>0</v>
      </c>
    </row>
    <row r="1998" spans="1:30" x14ac:dyDescent="0.25">
      <c r="A1998" t="s">
        <v>389</v>
      </c>
      <c r="B1998" t="s">
        <v>6634</v>
      </c>
      <c r="C1998" t="s">
        <v>608</v>
      </c>
      <c r="D1998" t="str">
        <f>A1998&amp;VLOOKUP("key_separator", Keys!$B:$C, 2, FALSE)&amp;B1998&amp;VLOOKUP("key_separator", Keys!$B:$C, 2, FALSE)&amp;C1998</f>
        <v>NY|geothermal|imports</v>
      </c>
      <c r="E1998" s="17">
        <v>0</v>
      </c>
      <c r="F1998" s="17">
        <v>0</v>
      </c>
      <c r="G1998" s="17">
        <v>0</v>
      </c>
      <c r="H1998" s="17">
        <v>0</v>
      </c>
      <c r="I1998" s="17">
        <v>0</v>
      </c>
      <c r="J1998" s="17">
        <v>0</v>
      </c>
      <c r="K1998" s="17">
        <v>0</v>
      </c>
      <c r="L1998" s="17">
        <v>0</v>
      </c>
      <c r="M1998" s="17">
        <v>0</v>
      </c>
      <c r="N1998" s="17">
        <v>0</v>
      </c>
      <c r="O1998" s="17">
        <v>0</v>
      </c>
      <c r="P1998" s="17">
        <v>0</v>
      </c>
      <c r="Q1998" s="17">
        <v>0</v>
      </c>
      <c r="R1998" s="17">
        <v>0</v>
      </c>
      <c r="S1998" s="17">
        <v>0</v>
      </c>
      <c r="T1998" s="17">
        <v>0</v>
      </c>
      <c r="U1998" s="17">
        <v>0</v>
      </c>
      <c r="V1998" s="17">
        <v>0</v>
      </c>
      <c r="W1998" s="17">
        <v>0</v>
      </c>
      <c r="X1998" s="17">
        <v>0</v>
      </c>
      <c r="Y1998" s="17">
        <v>0</v>
      </c>
      <c r="Z1998" s="17">
        <v>0</v>
      </c>
      <c r="AA1998" s="17">
        <v>0</v>
      </c>
      <c r="AB1998" s="17">
        <v>0</v>
      </c>
      <c r="AC1998" s="17">
        <v>0</v>
      </c>
      <c r="AD1998" s="17">
        <v>0</v>
      </c>
    </row>
    <row r="1999" spans="1:30" x14ac:dyDescent="0.25">
      <c r="A1999" t="s">
        <v>389</v>
      </c>
      <c r="B1999" t="s">
        <v>6634</v>
      </c>
      <c r="C1999" t="s">
        <v>610</v>
      </c>
      <c r="D1999" t="str">
        <f>A1999&amp;VLOOKUP("key_separator", Keys!$B:$C, 2, FALSE)&amp;B1999&amp;VLOOKUP("key_separator", Keys!$B:$C, 2, FALSE)&amp;C1999</f>
        <v>NY|geothermal|exports</v>
      </c>
      <c r="E1999" s="17">
        <v>0</v>
      </c>
      <c r="F1999" s="17">
        <v>0</v>
      </c>
      <c r="G1999" s="17">
        <v>0</v>
      </c>
      <c r="H1999" s="17">
        <v>0</v>
      </c>
      <c r="I1999" s="17">
        <v>0</v>
      </c>
      <c r="J1999" s="17">
        <v>0</v>
      </c>
      <c r="K1999" s="17">
        <v>0</v>
      </c>
      <c r="L1999" s="17">
        <v>0</v>
      </c>
      <c r="M1999" s="17">
        <v>0</v>
      </c>
      <c r="N1999" s="17">
        <v>0</v>
      </c>
      <c r="O1999" s="17">
        <v>0</v>
      </c>
      <c r="P1999" s="17">
        <v>0</v>
      </c>
      <c r="Q1999" s="17">
        <v>0</v>
      </c>
      <c r="R1999" s="17">
        <v>0</v>
      </c>
      <c r="S1999" s="17">
        <v>0</v>
      </c>
      <c r="T1999" s="17">
        <v>0</v>
      </c>
      <c r="U1999" s="17">
        <v>0</v>
      </c>
      <c r="V1999" s="17">
        <v>0</v>
      </c>
      <c r="W1999" s="17">
        <v>0</v>
      </c>
      <c r="X1999" s="17">
        <v>0</v>
      </c>
      <c r="Y1999" s="17">
        <v>0</v>
      </c>
      <c r="Z1999" s="17">
        <v>0</v>
      </c>
      <c r="AA1999" s="17">
        <v>0</v>
      </c>
      <c r="AB1999" s="17">
        <v>0</v>
      </c>
      <c r="AC1999" s="17">
        <v>0</v>
      </c>
      <c r="AD1999" s="17">
        <v>0</v>
      </c>
    </row>
    <row r="2000" spans="1:30" x14ac:dyDescent="0.25">
      <c r="A2000" t="s">
        <v>389</v>
      </c>
      <c r="B2000" t="s">
        <v>500</v>
      </c>
      <c r="C2000" t="s">
        <v>605</v>
      </c>
      <c r="D2000" t="str">
        <f>A2000&amp;VLOOKUP("key_separator", Keys!$B:$C, 2, FALSE)&amp;B2000&amp;VLOOKUP("key_separator", Keys!$B:$C, 2, FALSE)&amp;C2000</f>
        <v>NY|lignite|production</v>
      </c>
      <c r="E2000" s="17">
        <v>0</v>
      </c>
      <c r="F2000" s="17">
        <v>0</v>
      </c>
      <c r="G2000" s="17">
        <v>0</v>
      </c>
      <c r="H2000" s="17">
        <v>0</v>
      </c>
      <c r="I2000" s="17">
        <v>0</v>
      </c>
      <c r="J2000" s="17">
        <v>0</v>
      </c>
      <c r="K2000" s="17">
        <v>0</v>
      </c>
      <c r="L2000" s="17">
        <v>0</v>
      </c>
      <c r="M2000" s="17">
        <v>0</v>
      </c>
      <c r="N2000" s="17">
        <v>0</v>
      </c>
      <c r="O2000" s="17">
        <v>0</v>
      </c>
      <c r="P2000" s="17">
        <v>0</v>
      </c>
      <c r="Q2000" s="17">
        <v>0</v>
      </c>
      <c r="R2000" s="17">
        <v>0</v>
      </c>
      <c r="S2000" s="17">
        <v>0</v>
      </c>
      <c r="T2000" s="17">
        <v>0</v>
      </c>
      <c r="U2000" s="17">
        <v>0</v>
      </c>
      <c r="V2000" s="17">
        <v>0</v>
      </c>
      <c r="W2000" s="17">
        <v>0</v>
      </c>
      <c r="X2000" s="17">
        <v>0</v>
      </c>
      <c r="Y2000" s="17">
        <v>0</v>
      </c>
      <c r="Z2000" s="17">
        <v>0</v>
      </c>
      <c r="AA2000" s="17">
        <v>0</v>
      </c>
      <c r="AB2000" s="17">
        <v>0</v>
      </c>
      <c r="AC2000" s="17">
        <v>0</v>
      </c>
      <c r="AD2000" s="17">
        <v>0</v>
      </c>
    </row>
    <row r="2001" spans="1:30" x14ac:dyDescent="0.25">
      <c r="A2001" t="s">
        <v>389</v>
      </c>
      <c r="B2001" t="s">
        <v>500</v>
      </c>
      <c r="C2001" t="s">
        <v>608</v>
      </c>
      <c r="D2001" t="str">
        <f>A2001&amp;VLOOKUP("key_separator", Keys!$B:$C, 2, FALSE)&amp;B2001&amp;VLOOKUP("key_separator", Keys!$B:$C, 2, FALSE)&amp;C2001</f>
        <v>NY|lignite|imports</v>
      </c>
      <c r="E2001" s="17">
        <v>0</v>
      </c>
      <c r="F2001" s="17">
        <v>0</v>
      </c>
      <c r="G2001" s="17">
        <v>0</v>
      </c>
      <c r="H2001" s="17">
        <v>0</v>
      </c>
      <c r="I2001" s="17">
        <v>0</v>
      </c>
      <c r="J2001" s="17">
        <v>0</v>
      </c>
      <c r="K2001" s="17">
        <v>0</v>
      </c>
      <c r="L2001" s="17">
        <v>0</v>
      </c>
      <c r="M2001" s="17">
        <v>0</v>
      </c>
      <c r="N2001" s="17">
        <v>0</v>
      </c>
      <c r="O2001" s="17">
        <v>0</v>
      </c>
      <c r="P2001" s="17">
        <v>0</v>
      </c>
      <c r="Q2001" s="17">
        <v>0</v>
      </c>
      <c r="R2001" s="17">
        <v>0</v>
      </c>
      <c r="S2001" s="17">
        <v>0</v>
      </c>
      <c r="T2001" s="17">
        <v>0</v>
      </c>
      <c r="U2001" s="17">
        <v>0</v>
      </c>
      <c r="V2001" s="17">
        <v>0</v>
      </c>
      <c r="W2001" s="17">
        <v>0</v>
      </c>
      <c r="X2001" s="17">
        <v>0</v>
      </c>
      <c r="Y2001" s="17">
        <v>0</v>
      </c>
      <c r="Z2001" s="17">
        <v>0</v>
      </c>
      <c r="AA2001" s="17">
        <v>0</v>
      </c>
      <c r="AB2001" s="17">
        <v>0</v>
      </c>
      <c r="AC2001" s="17">
        <v>0</v>
      </c>
      <c r="AD2001" s="17">
        <v>0</v>
      </c>
    </row>
    <row r="2002" spans="1:30" x14ac:dyDescent="0.25">
      <c r="A2002" t="s">
        <v>389</v>
      </c>
      <c r="B2002" t="s">
        <v>500</v>
      </c>
      <c r="C2002" t="s">
        <v>610</v>
      </c>
      <c r="D2002" t="str">
        <f>A2002&amp;VLOOKUP("key_separator", Keys!$B:$C, 2, FALSE)&amp;B2002&amp;VLOOKUP("key_separator", Keys!$B:$C, 2, FALSE)&amp;C2002</f>
        <v>NY|lignite|exports</v>
      </c>
      <c r="E2002" s="17">
        <v>0</v>
      </c>
      <c r="F2002" s="17">
        <v>0</v>
      </c>
      <c r="G2002" s="17">
        <v>0</v>
      </c>
      <c r="H2002" s="17">
        <v>0</v>
      </c>
      <c r="I2002" s="17">
        <v>0</v>
      </c>
      <c r="J2002" s="17">
        <v>0</v>
      </c>
      <c r="K2002" s="17">
        <v>0</v>
      </c>
      <c r="L2002" s="17">
        <v>0</v>
      </c>
      <c r="M2002" s="17">
        <v>0</v>
      </c>
      <c r="N2002" s="17">
        <v>0</v>
      </c>
      <c r="O2002" s="17">
        <v>0</v>
      </c>
      <c r="P2002" s="17">
        <v>0</v>
      </c>
      <c r="Q2002" s="17">
        <v>0</v>
      </c>
      <c r="R2002" s="17">
        <v>0</v>
      </c>
      <c r="S2002" s="17">
        <v>0</v>
      </c>
      <c r="T2002" s="17">
        <v>0</v>
      </c>
      <c r="U2002" s="17">
        <v>0</v>
      </c>
      <c r="V2002" s="17">
        <v>0</v>
      </c>
      <c r="W2002" s="17">
        <v>0</v>
      </c>
      <c r="X2002" s="17">
        <v>0</v>
      </c>
      <c r="Y2002" s="17">
        <v>0</v>
      </c>
      <c r="Z2002" s="17">
        <v>0</v>
      </c>
      <c r="AA2002" s="17">
        <v>0</v>
      </c>
      <c r="AB2002" s="17">
        <v>0</v>
      </c>
      <c r="AC2002" s="17">
        <v>0</v>
      </c>
      <c r="AD2002" s="17">
        <v>0</v>
      </c>
    </row>
    <row r="2003" spans="1:30" x14ac:dyDescent="0.25">
      <c r="A2003" t="s">
        <v>389</v>
      </c>
      <c r="B2003" t="s">
        <v>539</v>
      </c>
      <c r="C2003" t="s">
        <v>605</v>
      </c>
      <c r="D2003" t="str">
        <f>A2003&amp;VLOOKUP("key_separator", Keys!$B:$C, 2, FALSE)&amp;B2003&amp;VLOOKUP("key_separator", Keys!$B:$C, 2, FALSE)&amp;C2003</f>
        <v>NY|crude oil|production</v>
      </c>
      <c r="E2003" s="17">
        <v>1194800000000</v>
      </c>
      <c r="F2003" s="17">
        <v>1085720000000</v>
      </c>
      <c r="G2003" s="17">
        <v>1275710000000</v>
      </c>
      <c r="H2003" s="17">
        <v>1289510000000</v>
      </c>
      <c r="I2003" s="17">
        <v>1314240000000</v>
      </c>
      <c r="J2003" s="17">
        <v>1584400000000</v>
      </c>
      <c r="K2003" s="17">
        <v>2000360000000</v>
      </c>
      <c r="L2003" s="17">
        <v>2112950000000</v>
      </c>
      <c r="M2003" s="17">
        <v>2144330000000</v>
      </c>
      <c r="N2003" s="17">
        <v>2135870000000</v>
      </c>
      <c r="O2003" s="17">
        <v>2176770000000</v>
      </c>
      <c r="P2003" s="17">
        <v>2239670000000</v>
      </c>
      <c r="Q2003" s="17">
        <v>2329850000000</v>
      </c>
      <c r="R2003" s="17">
        <v>2443530000000</v>
      </c>
      <c r="S2003" s="17">
        <v>2529650000000</v>
      </c>
      <c r="T2003" s="17">
        <v>2615760000000</v>
      </c>
      <c r="U2003" s="17">
        <v>2714450000000</v>
      </c>
      <c r="V2003" s="17">
        <v>2722560000000</v>
      </c>
      <c r="W2003" s="17">
        <v>2736700000000</v>
      </c>
      <c r="X2003" s="17">
        <v>2742860000000</v>
      </c>
      <c r="Y2003" s="17">
        <v>2732900000000</v>
      </c>
      <c r="Z2003" s="17">
        <v>2771590000000</v>
      </c>
      <c r="AA2003" s="17">
        <v>2844150000000</v>
      </c>
      <c r="AB2003" s="17">
        <v>2974760000000</v>
      </c>
      <c r="AC2003" s="17">
        <v>3066860000000</v>
      </c>
      <c r="AD2003" s="17">
        <v>3141200000000</v>
      </c>
    </row>
    <row r="2004" spans="1:30" x14ac:dyDescent="0.25">
      <c r="A2004" t="s">
        <v>389</v>
      </c>
      <c r="B2004" t="s">
        <v>539</v>
      </c>
      <c r="C2004" t="s">
        <v>608</v>
      </c>
      <c r="D2004" t="str">
        <f>A2004&amp;VLOOKUP("key_separator", Keys!$B:$C, 2, FALSE)&amp;B2004&amp;VLOOKUP("key_separator", Keys!$B:$C, 2, FALSE)&amp;C2004</f>
        <v>NY|crude oil|imports</v>
      </c>
      <c r="E2004" s="17">
        <v>9428200000000</v>
      </c>
      <c r="F2004" s="17">
        <v>9537280000000</v>
      </c>
      <c r="G2004" s="17">
        <v>9347290000000</v>
      </c>
      <c r="H2004" s="17">
        <v>9333490000000</v>
      </c>
      <c r="I2004" s="17">
        <v>9308760000000</v>
      </c>
      <c r="J2004" s="17">
        <v>9038600000000</v>
      </c>
      <c r="K2004" s="17">
        <v>8622640000000</v>
      </c>
      <c r="L2004" s="17">
        <v>8510050000000</v>
      </c>
      <c r="M2004" s="17">
        <v>8478670000000</v>
      </c>
      <c r="N2004" s="17">
        <v>8487130000000</v>
      </c>
      <c r="O2004" s="17">
        <v>8446230000000</v>
      </c>
      <c r="P2004" s="17">
        <v>8383330000000</v>
      </c>
      <c r="Q2004" s="17">
        <v>8293150000000</v>
      </c>
      <c r="R2004" s="17">
        <v>8179470000000</v>
      </c>
      <c r="S2004" s="17">
        <v>8093350000000</v>
      </c>
      <c r="T2004" s="17">
        <v>8007240000000</v>
      </c>
      <c r="U2004" s="17">
        <v>7908550000000</v>
      </c>
      <c r="V2004" s="17">
        <v>7900440000000</v>
      </c>
      <c r="W2004" s="17">
        <v>7886300000000</v>
      </c>
      <c r="X2004" s="17">
        <v>7880140000000</v>
      </c>
      <c r="Y2004" s="17">
        <v>7890100000000</v>
      </c>
      <c r="Z2004" s="17">
        <v>7851410000000</v>
      </c>
      <c r="AA2004" s="17">
        <v>7778850000000</v>
      </c>
      <c r="AB2004" s="17">
        <v>7648240000000</v>
      </c>
      <c r="AC2004" s="17">
        <v>7556140000000</v>
      </c>
      <c r="AD2004" s="17">
        <v>7481800000000</v>
      </c>
    </row>
    <row r="2005" spans="1:30" x14ac:dyDescent="0.25">
      <c r="A2005" t="s">
        <v>389</v>
      </c>
      <c r="B2005" t="s">
        <v>539</v>
      </c>
      <c r="C2005" t="s">
        <v>610</v>
      </c>
      <c r="D2005" t="str">
        <f>A2005&amp;VLOOKUP("key_separator", Keys!$B:$C, 2, FALSE)&amp;B2005&amp;VLOOKUP("key_separator", Keys!$B:$C, 2, FALSE)&amp;C2005</f>
        <v>NY|crude oil|exports</v>
      </c>
      <c r="E2005" s="17">
        <v>0</v>
      </c>
      <c r="F2005" s="17">
        <v>0</v>
      </c>
      <c r="G2005" s="17">
        <v>0</v>
      </c>
      <c r="H2005" s="17">
        <v>0</v>
      </c>
      <c r="I2005" s="17">
        <v>0</v>
      </c>
      <c r="J2005" s="17">
        <v>0</v>
      </c>
      <c r="K2005" s="17">
        <v>0</v>
      </c>
      <c r="L2005" s="17">
        <v>0</v>
      </c>
      <c r="M2005" s="17">
        <v>0</v>
      </c>
      <c r="N2005" s="17">
        <v>0</v>
      </c>
      <c r="O2005" s="17">
        <v>0</v>
      </c>
      <c r="P2005" s="17">
        <v>0</v>
      </c>
      <c r="Q2005" s="17">
        <v>0</v>
      </c>
      <c r="R2005" s="17">
        <v>0</v>
      </c>
      <c r="S2005" s="17">
        <v>0</v>
      </c>
      <c r="T2005" s="17">
        <v>0</v>
      </c>
      <c r="U2005" s="17">
        <v>0</v>
      </c>
      <c r="V2005" s="17">
        <v>0</v>
      </c>
      <c r="W2005" s="17">
        <v>0</v>
      </c>
      <c r="X2005" s="17">
        <v>0</v>
      </c>
      <c r="Y2005" s="17">
        <v>0</v>
      </c>
      <c r="Z2005" s="17">
        <v>0</v>
      </c>
      <c r="AA2005" s="17">
        <v>0</v>
      </c>
      <c r="AB2005" s="17">
        <v>0</v>
      </c>
      <c r="AC2005" s="17">
        <v>0</v>
      </c>
      <c r="AD2005" s="17">
        <v>0</v>
      </c>
    </row>
    <row r="2006" spans="1:30" x14ac:dyDescent="0.25">
      <c r="A2006" t="s">
        <v>389</v>
      </c>
      <c r="B2006" t="s">
        <v>6635</v>
      </c>
      <c r="C2006" t="s">
        <v>605</v>
      </c>
      <c r="D2006" t="str">
        <f>A2006&amp;VLOOKUP("key_separator", Keys!$B:$C, 2, FALSE)&amp;B2006&amp;VLOOKUP("key_separator", Keys!$B:$C, 2, FALSE)&amp;C2006</f>
        <v>NY|heavy or residual fuel oil|production</v>
      </c>
      <c r="E2006" s="17">
        <v>0</v>
      </c>
      <c r="F2006" s="17">
        <v>0</v>
      </c>
      <c r="G2006" s="17">
        <v>0</v>
      </c>
      <c r="H2006" s="17">
        <v>0</v>
      </c>
      <c r="I2006" s="17">
        <v>0</v>
      </c>
      <c r="J2006" s="17">
        <v>0</v>
      </c>
      <c r="K2006" s="17">
        <v>0</v>
      </c>
      <c r="L2006" s="17">
        <v>0</v>
      </c>
      <c r="M2006" s="17">
        <v>0</v>
      </c>
      <c r="N2006" s="17">
        <v>0</v>
      </c>
      <c r="O2006" s="17">
        <v>0</v>
      </c>
      <c r="P2006" s="17">
        <v>0</v>
      </c>
      <c r="Q2006" s="17">
        <v>0</v>
      </c>
      <c r="R2006" s="17">
        <v>0</v>
      </c>
      <c r="S2006" s="17">
        <v>0</v>
      </c>
      <c r="T2006" s="17">
        <v>0</v>
      </c>
      <c r="U2006" s="17">
        <v>0</v>
      </c>
      <c r="V2006" s="17">
        <v>0</v>
      </c>
      <c r="W2006" s="17">
        <v>0</v>
      </c>
      <c r="X2006" s="17">
        <v>0</v>
      </c>
      <c r="Y2006" s="17">
        <v>0</v>
      </c>
      <c r="Z2006" s="17">
        <v>0</v>
      </c>
      <c r="AA2006" s="17">
        <v>0</v>
      </c>
      <c r="AB2006" s="17">
        <v>0</v>
      </c>
      <c r="AC2006" s="17">
        <v>0</v>
      </c>
      <c r="AD2006" s="17">
        <v>0</v>
      </c>
    </row>
    <row r="2007" spans="1:30" x14ac:dyDescent="0.25">
      <c r="A2007" t="s">
        <v>389</v>
      </c>
      <c r="B2007" t="s">
        <v>6635</v>
      </c>
      <c r="C2007" t="s">
        <v>608</v>
      </c>
      <c r="D2007" t="str">
        <f>A2007&amp;VLOOKUP("key_separator", Keys!$B:$C, 2, FALSE)&amp;B2007&amp;VLOOKUP("key_separator", Keys!$B:$C, 2, FALSE)&amp;C2007</f>
        <v>NY|heavy or residual fuel oil|imports</v>
      </c>
      <c r="E2007" s="17">
        <v>57420000000000</v>
      </c>
      <c r="F2007" s="17">
        <v>57563400000000</v>
      </c>
      <c r="G2007" s="17">
        <v>57694100000000</v>
      </c>
      <c r="H2007" s="17">
        <v>57997000000000</v>
      </c>
      <c r="I2007" s="17">
        <v>58590500000000</v>
      </c>
      <c r="J2007" s="17">
        <v>59908400000000</v>
      </c>
      <c r="K2007" s="17">
        <v>60863700000000</v>
      </c>
      <c r="L2007" s="17">
        <v>61898600000000</v>
      </c>
      <c r="M2007" s="17">
        <v>62734600000000</v>
      </c>
      <c r="N2007" s="17">
        <v>63404600000000</v>
      </c>
      <c r="O2007" s="17">
        <v>64153700000000</v>
      </c>
      <c r="P2007" s="17">
        <v>64748700000000</v>
      </c>
      <c r="Q2007" s="17">
        <v>65203400000000</v>
      </c>
      <c r="R2007" s="17">
        <v>65582900000000</v>
      </c>
      <c r="S2007" s="17">
        <v>65855700000000</v>
      </c>
      <c r="T2007" s="17">
        <v>66066400000000</v>
      </c>
      <c r="U2007" s="17">
        <v>66168600000000</v>
      </c>
      <c r="V2007" s="17">
        <v>66416900000000</v>
      </c>
      <c r="W2007" s="17">
        <v>66582100000000</v>
      </c>
      <c r="X2007" s="17">
        <v>66772800000000</v>
      </c>
      <c r="Y2007" s="17">
        <v>67152000000000</v>
      </c>
      <c r="Z2007" s="17">
        <v>67549000000000</v>
      </c>
      <c r="AA2007" s="17">
        <v>67944500000000</v>
      </c>
      <c r="AB2007" s="17">
        <v>68314100000000</v>
      </c>
      <c r="AC2007" s="17">
        <v>68746000000000</v>
      </c>
      <c r="AD2007" s="17">
        <v>69245800000000</v>
      </c>
    </row>
    <row r="2008" spans="1:30" x14ac:dyDescent="0.25">
      <c r="A2008" t="s">
        <v>389</v>
      </c>
      <c r="B2008" t="s">
        <v>6635</v>
      </c>
      <c r="C2008" t="s">
        <v>610</v>
      </c>
      <c r="D2008" t="str">
        <f>A2008&amp;VLOOKUP("key_separator", Keys!$B:$C, 2, FALSE)&amp;B2008&amp;VLOOKUP("key_separator", Keys!$B:$C, 2, FALSE)&amp;C2008</f>
        <v>NY|heavy or residual fuel oil|exports</v>
      </c>
      <c r="E2008" s="17">
        <v>3327020000000</v>
      </c>
      <c r="F2008" s="17">
        <v>3246380000000</v>
      </c>
      <c r="G2008" s="17">
        <v>3267700000000</v>
      </c>
      <c r="H2008" s="17">
        <v>3295300000000</v>
      </c>
      <c r="I2008" s="17">
        <v>3322950000000</v>
      </c>
      <c r="J2008" s="17">
        <v>3341940000000</v>
      </c>
      <c r="K2008" s="17">
        <v>3337640000000</v>
      </c>
      <c r="L2008" s="17">
        <v>3367240000000</v>
      </c>
      <c r="M2008" s="17">
        <v>3357370000000</v>
      </c>
      <c r="N2008" s="17">
        <v>3342270000000</v>
      </c>
      <c r="O2008" s="17">
        <v>3349360000000</v>
      </c>
      <c r="P2008" s="17">
        <v>3338580000000</v>
      </c>
      <c r="Q2008" s="17">
        <v>3340610000000</v>
      </c>
      <c r="R2008" s="17">
        <v>3359340000000</v>
      </c>
      <c r="S2008" s="17">
        <v>3338450000000</v>
      </c>
      <c r="T2008" s="17">
        <v>3366650000000</v>
      </c>
      <c r="U2008" s="17">
        <v>3377210000000</v>
      </c>
      <c r="V2008" s="17">
        <v>3388190000000</v>
      </c>
      <c r="W2008" s="17">
        <v>3388690000000</v>
      </c>
      <c r="X2008" s="17">
        <v>3384400000000</v>
      </c>
      <c r="Y2008" s="17">
        <v>3378460000000</v>
      </c>
      <c r="Z2008" s="17">
        <v>3353070000000</v>
      </c>
      <c r="AA2008" s="17">
        <v>3366660000000</v>
      </c>
      <c r="AB2008" s="17">
        <v>3359660000000</v>
      </c>
      <c r="AC2008" s="17">
        <v>3370240000000</v>
      </c>
      <c r="AD2008" s="17">
        <v>3354000000000</v>
      </c>
    </row>
    <row r="2009" spans="1:30" x14ac:dyDescent="0.25">
      <c r="A2009" t="s">
        <v>389</v>
      </c>
      <c r="B2009" t="s">
        <v>6622</v>
      </c>
      <c r="C2009" t="s">
        <v>605</v>
      </c>
      <c r="D2009" t="str">
        <f>A2009&amp;VLOOKUP("key_separator", Keys!$B:$C, 2, FALSE)&amp;B2009&amp;VLOOKUP("key_separator", Keys!$B:$C, 2, FALSE)&amp;C2009</f>
        <v>NY|LPG propane or butane|production</v>
      </c>
      <c r="E2009" s="17">
        <v>1120160000000</v>
      </c>
      <c r="F2009" s="17">
        <v>1143950000000</v>
      </c>
      <c r="G2009" s="17">
        <v>1266470000000</v>
      </c>
      <c r="H2009" s="17">
        <v>1254400000000</v>
      </c>
      <c r="I2009" s="17">
        <v>1257730000000</v>
      </c>
      <c r="J2009" s="17">
        <v>1264360000000</v>
      </c>
      <c r="K2009" s="17">
        <v>1326000000000</v>
      </c>
      <c r="L2009" s="17">
        <v>1384730000000</v>
      </c>
      <c r="M2009" s="17">
        <v>1440450000000</v>
      </c>
      <c r="N2009" s="17">
        <v>1480100000000</v>
      </c>
      <c r="O2009" s="17">
        <v>1510310000000</v>
      </c>
      <c r="P2009" s="17">
        <v>1526720000000</v>
      </c>
      <c r="Q2009" s="17">
        <v>1552500000000</v>
      </c>
      <c r="R2009" s="17">
        <v>1579960000000</v>
      </c>
      <c r="S2009" s="17">
        <v>1603700000000</v>
      </c>
      <c r="T2009" s="17">
        <v>1643230000000</v>
      </c>
      <c r="U2009" s="17">
        <v>1678220000000</v>
      </c>
      <c r="V2009" s="17">
        <v>1697510000000</v>
      </c>
      <c r="W2009" s="17">
        <v>1706120000000</v>
      </c>
      <c r="X2009" s="17">
        <v>1698940000000</v>
      </c>
      <c r="Y2009" s="17">
        <v>1681210000000</v>
      </c>
      <c r="Z2009" s="17">
        <v>1666440000000</v>
      </c>
      <c r="AA2009" s="17">
        <v>1669710000000</v>
      </c>
      <c r="AB2009" s="17">
        <v>1680230000000</v>
      </c>
      <c r="AC2009" s="17">
        <v>1686270000000</v>
      </c>
      <c r="AD2009" s="17">
        <v>1682510000000</v>
      </c>
    </row>
    <row r="2010" spans="1:30" x14ac:dyDescent="0.25">
      <c r="A2010" t="s">
        <v>389</v>
      </c>
      <c r="B2010" t="s">
        <v>6622</v>
      </c>
      <c r="C2010" t="s">
        <v>608</v>
      </c>
      <c r="D2010" t="str">
        <f>A2010&amp;VLOOKUP("key_separator", Keys!$B:$C, 2, FALSE)&amp;B2010&amp;VLOOKUP("key_separator", Keys!$B:$C, 2, FALSE)&amp;C2010</f>
        <v>NY|LPG propane or butane|imports</v>
      </c>
      <c r="E2010" s="17">
        <v>40745600000000</v>
      </c>
      <c r="F2010" s="17">
        <v>40412000000000</v>
      </c>
      <c r="G2010" s="17">
        <v>40847400000000</v>
      </c>
      <c r="H2010" s="17">
        <v>41033700000000</v>
      </c>
      <c r="I2010" s="17">
        <v>40929900000000</v>
      </c>
      <c r="J2010" s="17">
        <v>40777500000000</v>
      </c>
      <c r="K2010" s="17">
        <v>40339400000000</v>
      </c>
      <c r="L2010" s="17">
        <v>39989200000000</v>
      </c>
      <c r="M2010" s="17">
        <v>39569500000000</v>
      </c>
      <c r="N2010" s="17">
        <v>39233000000000</v>
      </c>
      <c r="O2010" s="17">
        <v>38959200000000</v>
      </c>
      <c r="P2010" s="17">
        <v>38715100000000</v>
      </c>
      <c r="Q2010" s="17">
        <v>38576100000000</v>
      </c>
      <c r="R2010" s="17">
        <v>38429900000000</v>
      </c>
      <c r="S2010" s="17">
        <v>38290000000000</v>
      </c>
      <c r="T2010" s="17">
        <v>38120200000000</v>
      </c>
      <c r="U2010" s="17">
        <v>37934500000000</v>
      </c>
      <c r="V2010" s="17">
        <v>37801100000000</v>
      </c>
      <c r="W2010" s="17">
        <v>37687100000000</v>
      </c>
      <c r="X2010" s="17">
        <v>37606800000000</v>
      </c>
      <c r="Y2010" s="17">
        <v>37563800000000</v>
      </c>
      <c r="Z2010" s="17">
        <v>37515800000000</v>
      </c>
      <c r="AA2010" s="17">
        <v>37442600000000</v>
      </c>
      <c r="AB2010" s="17">
        <v>37352600000000</v>
      </c>
      <c r="AC2010" s="17">
        <v>37257100000000</v>
      </c>
      <c r="AD2010" s="17">
        <v>37194300000000</v>
      </c>
    </row>
    <row r="2011" spans="1:30" x14ac:dyDescent="0.25">
      <c r="A2011" t="s">
        <v>389</v>
      </c>
      <c r="B2011" t="s">
        <v>6622</v>
      </c>
      <c r="C2011" t="s">
        <v>610</v>
      </c>
      <c r="D2011" t="str">
        <f>A2011&amp;VLOOKUP("key_separator", Keys!$B:$C, 2, FALSE)&amp;B2011&amp;VLOOKUP("key_separator", Keys!$B:$C, 2, FALSE)&amp;C2011</f>
        <v>NY|LPG propane or butane|exports</v>
      </c>
      <c r="E2011" s="17">
        <v>0</v>
      </c>
      <c r="F2011" s="17">
        <v>0</v>
      </c>
      <c r="G2011" s="17">
        <v>0</v>
      </c>
      <c r="H2011" s="17">
        <v>0</v>
      </c>
      <c r="I2011" s="17">
        <v>0</v>
      </c>
      <c r="J2011" s="17">
        <v>0</v>
      </c>
      <c r="K2011" s="17">
        <v>0</v>
      </c>
      <c r="L2011" s="17">
        <v>0</v>
      </c>
      <c r="M2011" s="17">
        <v>0</v>
      </c>
      <c r="N2011" s="17">
        <v>0</v>
      </c>
      <c r="O2011" s="17">
        <v>0</v>
      </c>
      <c r="P2011" s="17">
        <v>0</v>
      </c>
      <c r="Q2011" s="17">
        <v>0</v>
      </c>
      <c r="R2011" s="17">
        <v>0</v>
      </c>
      <c r="S2011" s="17">
        <v>0</v>
      </c>
      <c r="T2011" s="17">
        <v>0</v>
      </c>
      <c r="U2011" s="17">
        <v>0</v>
      </c>
      <c r="V2011" s="17">
        <v>0</v>
      </c>
      <c r="W2011" s="17">
        <v>0</v>
      </c>
      <c r="X2011" s="17">
        <v>0</v>
      </c>
      <c r="Y2011" s="17">
        <v>0</v>
      </c>
      <c r="Z2011" s="17">
        <v>0</v>
      </c>
      <c r="AA2011" s="17">
        <v>0</v>
      </c>
      <c r="AB2011" s="17">
        <v>0</v>
      </c>
      <c r="AC2011" s="17">
        <v>0</v>
      </c>
      <c r="AD2011" s="17">
        <v>0</v>
      </c>
    </row>
    <row r="2012" spans="1:30" x14ac:dyDescent="0.25">
      <c r="A2012" t="s">
        <v>389</v>
      </c>
      <c r="B2012" t="s">
        <v>6623</v>
      </c>
      <c r="C2012" t="s">
        <v>605</v>
      </c>
      <c r="D2012" t="str">
        <f>A2012&amp;VLOOKUP("key_separator", Keys!$B:$C, 2, FALSE)&amp;B2012&amp;VLOOKUP("key_separator", Keys!$B:$C, 2, FALSE)&amp;C2012</f>
        <v>NY|municipal solid waste|production</v>
      </c>
      <c r="E2012" s="17">
        <v>0</v>
      </c>
      <c r="F2012" s="17">
        <v>0</v>
      </c>
      <c r="G2012" s="17">
        <v>0</v>
      </c>
      <c r="H2012" s="17">
        <v>0</v>
      </c>
      <c r="I2012" s="17">
        <v>0</v>
      </c>
      <c r="J2012" s="17">
        <v>0</v>
      </c>
      <c r="K2012" s="17">
        <v>0</v>
      </c>
      <c r="L2012" s="17">
        <v>0</v>
      </c>
      <c r="M2012" s="17">
        <v>0</v>
      </c>
      <c r="N2012" s="17">
        <v>0</v>
      </c>
      <c r="O2012" s="17">
        <v>0</v>
      </c>
      <c r="P2012" s="17">
        <v>0</v>
      </c>
      <c r="Q2012" s="17">
        <v>0</v>
      </c>
      <c r="R2012" s="17">
        <v>0</v>
      </c>
      <c r="S2012" s="17">
        <v>0</v>
      </c>
      <c r="T2012" s="17">
        <v>0</v>
      </c>
      <c r="U2012" s="17">
        <v>0</v>
      </c>
      <c r="V2012" s="17">
        <v>0</v>
      </c>
      <c r="W2012" s="17">
        <v>0</v>
      </c>
      <c r="X2012" s="17">
        <v>0</v>
      </c>
      <c r="Y2012" s="17">
        <v>0</v>
      </c>
      <c r="Z2012" s="17">
        <v>0</v>
      </c>
      <c r="AA2012" s="17">
        <v>0</v>
      </c>
      <c r="AB2012" s="17">
        <v>0</v>
      </c>
      <c r="AC2012" s="17">
        <v>0</v>
      </c>
      <c r="AD2012" s="17">
        <v>0</v>
      </c>
    </row>
    <row r="2013" spans="1:30" x14ac:dyDescent="0.25">
      <c r="A2013" t="s">
        <v>389</v>
      </c>
      <c r="B2013" t="s">
        <v>6623</v>
      </c>
      <c r="C2013" t="s">
        <v>608</v>
      </c>
      <c r="D2013" t="str">
        <f>A2013&amp;VLOOKUP("key_separator", Keys!$B:$C, 2, FALSE)&amp;B2013&amp;VLOOKUP("key_separator", Keys!$B:$C, 2, FALSE)&amp;C2013</f>
        <v>NY|municipal solid waste|imports</v>
      </c>
      <c r="E2013" s="17">
        <v>5068420000000</v>
      </c>
      <c r="F2013" s="17">
        <v>31059100000000</v>
      </c>
      <c r="G2013" s="17">
        <v>31059100000000</v>
      </c>
      <c r="H2013" s="17">
        <v>31059100000000</v>
      </c>
      <c r="I2013" s="17">
        <v>29316400000000</v>
      </c>
      <c r="J2013" s="17">
        <v>24372400000000</v>
      </c>
      <c r="K2013" s="17">
        <v>22767700000000</v>
      </c>
      <c r="L2013" s="17">
        <v>21249700000000</v>
      </c>
      <c r="M2013" s="17">
        <v>17433400000000</v>
      </c>
      <c r="N2013" s="17">
        <v>14003300000000</v>
      </c>
      <c r="O2013" s="17">
        <v>11044000000000</v>
      </c>
      <c r="P2013" s="17">
        <v>11163600000000</v>
      </c>
      <c r="Q2013" s="17">
        <v>12033900000000</v>
      </c>
      <c r="R2013" s="17">
        <v>13392400000000</v>
      </c>
      <c r="S2013" s="17">
        <v>14395100000000</v>
      </c>
      <c r="T2013" s="17">
        <v>4191080000000</v>
      </c>
      <c r="U2013" s="17">
        <v>5124540000000</v>
      </c>
      <c r="V2013" s="17">
        <v>5266870000000</v>
      </c>
      <c r="W2013" s="17">
        <v>4956140000000</v>
      </c>
      <c r="X2013" s="17">
        <v>4759710000000</v>
      </c>
      <c r="Y2013" s="17">
        <v>4966410000000</v>
      </c>
      <c r="Z2013" s="17">
        <v>4946700000000</v>
      </c>
      <c r="AA2013" s="17">
        <v>2802920000000</v>
      </c>
      <c r="AB2013" s="17">
        <v>2108140000000</v>
      </c>
      <c r="AC2013" s="17">
        <v>1798900000000</v>
      </c>
      <c r="AD2013" s="17">
        <v>1622400000000</v>
      </c>
    </row>
    <row r="2014" spans="1:30" x14ac:dyDescent="0.25">
      <c r="A2014" t="s">
        <v>389</v>
      </c>
      <c r="B2014" t="s">
        <v>6623</v>
      </c>
      <c r="C2014" t="s">
        <v>610</v>
      </c>
      <c r="D2014" t="str">
        <f>A2014&amp;VLOOKUP("key_separator", Keys!$B:$C, 2, FALSE)&amp;B2014&amp;VLOOKUP("key_separator", Keys!$B:$C, 2, FALSE)&amp;C2014</f>
        <v>NY|municipal solid waste|exports</v>
      </c>
      <c r="E2014" s="17">
        <v>0</v>
      </c>
      <c r="F2014" s="17">
        <v>0</v>
      </c>
      <c r="G2014" s="17">
        <v>0</v>
      </c>
      <c r="H2014" s="17">
        <v>0</v>
      </c>
      <c r="I2014" s="17">
        <v>0</v>
      </c>
      <c r="J2014" s="17">
        <v>0</v>
      </c>
      <c r="K2014" s="17">
        <v>0</v>
      </c>
      <c r="L2014" s="17">
        <v>0</v>
      </c>
      <c r="M2014" s="17">
        <v>0</v>
      </c>
      <c r="N2014" s="17">
        <v>0</v>
      </c>
      <c r="O2014" s="17">
        <v>0</v>
      </c>
      <c r="P2014" s="17">
        <v>0</v>
      </c>
      <c r="Q2014" s="17">
        <v>0</v>
      </c>
      <c r="R2014" s="17">
        <v>0</v>
      </c>
      <c r="S2014" s="17">
        <v>0</v>
      </c>
      <c r="T2014" s="17">
        <v>0</v>
      </c>
      <c r="U2014" s="17">
        <v>0</v>
      </c>
      <c r="V2014" s="17">
        <v>0</v>
      </c>
      <c r="W2014" s="17">
        <v>0</v>
      </c>
      <c r="X2014" s="17">
        <v>0</v>
      </c>
      <c r="Y2014" s="17">
        <v>0</v>
      </c>
      <c r="Z2014" s="17">
        <v>0</v>
      </c>
      <c r="AA2014" s="17">
        <v>0</v>
      </c>
      <c r="AB2014" s="17">
        <v>0</v>
      </c>
      <c r="AC2014" s="17">
        <v>0</v>
      </c>
      <c r="AD2014" s="17">
        <v>0</v>
      </c>
    </row>
    <row r="2015" spans="1:30" x14ac:dyDescent="0.25">
      <c r="A2015" t="s">
        <v>389</v>
      </c>
      <c r="B2015" t="s">
        <v>629</v>
      </c>
      <c r="C2015" t="s">
        <v>605</v>
      </c>
      <c r="D2015" t="str">
        <f>A2015&amp;VLOOKUP("key_separator", Keys!$B:$C, 2, FALSE)&amp;B2015&amp;VLOOKUP("key_separator", Keys!$B:$C, 2, FALSE)&amp;C2015</f>
        <v>NY|hydrogen|production</v>
      </c>
      <c r="E2015" s="17">
        <v>0</v>
      </c>
      <c r="F2015" s="17">
        <v>0</v>
      </c>
      <c r="G2015" s="17">
        <v>0</v>
      </c>
      <c r="H2015" s="17">
        <v>0</v>
      </c>
      <c r="I2015" s="17">
        <v>0</v>
      </c>
      <c r="J2015" s="17">
        <v>0</v>
      </c>
      <c r="K2015" s="17">
        <v>0</v>
      </c>
      <c r="L2015" s="17">
        <v>0</v>
      </c>
      <c r="M2015" s="17">
        <v>0</v>
      </c>
      <c r="N2015" s="17">
        <v>0</v>
      </c>
      <c r="O2015" s="17">
        <v>0</v>
      </c>
      <c r="P2015" s="17">
        <v>0</v>
      </c>
      <c r="Q2015" s="17">
        <v>0</v>
      </c>
      <c r="R2015" s="17">
        <v>0</v>
      </c>
      <c r="S2015" s="17">
        <v>0</v>
      </c>
      <c r="T2015" s="17">
        <v>0</v>
      </c>
      <c r="U2015" s="17">
        <v>0</v>
      </c>
      <c r="V2015" s="17">
        <v>0</v>
      </c>
      <c r="W2015" s="17">
        <v>0</v>
      </c>
      <c r="X2015" s="17">
        <v>0</v>
      </c>
      <c r="Y2015" s="17">
        <v>0</v>
      </c>
      <c r="Z2015" s="17">
        <v>0</v>
      </c>
      <c r="AA2015" s="17">
        <v>0</v>
      </c>
      <c r="AB2015" s="17">
        <v>0</v>
      </c>
      <c r="AC2015" s="17">
        <v>0</v>
      </c>
      <c r="AD2015" s="17">
        <v>0</v>
      </c>
    </row>
    <row r="2016" spans="1:30" x14ac:dyDescent="0.25">
      <c r="A2016" t="s">
        <v>389</v>
      </c>
      <c r="B2016" t="s">
        <v>629</v>
      </c>
      <c r="C2016" t="s">
        <v>608</v>
      </c>
      <c r="D2016" t="str">
        <f>A2016&amp;VLOOKUP("key_separator", Keys!$B:$C, 2, FALSE)&amp;B2016&amp;VLOOKUP("key_separator", Keys!$B:$C, 2, FALSE)&amp;C2016</f>
        <v>NY|hydrogen|imports</v>
      </c>
      <c r="E2016" s="17">
        <v>494423000000</v>
      </c>
      <c r="F2016" s="17">
        <v>485211000000</v>
      </c>
      <c r="G2016" s="17">
        <v>485274000000</v>
      </c>
      <c r="H2016" s="17">
        <v>490818000000</v>
      </c>
      <c r="I2016" s="17">
        <v>488178000000</v>
      </c>
      <c r="J2016" s="17">
        <v>496932000000</v>
      </c>
      <c r="K2016" s="17">
        <v>510934000000</v>
      </c>
      <c r="L2016" s="17">
        <v>526029000000</v>
      </c>
      <c r="M2016" s="17">
        <v>546147000000</v>
      </c>
      <c r="N2016" s="17">
        <v>570598000000</v>
      </c>
      <c r="O2016" s="17">
        <v>600044000000</v>
      </c>
      <c r="P2016" s="17">
        <v>1292110000000</v>
      </c>
      <c r="Q2016" s="17">
        <v>2244140000000</v>
      </c>
      <c r="R2016" s="17">
        <v>4468540000000</v>
      </c>
      <c r="S2016" s="17">
        <v>11327000000000</v>
      </c>
      <c r="T2016" s="17">
        <v>12400200000000</v>
      </c>
      <c r="U2016" s="17">
        <v>15157400000000</v>
      </c>
      <c r="V2016" s="17">
        <v>15631300000000</v>
      </c>
      <c r="W2016" s="17">
        <v>14841900000000</v>
      </c>
      <c r="X2016" s="17">
        <v>14402600000000</v>
      </c>
      <c r="Y2016" s="17">
        <v>15131800000000</v>
      </c>
      <c r="Z2016" s="17">
        <v>15338900000000</v>
      </c>
      <c r="AA2016" s="17">
        <v>24649100000000</v>
      </c>
      <c r="AB2016" s="17">
        <v>23345800000000</v>
      </c>
      <c r="AC2016" s="17">
        <v>22845900000000</v>
      </c>
      <c r="AD2016" s="17">
        <v>23997900000000</v>
      </c>
    </row>
    <row r="2017" spans="1:30" x14ac:dyDescent="0.25">
      <c r="A2017" t="s">
        <v>389</v>
      </c>
      <c r="B2017" t="s">
        <v>629</v>
      </c>
      <c r="C2017" t="s">
        <v>610</v>
      </c>
      <c r="D2017" t="str">
        <f>A2017&amp;VLOOKUP("key_separator", Keys!$B:$C, 2, FALSE)&amp;B2017&amp;VLOOKUP("key_separator", Keys!$B:$C, 2, FALSE)&amp;C2017</f>
        <v>NY|hydrogen|exports</v>
      </c>
      <c r="E2017" s="17">
        <v>0</v>
      </c>
      <c r="F2017" s="17">
        <v>0</v>
      </c>
      <c r="G2017" s="17">
        <v>0</v>
      </c>
      <c r="H2017" s="17">
        <v>0</v>
      </c>
      <c r="I2017" s="17">
        <v>0</v>
      </c>
      <c r="J2017" s="17">
        <v>0</v>
      </c>
      <c r="K2017" s="17">
        <v>0</v>
      </c>
      <c r="L2017" s="17">
        <v>0</v>
      </c>
      <c r="M2017" s="17">
        <v>0</v>
      </c>
      <c r="N2017" s="17">
        <v>0</v>
      </c>
      <c r="O2017" s="17">
        <v>0</v>
      </c>
      <c r="P2017" s="17">
        <v>0</v>
      </c>
      <c r="Q2017" s="17">
        <v>0</v>
      </c>
      <c r="R2017" s="17">
        <v>0</v>
      </c>
      <c r="S2017" s="17">
        <v>0</v>
      </c>
      <c r="T2017" s="17">
        <v>0</v>
      </c>
      <c r="U2017" s="17">
        <v>0</v>
      </c>
      <c r="V2017" s="17">
        <v>0</v>
      </c>
      <c r="W2017" s="17">
        <v>0</v>
      </c>
      <c r="X2017" s="17">
        <v>0</v>
      </c>
      <c r="Y2017" s="17">
        <v>0</v>
      </c>
      <c r="Z2017" s="17">
        <v>0</v>
      </c>
      <c r="AA2017" s="17">
        <v>0</v>
      </c>
      <c r="AB2017" s="17">
        <v>0</v>
      </c>
      <c r="AC2017" s="17">
        <v>0</v>
      </c>
      <c r="AD2017" s="17">
        <v>0</v>
      </c>
    </row>
    <row r="2018" spans="1:30" x14ac:dyDescent="0.25">
      <c r="A2018" t="s">
        <v>398</v>
      </c>
      <c r="B2018" t="s">
        <v>6629</v>
      </c>
      <c r="C2018" t="s">
        <v>605</v>
      </c>
      <c r="D2018" t="str">
        <f>A2018&amp;VLOOKUP("key_separator", Keys!$B:$C, 2, FALSE)&amp;B2018&amp;VLOOKUP("key_separator", Keys!$B:$C, 2, FALSE)&amp;C2018</f>
        <v>OH|electricity|production</v>
      </c>
      <c r="E2018" s="17">
        <v>0</v>
      </c>
      <c r="F2018" s="17">
        <v>0</v>
      </c>
      <c r="G2018" s="17">
        <v>0</v>
      </c>
      <c r="H2018" s="17">
        <v>0</v>
      </c>
      <c r="I2018" s="17">
        <v>0</v>
      </c>
      <c r="J2018" s="17">
        <v>0</v>
      </c>
      <c r="K2018" s="17">
        <v>0</v>
      </c>
      <c r="L2018" s="17">
        <v>0</v>
      </c>
      <c r="M2018" s="17">
        <v>0</v>
      </c>
      <c r="N2018" s="17">
        <v>0</v>
      </c>
      <c r="O2018" s="17">
        <v>0</v>
      </c>
      <c r="P2018" s="17">
        <v>0</v>
      </c>
      <c r="Q2018" s="17">
        <v>0</v>
      </c>
      <c r="R2018" s="17">
        <v>0</v>
      </c>
      <c r="S2018" s="17">
        <v>0</v>
      </c>
      <c r="T2018" s="17">
        <v>0</v>
      </c>
      <c r="U2018" s="17">
        <v>0</v>
      </c>
      <c r="V2018" s="17">
        <v>0</v>
      </c>
      <c r="W2018" s="17">
        <v>0</v>
      </c>
      <c r="X2018" s="17">
        <v>0</v>
      </c>
      <c r="Y2018" s="17">
        <v>0</v>
      </c>
      <c r="Z2018" s="17">
        <v>0</v>
      </c>
      <c r="AA2018" s="17">
        <v>0</v>
      </c>
      <c r="AB2018" s="17">
        <v>0</v>
      </c>
      <c r="AC2018" s="17">
        <v>0</v>
      </c>
      <c r="AD2018" s="17">
        <v>0</v>
      </c>
    </row>
    <row r="2019" spans="1:30" x14ac:dyDescent="0.25">
      <c r="A2019" t="s">
        <v>398</v>
      </c>
      <c r="B2019" t="s">
        <v>6629</v>
      </c>
      <c r="C2019" t="s">
        <v>608</v>
      </c>
      <c r="D2019" t="str">
        <f>A2019&amp;VLOOKUP("key_separator", Keys!$B:$C, 2, FALSE)&amp;B2019&amp;VLOOKUP("key_separator", Keys!$B:$C, 2, FALSE)&amp;C2019</f>
        <v>OH|electricity|imports</v>
      </c>
      <c r="E2019" s="17">
        <v>0</v>
      </c>
      <c r="F2019" s="17">
        <v>0</v>
      </c>
      <c r="G2019" s="17">
        <v>0</v>
      </c>
      <c r="H2019" s="17">
        <v>0</v>
      </c>
      <c r="I2019" s="17">
        <v>0</v>
      </c>
      <c r="J2019" s="17">
        <v>0</v>
      </c>
      <c r="K2019" s="17">
        <v>0</v>
      </c>
      <c r="L2019" s="17">
        <v>0</v>
      </c>
      <c r="M2019" s="17">
        <v>0</v>
      </c>
      <c r="N2019" s="17">
        <v>0</v>
      </c>
      <c r="O2019" s="17">
        <v>0</v>
      </c>
      <c r="P2019" s="17">
        <v>0</v>
      </c>
      <c r="Q2019" s="17">
        <v>0</v>
      </c>
      <c r="R2019" s="17">
        <v>0</v>
      </c>
      <c r="S2019" s="17">
        <v>0</v>
      </c>
      <c r="T2019" s="17">
        <v>0</v>
      </c>
      <c r="U2019" s="17">
        <v>0</v>
      </c>
      <c r="V2019" s="17">
        <v>0</v>
      </c>
      <c r="W2019" s="17">
        <v>0</v>
      </c>
      <c r="X2019" s="17">
        <v>0</v>
      </c>
      <c r="Y2019" s="17">
        <v>0</v>
      </c>
      <c r="Z2019" s="17">
        <v>0</v>
      </c>
      <c r="AA2019" s="17">
        <v>0</v>
      </c>
      <c r="AB2019" s="17">
        <v>0</v>
      </c>
      <c r="AC2019" s="17">
        <v>0</v>
      </c>
      <c r="AD2019" s="17">
        <v>0</v>
      </c>
    </row>
    <row r="2020" spans="1:30" x14ac:dyDescent="0.25">
      <c r="A2020" t="s">
        <v>398</v>
      </c>
      <c r="B2020" t="s">
        <v>6629</v>
      </c>
      <c r="C2020" t="s">
        <v>610</v>
      </c>
      <c r="D2020" t="str">
        <f>A2020&amp;VLOOKUP("key_separator", Keys!$B:$C, 2, FALSE)&amp;B2020&amp;VLOOKUP("key_separator", Keys!$B:$C, 2, FALSE)&amp;C2020</f>
        <v>OH|electricity|exports</v>
      </c>
      <c r="E2020" s="17">
        <v>0</v>
      </c>
      <c r="F2020" s="17">
        <v>0</v>
      </c>
      <c r="G2020" s="17">
        <v>0</v>
      </c>
      <c r="H2020" s="17">
        <v>0</v>
      </c>
      <c r="I2020" s="17">
        <v>0</v>
      </c>
      <c r="J2020" s="17">
        <v>0</v>
      </c>
      <c r="K2020" s="17">
        <v>0</v>
      </c>
      <c r="L2020" s="17">
        <v>0</v>
      </c>
      <c r="M2020" s="17">
        <v>0</v>
      </c>
      <c r="N2020" s="17">
        <v>0</v>
      </c>
      <c r="O2020" s="17">
        <v>0</v>
      </c>
      <c r="P2020" s="17">
        <v>0</v>
      </c>
      <c r="Q2020" s="17">
        <v>0</v>
      </c>
      <c r="R2020" s="17">
        <v>0</v>
      </c>
      <c r="S2020" s="17">
        <v>0</v>
      </c>
      <c r="T2020" s="17">
        <v>0</v>
      </c>
      <c r="U2020" s="17">
        <v>0</v>
      </c>
      <c r="V2020" s="17">
        <v>0</v>
      </c>
      <c r="W2020" s="17">
        <v>0</v>
      </c>
      <c r="X2020" s="17">
        <v>0</v>
      </c>
      <c r="Y2020" s="17">
        <v>0</v>
      </c>
      <c r="Z2020" s="17">
        <v>0</v>
      </c>
      <c r="AA2020" s="17">
        <v>0</v>
      </c>
      <c r="AB2020" s="17">
        <v>0</v>
      </c>
      <c r="AC2020" s="17">
        <v>0</v>
      </c>
      <c r="AD2020" s="17">
        <v>0</v>
      </c>
    </row>
    <row r="2021" spans="1:30" x14ac:dyDescent="0.25">
      <c r="A2021" t="s">
        <v>398</v>
      </c>
      <c r="B2021" t="s">
        <v>6610</v>
      </c>
      <c r="C2021" t="s">
        <v>605</v>
      </c>
      <c r="D2021" t="str">
        <f>A2021&amp;VLOOKUP("key_separator", Keys!$B:$C, 2, FALSE)&amp;B2021&amp;VLOOKUP("key_separator", Keys!$B:$C, 2, FALSE)&amp;C2021</f>
        <v>OH|hard coal|production</v>
      </c>
      <c r="E2021" s="17">
        <v>36799500000000</v>
      </c>
      <c r="F2021" s="17">
        <v>36800400000000</v>
      </c>
      <c r="G2021" s="17">
        <v>32381500000000</v>
      </c>
      <c r="H2021" s="17">
        <v>31831700000000</v>
      </c>
      <c r="I2021" s="17">
        <v>31051300000000</v>
      </c>
      <c r="J2021" s="17">
        <v>31954700000000</v>
      </c>
      <c r="K2021" s="17">
        <v>31429100000000</v>
      </c>
      <c r="L2021" s="17">
        <v>29757800000000</v>
      </c>
      <c r="M2021" s="17">
        <v>28468200000000</v>
      </c>
      <c r="N2021" s="17">
        <v>27900000000000</v>
      </c>
      <c r="O2021" s="17">
        <v>27860700000000</v>
      </c>
      <c r="P2021" s="17">
        <v>27344400000000</v>
      </c>
      <c r="Q2021" s="17">
        <v>28402900000000</v>
      </c>
      <c r="R2021" s="17">
        <v>28607600000000</v>
      </c>
      <c r="S2021" s="17">
        <v>28515800000000</v>
      </c>
      <c r="T2021" s="17">
        <v>28367000000000</v>
      </c>
      <c r="U2021" s="17">
        <v>27500900000000</v>
      </c>
      <c r="V2021" s="17">
        <v>26983400000000</v>
      </c>
      <c r="W2021" s="17">
        <v>27184100000000</v>
      </c>
      <c r="X2021" s="17">
        <v>27281700000000</v>
      </c>
      <c r="Y2021" s="17">
        <v>27036100000000</v>
      </c>
      <c r="Z2021" s="17">
        <v>27016400000000</v>
      </c>
      <c r="AA2021" s="17">
        <v>26923900000000</v>
      </c>
      <c r="AB2021" s="17">
        <v>26735700000000</v>
      </c>
      <c r="AC2021" s="17">
        <v>26664600000000</v>
      </c>
      <c r="AD2021" s="17">
        <v>25923500000000</v>
      </c>
    </row>
    <row r="2022" spans="1:30" x14ac:dyDescent="0.25">
      <c r="A2022" t="s">
        <v>398</v>
      </c>
      <c r="B2022" t="s">
        <v>6610</v>
      </c>
      <c r="C2022" t="s">
        <v>608</v>
      </c>
      <c r="D2022" t="str">
        <f>A2022&amp;VLOOKUP("key_separator", Keys!$B:$C, 2, FALSE)&amp;B2022&amp;VLOOKUP("key_separator", Keys!$B:$C, 2, FALSE)&amp;C2022</f>
        <v>OH|hard coal|imports</v>
      </c>
      <c r="E2022" s="17">
        <v>432753000000000</v>
      </c>
      <c r="F2022" s="17">
        <v>380938000000000</v>
      </c>
      <c r="G2022" s="17">
        <v>348647000000000</v>
      </c>
      <c r="H2022" s="17">
        <v>335309000000000</v>
      </c>
      <c r="I2022" s="17">
        <v>354916000000000</v>
      </c>
      <c r="J2022" s="17">
        <v>387509000000000</v>
      </c>
      <c r="K2022" s="17">
        <v>407042000000000</v>
      </c>
      <c r="L2022" s="17">
        <v>406038000000000</v>
      </c>
      <c r="M2022" s="17">
        <v>402790000000000</v>
      </c>
      <c r="N2022" s="17">
        <v>400543000000000</v>
      </c>
      <c r="O2022" s="17">
        <v>402689000000000</v>
      </c>
      <c r="P2022" s="17">
        <v>410983000000000</v>
      </c>
      <c r="Q2022" s="17">
        <v>416070000000000</v>
      </c>
      <c r="R2022" s="17">
        <v>419208000000000</v>
      </c>
      <c r="S2022" s="17">
        <v>420389000000000</v>
      </c>
      <c r="T2022" s="17">
        <v>421944000000000</v>
      </c>
      <c r="U2022" s="17">
        <v>418111000000000</v>
      </c>
      <c r="V2022" s="17">
        <v>409791000000000</v>
      </c>
      <c r="W2022" s="17">
        <v>400564000000000</v>
      </c>
      <c r="X2022" s="17">
        <v>390465000000000</v>
      </c>
      <c r="Y2022" s="17">
        <v>384143000000000</v>
      </c>
      <c r="Z2022" s="17">
        <v>386625000000000</v>
      </c>
      <c r="AA2022" s="17">
        <v>359725000000000</v>
      </c>
      <c r="AB2022" s="17">
        <v>361833000000000</v>
      </c>
      <c r="AC2022" s="17">
        <v>364434000000000</v>
      </c>
      <c r="AD2022" s="17">
        <v>365034000000000</v>
      </c>
    </row>
    <row r="2023" spans="1:30" x14ac:dyDescent="0.25">
      <c r="A2023" t="s">
        <v>398</v>
      </c>
      <c r="B2023" t="s">
        <v>6610</v>
      </c>
      <c r="C2023" t="s">
        <v>610</v>
      </c>
      <c r="D2023" t="str">
        <f>A2023&amp;VLOOKUP("key_separator", Keys!$B:$C, 2, FALSE)&amp;B2023&amp;VLOOKUP("key_separator", Keys!$B:$C, 2, FALSE)&amp;C2023</f>
        <v>OH|hard coal|exports</v>
      </c>
      <c r="E2023" s="17">
        <v>24302000000000</v>
      </c>
      <c r="F2023" s="17">
        <v>24302600000000</v>
      </c>
      <c r="G2023" s="17">
        <v>21384400000000</v>
      </c>
      <c r="H2023" s="17">
        <v>21021300000000</v>
      </c>
      <c r="I2023" s="17">
        <v>20505900000000</v>
      </c>
      <c r="J2023" s="17">
        <v>21102500000000</v>
      </c>
      <c r="K2023" s="17">
        <v>20755400000000</v>
      </c>
      <c r="L2023" s="17">
        <v>19651700000000</v>
      </c>
      <c r="M2023" s="17">
        <v>18800100000000</v>
      </c>
      <c r="N2023" s="17">
        <v>18424900000000</v>
      </c>
      <c r="O2023" s="17">
        <v>18398900000000</v>
      </c>
      <c r="P2023" s="17">
        <v>18057900000000</v>
      </c>
      <c r="Q2023" s="17">
        <v>18756900000000</v>
      </c>
      <c r="R2023" s="17">
        <v>18892200000000</v>
      </c>
      <c r="S2023" s="17">
        <v>18831500000000</v>
      </c>
      <c r="T2023" s="17">
        <v>18733200000000</v>
      </c>
      <c r="U2023" s="17">
        <v>18161300000000</v>
      </c>
      <c r="V2023" s="17">
        <v>17819500000000</v>
      </c>
      <c r="W2023" s="17">
        <v>17952000000000</v>
      </c>
      <c r="X2023" s="17">
        <v>18016500000000</v>
      </c>
      <c r="Y2023" s="17">
        <v>17854400000000</v>
      </c>
      <c r="Z2023" s="17">
        <v>17841300000000</v>
      </c>
      <c r="AA2023" s="17">
        <v>17780200000000</v>
      </c>
      <c r="AB2023" s="17">
        <v>17655900000000</v>
      </c>
      <c r="AC2023" s="17">
        <v>17609000000000</v>
      </c>
      <c r="AD2023" s="17">
        <v>17119600000000</v>
      </c>
    </row>
    <row r="2024" spans="1:30" x14ac:dyDescent="0.25">
      <c r="A2024" t="s">
        <v>398</v>
      </c>
      <c r="B2024" t="s">
        <v>6611</v>
      </c>
      <c r="C2024" t="s">
        <v>605</v>
      </c>
      <c r="D2024" t="str">
        <f>A2024&amp;VLOOKUP("key_separator", Keys!$B:$C, 2, FALSE)&amp;B2024&amp;VLOOKUP("key_separator", Keys!$B:$C, 2, FALSE)&amp;C2024</f>
        <v>OH|natural gas|production</v>
      </c>
      <c r="E2024" s="17">
        <v>2159520000000000</v>
      </c>
      <c r="F2024" s="17">
        <v>2166220000000000</v>
      </c>
      <c r="G2024" s="17">
        <v>2162670000000000</v>
      </c>
      <c r="H2024" s="17">
        <v>2271570000000000</v>
      </c>
      <c r="I2024" s="17">
        <v>2383330000000000</v>
      </c>
      <c r="J2024" s="17">
        <v>2525000000000000</v>
      </c>
      <c r="K2024" s="17">
        <v>2649130000000000</v>
      </c>
      <c r="L2024" s="17">
        <v>2792700000000000</v>
      </c>
      <c r="M2024" s="17">
        <v>2911990000000000</v>
      </c>
      <c r="N2024" s="17">
        <v>3020720000000000</v>
      </c>
      <c r="O2024" s="17">
        <v>3107370000000000</v>
      </c>
      <c r="P2024" s="17">
        <v>3198220000000000</v>
      </c>
      <c r="Q2024" s="17">
        <v>3268790000000000</v>
      </c>
      <c r="R2024" s="17">
        <v>3325710000000000</v>
      </c>
      <c r="S2024" s="17">
        <v>3377610000000000</v>
      </c>
      <c r="T2024" s="17">
        <v>3434590000000000</v>
      </c>
      <c r="U2024" s="17">
        <v>3481960000000000</v>
      </c>
      <c r="V2024" s="17">
        <v>3545610000000000</v>
      </c>
      <c r="W2024" s="17">
        <v>3602350000000000</v>
      </c>
      <c r="X2024" s="17">
        <v>3625220000000000</v>
      </c>
      <c r="Y2024" s="17">
        <v>3671530000000000</v>
      </c>
      <c r="Z2024" s="17">
        <v>3764500000000000</v>
      </c>
      <c r="AA2024" s="17">
        <v>3822490000000000</v>
      </c>
      <c r="AB2024" s="17">
        <v>3869870000000000</v>
      </c>
      <c r="AC2024" s="17">
        <v>3881390000000000</v>
      </c>
      <c r="AD2024" s="17">
        <v>3892360000000000</v>
      </c>
    </row>
    <row r="2025" spans="1:30" x14ac:dyDescent="0.25">
      <c r="A2025" t="s">
        <v>398</v>
      </c>
      <c r="B2025" t="s">
        <v>6611</v>
      </c>
      <c r="C2025" t="s">
        <v>608</v>
      </c>
      <c r="D2025" t="str">
        <f>A2025&amp;VLOOKUP("key_separator", Keys!$B:$C, 2, FALSE)&amp;B2025&amp;VLOOKUP("key_separator", Keys!$B:$C, 2, FALSE)&amp;C2025</f>
        <v>OH|natural gas|imports</v>
      </c>
      <c r="E2025" s="17">
        <v>3055790000000000</v>
      </c>
      <c r="F2025" s="17">
        <v>3095100000000000</v>
      </c>
      <c r="G2025" s="17">
        <v>3136630000000000</v>
      </c>
      <c r="H2025" s="17">
        <v>3220440000000000</v>
      </c>
      <c r="I2025" s="17">
        <v>3316240000000000</v>
      </c>
      <c r="J2025" s="17">
        <v>3433490000000000</v>
      </c>
      <c r="K2025" s="17">
        <v>3516300000000000</v>
      </c>
      <c r="L2025" s="17">
        <v>3630450000000000</v>
      </c>
      <c r="M2025" s="17">
        <v>3730350000000000</v>
      </c>
      <c r="N2025" s="17">
        <v>3824400000000000</v>
      </c>
      <c r="O2025" s="17">
        <v>3900590000000000</v>
      </c>
      <c r="P2025" s="17">
        <v>3970230000000000</v>
      </c>
      <c r="Q2025" s="17">
        <v>4024160000000000</v>
      </c>
      <c r="R2025" s="17">
        <v>4063470000000000</v>
      </c>
      <c r="S2025" s="17">
        <v>4100290000000000</v>
      </c>
      <c r="T2025" s="17">
        <v>4141730000000000</v>
      </c>
      <c r="U2025" s="17">
        <v>4178430000000000</v>
      </c>
      <c r="V2025" s="17">
        <v>4231710000000000</v>
      </c>
      <c r="W2025" s="17">
        <v>4281920000000000</v>
      </c>
      <c r="X2025" s="17">
        <v>4309160000000000</v>
      </c>
      <c r="Y2025" s="17">
        <v>4355070000000000</v>
      </c>
      <c r="Z2025" s="17">
        <v>4430040000000000</v>
      </c>
      <c r="AA2025" s="17">
        <v>4484390000000000</v>
      </c>
      <c r="AB2025" s="17">
        <v>4525980000000000</v>
      </c>
      <c r="AC2025" s="17">
        <v>4539570000000000</v>
      </c>
      <c r="AD2025" s="17">
        <v>4554630000000000</v>
      </c>
    </row>
    <row r="2026" spans="1:30" x14ac:dyDescent="0.25">
      <c r="A2026" t="s">
        <v>398</v>
      </c>
      <c r="B2026" t="s">
        <v>6611</v>
      </c>
      <c r="C2026" t="s">
        <v>610</v>
      </c>
      <c r="D2026" t="str">
        <f>A2026&amp;VLOOKUP("key_separator", Keys!$B:$C, 2, FALSE)&amp;B2026&amp;VLOOKUP("key_separator", Keys!$B:$C, 2, FALSE)&amp;C2026</f>
        <v>OH|natural gas|exports</v>
      </c>
      <c r="E2026" s="17">
        <v>3774360000000000</v>
      </c>
      <c r="F2026" s="17">
        <v>3786080000000000</v>
      </c>
      <c r="G2026" s="17">
        <v>3779870000000000</v>
      </c>
      <c r="H2026" s="17">
        <v>3970200000000000</v>
      </c>
      <c r="I2026" s="17">
        <v>4165530000000000</v>
      </c>
      <c r="J2026" s="17">
        <v>4413150000000000</v>
      </c>
      <c r="K2026" s="17">
        <v>4630090000000000</v>
      </c>
      <c r="L2026" s="17">
        <v>4881030000000000</v>
      </c>
      <c r="M2026" s="17">
        <v>5089520000000000</v>
      </c>
      <c r="N2026" s="17">
        <v>5279540000000000</v>
      </c>
      <c r="O2026" s="17">
        <v>5430990000000000</v>
      </c>
      <c r="P2026" s="17">
        <v>5589780000000000</v>
      </c>
      <c r="Q2026" s="17">
        <v>5713120000000000</v>
      </c>
      <c r="R2026" s="17">
        <v>5812600000000000</v>
      </c>
      <c r="S2026" s="17">
        <v>5903310000000000</v>
      </c>
      <c r="T2026" s="17">
        <v>6002890000000000</v>
      </c>
      <c r="U2026" s="17">
        <v>6085690000000000</v>
      </c>
      <c r="V2026" s="17">
        <v>6196940000000000</v>
      </c>
      <c r="W2026" s="17">
        <v>6296110000000000</v>
      </c>
      <c r="X2026" s="17">
        <v>6336080000000000</v>
      </c>
      <c r="Y2026" s="17">
        <v>6417010000000000</v>
      </c>
      <c r="Z2026" s="17">
        <v>6579520000000000</v>
      </c>
      <c r="AA2026" s="17">
        <v>6680870000000000</v>
      </c>
      <c r="AB2026" s="17">
        <v>6763680000000000</v>
      </c>
      <c r="AC2026" s="17">
        <v>6783810000000000</v>
      </c>
      <c r="AD2026" s="17">
        <v>6802980000000000</v>
      </c>
    </row>
    <row r="2027" spans="1:30" x14ac:dyDescent="0.25">
      <c r="A2027" t="s">
        <v>398</v>
      </c>
      <c r="B2027" t="s">
        <v>626</v>
      </c>
      <c r="C2027" t="s">
        <v>605</v>
      </c>
      <c r="D2027" t="str">
        <f>A2027&amp;VLOOKUP("key_separator", Keys!$B:$C, 2, FALSE)&amp;B2027&amp;VLOOKUP("key_separator", Keys!$B:$C, 2, FALSE)&amp;C2027</f>
        <v>OH|nuclear|production</v>
      </c>
      <c r="E2027" s="17">
        <v>0</v>
      </c>
      <c r="F2027" s="17">
        <v>0</v>
      </c>
      <c r="G2027" s="17">
        <v>0</v>
      </c>
      <c r="H2027" s="17">
        <v>0</v>
      </c>
      <c r="I2027" s="17">
        <v>0</v>
      </c>
      <c r="J2027" s="17">
        <v>0</v>
      </c>
      <c r="K2027" s="17">
        <v>0</v>
      </c>
      <c r="L2027" s="17">
        <v>0</v>
      </c>
      <c r="M2027" s="17">
        <v>0</v>
      </c>
      <c r="N2027" s="17">
        <v>0</v>
      </c>
      <c r="O2027" s="17">
        <v>0</v>
      </c>
      <c r="P2027" s="17">
        <v>0</v>
      </c>
      <c r="Q2027" s="17">
        <v>0</v>
      </c>
      <c r="R2027" s="17">
        <v>0</v>
      </c>
      <c r="S2027" s="17">
        <v>0</v>
      </c>
      <c r="T2027" s="17">
        <v>0</v>
      </c>
      <c r="U2027" s="17">
        <v>0</v>
      </c>
      <c r="V2027" s="17">
        <v>0</v>
      </c>
      <c r="W2027" s="17">
        <v>0</v>
      </c>
      <c r="X2027" s="17">
        <v>0</v>
      </c>
      <c r="Y2027" s="17">
        <v>0</v>
      </c>
      <c r="Z2027" s="17">
        <v>0</v>
      </c>
      <c r="AA2027" s="17">
        <v>0</v>
      </c>
      <c r="AB2027" s="17">
        <v>0</v>
      </c>
      <c r="AC2027" s="17">
        <v>0</v>
      </c>
      <c r="AD2027" s="17">
        <v>0</v>
      </c>
    </row>
    <row r="2028" spans="1:30" x14ac:dyDescent="0.25">
      <c r="A2028" t="s">
        <v>398</v>
      </c>
      <c r="B2028" t="s">
        <v>626</v>
      </c>
      <c r="C2028" t="s">
        <v>608</v>
      </c>
      <c r="D2028" t="str">
        <f>A2028&amp;VLOOKUP("key_separator", Keys!$B:$C, 2, FALSE)&amp;B2028&amp;VLOOKUP("key_separator", Keys!$B:$C, 2, FALSE)&amp;C2028</f>
        <v>OH|nuclear|imports</v>
      </c>
      <c r="E2028" s="17">
        <v>179006000000000</v>
      </c>
      <c r="F2028" s="17">
        <v>183207000000000</v>
      </c>
      <c r="G2028" s="17">
        <v>183207000000000</v>
      </c>
      <c r="H2028" s="17">
        <v>183207000000000</v>
      </c>
      <c r="I2028" s="17">
        <v>183207000000000</v>
      </c>
      <c r="J2028" s="17">
        <v>183207000000000</v>
      </c>
      <c r="K2028" s="17">
        <v>183207000000000</v>
      </c>
      <c r="L2028" s="17">
        <v>183207000000000</v>
      </c>
      <c r="M2028" s="17">
        <v>183207000000000</v>
      </c>
      <c r="N2028" s="17">
        <v>183207000000000</v>
      </c>
      <c r="O2028" s="17">
        <v>183207000000000</v>
      </c>
      <c r="P2028" s="17">
        <v>183207000000000</v>
      </c>
      <c r="Q2028" s="17">
        <v>183207000000000</v>
      </c>
      <c r="R2028" s="17">
        <v>183207000000000</v>
      </c>
      <c r="S2028" s="17">
        <v>183207000000000</v>
      </c>
      <c r="T2028" s="17">
        <v>183207000000000</v>
      </c>
      <c r="U2028" s="17">
        <v>183207000000000</v>
      </c>
      <c r="V2028" s="17">
        <v>183207000000000</v>
      </c>
      <c r="W2028" s="17">
        <v>183207000000000</v>
      </c>
      <c r="X2028" s="17">
        <v>183207000000000</v>
      </c>
      <c r="Y2028" s="17">
        <v>183207000000000</v>
      </c>
      <c r="Z2028" s="17">
        <v>183207000000000</v>
      </c>
      <c r="AA2028" s="17">
        <v>183207000000000</v>
      </c>
      <c r="AB2028" s="17">
        <v>183207000000000</v>
      </c>
      <c r="AC2028" s="17">
        <v>183207000000000</v>
      </c>
      <c r="AD2028" s="17">
        <v>183207000000000</v>
      </c>
    </row>
    <row r="2029" spans="1:30" x14ac:dyDescent="0.25">
      <c r="A2029" t="s">
        <v>398</v>
      </c>
      <c r="B2029" t="s">
        <v>626</v>
      </c>
      <c r="C2029" t="s">
        <v>610</v>
      </c>
      <c r="D2029" t="str">
        <f>A2029&amp;VLOOKUP("key_separator", Keys!$B:$C, 2, FALSE)&amp;B2029&amp;VLOOKUP("key_separator", Keys!$B:$C, 2, FALSE)&amp;C2029</f>
        <v>OH|nuclear|exports</v>
      </c>
      <c r="E2029" s="17">
        <v>0</v>
      </c>
      <c r="F2029" s="17">
        <v>0</v>
      </c>
      <c r="G2029" s="17">
        <v>0</v>
      </c>
      <c r="H2029" s="17">
        <v>0</v>
      </c>
      <c r="I2029" s="17">
        <v>0</v>
      </c>
      <c r="J2029" s="17">
        <v>0</v>
      </c>
      <c r="K2029" s="17">
        <v>0</v>
      </c>
      <c r="L2029" s="17">
        <v>0</v>
      </c>
      <c r="M2029" s="17">
        <v>0</v>
      </c>
      <c r="N2029" s="17">
        <v>0</v>
      </c>
      <c r="O2029" s="17">
        <v>0</v>
      </c>
      <c r="P2029" s="17">
        <v>0</v>
      </c>
      <c r="Q2029" s="17">
        <v>0</v>
      </c>
      <c r="R2029" s="17">
        <v>0</v>
      </c>
      <c r="S2029" s="17">
        <v>0</v>
      </c>
      <c r="T2029" s="17">
        <v>0</v>
      </c>
      <c r="U2029" s="17">
        <v>0</v>
      </c>
      <c r="V2029" s="17">
        <v>0</v>
      </c>
      <c r="W2029" s="17">
        <v>0</v>
      </c>
      <c r="X2029" s="17">
        <v>0</v>
      </c>
      <c r="Y2029" s="17">
        <v>0</v>
      </c>
      <c r="Z2029" s="17">
        <v>0</v>
      </c>
      <c r="AA2029" s="17">
        <v>0</v>
      </c>
      <c r="AB2029" s="17">
        <v>0</v>
      </c>
      <c r="AC2029" s="17">
        <v>0</v>
      </c>
      <c r="AD2029" s="17">
        <v>0</v>
      </c>
    </row>
    <row r="2030" spans="1:30" x14ac:dyDescent="0.25">
      <c r="A2030" t="s">
        <v>398</v>
      </c>
      <c r="B2030" t="s">
        <v>6630</v>
      </c>
      <c r="C2030" t="s">
        <v>605</v>
      </c>
      <c r="D2030" t="str">
        <f>A2030&amp;VLOOKUP("key_separator", Keys!$B:$C, 2, FALSE)&amp;B2030&amp;VLOOKUP("key_separator", Keys!$B:$C, 2, FALSE)&amp;C2030</f>
        <v>OH|hydro|production</v>
      </c>
      <c r="E2030" s="17">
        <v>0</v>
      </c>
      <c r="F2030" s="17">
        <v>0</v>
      </c>
      <c r="G2030" s="17">
        <v>0</v>
      </c>
      <c r="H2030" s="17">
        <v>0</v>
      </c>
      <c r="I2030" s="17">
        <v>0</v>
      </c>
      <c r="J2030" s="17">
        <v>0</v>
      </c>
      <c r="K2030" s="17">
        <v>0</v>
      </c>
      <c r="L2030" s="17">
        <v>0</v>
      </c>
      <c r="M2030" s="17">
        <v>0</v>
      </c>
      <c r="N2030" s="17">
        <v>0</v>
      </c>
      <c r="O2030" s="17">
        <v>0</v>
      </c>
      <c r="P2030" s="17">
        <v>0</v>
      </c>
      <c r="Q2030" s="17">
        <v>0</v>
      </c>
      <c r="R2030" s="17">
        <v>0</v>
      </c>
      <c r="S2030" s="17">
        <v>0</v>
      </c>
      <c r="T2030" s="17">
        <v>0</v>
      </c>
      <c r="U2030" s="17">
        <v>0</v>
      </c>
      <c r="V2030" s="17">
        <v>0</v>
      </c>
      <c r="W2030" s="17">
        <v>0</v>
      </c>
      <c r="X2030" s="17">
        <v>0</v>
      </c>
      <c r="Y2030" s="17">
        <v>0</v>
      </c>
      <c r="Z2030" s="17">
        <v>0</v>
      </c>
      <c r="AA2030" s="17">
        <v>0</v>
      </c>
      <c r="AB2030" s="17">
        <v>0</v>
      </c>
      <c r="AC2030" s="17">
        <v>0</v>
      </c>
      <c r="AD2030" s="17">
        <v>0</v>
      </c>
    </row>
    <row r="2031" spans="1:30" x14ac:dyDescent="0.25">
      <c r="A2031" t="s">
        <v>398</v>
      </c>
      <c r="B2031" t="s">
        <v>6630</v>
      </c>
      <c r="C2031" t="s">
        <v>608</v>
      </c>
      <c r="D2031" t="str">
        <f>A2031&amp;VLOOKUP("key_separator", Keys!$B:$C, 2, FALSE)&amp;B2031&amp;VLOOKUP("key_separator", Keys!$B:$C, 2, FALSE)&amp;C2031</f>
        <v>OH|hydro|imports</v>
      </c>
      <c r="E2031" s="17">
        <v>0</v>
      </c>
      <c r="F2031" s="17">
        <v>0</v>
      </c>
      <c r="G2031" s="17">
        <v>0</v>
      </c>
      <c r="H2031" s="17">
        <v>0</v>
      </c>
      <c r="I2031" s="17">
        <v>0</v>
      </c>
      <c r="J2031" s="17">
        <v>0</v>
      </c>
      <c r="K2031" s="17">
        <v>0</v>
      </c>
      <c r="L2031" s="17">
        <v>0</v>
      </c>
      <c r="M2031" s="17">
        <v>0</v>
      </c>
      <c r="N2031" s="17">
        <v>0</v>
      </c>
      <c r="O2031" s="17">
        <v>0</v>
      </c>
      <c r="P2031" s="17">
        <v>0</v>
      </c>
      <c r="Q2031" s="17">
        <v>0</v>
      </c>
      <c r="R2031" s="17">
        <v>0</v>
      </c>
      <c r="S2031" s="17">
        <v>0</v>
      </c>
      <c r="T2031" s="17">
        <v>0</v>
      </c>
      <c r="U2031" s="17">
        <v>0</v>
      </c>
      <c r="V2031" s="17">
        <v>0</v>
      </c>
      <c r="W2031" s="17">
        <v>0</v>
      </c>
      <c r="X2031" s="17">
        <v>0</v>
      </c>
      <c r="Y2031" s="17">
        <v>0</v>
      </c>
      <c r="Z2031" s="17">
        <v>0</v>
      </c>
      <c r="AA2031" s="17">
        <v>0</v>
      </c>
      <c r="AB2031" s="17">
        <v>0</v>
      </c>
      <c r="AC2031" s="17">
        <v>0</v>
      </c>
      <c r="AD2031" s="17">
        <v>0</v>
      </c>
    </row>
    <row r="2032" spans="1:30" x14ac:dyDescent="0.25">
      <c r="A2032" t="s">
        <v>398</v>
      </c>
      <c r="B2032" t="s">
        <v>6630</v>
      </c>
      <c r="C2032" t="s">
        <v>610</v>
      </c>
      <c r="D2032" t="str">
        <f>A2032&amp;VLOOKUP("key_separator", Keys!$B:$C, 2, FALSE)&amp;B2032&amp;VLOOKUP("key_separator", Keys!$B:$C, 2, FALSE)&amp;C2032</f>
        <v>OH|hydro|exports</v>
      </c>
      <c r="E2032" s="17">
        <v>0</v>
      </c>
      <c r="F2032" s="17">
        <v>0</v>
      </c>
      <c r="G2032" s="17">
        <v>0</v>
      </c>
      <c r="H2032" s="17">
        <v>0</v>
      </c>
      <c r="I2032" s="17">
        <v>0</v>
      </c>
      <c r="J2032" s="17">
        <v>0</v>
      </c>
      <c r="K2032" s="17">
        <v>0</v>
      </c>
      <c r="L2032" s="17">
        <v>0</v>
      </c>
      <c r="M2032" s="17">
        <v>0</v>
      </c>
      <c r="N2032" s="17">
        <v>0</v>
      </c>
      <c r="O2032" s="17">
        <v>0</v>
      </c>
      <c r="P2032" s="17">
        <v>0</v>
      </c>
      <c r="Q2032" s="17">
        <v>0</v>
      </c>
      <c r="R2032" s="17">
        <v>0</v>
      </c>
      <c r="S2032" s="17">
        <v>0</v>
      </c>
      <c r="T2032" s="17">
        <v>0</v>
      </c>
      <c r="U2032" s="17">
        <v>0</v>
      </c>
      <c r="V2032" s="17">
        <v>0</v>
      </c>
      <c r="W2032" s="17">
        <v>0</v>
      </c>
      <c r="X2032" s="17">
        <v>0</v>
      </c>
      <c r="Y2032" s="17">
        <v>0</v>
      </c>
      <c r="Z2032" s="17">
        <v>0</v>
      </c>
      <c r="AA2032" s="17">
        <v>0</v>
      </c>
      <c r="AB2032" s="17">
        <v>0</v>
      </c>
      <c r="AC2032" s="17">
        <v>0</v>
      </c>
      <c r="AD2032" s="17">
        <v>0</v>
      </c>
    </row>
    <row r="2033" spans="1:30" x14ac:dyDescent="0.25">
      <c r="A2033" t="s">
        <v>398</v>
      </c>
      <c r="B2033" t="s">
        <v>6631</v>
      </c>
      <c r="C2033" t="s">
        <v>605</v>
      </c>
      <c r="D2033" t="str">
        <f>A2033&amp;VLOOKUP("key_separator", Keys!$B:$C, 2, FALSE)&amp;B2033&amp;VLOOKUP("key_separator", Keys!$B:$C, 2, FALSE)&amp;C2033</f>
        <v>OH|wind|production</v>
      </c>
      <c r="E2033" s="17">
        <v>0</v>
      </c>
      <c r="F2033" s="17">
        <v>0</v>
      </c>
      <c r="G2033" s="17">
        <v>0</v>
      </c>
      <c r="H2033" s="17">
        <v>0</v>
      </c>
      <c r="I2033" s="17">
        <v>0</v>
      </c>
      <c r="J2033" s="17">
        <v>0</v>
      </c>
      <c r="K2033" s="17">
        <v>0</v>
      </c>
      <c r="L2033" s="17">
        <v>0</v>
      </c>
      <c r="M2033" s="17">
        <v>0</v>
      </c>
      <c r="N2033" s="17">
        <v>0</v>
      </c>
      <c r="O2033" s="17">
        <v>0</v>
      </c>
      <c r="P2033" s="17">
        <v>0</v>
      </c>
      <c r="Q2033" s="17">
        <v>0</v>
      </c>
      <c r="R2033" s="17">
        <v>0</v>
      </c>
      <c r="S2033" s="17">
        <v>0</v>
      </c>
      <c r="T2033" s="17">
        <v>0</v>
      </c>
      <c r="U2033" s="17">
        <v>0</v>
      </c>
      <c r="V2033" s="17">
        <v>0</v>
      </c>
      <c r="W2033" s="17">
        <v>0</v>
      </c>
      <c r="X2033" s="17">
        <v>0</v>
      </c>
      <c r="Y2033" s="17">
        <v>0</v>
      </c>
      <c r="Z2033" s="17">
        <v>0</v>
      </c>
      <c r="AA2033" s="17">
        <v>0</v>
      </c>
      <c r="AB2033" s="17">
        <v>0</v>
      </c>
      <c r="AC2033" s="17">
        <v>0</v>
      </c>
      <c r="AD2033" s="17">
        <v>0</v>
      </c>
    </row>
    <row r="2034" spans="1:30" x14ac:dyDescent="0.25">
      <c r="A2034" t="s">
        <v>398</v>
      </c>
      <c r="B2034" t="s">
        <v>6631</v>
      </c>
      <c r="C2034" t="s">
        <v>608</v>
      </c>
      <c r="D2034" t="str">
        <f>A2034&amp;VLOOKUP("key_separator", Keys!$B:$C, 2, FALSE)&amp;B2034&amp;VLOOKUP("key_separator", Keys!$B:$C, 2, FALSE)&amp;C2034</f>
        <v>OH|wind|imports</v>
      </c>
      <c r="E2034" s="17">
        <v>0</v>
      </c>
      <c r="F2034" s="17">
        <v>0</v>
      </c>
      <c r="G2034" s="17">
        <v>0</v>
      </c>
      <c r="H2034" s="17">
        <v>0</v>
      </c>
      <c r="I2034" s="17">
        <v>0</v>
      </c>
      <c r="J2034" s="17">
        <v>0</v>
      </c>
      <c r="K2034" s="17">
        <v>0</v>
      </c>
      <c r="L2034" s="17">
        <v>0</v>
      </c>
      <c r="M2034" s="17">
        <v>0</v>
      </c>
      <c r="N2034" s="17">
        <v>0</v>
      </c>
      <c r="O2034" s="17">
        <v>0</v>
      </c>
      <c r="P2034" s="17">
        <v>0</v>
      </c>
      <c r="Q2034" s="17">
        <v>0</v>
      </c>
      <c r="R2034" s="17">
        <v>0</v>
      </c>
      <c r="S2034" s="17">
        <v>0</v>
      </c>
      <c r="T2034" s="17">
        <v>0</v>
      </c>
      <c r="U2034" s="17">
        <v>0</v>
      </c>
      <c r="V2034" s="17">
        <v>0</v>
      </c>
      <c r="W2034" s="17">
        <v>0</v>
      </c>
      <c r="X2034" s="17">
        <v>0</v>
      </c>
      <c r="Y2034" s="17">
        <v>0</v>
      </c>
      <c r="Z2034" s="17">
        <v>0</v>
      </c>
      <c r="AA2034" s="17">
        <v>0</v>
      </c>
      <c r="AB2034" s="17">
        <v>0</v>
      </c>
      <c r="AC2034" s="17">
        <v>0</v>
      </c>
      <c r="AD2034" s="17">
        <v>0</v>
      </c>
    </row>
    <row r="2035" spans="1:30" x14ac:dyDescent="0.25">
      <c r="A2035" t="s">
        <v>398</v>
      </c>
      <c r="B2035" t="s">
        <v>6631</v>
      </c>
      <c r="C2035" t="s">
        <v>610</v>
      </c>
      <c r="D2035" t="str">
        <f>A2035&amp;VLOOKUP("key_separator", Keys!$B:$C, 2, FALSE)&amp;B2035&amp;VLOOKUP("key_separator", Keys!$B:$C, 2, FALSE)&amp;C2035</f>
        <v>OH|wind|exports</v>
      </c>
      <c r="E2035" s="17">
        <v>0</v>
      </c>
      <c r="F2035" s="17">
        <v>0</v>
      </c>
      <c r="G2035" s="17">
        <v>0</v>
      </c>
      <c r="H2035" s="17">
        <v>0</v>
      </c>
      <c r="I2035" s="17">
        <v>0</v>
      </c>
      <c r="J2035" s="17">
        <v>0</v>
      </c>
      <c r="K2035" s="17">
        <v>0</v>
      </c>
      <c r="L2035" s="17">
        <v>0</v>
      </c>
      <c r="M2035" s="17">
        <v>0</v>
      </c>
      <c r="N2035" s="17">
        <v>0</v>
      </c>
      <c r="O2035" s="17">
        <v>0</v>
      </c>
      <c r="P2035" s="17">
        <v>0</v>
      </c>
      <c r="Q2035" s="17">
        <v>0</v>
      </c>
      <c r="R2035" s="17">
        <v>0</v>
      </c>
      <c r="S2035" s="17">
        <v>0</v>
      </c>
      <c r="T2035" s="17">
        <v>0</v>
      </c>
      <c r="U2035" s="17">
        <v>0</v>
      </c>
      <c r="V2035" s="17">
        <v>0</v>
      </c>
      <c r="W2035" s="17">
        <v>0</v>
      </c>
      <c r="X2035" s="17">
        <v>0</v>
      </c>
      <c r="Y2035" s="17">
        <v>0</v>
      </c>
      <c r="Z2035" s="17">
        <v>0</v>
      </c>
      <c r="AA2035" s="17">
        <v>0</v>
      </c>
      <c r="AB2035" s="17">
        <v>0</v>
      </c>
      <c r="AC2035" s="17">
        <v>0</v>
      </c>
      <c r="AD2035" s="17">
        <v>0</v>
      </c>
    </row>
    <row r="2036" spans="1:30" x14ac:dyDescent="0.25">
      <c r="A2036" t="s">
        <v>398</v>
      </c>
      <c r="B2036" t="s">
        <v>6632</v>
      </c>
      <c r="C2036" t="s">
        <v>605</v>
      </c>
      <c r="D2036" t="str">
        <f>A2036&amp;VLOOKUP("key_separator", Keys!$B:$C, 2, FALSE)&amp;B2036&amp;VLOOKUP("key_separator", Keys!$B:$C, 2, FALSE)&amp;C2036</f>
        <v>OH|solar|production</v>
      </c>
      <c r="E2036" s="17">
        <v>0</v>
      </c>
      <c r="F2036" s="17">
        <v>0</v>
      </c>
      <c r="G2036" s="17">
        <v>0</v>
      </c>
      <c r="H2036" s="17">
        <v>0</v>
      </c>
      <c r="I2036" s="17">
        <v>0</v>
      </c>
      <c r="J2036" s="17">
        <v>0</v>
      </c>
      <c r="K2036" s="17">
        <v>0</v>
      </c>
      <c r="L2036" s="17">
        <v>0</v>
      </c>
      <c r="M2036" s="17">
        <v>0</v>
      </c>
      <c r="N2036" s="17">
        <v>0</v>
      </c>
      <c r="O2036" s="17">
        <v>0</v>
      </c>
      <c r="P2036" s="17">
        <v>0</v>
      </c>
      <c r="Q2036" s="17">
        <v>0</v>
      </c>
      <c r="R2036" s="17">
        <v>0</v>
      </c>
      <c r="S2036" s="17">
        <v>0</v>
      </c>
      <c r="T2036" s="17">
        <v>0</v>
      </c>
      <c r="U2036" s="17">
        <v>0</v>
      </c>
      <c r="V2036" s="17">
        <v>0</v>
      </c>
      <c r="W2036" s="17">
        <v>0</v>
      </c>
      <c r="X2036" s="17">
        <v>0</v>
      </c>
      <c r="Y2036" s="17">
        <v>0</v>
      </c>
      <c r="Z2036" s="17">
        <v>0</v>
      </c>
      <c r="AA2036" s="17">
        <v>0</v>
      </c>
      <c r="AB2036" s="17">
        <v>0</v>
      </c>
      <c r="AC2036" s="17">
        <v>0</v>
      </c>
      <c r="AD2036" s="17">
        <v>0</v>
      </c>
    </row>
    <row r="2037" spans="1:30" x14ac:dyDescent="0.25">
      <c r="A2037" t="s">
        <v>398</v>
      </c>
      <c r="B2037" t="s">
        <v>6632</v>
      </c>
      <c r="C2037" t="s">
        <v>608</v>
      </c>
      <c r="D2037" t="str">
        <f>A2037&amp;VLOOKUP("key_separator", Keys!$B:$C, 2, FALSE)&amp;B2037&amp;VLOOKUP("key_separator", Keys!$B:$C, 2, FALSE)&amp;C2037</f>
        <v>OH|solar|imports</v>
      </c>
      <c r="E2037" s="17">
        <v>0</v>
      </c>
      <c r="F2037" s="17">
        <v>0</v>
      </c>
      <c r="G2037" s="17">
        <v>0</v>
      </c>
      <c r="H2037" s="17">
        <v>0</v>
      </c>
      <c r="I2037" s="17">
        <v>0</v>
      </c>
      <c r="J2037" s="17">
        <v>0</v>
      </c>
      <c r="K2037" s="17">
        <v>0</v>
      </c>
      <c r="L2037" s="17">
        <v>0</v>
      </c>
      <c r="M2037" s="17">
        <v>0</v>
      </c>
      <c r="N2037" s="17">
        <v>0</v>
      </c>
      <c r="O2037" s="17">
        <v>0</v>
      </c>
      <c r="P2037" s="17">
        <v>0</v>
      </c>
      <c r="Q2037" s="17">
        <v>0</v>
      </c>
      <c r="R2037" s="17">
        <v>0</v>
      </c>
      <c r="S2037" s="17">
        <v>0</v>
      </c>
      <c r="T2037" s="17">
        <v>0</v>
      </c>
      <c r="U2037" s="17">
        <v>0</v>
      </c>
      <c r="V2037" s="17">
        <v>0</v>
      </c>
      <c r="W2037" s="17">
        <v>0</v>
      </c>
      <c r="X2037" s="17">
        <v>0</v>
      </c>
      <c r="Y2037" s="17">
        <v>0</v>
      </c>
      <c r="Z2037" s="17">
        <v>0</v>
      </c>
      <c r="AA2037" s="17">
        <v>0</v>
      </c>
      <c r="AB2037" s="17">
        <v>0</v>
      </c>
      <c r="AC2037" s="17">
        <v>0</v>
      </c>
      <c r="AD2037" s="17">
        <v>0</v>
      </c>
    </row>
    <row r="2038" spans="1:30" x14ac:dyDescent="0.25">
      <c r="A2038" t="s">
        <v>398</v>
      </c>
      <c r="B2038" t="s">
        <v>6632</v>
      </c>
      <c r="C2038" t="s">
        <v>610</v>
      </c>
      <c r="D2038" t="str">
        <f>A2038&amp;VLOOKUP("key_separator", Keys!$B:$C, 2, FALSE)&amp;B2038&amp;VLOOKUP("key_separator", Keys!$B:$C, 2, FALSE)&amp;C2038</f>
        <v>OH|solar|exports</v>
      </c>
      <c r="E2038" s="17">
        <v>0</v>
      </c>
      <c r="F2038" s="17">
        <v>0</v>
      </c>
      <c r="G2038" s="17">
        <v>0</v>
      </c>
      <c r="H2038" s="17">
        <v>0</v>
      </c>
      <c r="I2038" s="17">
        <v>0</v>
      </c>
      <c r="J2038" s="17">
        <v>0</v>
      </c>
      <c r="K2038" s="17">
        <v>0</v>
      </c>
      <c r="L2038" s="17">
        <v>0</v>
      </c>
      <c r="M2038" s="17">
        <v>0</v>
      </c>
      <c r="N2038" s="17">
        <v>0</v>
      </c>
      <c r="O2038" s="17">
        <v>0</v>
      </c>
      <c r="P2038" s="17">
        <v>0</v>
      </c>
      <c r="Q2038" s="17">
        <v>0</v>
      </c>
      <c r="R2038" s="17">
        <v>0</v>
      </c>
      <c r="S2038" s="17">
        <v>0</v>
      </c>
      <c r="T2038" s="17">
        <v>0</v>
      </c>
      <c r="U2038" s="17">
        <v>0</v>
      </c>
      <c r="V2038" s="17">
        <v>0</v>
      </c>
      <c r="W2038" s="17">
        <v>0</v>
      </c>
      <c r="X2038" s="17">
        <v>0</v>
      </c>
      <c r="Y2038" s="17">
        <v>0</v>
      </c>
      <c r="Z2038" s="17">
        <v>0</v>
      </c>
      <c r="AA2038" s="17">
        <v>0</v>
      </c>
      <c r="AB2038" s="17">
        <v>0</v>
      </c>
      <c r="AC2038" s="17">
        <v>0</v>
      </c>
      <c r="AD2038" s="17">
        <v>0</v>
      </c>
    </row>
    <row r="2039" spans="1:30" x14ac:dyDescent="0.25">
      <c r="A2039" t="s">
        <v>398</v>
      </c>
      <c r="B2039" t="s">
        <v>6615</v>
      </c>
      <c r="C2039" t="s">
        <v>605</v>
      </c>
      <c r="D2039" t="str">
        <f>A2039&amp;VLOOKUP("key_separator", Keys!$B:$C, 2, FALSE)&amp;B2039&amp;VLOOKUP("key_separator", Keys!$B:$C, 2, FALSE)&amp;C2039</f>
        <v>OH|biomass|production</v>
      </c>
      <c r="E2039" s="17">
        <v>1720000000000</v>
      </c>
      <c r="F2039" s="17">
        <v>1720000000000</v>
      </c>
      <c r="G2039" s="17">
        <v>1720000000000</v>
      </c>
      <c r="H2039" s="17">
        <v>1720000000000</v>
      </c>
      <c r="I2039" s="17">
        <v>1720000000000</v>
      </c>
      <c r="J2039" s="17">
        <v>1720000000000</v>
      </c>
      <c r="K2039" s="17">
        <v>1720000000000</v>
      </c>
      <c r="L2039" s="17">
        <v>1720000000000</v>
      </c>
      <c r="M2039" s="17">
        <v>1720000000000</v>
      </c>
      <c r="N2039" s="17">
        <v>1720000000000</v>
      </c>
      <c r="O2039" s="17">
        <v>1720000000000</v>
      </c>
      <c r="P2039" s="17">
        <v>1720000000000</v>
      </c>
      <c r="Q2039" s="17">
        <v>1720000000000</v>
      </c>
      <c r="R2039" s="17">
        <v>1720000000000</v>
      </c>
      <c r="S2039" s="17">
        <v>1720000000000</v>
      </c>
      <c r="T2039" s="17">
        <v>1720000000000</v>
      </c>
      <c r="U2039" s="17">
        <v>1720000000000</v>
      </c>
      <c r="V2039" s="17">
        <v>1720000000000</v>
      </c>
      <c r="W2039" s="17">
        <v>1720000000000</v>
      </c>
      <c r="X2039" s="17">
        <v>1720000000000</v>
      </c>
      <c r="Y2039" s="17">
        <v>1720000000000</v>
      </c>
      <c r="Z2039" s="17">
        <v>1720000000000</v>
      </c>
      <c r="AA2039" s="17">
        <v>1720000000000</v>
      </c>
      <c r="AB2039" s="17">
        <v>1720000000000</v>
      </c>
      <c r="AC2039" s="17">
        <v>1720000000000</v>
      </c>
      <c r="AD2039" s="17">
        <v>1720000000000</v>
      </c>
    </row>
    <row r="2040" spans="1:30" x14ac:dyDescent="0.25">
      <c r="A2040" t="s">
        <v>398</v>
      </c>
      <c r="B2040" t="s">
        <v>6615</v>
      </c>
      <c r="C2040" t="s">
        <v>608</v>
      </c>
      <c r="D2040" t="str">
        <f>A2040&amp;VLOOKUP("key_separator", Keys!$B:$C, 2, FALSE)&amp;B2040&amp;VLOOKUP("key_separator", Keys!$B:$C, 2, FALSE)&amp;C2040</f>
        <v>OH|biomass|imports</v>
      </c>
      <c r="E2040" s="17">
        <v>48127000000000</v>
      </c>
      <c r="F2040" s="17">
        <v>47027900000000</v>
      </c>
      <c r="G2040" s="17">
        <v>46302600000000</v>
      </c>
      <c r="H2040" s="17">
        <v>45947400000000</v>
      </c>
      <c r="I2040" s="17">
        <v>45665700000000</v>
      </c>
      <c r="J2040" s="17">
        <v>45216800000000</v>
      </c>
      <c r="K2040" s="17">
        <v>44530100000000</v>
      </c>
      <c r="L2040" s="17">
        <v>44027400000000</v>
      </c>
      <c r="M2040" s="17">
        <v>43685300000000</v>
      </c>
      <c r="N2040" s="17">
        <v>43363100000000</v>
      </c>
      <c r="O2040" s="17">
        <v>43074400000000</v>
      </c>
      <c r="P2040" s="17">
        <v>42778200000000</v>
      </c>
      <c r="Q2040" s="17">
        <v>42532000000000</v>
      </c>
      <c r="R2040" s="17">
        <v>42331000000000</v>
      </c>
      <c r="S2040" s="17">
        <v>42104900000000</v>
      </c>
      <c r="T2040" s="17">
        <v>41892200000000</v>
      </c>
      <c r="U2040" s="17">
        <v>41680300000000</v>
      </c>
      <c r="V2040" s="17">
        <v>41548200000000</v>
      </c>
      <c r="W2040" s="17">
        <v>41423200000000</v>
      </c>
      <c r="X2040" s="17">
        <v>41376000000000</v>
      </c>
      <c r="Y2040" s="17">
        <v>41377400000000</v>
      </c>
      <c r="Z2040" s="17">
        <v>41465800000000</v>
      </c>
      <c r="AA2040" s="17">
        <v>41497600000000</v>
      </c>
      <c r="AB2040" s="17">
        <v>41574800000000</v>
      </c>
      <c r="AC2040" s="17">
        <v>41721500000000</v>
      </c>
      <c r="AD2040" s="17">
        <v>41828900000000</v>
      </c>
    </row>
    <row r="2041" spans="1:30" x14ac:dyDescent="0.25">
      <c r="A2041" t="s">
        <v>398</v>
      </c>
      <c r="B2041" t="s">
        <v>6615</v>
      </c>
      <c r="C2041" t="s">
        <v>610</v>
      </c>
      <c r="D2041" t="str">
        <f>A2041&amp;VLOOKUP("key_separator", Keys!$B:$C, 2, FALSE)&amp;B2041&amp;VLOOKUP("key_separator", Keys!$B:$C, 2, FALSE)&amp;C2041</f>
        <v>OH|biomass|exports</v>
      </c>
      <c r="E2041" s="17">
        <v>0</v>
      </c>
      <c r="F2041" s="17">
        <v>0</v>
      </c>
      <c r="G2041" s="17">
        <v>0</v>
      </c>
      <c r="H2041" s="17">
        <v>0</v>
      </c>
      <c r="I2041" s="17">
        <v>0</v>
      </c>
      <c r="J2041" s="17">
        <v>0</v>
      </c>
      <c r="K2041" s="17">
        <v>0</v>
      </c>
      <c r="L2041" s="17">
        <v>0</v>
      </c>
      <c r="M2041" s="17">
        <v>0</v>
      </c>
      <c r="N2041" s="17">
        <v>0</v>
      </c>
      <c r="O2041" s="17">
        <v>0</v>
      </c>
      <c r="P2041" s="17">
        <v>0</v>
      </c>
      <c r="Q2041" s="17">
        <v>0</v>
      </c>
      <c r="R2041" s="17">
        <v>0</v>
      </c>
      <c r="S2041" s="17">
        <v>0</v>
      </c>
      <c r="T2041" s="17">
        <v>0</v>
      </c>
      <c r="U2041" s="17">
        <v>0</v>
      </c>
      <c r="V2041" s="17">
        <v>0</v>
      </c>
      <c r="W2041" s="17">
        <v>0</v>
      </c>
      <c r="X2041" s="17">
        <v>0</v>
      </c>
      <c r="Y2041" s="17">
        <v>0</v>
      </c>
      <c r="Z2041" s="17">
        <v>0</v>
      </c>
      <c r="AA2041" s="17">
        <v>0</v>
      </c>
      <c r="AB2041" s="17">
        <v>0</v>
      </c>
      <c r="AC2041" s="17">
        <v>0</v>
      </c>
      <c r="AD2041" s="17">
        <v>0</v>
      </c>
    </row>
    <row r="2042" spans="1:30" x14ac:dyDescent="0.25">
      <c r="A2042" t="s">
        <v>398</v>
      </c>
      <c r="B2042" t="s">
        <v>6616</v>
      </c>
      <c r="C2042" t="s">
        <v>605</v>
      </c>
      <c r="D2042" t="str">
        <f>A2042&amp;VLOOKUP("key_separator", Keys!$B:$C, 2, FALSE)&amp;B2042&amp;VLOOKUP("key_separator", Keys!$B:$C, 2, FALSE)&amp;C2042</f>
        <v>OH|petroleum gasoline|production</v>
      </c>
      <c r="E2042" s="17">
        <v>588705000000000</v>
      </c>
      <c r="F2042" s="17">
        <v>574436000000000</v>
      </c>
      <c r="G2042" s="17">
        <v>578209000000000</v>
      </c>
      <c r="H2042" s="17">
        <v>583092000000000</v>
      </c>
      <c r="I2042" s="17">
        <v>587985000000000</v>
      </c>
      <c r="J2042" s="17">
        <v>591345000000000</v>
      </c>
      <c r="K2042" s="17">
        <v>590585000000000</v>
      </c>
      <c r="L2042" s="17">
        <v>595822000000000</v>
      </c>
      <c r="M2042" s="17">
        <v>594076000000000</v>
      </c>
      <c r="N2042" s="17">
        <v>591404000000000</v>
      </c>
      <c r="O2042" s="17">
        <v>592659000000000</v>
      </c>
      <c r="P2042" s="17">
        <v>590750000000000</v>
      </c>
      <c r="Q2042" s="17">
        <v>591111000000000</v>
      </c>
      <c r="R2042" s="17">
        <v>594424000000000</v>
      </c>
      <c r="S2042" s="17">
        <v>590727000000000</v>
      </c>
      <c r="T2042" s="17">
        <v>595718000000000</v>
      </c>
      <c r="U2042" s="17">
        <v>597587000000000</v>
      </c>
      <c r="V2042" s="17">
        <v>599530000000000</v>
      </c>
      <c r="W2042" s="17">
        <v>599618000000000</v>
      </c>
      <c r="X2042" s="17">
        <v>598859000000000</v>
      </c>
      <c r="Y2042" s="17">
        <v>597808000000000</v>
      </c>
      <c r="Z2042" s="17">
        <v>593314000000000</v>
      </c>
      <c r="AA2042" s="17">
        <v>595719000000000</v>
      </c>
      <c r="AB2042" s="17">
        <v>594480000000000</v>
      </c>
      <c r="AC2042" s="17">
        <v>596353000000000</v>
      </c>
      <c r="AD2042" s="17">
        <v>593479000000000</v>
      </c>
    </row>
    <row r="2043" spans="1:30" x14ac:dyDescent="0.25">
      <c r="A2043" t="s">
        <v>398</v>
      </c>
      <c r="B2043" t="s">
        <v>6616</v>
      </c>
      <c r="C2043" t="s">
        <v>608</v>
      </c>
      <c r="D2043" t="str">
        <f>A2043&amp;VLOOKUP("key_separator", Keys!$B:$C, 2, FALSE)&amp;B2043&amp;VLOOKUP("key_separator", Keys!$B:$C, 2, FALSE)&amp;C2043</f>
        <v>OH|petroleum gasoline|imports</v>
      </c>
      <c r="E2043" s="17">
        <v>27917800000000</v>
      </c>
      <c r="F2043" s="17">
        <v>27168300000000</v>
      </c>
      <c r="G2043" s="17">
        <v>26442000000000</v>
      </c>
      <c r="H2043" s="17">
        <v>25598300000000</v>
      </c>
      <c r="I2043" s="17">
        <v>24746400000000</v>
      </c>
      <c r="J2043" s="17">
        <v>23905500000000</v>
      </c>
      <c r="K2043" s="17">
        <v>23023500000000</v>
      </c>
      <c r="L2043" s="17">
        <v>22175300000000</v>
      </c>
      <c r="M2043" s="17">
        <v>21302200000000</v>
      </c>
      <c r="N2043" s="17">
        <v>20469300000000</v>
      </c>
      <c r="O2043" s="17">
        <v>19615500000000</v>
      </c>
      <c r="P2043" s="17">
        <v>18793600000000</v>
      </c>
      <c r="Q2043" s="17">
        <v>17983600000000</v>
      </c>
      <c r="R2043" s="17">
        <v>17192200000000</v>
      </c>
      <c r="S2043" s="17">
        <v>16418500000000</v>
      </c>
      <c r="T2043" s="17">
        <v>15648600000000</v>
      </c>
      <c r="U2043" s="17">
        <v>14868200000000</v>
      </c>
      <c r="V2043" s="17">
        <v>14417400000000</v>
      </c>
      <c r="W2043" s="17">
        <v>13995000000000</v>
      </c>
      <c r="X2043" s="17">
        <v>13548900000000</v>
      </c>
      <c r="Y2043" s="17">
        <v>13115200000000</v>
      </c>
      <c r="Z2043" s="17">
        <v>12718000000000</v>
      </c>
      <c r="AA2043" s="17">
        <v>12287500000000</v>
      </c>
      <c r="AB2043" s="17">
        <v>11883900000000</v>
      </c>
      <c r="AC2043" s="17">
        <v>11482500000000</v>
      </c>
      <c r="AD2043" s="17">
        <v>11132100000000</v>
      </c>
    </row>
    <row r="2044" spans="1:30" x14ac:dyDescent="0.25">
      <c r="A2044" t="s">
        <v>398</v>
      </c>
      <c r="B2044" t="s">
        <v>6616</v>
      </c>
      <c r="C2044" t="s">
        <v>610</v>
      </c>
      <c r="D2044" t="str">
        <f>A2044&amp;VLOOKUP("key_separator", Keys!$B:$C, 2, FALSE)&amp;B2044&amp;VLOOKUP("key_separator", Keys!$B:$C, 2, FALSE)&amp;C2044</f>
        <v>OH|petroleum gasoline|exports</v>
      </c>
      <c r="E2044" s="17">
        <v>107130000000000</v>
      </c>
      <c r="F2044" s="17">
        <v>99676100000000</v>
      </c>
      <c r="G2044" s="17">
        <v>109741000000000</v>
      </c>
      <c r="H2044" s="17">
        <v>122353000000000</v>
      </c>
      <c r="I2044" s="17">
        <v>134900000000000</v>
      </c>
      <c r="J2044" s="17">
        <v>146094000000000</v>
      </c>
      <c r="K2044" s="17">
        <v>154467000000000</v>
      </c>
      <c r="L2044" s="17">
        <v>168711000000000</v>
      </c>
      <c r="M2044" s="17">
        <v>176708000000000</v>
      </c>
      <c r="N2044" s="17">
        <v>183742000000000</v>
      </c>
      <c r="O2044" s="17">
        <v>195339000000000</v>
      </c>
      <c r="P2044" s="17">
        <v>203753000000000</v>
      </c>
      <c r="Q2044" s="17">
        <v>214428000000000</v>
      </c>
      <c r="R2044" s="17">
        <v>228243000000000</v>
      </c>
      <c r="S2044" s="17">
        <v>235484000000000</v>
      </c>
      <c r="T2044" s="17">
        <v>251843000000000</v>
      </c>
      <c r="U2044" s="17">
        <v>265582000000000</v>
      </c>
      <c r="V2044" s="17">
        <v>277961000000000</v>
      </c>
      <c r="W2044" s="17">
        <v>288763000000000</v>
      </c>
      <c r="X2044" s="17">
        <v>298529000000000</v>
      </c>
      <c r="Y2044" s="17">
        <v>307885000000000</v>
      </c>
      <c r="Z2044" s="17">
        <v>313652000000000</v>
      </c>
      <c r="AA2044" s="17">
        <v>326278000000000</v>
      </c>
      <c r="AB2044" s="17">
        <v>334883000000000</v>
      </c>
      <c r="AC2044" s="17">
        <v>346227000000000</v>
      </c>
      <c r="AD2044" s="17">
        <v>352263000000000</v>
      </c>
    </row>
    <row r="2045" spans="1:30" x14ac:dyDescent="0.25">
      <c r="A2045" t="s">
        <v>398</v>
      </c>
      <c r="B2045" t="s">
        <v>6617</v>
      </c>
      <c r="C2045" t="s">
        <v>605</v>
      </c>
      <c r="D2045" t="str">
        <f>A2045&amp;VLOOKUP("key_separator", Keys!$B:$C, 2, FALSE)&amp;B2045&amp;VLOOKUP("key_separator", Keys!$B:$C, 2, FALSE)&amp;C2045</f>
        <v>OH|petroleum diesel|production</v>
      </c>
      <c r="E2045" s="17">
        <v>348228000000000</v>
      </c>
      <c r="F2045" s="17">
        <v>339788000000000</v>
      </c>
      <c r="G2045" s="17">
        <v>342019000000000</v>
      </c>
      <c r="H2045" s="17">
        <v>344908000000000</v>
      </c>
      <c r="I2045" s="17">
        <v>347802000000000</v>
      </c>
      <c r="J2045" s="17">
        <v>349789000000000</v>
      </c>
      <c r="K2045" s="17">
        <v>349340000000000</v>
      </c>
      <c r="L2045" s="17">
        <v>352438000000000</v>
      </c>
      <c r="M2045" s="17">
        <v>351405000000000</v>
      </c>
      <c r="N2045" s="17">
        <v>349825000000000</v>
      </c>
      <c r="O2045" s="17">
        <v>350567000000000</v>
      </c>
      <c r="P2045" s="17">
        <v>349438000000000</v>
      </c>
      <c r="Q2045" s="17">
        <v>349651000000000</v>
      </c>
      <c r="R2045" s="17">
        <v>351611000000000</v>
      </c>
      <c r="S2045" s="17">
        <v>349424000000000</v>
      </c>
      <c r="T2045" s="17">
        <v>352376000000000</v>
      </c>
      <c r="U2045" s="17">
        <v>353482000000000</v>
      </c>
      <c r="V2045" s="17">
        <v>354631000000000</v>
      </c>
      <c r="W2045" s="17">
        <v>354683000000000</v>
      </c>
      <c r="X2045" s="17">
        <v>354234000000000</v>
      </c>
      <c r="Y2045" s="17">
        <v>353612000000000</v>
      </c>
      <c r="Z2045" s="17">
        <v>350955000000000</v>
      </c>
      <c r="AA2045" s="17">
        <v>352377000000000</v>
      </c>
      <c r="AB2045" s="17">
        <v>351644000000000</v>
      </c>
      <c r="AC2045" s="17">
        <v>352752000000000</v>
      </c>
      <c r="AD2045" s="17">
        <v>351052000000000</v>
      </c>
    </row>
    <row r="2046" spans="1:30" x14ac:dyDescent="0.25">
      <c r="A2046" t="s">
        <v>398</v>
      </c>
      <c r="B2046" t="s">
        <v>6617</v>
      </c>
      <c r="C2046" t="s">
        <v>608</v>
      </c>
      <c r="D2046" t="str">
        <f>A2046&amp;VLOOKUP("key_separator", Keys!$B:$C, 2, FALSE)&amp;B2046&amp;VLOOKUP("key_separator", Keys!$B:$C, 2, FALSE)&amp;C2046</f>
        <v>OH|petroleum diesel|imports</v>
      </c>
      <c r="E2046" s="17">
        <v>1132680000000</v>
      </c>
      <c r="F2046" s="17">
        <v>2110230000000</v>
      </c>
      <c r="G2046" s="17">
        <v>1459290000000</v>
      </c>
      <c r="H2046" s="17">
        <v>661975000000</v>
      </c>
      <c r="I2046" s="17">
        <v>0</v>
      </c>
      <c r="J2046" s="17">
        <v>0</v>
      </c>
      <c r="K2046" s="17">
        <v>0</v>
      </c>
      <c r="L2046" s="17">
        <v>0</v>
      </c>
      <c r="M2046" s="17">
        <v>0</v>
      </c>
      <c r="N2046" s="17">
        <v>0</v>
      </c>
      <c r="O2046" s="17">
        <v>0</v>
      </c>
      <c r="P2046" s="17">
        <v>0</v>
      </c>
      <c r="Q2046" s="17">
        <v>0</v>
      </c>
      <c r="R2046" s="17">
        <v>0</v>
      </c>
      <c r="S2046" s="17">
        <v>0</v>
      </c>
      <c r="T2046" s="17">
        <v>0</v>
      </c>
      <c r="U2046" s="17">
        <v>0</v>
      </c>
      <c r="V2046" s="17">
        <v>0</v>
      </c>
      <c r="W2046" s="17">
        <v>0</v>
      </c>
      <c r="X2046" s="17">
        <v>0</v>
      </c>
      <c r="Y2046" s="17">
        <v>0</v>
      </c>
      <c r="Z2046" s="17">
        <v>0</v>
      </c>
      <c r="AA2046" s="17">
        <v>0</v>
      </c>
      <c r="AB2046" s="17">
        <v>0</v>
      </c>
      <c r="AC2046" s="17">
        <v>0</v>
      </c>
      <c r="AD2046" s="17">
        <v>0</v>
      </c>
    </row>
    <row r="2047" spans="1:30" x14ac:dyDescent="0.25">
      <c r="A2047" t="s">
        <v>398</v>
      </c>
      <c r="B2047" t="s">
        <v>6617</v>
      </c>
      <c r="C2047" t="s">
        <v>610</v>
      </c>
      <c r="D2047" t="str">
        <f>A2047&amp;VLOOKUP("key_separator", Keys!$B:$C, 2, FALSE)&amp;B2047&amp;VLOOKUP("key_separator", Keys!$B:$C, 2, FALSE)&amp;C2047</f>
        <v>OH|petroleum diesel|exports</v>
      </c>
      <c r="E2047" s="17">
        <v>39564800000000</v>
      </c>
      <c r="F2047" s="17">
        <v>30822100000000</v>
      </c>
      <c r="G2047" s="17">
        <v>29735100000000</v>
      </c>
      <c r="H2047" s="17">
        <v>31391900000000</v>
      </c>
      <c r="I2047" s="17">
        <v>33479800000000</v>
      </c>
      <c r="J2047" s="17">
        <v>34663600000000</v>
      </c>
      <c r="K2047" s="17">
        <v>35517500000000</v>
      </c>
      <c r="L2047" s="17">
        <v>39762700000000</v>
      </c>
      <c r="M2047" s="17">
        <v>40800300000000</v>
      </c>
      <c r="N2047" s="17">
        <v>41259400000000</v>
      </c>
      <c r="O2047" s="17">
        <v>44189000000000</v>
      </c>
      <c r="P2047" s="17">
        <v>45613800000000</v>
      </c>
      <c r="Q2047" s="17">
        <v>48667100000000</v>
      </c>
      <c r="R2047" s="17">
        <v>54363900000000</v>
      </c>
      <c r="S2047" s="17">
        <v>54742300000000</v>
      </c>
      <c r="T2047" s="17">
        <v>59818800000000</v>
      </c>
      <c r="U2047" s="17">
        <v>63941500000000</v>
      </c>
      <c r="V2047" s="17">
        <v>68299500000000</v>
      </c>
      <c r="W2047" s="17">
        <v>71688600000000</v>
      </c>
      <c r="X2047" s="17">
        <v>74753700000000</v>
      </c>
      <c r="Y2047" s="17">
        <v>76700900000000</v>
      </c>
      <c r="Z2047" s="17">
        <v>76382200000000</v>
      </c>
      <c r="AA2047" s="17">
        <v>79923800000000</v>
      </c>
      <c r="AB2047" s="17">
        <v>81557200000000</v>
      </c>
      <c r="AC2047" s="17">
        <v>85055300000000</v>
      </c>
      <c r="AD2047" s="17">
        <v>85669600000000</v>
      </c>
    </row>
    <row r="2048" spans="1:30" x14ac:dyDescent="0.25">
      <c r="A2048" t="s">
        <v>398</v>
      </c>
      <c r="B2048" t="s">
        <v>542</v>
      </c>
      <c r="C2048" t="s">
        <v>605</v>
      </c>
      <c r="D2048" t="str">
        <f>A2048&amp;VLOOKUP("key_separator", Keys!$B:$C, 2, FALSE)&amp;B2048&amp;VLOOKUP("key_separator", Keys!$B:$C, 2, FALSE)&amp;C2048</f>
        <v>OH|biofuel gasoline|production</v>
      </c>
      <c r="E2048" s="17">
        <v>60383900000000</v>
      </c>
      <c r="F2048" s="17">
        <v>60553900000000</v>
      </c>
      <c r="G2048" s="17">
        <v>60136500000000</v>
      </c>
      <c r="H2048" s="17">
        <v>60396700000000</v>
      </c>
      <c r="I2048" s="17">
        <v>60182400000000</v>
      </c>
      <c r="J2048" s="17">
        <v>60298600000000</v>
      </c>
      <c r="K2048" s="17">
        <v>60084700000000</v>
      </c>
      <c r="L2048" s="17">
        <v>59996600000000</v>
      </c>
      <c r="M2048" s="17">
        <v>59870400000000</v>
      </c>
      <c r="N2048" s="17">
        <v>59995800000000</v>
      </c>
      <c r="O2048" s="17">
        <v>60083900000000</v>
      </c>
      <c r="P2048" s="17">
        <v>60449800000000</v>
      </c>
      <c r="Q2048" s="17">
        <v>60401100000000</v>
      </c>
      <c r="R2048" s="17">
        <v>60436400000000</v>
      </c>
      <c r="S2048" s="17">
        <v>60486900000000</v>
      </c>
      <c r="T2048" s="17">
        <v>60639600000000</v>
      </c>
      <c r="U2048" s="17">
        <v>60801900000000</v>
      </c>
      <c r="V2048" s="17">
        <v>61387000000000</v>
      </c>
      <c r="W2048" s="17">
        <v>61624900000000</v>
      </c>
      <c r="X2048" s="17">
        <v>61818700000000</v>
      </c>
      <c r="Y2048" s="17">
        <v>61872800000000</v>
      </c>
      <c r="Z2048" s="17">
        <v>61871000000000</v>
      </c>
      <c r="AA2048" s="17">
        <v>62334300000000</v>
      </c>
      <c r="AB2048" s="17">
        <v>62705400000000</v>
      </c>
      <c r="AC2048" s="17">
        <v>62866500000000</v>
      </c>
      <c r="AD2048" s="17">
        <v>63141100000000</v>
      </c>
    </row>
    <row r="2049" spans="1:30" x14ac:dyDescent="0.25">
      <c r="A2049" t="s">
        <v>398</v>
      </c>
      <c r="B2049" t="s">
        <v>542</v>
      </c>
      <c r="C2049" t="s">
        <v>608</v>
      </c>
      <c r="D2049" t="str">
        <f>A2049&amp;VLOOKUP("key_separator", Keys!$B:$C, 2, FALSE)&amp;B2049&amp;VLOOKUP("key_separator", Keys!$B:$C, 2, FALSE)&amp;C2049</f>
        <v>OH|biofuel gasoline|imports</v>
      </c>
      <c r="E2049" s="17">
        <v>1897890000000</v>
      </c>
      <c r="F2049" s="17">
        <v>1815000000000</v>
      </c>
      <c r="G2049" s="17">
        <v>1773850000000</v>
      </c>
      <c r="H2049" s="17">
        <v>1704710000000</v>
      </c>
      <c r="I2049" s="17">
        <v>1716480000000</v>
      </c>
      <c r="J2049" s="17">
        <v>1624580000000</v>
      </c>
      <c r="K2049" s="17">
        <v>1596870000000</v>
      </c>
      <c r="L2049" s="17">
        <v>1538070000000</v>
      </c>
      <c r="M2049" s="17">
        <v>1477310000000</v>
      </c>
      <c r="N2049" s="17">
        <v>1419570000000</v>
      </c>
      <c r="O2049" s="17">
        <v>1360290000000</v>
      </c>
      <c r="P2049" s="17">
        <v>1303130000000</v>
      </c>
      <c r="Q2049" s="17">
        <v>1246930000000</v>
      </c>
      <c r="R2049" s="17">
        <v>1191900000000</v>
      </c>
      <c r="S2049" s="17">
        <v>1138160000000</v>
      </c>
      <c r="T2049" s="17">
        <v>1084580000000</v>
      </c>
      <c r="U2049" s="17">
        <v>1030190000000</v>
      </c>
      <c r="V2049" s="17">
        <v>999098000000</v>
      </c>
      <c r="W2049" s="17">
        <v>969861000000</v>
      </c>
      <c r="X2049" s="17">
        <v>939023000000</v>
      </c>
      <c r="Y2049" s="17">
        <v>909068000000</v>
      </c>
      <c r="Z2049" s="17">
        <v>881545000000</v>
      </c>
      <c r="AA2049" s="17">
        <v>851773000000</v>
      </c>
      <c r="AB2049" s="17">
        <v>823903000000</v>
      </c>
      <c r="AC2049" s="17">
        <v>796185000000</v>
      </c>
      <c r="AD2049" s="17">
        <v>771931000000</v>
      </c>
    </row>
    <row r="2050" spans="1:30" x14ac:dyDescent="0.25">
      <c r="A2050" t="s">
        <v>398</v>
      </c>
      <c r="B2050" t="s">
        <v>542</v>
      </c>
      <c r="C2050" t="s">
        <v>610</v>
      </c>
      <c r="D2050" t="str">
        <f>A2050&amp;VLOOKUP("key_separator", Keys!$B:$C, 2, FALSE)&amp;B2050&amp;VLOOKUP("key_separator", Keys!$B:$C, 2, FALSE)&amp;C2050</f>
        <v>OH|biofuel gasoline|exports</v>
      </c>
      <c r="E2050" s="17">
        <v>27123900000000</v>
      </c>
      <c r="F2050" s="17">
        <v>27727900000000</v>
      </c>
      <c r="G2050" s="17">
        <v>27746500000000</v>
      </c>
      <c r="H2050" s="17">
        <v>28521600000000</v>
      </c>
      <c r="I2050" s="17">
        <v>28899400000000</v>
      </c>
      <c r="J2050" s="17">
        <v>29516600000000</v>
      </c>
      <c r="K2050" s="17">
        <v>29960700000000</v>
      </c>
      <c r="L2050" s="17">
        <v>30489200000000</v>
      </c>
      <c r="M2050" s="17">
        <v>31031000000000</v>
      </c>
      <c r="N2050" s="17">
        <v>31822500000000</v>
      </c>
      <c r="O2050" s="17">
        <v>32621200000000</v>
      </c>
      <c r="P2050" s="17">
        <v>33695900000000</v>
      </c>
      <c r="Q2050" s="17">
        <v>34355700000000</v>
      </c>
      <c r="R2050" s="17">
        <v>35112600000000</v>
      </c>
      <c r="S2050" s="17">
        <v>35915200000000</v>
      </c>
      <c r="T2050" s="17">
        <v>36849900000000</v>
      </c>
      <c r="U2050" s="17">
        <v>37829000000000</v>
      </c>
      <c r="V2050" s="17">
        <v>39131400000000</v>
      </c>
      <c r="W2050" s="17">
        <v>40105900000000</v>
      </c>
      <c r="X2050" s="17">
        <v>41023300000000</v>
      </c>
      <c r="Y2050" s="17">
        <v>41792900000000</v>
      </c>
      <c r="Z2050" s="17">
        <v>42496400000000</v>
      </c>
      <c r="AA2050" s="17">
        <v>43662300000000</v>
      </c>
      <c r="AB2050" s="17">
        <v>44709900000000</v>
      </c>
      <c r="AC2050" s="17">
        <v>45521600000000</v>
      </c>
      <c r="AD2050" s="17">
        <v>46407800000000</v>
      </c>
    </row>
    <row r="2051" spans="1:30" x14ac:dyDescent="0.25">
      <c r="A2051" t="s">
        <v>398</v>
      </c>
      <c r="B2051" t="s">
        <v>545</v>
      </c>
      <c r="C2051" t="s">
        <v>605</v>
      </c>
      <c r="D2051" t="str">
        <f>A2051&amp;VLOOKUP("key_separator", Keys!$B:$C, 2, FALSE)&amp;B2051&amp;VLOOKUP("key_separator", Keys!$B:$C, 2, FALSE)&amp;C2051</f>
        <v>OH|biofuel diesel|production</v>
      </c>
      <c r="E2051" s="17">
        <v>0</v>
      </c>
      <c r="F2051" s="17">
        <v>0</v>
      </c>
      <c r="G2051" s="17">
        <v>0</v>
      </c>
      <c r="H2051" s="17">
        <v>0</v>
      </c>
      <c r="I2051" s="17">
        <v>0</v>
      </c>
      <c r="J2051" s="17">
        <v>0</v>
      </c>
      <c r="K2051" s="17">
        <v>0</v>
      </c>
      <c r="L2051" s="17">
        <v>0</v>
      </c>
      <c r="M2051" s="17">
        <v>0</v>
      </c>
      <c r="N2051" s="17">
        <v>0</v>
      </c>
      <c r="O2051" s="17">
        <v>0</v>
      </c>
      <c r="P2051" s="17">
        <v>0</v>
      </c>
      <c r="Q2051" s="17">
        <v>0</v>
      </c>
      <c r="R2051" s="17">
        <v>0</v>
      </c>
      <c r="S2051" s="17">
        <v>0</v>
      </c>
      <c r="T2051" s="17">
        <v>0</v>
      </c>
      <c r="U2051" s="17">
        <v>0</v>
      </c>
      <c r="V2051" s="17">
        <v>0</v>
      </c>
      <c r="W2051" s="17">
        <v>0</v>
      </c>
      <c r="X2051" s="17">
        <v>0</v>
      </c>
      <c r="Y2051" s="17">
        <v>0</v>
      </c>
      <c r="Z2051" s="17">
        <v>0</v>
      </c>
      <c r="AA2051" s="17">
        <v>0</v>
      </c>
      <c r="AB2051" s="17">
        <v>0</v>
      </c>
      <c r="AC2051" s="17">
        <v>0</v>
      </c>
      <c r="AD2051" s="17">
        <v>0</v>
      </c>
    </row>
    <row r="2052" spans="1:30" x14ac:dyDescent="0.25">
      <c r="A2052" t="s">
        <v>398</v>
      </c>
      <c r="B2052" t="s">
        <v>545</v>
      </c>
      <c r="C2052" t="s">
        <v>608</v>
      </c>
      <c r="D2052" t="str">
        <f>A2052&amp;VLOOKUP("key_separator", Keys!$B:$C, 2, FALSE)&amp;B2052&amp;VLOOKUP("key_separator", Keys!$B:$C, 2, FALSE)&amp;C2052</f>
        <v>OH|biofuel diesel|imports</v>
      </c>
      <c r="E2052" s="17">
        <v>5734410000000</v>
      </c>
      <c r="F2052" s="17">
        <v>5770850000000</v>
      </c>
      <c r="G2052" s="17">
        <v>5818770000000</v>
      </c>
      <c r="H2052" s="17">
        <v>5853410000000</v>
      </c>
      <c r="I2052" s="17">
        <v>5870030000000</v>
      </c>
      <c r="J2052" s="17">
        <v>5893090000000</v>
      </c>
      <c r="K2052" s="17">
        <v>5874590000000</v>
      </c>
      <c r="L2052" s="17">
        <v>5847520000000</v>
      </c>
      <c r="M2052" s="17">
        <v>5803800000000</v>
      </c>
      <c r="N2052" s="17">
        <v>5762090000000</v>
      </c>
      <c r="O2052" s="17">
        <v>5715340000000</v>
      </c>
      <c r="P2052" s="17">
        <v>5661020000000</v>
      </c>
      <c r="Q2052" s="17">
        <v>5595650000000</v>
      </c>
      <c r="R2052" s="17">
        <v>5522940000000</v>
      </c>
      <c r="S2052" s="17">
        <v>5445320000000</v>
      </c>
      <c r="T2052" s="17">
        <v>5375540000000</v>
      </c>
      <c r="U2052" s="17">
        <v>5301450000000</v>
      </c>
      <c r="V2052" s="17">
        <v>5204990000000</v>
      </c>
      <c r="W2052" s="17">
        <v>5104180000000</v>
      </c>
      <c r="X2052" s="17">
        <v>5005530000000</v>
      </c>
      <c r="Y2052" s="17">
        <v>4925980000000</v>
      </c>
      <c r="Z2052" s="17">
        <v>4850410000000</v>
      </c>
      <c r="AA2052" s="17">
        <v>4779320000000</v>
      </c>
      <c r="AB2052" s="17">
        <v>4703830000000</v>
      </c>
      <c r="AC2052" s="17">
        <v>4630800000000</v>
      </c>
      <c r="AD2052" s="17">
        <v>4559810000000</v>
      </c>
    </row>
    <row r="2053" spans="1:30" x14ac:dyDescent="0.25">
      <c r="A2053" t="s">
        <v>398</v>
      </c>
      <c r="B2053" t="s">
        <v>545</v>
      </c>
      <c r="C2053" t="s">
        <v>610</v>
      </c>
      <c r="D2053" t="str">
        <f>A2053&amp;VLOOKUP("key_separator", Keys!$B:$C, 2, FALSE)&amp;B2053&amp;VLOOKUP("key_separator", Keys!$B:$C, 2, FALSE)&amp;C2053</f>
        <v>OH|biofuel diesel|exports</v>
      </c>
      <c r="E2053" s="17">
        <v>0</v>
      </c>
      <c r="F2053" s="17">
        <v>0</v>
      </c>
      <c r="G2053" s="17">
        <v>0</v>
      </c>
      <c r="H2053" s="17">
        <v>0</v>
      </c>
      <c r="I2053" s="17">
        <v>0</v>
      </c>
      <c r="J2053" s="17">
        <v>0</v>
      </c>
      <c r="K2053" s="17">
        <v>0</v>
      </c>
      <c r="L2053" s="17">
        <v>0</v>
      </c>
      <c r="M2053" s="17">
        <v>0</v>
      </c>
      <c r="N2053" s="17">
        <v>0</v>
      </c>
      <c r="O2053" s="17">
        <v>0</v>
      </c>
      <c r="P2053" s="17">
        <v>0</v>
      </c>
      <c r="Q2053" s="17">
        <v>0</v>
      </c>
      <c r="R2053" s="17">
        <v>0</v>
      </c>
      <c r="S2053" s="17">
        <v>0</v>
      </c>
      <c r="T2053" s="17">
        <v>0</v>
      </c>
      <c r="U2053" s="17">
        <v>0</v>
      </c>
      <c r="V2053" s="17">
        <v>0</v>
      </c>
      <c r="W2053" s="17">
        <v>0</v>
      </c>
      <c r="X2053" s="17">
        <v>0</v>
      </c>
      <c r="Y2053" s="17">
        <v>0</v>
      </c>
      <c r="Z2053" s="17">
        <v>0</v>
      </c>
      <c r="AA2053" s="17">
        <v>0</v>
      </c>
      <c r="AB2053" s="17">
        <v>0</v>
      </c>
      <c r="AC2053" s="17">
        <v>0</v>
      </c>
      <c r="AD2053" s="17">
        <v>0</v>
      </c>
    </row>
    <row r="2054" spans="1:30" x14ac:dyDescent="0.25">
      <c r="A2054" t="s">
        <v>398</v>
      </c>
      <c r="B2054" t="s">
        <v>6618</v>
      </c>
      <c r="C2054" t="s">
        <v>605</v>
      </c>
      <c r="D2054" t="str">
        <f>A2054&amp;VLOOKUP("key_separator", Keys!$B:$C, 2, FALSE)&amp;B2054&amp;VLOOKUP("key_separator", Keys!$B:$C, 2, FALSE)&amp;C2054</f>
        <v>OH|jet fuel or kerosene|production</v>
      </c>
      <c r="E2054" s="17">
        <v>123962000000000</v>
      </c>
      <c r="F2054" s="17">
        <v>120958000000000</v>
      </c>
      <c r="G2054" s="17">
        <v>121752000000000</v>
      </c>
      <c r="H2054" s="17">
        <v>122780000000000</v>
      </c>
      <c r="I2054" s="17">
        <v>123811000000000</v>
      </c>
      <c r="J2054" s="17">
        <v>124518000000000</v>
      </c>
      <c r="K2054" s="17">
        <v>124358000000000</v>
      </c>
      <c r="L2054" s="17">
        <v>125461000000000</v>
      </c>
      <c r="M2054" s="17">
        <v>125093000000000</v>
      </c>
      <c r="N2054" s="17">
        <v>124531000000000</v>
      </c>
      <c r="O2054" s="17">
        <v>124795000000000</v>
      </c>
      <c r="P2054" s="17">
        <v>124393000000000</v>
      </c>
      <c r="Q2054" s="17">
        <v>124469000000000</v>
      </c>
      <c r="R2054" s="17">
        <v>125166000000000</v>
      </c>
      <c r="S2054" s="17">
        <v>124388000000000</v>
      </c>
      <c r="T2054" s="17">
        <v>125439000000000</v>
      </c>
      <c r="U2054" s="17">
        <v>125832000000000</v>
      </c>
      <c r="V2054" s="17">
        <v>126241000000000</v>
      </c>
      <c r="W2054" s="17">
        <v>126260000000000</v>
      </c>
      <c r="X2054" s="17">
        <v>126100000000000</v>
      </c>
      <c r="Y2054" s="17">
        <v>125879000000000</v>
      </c>
      <c r="Z2054" s="17">
        <v>124933000000000</v>
      </c>
      <c r="AA2054" s="17">
        <v>125439000000000</v>
      </c>
      <c r="AB2054" s="17">
        <v>125178000000000</v>
      </c>
      <c r="AC2054" s="17">
        <v>125573000000000</v>
      </c>
      <c r="AD2054" s="17">
        <v>124967000000000</v>
      </c>
    </row>
    <row r="2055" spans="1:30" x14ac:dyDescent="0.25">
      <c r="A2055" t="s">
        <v>398</v>
      </c>
      <c r="B2055" t="s">
        <v>6618</v>
      </c>
      <c r="C2055" t="s">
        <v>608</v>
      </c>
      <c r="D2055" t="str">
        <f>A2055&amp;VLOOKUP("key_separator", Keys!$B:$C, 2, FALSE)&amp;B2055&amp;VLOOKUP("key_separator", Keys!$B:$C, 2, FALSE)&amp;C2055</f>
        <v>OH|jet fuel or kerosene|imports</v>
      </c>
      <c r="E2055" s="17">
        <v>0</v>
      </c>
      <c r="F2055" s="17">
        <v>0</v>
      </c>
      <c r="G2055" s="17">
        <v>0</v>
      </c>
      <c r="H2055" s="17">
        <v>0</v>
      </c>
      <c r="I2055" s="17">
        <v>0</v>
      </c>
      <c r="J2055" s="17">
        <v>0</v>
      </c>
      <c r="K2055" s="17">
        <v>0</v>
      </c>
      <c r="L2055" s="17">
        <v>0</v>
      </c>
      <c r="M2055" s="17">
        <v>0</v>
      </c>
      <c r="N2055" s="17">
        <v>0</v>
      </c>
      <c r="O2055" s="17">
        <v>0</v>
      </c>
      <c r="P2055" s="17">
        <v>0</v>
      </c>
      <c r="Q2055" s="17">
        <v>0</v>
      </c>
      <c r="R2055" s="17">
        <v>0</v>
      </c>
      <c r="S2055" s="17">
        <v>0</v>
      </c>
      <c r="T2055" s="17">
        <v>0</v>
      </c>
      <c r="U2055" s="17">
        <v>0</v>
      </c>
      <c r="V2055" s="17">
        <v>0</v>
      </c>
      <c r="W2055" s="17">
        <v>0</v>
      </c>
      <c r="X2055" s="17">
        <v>0</v>
      </c>
      <c r="Y2055" s="17">
        <v>0</v>
      </c>
      <c r="Z2055" s="17">
        <v>0</v>
      </c>
      <c r="AA2055" s="17">
        <v>0</v>
      </c>
      <c r="AB2055" s="17">
        <v>0</v>
      </c>
      <c r="AC2055" s="17">
        <v>0</v>
      </c>
      <c r="AD2055" s="17">
        <v>0</v>
      </c>
    </row>
    <row r="2056" spans="1:30" x14ac:dyDescent="0.25">
      <c r="A2056" t="s">
        <v>398</v>
      </c>
      <c r="B2056" t="s">
        <v>6618</v>
      </c>
      <c r="C2056" t="s">
        <v>610</v>
      </c>
      <c r="D2056" t="str">
        <f>A2056&amp;VLOOKUP("key_separator", Keys!$B:$C, 2, FALSE)&amp;B2056&amp;VLOOKUP("key_separator", Keys!$B:$C, 2, FALSE)&amp;C2056</f>
        <v>OH|jet fuel or kerosene|exports</v>
      </c>
      <c r="E2056" s="17">
        <v>74253100000000</v>
      </c>
      <c r="F2056" s="17">
        <v>70480000000000</v>
      </c>
      <c r="G2056" s="17">
        <v>71132000000000</v>
      </c>
      <c r="H2056" s="17">
        <v>72506800000000</v>
      </c>
      <c r="I2056" s="17">
        <v>73656200000000</v>
      </c>
      <c r="J2056" s="17">
        <v>74294800000000</v>
      </c>
      <c r="K2056" s="17">
        <v>74246800000000</v>
      </c>
      <c r="L2056" s="17">
        <v>75273100000000</v>
      </c>
      <c r="M2056" s="17">
        <v>74659700000000</v>
      </c>
      <c r="N2056" s="17">
        <v>73761000000000</v>
      </c>
      <c r="O2056" s="17">
        <v>73490700000000</v>
      </c>
      <c r="P2056" s="17">
        <v>72839000000000</v>
      </c>
      <c r="Q2056" s="17">
        <v>72662400000000</v>
      </c>
      <c r="R2056" s="17">
        <v>73140600000000</v>
      </c>
      <c r="S2056" s="17">
        <v>72177800000000</v>
      </c>
      <c r="T2056" s="17">
        <v>73021600000000</v>
      </c>
      <c r="U2056" s="17">
        <v>73275700000000</v>
      </c>
      <c r="V2056" s="17">
        <v>73499300000000</v>
      </c>
      <c r="W2056" s="17">
        <v>73283800000000</v>
      </c>
      <c r="X2056" s="17">
        <v>72896600000000</v>
      </c>
      <c r="Y2056" s="17">
        <v>72442500000000</v>
      </c>
      <c r="Z2056" s="17">
        <v>71302900000000</v>
      </c>
      <c r="AA2056" s="17">
        <v>71738000000000</v>
      </c>
      <c r="AB2056" s="17">
        <v>71408900000000</v>
      </c>
      <c r="AC2056" s="17">
        <v>71786800000000</v>
      </c>
      <c r="AD2056" s="17">
        <v>71152700000000</v>
      </c>
    </row>
    <row r="2057" spans="1:30" x14ac:dyDescent="0.25">
      <c r="A2057" t="s">
        <v>398</v>
      </c>
      <c r="B2057" t="s">
        <v>6633</v>
      </c>
      <c r="C2057" t="s">
        <v>605</v>
      </c>
      <c r="D2057" t="str">
        <f>A2057&amp;VLOOKUP("key_separator", Keys!$B:$C, 2, FALSE)&amp;B2057&amp;VLOOKUP("key_separator", Keys!$B:$C, 2, FALSE)&amp;C2057</f>
        <v>OH|heat|production</v>
      </c>
      <c r="E2057" s="17">
        <v>0</v>
      </c>
      <c r="F2057" s="17">
        <v>0</v>
      </c>
      <c r="G2057" s="17">
        <v>0</v>
      </c>
      <c r="H2057" s="17">
        <v>0</v>
      </c>
      <c r="I2057" s="17">
        <v>0</v>
      </c>
      <c r="J2057" s="17">
        <v>0</v>
      </c>
      <c r="K2057" s="17">
        <v>0</v>
      </c>
      <c r="L2057" s="17">
        <v>0</v>
      </c>
      <c r="M2057" s="17">
        <v>0</v>
      </c>
      <c r="N2057" s="17">
        <v>0</v>
      </c>
      <c r="O2057" s="17">
        <v>0</v>
      </c>
      <c r="P2057" s="17">
        <v>0</v>
      </c>
      <c r="Q2057" s="17">
        <v>0</v>
      </c>
      <c r="R2057" s="17">
        <v>0</v>
      </c>
      <c r="S2057" s="17">
        <v>0</v>
      </c>
      <c r="T2057" s="17">
        <v>0</v>
      </c>
      <c r="U2057" s="17">
        <v>0</v>
      </c>
      <c r="V2057" s="17">
        <v>0</v>
      </c>
      <c r="W2057" s="17">
        <v>0</v>
      </c>
      <c r="X2057" s="17">
        <v>0</v>
      </c>
      <c r="Y2057" s="17">
        <v>0</v>
      </c>
      <c r="Z2057" s="17">
        <v>0</v>
      </c>
      <c r="AA2057" s="17">
        <v>0</v>
      </c>
      <c r="AB2057" s="17">
        <v>0</v>
      </c>
      <c r="AC2057" s="17">
        <v>0</v>
      </c>
      <c r="AD2057" s="17">
        <v>0</v>
      </c>
    </row>
    <row r="2058" spans="1:30" x14ac:dyDescent="0.25">
      <c r="A2058" t="s">
        <v>398</v>
      </c>
      <c r="B2058" t="s">
        <v>6633</v>
      </c>
      <c r="C2058" t="s">
        <v>608</v>
      </c>
      <c r="D2058" t="str">
        <f>A2058&amp;VLOOKUP("key_separator", Keys!$B:$C, 2, FALSE)&amp;B2058&amp;VLOOKUP("key_separator", Keys!$B:$C, 2, FALSE)&amp;C2058</f>
        <v>OH|heat|imports</v>
      </c>
      <c r="E2058" s="17">
        <v>0</v>
      </c>
      <c r="F2058" s="17">
        <v>0</v>
      </c>
      <c r="G2058" s="17">
        <v>0</v>
      </c>
      <c r="H2058" s="17">
        <v>0</v>
      </c>
      <c r="I2058" s="17">
        <v>0</v>
      </c>
      <c r="J2058" s="17">
        <v>0</v>
      </c>
      <c r="K2058" s="17">
        <v>0</v>
      </c>
      <c r="L2058" s="17">
        <v>0</v>
      </c>
      <c r="M2058" s="17">
        <v>0</v>
      </c>
      <c r="N2058" s="17">
        <v>0</v>
      </c>
      <c r="O2058" s="17">
        <v>0</v>
      </c>
      <c r="P2058" s="17">
        <v>0</v>
      </c>
      <c r="Q2058" s="17">
        <v>0</v>
      </c>
      <c r="R2058" s="17">
        <v>0</v>
      </c>
      <c r="S2058" s="17">
        <v>0</v>
      </c>
      <c r="T2058" s="17">
        <v>0</v>
      </c>
      <c r="U2058" s="17">
        <v>0</v>
      </c>
      <c r="V2058" s="17">
        <v>0</v>
      </c>
      <c r="W2058" s="17">
        <v>0</v>
      </c>
      <c r="X2058" s="17">
        <v>0</v>
      </c>
      <c r="Y2058" s="17">
        <v>0</v>
      </c>
      <c r="Z2058" s="17">
        <v>0</v>
      </c>
      <c r="AA2058" s="17">
        <v>0</v>
      </c>
      <c r="AB2058" s="17">
        <v>0</v>
      </c>
      <c r="AC2058" s="17">
        <v>0</v>
      </c>
      <c r="AD2058" s="17">
        <v>0</v>
      </c>
    </row>
    <row r="2059" spans="1:30" x14ac:dyDescent="0.25">
      <c r="A2059" t="s">
        <v>398</v>
      </c>
      <c r="B2059" t="s">
        <v>6633</v>
      </c>
      <c r="C2059" t="s">
        <v>610</v>
      </c>
      <c r="D2059" t="str">
        <f>A2059&amp;VLOOKUP("key_separator", Keys!$B:$C, 2, FALSE)&amp;B2059&amp;VLOOKUP("key_separator", Keys!$B:$C, 2, FALSE)&amp;C2059</f>
        <v>OH|heat|exports</v>
      </c>
      <c r="E2059" s="17">
        <v>0</v>
      </c>
      <c r="F2059" s="17">
        <v>0</v>
      </c>
      <c r="G2059" s="17">
        <v>0</v>
      </c>
      <c r="H2059" s="17">
        <v>0</v>
      </c>
      <c r="I2059" s="17">
        <v>0</v>
      </c>
      <c r="J2059" s="17">
        <v>0</v>
      </c>
      <c r="K2059" s="17">
        <v>0</v>
      </c>
      <c r="L2059" s="17">
        <v>0</v>
      </c>
      <c r="M2059" s="17">
        <v>0</v>
      </c>
      <c r="N2059" s="17">
        <v>0</v>
      </c>
      <c r="O2059" s="17">
        <v>0</v>
      </c>
      <c r="P2059" s="17">
        <v>0</v>
      </c>
      <c r="Q2059" s="17">
        <v>0</v>
      </c>
      <c r="R2059" s="17">
        <v>0</v>
      </c>
      <c r="S2059" s="17">
        <v>0</v>
      </c>
      <c r="T2059" s="17">
        <v>0</v>
      </c>
      <c r="U2059" s="17">
        <v>0</v>
      </c>
      <c r="V2059" s="17">
        <v>0</v>
      </c>
      <c r="W2059" s="17">
        <v>0</v>
      </c>
      <c r="X2059" s="17">
        <v>0</v>
      </c>
      <c r="Y2059" s="17">
        <v>0</v>
      </c>
      <c r="Z2059" s="17">
        <v>0</v>
      </c>
      <c r="AA2059" s="17">
        <v>0</v>
      </c>
      <c r="AB2059" s="17">
        <v>0</v>
      </c>
      <c r="AC2059" s="17">
        <v>0</v>
      </c>
      <c r="AD2059" s="17">
        <v>0</v>
      </c>
    </row>
    <row r="2060" spans="1:30" x14ac:dyDescent="0.25">
      <c r="A2060" t="s">
        <v>398</v>
      </c>
      <c r="B2060" t="s">
        <v>6634</v>
      </c>
      <c r="C2060" t="s">
        <v>605</v>
      </c>
      <c r="D2060" t="str">
        <f>A2060&amp;VLOOKUP("key_separator", Keys!$B:$C, 2, FALSE)&amp;B2060&amp;VLOOKUP("key_separator", Keys!$B:$C, 2, FALSE)&amp;C2060</f>
        <v>OH|geothermal|production</v>
      </c>
      <c r="E2060" s="17">
        <v>0</v>
      </c>
      <c r="F2060" s="17">
        <v>0</v>
      </c>
      <c r="G2060" s="17">
        <v>0</v>
      </c>
      <c r="H2060" s="17">
        <v>0</v>
      </c>
      <c r="I2060" s="17">
        <v>0</v>
      </c>
      <c r="J2060" s="17">
        <v>0</v>
      </c>
      <c r="K2060" s="17">
        <v>0</v>
      </c>
      <c r="L2060" s="17">
        <v>0</v>
      </c>
      <c r="M2060" s="17">
        <v>0</v>
      </c>
      <c r="N2060" s="17">
        <v>0</v>
      </c>
      <c r="O2060" s="17">
        <v>0</v>
      </c>
      <c r="P2060" s="17">
        <v>0</v>
      </c>
      <c r="Q2060" s="17">
        <v>0</v>
      </c>
      <c r="R2060" s="17">
        <v>0</v>
      </c>
      <c r="S2060" s="17">
        <v>0</v>
      </c>
      <c r="T2060" s="17">
        <v>0</v>
      </c>
      <c r="U2060" s="17">
        <v>0</v>
      </c>
      <c r="V2060" s="17">
        <v>0</v>
      </c>
      <c r="W2060" s="17">
        <v>0</v>
      </c>
      <c r="X2060" s="17">
        <v>0</v>
      </c>
      <c r="Y2060" s="17">
        <v>0</v>
      </c>
      <c r="Z2060" s="17">
        <v>0</v>
      </c>
      <c r="AA2060" s="17">
        <v>0</v>
      </c>
      <c r="AB2060" s="17">
        <v>0</v>
      </c>
      <c r="AC2060" s="17">
        <v>0</v>
      </c>
      <c r="AD2060" s="17">
        <v>0</v>
      </c>
    </row>
    <row r="2061" spans="1:30" x14ac:dyDescent="0.25">
      <c r="A2061" t="s">
        <v>398</v>
      </c>
      <c r="B2061" t="s">
        <v>6634</v>
      </c>
      <c r="C2061" t="s">
        <v>608</v>
      </c>
      <c r="D2061" t="str">
        <f>A2061&amp;VLOOKUP("key_separator", Keys!$B:$C, 2, FALSE)&amp;B2061&amp;VLOOKUP("key_separator", Keys!$B:$C, 2, FALSE)&amp;C2061</f>
        <v>OH|geothermal|imports</v>
      </c>
      <c r="E2061" s="17">
        <v>0</v>
      </c>
      <c r="F2061" s="17">
        <v>0</v>
      </c>
      <c r="G2061" s="17">
        <v>0</v>
      </c>
      <c r="H2061" s="17">
        <v>0</v>
      </c>
      <c r="I2061" s="17">
        <v>0</v>
      </c>
      <c r="J2061" s="17">
        <v>0</v>
      </c>
      <c r="K2061" s="17">
        <v>0</v>
      </c>
      <c r="L2061" s="17">
        <v>0</v>
      </c>
      <c r="M2061" s="17">
        <v>0</v>
      </c>
      <c r="N2061" s="17">
        <v>0</v>
      </c>
      <c r="O2061" s="17">
        <v>0</v>
      </c>
      <c r="P2061" s="17">
        <v>0</v>
      </c>
      <c r="Q2061" s="17">
        <v>0</v>
      </c>
      <c r="R2061" s="17">
        <v>0</v>
      </c>
      <c r="S2061" s="17">
        <v>0</v>
      </c>
      <c r="T2061" s="17">
        <v>0</v>
      </c>
      <c r="U2061" s="17">
        <v>0</v>
      </c>
      <c r="V2061" s="17">
        <v>0</v>
      </c>
      <c r="W2061" s="17">
        <v>0</v>
      </c>
      <c r="X2061" s="17">
        <v>0</v>
      </c>
      <c r="Y2061" s="17">
        <v>0</v>
      </c>
      <c r="Z2061" s="17">
        <v>0</v>
      </c>
      <c r="AA2061" s="17">
        <v>0</v>
      </c>
      <c r="AB2061" s="17">
        <v>0</v>
      </c>
      <c r="AC2061" s="17">
        <v>0</v>
      </c>
      <c r="AD2061" s="17">
        <v>0</v>
      </c>
    </row>
    <row r="2062" spans="1:30" x14ac:dyDescent="0.25">
      <c r="A2062" t="s">
        <v>398</v>
      </c>
      <c r="B2062" t="s">
        <v>6634</v>
      </c>
      <c r="C2062" t="s">
        <v>610</v>
      </c>
      <c r="D2062" t="str">
        <f>A2062&amp;VLOOKUP("key_separator", Keys!$B:$C, 2, FALSE)&amp;B2062&amp;VLOOKUP("key_separator", Keys!$B:$C, 2, FALSE)&amp;C2062</f>
        <v>OH|geothermal|exports</v>
      </c>
      <c r="E2062" s="17">
        <v>0</v>
      </c>
      <c r="F2062" s="17">
        <v>0</v>
      </c>
      <c r="G2062" s="17">
        <v>0</v>
      </c>
      <c r="H2062" s="17">
        <v>0</v>
      </c>
      <c r="I2062" s="17">
        <v>0</v>
      </c>
      <c r="J2062" s="17">
        <v>0</v>
      </c>
      <c r="K2062" s="17">
        <v>0</v>
      </c>
      <c r="L2062" s="17">
        <v>0</v>
      </c>
      <c r="M2062" s="17">
        <v>0</v>
      </c>
      <c r="N2062" s="17">
        <v>0</v>
      </c>
      <c r="O2062" s="17">
        <v>0</v>
      </c>
      <c r="P2062" s="17">
        <v>0</v>
      </c>
      <c r="Q2062" s="17">
        <v>0</v>
      </c>
      <c r="R2062" s="17">
        <v>0</v>
      </c>
      <c r="S2062" s="17">
        <v>0</v>
      </c>
      <c r="T2062" s="17">
        <v>0</v>
      </c>
      <c r="U2062" s="17">
        <v>0</v>
      </c>
      <c r="V2062" s="17">
        <v>0</v>
      </c>
      <c r="W2062" s="17">
        <v>0</v>
      </c>
      <c r="X2062" s="17">
        <v>0</v>
      </c>
      <c r="Y2062" s="17">
        <v>0</v>
      </c>
      <c r="Z2062" s="17">
        <v>0</v>
      </c>
      <c r="AA2062" s="17">
        <v>0</v>
      </c>
      <c r="AB2062" s="17">
        <v>0</v>
      </c>
      <c r="AC2062" s="17">
        <v>0</v>
      </c>
      <c r="AD2062" s="17">
        <v>0</v>
      </c>
    </row>
    <row r="2063" spans="1:30" x14ac:dyDescent="0.25">
      <c r="A2063" t="s">
        <v>398</v>
      </c>
      <c r="B2063" t="s">
        <v>500</v>
      </c>
      <c r="C2063" t="s">
        <v>605</v>
      </c>
      <c r="D2063" t="str">
        <f>A2063&amp;VLOOKUP("key_separator", Keys!$B:$C, 2, FALSE)&amp;B2063&amp;VLOOKUP("key_separator", Keys!$B:$C, 2, FALSE)&amp;C2063</f>
        <v>OH|lignite|production</v>
      </c>
      <c r="E2063" s="17">
        <v>0</v>
      </c>
      <c r="F2063" s="17">
        <v>0</v>
      </c>
      <c r="G2063" s="17">
        <v>0</v>
      </c>
      <c r="H2063" s="17">
        <v>0</v>
      </c>
      <c r="I2063" s="17">
        <v>0</v>
      </c>
      <c r="J2063" s="17">
        <v>0</v>
      </c>
      <c r="K2063" s="17">
        <v>0</v>
      </c>
      <c r="L2063" s="17">
        <v>0</v>
      </c>
      <c r="M2063" s="17">
        <v>0</v>
      </c>
      <c r="N2063" s="17">
        <v>0</v>
      </c>
      <c r="O2063" s="17">
        <v>0</v>
      </c>
      <c r="P2063" s="17">
        <v>0</v>
      </c>
      <c r="Q2063" s="17">
        <v>0</v>
      </c>
      <c r="R2063" s="17">
        <v>0</v>
      </c>
      <c r="S2063" s="17">
        <v>0</v>
      </c>
      <c r="T2063" s="17">
        <v>0</v>
      </c>
      <c r="U2063" s="17">
        <v>0</v>
      </c>
      <c r="V2063" s="17">
        <v>0</v>
      </c>
      <c r="W2063" s="17">
        <v>0</v>
      </c>
      <c r="X2063" s="17">
        <v>0</v>
      </c>
      <c r="Y2063" s="17">
        <v>0</v>
      </c>
      <c r="Z2063" s="17">
        <v>0</v>
      </c>
      <c r="AA2063" s="17">
        <v>0</v>
      </c>
      <c r="AB2063" s="17">
        <v>0</v>
      </c>
      <c r="AC2063" s="17">
        <v>0</v>
      </c>
      <c r="AD2063" s="17">
        <v>0</v>
      </c>
    </row>
    <row r="2064" spans="1:30" x14ac:dyDescent="0.25">
      <c r="A2064" t="s">
        <v>398</v>
      </c>
      <c r="B2064" t="s">
        <v>500</v>
      </c>
      <c r="C2064" t="s">
        <v>608</v>
      </c>
      <c r="D2064" t="str">
        <f>A2064&amp;VLOOKUP("key_separator", Keys!$B:$C, 2, FALSE)&amp;B2064&amp;VLOOKUP("key_separator", Keys!$B:$C, 2, FALSE)&amp;C2064</f>
        <v>OH|lignite|imports</v>
      </c>
      <c r="E2064" s="17">
        <v>0</v>
      </c>
      <c r="F2064" s="17">
        <v>0</v>
      </c>
      <c r="G2064" s="17">
        <v>0</v>
      </c>
      <c r="H2064" s="17">
        <v>0</v>
      </c>
      <c r="I2064" s="17">
        <v>0</v>
      </c>
      <c r="J2064" s="17">
        <v>0</v>
      </c>
      <c r="K2064" s="17">
        <v>0</v>
      </c>
      <c r="L2064" s="17">
        <v>0</v>
      </c>
      <c r="M2064" s="17">
        <v>0</v>
      </c>
      <c r="N2064" s="17">
        <v>0</v>
      </c>
      <c r="O2064" s="17">
        <v>0</v>
      </c>
      <c r="P2064" s="17">
        <v>0</v>
      </c>
      <c r="Q2064" s="17">
        <v>0</v>
      </c>
      <c r="R2064" s="17">
        <v>0</v>
      </c>
      <c r="S2064" s="17">
        <v>0</v>
      </c>
      <c r="T2064" s="17">
        <v>0</v>
      </c>
      <c r="U2064" s="17">
        <v>0</v>
      </c>
      <c r="V2064" s="17">
        <v>0</v>
      </c>
      <c r="W2064" s="17">
        <v>0</v>
      </c>
      <c r="X2064" s="17">
        <v>0</v>
      </c>
      <c r="Y2064" s="17">
        <v>0</v>
      </c>
      <c r="Z2064" s="17">
        <v>0</v>
      </c>
      <c r="AA2064" s="17">
        <v>0</v>
      </c>
      <c r="AB2064" s="17">
        <v>0</v>
      </c>
      <c r="AC2064" s="17">
        <v>0</v>
      </c>
      <c r="AD2064" s="17">
        <v>0</v>
      </c>
    </row>
    <row r="2065" spans="1:30" x14ac:dyDescent="0.25">
      <c r="A2065" t="s">
        <v>398</v>
      </c>
      <c r="B2065" t="s">
        <v>500</v>
      </c>
      <c r="C2065" t="s">
        <v>610</v>
      </c>
      <c r="D2065" t="str">
        <f>A2065&amp;VLOOKUP("key_separator", Keys!$B:$C, 2, FALSE)&amp;B2065&amp;VLOOKUP("key_separator", Keys!$B:$C, 2, FALSE)&amp;C2065</f>
        <v>OH|lignite|exports</v>
      </c>
      <c r="E2065" s="17">
        <v>0</v>
      </c>
      <c r="F2065" s="17">
        <v>0</v>
      </c>
      <c r="G2065" s="17">
        <v>0</v>
      </c>
      <c r="H2065" s="17">
        <v>0</v>
      </c>
      <c r="I2065" s="17">
        <v>0</v>
      </c>
      <c r="J2065" s="17">
        <v>0</v>
      </c>
      <c r="K2065" s="17">
        <v>0</v>
      </c>
      <c r="L2065" s="17">
        <v>0</v>
      </c>
      <c r="M2065" s="17">
        <v>0</v>
      </c>
      <c r="N2065" s="17">
        <v>0</v>
      </c>
      <c r="O2065" s="17">
        <v>0</v>
      </c>
      <c r="P2065" s="17">
        <v>0</v>
      </c>
      <c r="Q2065" s="17">
        <v>0</v>
      </c>
      <c r="R2065" s="17">
        <v>0</v>
      </c>
      <c r="S2065" s="17">
        <v>0</v>
      </c>
      <c r="T2065" s="17">
        <v>0</v>
      </c>
      <c r="U2065" s="17">
        <v>0</v>
      </c>
      <c r="V2065" s="17">
        <v>0</v>
      </c>
      <c r="W2065" s="17">
        <v>0</v>
      </c>
      <c r="X2065" s="17">
        <v>0</v>
      </c>
      <c r="Y2065" s="17">
        <v>0</v>
      </c>
      <c r="Z2065" s="17">
        <v>0</v>
      </c>
      <c r="AA2065" s="17">
        <v>0</v>
      </c>
      <c r="AB2065" s="17">
        <v>0</v>
      </c>
      <c r="AC2065" s="17">
        <v>0</v>
      </c>
      <c r="AD2065" s="17">
        <v>0</v>
      </c>
    </row>
    <row r="2066" spans="1:30" x14ac:dyDescent="0.25">
      <c r="A2066" t="s">
        <v>398</v>
      </c>
      <c r="B2066" t="s">
        <v>539</v>
      </c>
      <c r="C2066" t="s">
        <v>605</v>
      </c>
      <c r="D2066" t="str">
        <f>A2066&amp;VLOOKUP("key_separator", Keys!$B:$C, 2, FALSE)&amp;B2066&amp;VLOOKUP("key_separator", Keys!$B:$C, 2, FALSE)&amp;C2066</f>
        <v>OH|crude oil|production</v>
      </c>
      <c r="E2066" s="17">
        <v>212239000000000</v>
      </c>
      <c r="F2066" s="17">
        <v>192863000000000</v>
      </c>
      <c r="G2066" s="17">
        <v>226613000000000</v>
      </c>
      <c r="H2066" s="17">
        <v>229063000000000</v>
      </c>
      <c r="I2066" s="17">
        <v>233456000000000</v>
      </c>
      <c r="J2066" s="17">
        <v>281447000000000</v>
      </c>
      <c r="K2066" s="17">
        <v>355335000000000</v>
      </c>
      <c r="L2066" s="17">
        <v>375335000000000</v>
      </c>
      <c r="M2066" s="17">
        <v>380910000000000</v>
      </c>
      <c r="N2066" s="17">
        <v>379408000000000</v>
      </c>
      <c r="O2066" s="17">
        <v>386672000000000</v>
      </c>
      <c r="P2066" s="17">
        <v>397845000000000</v>
      </c>
      <c r="Q2066" s="17">
        <v>413865000000000</v>
      </c>
      <c r="R2066" s="17">
        <v>434058000000000</v>
      </c>
      <c r="S2066" s="17">
        <v>449356000000000</v>
      </c>
      <c r="T2066" s="17">
        <v>464653000000000</v>
      </c>
      <c r="U2066" s="17">
        <v>482183000000000</v>
      </c>
      <c r="V2066" s="17">
        <v>483625000000000</v>
      </c>
      <c r="W2066" s="17">
        <v>486137000000000</v>
      </c>
      <c r="X2066" s="17">
        <v>487230000000000</v>
      </c>
      <c r="Y2066" s="17">
        <v>485460000000000</v>
      </c>
      <c r="Z2066" s="17">
        <v>492334000000000</v>
      </c>
      <c r="AA2066" s="17">
        <v>505223000000000</v>
      </c>
      <c r="AB2066" s="17">
        <v>528424000000000</v>
      </c>
      <c r="AC2066" s="17">
        <v>544785000000000</v>
      </c>
      <c r="AD2066" s="17">
        <v>557990000000000</v>
      </c>
    </row>
    <row r="2067" spans="1:30" x14ac:dyDescent="0.25">
      <c r="A2067" t="s">
        <v>398</v>
      </c>
      <c r="B2067" t="s">
        <v>539</v>
      </c>
      <c r="C2067" t="s">
        <v>608</v>
      </c>
      <c r="D2067" t="str">
        <f>A2067&amp;VLOOKUP("key_separator", Keys!$B:$C, 2, FALSE)&amp;B2067&amp;VLOOKUP("key_separator", Keys!$B:$C, 2, FALSE)&amp;C2067</f>
        <v>OH|crude oil|imports</v>
      </c>
      <c r="E2067" s="17">
        <v>1029620000000000</v>
      </c>
      <c r="F2067" s="17">
        <v>1049000000000000</v>
      </c>
      <c r="G2067" s="17">
        <v>1015250000000000</v>
      </c>
      <c r="H2067" s="17">
        <v>1012800000000000</v>
      </c>
      <c r="I2067" s="17">
        <v>1008400000000000</v>
      </c>
      <c r="J2067" s="17">
        <v>960413000000000</v>
      </c>
      <c r="K2067" s="17">
        <v>886525000000000</v>
      </c>
      <c r="L2067" s="17">
        <v>866525000000000</v>
      </c>
      <c r="M2067" s="17">
        <v>860950000000000</v>
      </c>
      <c r="N2067" s="17">
        <v>862452000000000</v>
      </c>
      <c r="O2067" s="17">
        <v>855188000000000</v>
      </c>
      <c r="P2067" s="17">
        <v>844015000000000</v>
      </c>
      <c r="Q2067" s="17">
        <v>827995000000000</v>
      </c>
      <c r="R2067" s="17">
        <v>807802000000000</v>
      </c>
      <c r="S2067" s="17">
        <v>792504000000000</v>
      </c>
      <c r="T2067" s="17">
        <v>777207000000000</v>
      </c>
      <c r="U2067" s="17">
        <v>759677000000000</v>
      </c>
      <c r="V2067" s="17">
        <v>758235000000000</v>
      </c>
      <c r="W2067" s="17">
        <v>755723000000000</v>
      </c>
      <c r="X2067" s="17">
        <v>754630000000000</v>
      </c>
      <c r="Y2067" s="17">
        <v>756400000000000</v>
      </c>
      <c r="Z2067" s="17">
        <v>749526000000000</v>
      </c>
      <c r="AA2067" s="17">
        <v>736637000000000</v>
      </c>
      <c r="AB2067" s="17">
        <v>713436000000000</v>
      </c>
      <c r="AC2067" s="17">
        <v>697075000000000</v>
      </c>
      <c r="AD2067" s="17">
        <v>683870000000000</v>
      </c>
    </row>
    <row r="2068" spans="1:30" x14ac:dyDescent="0.25">
      <c r="A2068" t="s">
        <v>398</v>
      </c>
      <c r="B2068" t="s">
        <v>539</v>
      </c>
      <c r="C2068" t="s">
        <v>610</v>
      </c>
      <c r="D2068" t="str">
        <f>A2068&amp;VLOOKUP("key_separator", Keys!$B:$C, 2, FALSE)&amp;B2068&amp;VLOOKUP("key_separator", Keys!$B:$C, 2, FALSE)&amp;C2068</f>
        <v>OH|crude oil|exports</v>
      </c>
      <c r="E2068" s="17">
        <v>0</v>
      </c>
      <c r="F2068" s="17">
        <v>0</v>
      </c>
      <c r="G2068" s="17">
        <v>0</v>
      </c>
      <c r="H2068" s="17">
        <v>0</v>
      </c>
      <c r="I2068" s="17">
        <v>0</v>
      </c>
      <c r="J2068" s="17">
        <v>0</v>
      </c>
      <c r="K2068" s="17">
        <v>0</v>
      </c>
      <c r="L2068" s="17">
        <v>0</v>
      </c>
      <c r="M2068" s="17">
        <v>0</v>
      </c>
      <c r="N2068" s="17">
        <v>0</v>
      </c>
      <c r="O2068" s="17">
        <v>0</v>
      </c>
      <c r="P2068" s="17">
        <v>0</v>
      </c>
      <c r="Q2068" s="17">
        <v>0</v>
      </c>
      <c r="R2068" s="17">
        <v>0</v>
      </c>
      <c r="S2068" s="17">
        <v>0</v>
      </c>
      <c r="T2068" s="17">
        <v>0</v>
      </c>
      <c r="U2068" s="17">
        <v>0</v>
      </c>
      <c r="V2068" s="17">
        <v>0</v>
      </c>
      <c r="W2068" s="17">
        <v>0</v>
      </c>
      <c r="X2068" s="17">
        <v>0</v>
      </c>
      <c r="Y2068" s="17">
        <v>0</v>
      </c>
      <c r="Z2068" s="17">
        <v>0</v>
      </c>
      <c r="AA2068" s="17">
        <v>0</v>
      </c>
      <c r="AB2068" s="17">
        <v>0</v>
      </c>
      <c r="AC2068" s="17">
        <v>0</v>
      </c>
      <c r="AD2068" s="17">
        <v>0</v>
      </c>
    </row>
    <row r="2069" spans="1:30" x14ac:dyDescent="0.25">
      <c r="A2069" t="s">
        <v>398</v>
      </c>
      <c r="B2069" t="s">
        <v>6635</v>
      </c>
      <c r="C2069" t="s">
        <v>605</v>
      </c>
      <c r="D2069" t="str">
        <f>A2069&amp;VLOOKUP("key_separator", Keys!$B:$C, 2, FALSE)&amp;B2069&amp;VLOOKUP("key_separator", Keys!$B:$C, 2, FALSE)&amp;C2069</f>
        <v>OH|heavy or residual fuel oil|production</v>
      </c>
      <c r="E2069" s="17">
        <v>24080100000000</v>
      </c>
      <c r="F2069" s="17">
        <v>23496400000000</v>
      </c>
      <c r="G2069" s="17">
        <v>23650700000000</v>
      </c>
      <c r="H2069" s="17">
        <v>23850500000000</v>
      </c>
      <c r="I2069" s="17">
        <v>24050600000000</v>
      </c>
      <c r="J2069" s="17">
        <v>24188000000000</v>
      </c>
      <c r="K2069" s="17">
        <v>24156900000000</v>
      </c>
      <c r="L2069" s="17">
        <v>24371100000000</v>
      </c>
      <c r="M2069" s="17">
        <v>24299700000000</v>
      </c>
      <c r="N2069" s="17">
        <v>24190500000000</v>
      </c>
      <c r="O2069" s="17">
        <v>24241800000000</v>
      </c>
      <c r="P2069" s="17">
        <v>24163700000000</v>
      </c>
      <c r="Q2069" s="17">
        <v>24178500000000</v>
      </c>
      <c r="R2069" s="17">
        <v>24314000000000</v>
      </c>
      <c r="S2069" s="17">
        <v>24162800000000</v>
      </c>
      <c r="T2069" s="17">
        <v>24366900000000</v>
      </c>
      <c r="U2069" s="17">
        <v>24443400000000</v>
      </c>
      <c r="V2069" s="17">
        <v>24522800000000</v>
      </c>
      <c r="W2069" s="17">
        <v>24526400000000</v>
      </c>
      <c r="X2069" s="17">
        <v>24495400000000</v>
      </c>
      <c r="Y2069" s="17">
        <v>24452400000000</v>
      </c>
      <c r="Z2069" s="17">
        <v>24268600000000</v>
      </c>
      <c r="AA2069" s="17">
        <v>24366900000000</v>
      </c>
      <c r="AB2069" s="17">
        <v>24316300000000</v>
      </c>
      <c r="AC2069" s="17">
        <v>24392900000000</v>
      </c>
      <c r="AD2069" s="17">
        <v>24275300000000</v>
      </c>
    </row>
    <row r="2070" spans="1:30" x14ac:dyDescent="0.25">
      <c r="A2070" t="s">
        <v>398</v>
      </c>
      <c r="B2070" t="s">
        <v>6635</v>
      </c>
      <c r="C2070" t="s">
        <v>608</v>
      </c>
      <c r="D2070" t="str">
        <f>A2070&amp;VLOOKUP("key_separator", Keys!$B:$C, 2, FALSE)&amp;B2070&amp;VLOOKUP("key_separator", Keys!$B:$C, 2, FALSE)&amp;C2070</f>
        <v>OH|heavy or residual fuel oil|imports</v>
      </c>
      <c r="E2070" s="17">
        <v>7044030000000</v>
      </c>
      <c r="F2070" s="17">
        <v>8272510000000</v>
      </c>
      <c r="G2070" s="17">
        <v>8412010000000</v>
      </c>
      <c r="H2070" s="17">
        <v>8523610000000</v>
      </c>
      <c r="I2070" s="17">
        <v>8887790000000</v>
      </c>
      <c r="J2070" s="17">
        <v>9338270000000</v>
      </c>
      <c r="K2070" s="17">
        <v>9903340000000</v>
      </c>
      <c r="L2070" s="17">
        <v>10205600000000</v>
      </c>
      <c r="M2070" s="17">
        <v>10706500000000</v>
      </c>
      <c r="N2070" s="17">
        <v>11103700000000</v>
      </c>
      <c r="O2070" s="17">
        <v>11401300000000</v>
      </c>
      <c r="P2070" s="17">
        <v>11761600000000</v>
      </c>
      <c r="Q2070" s="17">
        <v>11957900000000</v>
      </c>
      <c r="R2070" s="17">
        <v>11966100000000</v>
      </c>
      <c r="S2070" s="17">
        <v>12222200000000</v>
      </c>
      <c r="T2070" s="17">
        <v>12049000000000</v>
      </c>
      <c r="U2070" s="17">
        <v>11968300000000</v>
      </c>
      <c r="V2070" s="17">
        <v>12002600000000</v>
      </c>
      <c r="W2070" s="17">
        <v>12059700000000</v>
      </c>
      <c r="X2070" s="17">
        <v>12177300000000</v>
      </c>
      <c r="Y2070" s="17">
        <v>12453700000000</v>
      </c>
      <c r="Z2070" s="17">
        <v>12887700000000</v>
      </c>
      <c r="AA2070" s="17">
        <v>13012800000000</v>
      </c>
      <c r="AB2070" s="17">
        <v>13288700000000</v>
      </c>
      <c r="AC2070" s="17">
        <v>13472000000000</v>
      </c>
      <c r="AD2070" s="17">
        <v>13901800000000</v>
      </c>
    </row>
    <row r="2071" spans="1:30" x14ac:dyDescent="0.25">
      <c r="A2071" t="s">
        <v>398</v>
      </c>
      <c r="B2071" t="s">
        <v>6635</v>
      </c>
      <c r="C2071" t="s">
        <v>610</v>
      </c>
      <c r="D2071" t="str">
        <f>A2071&amp;VLOOKUP("key_separator", Keys!$B:$C, 2, FALSE)&amp;B2071&amp;VLOOKUP("key_separator", Keys!$B:$C, 2, FALSE)&amp;C2071</f>
        <v>OH|heavy or residual fuel oil|exports</v>
      </c>
      <c r="E2071" s="17">
        <v>0</v>
      </c>
      <c r="F2071" s="17">
        <v>0</v>
      </c>
      <c r="G2071" s="17">
        <v>0</v>
      </c>
      <c r="H2071" s="17">
        <v>0</v>
      </c>
      <c r="I2071" s="17">
        <v>0</v>
      </c>
      <c r="J2071" s="17">
        <v>0</v>
      </c>
      <c r="K2071" s="17">
        <v>0</v>
      </c>
      <c r="L2071" s="17">
        <v>0</v>
      </c>
      <c r="M2071" s="17">
        <v>0</v>
      </c>
      <c r="N2071" s="17">
        <v>0</v>
      </c>
      <c r="O2071" s="17">
        <v>0</v>
      </c>
      <c r="P2071" s="17">
        <v>0</v>
      </c>
      <c r="Q2071" s="17">
        <v>0</v>
      </c>
      <c r="R2071" s="17">
        <v>0</v>
      </c>
      <c r="S2071" s="17">
        <v>0</v>
      </c>
      <c r="T2071" s="17">
        <v>0</v>
      </c>
      <c r="U2071" s="17">
        <v>0</v>
      </c>
      <c r="V2071" s="17">
        <v>0</v>
      </c>
      <c r="W2071" s="17">
        <v>0</v>
      </c>
      <c r="X2071" s="17">
        <v>0</v>
      </c>
      <c r="Y2071" s="17">
        <v>0</v>
      </c>
      <c r="Z2071" s="17">
        <v>0</v>
      </c>
      <c r="AA2071" s="17">
        <v>0</v>
      </c>
      <c r="AB2071" s="17">
        <v>0</v>
      </c>
      <c r="AC2071" s="17">
        <v>0</v>
      </c>
      <c r="AD2071" s="17">
        <v>0</v>
      </c>
    </row>
    <row r="2072" spans="1:30" x14ac:dyDescent="0.25">
      <c r="A2072" t="s">
        <v>398</v>
      </c>
      <c r="B2072" t="s">
        <v>6622</v>
      </c>
      <c r="C2072" t="s">
        <v>605</v>
      </c>
      <c r="D2072" t="str">
        <f>A2072&amp;VLOOKUP("key_separator", Keys!$B:$C, 2, FALSE)&amp;B2072&amp;VLOOKUP("key_separator", Keys!$B:$C, 2, FALSE)&amp;C2072</f>
        <v>OH|LPG propane or butane|production</v>
      </c>
      <c r="E2072" s="17">
        <v>264000000000000</v>
      </c>
      <c r="F2072" s="17">
        <v>269606000000000</v>
      </c>
      <c r="G2072" s="17">
        <v>298482000000000</v>
      </c>
      <c r="H2072" s="17">
        <v>295636000000000</v>
      </c>
      <c r="I2072" s="17">
        <v>296421000000000</v>
      </c>
      <c r="J2072" s="17">
        <v>297983000000000</v>
      </c>
      <c r="K2072" s="17">
        <v>312511000000000</v>
      </c>
      <c r="L2072" s="17">
        <v>326353000000000</v>
      </c>
      <c r="M2072" s="17">
        <v>339484000000000</v>
      </c>
      <c r="N2072" s="17">
        <v>348829000000000</v>
      </c>
      <c r="O2072" s="17">
        <v>355951000000000</v>
      </c>
      <c r="P2072" s="17">
        <v>359816000000000</v>
      </c>
      <c r="Q2072" s="17">
        <v>365893000000000</v>
      </c>
      <c r="R2072" s="17">
        <v>372365000000000</v>
      </c>
      <c r="S2072" s="17">
        <v>377960000000000</v>
      </c>
      <c r="T2072" s="17">
        <v>387276000000000</v>
      </c>
      <c r="U2072" s="17">
        <v>395522000000000</v>
      </c>
      <c r="V2072" s="17">
        <v>400068000000000</v>
      </c>
      <c r="W2072" s="17">
        <v>402099000000000</v>
      </c>
      <c r="X2072" s="17">
        <v>400406000000000</v>
      </c>
      <c r="Y2072" s="17">
        <v>396227000000000</v>
      </c>
      <c r="Z2072" s="17">
        <v>392746000000000</v>
      </c>
      <c r="AA2072" s="17">
        <v>393516000000000</v>
      </c>
      <c r="AB2072" s="17">
        <v>395997000000000</v>
      </c>
      <c r="AC2072" s="17">
        <v>397419000000000</v>
      </c>
      <c r="AD2072" s="17">
        <v>396535000000000</v>
      </c>
    </row>
    <row r="2073" spans="1:30" x14ac:dyDescent="0.25">
      <c r="A2073" t="s">
        <v>398</v>
      </c>
      <c r="B2073" t="s">
        <v>6622</v>
      </c>
      <c r="C2073" t="s">
        <v>608</v>
      </c>
      <c r="D2073" t="str">
        <f>A2073&amp;VLOOKUP("key_separator", Keys!$B:$C, 2, FALSE)&amp;B2073&amp;VLOOKUP("key_separator", Keys!$B:$C, 2, FALSE)&amp;C2073</f>
        <v>OH|LPG propane or butane|imports</v>
      </c>
      <c r="E2073" s="17">
        <v>0</v>
      </c>
      <c r="F2073" s="17">
        <v>0</v>
      </c>
      <c r="G2073" s="17">
        <v>0</v>
      </c>
      <c r="H2073" s="17">
        <v>0</v>
      </c>
      <c r="I2073" s="17">
        <v>0</v>
      </c>
      <c r="J2073" s="17">
        <v>0</v>
      </c>
      <c r="K2073" s="17">
        <v>0</v>
      </c>
      <c r="L2073" s="17">
        <v>0</v>
      </c>
      <c r="M2073" s="17">
        <v>0</v>
      </c>
      <c r="N2073" s="17">
        <v>0</v>
      </c>
      <c r="O2073" s="17">
        <v>0</v>
      </c>
      <c r="P2073" s="17">
        <v>0</v>
      </c>
      <c r="Q2073" s="17">
        <v>0</v>
      </c>
      <c r="R2073" s="17">
        <v>0</v>
      </c>
      <c r="S2073" s="17">
        <v>0</v>
      </c>
      <c r="T2073" s="17">
        <v>0</v>
      </c>
      <c r="U2073" s="17">
        <v>0</v>
      </c>
      <c r="V2073" s="17">
        <v>0</v>
      </c>
      <c r="W2073" s="17">
        <v>0</v>
      </c>
      <c r="X2073" s="17">
        <v>0</v>
      </c>
      <c r="Y2073" s="17">
        <v>0</v>
      </c>
      <c r="Z2073" s="17">
        <v>0</v>
      </c>
      <c r="AA2073" s="17">
        <v>0</v>
      </c>
      <c r="AB2073" s="17">
        <v>0</v>
      </c>
      <c r="AC2073" s="17">
        <v>0</v>
      </c>
      <c r="AD2073" s="17">
        <v>0</v>
      </c>
    </row>
    <row r="2074" spans="1:30" x14ac:dyDescent="0.25">
      <c r="A2074" t="s">
        <v>398</v>
      </c>
      <c r="B2074" t="s">
        <v>6622</v>
      </c>
      <c r="C2074" t="s">
        <v>610</v>
      </c>
      <c r="D2074" t="str">
        <f>A2074&amp;VLOOKUP("key_separator", Keys!$B:$C, 2, FALSE)&amp;B2074&amp;VLOOKUP("key_separator", Keys!$B:$C, 2, FALSE)&amp;C2074</f>
        <v>OH|LPG propane or butane|exports</v>
      </c>
      <c r="E2074" s="17">
        <v>220531000000000</v>
      </c>
      <c r="F2074" s="17">
        <v>226653000000000</v>
      </c>
      <c r="G2074" s="17">
        <v>254858000000000</v>
      </c>
      <c r="H2074" s="17">
        <v>251900000000000</v>
      </c>
      <c r="I2074" s="17">
        <v>253112000000000</v>
      </c>
      <c r="J2074" s="17">
        <v>254931000000000</v>
      </c>
      <c r="K2074" s="17">
        <v>269676000000000</v>
      </c>
      <c r="L2074" s="17">
        <v>283691000000000</v>
      </c>
      <c r="M2074" s="17">
        <v>297031000000000</v>
      </c>
      <c r="N2074" s="17">
        <v>306493000000000</v>
      </c>
      <c r="O2074" s="17">
        <v>313691000000000</v>
      </c>
      <c r="P2074" s="17">
        <v>317684000000000</v>
      </c>
      <c r="Q2074" s="17">
        <v>323744000000000</v>
      </c>
      <c r="R2074" s="17">
        <v>330206000000000</v>
      </c>
      <c r="S2074" s="17">
        <v>335808000000000</v>
      </c>
      <c r="T2074" s="17">
        <v>345077000000000</v>
      </c>
      <c r="U2074" s="17">
        <v>353272000000000</v>
      </c>
      <c r="V2074" s="17">
        <v>357713000000000</v>
      </c>
      <c r="W2074" s="17">
        <v>359742000000000</v>
      </c>
      <c r="X2074" s="17">
        <v>357931000000000</v>
      </c>
      <c r="Y2074" s="17">
        <v>353590000000000</v>
      </c>
      <c r="Z2074" s="17">
        <v>350042000000000</v>
      </c>
      <c r="AA2074" s="17">
        <v>350631000000000</v>
      </c>
      <c r="AB2074" s="17">
        <v>352965000000000</v>
      </c>
      <c r="AC2074" s="17">
        <v>354415000000000</v>
      </c>
      <c r="AD2074" s="17">
        <v>353381000000000</v>
      </c>
    </row>
    <row r="2075" spans="1:30" x14ac:dyDescent="0.25">
      <c r="A2075" t="s">
        <v>398</v>
      </c>
      <c r="B2075" t="s">
        <v>6623</v>
      </c>
      <c r="C2075" t="s">
        <v>605</v>
      </c>
      <c r="D2075" t="str">
        <f>A2075&amp;VLOOKUP("key_separator", Keys!$B:$C, 2, FALSE)&amp;B2075&amp;VLOOKUP("key_separator", Keys!$B:$C, 2, FALSE)&amp;C2075</f>
        <v>OH|municipal solid waste|production</v>
      </c>
      <c r="E2075" s="17">
        <v>0</v>
      </c>
      <c r="F2075" s="17">
        <v>0</v>
      </c>
      <c r="G2075" s="17">
        <v>0</v>
      </c>
      <c r="H2075" s="17">
        <v>0</v>
      </c>
      <c r="I2075" s="17">
        <v>0</v>
      </c>
      <c r="J2075" s="17">
        <v>0</v>
      </c>
      <c r="K2075" s="17">
        <v>0</v>
      </c>
      <c r="L2075" s="17">
        <v>0</v>
      </c>
      <c r="M2075" s="17">
        <v>0</v>
      </c>
      <c r="N2075" s="17">
        <v>0</v>
      </c>
      <c r="O2075" s="17">
        <v>0</v>
      </c>
      <c r="P2075" s="17">
        <v>0</v>
      </c>
      <c r="Q2075" s="17">
        <v>0</v>
      </c>
      <c r="R2075" s="17">
        <v>0</v>
      </c>
      <c r="S2075" s="17">
        <v>0</v>
      </c>
      <c r="T2075" s="17">
        <v>0</v>
      </c>
      <c r="U2075" s="17">
        <v>0</v>
      </c>
      <c r="V2075" s="17">
        <v>0</v>
      </c>
      <c r="W2075" s="17">
        <v>0</v>
      </c>
      <c r="X2075" s="17">
        <v>0</v>
      </c>
      <c r="Y2075" s="17">
        <v>0</v>
      </c>
      <c r="Z2075" s="17">
        <v>0</v>
      </c>
      <c r="AA2075" s="17">
        <v>0</v>
      </c>
      <c r="AB2075" s="17">
        <v>0</v>
      </c>
      <c r="AC2075" s="17">
        <v>0</v>
      </c>
      <c r="AD2075" s="17">
        <v>0</v>
      </c>
    </row>
    <row r="2076" spans="1:30" x14ac:dyDescent="0.25">
      <c r="A2076" t="s">
        <v>398</v>
      </c>
      <c r="B2076" t="s">
        <v>6623</v>
      </c>
      <c r="C2076" t="s">
        <v>608</v>
      </c>
      <c r="D2076" t="str">
        <f>A2076&amp;VLOOKUP("key_separator", Keys!$B:$C, 2, FALSE)&amp;B2076&amp;VLOOKUP("key_separator", Keys!$B:$C, 2, FALSE)&amp;C2076</f>
        <v>OH|municipal solid waste|imports</v>
      </c>
      <c r="E2076" s="17">
        <v>0</v>
      </c>
      <c r="F2076" s="17">
        <v>0</v>
      </c>
      <c r="G2076" s="17">
        <v>0</v>
      </c>
      <c r="H2076" s="17">
        <v>0</v>
      </c>
      <c r="I2076" s="17">
        <v>0</v>
      </c>
      <c r="J2076" s="17">
        <v>0</v>
      </c>
      <c r="K2076" s="17">
        <v>0</v>
      </c>
      <c r="L2076" s="17">
        <v>0</v>
      </c>
      <c r="M2076" s="17">
        <v>0</v>
      </c>
      <c r="N2076" s="17">
        <v>0</v>
      </c>
      <c r="O2076" s="17">
        <v>0</v>
      </c>
      <c r="P2076" s="17">
        <v>0</v>
      </c>
      <c r="Q2076" s="17">
        <v>0</v>
      </c>
      <c r="R2076" s="17">
        <v>0</v>
      </c>
      <c r="S2076" s="17">
        <v>0</v>
      </c>
      <c r="T2076" s="17">
        <v>0</v>
      </c>
      <c r="U2076" s="17">
        <v>0</v>
      </c>
      <c r="V2076" s="17">
        <v>0</v>
      </c>
      <c r="W2076" s="17">
        <v>0</v>
      </c>
      <c r="X2076" s="17">
        <v>0</v>
      </c>
      <c r="Y2076" s="17">
        <v>0</v>
      </c>
      <c r="Z2076" s="17">
        <v>0</v>
      </c>
      <c r="AA2076" s="17">
        <v>0</v>
      </c>
      <c r="AB2076" s="17">
        <v>0</v>
      </c>
      <c r="AC2076" s="17">
        <v>0</v>
      </c>
      <c r="AD2076" s="17">
        <v>0</v>
      </c>
    </row>
    <row r="2077" spans="1:30" x14ac:dyDescent="0.25">
      <c r="A2077" t="s">
        <v>398</v>
      </c>
      <c r="B2077" t="s">
        <v>6623</v>
      </c>
      <c r="C2077" t="s">
        <v>610</v>
      </c>
      <c r="D2077" t="str">
        <f>A2077&amp;VLOOKUP("key_separator", Keys!$B:$C, 2, FALSE)&amp;B2077&amp;VLOOKUP("key_separator", Keys!$B:$C, 2, FALSE)&amp;C2077</f>
        <v>OH|municipal solid waste|exports</v>
      </c>
      <c r="E2077" s="17">
        <v>0</v>
      </c>
      <c r="F2077" s="17">
        <v>0</v>
      </c>
      <c r="G2077" s="17">
        <v>0</v>
      </c>
      <c r="H2077" s="17">
        <v>0</v>
      </c>
      <c r="I2077" s="17">
        <v>0</v>
      </c>
      <c r="J2077" s="17">
        <v>0</v>
      </c>
      <c r="K2077" s="17">
        <v>0</v>
      </c>
      <c r="L2077" s="17">
        <v>0</v>
      </c>
      <c r="M2077" s="17">
        <v>0</v>
      </c>
      <c r="N2077" s="17">
        <v>0</v>
      </c>
      <c r="O2077" s="17">
        <v>0</v>
      </c>
      <c r="P2077" s="17">
        <v>0</v>
      </c>
      <c r="Q2077" s="17">
        <v>0</v>
      </c>
      <c r="R2077" s="17">
        <v>0</v>
      </c>
      <c r="S2077" s="17">
        <v>0</v>
      </c>
      <c r="T2077" s="17">
        <v>0</v>
      </c>
      <c r="U2077" s="17">
        <v>0</v>
      </c>
      <c r="V2077" s="17">
        <v>0</v>
      </c>
      <c r="W2077" s="17">
        <v>0</v>
      </c>
      <c r="X2077" s="17">
        <v>0</v>
      </c>
      <c r="Y2077" s="17">
        <v>0</v>
      </c>
      <c r="Z2077" s="17">
        <v>0</v>
      </c>
      <c r="AA2077" s="17">
        <v>0</v>
      </c>
      <c r="AB2077" s="17">
        <v>0</v>
      </c>
      <c r="AC2077" s="17">
        <v>0</v>
      </c>
      <c r="AD2077" s="17">
        <v>0</v>
      </c>
    </row>
    <row r="2078" spans="1:30" x14ac:dyDescent="0.25">
      <c r="A2078" t="s">
        <v>398</v>
      </c>
      <c r="B2078" t="s">
        <v>629</v>
      </c>
      <c r="C2078" t="s">
        <v>605</v>
      </c>
      <c r="D2078" t="str">
        <f>A2078&amp;VLOOKUP("key_separator", Keys!$B:$C, 2, FALSE)&amp;B2078&amp;VLOOKUP("key_separator", Keys!$B:$C, 2, FALSE)&amp;C2078</f>
        <v>OH|hydrogen|production</v>
      </c>
      <c r="E2078" s="17">
        <v>0</v>
      </c>
      <c r="F2078" s="17">
        <v>0</v>
      </c>
      <c r="G2078" s="17">
        <v>0</v>
      </c>
      <c r="H2078" s="17">
        <v>0</v>
      </c>
      <c r="I2078" s="17">
        <v>0</v>
      </c>
      <c r="J2078" s="17">
        <v>0</v>
      </c>
      <c r="K2078" s="17">
        <v>0</v>
      </c>
      <c r="L2078" s="17">
        <v>0</v>
      </c>
      <c r="M2078" s="17">
        <v>0</v>
      </c>
      <c r="N2078" s="17">
        <v>0</v>
      </c>
      <c r="O2078" s="17">
        <v>0</v>
      </c>
      <c r="P2078" s="17">
        <v>0</v>
      </c>
      <c r="Q2078" s="17">
        <v>0</v>
      </c>
      <c r="R2078" s="17">
        <v>0</v>
      </c>
      <c r="S2078" s="17">
        <v>0</v>
      </c>
      <c r="T2078" s="17">
        <v>0</v>
      </c>
      <c r="U2078" s="17">
        <v>0</v>
      </c>
      <c r="V2078" s="17">
        <v>0</v>
      </c>
      <c r="W2078" s="17">
        <v>0</v>
      </c>
      <c r="X2078" s="17">
        <v>0</v>
      </c>
      <c r="Y2078" s="17">
        <v>0</v>
      </c>
      <c r="Z2078" s="17">
        <v>0</v>
      </c>
      <c r="AA2078" s="17">
        <v>0</v>
      </c>
      <c r="AB2078" s="17">
        <v>0</v>
      </c>
      <c r="AC2078" s="17">
        <v>0</v>
      </c>
      <c r="AD2078" s="17">
        <v>0</v>
      </c>
    </row>
    <row r="2079" spans="1:30" x14ac:dyDescent="0.25">
      <c r="A2079" t="s">
        <v>398</v>
      </c>
      <c r="B2079" t="s">
        <v>629</v>
      </c>
      <c r="C2079" t="s">
        <v>608</v>
      </c>
      <c r="D2079" t="str">
        <f>A2079&amp;VLOOKUP("key_separator", Keys!$B:$C, 2, FALSE)&amp;B2079&amp;VLOOKUP("key_separator", Keys!$B:$C, 2, FALSE)&amp;C2079</f>
        <v>OH|hydrogen|imports</v>
      </c>
      <c r="E2079" s="17">
        <v>13078900000000</v>
      </c>
      <c r="F2079" s="17">
        <v>12827800000000</v>
      </c>
      <c r="G2079" s="17">
        <v>12815900000000</v>
      </c>
      <c r="H2079" s="17">
        <v>12924300000000</v>
      </c>
      <c r="I2079" s="17">
        <v>12750100000000</v>
      </c>
      <c r="J2079" s="17">
        <v>12761500000000</v>
      </c>
      <c r="K2079" s="17">
        <v>12872200000000</v>
      </c>
      <c r="L2079" s="17">
        <v>12948200000000</v>
      </c>
      <c r="M2079" s="17">
        <v>13059900000000</v>
      </c>
      <c r="N2079" s="17">
        <v>13196000000000</v>
      </c>
      <c r="O2079" s="17">
        <v>13340000000000</v>
      </c>
      <c r="P2079" s="17">
        <v>13504300000000</v>
      </c>
      <c r="Q2079" s="17">
        <v>13624400000000</v>
      </c>
      <c r="R2079" s="17">
        <v>13756700000000</v>
      </c>
      <c r="S2079" s="17">
        <v>13971000000000</v>
      </c>
      <c r="T2079" s="17">
        <v>14175000000000</v>
      </c>
      <c r="U2079" s="17">
        <v>14406300000000</v>
      </c>
      <c r="V2079" s="17">
        <v>14684300000000</v>
      </c>
      <c r="W2079" s="17">
        <v>14945000000000</v>
      </c>
      <c r="X2079" s="17">
        <v>15213000000000</v>
      </c>
      <c r="Y2079" s="17">
        <v>15503000000000</v>
      </c>
      <c r="Z2079" s="17">
        <v>15794200000000</v>
      </c>
      <c r="AA2079" s="17">
        <v>16102200000000</v>
      </c>
      <c r="AB2079" s="17">
        <v>16379800000000</v>
      </c>
      <c r="AC2079" s="17">
        <v>16599500000000</v>
      </c>
      <c r="AD2079" s="17">
        <v>16876000000000</v>
      </c>
    </row>
    <row r="2080" spans="1:30" x14ac:dyDescent="0.25">
      <c r="A2080" t="s">
        <v>398</v>
      </c>
      <c r="B2080" t="s">
        <v>629</v>
      </c>
      <c r="C2080" t="s">
        <v>610</v>
      </c>
      <c r="D2080" t="str">
        <f>A2080&amp;VLOOKUP("key_separator", Keys!$B:$C, 2, FALSE)&amp;B2080&amp;VLOOKUP("key_separator", Keys!$B:$C, 2, FALSE)&amp;C2080</f>
        <v>OH|hydrogen|exports</v>
      </c>
      <c r="E2080" s="17">
        <v>0</v>
      </c>
      <c r="F2080" s="17">
        <v>0</v>
      </c>
      <c r="G2080" s="17">
        <v>0</v>
      </c>
      <c r="H2080" s="17">
        <v>0</v>
      </c>
      <c r="I2080" s="17">
        <v>0</v>
      </c>
      <c r="J2080" s="17">
        <v>0</v>
      </c>
      <c r="K2080" s="17">
        <v>0</v>
      </c>
      <c r="L2080" s="17">
        <v>0</v>
      </c>
      <c r="M2080" s="17">
        <v>0</v>
      </c>
      <c r="N2080" s="17">
        <v>0</v>
      </c>
      <c r="O2080" s="17">
        <v>0</v>
      </c>
      <c r="P2080" s="17">
        <v>0</v>
      </c>
      <c r="Q2080" s="17">
        <v>0</v>
      </c>
      <c r="R2080" s="17">
        <v>0</v>
      </c>
      <c r="S2080" s="17">
        <v>0</v>
      </c>
      <c r="T2080" s="17">
        <v>0</v>
      </c>
      <c r="U2080" s="17">
        <v>0</v>
      </c>
      <c r="V2080" s="17">
        <v>0</v>
      </c>
      <c r="W2080" s="17">
        <v>0</v>
      </c>
      <c r="X2080" s="17">
        <v>0</v>
      </c>
      <c r="Y2080" s="17">
        <v>0</v>
      </c>
      <c r="Z2080" s="17">
        <v>0</v>
      </c>
      <c r="AA2080" s="17">
        <v>0</v>
      </c>
      <c r="AB2080" s="17">
        <v>0</v>
      </c>
      <c r="AC2080" s="17">
        <v>0</v>
      </c>
      <c r="AD2080" s="17">
        <v>0</v>
      </c>
    </row>
    <row r="2081" spans="1:30" x14ac:dyDescent="0.25">
      <c r="A2081" t="s">
        <v>401</v>
      </c>
      <c r="B2081" t="s">
        <v>6629</v>
      </c>
      <c r="C2081" t="s">
        <v>605</v>
      </c>
      <c r="D2081" t="str">
        <f>A2081&amp;VLOOKUP("key_separator", Keys!$B:$C, 2, FALSE)&amp;B2081&amp;VLOOKUP("key_separator", Keys!$B:$C, 2, FALSE)&amp;C2081</f>
        <v>OK|electricity|production</v>
      </c>
      <c r="E2081" s="17">
        <v>0</v>
      </c>
      <c r="F2081" s="17">
        <v>0</v>
      </c>
      <c r="G2081" s="17">
        <v>0</v>
      </c>
      <c r="H2081" s="17">
        <v>0</v>
      </c>
      <c r="I2081" s="17">
        <v>0</v>
      </c>
      <c r="J2081" s="17">
        <v>0</v>
      </c>
      <c r="K2081" s="17">
        <v>0</v>
      </c>
      <c r="L2081" s="17">
        <v>0</v>
      </c>
      <c r="M2081" s="17">
        <v>0</v>
      </c>
      <c r="N2081" s="17">
        <v>0</v>
      </c>
      <c r="O2081" s="17">
        <v>0</v>
      </c>
      <c r="P2081" s="17">
        <v>0</v>
      </c>
      <c r="Q2081" s="17">
        <v>0</v>
      </c>
      <c r="R2081" s="17">
        <v>0</v>
      </c>
      <c r="S2081" s="17">
        <v>0</v>
      </c>
      <c r="T2081" s="17">
        <v>0</v>
      </c>
      <c r="U2081" s="17">
        <v>0</v>
      </c>
      <c r="V2081" s="17">
        <v>0</v>
      </c>
      <c r="W2081" s="17">
        <v>0</v>
      </c>
      <c r="X2081" s="17">
        <v>0</v>
      </c>
      <c r="Y2081" s="17">
        <v>0</v>
      </c>
      <c r="Z2081" s="17">
        <v>0</v>
      </c>
      <c r="AA2081" s="17">
        <v>0</v>
      </c>
      <c r="AB2081" s="17">
        <v>0</v>
      </c>
      <c r="AC2081" s="17">
        <v>0</v>
      </c>
      <c r="AD2081" s="17">
        <v>0</v>
      </c>
    </row>
    <row r="2082" spans="1:30" x14ac:dyDescent="0.25">
      <c r="A2082" t="s">
        <v>401</v>
      </c>
      <c r="B2082" t="s">
        <v>6629</v>
      </c>
      <c r="C2082" t="s">
        <v>608</v>
      </c>
      <c r="D2082" t="str">
        <f>A2082&amp;VLOOKUP("key_separator", Keys!$B:$C, 2, FALSE)&amp;B2082&amp;VLOOKUP("key_separator", Keys!$B:$C, 2, FALSE)&amp;C2082</f>
        <v>OK|electricity|imports</v>
      </c>
      <c r="E2082" s="17">
        <v>0</v>
      </c>
      <c r="F2082" s="17">
        <v>0</v>
      </c>
      <c r="G2082" s="17">
        <v>0</v>
      </c>
      <c r="H2082" s="17">
        <v>0</v>
      </c>
      <c r="I2082" s="17">
        <v>0</v>
      </c>
      <c r="J2082" s="17">
        <v>0</v>
      </c>
      <c r="K2082" s="17">
        <v>0</v>
      </c>
      <c r="L2082" s="17">
        <v>0</v>
      </c>
      <c r="M2082" s="17">
        <v>0</v>
      </c>
      <c r="N2082" s="17">
        <v>0</v>
      </c>
      <c r="O2082" s="17">
        <v>0</v>
      </c>
      <c r="P2082" s="17">
        <v>0</v>
      </c>
      <c r="Q2082" s="17">
        <v>0</v>
      </c>
      <c r="R2082" s="17">
        <v>0</v>
      </c>
      <c r="S2082" s="17">
        <v>0</v>
      </c>
      <c r="T2082" s="17">
        <v>0</v>
      </c>
      <c r="U2082" s="17">
        <v>0</v>
      </c>
      <c r="V2082" s="17">
        <v>0</v>
      </c>
      <c r="W2082" s="17">
        <v>0</v>
      </c>
      <c r="X2082" s="17">
        <v>0</v>
      </c>
      <c r="Y2082" s="17">
        <v>0</v>
      </c>
      <c r="Z2082" s="17">
        <v>0</v>
      </c>
      <c r="AA2082" s="17">
        <v>0</v>
      </c>
      <c r="AB2082" s="17">
        <v>0</v>
      </c>
      <c r="AC2082" s="17">
        <v>0</v>
      </c>
      <c r="AD2082" s="17">
        <v>0</v>
      </c>
    </row>
    <row r="2083" spans="1:30" x14ac:dyDescent="0.25">
      <c r="A2083" t="s">
        <v>401</v>
      </c>
      <c r="B2083" t="s">
        <v>6629</v>
      </c>
      <c r="C2083" t="s">
        <v>610</v>
      </c>
      <c r="D2083" t="str">
        <f>A2083&amp;VLOOKUP("key_separator", Keys!$B:$C, 2, FALSE)&amp;B2083&amp;VLOOKUP("key_separator", Keys!$B:$C, 2, FALSE)&amp;C2083</f>
        <v>OK|electricity|exports</v>
      </c>
      <c r="E2083" s="17">
        <v>0</v>
      </c>
      <c r="F2083" s="17">
        <v>0</v>
      </c>
      <c r="G2083" s="17">
        <v>0</v>
      </c>
      <c r="H2083" s="17">
        <v>0</v>
      </c>
      <c r="I2083" s="17">
        <v>0</v>
      </c>
      <c r="J2083" s="17">
        <v>0</v>
      </c>
      <c r="K2083" s="17">
        <v>0</v>
      </c>
      <c r="L2083" s="17">
        <v>0</v>
      </c>
      <c r="M2083" s="17">
        <v>0</v>
      </c>
      <c r="N2083" s="17">
        <v>0</v>
      </c>
      <c r="O2083" s="17">
        <v>0</v>
      </c>
      <c r="P2083" s="17">
        <v>0</v>
      </c>
      <c r="Q2083" s="17">
        <v>0</v>
      </c>
      <c r="R2083" s="17">
        <v>0</v>
      </c>
      <c r="S2083" s="17">
        <v>0</v>
      </c>
      <c r="T2083" s="17">
        <v>0</v>
      </c>
      <c r="U2083" s="17">
        <v>0</v>
      </c>
      <c r="V2083" s="17">
        <v>0</v>
      </c>
      <c r="W2083" s="17">
        <v>0</v>
      </c>
      <c r="X2083" s="17">
        <v>0</v>
      </c>
      <c r="Y2083" s="17">
        <v>0</v>
      </c>
      <c r="Z2083" s="17">
        <v>0</v>
      </c>
      <c r="AA2083" s="17">
        <v>0</v>
      </c>
      <c r="AB2083" s="17">
        <v>0</v>
      </c>
      <c r="AC2083" s="17">
        <v>0</v>
      </c>
      <c r="AD2083" s="17">
        <v>0</v>
      </c>
    </row>
    <row r="2084" spans="1:30" x14ac:dyDescent="0.25">
      <c r="A2084" t="s">
        <v>401</v>
      </c>
      <c r="B2084" t="s">
        <v>6610</v>
      </c>
      <c r="C2084" t="s">
        <v>605</v>
      </c>
      <c r="D2084" t="str">
        <f>A2084&amp;VLOOKUP("key_separator", Keys!$B:$C, 2, FALSE)&amp;B2084&amp;VLOOKUP("key_separator", Keys!$B:$C, 2, FALSE)&amp;C2084</f>
        <v>OK|hard coal|production</v>
      </c>
      <c r="E2084" s="17">
        <v>2419000000</v>
      </c>
      <c r="F2084" s="17">
        <v>2405990000</v>
      </c>
      <c r="G2084" s="17">
        <v>2051730000</v>
      </c>
      <c r="H2084" s="17">
        <v>1926720000</v>
      </c>
      <c r="I2084" s="17">
        <v>1856830000</v>
      </c>
      <c r="J2084" s="17">
        <v>1888260000</v>
      </c>
      <c r="K2084" s="17">
        <v>1800320000</v>
      </c>
      <c r="L2084" s="17">
        <v>1773440000</v>
      </c>
      <c r="M2084" s="17">
        <v>1831710000</v>
      </c>
      <c r="N2084" s="17">
        <v>1642130000</v>
      </c>
      <c r="O2084" s="17">
        <v>1644730000</v>
      </c>
      <c r="P2084" s="17">
        <v>1651490000</v>
      </c>
      <c r="Q2084" s="17">
        <v>1512390000</v>
      </c>
      <c r="R2084" s="17">
        <v>1533610000</v>
      </c>
      <c r="S2084" s="17">
        <v>1494230000</v>
      </c>
      <c r="T2084" s="17">
        <v>1418460000</v>
      </c>
      <c r="U2084" s="17">
        <v>1387190000</v>
      </c>
      <c r="V2084" s="17">
        <v>1520790000</v>
      </c>
      <c r="W2084" s="17">
        <v>1542370000</v>
      </c>
      <c r="X2084" s="17">
        <v>1531170000</v>
      </c>
      <c r="Y2084" s="17">
        <v>1538220000</v>
      </c>
      <c r="Z2084" s="17">
        <v>1591530000</v>
      </c>
      <c r="AA2084" s="17">
        <v>1660570000</v>
      </c>
      <c r="AB2084" s="17">
        <v>1718000000</v>
      </c>
      <c r="AC2084" s="17">
        <v>1800710000</v>
      </c>
      <c r="AD2084" s="17">
        <v>1789170000</v>
      </c>
    </row>
    <row r="2085" spans="1:30" x14ac:dyDescent="0.25">
      <c r="A2085" t="s">
        <v>401</v>
      </c>
      <c r="B2085" t="s">
        <v>6610</v>
      </c>
      <c r="C2085" t="s">
        <v>608</v>
      </c>
      <c r="D2085" t="str">
        <f>A2085&amp;VLOOKUP("key_separator", Keys!$B:$C, 2, FALSE)&amp;B2085&amp;VLOOKUP("key_separator", Keys!$B:$C, 2, FALSE)&amp;C2085</f>
        <v>OK|hard coal|imports</v>
      </c>
      <c r="E2085" s="17">
        <v>111176000000000</v>
      </c>
      <c r="F2085" s="17">
        <v>149219000000000</v>
      </c>
      <c r="G2085" s="17">
        <v>140559000000000</v>
      </c>
      <c r="H2085" s="17">
        <v>147106000000000</v>
      </c>
      <c r="I2085" s="17">
        <v>154075000000000</v>
      </c>
      <c r="J2085" s="17">
        <v>187025000000000</v>
      </c>
      <c r="K2085" s="17">
        <v>206975000000000</v>
      </c>
      <c r="L2085" s="17">
        <v>212155000000000</v>
      </c>
      <c r="M2085" s="17">
        <v>214790000000000</v>
      </c>
      <c r="N2085" s="17">
        <v>216864000000000</v>
      </c>
      <c r="O2085" s="17">
        <v>221112000000000</v>
      </c>
      <c r="P2085" s="17">
        <v>224802000000000</v>
      </c>
      <c r="Q2085" s="17">
        <v>225275000000000</v>
      </c>
      <c r="R2085" s="17">
        <v>227275000000000</v>
      </c>
      <c r="S2085" s="17">
        <v>221170000000000</v>
      </c>
      <c r="T2085" s="17">
        <v>219329000000000</v>
      </c>
      <c r="U2085" s="17">
        <v>216189000000000</v>
      </c>
      <c r="V2085" s="17">
        <v>200934000000000</v>
      </c>
      <c r="W2085" s="17">
        <v>192719000000000</v>
      </c>
      <c r="X2085" s="17">
        <v>188093000000000</v>
      </c>
      <c r="Y2085" s="17">
        <v>186227000000000</v>
      </c>
      <c r="Z2085" s="17">
        <v>188725000000000</v>
      </c>
      <c r="AA2085" s="17">
        <v>191087000000000</v>
      </c>
      <c r="AB2085" s="17">
        <v>192468000000000</v>
      </c>
      <c r="AC2085" s="17">
        <v>191991000000000</v>
      </c>
      <c r="AD2085" s="17">
        <v>190690000000000</v>
      </c>
    </row>
    <row r="2086" spans="1:30" x14ac:dyDescent="0.25">
      <c r="A2086" t="s">
        <v>401</v>
      </c>
      <c r="B2086" t="s">
        <v>6610</v>
      </c>
      <c r="C2086" t="s">
        <v>610</v>
      </c>
      <c r="D2086" t="str">
        <f>A2086&amp;VLOOKUP("key_separator", Keys!$B:$C, 2, FALSE)&amp;B2086&amp;VLOOKUP("key_separator", Keys!$B:$C, 2, FALSE)&amp;C2086</f>
        <v>OK|hard coal|exports</v>
      </c>
      <c r="E2086" s="17">
        <v>0</v>
      </c>
      <c r="F2086" s="17">
        <v>0</v>
      </c>
      <c r="G2086" s="17">
        <v>0</v>
      </c>
      <c r="H2086" s="17">
        <v>0</v>
      </c>
      <c r="I2086" s="17">
        <v>0</v>
      </c>
      <c r="J2086" s="17">
        <v>0</v>
      </c>
      <c r="K2086" s="17">
        <v>0</v>
      </c>
      <c r="L2086" s="17">
        <v>0</v>
      </c>
      <c r="M2086" s="17">
        <v>0</v>
      </c>
      <c r="N2086" s="17">
        <v>0</v>
      </c>
      <c r="O2086" s="17">
        <v>0</v>
      </c>
      <c r="P2086" s="17">
        <v>0</v>
      </c>
      <c r="Q2086" s="17">
        <v>0</v>
      </c>
      <c r="R2086" s="17">
        <v>0</v>
      </c>
      <c r="S2086" s="17">
        <v>0</v>
      </c>
      <c r="T2086" s="17">
        <v>0</v>
      </c>
      <c r="U2086" s="17">
        <v>0</v>
      </c>
      <c r="V2086" s="17">
        <v>0</v>
      </c>
      <c r="W2086" s="17">
        <v>0</v>
      </c>
      <c r="X2086" s="17">
        <v>0</v>
      </c>
      <c r="Y2086" s="17">
        <v>0</v>
      </c>
      <c r="Z2086" s="17">
        <v>0</v>
      </c>
      <c r="AA2086" s="17">
        <v>0</v>
      </c>
      <c r="AB2086" s="17">
        <v>0</v>
      </c>
      <c r="AC2086" s="17">
        <v>0</v>
      </c>
      <c r="AD2086" s="17">
        <v>0</v>
      </c>
    </row>
    <row r="2087" spans="1:30" x14ac:dyDescent="0.25">
      <c r="A2087" t="s">
        <v>401</v>
      </c>
      <c r="B2087" t="s">
        <v>6611</v>
      </c>
      <c r="C2087" t="s">
        <v>605</v>
      </c>
      <c r="D2087" t="str">
        <f>A2087&amp;VLOOKUP("key_separator", Keys!$B:$C, 2, FALSE)&amp;B2087&amp;VLOOKUP("key_separator", Keys!$B:$C, 2, FALSE)&amp;C2087</f>
        <v>OK|natural gas|production</v>
      </c>
      <c r="E2087" s="17">
        <v>2579530000000000</v>
      </c>
      <c r="F2087" s="17">
        <v>2338790000000000</v>
      </c>
      <c r="G2087" s="17">
        <v>2126290000000000</v>
      </c>
      <c r="H2087" s="17">
        <v>1993810000000000</v>
      </c>
      <c r="I2087" s="17">
        <v>1869600000000000</v>
      </c>
      <c r="J2087" s="17">
        <v>1818080000000000</v>
      </c>
      <c r="K2087" s="17">
        <v>1990040000000000</v>
      </c>
      <c r="L2087" s="17">
        <v>2168040000000000</v>
      </c>
      <c r="M2087" s="17">
        <v>2309920000000000</v>
      </c>
      <c r="N2087" s="17">
        <v>2533710000000000</v>
      </c>
      <c r="O2087" s="17">
        <v>2729450000000000</v>
      </c>
      <c r="P2087" s="17">
        <v>2899510000000000</v>
      </c>
      <c r="Q2087" s="17">
        <v>3054140000000000</v>
      </c>
      <c r="R2087" s="17">
        <v>3154360000000000</v>
      </c>
      <c r="S2087" s="17">
        <v>3407280000000000</v>
      </c>
      <c r="T2087" s="17">
        <v>3637270000000000</v>
      </c>
      <c r="U2087" s="17">
        <v>3807590000000000</v>
      </c>
      <c r="V2087" s="17">
        <v>3887930000000000</v>
      </c>
      <c r="W2087" s="17">
        <v>3967040000000000</v>
      </c>
      <c r="X2087" s="17">
        <v>4021230000000000</v>
      </c>
      <c r="Y2087" s="17">
        <v>4020960000000000</v>
      </c>
      <c r="Z2087" s="17">
        <v>4018710000000000</v>
      </c>
      <c r="AA2087" s="17">
        <v>3999700000000000</v>
      </c>
      <c r="AB2087" s="17">
        <v>3995540000000000</v>
      </c>
      <c r="AC2087" s="17">
        <v>3962730000000000</v>
      </c>
      <c r="AD2087" s="17">
        <v>3907570000000000</v>
      </c>
    </row>
    <row r="2088" spans="1:30" x14ac:dyDescent="0.25">
      <c r="A2088" t="s">
        <v>401</v>
      </c>
      <c r="B2088" t="s">
        <v>6611</v>
      </c>
      <c r="C2088" t="s">
        <v>608</v>
      </c>
      <c r="D2088" t="str">
        <f>A2088&amp;VLOOKUP("key_separator", Keys!$B:$C, 2, FALSE)&amp;B2088&amp;VLOOKUP("key_separator", Keys!$B:$C, 2, FALSE)&amp;C2088</f>
        <v>OK|natural gas|imports</v>
      </c>
      <c r="E2088" s="17">
        <v>510831000000000</v>
      </c>
      <c r="F2088" s="17">
        <v>467270000000000</v>
      </c>
      <c r="G2088" s="17">
        <v>493903000000000</v>
      </c>
      <c r="H2088" s="17">
        <v>497047000000000</v>
      </c>
      <c r="I2088" s="17">
        <v>499878000000000</v>
      </c>
      <c r="J2088" s="17">
        <v>487190000000000</v>
      </c>
      <c r="K2088" s="17">
        <v>457207000000000</v>
      </c>
      <c r="L2088" s="17">
        <v>438057000000000</v>
      </c>
      <c r="M2088" s="17">
        <v>425063000000000</v>
      </c>
      <c r="N2088" s="17">
        <v>405959000000000</v>
      </c>
      <c r="O2088" s="17">
        <v>387054000000000</v>
      </c>
      <c r="P2088" s="17">
        <v>368782000000000</v>
      </c>
      <c r="Q2088" s="17">
        <v>352031000000000</v>
      </c>
      <c r="R2088" s="17">
        <v>338048000000000</v>
      </c>
      <c r="S2088" s="17">
        <v>298987000000000</v>
      </c>
      <c r="T2088" s="17">
        <v>271791000000000</v>
      </c>
      <c r="U2088" s="17">
        <v>252833000000000</v>
      </c>
      <c r="V2088" s="17">
        <v>245927000000000</v>
      </c>
      <c r="W2088" s="17">
        <v>246163000000000</v>
      </c>
      <c r="X2088" s="17">
        <v>250676000000000</v>
      </c>
      <c r="Y2088" s="17">
        <v>260656000000000</v>
      </c>
      <c r="Z2088" s="17">
        <v>268285000000000</v>
      </c>
      <c r="AA2088" s="17">
        <v>277573000000000</v>
      </c>
      <c r="AB2088" s="17">
        <v>284281000000000</v>
      </c>
      <c r="AC2088" s="17">
        <v>293089000000000</v>
      </c>
      <c r="AD2088" s="17">
        <v>303470000000000</v>
      </c>
    </row>
    <row r="2089" spans="1:30" x14ac:dyDescent="0.25">
      <c r="A2089" t="s">
        <v>401</v>
      </c>
      <c r="B2089" t="s">
        <v>6611</v>
      </c>
      <c r="C2089" t="s">
        <v>610</v>
      </c>
      <c r="D2089" t="str">
        <f>A2089&amp;VLOOKUP("key_separator", Keys!$B:$C, 2, FALSE)&amp;B2089&amp;VLOOKUP("key_separator", Keys!$B:$C, 2, FALSE)&amp;C2089</f>
        <v>OK|natural gas|exports</v>
      </c>
      <c r="E2089" s="17">
        <v>2317560000000000</v>
      </c>
      <c r="F2089" s="17">
        <v>2101260000000000</v>
      </c>
      <c r="G2089" s="17">
        <v>1910340000000000</v>
      </c>
      <c r="H2089" s="17">
        <v>1791320000000000</v>
      </c>
      <c r="I2089" s="17">
        <v>1679730000000000</v>
      </c>
      <c r="J2089" s="17">
        <v>1633440000000000</v>
      </c>
      <c r="K2089" s="17">
        <v>1787930000000000</v>
      </c>
      <c r="L2089" s="17">
        <v>1947860000000000</v>
      </c>
      <c r="M2089" s="17">
        <v>2075330000000000</v>
      </c>
      <c r="N2089" s="17">
        <v>2276390000000000</v>
      </c>
      <c r="O2089" s="17">
        <v>2452250000000000</v>
      </c>
      <c r="P2089" s="17">
        <v>2605040000000000</v>
      </c>
      <c r="Q2089" s="17">
        <v>2743960000000000</v>
      </c>
      <c r="R2089" s="17">
        <v>2834010000000000</v>
      </c>
      <c r="S2089" s="17">
        <v>3061240000000000</v>
      </c>
      <c r="T2089" s="17">
        <v>3267870000000000</v>
      </c>
      <c r="U2089" s="17">
        <v>3420900000000000</v>
      </c>
      <c r="V2089" s="17">
        <v>3493080000000000</v>
      </c>
      <c r="W2089" s="17">
        <v>3564150000000000</v>
      </c>
      <c r="X2089" s="17">
        <v>3612840000000000</v>
      </c>
      <c r="Y2089" s="17">
        <v>3612590000000000</v>
      </c>
      <c r="Z2089" s="17">
        <v>3610580000000000</v>
      </c>
      <c r="AA2089" s="17">
        <v>3593500000000000</v>
      </c>
      <c r="AB2089" s="17">
        <v>3589760000000000</v>
      </c>
      <c r="AC2089" s="17">
        <v>3560280000000000</v>
      </c>
      <c r="AD2089" s="17">
        <v>3510720000000000</v>
      </c>
    </row>
    <row r="2090" spans="1:30" x14ac:dyDescent="0.25">
      <c r="A2090" t="s">
        <v>401</v>
      </c>
      <c r="B2090" t="s">
        <v>626</v>
      </c>
      <c r="C2090" t="s">
        <v>605</v>
      </c>
      <c r="D2090" t="str">
        <f>A2090&amp;VLOOKUP("key_separator", Keys!$B:$C, 2, FALSE)&amp;B2090&amp;VLOOKUP("key_separator", Keys!$B:$C, 2, FALSE)&amp;C2090</f>
        <v>OK|nuclear|production</v>
      </c>
      <c r="E2090" s="17">
        <v>0</v>
      </c>
      <c r="F2090" s="17">
        <v>0</v>
      </c>
      <c r="G2090" s="17">
        <v>0</v>
      </c>
      <c r="H2090" s="17">
        <v>0</v>
      </c>
      <c r="I2090" s="17">
        <v>0</v>
      </c>
      <c r="J2090" s="17">
        <v>0</v>
      </c>
      <c r="K2090" s="17">
        <v>0</v>
      </c>
      <c r="L2090" s="17">
        <v>0</v>
      </c>
      <c r="M2090" s="17">
        <v>0</v>
      </c>
      <c r="N2090" s="17">
        <v>0</v>
      </c>
      <c r="O2090" s="17">
        <v>0</v>
      </c>
      <c r="P2090" s="17">
        <v>0</v>
      </c>
      <c r="Q2090" s="17">
        <v>0</v>
      </c>
      <c r="R2090" s="17">
        <v>0</v>
      </c>
      <c r="S2090" s="17">
        <v>0</v>
      </c>
      <c r="T2090" s="17">
        <v>0</v>
      </c>
      <c r="U2090" s="17">
        <v>0</v>
      </c>
      <c r="V2090" s="17">
        <v>0</v>
      </c>
      <c r="W2090" s="17">
        <v>0</v>
      </c>
      <c r="X2090" s="17">
        <v>0</v>
      </c>
      <c r="Y2090" s="17">
        <v>0</v>
      </c>
      <c r="Z2090" s="17">
        <v>0</v>
      </c>
      <c r="AA2090" s="17">
        <v>0</v>
      </c>
      <c r="AB2090" s="17">
        <v>0</v>
      </c>
      <c r="AC2090" s="17">
        <v>0</v>
      </c>
      <c r="AD2090" s="17">
        <v>0</v>
      </c>
    </row>
    <row r="2091" spans="1:30" x14ac:dyDescent="0.25">
      <c r="A2091" t="s">
        <v>401</v>
      </c>
      <c r="B2091" t="s">
        <v>626</v>
      </c>
      <c r="C2091" t="s">
        <v>608</v>
      </c>
      <c r="D2091" t="str">
        <f>A2091&amp;VLOOKUP("key_separator", Keys!$B:$C, 2, FALSE)&amp;B2091&amp;VLOOKUP("key_separator", Keys!$B:$C, 2, FALSE)&amp;C2091</f>
        <v>OK|nuclear|imports</v>
      </c>
      <c r="E2091" s="17">
        <v>0</v>
      </c>
      <c r="F2091" s="17">
        <v>0</v>
      </c>
      <c r="G2091" s="17">
        <v>0</v>
      </c>
      <c r="H2091" s="17">
        <v>0</v>
      </c>
      <c r="I2091" s="17">
        <v>0</v>
      </c>
      <c r="J2091" s="17">
        <v>0</v>
      </c>
      <c r="K2091" s="17">
        <v>0</v>
      </c>
      <c r="L2091" s="17">
        <v>0</v>
      </c>
      <c r="M2091" s="17">
        <v>0</v>
      </c>
      <c r="N2091" s="17">
        <v>0</v>
      </c>
      <c r="O2091" s="17">
        <v>0</v>
      </c>
      <c r="P2091" s="17">
        <v>0</v>
      </c>
      <c r="Q2091" s="17">
        <v>0</v>
      </c>
      <c r="R2091" s="17">
        <v>0</v>
      </c>
      <c r="S2091" s="17">
        <v>0</v>
      </c>
      <c r="T2091" s="17">
        <v>0</v>
      </c>
      <c r="U2091" s="17">
        <v>0</v>
      </c>
      <c r="V2091" s="17">
        <v>0</v>
      </c>
      <c r="W2091" s="17">
        <v>0</v>
      </c>
      <c r="X2091" s="17">
        <v>0</v>
      </c>
      <c r="Y2091" s="17">
        <v>0</v>
      </c>
      <c r="Z2091" s="17">
        <v>0</v>
      </c>
      <c r="AA2091" s="17">
        <v>0</v>
      </c>
      <c r="AB2091" s="17">
        <v>0</v>
      </c>
      <c r="AC2091" s="17">
        <v>0</v>
      </c>
      <c r="AD2091" s="17">
        <v>0</v>
      </c>
    </row>
    <row r="2092" spans="1:30" x14ac:dyDescent="0.25">
      <c r="A2092" t="s">
        <v>401</v>
      </c>
      <c r="B2092" t="s">
        <v>626</v>
      </c>
      <c r="C2092" t="s">
        <v>610</v>
      </c>
      <c r="D2092" t="str">
        <f>A2092&amp;VLOOKUP("key_separator", Keys!$B:$C, 2, FALSE)&amp;B2092&amp;VLOOKUP("key_separator", Keys!$B:$C, 2, FALSE)&amp;C2092</f>
        <v>OK|nuclear|exports</v>
      </c>
      <c r="E2092" s="17">
        <v>0</v>
      </c>
      <c r="F2092" s="17">
        <v>0</v>
      </c>
      <c r="G2092" s="17">
        <v>0</v>
      </c>
      <c r="H2092" s="17">
        <v>0</v>
      </c>
      <c r="I2092" s="17">
        <v>0</v>
      </c>
      <c r="J2092" s="17">
        <v>0</v>
      </c>
      <c r="K2092" s="17">
        <v>0</v>
      </c>
      <c r="L2092" s="17">
        <v>0</v>
      </c>
      <c r="M2092" s="17">
        <v>0</v>
      </c>
      <c r="N2092" s="17">
        <v>0</v>
      </c>
      <c r="O2092" s="17">
        <v>0</v>
      </c>
      <c r="P2092" s="17">
        <v>0</v>
      </c>
      <c r="Q2092" s="17">
        <v>0</v>
      </c>
      <c r="R2092" s="17">
        <v>0</v>
      </c>
      <c r="S2092" s="17">
        <v>0</v>
      </c>
      <c r="T2092" s="17">
        <v>0</v>
      </c>
      <c r="U2092" s="17">
        <v>0</v>
      </c>
      <c r="V2092" s="17">
        <v>0</v>
      </c>
      <c r="W2092" s="17">
        <v>0</v>
      </c>
      <c r="X2092" s="17">
        <v>0</v>
      </c>
      <c r="Y2092" s="17">
        <v>0</v>
      </c>
      <c r="Z2092" s="17">
        <v>0</v>
      </c>
      <c r="AA2092" s="17">
        <v>0</v>
      </c>
      <c r="AB2092" s="17">
        <v>0</v>
      </c>
      <c r="AC2092" s="17">
        <v>0</v>
      </c>
      <c r="AD2092" s="17">
        <v>0</v>
      </c>
    </row>
    <row r="2093" spans="1:30" x14ac:dyDescent="0.25">
      <c r="A2093" t="s">
        <v>401</v>
      </c>
      <c r="B2093" t="s">
        <v>6630</v>
      </c>
      <c r="C2093" t="s">
        <v>605</v>
      </c>
      <c r="D2093" t="str">
        <f>A2093&amp;VLOOKUP("key_separator", Keys!$B:$C, 2, FALSE)&amp;B2093&amp;VLOOKUP("key_separator", Keys!$B:$C, 2, FALSE)&amp;C2093</f>
        <v>OK|hydro|production</v>
      </c>
      <c r="E2093" s="17">
        <v>0</v>
      </c>
      <c r="F2093" s="17">
        <v>0</v>
      </c>
      <c r="G2093" s="17">
        <v>0</v>
      </c>
      <c r="H2093" s="17">
        <v>0</v>
      </c>
      <c r="I2093" s="17">
        <v>0</v>
      </c>
      <c r="J2093" s="17">
        <v>0</v>
      </c>
      <c r="K2093" s="17">
        <v>0</v>
      </c>
      <c r="L2093" s="17">
        <v>0</v>
      </c>
      <c r="M2093" s="17">
        <v>0</v>
      </c>
      <c r="N2093" s="17">
        <v>0</v>
      </c>
      <c r="O2093" s="17">
        <v>0</v>
      </c>
      <c r="P2093" s="17">
        <v>0</v>
      </c>
      <c r="Q2093" s="17">
        <v>0</v>
      </c>
      <c r="R2093" s="17">
        <v>0</v>
      </c>
      <c r="S2093" s="17">
        <v>0</v>
      </c>
      <c r="T2093" s="17">
        <v>0</v>
      </c>
      <c r="U2093" s="17">
        <v>0</v>
      </c>
      <c r="V2093" s="17">
        <v>0</v>
      </c>
      <c r="W2093" s="17">
        <v>0</v>
      </c>
      <c r="X2093" s="17">
        <v>0</v>
      </c>
      <c r="Y2093" s="17">
        <v>0</v>
      </c>
      <c r="Z2093" s="17">
        <v>0</v>
      </c>
      <c r="AA2093" s="17">
        <v>0</v>
      </c>
      <c r="AB2093" s="17">
        <v>0</v>
      </c>
      <c r="AC2093" s="17">
        <v>0</v>
      </c>
      <c r="AD2093" s="17">
        <v>0</v>
      </c>
    </row>
    <row r="2094" spans="1:30" x14ac:dyDescent="0.25">
      <c r="A2094" t="s">
        <v>401</v>
      </c>
      <c r="B2094" t="s">
        <v>6630</v>
      </c>
      <c r="C2094" t="s">
        <v>608</v>
      </c>
      <c r="D2094" t="str">
        <f>A2094&amp;VLOOKUP("key_separator", Keys!$B:$C, 2, FALSE)&amp;B2094&amp;VLOOKUP("key_separator", Keys!$B:$C, 2, FALSE)&amp;C2094</f>
        <v>OK|hydro|imports</v>
      </c>
      <c r="E2094" s="17">
        <v>0</v>
      </c>
      <c r="F2094" s="17">
        <v>0</v>
      </c>
      <c r="G2094" s="17">
        <v>0</v>
      </c>
      <c r="H2094" s="17">
        <v>0</v>
      </c>
      <c r="I2094" s="17">
        <v>0</v>
      </c>
      <c r="J2094" s="17">
        <v>0</v>
      </c>
      <c r="K2094" s="17">
        <v>0</v>
      </c>
      <c r="L2094" s="17">
        <v>0</v>
      </c>
      <c r="M2094" s="17">
        <v>0</v>
      </c>
      <c r="N2094" s="17">
        <v>0</v>
      </c>
      <c r="O2094" s="17">
        <v>0</v>
      </c>
      <c r="P2094" s="17">
        <v>0</v>
      </c>
      <c r="Q2094" s="17">
        <v>0</v>
      </c>
      <c r="R2094" s="17">
        <v>0</v>
      </c>
      <c r="S2094" s="17">
        <v>0</v>
      </c>
      <c r="T2094" s="17">
        <v>0</v>
      </c>
      <c r="U2094" s="17">
        <v>0</v>
      </c>
      <c r="V2094" s="17">
        <v>0</v>
      </c>
      <c r="W2094" s="17">
        <v>0</v>
      </c>
      <c r="X2094" s="17">
        <v>0</v>
      </c>
      <c r="Y2094" s="17">
        <v>0</v>
      </c>
      <c r="Z2094" s="17">
        <v>0</v>
      </c>
      <c r="AA2094" s="17">
        <v>0</v>
      </c>
      <c r="AB2094" s="17">
        <v>0</v>
      </c>
      <c r="AC2094" s="17">
        <v>0</v>
      </c>
      <c r="AD2094" s="17">
        <v>0</v>
      </c>
    </row>
    <row r="2095" spans="1:30" x14ac:dyDescent="0.25">
      <c r="A2095" t="s">
        <v>401</v>
      </c>
      <c r="B2095" t="s">
        <v>6630</v>
      </c>
      <c r="C2095" t="s">
        <v>610</v>
      </c>
      <c r="D2095" t="str">
        <f>A2095&amp;VLOOKUP("key_separator", Keys!$B:$C, 2, FALSE)&amp;B2095&amp;VLOOKUP("key_separator", Keys!$B:$C, 2, FALSE)&amp;C2095</f>
        <v>OK|hydro|exports</v>
      </c>
      <c r="E2095" s="17">
        <v>0</v>
      </c>
      <c r="F2095" s="17">
        <v>0</v>
      </c>
      <c r="G2095" s="17">
        <v>0</v>
      </c>
      <c r="H2095" s="17">
        <v>0</v>
      </c>
      <c r="I2095" s="17">
        <v>0</v>
      </c>
      <c r="J2095" s="17">
        <v>0</v>
      </c>
      <c r="K2095" s="17">
        <v>0</v>
      </c>
      <c r="L2095" s="17">
        <v>0</v>
      </c>
      <c r="M2095" s="17">
        <v>0</v>
      </c>
      <c r="N2095" s="17">
        <v>0</v>
      </c>
      <c r="O2095" s="17">
        <v>0</v>
      </c>
      <c r="P2095" s="17">
        <v>0</v>
      </c>
      <c r="Q2095" s="17">
        <v>0</v>
      </c>
      <c r="R2095" s="17">
        <v>0</v>
      </c>
      <c r="S2095" s="17">
        <v>0</v>
      </c>
      <c r="T2095" s="17">
        <v>0</v>
      </c>
      <c r="U2095" s="17">
        <v>0</v>
      </c>
      <c r="V2095" s="17">
        <v>0</v>
      </c>
      <c r="W2095" s="17">
        <v>0</v>
      </c>
      <c r="X2095" s="17">
        <v>0</v>
      </c>
      <c r="Y2095" s="17">
        <v>0</v>
      </c>
      <c r="Z2095" s="17">
        <v>0</v>
      </c>
      <c r="AA2095" s="17">
        <v>0</v>
      </c>
      <c r="AB2095" s="17">
        <v>0</v>
      </c>
      <c r="AC2095" s="17">
        <v>0</v>
      </c>
      <c r="AD2095" s="17">
        <v>0</v>
      </c>
    </row>
    <row r="2096" spans="1:30" x14ac:dyDescent="0.25">
      <c r="A2096" t="s">
        <v>401</v>
      </c>
      <c r="B2096" t="s">
        <v>6631</v>
      </c>
      <c r="C2096" t="s">
        <v>605</v>
      </c>
      <c r="D2096" t="str">
        <f>A2096&amp;VLOOKUP("key_separator", Keys!$B:$C, 2, FALSE)&amp;B2096&amp;VLOOKUP("key_separator", Keys!$B:$C, 2, FALSE)&amp;C2096</f>
        <v>OK|wind|production</v>
      </c>
      <c r="E2096" s="17">
        <v>0</v>
      </c>
      <c r="F2096" s="17">
        <v>0</v>
      </c>
      <c r="G2096" s="17">
        <v>0</v>
      </c>
      <c r="H2096" s="17">
        <v>0</v>
      </c>
      <c r="I2096" s="17">
        <v>0</v>
      </c>
      <c r="J2096" s="17">
        <v>0</v>
      </c>
      <c r="K2096" s="17">
        <v>0</v>
      </c>
      <c r="L2096" s="17">
        <v>0</v>
      </c>
      <c r="M2096" s="17">
        <v>0</v>
      </c>
      <c r="N2096" s="17">
        <v>0</v>
      </c>
      <c r="O2096" s="17">
        <v>0</v>
      </c>
      <c r="P2096" s="17">
        <v>0</v>
      </c>
      <c r="Q2096" s="17">
        <v>0</v>
      </c>
      <c r="R2096" s="17">
        <v>0</v>
      </c>
      <c r="S2096" s="17">
        <v>0</v>
      </c>
      <c r="T2096" s="17">
        <v>0</v>
      </c>
      <c r="U2096" s="17">
        <v>0</v>
      </c>
      <c r="V2096" s="17">
        <v>0</v>
      </c>
      <c r="W2096" s="17">
        <v>0</v>
      </c>
      <c r="X2096" s="17">
        <v>0</v>
      </c>
      <c r="Y2096" s="17">
        <v>0</v>
      </c>
      <c r="Z2096" s="17">
        <v>0</v>
      </c>
      <c r="AA2096" s="17">
        <v>0</v>
      </c>
      <c r="AB2096" s="17">
        <v>0</v>
      </c>
      <c r="AC2096" s="17">
        <v>0</v>
      </c>
      <c r="AD2096" s="17">
        <v>0</v>
      </c>
    </row>
    <row r="2097" spans="1:30" x14ac:dyDescent="0.25">
      <c r="A2097" t="s">
        <v>401</v>
      </c>
      <c r="B2097" t="s">
        <v>6631</v>
      </c>
      <c r="C2097" t="s">
        <v>608</v>
      </c>
      <c r="D2097" t="str">
        <f>A2097&amp;VLOOKUP("key_separator", Keys!$B:$C, 2, FALSE)&amp;B2097&amp;VLOOKUP("key_separator", Keys!$B:$C, 2, FALSE)&amp;C2097</f>
        <v>OK|wind|imports</v>
      </c>
      <c r="E2097" s="17">
        <v>0</v>
      </c>
      <c r="F2097" s="17">
        <v>0</v>
      </c>
      <c r="G2097" s="17">
        <v>0</v>
      </c>
      <c r="H2097" s="17">
        <v>0</v>
      </c>
      <c r="I2097" s="17">
        <v>0</v>
      </c>
      <c r="J2097" s="17">
        <v>0</v>
      </c>
      <c r="K2097" s="17">
        <v>0</v>
      </c>
      <c r="L2097" s="17">
        <v>0</v>
      </c>
      <c r="M2097" s="17">
        <v>0</v>
      </c>
      <c r="N2097" s="17">
        <v>0</v>
      </c>
      <c r="O2097" s="17">
        <v>0</v>
      </c>
      <c r="P2097" s="17">
        <v>0</v>
      </c>
      <c r="Q2097" s="17">
        <v>0</v>
      </c>
      <c r="R2097" s="17">
        <v>0</v>
      </c>
      <c r="S2097" s="17">
        <v>0</v>
      </c>
      <c r="T2097" s="17">
        <v>0</v>
      </c>
      <c r="U2097" s="17">
        <v>0</v>
      </c>
      <c r="V2097" s="17">
        <v>0</v>
      </c>
      <c r="W2097" s="17">
        <v>0</v>
      </c>
      <c r="X2097" s="17">
        <v>0</v>
      </c>
      <c r="Y2097" s="17">
        <v>0</v>
      </c>
      <c r="Z2097" s="17">
        <v>0</v>
      </c>
      <c r="AA2097" s="17">
        <v>0</v>
      </c>
      <c r="AB2097" s="17">
        <v>0</v>
      </c>
      <c r="AC2097" s="17">
        <v>0</v>
      </c>
      <c r="AD2097" s="17">
        <v>0</v>
      </c>
    </row>
    <row r="2098" spans="1:30" x14ac:dyDescent="0.25">
      <c r="A2098" t="s">
        <v>401</v>
      </c>
      <c r="B2098" t="s">
        <v>6631</v>
      </c>
      <c r="C2098" t="s">
        <v>610</v>
      </c>
      <c r="D2098" t="str">
        <f>A2098&amp;VLOOKUP("key_separator", Keys!$B:$C, 2, FALSE)&amp;B2098&amp;VLOOKUP("key_separator", Keys!$B:$C, 2, FALSE)&amp;C2098</f>
        <v>OK|wind|exports</v>
      </c>
      <c r="E2098" s="17">
        <v>0</v>
      </c>
      <c r="F2098" s="17">
        <v>0</v>
      </c>
      <c r="G2098" s="17">
        <v>0</v>
      </c>
      <c r="H2098" s="17">
        <v>0</v>
      </c>
      <c r="I2098" s="17">
        <v>0</v>
      </c>
      <c r="J2098" s="17">
        <v>0</v>
      </c>
      <c r="K2098" s="17">
        <v>0</v>
      </c>
      <c r="L2098" s="17">
        <v>0</v>
      </c>
      <c r="M2098" s="17">
        <v>0</v>
      </c>
      <c r="N2098" s="17">
        <v>0</v>
      </c>
      <c r="O2098" s="17">
        <v>0</v>
      </c>
      <c r="P2098" s="17">
        <v>0</v>
      </c>
      <c r="Q2098" s="17">
        <v>0</v>
      </c>
      <c r="R2098" s="17">
        <v>0</v>
      </c>
      <c r="S2098" s="17">
        <v>0</v>
      </c>
      <c r="T2098" s="17">
        <v>0</v>
      </c>
      <c r="U2098" s="17">
        <v>0</v>
      </c>
      <c r="V2098" s="17">
        <v>0</v>
      </c>
      <c r="W2098" s="17">
        <v>0</v>
      </c>
      <c r="X2098" s="17">
        <v>0</v>
      </c>
      <c r="Y2098" s="17">
        <v>0</v>
      </c>
      <c r="Z2098" s="17">
        <v>0</v>
      </c>
      <c r="AA2098" s="17">
        <v>0</v>
      </c>
      <c r="AB2098" s="17">
        <v>0</v>
      </c>
      <c r="AC2098" s="17">
        <v>0</v>
      </c>
      <c r="AD2098" s="17">
        <v>0</v>
      </c>
    </row>
    <row r="2099" spans="1:30" x14ac:dyDescent="0.25">
      <c r="A2099" t="s">
        <v>401</v>
      </c>
      <c r="B2099" t="s">
        <v>6632</v>
      </c>
      <c r="C2099" t="s">
        <v>605</v>
      </c>
      <c r="D2099" t="str">
        <f>A2099&amp;VLOOKUP("key_separator", Keys!$B:$C, 2, FALSE)&amp;B2099&amp;VLOOKUP("key_separator", Keys!$B:$C, 2, FALSE)&amp;C2099</f>
        <v>OK|solar|production</v>
      </c>
      <c r="E2099" s="17">
        <v>0</v>
      </c>
      <c r="F2099" s="17">
        <v>0</v>
      </c>
      <c r="G2099" s="17">
        <v>0</v>
      </c>
      <c r="H2099" s="17">
        <v>0</v>
      </c>
      <c r="I2099" s="17">
        <v>0</v>
      </c>
      <c r="J2099" s="17">
        <v>0</v>
      </c>
      <c r="K2099" s="17">
        <v>0</v>
      </c>
      <c r="L2099" s="17">
        <v>0</v>
      </c>
      <c r="M2099" s="17">
        <v>0</v>
      </c>
      <c r="N2099" s="17">
        <v>0</v>
      </c>
      <c r="O2099" s="17">
        <v>0</v>
      </c>
      <c r="P2099" s="17">
        <v>0</v>
      </c>
      <c r="Q2099" s="17">
        <v>0</v>
      </c>
      <c r="R2099" s="17">
        <v>0</v>
      </c>
      <c r="S2099" s="17">
        <v>0</v>
      </c>
      <c r="T2099" s="17">
        <v>0</v>
      </c>
      <c r="U2099" s="17">
        <v>0</v>
      </c>
      <c r="V2099" s="17">
        <v>0</v>
      </c>
      <c r="W2099" s="17">
        <v>0</v>
      </c>
      <c r="X2099" s="17">
        <v>0</v>
      </c>
      <c r="Y2099" s="17">
        <v>0</v>
      </c>
      <c r="Z2099" s="17">
        <v>0</v>
      </c>
      <c r="AA2099" s="17">
        <v>0</v>
      </c>
      <c r="AB2099" s="17">
        <v>0</v>
      </c>
      <c r="AC2099" s="17">
        <v>0</v>
      </c>
      <c r="AD2099" s="17">
        <v>0</v>
      </c>
    </row>
    <row r="2100" spans="1:30" x14ac:dyDescent="0.25">
      <c r="A2100" t="s">
        <v>401</v>
      </c>
      <c r="B2100" t="s">
        <v>6632</v>
      </c>
      <c r="C2100" t="s">
        <v>608</v>
      </c>
      <c r="D2100" t="str">
        <f>A2100&amp;VLOOKUP("key_separator", Keys!$B:$C, 2, FALSE)&amp;B2100&amp;VLOOKUP("key_separator", Keys!$B:$C, 2, FALSE)&amp;C2100</f>
        <v>OK|solar|imports</v>
      </c>
      <c r="E2100" s="17">
        <v>0</v>
      </c>
      <c r="F2100" s="17">
        <v>0</v>
      </c>
      <c r="G2100" s="17">
        <v>0</v>
      </c>
      <c r="H2100" s="17">
        <v>0</v>
      </c>
      <c r="I2100" s="17">
        <v>0</v>
      </c>
      <c r="J2100" s="17">
        <v>0</v>
      </c>
      <c r="K2100" s="17">
        <v>0</v>
      </c>
      <c r="L2100" s="17">
        <v>0</v>
      </c>
      <c r="M2100" s="17">
        <v>0</v>
      </c>
      <c r="N2100" s="17">
        <v>0</v>
      </c>
      <c r="O2100" s="17">
        <v>0</v>
      </c>
      <c r="P2100" s="17">
        <v>0</v>
      </c>
      <c r="Q2100" s="17">
        <v>0</v>
      </c>
      <c r="R2100" s="17">
        <v>0</v>
      </c>
      <c r="S2100" s="17">
        <v>0</v>
      </c>
      <c r="T2100" s="17">
        <v>0</v>
      </c>
      <c r="U2100" s="17">
        <v>0</v>
      </c>
      <c r="V2100" s="17">
        <v>0</v>
      </c>
      <c r="W2100" s="17">
        <v>0</v>
      </c>
      <c r="X2100" s="17">
        <v>0</v>
      </c>
      <c r="Y2100" s="17">
        <v>0</v>
      </c>
      <c r="Z2100" s="17">
        <v>0</v>
      </c>
      <c r="AA2100" s="17">
        <v>0</v>
      </c>
      <c r="AB2100" s="17">
        <v>0</v>
      </c>
      <c r="AC2100" s="17">
        <v>0</v>
      </c>
      <c r="AD2100" s="17">
        <v>0</v>
      </c>
    </row>
    <row r="2101" spans="1:30" x14ac:dyDescent="0.25">
      <c r="A2101" t="s">
        <v>401</v>
      </c>
      <c r="B2101" t="s">
        <v>6632</v>
      </c>
      <c r="C2101" t="s">
        <v>610</v>
      </c>
      <c r="D2101" t="str">
        <f>A2101&amp;VLOOKUP("key_separator", Keys!$B:$C, 2, FALSE)&amp;B2101&amp;VLOOKUP("key_separator", Keys!$B:$C, 2, FALSE)&amp;C2101</f>
        <v>OK|solar|exports</v>
      </c>
      <c r="E2101" s="17">
        <v>0</v>
      </c>
      <c r="F2101" s="17">
        <v>0</v>
      </c>
      <c r="G2101" s="17">
        <v>0</v>
      </c>
      <c r="H2101" s="17">
        <v>0</v>
      </c>
      <c r="I2101" s="17">
        <v>0</v>
      </c>
      <c r="J2101" s="17">
        <v>0</v>
      </c>
      <c r="K2101" s="17">
        <v>0</v>
      </c>
      <c r="L2101" s="17">
        <v>0</v>
      </c>
      <c r="M2101" s="17">
        <v>0</v>
      </c>
      <c r="N2101" s="17">
        <v>0</v>
      </c>
      <c r="O2101" s="17">
        <v>0</v>
      </c>
      <c r="P2101" s="17">
        <v>0</v>
      </c>
      <c r="Q2101" s="17">
        <v>0</v>
      </c>
      <c r="R2101" s="17">
        <v>0</v>
      </c>
      <c r="S2101" s="17">
        <v>0</v>
      </c>
      <c r="T2101" s="17">
        <v>0</v>
      </c>
      <c r="U2101" s="17">
        <v>0</v>
      </c>
      <c r="V2101" s="17">
        <v>0</v>
      </c>
      <c r="W2101" s="17">
        <v>0</v>
      </c>
      <c r="X2101" s="17">
        <v>0</v>
      </c>
      <c r="Y2101" s="17">
        <v>0</v>
      </c>
      <c r="Z2101" s="17">
        <v>0</v>
      </c>
      <c r="AA2101" s="17">
        <v>0</v>
      </c>
      <c r="AB2101" s="17">
        <v>0</v>
      </c>
      <c r="AC2101" s="17">
        <v>0</v>
      </c>
      <c r="AD2101" s="17">
        <v>0</v>
      </c>
    </row>
    <row r="2102" spans="1:30" x14ac:dyDescent="0.25">
      <c r="A2102" t="s">
        <v>401</v>
      </c>
      <c r="B2102" t="s">
        <v>6615</v>
      </c>
      <c r="C2102" t="s">
        <v>605</v>
      </c>
      <c r="D2102" t="str">
        <f>A2102&amp;VLOOKUP("key_separator", Keys!$B:$C, 2, FALSE)&amp;B2102&amp;VLOOKUP("key_separator", Keys!$B:$C, 2, FALSE)&amp;C2102</f>
        <v>OK|biomass|production</v>
      </c>
      <c r="E2102" s="17">
        <v>0</v>
      </c>
      <c r="F2102" s="17">
        <v>0</v>
      </c>
      <c r="G2102" s="17">
        <v>0</v>
      </c>
      <c r="H2102" s="17">
        <v>0</v>
      </c>
      <c r="I2102" s="17">
        <v>0</v>
      </c>
      <c r="J2102" s="17">
        <v>0</v>
      </c>
      <c r="K2102" s="17">
        <v>0</v>
      </c>
      <c r="L2102" s="17">
        <v>0</v>
      </c>
      <c r="M2102" s="17">
        <v>0</v>
      </c>
      <c r="N2102" s="17">
        <v>0</v>
      </c>
      <c r="O2102" s="17">
        <v>0</v>
      </c>
      <c r="P2102" s="17">
        <v>0</v>
      </c>
      <c r="Q2102" s="17">
        <v>0</v>
      </c>
      <c r="R2102" s="17">
        <v>0</v>
      </c>
      <c r="S2102" s="17">
        <v>0</v>
      </c>
      <c r="T2102" s="17">
        <v>0</v>
      </c>
      <c r="U2102" s="17">
        <v>0</v>
      </c>
      <c r="V2102" s="17">
        <v>0</v>
      </c>
      <c r="W2102" s="17">
        <v>0</v>
      </c>
      <c r="X2102" s="17">
        <v>0</v>
      </c>
      <c r="Y2102" s="17">
        <v>0</v>
      </c>
      <c r="Z2102" s="17">
        <v>0</v>
      </c>
      <c r="AA2102" s="17">
        <v>0</v>
      </c>
      <c r="AB2102" s="17">
        <v>0</v>
      </c>
      <c r="AC2102" s="17">
        <v>0</v>
      </c>
      <c r="AD2102" s="17">
        <v>0</v>
      </c>
    </row>
    <row r="2103" spans="1:30" x14ac:dyDescent="0.25">
      <c r="A2103" t="s">
        <v>401</v>
      </c>
      <c r="B2103" t="s">
        <v>6615</v>
      </c>
      <c r="C2103" t="s">
        <v>608</v>
      </c>
      <c r="D2103" t="str">
        <f>A2103&amp;VLOOKUP("key_separator", Keys!$B:$C, 2, FALSE)&amp;B2103&amp;VLOOKUP("key_separator", Keys!$B:$C, 2, FALSE)&amp;C2103</f>
        <v>OK|biomass|imports</v>
      </c>
      <c r="E2103" s="17">
        <v>40743500000000</v>
      </c>
      <c r="F2103" s="17">
        <v>42454300000000</v>
      </c>
      <c r="G2103" s="17">
        <v>41643100000000</v>
      </c>
      <c r="H2103" s="17">
        <v>41111000000000</v>
      </c>
      <c r="I2103" s="17">
        <v>40600400000000</v>
      </c>
      <c r="J2103" s="17">
        <v>40130000000000</v>
      </c>
      <c r="K2103" s="17">
        <v>39767400000000</v>
      </c>
      <c r="L2103" s="17">
        <v>39524400000000</v>
      </c>
      <c r="M2103" s="17">
        <v>39506800000000</v>
      </c>
      <c r="N2103" s="17">
        <v>39541400000000</v>
      </c>
      <c r="O2103" s="17">
        <v>39605600000000</v>
      </c>
      <c r="P2103" s="17">
        <v>39697200000000</v>
      </c>
      <c r="Q2103" s="17">
        <v>39968400000000</v>
      </c>
      <c r="R2103" s="17">
        <v>40366800000000</v>
      </c>
      <c r="S2103" s="17">
        <v>40731000000000</v>
      </c>
      <c r="T2103" s="17">
        <v>41207200000000</v>
      </c>
      <c r="U2103" s="17">
        <v>41608700000000</v>
      </c>
      <c r="V2103" s="17">
        <v>42295800000000</v>
      </c>
      <c r="W2103" s="17">
        <v>42983500000000</v>
      </c>
      <c r="X2103" s="17">
        <v>43746100000000</v>
      </c>
      <c r="Y2103" s="17">
        <v>44657100000000</v>
      </c>
      <c r="Z2103" s="17">
        <v>45616500000000</v>
      </c>
      <c r="AA2103" s="17">
        <v>46648300000000</v>
      </c>
      <c r="AB2103" s="17">
        <v>47615300000000</v>
      </c>
      <c r="AC2103" s="17">
        <v>48774300000000</v>
      </c>
      <c r="AD2103" s="17">
        <v>49926800000000</v>
      </c>
    </row>
    <row r="2104" spans="1:30" x14ac:dyDescent="0.25">
      <c r="A2104" t="s">
        <v>401</v>
      </c>
      <c r="B2104" t="s">
        <v>6615</v>
      </c>
      <c r="C2104" t="s">
        <v>610</v>
      </c>
      <c r="D2104" t="str">
        <f>A2104&amp;VLOOKUP("key_separator", Keys!$B:$C, 2, FALSE)&amp;B2104&amp;VLOOKUP("key_separator", Keys!$B:$C, 2, FALSE)&amp;C2104</f>
        <v>OK|biomass|exports</v>
      </c>
      <c r="E2104" s="17">
        <v>0</v>
      </c>
      <c r="F2104" s="17">
        <v>0</v>
      </c>
      <c r="G2104" s="17">
        <v>0</v>
      </c>
      <c r="H2104" s="17">
        <v>0</v>
      </c>
      <c r="I2104" s="17">
        <v>0</v>
      </c>
      <c r="J2104" s="17">
        <v>0</v>
      </c>
      <c r="K2104" s="17">
        <v>0</v>
      </c>
      <c r="L2104" s="17">
        <v>0</v>
      </c>
      <c r="M2104" s="17">
        <v>0</v>
      </c>
      <c r="N2104" s="17">
        <v>0</v>
      </c>
      <c r="O2104" s="17">
        <v>0</v>
      </c>
      <c r="P2104" s="17">
        <v>0</v>
      </c>
      <c r="Q2104" s="17">
        <v>0</v>
      </c>
      <c r="R2104" s="17">
        <v>0</v>
      </c>
      <c r="S2104" s="17">
        <v>0</v>
      </c>
      <c r="T2104" s="17">
        <v>0</v>
      </c>
      <c r="U2104" s="17">
        <v>0</v>
      </c>
      <c r="V2104" s="17">
        <v>0</v>
      </c>
      <c r="W2104" s="17">
        <v>0</v>
      </c>
      <c r="X2104" s="17">
        <v>0</v>
      </c>
      <c r="Y2104" s="17">
        <v>0</v>
      </c>
      <c r="Z2104" s="17">
        <v>0</v>
      </c>
      <c r="AA2104" s="17">
        <v>0</v>
      </c>
      <c r="AB2104" s="17">
        <v>0</v>
      </c>
      <c r="AC2104" s="17">
        <v>0</v>
      </c>
      <c r="AD2104" s="17">
        <v>0</v>
      </c>
    </row>
    <row r="2105" spans="1:30" x14ac:dyDescent="0.25">
      <c r="A2105" t="s">
        <v>401</v>
      </c>
      <c r="B2105" t="s">
        <v>6616</v>
      </c>
      <c r="C2105" t="s">
        <v>605</v>
      </c>
      <c r="D2105" t="str">
        <f>A2105&amp;VLOOKUP("key_separator", Keys!$B:$C, 2, FALSE)&amp;B2105&amp;VLOOKUP("key_separator", Keys!$B:$C, 2, FALSE)&amp;C2105</f>
        <v>OK|petroleum gasoline|production</v>
      </c>
      <c r="E2105" s="17">
        <v>516791000000000</v>
      </c>
      <c r="F2105" s="17">
        <v>504265000000000</v>
      </c>
      <c r="G2105" s="17">
        <v>507577000000000</v>
      </c>
      <c r="H2105" s="17">
        <v>511863000000000</v>
      </c>
      <c r="I2105" s="17">
        <v>516159000000000</v>
      </c>
      <c r="J2105" s="17">
        <v>519108000000000</v>
      </c>
      <c r="K2105" s="17">
        <v>518441000000000</v>
      </c>
      <c r="L2105" s="17">
        <v>523038000000000</v>
      </c>
      <c r="M2105" s="17">
        <v>521506000000000</v>
      </c>
      <c r="N2105" s="17">
        <v>519161000000000</v>
      </c>
      <c r="O2105" s="17">
        <v>520262000000000</v>
      </c>
      <c r="P2105" s="17">
        <v>518586000000000</v>
      </c>
      <c r="Q2105" s="17">
        <v>518903000000000</v>
      </c>
      <c r="R2105" s="17">
        <v>521811000000000</v>
      </c>
      <c r="S2105" s="17">
        <v>518566000000000</v>
      </c>
      <c r="T2105" s="17">
        <v>522947000000000</v>
      </c>
      <c r="U2105" s="17">
        <v>524588000000000</v>
      </c>
      <c r="V2105" s="17">
        <v>526293000000000</v>
      </c>
      <c r="W2105" s="17">
        <v>526371000000000</v>
      </c>
      <c r="X2105" s="17">
        <v>525705000000000</v>
      </c>
      <c r="Y2105" s="17">
        <v>524782000000000</v>
      </c>
      <c r="Z2105" s="17">
        <v>520837000000000</v>
      </c>
      <c r="AA2105" s="17">
        <v>522948000000000</v>
      </c>
      <c r="AB2105" s="17">
        <v>521861000000000</v>
      </c>
      <c r="AC2105" s="17">
        <v>523505000000000</v>
      </c>
      <c r="AD2105" s="17">
        <v>520982000000000</v>
      </c>
    </row>
    <row r="2106" spans="1:30" x14ac:dyDescent="0.25">
      <c r="A2106" t="s">
        <v>401</v>
      </c>
      <c r="B2106" t="s">
        <v>6616</v>
      </c>
      <c r="C2106" t="s">
        <v>608</v>
      </c>
      <c r="D2106" t="str">
        <f>A2106&amp;VLOOKUP("key_separator", Keys!$B:$C, 2, FALSE)&amp;B2106&amp;VLOOKUP("key_separator", Keys!$B:$C, 2, FALSE)&amp;C2106</f>
        <v>OK|petroleum gasoline|imports</v>
      </c>
      <c r="E2106" s="17">
        <v>10537500000000</v>
      </c>
      <c r="F2106" s="17">
        <v>10292700000000</v>
      </c>
      <c r="G2106" s="17">
        <v>9979610000000</v>
      </c>
      <c r="H2106" s="17">
        <v>9629370000000</v>
      </c>
      <c r="I2106" s="17">
        <v>9283160000000</v>
      </c>
      <c r="J2106" s="17">
        <v>8942620000000</v>
      </c>
      <c r="K2106" s="17">
        <v>8627890000000</v>
      </c>
      <c r="L2106" s="17">
        <v>8334250000000</v>
      </c>
      <c r="M2106" s="17">
        <v>8035670000000</v>
      </c>
      <c r="N2106" s="17">
        <v>7761670000000</v>
      </c>
      <c r="O2106" s="17">
        <v>7486000000000</v>
      </c>
      <c r="P2106" s="17">
        <v>7234370000000</v>
      </c>
      <c r="Q2106" s="17">
        <v>6988920000000</v>
      </c>
      <c r="R2106" s="17">
        <v>6752200000000</v>
      </c>
      <c r="S2106" s="17">
        <v>6517020000000</v>
      </c>
      <c r="T2106" s="17">
        <v>6278510000000</v>
      </c>
      <c r="U2106" s="17">
        <v>6021890000000</v>
      </c>
      <c r="V2106" s="17">
        <v>5940930000000</v>
      </c>
      <c r="W2106" s="17">
        <v>5851330000000</v>
      </c>
      <c r="X2106" s="17">
        <v>5763520000000</v>
      </c>
      <c r="Y2106" s="17">
        <v>5679590000000</v>
      </c>
      <c r="Z2106" s="17">
        <v>5608360000000</v>
      </c>
      <c r="AA2106" s="17">
        <v>5523010000000</v>
      </c>
      <c r="AB2106" s="17">
        <v>5442830000000</v>
      </c>
      <c r="AC2106" s="17">
        <v>5354110000000</v>
      </c>
      <c r="AD2106" s="17">
        <v>5272810000000</v>
      </c>
    </row>
    <row r="2107" spans="1:30" x14ac:dyDescent="0.25">
      <c r="A2107" t="s">
        <v>401</v>
      </c>
      <c r="B2107" t="s">
        <v>6616</v>
      </c>
      <c r="C2107" t="s">
        <v>610</v>
      </c>
      <c r="D2107" t="str">
        <f>A2107&amp;VLOOKUP("key_separator", Keys!$B:$C, 2, FALSE)&amp;B2107&amp;VLOOKUP("key_separator", Keys!$B:$C, 2, FALSE)&amp;C2107</f>
        <v>OK|petroleum gasoline|exports</v>
      </c>
      <c r="E2107" s="17">
        <v>320530000000000</v>
      </c>
      <c r="F2107" s="17">
        <v>310975000000000</v>
      </c>
      <c r="G2107" s="17">
        <v>316947000000000</v>
      </c>
      <c r="H2107" s="17">
        <v>324476000000000</v>
      </c>
      <c r="I2107" s="17">
        <v>331974000000000</v>
      </c>
      <c r="J2107" s="17">
        <v>338206000000000</v>
      </c>
      <c r="K2107" s="17">
        <v>340507000000000</v>
      </c>
      <c r="L2107" s="17">
        <v>348094000000000</v>
      </c>
      <c r="M2107" s="17">
        <v>349934000000000</v>
      </c>
      <c r="N2107" s="17">
        <v>351032000000000</v>
      </c>
      <c r="O2107" s="17">
        <v>355923000000000</v>
      </c>
      <c r="P2107" s="17">
        <v>358122000000000</v>
      </c>
      <c r="Q2107" s="17">
        <v>362416000000000</v>
      </c>
      <c r="R2107" s="17">
        <v>369456000000000</v>
      </c>
      <c r="S2107" s="17">
        <v>370585000000000</v>
      </c>
      <c r="T2107" s="17">
        <v>379544000000000</v>
      </c>
      <c r="U2107" s="17">
        <v>386011000000000</v>
      </c>
      <c r="V2107" s="17">
        <v>392315000000000</v>
      </c>
      <c r="W2107" s="17">
        <v>397080000000000</v>
      </c>
      <c r="X2107" s="17">
        <v>401052000000000</v>
      </c>
      <c r="Y2107" s="17">
        <v>404698000000000</v>
      </c>
      <c r="Z2107" s="17">
        <v>405255000000000</v>
      </c>
      <c r="AA2107" s="17">
        <v>411823000000000</v>
      </c>
      <c r="AB2107" s="17">
        <v>415014000000000</v>
      </c>
      <c r="AC2107" s="17">
        <v>420739000000000</v>
      </c>
      <c r="AD2107" s="17">
        <v>422010000000000</v>
      </c>
    </row>
    <row r="2108" spans="1:30" x14ac:dyDescent="0.25">
      <c r="A2108" t="s">
        <v>401</v>
      </c>
      <c r="B2108" t="s">
        <v>6617</v>
      </c>
      <c r="C2108" t="s">
        <v>605</v>
      </c>
      <c r="D2108" t="str">
        <f>A2108&amp;VLOOKUP("key_separator", Keys!$B:$C, 2, FALSE)&amp;B2108&amp;VLOOKUP("key_separator", Keys!$B:$C, 2, FALSE)&amp;C2108</f>
        <v>OK|petroleum diesel|production</v>
      </c>
      <c r="E2108" s="17">
        <v>305690000000000</v>
      </c>
      <c r="F2108" s="17">
        <v>298281000000000</v>
      </c>
      <c r="G2108" s="17">
        <v>300240000000000</v>
      </c>
      <c r="H2108" s="17">
        <v>302775000000000</v>
      </c>
      <c r="I2108" s="17">
        <v>305316000000000</v>
      </c>
      <c r="J2108" s="17">
        <v>307060000000000</v>
      </c>
      <c r="K2108" s="17">
        <v>306666000000000</v>
      </c>
      <c r="L2108" s="17">
        <v>309385000000000</v>
      </c>
      <c r="M2108" s="17">
        <v>308479000000000</v>
      </c>
      <c r="N2108" s="17">
        <v>307091000000000</v>
      </c>
      <c r="O2108" s="17">
        <v>307743000000000</v>
      </c>
      <c r="P2108" s="17">
        <v>306752000000000</v>
      </c>
      <c r="Q2108" s="17">
        <v>306939000000000</v>
      </c>
      <c r="R2108" s="17">
        <v>308659000000000</v>
      </c>
      <c r="S2108" s="17">
        <v>306740000000000</v>
      </c>
      <c r="T2108" s="17">
        <v>309331000000000</v>
      </c>
      <c r="U2108" s="17">
        <v>310302000000000</v>
      </c>
      <c r="V2108" s="17">
        <v>311310000000000</v>
      </c>
      <c r="W2108" s="17">
        <v>311356000000000</v>
      </c>
      <c r="X2108" s="17">
        <v>310962000000000</v>
      </c>
      <c r="Y2108" s="17">
        <v>310416000000000</v>
      </c>
      <c r="Z2108" s="17">
        <v>308083000000000</v>
      </c>
      <c r="AA2108" s="17">
        <v>309332000000000</v>
      </c>
      <c r="AB2108" s="17">
        <v>308688000000000</v>
      </c>
      <c r="AC2108" s="17">
        <v>309661000000000</v>
      </c>
      <c r="AD2108" s="17">
        <v>308169000000000</v>
      </c>
    </row>
    <row r="2109" spans="1:30" x14ac:dyDescent="0.25">
      <c r="A2109" t="s">
        <v>401</v>
      </c>
      <c r="B2109" t="s">
        <v>6617</v>
      </c>
      <c r="C2109" t="s">
        <v>608</v>
      </c>
      <c r="D2109" t="str">
        <f>A2109&amp;VLOOKUP("key_separator", Keys!$B:$C, 2, FALSE)&amp;B2109&amp;VLOOKUP("key_separator", Keys!$B:$C, 2, FALSE)&amp;C2109</f>
        <v>OK|petroleum diesel|imports</v>
      </c>
      <c r="E2109" s="17">
        <v>3278570000000</v>
      </c>
      <c r="F2109" s="17">
        <v>3281610000000</v>
      </c>
      <c r="G2109" s="17">
        <v>3307720000000</v>
      </c>
      <c r="H2109" s="17">
        <v>2966860000000</v>
      </c>
      <c r="I2109" s="17">
        <v>2998160000000</v>
      </c>
      <c r="J2109" s="17">
        <v>3026820000000</v>
      </c>
      <c r="K2109" s="17">
        <v>3091250000000</v>
      </c>
      <c r="L2109" s="17">
        <v>3131710000000</v>
      </c>
      <c r="M2109" s="17">
        <v>3132360000000</v>
      </c>
      <c r="N2109" s="17">
        <v>3135570000000</v>
      </c>
      <c r="O2109" s="17">
        <v>3116660000000</v>
      </c>
      <c r="P2109" s="17">
        <v>3078690000000</v>
      </c>
      <c r="Q2109" s="17">
        <v>3018660000000</v>
      </c>
      <c r="R2109" s="17">
        <v>2931870000000</v>
      </c>
      <c r="S2109" s="17">
        <v>2822110000000</v>
      </c>
      <c r="T2109" s="17">
        <v>2719960000000</v>
      </c>
      <c r="U2109" s="17">
        <v>2605990000000</v>
      </c>
      <c r="V2109" s="17">
        <v>2467340000000</v>
      </c>
      <c r="W2109" s="17">
        <v>2307350000000</v>
      </c>
      <c r="X2109" s="17">
        <v>2123160000000</v>
      </c>
      <c r="Y2109" s="17">
        <v>2020400000000</v>
      </c>
      <c r="Z2109" s="17">
        <v>1815480000000</v>
      </c>
      <c r="AA2109" s="17">
        <v>1682850000000</v>
      </c>
      <c r="AB2109" s="17">
        <v>1549220000000</v>
      </c>
      <c r="AC2109" s="17">
        <v>1412620000000</v>
      </c>
      <c r="AD2109" s="17">
        <v>1286370000000</v>
      </c>
    </row>
    <row r="2110" spans="1:30" x14ac:dyDescent="0.25">
      <c r="A2110" t="s">
        <v>401</v>
      </c>
      <c r="B2110" t="s">
        <v>6617</v>
      </c>
      <c r="C2110" t="s">
        <v>610</v>
      </c>
      <c r="D2110" t="str">
        <f>A2110&amp;VLOOKUP("key_separator", Keys!$B:$C, 2, FALSE)&amp;B2110&amp;VLOOKUP("key_separator", Keys!$B:$C, 2, FALSE)&amp;C2110</f>
        <v>OK|petroleum diesel|exports</v>
      </c>
      <c r="E2110" s="17">
        <v>130956000000000</v>
      </c>
      <c r="F2110" s="17">
        <v>122228000000000</v>
      </c>
      <c r="G2110" s="17">
        <v>123046000000000</v>
      </c>
      <c r="H2110" s="17">
        <v>124849000000000</v>
      </c>
      <c r="I2110" s="17">
        <v>127016000000000</v>
      </c>
      <c r="J2110" s="17">
        <v>127858000000000</v>
      </c>
      <c r="K2110" s="17">
        <v>127143000000000</v>
      </c>
      <c r="L2110" s="17">
        <v>129556000000000</v>
      </c>
      <c r="M2110" s="17">
        <v>128959000000000</v>
      </c>
      <c r="N2110" s="17">
        <v>127803000000000</v>
      </c>
      <c r="O2110" s="17">
        <v>128937000000000</v>
      </c>
      <c r="P2110" s="17">
        <v>128592000000000</v>
      </c>
      <c r="Q2110" s="17">
        <v>129543000000000</v>
      </c>
      <c r="R2110" s="17">
        <v>132239000000000</v>
      </c>
      <c r="S2110" s="17">
        <v>131382000000000</v>
      </c>
      <c r="T2110" s="17">
        <v>134888000000000</v>
      </c>
      <c r="U2110" s="17">
        <v>136871000000000</v>
      </c>
      <c r="V2110" s="17">
        <v>139324000000000</v>
      </c>
      <c r="W2110" s="17">
        <v>140904000000000</v>
      </c>
      <c r="X2110" s="17">
        <v>142040000000000</v>
      </c>
      <c r="Y2110" s="17">
        <v>142625000000000</v>
      </c>
      <c r="Z2110" s="17">
        <v>141272000000000</v>
      </c>
      <c r="AA2110" s="17">
        <v>143347000000000</v>
      </c>
      <c r="AB2110" s="17">
        <v>143717000000000</v>
      </c>
      <c r="AC2110" s="17">
        <v>145718000000000</v>
      </c>
      <c r="AD2110" s="17">
        <v>145234000000000</v>
      </c>
    </row>
    <row r="2111" spans="1:30" x14ac:dyDescent="0.25">
      <c r="A2111" t="s">
        <v>401</v>
      </c>
      <c r="B2111" t="s">
        <v>542</v>
      </c>
      <c r="C2111" t="s">
        <v>605</v>
      </c>
      <c r="D2111" t="str">
        <f>A2111&amp;VLOOKUP("key_separator", Keys!$B:$C, 2, FALSE)&amp;B2111&amp;VLOOKUP("key_separator", Keys!$B:$C, 2, FALSE)&amp;C2111</f>
        <v>OK|biofuel gasoline|production</v>
      </c>
      <c r="E2111" s="17">
        <v>0</v>
      </c>
      <c r="F2111" s="17">
        <v>0</v>
      </c>
      <c r="G2111" s="17">
        <v>0</v>
      </c>
      <c r="H2111" s="17">
        <v>0</v>
      </c>
      <c r="I2111" s="17">
        <v>0</v>
      </c>
      <c r="J2111" s="17">
        <v>0</v>
      </c>
      <c r="K2111" s="17">
        <v>0</v>
      </c>
      <c r="L2111" s="17">
        <v>0</v>
      </c>
      <c r="M2111" s="17">
        <v>0</v>
      </c>
      <c r="N2111" s="17">
        <v>0</v>
      </c>
      <c r="O2111" s="17">
        <v>0</v>
      </c>
      <c r="P2111" s="17">
        <v>0</v>
      </c>
      <c r="Q2111" s="17">
        <v>0</v>
      </c>
      <c r="R2111" s="17">
        <v>0</v>
      </c>
      <c r="S2111" s="17">
        <v>0</v>
      </c>
      <c r="T2111" s="17">
        <v>0</v>
      </c>
      <c r="U2111" s="17">
        <v>0</v>
      </c>
      <c r="V2111" s="17">
        <v>0</v>
      </c>
      <c r="W2111" s="17">
        <v>0</v>
      </c>
      <c r="X2111" s="17">
        <v>0</v>
      </c>
      <c r="Y2111" s="17">
        <v>0</v>
      </c>
      <c r="Z2111" s="17">
        <v>0</v>
      </c>
      <c r="AA2111" s="17">
        <v>0</v>
      </c>
      <c r="AB2111" s="17">
        <v>0</v>
      </c>
      <c r="AC2111" s="17">
        <v>0</v>
      </c>
      <c r="AD2111" s="17">
        <v>0</v>
      </c>
    </row>
    <row r="2112" spans="1:30" x14ac:dyDescent="0.25">
      <c r="A2112" t="s">
        <v>401</v>
      </c>
      <c r="B2112" t="s">
        <v>542</v>
      </c>
      <c r="C2112" t="s">
        <v>608</v>
      </c>
      <c r="D2112" t="str">
        <f>A2112&amp;VLOOKUP("key_separator", Keys!$B:$C, 2, FALSE)&amp;B2112&amp;VLOOKUP("key_separator", Keys!$B:$C, 2, FALSE)&amp;C2112</f>
        <v>OK|biofuel gasoline|imports</v>
      </c>
      <c r="E2112" s="17">
        <v>13737800000000</v>
      </c>
      <c r="F2112" s="17">
        <v>13528100000000</v>
      </c>
      <c r="G2112" s="17">
        <v>13336000000000</v>
      </c>
      <c r="H2112" s="17">
        <v>13103000000000</v>
      </c>
      <c r="I2112" s="17">
        <v>12872300000000</v>
      </c>
      <c r="J2112" s="17">
        <v>12635900000000</v>
      </c>
      <c r="K2112" s="17">
        <v>12422000000000</v>
      </c>
      <c r="L2112" s="17">
        <v>12207500000000</v>
      </c>
      <c r="M2112" s="17">
        <v>11966700000000</v>
      </c>
      <c r="N2112" s="17">
        <v>11722500000000</v>
      </c>
      <c r="O2112" s="17">
        <v>11454500000000</v>
      </c>
      <c r="P2112" s="17">
        <v>11182800000000</v>
      </c>
      <c r="Q2112" s="17">
        <v>10904500000000</v>
      </c>
      <c r="R2112" s="17">
        <v>10616300000000</v>
      </c>
      <c r="S2112" s="17">
        <v>10311900000000</v>
      </c>
      <c r="T2112" s="17">
        <v>9993390000000</v>
      </c>
      <c r="U2112" s="17">
        <v>9657050000000</v>
      </c>
      <c r="V2112" s="17">
        <v>9347790000000</v>
      </c>
      <c r="W2112" s="17">
        <v>9031960000000</v>
      </c>
      <c r="X2112" s="17">
        <v>8719530000000</v>
      </c>
      <c r="Y2112" s="17">
        <v>8411980000000</v>
      </c>
      <c r="Z2112" s="17">
        <v>8109800000000</v>
      </c>
      <c r="AA2112" s="17">
        <v>7809730000000</v>
      </c>
      <c r="AB2112" s="17">
        <v>7522050000000</v>
      </c>
      <c r="AC2112" s="17">
        <v>7247070000000</v>
      </c>
      <c r="AD2112" s="17">
        <v>6991900000000</v>
      </c>
    </row>
    <row r="2113" spans="1:30" x14ac:dyDescent="0.25">
      <c r="A2113" t="s">
        <v>401</v>
      </c>
      <c r="B2113" t="s">
        <v>542</v>
      </c>
      <c r="C2113" t="s">
        <v>610</v>
      </c>
      <c r="D2113" t="str">
        <f>A2113&amp;VLOOKUP("key_separator", Keys!$B:$C, 2, FALSE)&amp;B2113&amp;VLOOKUP("key_separator", Keys!$B:$C, 2, FALSE)&amp;C2113</f>
        <v>OK|biofuel gasoline|exports</v>
      </c>
      <c r="E2113" s="17">
        <v>0</v>
      </c>
      <c r="F2113" s="17">
        <v>0</v>
      </c>
      <c r="G2113" s="17">
        <v>0</v>
      </c>
      <c r="H2113" s="17">
        <v>0</v>
      </c>
      <c r="I2113" s="17">
        <v>0</v>
      </c>
      <c r="J2113" s="17">
        <v>0</v>
      </c>
      <c r="K2113" s="17">
        <v>0</v>
      </c>
      <c r="L2113" s="17">
        <v>0</v>
      </c>
      <c r="M2113" s="17">
        <v>0</v>
      </c>
      <c r="N2113" s="17">
        <v>0</v>
      </c>
      <c r="O2113" s="17">
        <v>0</v>
      </c>
      <c r="P2113" s="17">
        <v>0</v>
      </c>
      <c r="Q2113" s="17">
        <v>0</v>
      </c>
      <c r="R2113" s="17">
        <v>0</v>
      </c>
      <c r="S2113" s="17">
        <v>0</v>
      </c>
      <c r="T2113" s="17">
        <v>0</v>
      </c>
      <c r="U2113" s="17">
        <v>0</v>
      </c>
      <c r="V2113" s="17">
        <v>0</v>
      </c>
      <c r="W2113" s="17">
        <v>0</v>
      </c>
      <c r="X2113" s="17">
        <v>0</v>
      </c>
      <c r="Y2113" s="17">
        <v>0</v>
      </c>
      <c r="Z2113" s="17">
        <v>0</v>
      </c>
      <c r="AA2113" s="17">
        <v>0</v>
      </c>
      <c r="AB2113" s="17">
        <v>0</v>
      </c>
      <c r="AC2113" s="17">
        <v>0</v>
      </c>
      <c r="AD2113" s="17">
        <v>0</v>
      </c>
    </row>
    <row r="2114" spans="1:30" x14ac:dyDescent="0.25">
      <c r="A2114" t="s">
        <v>401</v>
      </c>
      <c r="B2114" t="s">
        <v>545</v>
      </c>
      <c r="C2114" t="s">
        <v>605</v>
      </c>
      <c r="D2114" t="str">
        <f>A2114&amp;VLOOKUP("key_separator", Keys!$B:$C, 2, FALSE)&amp;B2114&amp;VLOOKUP("key_separator", Keys!$B:$C, 2, FALSE)&amp;C2114</f>
        <v>OK|biofuel diesel|production</v>
      </c>
      <c r="E2114" s="17">
        <v>12957000000000</v>
      </c>
      <c r="F2114" s="17">
        <v>15391200000000</v>
      </c>
      <c r="G2114" s="17">
        <v>14798700000000</v>
      </c>
      <c r="H2114" s="17">
        <v>15229300000000</v>
      </c>
      <c r="I2114" s="17">
        <v>15433800000000</v>
      </c>
      <c r="J2114" s="17">
        <v>12809500000000</v>
      </c>
      <c r="K2114" s="17">
        <v>13407100000000</v>
      </c>
      <c r="L2114" s="17">
        <v>13668500000000</v>
      </c>
      <c r="M2114" s="17">
        <v>14288200000000</v>
      </c>
      <c r="N2114" s="17">
        <v>14533400000000</v>
      </c>
      <c r="O2114" s="17">
        <v>14739300000000</v>
      </c>
      <c r="P2114" s="17">
        <v>13846600000000</v>
      </c>
      <c r="Q2114" s="17">
        <v>14492900000000</v>
      </c>
      <c r="R2114" s="17">
        <v>14354200000000</v>
      </c>
      <c r="S2114" s="17">
        <v>14136800000000</v>
      </c>
      <c r="T2114" s="17">
        <v>13915500000000</v>
      </c>
      <c r="U2114" s="17">
        <v>13671200000000</v>
      </c>
      <c r="V2114" s="17">
        <v>13428700000000</v>
      </c>
      <c r="W2114" s="17">
        <v>13175400000000</v>
      </c>
      <c r="X2114" s="17">
        <v>12911000000000</v>
      </c>
      <c r="Y2114" s="17">
        <v>12635500000000</v>
      </c>
      <c r="Z2114" s="17">
        <v>12348500000000</v>
      </c>
      <c r="AA2114" s="17">
        <v>12092500000000</v>
      </c>
      <c r="AB2114" s="17">
        <v>11781900000000</v>
      </c>
      <c r="AC2114" s="17">
        <v>11459100000000</v>
      </c>
      <c r="AD2114" s="17">
        <v>11123900000000</v>
      </c>
    </row>
    <row r="2115" spans="1:30" x14ac:dyDescent="0.25">
      <c r="A2115" t="s">
        <v>401</v>
      </c>
      <c r="B2115" t="s">
        <v>545</v>
      </c>
      <c r="C2115" t="s">
        <v>608</v>
      </c>
      <c r="D2115" t="str">
        <f>A2115&amp;VLOOKUP("key_separator", Keys!$B:$C, 2, FALSE)&amp;B2115&amp;VLOOKUP("key_separator", Keys!$B:$C, 2, FALSE)&amp;C2115</f>
        <v>OK|biofuel diesel|imports</v>
      </c>
      <c r="E2115" s="17">
        <v>27408000000</v>
      </c>
      <c r="F2115" s="17">
        <v>41642800000</v>
      </c>
      <c r="G2115" s="17">
        <v>73923200000</v>
      </c>
      <c r="H2115" s="17">
        <v>96415100000</v>
      </c>
      <c r="I2115" s="17">
        <v>96517400000</v>
      </c>
      <c r="J2115" s="17">
        <v>100028000000</v>
      </c>
      <c r="K2115" s="17">
        <v>75702500000</v>
      </c>
      <c r="L2115" s="17">
        <v>43415400000</v>
      </c>
      <c r="M2115" s="17">
        <v>102720000000</v>
      </c>
      <c r="N2115" s="17">
        <v>39113400000</v>
      </c>
      <c r="O2115" s="17">
        <v>55964900000</v>
      </c>
      <c r="P2115" s="17">
        <v>69232300000</v>
      </c>
      <c r="Q2115" s="17">
        <v>69099700000</v>
      </c>
      <c r="R2115" s="17">
        <v>47410800000</v>
      </c>
      <c r="S2115" s="17">
        <v>118594000000</v>
      </c>
      <c r="T2115" s="17">
        <v>50477400000</v>
      </c>
      <c r="U2115" s="17">
        <v>67166800000</v>
      </c>
      <c r="V2115" s="17">
        <v>57563300000</v>
      </c>
      <c r="W2115" s="17">
        <v>108552000000</v>
      </c>
      <c r="X2115" s="17">
        <v>83677900000</v>
      </c>
      <c r="Y2115" s="17">
        <v>57210300000</v>
      </c>
      <c r="Z2115" s="17">
        <v>27193500000</v>
      </c>
      <c r="AA2115" s="17">
        <v>97565400000</v>
      </c>
      <c r="AB2115" s="17">
        <v>55231300000</v>
      </c>
      <c r="AC2115" s="17">
        <v>92135500000</v>
      </c>
      <c r="AD2115" s="17">
        <v>40056000000</v>
      </c>
    </row>
    <row r="2116" spans="1:30" x14ac:dyDescent="0.25">
      <c r="A2116" t="s">
        <v>401</v>
      </c>
      <c r="B2116" t="s">
        <v>545</v>
      </c>
      <c r="C2116" t="s">
        <v>610</v>
      </c>
      <c r="D2116" t="str">
        <f>A2116&amp;VLOOKUP("key_separator", Keys!$B:$C, 2, FALSE)&amp;B2116&amp;VLOOKUP("key_separator", Keys!$B:$C, 2, FALSE)&amp;C2116</f>
        <v>OK|biofuel diesel|exports</v>
      </c>
      <c r="E2116" s="17">
        <v>9397930000000</v>
      </c>
      <c r="F2116" s="17">
        <v>11835200000000</v>
      </c>
      <c r="G2116" s="17">
        <v>11255400000000</v>
      </c>
      <c r="H2116" s="17">
        <v>11696900000000</v>
      </c>
      <c r="I2116" s="17">
        <v>11901500000000</v>
      </c>
      <c r="J2116" s="17">
        <v>9276420000000</v>
      </c>
      <c r="K2116" s="17">
        <v>9854120000000</v>
      </c>
      <c r="L2116" s="17">
        <v>10093100000000</v>
      </c>
      <c r="M2116" s="17">
        <v>10793000000000</v>
      </c>
      <c r="N2116" s="17">
        <v>10994400000000</v>
      </c>
      <c r="O2116" s="17">
        <v>11240400000000</v>
      </c>
      <c r="P2116" s="17">
        <v>10389100000000</v>
      </c>
      <c r="Q2116" s="17">
        <v>11068200000000</v>
      </c>
      <c r="R2116" s="17">
        <v>10945900000000</v>
      </c>
      <c r="S2116" s="17">
        <v>10841400000000</v>
      </c>
      <c r="T2116" s="17">
        <v>10591600000000</v>
      </c>
      <c r="U2116" s="17">
        <v>10406600000000</v>
      </c>
      <c r="V2116" s="17">
        <v>10206700000000</v>
      </c>
      <c r="W2116" s="17">
        <v>10059600000000</v>
      </c>
      <c r="X2116" s="17">
        <v>9824610000000</v>
      </c>
      <c r="Y2116" s="17">
        <v>9563930000000</v>
      </c>
      <c r="Z2116" s="17">
        <v>9285580000000</v>
      </c>
      <c r="AA2116" s="17">
        <v>9135720000000</v>
      </c>
      <c r="AB2116" s="17">
        <v>8821500000000</v>
      </c>
      <c r="AC2116" s="17">
        <v>8572820000000</v>
      </c>
      <c r="AD2116" s="17">
        <v>8221400000000</v>
      </c>
    </row>
    <row r="2117" spans="1:30" x14ac:dyDescent="0.25">
      <c r="A2117" t="s">
        <v>401</v>
      </c>
      <c r="B2117" t="s">
        <v>6618</v>
      </c>
      <c r="C2117" t="s">
        <v>605</v>
      </c>
      <c r="D2117" t="str">
        <f>A2117&amp;VLOOKUP("key_separator", Keys!$B:$C, 2, FALSE)&amp;B2117&amp;VLOOKUP("key_separator", Keys!$B:$C, 2, FALSE)&amp;C2117</f>
        <v>OK|jet fuel or kerosene|production</v>
      </c>
      <c r="E2117" s="17">
        <v>108819000000000</v>
      </c>
      <c r="F2117" s="17">
        <v>106182000000000</v>
      </c>
      <c r="G2117" s="17">
        <v>106879000000000</v>
      </c>
      <c r="H2117" s="17">
        <v>107782000000000</v>
      </c>
      <c r="I2117" s="17">
        <v>108686000000000</v>
      </c>
      <c r="J2117" s="17">
        <v>109307000000000</v>
      </c>
      <c r="K2117" s="17">
        <v>109167000000000</v>
      </c>
      <c r="L2117" s="17">
        <v>110135000000000</v>
      </c>
      <c r="M2117" s="17">
        <v>109812000000000</v>
      </c>
      <c r="N2117" s="17">
        <v>109318000000000</v>
      </c>
      <c r="O2117" s="17">
        <v>109550000000000</v>
      </c>
      <c r="P2117" s="17">
        <v>109197000000000</v>
      </c>
      <c r="Q2117" s="17">
        <v>109264000000000</v>
      </c>
      <c r="R2117" s="17">
        <v>109876000000000</v>
      </c>
      <c r="S2117" s="17">
        <v>109193000000000</v>
      </c>
      <c r="T2117" s="17">
        <v>110116000000000</v>
      </c>
      <c r="U2117" s="17">
        <v>110461000000000</v>
      </c>
      <c r="V2117" s="17">
        <v>110820000000000</v>
      </c>
      <c r="W2117" s="17">
        <v>110836000000000</v>
      </c>
      <c r="X2117" s="17">
        <v>110696000000000</v>
      </c>
      <c r="Y2117" s="17">
        <v>110502000000000</v>
      </c>
      <c r="Z2117" s="17">
        <v>109671000000000</v>
      </c>
      <c r="AA2117" s="17">
        <v>110116000000000</v>
      </c>
      <c r="AB2117" s="17">
        <v>109887000000000</v>
      </c>
      <c r="AC2117" s="17">
        <v>110233000000000</v>
      </c>
      <c r="AD2117" s="17">
        <v>109702000000000</v>
      </c>
    </row>
    <row r="2118" spans="1:30" x14ac:dyDescent="0.25">
      <c r="A2118" t="s">
        <v>401</v>
      </c>
      <c r="B2118" t="s">
        <v>6618</v>
      </c>
      <c r="C2118" t="s">
        <v>608</v>
      </c>
      <c r="D2118" t="str">
        <f>A2118&amp;VLOOKUP("key_separator", Keys!$B:$C, 2, FALSE)&amp;B2118&amp;VLOOKUP("key_separator", Keys!$B:$C, 2, FALSE)&amp;C2118</f>
        <v>OK|jet fuel or kerosene|imports</v>
      </c>
      <c r="E2118" s="17">
        <v>0</v>
      </c>
      <c r="F2118" s="17">
        <v>0</v>
      </c>
      <c r="G2118" s="17">
        <v>0</v>
      </c>
      <c r="H2118" s="17">
        <v>0</v>
      </c>
      <c r="I2118" s="17">
        <v>0</v>
      </c>
      <c r="J2118" s="17">
        <v>0</v>
      </c>
      <c r="K2118" s="17">
        <v>0</v>
      </c>
      <c r="L2118" s="17">
        <v>0</v>
      </c>
      <c r="M2118" s="17">
        <v>0</v>
      </c>
      <c r="N2118" s="17">
        <v>0</v>
      </c>
      <c r="O2118" s="17">
        <v>0</v>
      </c>
      <c r="P2118" s="17">
        <v>0</v>
      </c>
      <c r="Q2118" s="17">
        <v>0</v>
      </c>
      <c r="R2118" s="17">
        <v>0</v>
      </c>
      <c r="S2118" s="17">
        <v>0</v>
      </c>
      <c r="T2118" s="17">
        <v>0</v>
      </c>
      <c r="U2118" s="17">
        <v>0</v>
      </c>
      <c r="V2118" s="17">
        <v>0</v>
      </c>
      <c r="W2118" s="17">
        <v>0</v>
      </c>
      <c r="X2118" s="17">
        <v>0</v>
      </c>
      <c r="Y2118" s="17">
        <v>0</v>
      </c>
      <c r="Z2118" s="17">
        <v>0</v>
      </c>
      <c r="AA2118" s="17">
        <v>0</v>
      </c>
      <c r="AB2118" s="17">
        <v>0</v>
      </c>
      <c r="AC2118" s="17">
        <v>0</v>
      </c>
      <c r="AD2118" s="17">
        <v>0</v>
      </c>
    </row>
    <row r="2119" spans="1:30" x14ac:dyDescent="0.25">
      <c r="A2119" t="s">
        <v>401</v>
      </c>
      <c r="B2119" t="s">
        <v>6618</v>
      </c>
      <c r="C2119" t="s">
        <v>610</v>
      </c>
      <c r="D2119" t="str">
        <f>A2119&amp;VLOOKUP("key_separator", Keys!$B:$C, 2, FALSE)&amp;B2119&amp;VLOOKUP("key_separator", Keys!$B:$C, 2, FALSE)&amp;C2119</f>
        <v>OK|jet fuel or kerosene|exports</v>
      </c>
      <c r="E2119" s="17">
        <v>61311500000000</v>
      </c>
      <c r="F2119" s="17">
        <v>58411000000000</v>
      </c>
      <c r="G2119" s="17">
        <v>59407700000000</v>
      </c>
      <c r="H2119" s="17">
        <v>61060700000000</v>
      </c>
      <c r="I2119" s="17">
        <v>61975800000000</v>
      </c>
      <c r="J2119" s="17">
        <v>62423300000000</v>
      </c>
      <c r="K2119" s="17">
        <v>62016600000000</v>
      </c>
      <c r="L2119" s="17">
        <v>62530400000000</v>
      </c>
      <c r="M2119" s="17">
        <v>61674000000000</v>
      </c>
      <c r="N2119" s="17">
        <v>60550600000000</v>
      </c>
      <c r="O2119" s="17">
        <v>60049200000000</v>
      </c>
      <c r="P2119" s="17">
        <v>59234000000000</v>
      </c>
      <c r="Q2119" s="17">
        <v>58830700000000</v>
      </c>
      <c r="R2119" s="17">
        <v>58981600000000</v>
      </c>
      <c r="S2119" s="17">
        <v>57873600000000</v>
      </c>
      <c r="T2119" s="17">
        <v>58351000000000</v>
      </c>
      <c r="U2119" s="17">
        <v>58320200000000</v>
      </c>
      <c r="V2119" s="17">
        <v>58259600000000</v>
      </c>
      <c r="W2119" s="17">
        <v>57907900000000</v>
      </c>
      <c r="X2119" s="17">
        <v>57305500000000</v>
      </c>
      <c r="Y2119" s="17">
        <v>56643300000000</v>
      </c>
      <c r="Z2119" s="17">
        <v>55384500000000</v>
      </c>
      <c r="AA2119" s="17">
        <v>55510600000000</v>
      </c>
      <c r="AB2119" s="17">
        <v>54964500000000</v>
      </c>
      <c r="AC2119" s="17">
        <v>55136100000000</v>
      </c>
      <c r="AD2119" s="17">
        <v>54419500000000</v>
      </c>
    </row>
    <row r="2120" spans="1:30" x14ac:dyDescent="0.25">
      <c r="A2120" t="s">
        <v>401</v>
      </c>
      <c r="B2120" t="s">
        <v>6633</v>
      </c>
      <c r="C2120" t="s">
        <v>605</v>
      </c>
      <c r="D2120" t="str">
        <f>A2120&amp;VLOOKUP("key_separator", Keys!$B:$C, 2, FALSE)&amp;B2120&amp;VLOOKUP("key_separator", Keys!$B:$C, 2, FALSE)&amp;C2120</f>
        <v>OK|heat|production</v>
      </c>
      <c r="E2120" s="17">
        <v>0</v>
      </c>
      <c r="F2120" s="17">
        <v>0</v>
      </c>
      <c r="G2120" s="17">
        <v>0</v>
      </c>
      <c r="H2120" s="17">
        <v>0</v>
      </c>
      <c r="I2120" s="17">
        <v>0</v>
      </c>
      <c r="J2120" s="17">
        <v>0</v>
      </c>
      <c r="K2120" s="17">
        <v>0</v>
      </c>
      <c r="L2120" s="17">
        <v>0</v>
      </c>
      <c r="M2120" s="17">
        <v>0</v>
      </c>
      <c r="N2120" s="17">
        <v>0</v>
      </c>
      <c r="O2120" s="17">
        <v>0</v>
      </c>
      <c r="P2120" s="17">
        <v>0</v>
      </c>
      <c r="Q2120" s="17">
        <v>0</v>
      </c>
      <c r="R2120" s="17">
        <v>0</v>
      </c>
      <c r="S2120" s="17">
        <v>0</v>
      </c>
      <c r="T2120" s="17">
        <v>0</v>
      </c>
      <c r="U2120" s="17">
        <v>0</v>
      </c>
      <c r="V2120" s="17">
        <v>0</v>
      </c>
      <c r="W2120" s="17">
        <v>0</v>
      </c>
      <c r="X2120" s="17">
        <v>0</v>
      </c>
      <c r="Y2120" s="17">
        <v>0</v>
      </c>
      <c r="Z2120" s="17">
        <v>0</v>
      </c>
      <c r="AA2120" s="17">
        <v>0</v>
      </c>
      <c r="AB2120" s="17">
        <v>0</v>
      </c>
      <c r="AC2120" s="17">
        <v>0</v>
      </c>
      <c r="AD2120" s="17">
        <v>0</v>
      </c>
    </row>
    <row r="2121" spans="1:30" x14ac:dyDescent="0.25">
      <c r="A2121" t="s">
        <v>401</v>
      </c>
      <c r="B2121" t="s">
        <v>6633</v>
      </c>
      <c r="C2121" t="s">
        <v>608</v>
      </c>
      <c r="D2121" t="str">
        <f>A2121&amp;VLOOKUP("key_separator", Keys!$B:$C, 2, FALSE)&amp;B2121&amp;VLOOKUP("key_separator", Keys!$B:$C, 2, FALSE)&amp;C2121</f>
        <v>OK|heat|imports</v>
      </c>
      <c r="E2121" s="17">
        <v>0</v>
      </c>
      <c r="F2121" s="17">
        <v>0</v>
      </c>
      <c r="G2121" s="17">
        <v>0</v>
      </c>
      <c r="H2121" s="17">
        <v>0</v>
      </c>
      <c r="I2121" s="17">
        <v>0</v>
      </c>
      <c r="J2121" s="17">
        <v>0</v>
      </c>
      <c r="K2121" s="17">
        <v>0</v>
      </c>
      <c r="L2121" s="17">
        <v>0</v>
      </c>
      <c r="M2121" s="17">
        <v>0</v>
      </c>
      <c r="N2121" s="17">
        <v>0</v>
      </c>
      <c r="O2121" s="17">
        <v>0</v>
      </c>
      <c r="P2121" s="17">
        <v>0</v>
      </c>
      <c r="Q2121" s="17">
        <v>0</v>
      </c>
      <c r="R2121" s="17">
        <v>0</v>
      </c>
      <c r="S2121" s="17">
        <v>0</v>
      </c>
      <c r="T2121" s="17">
        <v>0</v>
      </c>
      <c r="U2121" s="17">
        <v>0</v>
      </c>
      <c r="V2121" s="17">
        <v>0</v>
      </c>
      <c r="W2121" s="17">
        <v>0</v>
      </c>
      <c r="X2121" s="17">
        <v>0</v>
      </c>
      <c r="Y2121" s="17">
        <v>0</v>
      </c>
      <c r="Z2121" s="17">
        <v>0</v>
      </c>
      <c r="AA2121" s="17">
        <v>0</v>
      </c>
      <c r="AB2121" s="17">
        <v>0</v>
      </c>
      <c r="AC2121" s="17">
        <v>0</v>
      </c>
      <c r="AD2121" s="17">
        <v>0</v>
      </c>
    </row>
    <row r="2122" spans="1:30" x14ac:dyDescent="0.25">
      <c r="A2122" t="s">
        <v>401</v>
      </c>
      <c r="B2122" t="s">
        <v>6633</v>
      </c>
      <c r="C2122" t="s">
        <v>610</v>
      </c>
      <c r="D2122" t="str">
        <f>A2122&amp;VLOOKUP("key_separator", Keys!$B:$C, 2, FALSE)&amp;B2122&amp;VLOOKUP("key_separator", Keys!$B:$C, 2, FALSE)&amp;C2122</f>
        <v>OK|heat|exports</v>
      </c>
      <c r="E2122" s="17">
        <v>0</v>
      </c>
      <c r="F2122" s="17">
        <v>0</v>
      </c>
      <c r="G2122" s="17">
        <v>0</v>
      </c>
      <c r="H2122" s="17">
        <v>0</v>
      </c>
      <c r="I2122" s="17">
        <v>0</v>
      </c>
      <c r="J2122" s="17">
        <v>0</v>
      </c>
      <c r="K2122" s="17">
        <v>0</v>
      </c>
      <c r="L2122" s="17">
        <v>0</v>
      </c>
      <c r="M2122" s="17">
        <v>0</v>
      </c>
      <c r="N2122" s="17">
        <v>0</v>
      </c>
      <c r="O2122" s="17">
        <v>0</v>
      </c>
      <c r="P2122" s="17">
        <v>0</v>
      </c>
      <c r="Q2122" s="17">
        <v>0</v>
      </c>
      <c r="R2122" s="17">
        <v>0</v>
      </c>
      <c r="S2122" s="17">
        <v>0</v>
      </c>
      <c r="T2122" s="17">
        <v>0</v>
      </c>
      <c r="U2122" s="17">
        <v>0</v>
      </c>
      <c r="V2122" s="17">
        <v>0</v>
      </c>
      <c r="W2122" s="17">
        <v>0</v>
      </c>
      <c r="X2122" s="17">
        <v>0</v>
      </c>
      <c r="Y2122" s="17">
        <v>0</v>
      </c>
      <c r="Z2122" s="17">
        <v>0</v>
      </c>
      <c r="AA2122" s="17">
        <v>0</v>
      </c>
      <c r="AB2122" s="17">
        <v>0</v>
      </c>
      <c r="AC2122" s="17">
        <v>0</v>
      </c>
      <c r="AD2122" s="17">
        <v>0</v>
      </c>
    </row>
    <row r="2123" spans="1:30" x14ac:dyDescent="0.25">
      <c r="A2123" t="s">
        <v>401</v>
      </c>
      <c r="B2123" t="s">
        <v>6634</v>
      </c>
      <c r="C2123" t="s">
        <v>605</v>
      </c>
      <c r="D2123" t="str">
        <f>A2123&amp;VLOOKUP("key_separator", Keys!$B:$C, 2, FALSE)&amp;B2123&amp;VLOOKUP("key_separator", Keys!$B:$C, 2, FALSE)&amp;C2123</f>
        <v>OK|geothermal|production</v>
      </c>
      <c r="E2123" s="17">
        <v>0</v>
      </c>
      <c r="F2123" s="17">
        <v>0</v>
      </c>
      <c r="G2123" s="17">
        <v>0</v>
      </c>
      <c r="H2123" s="17">
        <v>0</v>
      </c>
      <c r="I2123" s="17">
        <v>0</v>
      </c>
      <c r="J2123" s="17">
        <v>0</v>
      </c>
      <c r="K2123" s="17">
        <v>0</v>
      </c>
      <c r="L2123" s="17">
        <v>0</v>
      </c>
      <c r="M2123" s="17">
        <v>0</v>
      </c>
      <c r="N2123" s="17">
        <v>0</v>
      </c>
      <c r="O2123" s="17">
        <v>0</v>
      </c>
      <c r="P2123" s="17">
        <v>0</v>
      </c>
      <c r="Q2123" s="17">
        <v>0</v>
      </c>
      <c r="R2123" s="17">
        <v>0</v>
      </c>
      <c r="S2123" s="17">
        <v>0</v>
      </c>
      <c r="T2123" s="17">
        <v>0</v>
      </c>
      <c r="U2123" s="17">
        <v>0</v>
      </c>
      <c r="V2123" s="17">
        <v>0</v>
      </c>
      <c r="W2123" s="17">
        <v>0</v>
      </c>
      <c r="X2123" s="17">
        <v>0</v>
      </c>
      <c r="Y2123" s="17">
        <v>0</v>
      </c>
      <c r="Z2123" s="17">
        <v>0</v>
      </c>
      <c r="AA2123" s="17">
        <v>0</v>
      </c>
      <c r="AB2123" s="17">
        <v>0</v>
      </c>
      <c r="AC2123" s="17">
        <v>0</v>
      </c>
      <c r="AD2123" s="17">
        <v>0</v>
      </c>
    </row>
    <row r="2124" spans="1:30" x14ac:dyDescent="0.25">
      <c r="A2124" t="s">
        <v>401</v>
      </c>
      <c r="B2124" t="s">
        <v>6634</v>
      </c>
      <c r="C2124" t="s">
        <v>608</v>
      </c>
      <c r="D2124" t="str">
        <f>A2124&amp;VLOOKUP("key_separator", Keys!$B:$C, 2, FALSE)&amp;B2124&amp;VLOOKUP("key_separator", Keys!$B:$C, 2, FALSE)&amp;C2124</f>
        <v>OK|geothermal|imports</v>
      </c>
      <c r="E2124" s="17">
        <v>0</v>
      </c>
      <c r="F2124" s="17">
        <v>0</v>
      </c>
      <c r="G2124" s="17">
        <v>0</v>
      </c>
      <c r="H2124" s="17">
        <v>0</v>
      </c>
      <c r="I2124" s="17">
        <v>0</v>
      </c>
      <c r="J2124" s="17">
        <v>0</v>
      </c>
      <c r="K2124" s="17">
        <v>0</v>
      </c>
      <c r="L2124" s="17">
        <v>0</v>
      </c>
      <c r="M2124" s="17">
        <v>0</v>
      </c>
      <c r="N2124" s="17">
        <v>0</v>
      </c>
      <c r="O2124" s="17">
        <v>0</v>
      </c>
      <c r="P2124" s="17">
        <v>0</v>
      </c>
      <c r="Q2124" s="17">
        <v>0</v>
      </c>
      <c r="R2124" s="17">
        <v>0</v>
      </c>
      <c r="S2124" s="17">
        <v>0</v>
      </c>
      <c r="T2124" s="17">
        <v>0</v>
      </c>
      <c r="U2124" s="17">
        <v>0</v>
      </c>
      <c r="V2124" s="17">
        <v>0</v>
      </c>
      <c r="W2124" s="17">
        <v>0</v>
      </c>
      <c r="X2124" s="17">
        <v>0</v>
      </c>
      <c r="Y2124" s="17">
        <v>0</v>
      </c>
      <c r="Z2124" s="17">
        <v>0</v>
      </c>
      <c r="AA2124" s="17">
        <v>0</v>
      </c>
      <c r="AB2124" s="17">
        <v>0</v>
      </c>
      <c r="AC2124" s="17">
        <v>0</v>
      </c>
      <c r="AD2124" s="17">
        <v>0</v>
      </c>
    </row>
    <row r="2125" spans="1:30" x14ac:dyDescent="0.25">
      <c r="A2125" t="s">
        <v>401</v>
      </c>
      <c r="B2125" t="s">
        <v>6634</v>
      </c>
      <c r="C2125" t="s">
        <v>610</v>
      </c>
      <c r="D2125" t="str">
        <f>A2125&amp;VLOOKUP("key_separator", Keys!$B:$C, 2, FALSE)&amp;B2125&amp;VLOOKUP("key_separator", Keys!$B:$C, 2, FALSE)&amp;C2125</f>
        <v>OK|geothermal|exports</v>
      </c>
      <c r="E2125" s="17">
        <v>0</v>
      </c>
      <c r="F2125" s="17">
        <v>0</v>
      </c>
      <c r="G2125" s="17">
        <v>0</v>
      </c>
      <c r="H2125" s="17">
        <v>0</v>
      </c>
      <c r="I2125" s="17">
        <v>0</v>
      </c>
      <c r="J2125" s="17">
        <v>0</v>
      </c>
      <c r="K2125" s="17">
        <v>0</v>
      </c>
      <c r="L2125" s="17">
        <v>0</v>
      </c>
      <c r="M2125" s="17">
        <v>0</v>
      </c>
      <c r="N2125" s="17">
        <v>0</v>
      </c>
      <c r="O2125" s="17">
        <v>0</v>
      </c>
      <c r="P2125" s="17">
        <v>0</v>
      </c>
      <c r="Q2125" s="17">
        <v>0</v>
      </c>
      <c r="R2125" s="17">
        <v>0</v>
      </c>
      <c r="S2125" s="17">
        <v>0</v>
      </c>
      <c r="T2125" s="17">
        <v>0</v>
      </c>
      <c r="U2125" s="17">
        <v>0</v>
      </c>
      <c r="V2125" s="17">
        <v>0</v>
      </c>
      <c r="W2125" s="17">
        <v>0</v>
      </c>
      <c r="X2125" s="17">
        <v>0</v>
      </c>
      <c r="Y2125" s="17">
        <v>0</v>
      </c>
      <c r="Z2125" s="17">
        <v>0</v>
      </c>
      <c r="AA2125" s="17">
        <v>0</v>
      </c>
      <c r="AB2125" s="17">
        <v>0</v>
      </c>
      <c r="AC2125" s="17">
        <v>0</v>
      </c>
      <c r="AD2125" s="17">
        <v>0</v>
      </c>
    </row>
    <row r="2126" spans="1:30" x14ac:dyDescent="0.25">
      <c r="A2126" t="s">
        <v>401</v>
      </c>
      <c r="B2126" t="s">
        <v>500</v>
      </c>
      <c r="C2126" t="s">
        <v>605</v>
      </c>
      <c r="D2126" t="str">
        <f>A2126&amp;VLOOKUP("key_separator", Keys!$B:$C, 2, FALSE)&amp;B2126&amp;VLOOKUP("key_separator", Keys!$B:$C, 2, FALSE)&amp;C2126</f>
        <v>OK|lignite|production</v>
      </c>
      <c r="E2126" s="17">
        <v>0</v>
      </c>
      <c r="F2126" s="17">
        <v>0</v>
      </c>
      <c r="G2126" s="17">
        <v>0</v>
      </c>
      <c r="H2126" s="17">
        <v>0</v>
      </c>
      <c r="I2126" s="17">
        <v>0</v>
      </c>
      <c r="J2126" s="17">
        <v>0</v>
      </c>
      <c r="K2126" s="17">
        <v>0</v>
      </c>
      <c r="L2126" s="17">
        <v>0</v>
      </c>
      <c r="M2126" s="17">
        <v>0</v>
      </c>
      <c r="N2126" s="17">
        <v>0</v>
      </c>
      <c r="O2126" s="17">
        <v>0</v>
      </c>
      <c r="P2126" s="17">
        <v>0</v>
      </c>
      <c r="Q2126" s="17">
        <v>0</v>
      </c>
      <c r="R2126" s="17">
        <v>0</v>
      </c>
      <c r="S2126" s="17">
        <v>0</v>
      </c>
      <c r="T2126" s="17">
        <v>0</v>
      </c>
      <c r="U2126" s="17">
        <v>0</v>
      </c>
      <c r="V2126" s="17">
        <v>0</v>
      </c>
      <c r="W2126" s="17">
        <v>0</v>
      </c>
      <c r="X2126" s="17">
        <v>0</v>
      </c>
      <c r="Y2126" s="17">
        <v>0</v>
      </c>
      <c r="Z2126" s="17">
        <v>0</v>
      </c>
      <c r="AA2126" s="17">
        <v>0</v>
      </c>
      <c r="AB2126" s="17">
        <v>0</v>
      </c>
      <c r="AC2126" s="17">
        <v>0</v>
      </c>
      <c r="AD2126" s="17">
        <v>0</v>
      </c>
    </row>
    <row r="2127" spans="1:30" x14ac:dyDescent="0.25">
      <c r="A2127" t="s">
        <v>401</v>
      </c>
      <c r="B2127" t="s">
        <v>500</v>
      </c>
      <c r="C2127" t="s">
        <v>608</v>
      </c>
      <c r="D2127" t="str">
        <f>A2127&amp;VLOOKUP("key_separator", Keys!$B:$C, 2, FALSE)&amp;B2127&amp;VLOOKUP("key_separator", Keys!$B:$C, 2, FALSE)&amp;C2127</f>
        <v>OK|lignite|imports</v>
      </c>
      <c r="E2127" s="17">
        <v>0</v>
      </c>
      <c r="F2127" s="17">
        <v>0</v>
      </c>
      <c r="G2127" s="17">
        <v>0</v>
      </c>
      <c r="H2127" s="17">
        <v>0</v>
      </c>
      <c r="I2127" s="17">
        <v>0</v>
      </c>
      <c r="J2127" s="17">
        <v>0</v>
      </c>
      <c r="K2127" s="17">
        <v>0</v>
      </c>
      <c r="L2127" s="17">
        <v>0</v>
      </c>
      <c r="M2127" s="17">
        <v>0</v>
      </c>
      <c r="N2127" s="17">
        <v>0</v>
      </c>
      <c r="O2127" s="17">
        <v>0</v>
      </c>
      <c r="P2127" s="17">
        <v>0</v>
      </c>
      <c r="Q2127" s="17">
        <v>0</v>
      </c>
      <c r="R2127" s="17">
        <v>0</v>
      </c>
      <c r="S2127" s="17">
        <v>0</v>
      </c>
      <c r="T2127" s="17">
        <v>0</v>
      </c>
      <c r="U2127" s="17">
        <v>0</v>
      </c>
      <c r="V2127" s="17">
        <v>0</v>
      </c>
      <c r="W2127" s="17">
        <v>0</v>
      </c>
      <c r="X2127" s="17">
        <v>0</v>
      </c>
      <c r="Y2127" s="17">
        <v>0</v>
      </c>
      <c r="Z2127" s="17">
        <v>0</v>
      </c>
      <c r="AA2127" s="17">
        <v>0</v>
      </c>
      <c r="AB2127" s="17">
        <v>0</v>
      </c>
      <c r="AC2127" s="17">
        <v>0</v>
      </c>
      <c r="AD2127" s="17">
        <v>0</v>
      </c>
    </row>
    <row r="2128" spans="1:30" x14ac:dyDescent="0.25">
      <c r="A2128" t="s">
        <v>401</v>
      </c>
      <c r="B2128" t="s">
        <v>500</v>
      </c>
      <c r="C2128" t="s">
        <v>610</v>
      </c>
      <c r="D2128" t="str">
        <f>A2128&amp;VLOOKUP("key_separator", Keys!$B:$C, 2, FALSE)&amp;B2128&amp;VLOOKUP("key_separator", Keys!$B:$C, 2, FALSE)&amp;C2128</f>
        <v>OK|lignite|exports</v>
      </c>
      <c r="E2128" s="17">
        <v>0</v>
      </c>
      <c r="F2128" s="17">
        <v>0</v>
      </c>
      <c r="G2128" s="17">
        <v>0</v>
      </c>
      <c r="H2128" s="17">
        <v>0</v>
      </c>
      <c r="I2128" s="17">
        <v>0</v>
      </c>
      <c r="J2128" s="17">
        <v>0</v>
      </c>
      <c r="K2128" s="17">
        <v>0</v>
      </c>
      <c r="L2128" s="17">
        <v>0</v>
      </c>
      <c r="M2128" s="17">
        <v>0</v>
      </c>
      <c r="N2128" s="17">
        <v>0</v>
      </c>
      <c r="O2128" s="17">
        <v>0</v>
      </c>
      <c r="P2128" s="17">
        <v>0</v>
      </c>
      <c r="Q2128" s="17">
        <v>0</v>
      </c>
      <c r="R2128" s="17">
        <v>0</v>
      </c>
      <c r="S2128" s="17">
        <v>0</v>
      </c>
      <c r="T2128" s="17">
        <v>0</v>
      </c>
      <c r="U2128" s="17">
        <v>0</v>
      </c>
      <c r="V2128" s="17">
        <v>0</v>
      </c>
      <c r="W2128" s="17">
        <v>0</v>
      </c>
      <c r="X2128" s="17">
        <v>0</v>
      </c>
      <c r="Y2128" s="17">
        <v>0</v>
      </c>
      <c r="Z2128" s="17">
        <v>0</v>
      </c>
      <c r="AA2128" s="17">
        <v>0</v>
      </c>
      <c r="AB2128" s="17">
        <v>0</v>
      </c>
      <c r="AC2128" s="17">
        <v>0</v>
      </c>
      <c r="AD2128" s="17">
        <v>0</v>
      </c>
    </row>
    <row r="2129" spans="1:30" x14ac:dyDescent="0.25">
      <c r="A2129" t="s">
        <v>401</v>
      </c>
      <c r="B2129" t="s">
        <v>539</v>
      </c>
      <c r="C2129" t="s">
        <v>605</v>
      </c>
      <c r="D2129" t="str">
        <f>A2129&amp;VLOOKUP("key_separator", Keys!$B:$C, 2, FALSE)&amp;B2129&amp;VLOOKUP("key_separator", Keys!$B:$C, 2, FALSE)&amp;C2129</f>
        <v>OK|crude oil|production</v>
      </c>
      <c r="E2129" s="17">
        <v>847769000000000</v>
      </c>
      <c r="F2129" s="17">
        <v>821781000000000</v>
      </c>
      <c r="G2129" s="17">
        <v>825510000000000</v>
      </c>
      <c r="H2129" s="17">
        <v>788037000000000</v>
      </c>
      <c r="I2129" s="17">
        <v>751140000000000</v>
      </c>
      <c r="J2129" s="17">
        <v>755888000000000</v>
      </c>
      <c r="K2129" s="17">
        <v>795743000000000</v>
      </c>
      <c r="L2129" s="17">
        <v>818890000000000</v>
      </c>
      <c r="M2129" s="17">
        <v>850496000000000</v>
      </c>
      <c r="N2129" s="17">
        <v>897492000000000</v>
      </c>
      <c r="O2129" s="17">
        <v>903398000000000</v>
      </c>
      <c r="P2129" s="17">
        <v>904013000000000</v>
      </c>
      <c r="Q2129" s="17">
        <v>929269000000000</v>
      </c>
      <c r="R2129" s="17">
        <v>921622000000000</v>
      </c>
      <c r="S2129" s="17">
        <v>956910000000000</v>
      </c>
      <c r="T2129" s="17">
        <v>961702000000000</v>
      </c>
      <c r="U2129" s="17">
        <v>969820000000000</v>
      </c>
      <c r="V2129" s="17">
        <v>953769000000000</v>
      </c>
      <c r="W2129" s="17">
        <v>934781000000000</v>
      </c>
      <c r="X2129" s="17">
        <v>918453000000000</v>
      </c>
      <c r="Y2129" s="17">
        <v>899232000000000</v>
      </c>
      <c r="Z2129" s="17">
        <v>891396000000000</v>
      </c>
      <c r="AA2129" s="17">
        <v>885921000000000</v>
      </c>
      <c r="AB2129" s="17">
        <v>882433000000000</v>
      </c>
      <c r="AC2129" s="17">
        <v>872456000000000</v>
      </c>
      <c r="AD2129" s="17">
        <v>858115000000000</v>
      </c>
    </row>
    <row r="2130" spans="1:30" x14ac:dyDescent="0.25">
      <c r="A2130" t="s">
        <v>401</v>
      </c>
      <c r="B2130" t="s">
        <v>539</v>
      </c>
      <c r="C2130" t="s">
        <v>608</v>
      </c>
      <c r="D2130" t="str">
        <f>A2130&amp;VLOOKUP("key_separator", Keys!$B:$C, 2, FALSE)&amp;B2130&amp;VLOOKUP("key_separator", Keys!$B:$C, 2, FALSE)&amp;C2130</f>
        <v>OK|crude oil|imports</v>
      </c>
      <c r="E2130" s="17">
        <v>234931000000000</v>
      </c>
      <c r="F2130" s="17">
        <v>260919000000000</v>
      </c>
      <c r="G2130" s="17">
        <v>257190000000000</v>
      </c>
      <c r="H2130" s="17">
        <v>294663000000000</v>
      </c>
      <c r="I2130" s="17">
        <v>331560000000000</v>
      </c>
      <c r="J2130" s="17">
        <v>326812000000000</v>
      </c>
      <c r="K2130" s="17">
        <v>286957000000000</v>
      </c>
      <c r="L2130" s="17">
        <v>263810000000000</v>
      </c>
      <c r="M2130" s="17">
        <v>232204000000000</v>
      </c>
      <c r="N2130" s="17">
        <v>185208000000000</v>
      </c>
      <c r="O2130" s="17">
        <v>179302000000000</v>
      </c>
      <c r="P2130" s="17">
        <v>178687000000000</v>
      </c>
      <c r="Q2130" s="17">
        <v>153431000000000</v>
      </c>
      <c r="R2130" s="17">
        <v>161078000000000</v>
      </c>
      <c r="S2130" s="17">
        <v>125790000000000</v>
      </c>
      <c r="T2130" s="17">
        <v>120998000000000</v>
      </c>
      <c r="U2130" s="17">
        <v>112880000000000</v>
      </c>
      <c r="V2130" s="17">
        <v>128931000000000</v>
      </c>
      <c r="W2130" s="17">
        <v>147919000000000</v>
      </c>
      <c r="X2130" s="17">
        <v>164247000000000</v>
      </c>
      <c r="Y2130" s="17">
        <v>183468000000000</v>
      </c>
      <c r="Z2130" s="17">
        <v>191304000000000</v>
      </c>
      <c r="AA2130" s="17">
        <v>196779000000000</v>
      </c>
      <c r="AB2130" s="17">
        <v>200267000000000</v>
      </c>
      <c r="AC2130" s="17">
        <v>210244000000000</v>
      </c>
      <c r="AD2130" s="17">
        <v>224585000000000</v>
      </c>
    </row>
    <row r="2131" spans="1:30" x14ac:dyDescent="0.25">
      <c r="A2131" t="s">
        <v>401</v>
      </c>
      <c r="B2131" t="s">
        <v>539</v>
      </c>
      <c r="C2131" t="s">
        <v>610</v>
      </c>
      <c r="D2131" t="str">
        <f>A2131&amp;VLOOKUP("key_separator", Keys!$B:$C, 2, FALSE)&amp;B2131&amp;VLOOKUP("key_separator", Keys!$B:$C, 2, FALSE)&amp;C2131</f>
        <v>OK|crude oil|exports</v>
      </c>
      <c r="E2131" s="17">
        <v>0</v>
      </c>
      <c r="F2131" s="17">
        <v>0</v>
      </c>
      <c r="G2131" s="17">
        <v>0</v>
      </c>
      <c r="H2131" s="17">
        <v>0</v>
      </c>
      <c r="I2131" s="17">
        <v>0</v>
      </c>
      <c r="J2131" s="17">
        <v>0</v>
      </c>
      <c r="K2131" s="17">
        <v>0</v>
      </c>
      <c r="L2131" s="17">
        <v>0</v>
      </c>
      <c r="M2131" s="17">
        <v>0</v>
      </c>
      <c r="N2131" s="17">
        <v>0</v>
      </c>
      <c r="O2131" s="17">
        <v>0</v>
      </c>
      <c r="P2131" s="17">
        <v>0</v>
      </c>
      <c r="Q2131" s="17">
        <v>0</v>
      </c>
      <c r="R2131" s="17">
        <v>0</v>
      </c>
      <c r="S2131" s="17">
        <v>0</v>
      </c>
      <c r="T2131" s="17">
        <v>0</v>
      </c>
      <c r="U2131" s="17">
        <v>0</v>
      </c>
      <c r="V2131" s="17">
        <v>0</v>
      </c>
      <c r="W2131" s="17">
        <v>0</v>
      </c>
      <c r="X2131" s="17">
        <v>0</v>
      </c>
      <c r="Y2131" s="17">
        <v>0</v>
      </c>
      <c r="Z2131" s="17">
        <v>0</v>
      </c>
      <c r="AA2131" s="17">
        <v>0</v>
      </c>
      <c r="AB2131" s="17">
        <v>0</v>
      </c>
      <c r="AC2131" s="17">
        <v>0</v>
      </c>
      <c r="AD2131" s="17">
        <v>0</v>
      </c>
    </row>
    <row r="2132" spans="1:30" x14ac:dyDescent="0.25">
      <c r="A2132" t="s">
        <v>401</v>
      </c>
      <c r="B2132" t="s">
        <v>6635</v>
      </c>
      <c r="C2132" t="s">
        <v>605</v>
      </c>
      <c r="D2132" t="str">
        <f>A2132&amp;VLOOKUP("key_separator", Keys!$B:$C, 2, FALSE)&amp;B2132&amp;VLOOKUP("key_separator", Keys!$B:$C, 2, FALSE)&amp;C2132</f>
        <v>OK|heavy or residual fuel oil|production</v>
      </c>
      <c r="E2132" s="17">
        <v>21138500000000</v>
      </c>
      <c r="F2132" s="17">
        <v>20626200000000</v>
      </c>
      <c r="G2132" s="17">
        <v>20761600000000</v>
      </c>
      <c r="H2132" s="17">
        <v>20937000000000</v>
      </c>
      <c r="I2132" s="17">
        <v>21112700000000</v>
      </c>
      <c r="J2132" s="17">
        <v>21233300000000</v>
      </c>
      <c r="K2132" s="17">
        <v>21206000000000</v>
      </c>
      <c r="L2132" s="17">
        <v>21394100000000</v>
      </c>
      <c r="M2132" s="17">
        <v>21331400000000</v>
      </c>
      <c r="N2132" s="17">
        <v>21235500000000</v>
      </c>
      <c r="O2132" s="17">
        <v>21280500000000</v>
      </c>
      <c r="P2132" s="17">
        <v>21212000000000</v>
      </c>
      <c r="Q2132" s="17">
        <v>21224900000000</v>
      </c>
      <c r="R2132" s="17">
        <v>21343900000000</v>
      </c>
      <c r="S2132" s="17">
        <v>21211100000000</v>
      </c>
      <c r="T2132" s="17">
        <v>21390300000000</v>
      </c>
      <c r="U2132" s="17">
        <v>21457500000000</v>
      </c>
      <c r="V2132" s="17">
        <v>21527200000000</v>
      </c>
      <c r="W2132" s="17">
        <v>21530400000000</v>
      </c>
      <c r="X2132" s="17">
        <v>21503100000000</v>
      </c>
      <c r="Y2132" s="17">
        <v>21465400000000</v>
      </c>
      <c r="Z2132" s="17">
        <v>21304000000000</v>
      </c>
      <c r="AA2132" s="17">
        <v>21390400000000</v>
      </c>
      <c r="AB2132" s="17">
        <v>21345900000000</v>
      </c>
      <c r="AC2132" s="17">
        <v>21413100000000</v>
      </c>
      <c r="AD2132" s="17">
        <v>21309900000000</v>
      </c>
    </row>
    <row r="2133" spans="1:30" x14ac:dyDescent="0.25">
      <c r="A2133" t="s">
        <v>401</v>
      </c>
      <c r="B2133" t="s">
        <v>6635</v>
      </c>
      <c r="C2133" t="s">
        <v>608</v>
      </c>
      <c r="D2133" t="str">
        <f>A2133&amp;VLOOKUP("key_separator", Keys!$B:$C, 2, FALSE)&amp;B2133&amp;VLOOKUP("key_separator", Keys!$B:$C, 2, FALSE)&amp;C2133</f>
        <v>OK|heavy or residual fuel oil|imports</v>
      </c>
      <c r="E2133" s="17">
        <v>38100000</v>
      </c>
      <c r="F2133" s="17">
        <v>0</v>
      </c>
      <c r="G2133" s="17">
        <v>49100000</v>
      </c>
      <c r="H2133" s="17">
        <v>0</v>
      </c>
      <c r="I2133" s="17">
        <v>0</v>
      </c>
      <c r="J2133" s="17">
        <v>100000</v>
      </c>
      <c r="K2133" s="17">
        <v>0</v>
      </c>
      <c r="L2133" s="17">
        <v>0</v>
      </c>
      <c r="M2133" s="17">
        <v>0</v>
      </c>
      <c r="N2133" s="17">
        <v>0</v>
      </c>
      <c r="O2133" s="17">
        <v>0</v>
      </c>
      <c r="P2133" s="17">
        <v>0</v>
      </c>
      <c r="Q2133" s="17">
        <v>10100000</v>
      </c>
      <c r="R2133" s="17">
        <v>0</v>
      </c>
      <c r="S2133" s="17">
        <v>20100000</v>
      </c>
      <c r="T2133" s="17">
        <v>36100000</v>
      </c>
      <c r="U2133" s="17">
        <v>0</v>
      </c>
      <c r="V2133" s="17">
        <v>0</v>
      </c>
      <c r="W2133" s="17">
        <v>0</v>
      </c>
      <c r="X2133" s="17">
        <v>34100000</v>
      </c>
      <c r="Y2133" s="17">
        <v>0</v>
      </c>
      <c r="Z2133" s="17">
        <v>27100000</v>
      </c>
      <c r="AA2133" s="17">
        <v>0</v>
      </c>
      <c r="AB2133" s="17">
        <v>0</v>
      </c>
      <c r="AC2133" s="17">
        <v>33100000</v>
      </c>
      <c r="AD2133" s="17">
        <v>37100000</v>
      </c>
    </row>
    <row r="2134" spans="1:30" x14ac:dyDescent="0.25">
      <c r="A2134" t="s">
        <v>401</v>
      </c>
      <c r="B2134" t="s">
        <v>6635</v>
      </c>
      <c r="C2134" t="s">
        <v>610</v>
      </c>
      <c r="D2134" t="str">
        <f>A2134&amp;VLOOKUP("key_separator", Keys!$B:$C, 2, FALSE)&amp;B2134&amp;VLOOKUP("key_separator", Keys!$B:$C, 2, FALSE)&amp;C2134</f>
        <v>OK|heavy or residual fuel oil|exports</v>
      </c>
      <c r="E2134" s="17">
        <v>9173320000000</v>
      </c>
      <c r="F2134" s="17">
        <v>8429650000000</v>
      </c>
      <c r="G2134" s="17">
        <v>8472830000000</v>
      </c>
      <c r="H2134" s="17">
        <v>8530410000000</v>
      </c>
      <c r="I2134" s="17">
        <v>8517680000000</v>
      </c>
      <c r="J2134" s="17">
        <v>8422560000000</v>
      </c>
      <c r="K2134" s="17">
        <v>8195420000000</v>
      </c>
      <c r="L2134" s="17">
        <v>8193390000000</v>
      </c>
      <c r="M2134" s="17">
        <v>7970560000000</v>
      </c>
      <c r="N2134" s="17">
        <v>7757900000000</v>
      </c>
      <c r="O2134" s="17">
        <v>7671680000000</v>
      </c>
      <c r="P2134" s="17">
        <v>7490690000000</v>
      </c>
      <c r="Q2134" s="17">
        <v>7419880000000</v>
      </c>
      <c r="R2134" s="17">
        <v>7477500000000</v>
      </c>
      <c r="S2134" s="17">
        <v>7288560000000</v>
      </c>
      <c r="T2134" s="17">
        <v>7435040000000</v>
      </c>
      <c r="U2134" s="17">
        <v>7482630000000</v>
      </c>
      <c r="V2134" s="17">
        <v>7499200000000</v>
      </c>
      <c r="W2134" s="17">
        <v>7467040000000</v>
      </c>
      <c r="X2134" s="17">
        <v>7396740000000</v>
      </c>
      <c r="Y2134" s="17">
        <v>7265120000000</v>
      </c>
      <c r="Z2134" s="17">
        <v>6999160000000</v>
      </c>
      <c r="AA2134" s="17">
        <v>6987740000000</v>
      </c>
      <c r="AB2134" s="17">
        <v>6847580000000</v>
      </c>
      <c r="AC2134" s="17">
        <v>6811550000000</v>
      </c>
      <c r="AD2134" s="17">
        <v>6584900000000</v>
      </c>
    </row>
    <row r="2135" spans="1:30" x14ac:dyDescent="0.25">
      <c r="A2135" t="s">
        <v>401</v>
      </c>
      <c r="B2135" t="s">
        <v>6622</v>
      </c>
      <c r="C2135" t="s">
        <v>605</v>
      </c>
      <c r="D2135" t="str">
        <f>A2135&amp;VLOOKUP("key_separator", Keys!$B:$C, 2, FALSE)&amp;B2135&amp;VLOOKUP("key_separator", Keys!$B:$C, 2, FALSE)&amp;C2135</f>
        <v>OK|LPG propane or butane|production</v>
      </c>
      <c r="E2135" s="17">
        <v>315346000000000</v>
      </c>
      <c r="F2135" s="17">
        <v>322042000000000</v>
      </c>
      <c r="G2135" s="17">
        <v>356535000000000</v>
      </c>
      <c r="H2135" s="17">
        <v>353136000000000</v>
      </c>
      <c r="I2135" s="17">
        <v>354072000000000</v>
      </c>
      <c r="J2135" s="17">
        <v>355939000000000</v>
      </c>
      <c r="K2135" s="17">
        <v>373292000000000</v>
      </c>
      <c r="L2135" s="17">
        <v>389827000000000</v>
      </c>
      <c r="M2135" s="17">
        <v>405511000000000</v>
      </c>
      <c r="N2135" s="17">
        <v>416674000000000</v>
      </c>
      <c r="O2135" s="17">
        <v>425181000000000</v>
      </c>
      <c r="P2135" s="17">
        <v>429798000000000</v>
      </c>
      <c r="Q2135" s="17">
        <v>437057000000000</v>
      </c>
      <c r="R2135" s="17">
        <v>444788000000000</v>
      </c>
      <c r="S2135" s="17">
        <v>451470000000000</v>
      </c>
      <c r="T2135" s="17">
        <v>462599000000000</v>
      </c>
      <c r="U2135" s="17">
        <v>472449000000000</v>
      </c>
      <c r="V2135" s="17">
        <v>477878000000000</v>
      </c>
      <c r="W2135" s="17">
        <v>480304000000000</v>
      </c>
      <c r="X2135" s="17">
        <v>478282000000000</v>
      </c>
      <c r="Y2135" s="17">
        <v>473291000000000</v>
      </c>
      <c r="Z2135" s="17">
        <v>469132000000000</v>
      </c>
      <c r="AA2135" s="17">
        <v>470052000000000</v>
      </c>
      <c r="AB2135" s="17">
        <v>473015000000000</v>
      </c>
      <c r="AC2135" s="17">
        <v>474715000000000</v>
      </c>
      <c r="AD2135" s="17">
        <v>473658000000000</v>
      </c>
    </row>
    <row r="2136" spans="1:30" x14ac:dyDescent="0.25">
      <c r="A2136" t="s">
        <v>401</v>
      </c>
      <c r="B2136" t="s">
        <v>6622</v>
      </c>
      <c r="C2136" t="s">
        <v>608</v>
      </c>
      <c r="D2136" t="str">
        <f>A2136&amp;VLOOKUP("key_separator", Keys!$B:$C, 2, FALSE)&amp;B2136&amp;VLOOKUP("key_separator", Keys!$B:$C, 2, FALSE)&amp;C2136</f>
        <v>OK|LPG propane or butane|imports</v>
      </c>
      <c r="E2136" s="17">
        <v>38648200000</v>
      </c>
      <c r="F2136" s="17">
        <v>74193200000</v>
      </c>
      <c r="G2136" s="17">
        <v>170164000000</v>
      </c>
      <c r="H2136" s="17">
        <v>155152000000</v>
      </c>
      <c r="I2136" s="17">
        <v>100175000000</v>
      </c>
      <c r="J2136" s="17">
        <v>38176500000</v>
      </c>
      <c r="K2136" s="17">
        <v>9005450000</v>
      </c>
      <c r="L2136" s="17">
        <v>0</v>
      </c>
      <c r="M2136" s="17">
        <v>0</v>
      </c>
      <c r="N2136" s="17">
        <v>0</v>
      </c>
      <c r="O2136" s="17">
        <v>0</v>
      </c>
      <c r="P2136" s="17">
        <v>0</v>
      </c>
      <c r="Q2136" s="17">
        <v>0</v>
      </c>
      <c r="R2136" s="17">
        <v>0</v>
      </c>
      <c r="S2136" s="17">
        <v>0</v>
      </c>
      <c r="T2136" s="17">
        <v>0</v>
      </c>
      <c r="U2136" s="17">
        <v>0</v>
      </c>
      <c r="V2136" s="17">
        <v>0</v>
      </c>
      <c r="W2136" s="17">
        <v>0</v>
      </c>
      <c r="X2136" s="17">
        <v>0</v>
      </c>
      <c r="Y2136" s="17">
        <v>0</v>
      </c>
      <c r="Z2136" s="17">
        <v>0</v>
      </c>
      <c r="AA2136" s="17">
        <v>0</v>
      </c>
      <c r="AB2136" s="17">
        <v>0</v>
      </c>
      <c r="AC2136" s="17">
        <v>0</v>
      </c>
      <c r="AD2136" s="17">
        <v>0</v>
      </c>
    </row>
    <row r="2137" spans="1:30" x14ac:dyDescent="0.25">
      <c r="A2137" t="s">
        <v>401</v>
      </c>
      <c r="B2137" t="s">
        <v>6622</v>
      </c>
      <c r="C2137" t="s">
        <v>610</v>
      </c>
      <c r="D2137" t="str">
        <f>A2137&amp;VLOOKUP("key_separator", Keys!$B:$C, 2, FALSE)&amp;B2137&amp;VLOOKUP("key_separator", Keys!$B:$C, 2, FALSE)&amp;C2137</f>
        <v>OK|LPG propane or butane|exports</v>
      </c>
      <c r="E2137" s="17">
        <v>306470000000000</v>
      </c>
      <c r="F2137" s="17">
        <v>313246000000000</v>
      </c>
      <c r="G2137" s="17">
        <v>347399000000000</v>
      </c>
      <c r="H2137" s="17">
        <v>343947000000000</v>
      </c>
      <c r="I2137" s="17">
        <v>344897000000000</v>
      </c>
      <c r="J2137" s="17">
        <v>346783000000000</v>
      </c>
      <c r="K2137" s="17">
        <v>364168000000000</v>
      </c>
      <c r="L2137" s="17">
        <v>380651000000000</v>
      </c>
      <c r="M2137" s="17">
        <v>396379000000000</v>
      </c>
      <c r="N2137" s="17">
        <v>407550000000000</v>
      </c>
      <c r="O2137" s="17">
        <v>416152000000000</v>
      </c>
      <c r="P2137" s="17">
        <v>420762000000000</v>
      </c>
      <c r="Q2137" s="17">
        <v>427981000000000</v>
      </c>
      <c r="R2137" s="17">
        <v>435773000000000</v>
      </c>
      <c r="S2137" s="17">
        <v>442418000000000</v>
      </c>
      <c r="T2137" s="17">
        <v>453583000000000</v>
      </c>
      <c r="U2137" s="17">
        <v>463433000000000</v>
      </c>
      <c r="V2137" s="17">
        <v>468903000000000</v>
      </c>
      <c r="W2137" s="17">
        <v>471363000000000</v>
      </c>
      <c r="X2137" s="17">
        <v>469305000000000</v>
      </c>
      <c r="Y2137" s="17">
        <v>464322000000000</v>
      </c>
      <c r="Z2137" s="17">
        <v>460173000000000</v>
      </c>
      <c r="AA2137" s="17">
        <v>461094000000000</v>
      </c>
      <c r="AB2137" s="17">
        <v>464139000000000</v>
      </c>
      <c r="AC2137" s="17">
        <v>465799000000000</v>
      </c>
      <c r="AD2137" s="17">
        <v>464769000000000</v>
      </c>
    </row>
    <row r="2138" spans="1:30" x14ac:dyDescent="0.25">
      <c r="A2138" t="s">
        <v>401</v>
      </c>
      <c r="B2138" t="s">
        <v>6623</v>
      </c>
      <c r="C2138" t="s">
        <v>605</v>
      </c>
      <c r="D2138" t="str">
        <f>A2138&amp;VLOOKUP("key_separator", Keys!$B:$C, 2, FALSE)&amp;B2138&amp;VLOOKUP("key_separator", Keys!$B:$C, 2, FALSE)&amp;C2138</f>
        <v>OK|municipal solid waste|production</v>
      </c>
      <c r="E2138" s="17">
        <v>0</v>
      </c>
      <c r="F2138" s="17">
        <v>0</v>
      </c>
      <c r="G2138" s="17">
        <v>0</v>
      </c>
      <c r="H2138" s="17">
        <v>0</v>
      </c>
      <c r="I2138" s="17">
        <v>0</v>
      </c>
      <c r="J2138" s="17">
        <v>0</v>
      </c>
      <c r="K2138" s="17">
        <v>0</v>
      </c>
      <c r="L2138" s="17">
        <v>0</v>
      </c>
      <c r="M2138" s="17">
        <v>0</v>
      </c>
      <c r="N2138" s="17">
        <v>0</v>
      </c>
      <c r="O2138" s="17">
        <v>0</v>
      </c>
      <c r="P2138" s="17">
        <v>0</v>
      </c>
      <c r="Q2138" s="17">
        <v>0</v>
      </c>
      <c r="R2138" s="17">
        <v>0</v>
      </c>
      <c r="S2138" s="17">
        <v>0</v>
      </c>
      <c r="T2138" s="17">
        <v>0</v>
      </c>
      <c r="U2138" s="17">
        <v>0</v>
      </c>
      <c r="V2138" s="17">
        <v>0</v>
      </c>
      <c r="W2138" s="17">
        <v>0</v>
      </c>
      <c r="X2138" s="17">
        <v>0</v>
      </c>
      <c r="Y2138" s="17">
        <v>0</v>
      </c>
      <c r="Z2138" s="17">
        <v>0</v>
      </c>
      <c r="AA2138" s="17">
        <v>0</v>
      </c>
      <c r="AB2138" s="17">
        <v>0</v>
      </c>
      <c r="AC2138" s="17">
        <v>0</v>
      </c>
      <c r="AD2138" s="17">
        <v>0</v>
      </c>
    </row>
    <row r="2139" spans="1:30" x14ac:dyDescent="0.25">
      <c r="A2139" t="s">
        <v>401</v>
      </c>
      <c r="B2139" t="s">
        <v>6623</v>
      </c>
      <c r="C2139" t="s">
        <v>608</v>
      </c>
      <c r="D2139" t="str">
        <f>A2139&amp;VLOOKUP("key_separator", Keys!$B:$C, 2, FALSE)&amp;B2139&amp;VLOOKUP("key_separator", Keys!$B:$C, 2, FALSE)&amp;C2139</f>
        <v>OK|municipal solid waste|imports</v>
      </c>
      <c r="E2139" s="17">
        <v>0</v>
      </c>
      <c r="F2139" s="17">
        <v>0</v>
      </c>
      <c r="G2139" s="17">
        <v>0</v>
      </c>
      <c r="H2139" s="17">
        <v>0</v>
      </c>
      <c r="I2139" s="17">
        <v>0</v>
      </c>
      <c r="J2139" s="17">
        <v>0</v>
      </c>
      <c r="K2139" s="17">
        <v>0</v>
      </c>
      <c r="L2139" s="17">
        <v>0</v>
      </c>
      <c r="M2139" s="17">
        <v>0</v>
      </c>
      <c r="N2139" s="17">
        <v>0</v>
      </c>
      <c r="O2139" s="17">
        <v>0</v>
      </c>
      <c r="P2139" s="17">
        <v>0</v>
      </c>
      <c r="Q2139" s="17">
        <v>0</v>
      </c>
      <c r="R2139" s="17">
        <v>0</v>
      </c>
      <c r="S2139" s="17">
        <v>0</v>
      </c>
      <c r="T2139" s="17">
        <v>0</v>
      </c>
      <c r="U2139" s="17">
        <v>0</v>
      </c>
      <c r="V2139" s="17">
        <v>0</v>
      </c>
      <c r="W2139" s="17">
        <v>0</v>
      </c>
      <c r="X2139" s="17">
        <v>0</v>
      </c>
      <c r="Y2139" s="17">
        <v>0</v>
      </c>
      <c r="Z2139" s="17">
        <v>0</v>
      </c>
      <c r="AA2139" s="17">
        <v>0</v>
      </c>
      <c r="AB2139" s="17">
        <v>0</v>
      </c>
      <c r="AC2139" s="17">
        <v>0</v>
      </c>
      <c r="AD2139" s="17">
        <v>0</v>
      </c>
    </row>
    <row r="2140" spans="1:30" x14ac:dyDescent="0.25">
      <c r="A2140" t="s">
        <v>401</v>
      </c>
      <c r="B2140" t="s">
        <v>6623</v>
      </c>
      <c r="C2140" t="s">
        <v>610</v>
      </c>
      <c r="D2140" t="str">
        <f>A2140&amp;VLOOKUP("key_separator", Keys!$B:$C, 2, FALSE)&amp;B2140&amp;VLOOKUP("key_separator", Keys!$B:$C, 2, FALSE)&amp;C2140</f>
        <v>OK|municipal solid waste|exports</v>
      </c>
      <c r="E2140" s="17">
        <v>0</v>
      </c>
      <c r="F2140" s="17">
        <v>0</v>
      </c>
      <c r="G2140" s="17">
        <v>0</v>
      </c>
      <c r="H2140" s="17">
        <v>0</v>
      </c>
      <c r="I2140" s="17">
        <v>0</v>
      </c>
      <c r="J2140" s="17">
        <v>0</v>
      </c>
      <c r="K2140" s="17">
        <v>0</v>
      </c>
      <c r="L2140" s="17">
        <v>0</v>
      </c>
      <c r="M2140" s="17">
        <v>0</v>
      </c>
      <c r="N2140" s="17">
        <v>0</v>
      </c>
      <c r="O2140" s="17">
        <v>0</v>
      </c>
      <c r="P2140" s="17">
        <v>0</v>
      </c>
      <c r="Q2140" s="17">
        <v>0</v>
      </c>
      <c r="R2140" s="17">
        <v>0</v>
      </c>
      <c r="S2140" s="17">
        <v>0</v>
      </c>
      <c r="T2140" s="17">
        <v>0</v>
      </c>
      <c r="U2140" s="17">
        <v>0</v>
      </c>
      <c r="V2140" s="17">
        <v>0</v>
      </c>
      <c r="W2140" s="17">
        <v>0</v>
      </c>
      <c r="X2140" s="17">
        <v>0</v>
      </c>
      <c r="Y2140" s="17">
        <v>0</v>
      </c>
      <c r="Z2140" s="17">
        <v>0</v>
      </c>
      <c r="AA2140" s="17">
        <v>0</v>
      </c>
      <c r="AB2140" s="17">
        <v>0</v>
      </c>
      <c r="AC2140" s="17">
        <v>0</v>
      </c>
      <c r="AD2140" s="17">
        <v>0</v>
      </c>
    </row>
    <row r="2141" spans="1:30" x14ac:dyDescent="0.25">
      <c r="A2141" t="s">
        <v>401</v>
      </c>
      <c r="B2141" t="s">
        <v>629</v>
      </c>
      <c r="C2141" t="s">
        <v>605</v>
      </c>
      <c r="D2141" t="str">
        <f>A2141&amp;VLOOKUP("key_separator", Keys!$B:$C, 2, FALSE)&amp;B2141&amp;VLOOKUP("key_separator", Keys!$B:$C, 2, FALSE)&amp;C2141</f>
        <v>OK|hydrogen|production</v>
      </c>
      <c r="E2141" s="17">
        <v>7354750000000</v>
      </c>
      <c r="F2141" s="17">
        <v>6984760000000</v>
      </c>
      <c r="G2141" s="17">
        <v>6971210000000</v>
      </c>
      <c r="H2141" s="17">
        <v>6980160000000</v>
      </c>
      <c r="I2141" s="17">
        <v>7049010000000</v>
      </c>
      <c r="J2141" s="17">
        <v>7033680000000</v>
      </c>
      <c r="K2141" s="17">
        <v>6953210000000</v>
      </c>
      <c r="L2141" s="17">
        <v>6935060000000</v>
      </c>
      <c r="M2141" s="17">
        <v>6968710000000</v>
      </c>
      <c r="N2141" s="17">
        <v>7112060000000</v>
      </c>
      <c r="O2141" s="17">
        <v>7180040000000</v>
      </c>
      <c r="P2141" s="17">
        <v>7199110000000</v>
      </c>
      <c r="Q2141" s="17">
        <v>7327960000000</v>
      </c>
      <c r="R2141" s="17">
        <v>7394800000000</v>
      </c>
      <c r="S2141" s="17">
        <v>7449490000000</v>
      </c>
      <c r="T2141" s="17">
        <v>7458520000000</v>
      </c>
      <c r="U2141" s="17">
        <v>7504380000000</v>
      </c>
      <c r="V2141" s="17">
        <v>7537790000000</v>
      </c>
      <c r="W2141" s="17">
        <v>7607810000000</v>
      </c>
      <c r="X2141" s="17">
        <v>7760330000000</v>
      </c>
      <c r="Y2141" s="17">
        <v>7863420000000</v>
      </c>
      <c r="Z2141" s="17">
        <v>7918080000000</v>
      </c>
      <c r="AA2141" s="17">
        <v>7997480000000</v>
      </c>
      <c r="AB2141" s="17">
        <v>8049470000000</v>
      </c>
      <c r="AC2141" s="17">
        <v>8089740000000</v>
      </c>
      <c r="AD2141" s="17">
        <v>8136370000000</v>
      </c>
    </row>
    <row r="2142" spans="1:30" x14ac:dyDescent="0.25">
      <c r="A2142" t="s">
        <v>401</v>
      </c>
      <c r="B2142" t="s">
        <v>629</v>
      </c>
      <c r="C2142" t="s">
        <v>608</v>
      </c>
      <c r="D2142" t="str">
        <f>A2142&amp;VLOOKUP("key_separator", Keys!$B:$C, 2, FALSE)&amp;B2142&amp;VLOOKUP("key_separator", Keys!$B:$C, 2, FALSE)&amp;C2142</f>
        <v>OK|hydrogen|imports</v>
      </c>
      <c r="E2142" s="17">
        <v>0</v>
      </c>
      <c r="F2142" s="17">
        <v>0</v>
      </c>
      <c r="G2142" s="17">
        <v>0</v>
      </c>
      <c r="H2142" s="17">
        <v>0</v>
      </c>
      <c r="I2142" s="17">
        <v>0</v>
      </c>
      <c r="J2142" s="17">
        <v>0</v>
      </c>
      <c r="K2142" s="17">
        <v>0</v>
      </c>
      <c r="L2142" s="17">
        <v>0</v>
      </c>
      <c r="M2142" s="17">
        <v>0</v>
      </c>
      <c r="N2142" s="17">
        <v>0</v>
      </c>
      <c r="O2142" s="17">
        <v>0</v>
      </c>
      <c r="P2142" s="17">
        <v>0</v>
      </c>
      <c r="Q2142" s="17">
        <v>0</v>
      </c>
      <c r="R2142" s="17">
        <v>0</v>
      </c>
      <c r="S2142" s="17">
        <v>0</v>
      </c>
      <c r="T2142" s="17">
        <v>0</v>
      </c>
      <c r="U2142" s="17">
        <v>0</v>
      </c>
      <c r="V2142" s="17">
        <v>0</v>
      </c>
      <c r="W2142" s="17">
        <v>0</v>
      </c>
      <c r="X2142" s="17">
        <v>0</v>
      </c>
      <c r="Y2142" s="17">
        <v>0</v>
      </c>
      <c r="Z2142" s="17">
        <v>0</v>
      </c>
      <c r="AA2142" s="17">
        <v>0</v>
      </c>
      <c r="AB2142" s="17">
        <v>0</v>
      </c>
      <c r="AC2142" s="17">
        <v>0</v>
      </c>
      <c r="AD2142" s="17">
        <v>0</v>
      </c>
    </row>
    <row r="2143" spans="1:30" x14ac:dyDescent="0.25">
      <c r="A2143" t="s">
        <v>401</v>
      </c>
      <c r="B2143" t="s">
        <v>629</v>
      </c>
      <c r="C2143" t="s">
        <v>610</v>
      </c>
      <c r="D2143" t="str">
        <f>A2143&amp;VLOOKUP("key_separator", Keys!$B:$C, 2, FALSE)&amp;B2143&amp;VLOOKUP("key_separator", Keys!$B:$C, 2, FALSE)&amp;C2143</f>
        <v>OK|hydrogen|exports</v>
      </c>
      <c r="E2143" s="17">
        <v>2799750000000</v>
      </c>
      <c r="F2143" s="17">
        <v>2429360000000</v>
      </c>
      <c r="G2143" s="17">
        <v>2414600000000</v>
      </c>
      <c r="H2143" s="17">
        <v>2421170000000</v>
      </c>
      <c r="I2143" s="17">
        <v>2485320000000</v>
      </c>
      <c r="J2143" s="17">
        <v>2461800000000</v>
      </c>
      <c r="K2143" s="17">
        <v>2372030000000</v>
      </c>
      <c r="L2143" s="17">
        <v>2343040000000</v>
      </c>
      <c r="M2143" s="17">
        <v>2364050000000</v>
      </c>
      <c r="N2143" s="17">
        <v>2444260000000</v>
      </c>
      <c r="O2143" s="17">
        <v>2522440000000</v>
      </c>
      <c r="P2143" s="17">
        <v>2555510000000</v>
      </c>
      <c r="Q2143" s="17">
        <v>2671260000000</v>
      </c>
      <c r="R2143" s="17">
        <v>2672800000000</v>
      </c>
      <c r="S2143" s="17">
        <v>2755490000000</v>
      </c>
      <c r="T2143" s="17">
        <v>2752520000000</v>
      </c>
      <c r="U2143" s="17">
        <v>2752080000000</v>
      </c>
      <c r="V2143" s="17">
        <v>2786390000000</v>
      </c>
      <c r="W2143" s="17">
        <v>2895310000000</v>
      </c>
      <c r="X2143" s="17">
        <v>3052030000000</v>
      </c>
      <c r="Y2143" s="17">
        <v>3068320000000</v>
      </c>
      <c r="Z2143" s="17">
        <v>3116180000000</v>
      </c>
      <c r="AA2143" s="17">
        <v>3187080000000</v>
      </c>
      <c r="AB2143" s="17">
        <v>3286170000000</v>
      </c>
      <c r="AC2143" s="17">
        <v>3348540000000</v>
      </c>
      <c r="AD2143" s="17">
        <v>3370270000000</v>
      </c>
    </row>
    <row r="2144" spans="1:30" x14ac:dyDescent="0.25">
      <c r="A2144" t="s">
        <v>404</v>
      </c>
      <c r="B2144" t="s">
        <v>6629</v>
      </c>
      <c r="C2144" t="s">
        <v>605</v>
      </c>
      <c r="D2144" t="str">
        <f>A2144&amp;VLOOKUP("key_separator", Keys!$B:$C, 2, FALSE)&amp;B2144&amp;VLOOKUP("key_separator", Keys!$B:$C, 2, FALSE)&amp;C2144</f>
        <v>OR|electricity|production</v>
      </c>
      <c r="E2144" s="17">
        <v>0</v>
      </c>
      <c r="F2144" s="17">
        <v>0</v>
      </c>
      <c r="G2144" s="17">
        <v>0</v>
      </c>
      <c r="H2144" s="17">
        <v>0</v>
      </c>
      <c r="I2144" s="17">
        <v>0</v>
      </c>
      <c r="J2144" s="17">
        <v>0</v>
      </c>
      <c r="K2144" s="17">
        <v>0</v>
      </c>
      <c r="L2144" s="17">
        <v>0</v>
      </c>
      <c r="M2144" s="17">
        <v>0</v>
      </c>
      <c r="N2144" s="17">
        <v>0</v>
      </c>
      <c r="O2144" s="17">
        <v>0</v>
      </c>
      <c r="P2144" s="17">
        <v>0</v>
      </c>
      <c r="Q2144" s="17">
        <v>0</v>
      </c>
      <c r="R2144" s="17">
        <v>0</v>
      </c>
      <c r="S2144" s="17">
        <v>0</v>
      </c>
      <c r="T2144" s="17">
        <v>0</v>
      </c>
      <c r="U2144" s="17">
        <v>0</v>
      </c>
      <c r="V2144" s="17">
        <v>0</v>
      </c>
      <c r="W2144" s="17">
        <v>0</v>
      </c>
      <c r="X2144" s="17">
        <v>0</v>
      </c>
      <c r="Y2144" s="17">
        <v>0</v>
      </c>
      <c r="Z2144" s="17">
        <v>0</v>
      </c>
      <c r="AA2144" s="17">
        <v>0</v>
      </c>
      <c r="AB2144" s="17">
        <v>0</v>
      </c>
      <c r="AC2144" s="17">
        <v>0</v>
      </c>
      <c r="AD2144" s="17">
        <v>0</v>
      </c>
    </row>
    <row r="2145" spans="1:30" x14ac:dyDescent="0.25">
      <c r="A2145" t="s">
        <v>404</v>
      </c>
      <c r="B2145" t="s">
        <v>6629</v>
      </c>
      <c r="C2145" t="s">
        <v>608</v>
      </c>
      <c r="D2145" t="str">
        <f>A2145&amp;VLOOKUP("key_separator", Keys!$B:$C, 2, FALSE)&amp;B2145&amp;VLOOKUP("key_separator", Keys!$B:$C, 2, FALSE)&amp;C2145</f>
        <v>OR|electricity|imports</v>
      </c>
      <c r="E2145" s="17">
        <v>0</v>
      </c>
      <c r="F2145" s="17">
        <v>0</v>
      </c>
      <c r="G2145" s="17">
        <v>0</v>
      </c>
      <c r="H2145" s="17">
        <v>0</v>
      </c>
      <c r="I2145" s="17">
        <v>0</v>
      </c>
      <c r="J2145" s="17">
        <v>0</v>
      </c>
      <c r="K2145" s="17">
        <v>0</v>
      </c>
      <c r="L2145" s="17">
        <v>0</v>
      </c>
      <c r="M2145" s="17">
        <v>0</v>
      </c>
      <c r="N2145" s="17">
        <v>0</v>
      </c>
      <c r="O2145" s="17">
        <v>0</v>
      </c>
      <c r="P2145" s="17">
        <v>0</v>
      </c>
      <c r="Q2145" s="17">
        <v>0</v>
      </c>
      <c r="R2145" s="17">
        <v>0</v>
      </c>
      <c r="S2145" s="17">
        <v>0</v>
      </c>
      <c r="T2145" s="17">
        <v>0</v>
      </c>
      <c r="U2145" s="17">
        <v>0</v>
      </c>
      <c r="V2145" s="17">
        <v>0</v>
      </c>
      <c r="W2145" s="17">
        <v>0</v>
      </c>
      <c r="X2145" s="17">
        <v>0</v>
      </c>
      <c r="Y2145" s="17">
        <v>0</v>
      </c>
      <c r="Z2145" s="17">
        <v>0</v>
      </c>
      <c r="AA2145" s="17">
        <v>0</v>
      </c>
      <c r="AB2145" s="17">
        <v>0</v>
      </c>
      <c r="AC2145" s="17">
        <v>0</v>
      </c>
      <c r="AD2145" s="17">
        <v>0</v>
      </c>
    </row>
    <row r="2146" spans="1:30" x14ac:dyDescent="0.25">
      <c r="A2146" t="s">
        <v>404</v>
      </c>
      <c r="B2146" t="s">
        <v>6629</v>
      </c>
      <c r="C2146" t="s">
        <v>610</v>
      </c>
      <c r="D2146" t="str">
        <f>A2146&amp;VLOOKUP("key_separator", Keys!$B:$C, 2, FALSE)&amp;B2146&amp;VLOOKUP("key_separator", Keys!$B:$C, 2, FALSE)&amp;C2146</f>
        <v>OR|electricity|exports</v>
      </c>
      <c r="E2146" s="17">
        <v>0</v>
      </c>
      <c r="F2146" s="17">
        <v>0</v>
      </c>
      <c r="G2146" s="17">
        <v>0</v>
      </c>
      <c r="H2146" s="17">
        <v>0</v>
      </c>
      <c r="I2146" s="17">
        <v>0</v>
      </c>
      <c r="J2146" s="17">
        <v>0</v>
      </c>
      <c r="K2146" s="17">
        <v>0</v>
      </c>
      <c r="L2146" s="17">
        <v>0</v>
      </c>
      <c r="M2146" s="17">
        <v>0</v>
      </c>
      <c r="N2146" s="17">
        <v>0</v>
      </c>
      <c r="O2146" s="17">
        <v>0</v>
      </c>
      <c r="P2146" s="17">
        <v>0</v>
      </c>
      <c r="Q2146" s="17">
        <v>0</v>
      </c>
      <c r="R2146" s="17">
        <v>0</v>
      </c>
      <c r="S2146" s="17">
        <v>0</v>
      </c>
      <c r="T2146" s="17">
        <v>0</v>
      </c>
      <c r="U2146" s="17">
        <v>0</v>
      </c>
      <c r="V2146" s="17">
        <v>0</v>
      </c>
      <c r="W2146" s="17">
        <v>0</v>
      </c>
      <c r="X2146" s="17">
        <v>0</v>
      </c>
      <c r="Y2146" s="17">
        <v>0</v>
      </c>
      <c r="Z2146" s="17">
        <v>0</v>
      </c>
      <c r="AA2146" s="17">
        <v>0</v>
      </c>
      <c r="AB2146" s="17">
        <v>0</v>
      </c>
      <c r="AC2146" s="17">
        <v>0</v>
      </c>
      <c r="AD2146" s="17">
        <v>0</v>
      </c>
    </row>
    <row r="2147" spans="1:30" x14ac:dyDescent="0.25">
      <c r="A2147" t="s">
        <v>404</v>
      </c>
      <c r="B2147" t="s">
        <v>6610</v>
      </c>
      <c r="C2147" t="s">
        <v>605</v>
      </c>
      <c r="D2147" t="str">
        <f>A2147&amp;VLOOKUP("key_separator", Keys!$B:$C, 2, FALSE)&amp;B2147&amp;VLOOKUP("key_separator", Keys!$B:$C, 2, FALSE)&amp;C2147</f>
        <v>OR|hard coal|production</v>
      </c>
      <c r="E2147" s="17">
        <v>0</v>
      </c>
      <c r="F2147" s="17">
        <v>0</v>
      </c>
      <c r="G2147" s="17">
        <v>0</v>
      </c>
      <c r="H2147" s="17">
        <v>0</v>
      </c>
      <c r="I2147" s="17">
        <v>0</v>
      </c>
      <c r="J2147" s="17">
        <v>0</v>
      </c>
      <c r="K2147" s="17">
        <v>0</v>
      </c>
      <c r="L2147" s="17">
        <v>0</v>
      </c>
      <c r="M2147" s="17">
        <v>0</v>
      </c>
      <c r="N2147" s="17">
        <v>0</v>
      </c>
      <c r="O2147" s="17">
        <v>0</v>
      </c>
      <c r="P2147" s="17">
        <v>0</v>
      </c>
      <c r="Q2147" s="17">
        <v>0</v>
      </c>
      <c r="R2147" s="17">
        <v>0</v>
      </c>
      <c r="S2147" s="17">
        <v>0</v>
      </c>
      <c r="T2147" s="17">
        <v>0</v>
      </c>
      <c r="U2147" s="17">
        <v>0</v>
      </c>
      <c r="V2147" s="17">
        <v>0</v>
      </c>
      <c r="W2147" s="17">
        <v>0</v>
      </c>
      <c r="X2147" s="17">
        <v>0</v>
      </c>
      <c r="Y2147" s="17">
        <v>0</v>
      </c>
      <c r="Z2147" s="17">
        <v>0</v>
      </c>
      <c r="AA2147" s="17">
        <v>0</v>
      </c>
      <c r="AB2147" s="17">
        <v>0</v>
      </c>
      <c r="AC2147" s="17">
        <v>0</v>
      </c>
      <c r="AD2147" s="17">
        <v>0</v>
      </c>
    </row>
    <row r="2148" spans="1:30" x14ac:dyDescent="0.25">
      <c r="A2148" t="s">
        <v>404</v>
      </c>
      <c r="B2148" t="s">
        <v>6610</v>
      </c>
      <c r="C2148" t="s">
        <v>608</v>
      </c>
      <c r="D2148" t="str">
        <f>A2148&amp;VLOOKUP("key_separator", Keys!$B:$C, 2, FALSE)&amp;B2148&amp;VLOOKUP("key_separator", Keys!$B:$C, 2, FALSE)&amp;C2148</f>
        <v>OR|hard coal|imports</v>
      </c>
      <c r="E2148" s="17">
        <v>108000000000</v>
      </c>
      <c r="F2148" s="17">
        <v>108000000000</v>
      </c>
      <c r="G2148" s="17">
        <v>108000000000</v>
      </c>
      <c r="H2148" s="17">
        <v>108000000000</v>
      </c>
      <c r="I2148" s="17">
        <v>108000000000</v>
      </c>
      <c r="J2148" s="17">
        <v>108000000000</v>
      </c>
      <c r="K2148" s="17">
        <v>108000000000</v>
      </c>
      <c r="L2148" s="17">
        <v>108000000000</v>
      </c>
      <c r="M2148" s="17">
        <v>108000000000</v>
      </c>
      <c r="N2148" s="17">
        <v>108000000000</v>
      </c>
      <c r="O2148" s="17">
        <v>108000000000</v>
      </c>
      <c r="P2148" s="17">
        <v>108000000000</v>
      </c>
      <c r="Q2148" s="17">
        <v>108000000000</v>
      </c>
      <c r="R2148" s="17">
        <v>108000000000</v>
      </c>
      <c r="S2148" s="17">
        <v>108000000000</v>
      </c>
      <c r="T2148" s="17">
        <v>108000000000</v>
      </c>
      <c r="U2148" s="17">
        <v>108000000000</v>
      </c>
      <c r="V2148" s="17">
        <v>108000000000</v>
      </c>
      <c r="W2148" s="17">
        <v>108000000000</v>
      </c>
      <c r="X2148" s="17">
        <v>108000000000</v>
      </c>
      <c r="Y2148" s="17">
        <v>108000000000</v>
      </c>
      <c r="Z2148" s="17">
        <v>108000000000</v>
      </c>
      <c r="AA2148" s="17">
        <v>108000000000</v>
      </c>
      <c r="AB2148" s="17">
        <v>108000000000</v>
      </c>
      <c r="AC2148" s="17">
        <v>108000000000</v>
      </c>
      <c r="AD2148" s="17">
        <v>108000000000</v>
      </c>
    </row>
    <row r="2149" spans="1:30" x14ac:dyDescent="0.25">
      <c r="A2149" t="s">
        <v>404</v>
      </c>
      <c r="B2149" t="s">
        <v>6610</v>
      </c>
      <c r="C2149" t="s">
        <v>610</v>
      </c>
      <c r="D2149" t="str">
        <f>A2149&amp;VLOOKUP("key_separator", Keys!$B:$C, 2, FALSE)&amp;B2149&amp;VLOOKUP("key_separator", Keys!$B:$C, 2, FALSE)&amp;C2149</f>
        <v>OR|hard coal|exports</v>
      </c>
      <c r="E2149" s="17">
        <v>0</v>
      </c>
      <c r="F2149" s="17">
        <v>0</v>
      </c>
      <c r="G2149" s="17">
        <v>0</v>
      </c>
      <c r="H2149" s="17">
        <v>0</v>
      </c>
      <c r="I2149" s="17">
        <v>0</v>
      </c>
      <c r="J2149" s="17">
        <v>0</v>
      </c>
      <c r="K2149" s="17">
        <v>0</v>
      </c>
      <c r="L2149" s="17">
        <v>0</v>
      </c>
      <c r="M2149" s="17">
        <v>0</v>
      </c>
      <c r="N2149" s="17">
        <v>0</v>
      </c>
      <c r="O2149" s="17">
        <v>0</v>
      </c>
      <c r="P2149" s="17">
        <v>0</v>
      </c>
      <c r="Q2149" s="17">
        <v>0</v>
      </c>
      <c r="R2149" s="17">
        <v>0</v>
      </c>
      <c r="S2149" s="17">
        <v>0</v>
      </c>
      <c r="T2149" s="17">
        <v>0</v>
      </c>
      <c r="U2149" s="17">
        <v>0</v>
      </c>
      <c r="V2149" s="17">
        <v>0</v>
      </c>
      <c r="W2149" s="17">
        <v>0</v>
      </c>
      <c r="X2149" s="17">
        <v>0</v>
      </c>
      <c r="Y2149" s="17">
        <v>0</v>
      </c>
      <c r="Z2149" s="17">
        <v>0</v>
      </c>
      <c r="AA2149" s="17">
        <v>0</v>
      </c>
      <c r="AB2149" s="17">
        <v>0</v>
      </c>
      <c r="AC2149" s="17">
        <v>0</v>
      </c>
      <c r="AD2149" s="17">
        <v>0</v>
      </c>
    </row>
    <row r="2150" spans="1:30" x14ac:dyDescent="0.25">
      <c r="A2150" t="s">
        <v>404</v>
      </c>
      <c r="B2150" t="s">
        <v>6611</v>
      </c>
      <c r="C2150" t="s">
        <v>605</v>
      </c>
      <c r="D2150" t="str">
        <f>A2150&amp;VLOOKUP("key_separator", Keys!$B:$C, 2, FALSE)&amp;B2150&amp;VLOOKUP("key_separator", Keys!$B:$C, 2, FALSE)&amp;C2150</f>
        <v>OR|natural gas|production</v>
      </c>
      <c r="E2150" s="17">
        <v>87108000000</v>
      </c>
      <c r="F2150" s="17">
        <v>80965400000</v>
      </c>
      <c r="G2150" s="17">
        <v>72394500000</v>
      </c>
      <c r="H2150" s="17">
        <v>68250100000</v>
      </c>
      <c r="I2150" s="17">
        <v>63316800000</v>
      </c>
      <c r="J2150" s="17">
        <v>57366300000</v>
      </c>
      <c r="K2150" s="17">
        <v>54099300000</v>
      </c>
      <c r="L2150" s="17">
        <v>50890700000</v>
      </c>
      <c r="M2150" s="17">
        <v>47930000000</v>
      </c>
      <c r="N2150" s="17">
        <v>47074400000</v>
      </c>
      <c r="O2150" s="17">
        <v>45639000000</v>
      </c>
      <c r="P2150" s="17">
        <v>44302100000</v>
      </c>
      <c r="Q2150" s="17">
        <v>43070900000</v>
      </c>
      <c r="R2150" s="17">
        <v>42002600000</v>
      </c>
      <c r="S2150" s="17">
        <v>40903800000</v>
      </c>
      <c r="T2150" s="17">
        <v>40082200000</v>
      </c>
      <c r="U2150" s="17">
        <v>39046700000</v>
      </c>
      <c r="V2150" s="17">
        <v>37927400000</v>
      </c>
      <c r="W2150" s="17">
        <v>36950200000</v>
      </c>
      <c r="X2150" s="17">
        <v>36185700000</v>
      </c>
      <c r="Y2150" s="17">
        <v>36019200000</v>
      </c>
      <c r="Z2150" s="17">
        <v>35810200000</v>
      </c>
      <c r="AA2150" s="17">
        <v>35285100000</v>
      </c>
      <c r="AB2150" s="17">
        <v>34750300000</v>
      </c>
      <c r="AC2150" s="17">
        <v>34230200000</v>
      </c>
      <c r="AD2150" s="17">
        <v>33795100000</v>
      </c>
    </row>
    <row r="2151" spans="1:30" x14ac:dyDescent="0.25">
      <c r="A2151" t="s">
        <v>404</v>
      </c>
      <c r="B2151" t="s">
        <v>6611</v>
      </c>
      <c r="C2151" t="s">
        <v>608</v>
      </c>
      <c r="D2151" t="str">
        <f>A2151&amp;VLOOKUP("key_separator", Keys!$B:$C, 2, FALSE)&amp;B2151&amp;VLOOKUP("key_separator", Keys!$B:$C, 2, FALSE)&amp;C2151</f>
        <v>OR|natural gas|imports</v>
      </c>
      <c r="E2151" s="17">
        <v>1102560000000000</v>
      </c>
      <c r="F2151" s="17">
        <v>1056500000000000</v>
      </c>
      <c r="G2151" s="17">
        <v>990971000000000</v>
      </c>
      <c r="H2151" s="17">
        <v>961120000000000</v>
      </c>
      <c r="I2151" s="17">
        <v>921253000000000</v>
      </c>
      <c r="J2151" s="17">
        <v>871178000000000</v>
      </c>
      <c r="K2151" s="17">
        <v>843061000000000</v>
      </c>
      <c r="L2151" s="17">
        <v>809931000000000</v>
      </c>
      <c r="M2151" s="17">
        <v>775889000000000</v>
      </c>
      <c r="N2151" s="17">
        <v>762710000000000</v>
      </c>
      <c r="O2151" s="17">
        <v>743811000000000</v>
      </c>
      <c r="P2151" s="17">
        <v>725018000000000</v>
      </c>
      <c r="Q2151" s="17">
        <v>705935000000000</v>
      </c>
      <c r="R2151" s="17">
        <v>692863000000000</v>
      </c>
      <c r="S2151" s="17">
        <v>682123000000000</v>
      </c>
      <c r="T2151" s="17">
        <v>674993000000000</v>
      </c>
      <c r="U2151" s="17">
        <v>666444000000000</v>
      </c>
      <c r="V2151" s="17">
        <v>654524000000000</v>
      </c>
      <c r="W2151" s="17">
        <v>646318000000000</v>
      </c>
      <c r="X2151" s="17">
        <v>640436000000000</v>
      </c>
      <c r="Y2151" s="17">
        <v>641209000000000</v>
      </c>
      <c r="Z2151" s="17">
        <v>642084000000000</v>
      </c>
      <c r="AA2151" s="17">
        <v>640544000000000</v>
      </c>
      <c r="AB2151" s="17">
        <v>639312000000000</v>
      </c>
      <c r="AC2151" s="17">
        <v>640003000000000</v>
      </c>
      <c r="AD2151" s="17">
        <v>635807000000000</v>
      </c>
    </row>
    <row r="2152" spans="1:30" x14ac:dyDescent="0.25">
      <c r="A2152" t="s">
        <v>404</v>
      </c>
      <c r="B2152" t="s">
        <v>6611</v>
      </c>
      <c r="C2152" t="s">
        <v>610</v>
      </c>
      <c r="D2152" t="str">
        <f>A2152&amp;VLOOKUP("key_separator", Keys!$B:$C, 2, FALSE)&amp;B2152&amp;VLOOKUP("key_separator", Keys!$B:$C, 2, FALSE)&amp;C2152</f>
        <v>OR|natural gas|exports</v>
      </c>
      <c r="E2152" s="17">
        <v>784351000000000</v>
      </c>
      <c r="F2152" s="17">
        <v>729041000000000</v>
      </c>
      <c r="G2152" s="17">
        <v>651865000000000</v>
      </c>
      <c r="H2152" s="17">
        <v>614547000000000</v>
      </c>
      <c r="I2152" s="17">
        <v>570126000000000</v>
      </c>
      <c r="J2152" s="17">
        <v>516546000000000</v>
      </c>
      <c r="K2152" s="17">
        <v>487129000000000</v>
      </c>
      <c r="L2152" s="17">
        <v>458237000000000</v>
      </c>
      <c r="M2152" s="17">
        <v>431578000000000</v>
      </c>
      <c r="N2152" s="17">
        <v>423874000000000</v>
      </c>
      <c r="O2152" s="17">
        <v>410949000000000</v>
      </c>
      <c r="P2152" s="17">
        <v>398911000000000</v>
      </c>
      <c r="Q2152" s="17">
        <v>387825000000000</v>
      </c>
      <c r="R2152" s="17">
        <v>378206000000000</v>
      </c>
      <c r="S2152" s="17">
        <v>368312000000000</v>
      </c>
      <c r="T2152" s="17">
        <v>360914000000000</v>
      </c>
      <c r="U2152" s="17">
        <v>351590000000000</v>
      </c>
      <c r="V2152" s="17">
        <v>341511000000000</v>
      </c>
      <c r="W2152" s="17">
        <v>332712000000000</v>
      </c>
      <c r="X2152" s="17">
        <v>325829000000000</v>
      </c>
      <c r="Y2152" s="17">
        <v>324329000000000</v>
      </c>
      <c r="Z2152" s="17">
        <v>322447000000000</v>
      </c>
      <c r="AA2152" s="17">
        <v>317719000000000</v>
      </c>
      <c r="AB2152" s="17">
        <v>312904000000000</v>
      </c>
      <c r="AC2152" s="17">
        <v>308220000000000</v>
      </c>
      <c r="AD2152" s="17">
        <v>304302000000000</v>
      </c>
    </row>
    <row r="2153" spans="1:30" x14ac:dyDescent="0.25">
      <c r="A2153" t="s">
        <v>404</v>
      </c>
      <c r="B2153" t="s">
        <v>626</v>
      </c>
      <c r="C2153" t="s">
        <v>605</v>
      </c>
      <c r="D2153" t="str">
        <f>A2153&amp;VLOOKUP("key_separator", Keys!$B:$C, 2, FALSE)&amp;B2153&amp;VLOOKUP("key_separator", Keys!$B:$C, 2, FALSE)&amp;C2153</f>
        <v>OR|nuclear|production</v>
      </c>
      <c r="E2153" s="17">
        <v>0</v>
      </c>
      <c r="F2153" s="17">
        <v>0</v>
      </c>
      <c r="G2153" s="17">
        <v>0</v>
      </c>
      <c r="H2153" s="17">
        <v>0</v>
      </c>
      <c r="I2153" s="17">
        <v>0</v>
      </c>
      <c r="J2153" s="17">
        <v>0</v>
      </c>
      <c r="K2153" s="17">
        <v>0</v>
      </c>
      <c r="L2153" s="17">
        <v>0</v>
      </c>
      <c r="M2153" s="17">
        <v>0</v>
      </c>
      <c r="N2153" s="17">
        <v>0</v>
      </c>
      <c r="O2153" s="17">
        <v>0</v>
      </c>
      <c r="P2153" s="17">
        <v>0</v>
      </c>
      <c r="Q2153" s="17">
        <v>0</v>
      </c>
      <c r="R2153" s="17">
        <v>0</v>
      </c>
      <c r="S2153" s="17">
        <v>0</v>
      </c>
      <c r="T2153" s="17">
        <v>0</v>
      </c>
      <c r="U2153" s="17">
        <v>0</v>
      </c>
      <c r="V2153" s="17">
        <v>0</v>
      </c>
      <c r="W2153" s="17">
        <v>0</v>
      </c>
      <c r="X2153" s="17">
        <v>0</v>
      </c>
      <c r="Y2153" s="17">
        <v>0</v>
      </c>
      <c r="Z2153" s="17">
        <v>0</v>
      </c>
      <c r="AA2153" s="17">
        <v>0</v>
      </c>
      <c r="AB2153" s="17">
        <v>0</v>
      </c>
      <c r="AC2153" s="17">
        <v>0</v>
      </c>
      <c r="AD2153" s="17">
        <v>0</v>
      </c>
    </row>
    <row r="2154" spans="1:30" x14ac:dyDescent="0.25">
      <c r="A2154" t="s">
        <v>404</v>
      </c>
      <c r="B2154" t="s">
        <v>626</v>
      </c>
      <c r="C2154" t="s">
        <v>608</v>
      </c>
      <c r="D2154" t="str">
        <f>A2154&amp;VLOOKUP("key_separator", Keys!$B:$C, 2, FALSE)&amp;B2154&amp;VLOOKUP("key_separator", Keys!$B:$C, 2, FALSE)&amp;C2154</f>
        <v>OR|nuclear|imports</v>
      </c>
      <c r="E2154" s="17">
        <v>0</v>
      </c>
      <c r="F2154" s="17">
        <v>0</v>
      </c>
      <c r="G2154" s="17">
        <v>0</v>
      </c>
      <c r="H2154" s="17">
        <v>0</v>
      </c>
      <c r="I2154" s="17">
        <v>0</v>
      </c>
      <c r="J2154" s="17">
        <v>0</v>
      </c>
      <c r="K2154" s="17">
        <v>0</v>
      </c>
      <c r="L2154" s="17">
        <v>0</v>
      </c>
      <c r="M2154" s="17">
        <v>0</v>
      </c>
      <c r="N2154" s="17">
        <v>0</v>
      </c>
      <c r="O2154" s="17">
        <v>0</v>
      </c>
      <c r="P2154" s="17">
        <v>0</v>
      </c>
      <c r="Q2154" s="17">
        <v>0</v>
      </c>
      <c r="R2154" s="17">
        <v>0</v>
      </c>
      <c r="S2154" s="17">
        <v>0</v>
      </c>
      <c r="T2154" s="17">
        <v>0</v>
      </c>
      <c r="U2154" s="17">
        <v>0</v>
      </c>
      <c r="V2154" s="17">
        <v>0</v>
      </c>
      <c r="W2154" s="17">
        <v>0</v>
      </c>
      <c r="X2154" s="17">
        <v>0</v>
      </c>
      <c r="Y2154" s="17">
        <v>0</v>
      </c>
      <c r="Z2154" s="17">
        <v>0</v>
      </c>
      <c r="AA2154" s="17">
        <v>0</v>
      </c>
      <c r="AB2154" s="17">
        <v>0</v>
      </c>
      <c r="AC2154" s="17">
        <v>0</v>
      </c>
      <c r="AD2154" s="17">
        <v>0</v>
      </c>
    </row>
    <row r="2155" spans="1:30" x14ac:dyDescent="0.25">
      <c r="A2155" t="s">
        <v>404</v>
      </c>
      <c r="B2155" t="s">
        <v>626</v>
      </c>
      <c r="C2155" t="s">
        <v>610</v>
      </c>
      <c r="D2155" t="str">
        <f>A2155&amp;VLOOKUP("key_separator", Keys!$B:$C, 2, FALSE)&amp;B2155&amp;VLOOKUP("key_separator", Keys!$B:$C, 2, FALSE)&amp;C2155</f>
        <v>OR|nuclear|exports</v>
      </c>
      <c r="E2155" s="17">
        <v>0</v>
      </c>
      <c r="F2155" s="17">
        <v>0</v>
      </c>
      <c r="G2155" s="17">
        <v>0</v>
      </c>
      <c r="H2155" s="17">
        <v>0</v>
      </c>
      <c r="I2155" s="17">
        <v>0</v>
      </c>
      <c r="J2155" s="17">
        <v>0</v>
      </c>
      <c r="K2155" s="17">
        <v>0</v>
      </c>
      <c r="L2155" s="17">
        <v>0</v>
      </c>
      <c r="M2155" s="17">
        <v>0</v>
      </c>
      <c r="N2155" s="17">
        <v>0</v>
      </c>
      <c r="O2155" s="17">
        <v>0</v>
      </c>
      <c r="P2155" s="17">
        <v>0</v>
      </c>
      <c r="Q2155" s="17">
        <v>0</v>
      </c>
      <c r="R2155" s="17">
        <v>0</v>
      </c>
      <c r="S2155" s="17">
        <v>0</v>
      </c>
      <c r="T2155" s="17">
        <v>0</v>
      </c>
      <c r="U2155" s="17">
        <v>0</v>
      </c>
      <c r="V2155" s="17">
        <v>0</v>
      </c>
      <c r="W2155" s="17">
        <v>0</v>
      </c>
      <c r="X2155" s="17">
        <v>0</v>
      </c>
      <c r="Y2155" s="17">
        <v>0</v>
      </c>
      <c r="Z2155" s="17">
        <v>0</v>
      </c>
      <c r="AA2155" s="17">
        <v>0</v>
      </c>
      <c r="AB2155" s="17">
        <v>0</v>
      </c>
      <c r="AC2155" s="17">
        <v>0</v>
      </c>
      <c r="AD2155" s="17">
        <v>0</v>
      </c>
    </row>
    <row r="2156" spans="1:30" x14ac:dyDescent="0.25">
      <c r="A2156" t="s">
        <v>404</v>
      </c>
      <c r="B2156" t="s">
        <v>6630</v>
      </c>
      <c r="C2156" t="s">
        <v>605</v>
      </c>
      <c r="D2156" t="str">
        <f>A2156&amp;VLOOKUP("key_separator", Keys!$B:$C, 2, FALSE)&amp;B2156&amp;VLOOKUP("key_separator", Keys!$B:$C, 2, FALSE)&amp;C2156</f>
        <v>OR|hydro|production</v>
      </c>
      <c r="E2156" s="17">
        <v>0</v>
      </c>
      <c r="F2156" s="17">
        <v>0</v>
      </c>
      <c r="G2156" s="17">
        <v>0</v>
      </c>
      <c r="H2156" s="17">
        <v>0</v>
      </c>
      <c r="I2156" s="17">
        <v>0</v>
      </c>
      <c r="J2156" s="17">
        <v>0</v>
      </c>
      <c r="K2156" s="17">
        <v>0</v>
      </c>
      <c r="L2156" s="17">
        <v>0</v>
      </c>
      <c r="M2156" s="17">
        <v>0</v>
      </c>
      <c r="N2156" s="17">
        <v>0</v>
      </c>
      <c r="O2156" s="17">
        <v>0</v>
      </c>
      <c r="P2156" s="17">
        <v>0</v>
      </c>
      <c r="Q2156" s="17">
        <v>0</v>
      </c>
      <c r="R2156" s="17">
        <v>0</v>
      </c>
      <c r="S2156" s="17">
        <v>0</v>
      </c>
      <c r="T2156" s="17">
        <v>0</v>
      </c>
      <c r="U2156" s="17">
        <v>0</v>
      </c>
      <c r="V2156" s="17">
        <v>0</v>
      </c>
      <c r="W2156" s="17">
        <v>0</v>
      </c>
      <c r="X2156" s="17">
        <v>0</v>
      </c>
      <c r="Y2156" s="17">
        <v>0</v>
      </c>
      <c r="Z2156" s="17">
        <v>0</v>
      </c>
      <c r="AA2156" s="17">
        <v>0</v>
      </c>
      <c r="AB2156" s="17">
        <v>0</v>
      </c>
      <c r="AC2156" s="17">
        <v>0</v>
      </c>
      <c r="AD2156" s="17">
        <v>0</v>
      </c>
    </row>
    <row r="2157" spans="1:30" x14ac:dyDescent="0.25">
      <c r="A2157" t="s">
        <v>404</v>
      </c>
      <c r="B2157" t="s">
        <v>6630</v>
      </c>
      <c r="C2157" t="s">
        <v>608</v>
      </c>
      <c r="D2157" t="str">
        <f>A2157&amp;VLOOKUP("key_separator", Keys!$B:$C, 2, FALSE)&amp;B2157&amp;VLOOKUP("key_separator", Keys!$B:$C, 2, FALSE)&amp;C2157</f>
        <v>OR|hydro|imports</v>
      </c>
      <c r="E2157" s="17">
        <v>0</v>
      </c>
      <c r="F2157" s="17">
        <v>0</v>
      </c>
      <c r="G2157" s="17">
        <v>0</v>
      </c>
      <c r="H2157" s="17">
        <v>0</v>
      </c>
      <c r="I2157" s="17">
        <v>0</v>
      </c>
      <c r="J2157" s="17">
        <v>0</v>
      </c>
      <c r="K2157" s="17">
        <v>0</v>
      </c>
      <c r="L2157" s="17">
        <v>0</v>
      </c>
      <c r="M2157" s="17">
        <v>0</v>
      </c>
      <c r="N2157" s="17">
        <v>0</v>
      </c>
      <c r="O2157" s="17">
        <v>0</v>
      </c>
      <c r="P2157" s="17">
        <v>0</v>
      </c>
      <c r="Q2157" s="17">
        <v>0</v>
      </c>
      <c r="R2157" s="17">
        <v>0</v>
      </c>
      <c r="S2157" s="17">
        <v>0</v>
      </c>
      <c r="T2157" s="17">
        <v>0</v>
      </c>
      <c r="U2157" s="17">
        <v>0</v>
      </c>
      <c r="V2157" s="17">
        <v>0</v>
      </c>
      <c r="W2157" s="17">
        <v>0</v>
      </c>
      <c r="X2157" s="17">
        <v>0</v>
      </c>
      <c r="Y2157" s="17">
        <v>0</v>
      </c>
      <c r="Z2157" s="17">
        <v>0</v>
      </c>
      <c r="AA2157" s="17">
        <v>0</v>
      </c>
      <c r="AB2157" s="17">
        <v>0</v>
      </c>
      <c r="AC2157" s="17">
        <v>0</v>
      </c>
      <c r="AD2157" s="17">
        <v>0</v>
      </c>
    </row>
    <row r="2158" spans="1:30" x14ac:dyDescent="0.25">
      <c r="A2158" t="s">
        <v>404</v>
      </c>
      <c r="B2158" t="s">
        <v>6630</v>
      </c>
      <c r="C2158" t="s">
        <v>610</v>
      </c>
      <c r="D2158" t="str">
        <f>A2158&amp;VLOOKUP("key_separator", Keys!$B:$C, 2, FALSE)&amp;B2158&amp;VLOOKUP("key_separator", Keys!$B:$C, 2, FALSE)&amp;C2158</f>
        <v>OR|hydro|exports</v>
      </c>
      <c r="E2158" s="17">
        <v>0</v>
      </c>
      <c r="F2158" s="17">
        <v>0</v>
      </c>
      <c r="G2158" s="17">
        <v>0</v>
      </c>
      <c r="H2158" s="17">
        <v>0</v>
      </c>
      <c r="I2158" s="17">
        <v>0</v>
      </c>
      <c r="J2158" s="17">
        <v>0</v>
      </c>
      <c r="K2158" s="17">
        <v>0</v>
      </c>
      <c r="L2158" s="17">
        <v>0</v>
      </c>
      <c r="M2158" s="17">
        <v>0</v>
      </c>
      <c r="N2158" s="17">
        <v>0</v>
      </c>
      <c r="O2158" s="17">
        <v>0</v>
      </c>
      <c r="P2158" s="17">
        <v>0</v>
      </c>
      <c r="Q2158" s="17">
        <v>0</v>
      </c>
      <c r="R2158" s="17">
        <v>0</v>
      </c>
      <c r="S2158" s="17">
        <v>0</v>
      </c>
      <c r="T2158" s="17">
        <v>0</v>
      </c>
      <c r="U2158" s="17">
        <v>0</v>
      </c>
      <c r="V2158" s="17">
        <v>0</v>
      </c>
      <c r="W2158" s="17">
        <v>0</v>
      </c>
      <c r="X2158" s="17">
        <v>0</v>
      </c>
      <c r="Y2158" s="17">
        <v>0</v>
      </c>
      <c r="Z2158" s="17">
        <v>0</v>
      </c>
      <c r="AA2158" s="17">
        <v>0</v>
      </c>
      <c r="AB2158" s="17">
        <v>0</v>
      </c>
      <c r="AC2158" s="17">
        <v>0</v>
      </c>
      <c r="AD2158" s="17">
        <v>0</v>
      </c>
    </row>
    <row r="2159" spans="1:30" x14ac:dyDescent="0.25">
      <c r="A2159" t="s">
        <v>404</v>
      </c>
      <c r="B2159" t="s">
        <v>6631</v>
      </c>
      <c r="C2159" t="s">
        <v>605</v>
      </c>
      <c r="D2159" t="str">
        <f>A2159&amp;VLOOKUP("key_separator", Keys!$B:$C, 2, FALSE)&amp;B2159&amp;VLOOKUP("key_separator", Keys!$B:$C, 2, FALSE)&amp;C2159</f>
        <v>OR|wind|production</v>
      </c>
      <c r="E2159" s="17">
        <v>0</v>
      </c>
      <c r="F2159" s="17">
        <v>0</v>
      </c>
      <c r="G2159" s="17">
        <v>0</v>
      </c>
      <c r="H2159" s="17">
        <v>0</v>
      </c>
      <c r="I2159" s="17">
        <v>0</v>
      </c>
      <c r="J2159" s="17">
        <v>0</v>
      </c>
      <c r="K2159" s="17">
        <v>0</v>
      </c>
      <c r="L2159" s="17">
        <v>0</v>
      </c>
      <c r="M2159" s="17">
        <v>0</v>
      </c>
      <c r="N2159" s="17">
        <v>0</v>
      </c>
      <c r="O2159" s="17">
        <v>0</v>
      </c>
      <c r="P2159" s="17">
        <v>0</v>
      </c>
      <c r="Q2159" s="17">
        <v>0</v>
      </c>
      <c r="R2159" s="17">
        <v>0</v>
      </c>
      <c r="S2159" s="17">
        <v>0</v>
      </c>
      <c r="T2159" s="17">
        <v>0</v>
      </c>
      <c r="U2159" s="17">
        <v>0</v>
      </c>
      <c r="V2159" s="17">
        <v>0</v>
      </c>
      <c r="W2159" s="17">
        <v>0</v>
      </c>
      <c r="X2159" s="17">
        <v>0</v>
      </c>
      <c r="Y2159" s="17">
        <v>0</v>
      </c>
      <c r="Z2159" s="17">
        <v>0</v>
      </c>
      <c r="AA2159" s="17">
        <v>0</v>
      </c>
      <c r="AB2159" s="17">
        <v>0</v>
      </c>
      <c r="AC2159" s="17">
        <v>0</v>
      </c>
      <c r="AD2159" s="17">
        <v>0</v>
      </c>
    </row>
    <row r="2160" spans="1:30" x14ac:dyDescent="0.25">
      <c r="A2160" t="s">
        <v>404</v>
      </c>
      <c r="B2160" t="s">
        <v>6631</v>
      </c>
      <c r="C2160" t="s">
        <v>608</v>
      </c>
      <c r="D2160" t="str">
        <f>A2160&amp;VLOOKUP("key_separator", Keys!$B:$C, 2, FALSE)&amp;B2160&amp;VLOOKUP("key_separator", Keys!$B:$C, 2, FALSE)&amp;C2160</f>
        <v>OR|wind|imports</v>
      </c>
      <c r="E2160" s="17">
        <v>0</v>
      </c>
      <c r="F2160" s="17">
        <v>0</v>
      </c>
      <c r="G2160" s="17">
        <v>0</v>
      </c>
      <c r="H2160" s="17">
        <v>0</v>
      </c>
      <c r="I2160" s="17">
        <v>0</v>
      </c>
      <c r="J2160" s="17">
        <v>0</v>
      </c>
      <c r="K2160" s="17">
        <v>0</v>
      </c>
      <c r="L2160" s="17">
        <v>0</v>
      </c>
      <c r="M2160" s="17">
        <v>0</v>
      </c>
      <c r="N2160" s="17">
        <v>0</v>
      </c>
      <c r="O2160" s="17">
        <v>0</v>
      </c>
      <c r="P2160" s="17">
        <v>0</v>
      </c>
      <c r="Q2160" s="17">
        <v>0</v>
      </c>
      <c r="R2160" s="17">
        <v>0</v>
      </c>
      <c r="S2160" s="17">
        <v>0</v>
      </c>
      <c r="T2160" s="17">
        <v>0</v>
      </c>
      <c r="U2160" s="17">
        <v>0</v>
      </c>
      <c r="V2160" s="17">
        <v>0</v>
      </c>
      <c r="W2160" s="17">
        <v>0</v>
      </c>
      <c r="X2160" s="17">
        <v>0</v>
      </c>
      <c r="Y2160" s="17">
        <v>0</v>
      </c>
      <c r="Z2160" s="17">
        <v>0</v>
      </c>
      <c r="AA2160" s="17">
        <v>0</v>
      </c>
      <c r="AB2160" s="17">
        <v>0</v>
      </c>
      <c r="AC2160" s="17">
        <v>0</v>
      </c>
      <c r="AD2160" s="17">
        <v>0</v>
      </c>
    </row>
    <row r="2161" spans="1:30" x14ac:dyDescent="0.25">
      <c r="A2161" t="s">
        <v>404</v>
      </c>
      <c r="B2161" t="s">
        <v>6631</v>
      </c>
      <c r="C2161" t="s">
        <v>610</v>
      </c>
      <c r="D2161" t="str">
        <f>A2161&amp;VLOOKUP("key_separator", Keys!$B:$C, 2, FALSE)&amp;B2161&amp;VLOOKUP("key_separator", Keys!$B:$C, 2, FALSE)&amp;C2161</f>
        <v>OR|wind|exports</v>
      </c>
      <c r="E2161" s="17">
        <v>0</v>
      </c>
      <c r="F2161" s="17">
        <v>0</v>
      </c>
      <c r="G2161" s="17">
        <v>0</v>
      </c>
      <c r="H2161" s="17">
        <v>0</v>
      </c>
      <c r="I2161" s="17">
        <v>0</v>
      </c>
      <c r="J2161" s="17">
        <v>0</v>
      </c>
      <c r="K2161" s="17">
        <v>0</v>
      </c>
      <c r="L2161" s="17">
        <v>0</v>
      </c>
      <c r="M2161" s="17">
        <v>0</v>
      </c>
      <c r="N2161" s="17">
        <v>0</v>
      </c>
      <c r="O2161" s="17">
        <v>0</v>
      </c>
      <c r="P2161" s="17">
        <v>0</v>
      </c>
      <c r="Q2161" s="17">
        <v>0</v>
      </c>
      <c r="R2161" s="17">
        <v>0</v>
      </c>
      <c r="S2161" s="17">
        <v>0</v>
      </c>
      <c r="T2161" s="17">
        <v>0</v>
      </c>
      <c r="U2161" s="17">
        <v>0</v>
      </c>
      <c r="V2161" s="17">
        <v>0</v>
      </c>
      <c r="W2161" s="17">
        <v>0</v>
      </c>
      <c r="X2161" s="17">
        <v>0</v>
      </c>
      <c r="Y2161" s="17">
        <v>0</v>
      </c>
      <c r="Z2161" s="17">
        <v>0</v>
      </c>
      <c r="AA2161" s="17">
        <v>0</v>
      </c>
      <c r="AB2161" s="17">
        <v>0</v>
      </c>
      <c r="AC2161" s="17">
        <v>0</v>
      </c>
      <c r="AD2161" s="17">
        <v>0</v>
      </c>
    </row>
    <row r="2162" spans="1:30" x14ac:dyDescent="0.25">
      <c r="A2162" t="s">
        <v>404</v>
      </c>
      <c r="B2162" t="s">
        <v>6632</v>
      </c>
      <c r="C2162" t="s">
        <v>605</v>
      </c>
      <c r="D2162" t="str">
        <f>A2162&amp;VLOOKUP("key_separator", Keys!$B:$C, 2, FALSE)&amp;B2162&amp;VLOOKUP("key_separator", Keys!$B:$C, 2, FALSE)&amp;C2162</f>
        <v>OR|solar|production</v>
      </c>
      <c r="E2162" s="17">
        <v>0</v>
      </c>
      <c r="F2162" s="17">
        <v>0</v>
      </c>
      <c r="G2162" s="17">
        <v>0</v>
      </c>
      <c r="H2162" s="17">
        <v>0</v>
      </c>
      <c r="I2162" s="17">
        <v>0</v>
      </c>
      <c r="J2162" s="17">
        <v>0</v>
      </c>
      <c r="K2162" s="17">
        <v>0</v>
      </c>
      <c r="L2162" s="17">
        <v>0</v>
      </c>
      <c r="M2162" s="17">
        <v>0</v>
      </c>
      <c r="N2162" s="17">
        <v>0</v>
      </c>
      <c r="O2162" s="17">
        <v>0</v>
      </c>
      <c r="P2162" s="17">
        <v>0</v>
      </c>
      <c r="Q2162" s="17">
        <v>0</v>
      </c>
      <c r="R2162" s="17">
        <v>0</v>
      </c>
      <c r="S2162" s="17">
        <v>0</v>
      </c>
      <c r="T2162" s="17">
        <v>0</v>
      </c>
      <c r="U2162" s="17">
        <v>0</v>
      </c>
      <c r="V2162" s="17">
        <v>0</v>
      </c>
      <c r="W2162" s="17">
        <v>0</v>
      </c>
      <c r="X2162" s="17">
        <v>0</v>
      </c>
      <c r="Y2162" s="17">
        <v>0</v>
      </c>
      <c r="Z2162" s="17">
        <v>0</v>
      </c>
      <c r="AA2162" s="17">
        <v>0</v>
      </c>
      <c r="AB2162" s="17">
        <v>0</v>
      </c>
      <c r="AC2162" s="17">
        <v>0</v>
      </c>
      <c r="AD2162" s="17">
        <v>0</v>
      </c>
    </row>
    <row r="2163" spans="1:30" x14ac:dyDescent="0.25">
      <c r="A2163" t="s">
        <v>404</v>
      </c>
      <c r="B2163" t="s">
        <v>6632</v>
      </c>
      <c r="C2163" t="s">
        <v>608</v>
      </c>
      <c r="D2163" t="str">
        <f>A2163&amp;VLOOKUP("key_separator", Keys!$B:$C, 2, FALSE)&amp;B2163&amp;VLOOKUP("key_separator", Keys!$B:$C, 2, FALSE)&amp;C2163</f>
        <v>OR|solar|imports</v>
      </c>
      <c r="E2163" s="17">
        <v>0</v>
      </c>
      <c r="F2163" s="17">
        <v>0</v>
      </c>
      <c r="G2163" s="17">
        <v>0</v>
      </c>
      <c r="H2163" s="17">
        <v>0</v>
      </c>
      <c r="I2163" s="17">
        <v>0</v>
      </c>
      <c r="J2163" s="17">
        <v>0</v>
      </c>
      <c r="K2163" s="17">
        <v>0</v>
      </c>
      <c r="L2163" s="17">
        <v>0</v>
      </c>
      <c r="M2163" s="17">
        <v>0</v>
      </c>
      <c r="N2163" s="17">
        <v>0</v>
      </c>
      <c r="O2163" s="17">
        <v>0</v>
      </c>
      <c r="P2163" s="17">
        <v>0</v>
      </c>
      <c r="Q2163" s="17">
        <v>0</v>
      </c>
      <c r="R2163" s="17">
        <v>0</v>
      </c>
      <c r="S2163" s="17">
        <v>0</v>
      </c>
      <c r="T2163" s="17">
        <v>0</v>
      </c>
      <c r="U2163" s="17">
        <v>0</v>
      </c>
      <c r="V2163" s="17">
        <v>0</v>
      </c>
      <c r="W2163" s="17">
        <v>0</v>
      </c>
      <c r="X2163" s="17">
        <v>0</v>
      </c>
      <c r="Y2163" s="17">
        <v>0</v>
      </c>
      <c r="Z2163" s="17">
        <v>0</v>
      </c>
      <c r="AA2163" s="17">
        <v>0</v>
      </c>
      <c r="AB2163" s="17">
        <v>0</v>
      </c>
      <c r="AC2163" s="17">
        <v>0</v>
      </c>
      <c r="AD2163" s="17">
        <v>0</v>
      </c>
    </row>
    <row r="2164" spans="1:30" x14ac:dyDescent="0.25">
      <c r="A2164" t="s">
        <v>404</v>
      </c>
      <c r="B2164" t="s">
        <v>6632</v>
      </c>
      <c r="C2164" t="s">
        <v>610</v>
      </c>
      <c r="D2164" t="str">
        <f>A2164&amp;VLOOKUP("key_separator", Keys!$B:$C, 2, FALSE)&amp;B2164&amp;VLOOKUP("key_separator", Keys!$B:$C, 2, FALSE)&amp;C2164</f>
        <v>OR|solar|exports</v>
      </c>
      <c r="E2164" s="17">
        <v>0</v>
      </c>
      <c r="F2164" s="17">
        <v>0</v>
      </c>
      <c r="G2164" s="17">
        <v>0</v>
      </c>
      <c r="H2164" s="17">
        <v>0</v>
      </c>
      <c r="I2164" s="17">
        <v>0</v>
      </c>
      <c r="J2164" s="17">
        <v>0</v>
      </c>
      <c r="K2164" s="17">
        <v>0</v>
      </c>
      <c r="L2164" s="17">
        <v>0</v>
      </c>
      <c r="M2164" s="17">
        <v>0</v>
      </c>
      <c r="N2164" s="17">
        <v>0</v>
      </c>
      <c r="O2164" s="17">
        <v>0</v>
      </c>
      <c r="P2164" s="17">
        <v>0</v>
      </c>
      <c r="Q2164" s="17">
        <v>0</v>
      </c>
      <c r="R2164" s="17">
        <v>0</v>
      </c>
      <c r="S2164" s="17">
        <v>0</v>
      </c>
      <c r="T2164" s="17">
        <v>0</v>
      </c>
      <c r="U2164" s="17">
        <v>0</v>
      </c>
      <c r="V2164" s="17">
        <v>0</v>
      </c>
      <c r="W2164" s="17">
        <v>0</v>
      </c>
      <c r="X2164" s="17">
        <v>0</v>
      </c>
      <c r="Y2164" s="17">
        <v>0</v>
      </c>
      <c r="Z2164" s="17">
        <v>0</v>
      </c>
      <c r="AA2164" s="17">
        <v>0</v>
      </c>
      <c r="AB2164" s="17">
        <v>0</v>
      </c>
      <c r="AC2164" s="17">
        <v>0</v>
      </c>
      <c r="AD2164" s="17">
        <v>0</v>
      </c>
    </row>
    <row r="2165" spans="1:30" x14ac:dyDescent="0.25">
      <c r="A2165" t="s">
        <v>404</v>
      </c>
      <c r="B2165" t="s">
        <v>6615</v>
      </c>
      <c r="C2165" t="s">
        <v>605</v>
      </c>
      <c r="D2165" t="str">
        <f>A2165&amp;VLOOKUP("key_separator", Keys!$B:$C, 2, FALSE)&amp;B2165&amp;VLOOKUP("key_separator", Keys!$B:$C, 2, FALSE)&amp;C2165</f>
        <v>OR|biomass|production</v>
      </c>
      <c r="E2165" s="17">
        <v>3045440000000</v>
      </c>
      <c r="F2165" s="17">
        <v>3045440000000</v>
      </c>
      <c r="G2165" s="17">
        <v>3045440000000</v>
      </c>
      <c r="H2165" s="17">
        <v>3045440000000</v>
      </c>
      <c r="I2165" s="17">
        <v>3045440000000</v>
      </c>
      <c r="J2165" s="17">
        <v>3045440000000</v>
      </c>
      <c r="K2165" s="17">
        <v>3045440000000</v>
      </c>
      <c r="L2165" s="17">
        <v>3045440000000</v>
      </c>
      <c r="M2165" s="17">
        <v>3045440000000</v>
      </c>
      <c r="N2165" s="17">
        <v>3045440000000</v>
      </c>
      <c r="O2165" s="17">
        <v>3045440000000</v>
      </c>
      <c r="P2165" s="17">
        <v>3045440000000</v>
      </c>
      <c r="Q2165" s="17">
        <v>3045440000000</v>
      </c>
      <c r="R2165" s="17">
        <v>3045440000000</v>
      </c>
      <c r="S2165" s="17">
        <v>3045440000000</v>
      </c>
      <c r="T2165" s="17">
        <v>3045440000000</v>
      </c>
      <c r="U2165" s="17">
        <v>3045440000000</v>
      </c>
      <c r="V2165" s="17">
        <v>3045440000000</v>
      </c>
      <c r="W2165" s="17">
        <v>3045440000000</v>
      </c>
      <c r="X2165" s="17">
        <v>3045440000000</v>
      </c>
      <c r="Y2165" s="17">
        <v>3045440000000</v>
      </c>
      <c r="Z2165" s="17">
        <v>3045440000000</v>
      </c>
      <c r="AA2165" s="17">
        <v>3045440000000</v>
      </c>
      <c r="AB2165" s="17">
        <v>3045440000000</v>
      </c>
      <c r="AC2165" s="17">
        <v>3045440000000</v>
      </c>
      <c r="AD2165" s="17">
        <v>3045440000000</v>
      </c>
    </row>
    <row r="2166" spans="1:30" x14ac:dyDescent="0.25">
      <c r="A2166" t="s">
        <v>404</v>
      </c>
      <c r="B2166" t="s">
        <v>6615</v>
      </c>
      <c r="C2166" t="s">
        <v>608</v>
      </c>
      <c r="D2166" t="str">
        <f>A2166&amp;VLOOKUP("key_separator", Keys!$B:$C, 2, FALSE)&amp;B2166&amp;VLOOKUP("key_separator", Keys!$B:$C, 2, FALSE)&amp;C2166</f>
        <v>OR|biomass|imports</v>
      </c>
      <c r="E2166" s="17">
        <v>60102000000000</v>
      </c>
      <c r="F2166" s="17">
        <v>56806300000000</v>
      </c>
      <c r="G2166" s="17">
        <v>53736900000000</v>
      </c>
      <c r="H2166" s="17">
        <v>54144800000000</v>
      </c>
      <c r="I2166" s="17">
        <v>55731400000000</v>
      </c>
      <c r="J2166" s="17">
        <v>55165600000000</v>
      </c>
      <c r="K2166" s="17">
        <v>53292800000000</v>
      </c>
      <c r="L2166" s="17">
        <v>52560800000000</v>
      </c>
      <c r="M2166" s="17">
        <v>52826100000000</v>
      </c>
      <c r="N2166" s="17">
        <v>53768100000000</v>
      </c>
      <c r="O2166" s="17">
        <v>54528300000000</v>
      </c>
      <c r="P2166" s="17">
        <v>55434600000000</v>
      </c>
      <c r="Q2166" s="17">
        <v>56257400000000</v>
      </c>
      <c r="R2166" s="17">
        <v>57463500000000</v>
      </c>
      <c r="S2166" s="17">
        <v>58357000000000</v>
      </c>
      <c r="T2166" s="17">
        <v>58876000000000</v>
      </c>
      <c r="U2166" s="17">
        <v>58195300000000</v>
      </c>
      <c r="V2166" s="17">
        <v>58083000000000</v>
      </c>
      <c r="W2166" s="17">
        <v>57553400000000</v>
      </c>
      <c r="X2166" s="17">
        <v>57435400000000</v>
      </c>
      <c r="Y2166" s="17">
        <v>58336000000000</v>
      </c>
      <c r="Z2166" s="17">
        <v>59263000000000</v>
      </c>
      <c r="AA2166" s="17">
        <v>60400900000000</v>
      </c>
      <c r="AB2166" s="17">
        <v>61455200000000</v>
      </c>
      <c r="AC2166" s="17">
        <v>62958500000000</v>
      </c>
      <c r="AD2166" s="17">
        <v>64352500000000</v>
      </c>
    </row>
    <row r="2167" spans="1:30" x14ac:dyDescent="0.25">
      <c r="A2167" t="s">
        <v>404</v>
      </c>
      <c r="B2167" t="s">
        <v>6615</v>
      </c>
      <c r="C2167" t="s">
        <v>610</v>
      </c>
      <c r="D2167" t="str">
        <f>A2167&amp;VLOOKUP("key_separator", Keys!$B:$C, 2, FALSE)&amp;B2167&amp;VLOOKUP("key_separator", Keys!$B:$C, 2, FALSE)&amp;C2167</f>
        <v>OR|biomass|exports</v>
      </c>
      <c r="E2167" s="17">
        <v>0</v>
      </c>
      <c r="F2167" s="17">
        <v>0</v>
      </c>
      <c r="G2167" s="17">
        <v>0</v>
      </c>
      <c r="H2167" s="17">
        <v>0</v>
      </c>
      <c r="I2167" s="17">
        <v>0</v>
      </c>
      <c r="J2167" s="17">
        <v>0</v>
      </c>
      <c r="K2167" s="17">
        <v>0</v>
      </c>
      <c r="L2167" s="17">
        <v>0</v>
      </c>
      <c r="M2167" s="17">
        <v>0</v>
      </c>
      <c r="N2167" s="17">
        <v>0</v>
      </c>
      <c r="O2167" s="17">
        <v>0</v>
      </c>
      <c r="P2167" s="17">
        <v>0</v>
      </c>
      <c r="Q2167" s="17">
        <v>0</v>
      </c>
      <c r="R2167" s="17">
        <v>0</v>
      </c>
      <c r="S2167" s="17">
        <v>0</v>
      </c>
      <c r="T2167" s="17">
        <v>0</v>
      </c>
      <c r="U2167" s="17">
        <v>0</v>
      </c>
      <c r="V2167" s="17">
        <v>0</v>
      </c>
      <c r="W2167" s="17">
        <v>0</v>
      </c>
      <c r="X2167" s="17">
        <v>0</v>
      </c>
      <c r="Y2167" s="17">
        <v>0</v>
      </c>
      <c r="Z2167" s="17">
        <v>0</v>
      </c>
      <c r="AA2167" s="17">
        <v>0</v>
      </c>
      <c r="AB2167" s="17">
        <v>0</v>
      </c>
      <c r="AC2167" s="17">
        <v>0</v>
      </c>
      <c r="AD2167" s="17">
        <v>0</v>
      </c>
    </row>
    <row r="2168" spans="1:30" x14ac:dyDescent="0.25">
      <c r="A2168" t="s">
        <v>404</v>
      </c>
      <c r="B2168" t="s">
        <v>6616</v>
      </c>
      <c r="C2168" t="s">
        <v>605</v>
      </c>
      <c r="D2168" t="str">
        <f>A2168&amp;VLOOKUP("key_separator", Keys!$B:$C, 2, FALSE)&amp;B2168&amp;VLOOKUP("key_separator", Keys!$B:$C, 2, FALSE)&amp;C2168</f>
        <v>OR|petroleum gasoline|production</v>
      </c>
      <c r="E2168" s="17">
        <v>0</v>
      </c>
      <c r="F2168" s="17">
        <v>0</v>
      </c>
      <c r="G2168" s="17">
        <v>0</v>
      </c>
      <c r="H2168" s="17">
        <v>0</v>
      </c>
      <c r="I2168" s="17">
        <v>0</v>
      </c>
      <c r="J2168" s="17">
        <v>0</v>
      </c>
      <c r="K2168" s="17">
        <v>0</v>
      </c>
      <c r="L2168" s="17">
        <v>0</v>
      </c>
      <c r="M2168" s="17">
        <v>0</v>
      </c>
      <c r="N2168" s="17">
        <v>0</v>
      </c>
      <c r="O2168" s="17">
        <v>0</v>
      </c>
      <c r="P2168" s="17">
        <v>0</v>
      </c>
      <c r="Q2168" s="17">
        <v>0</v>
      </c>
      <c r="R2168" s="17">
        <v>0</v>
      </c>
      <c r="S2168" s="17">
        <v>0</v>
      </c>
      <c r="T2168" s="17">
        <v>0</v>
      </c>
      <c r="U2168" s="17">
        <v>0</v>
      </c>
      <c r="V2168" s="17">
        <v>0</v>
      </c>
      <c r="W2168" s="17">
        <v>0</v>
      </c>
      <c r="X2168" s="17">
        <v>0</v>
      </c>
      <c r="Y2168" s="17">
        <v>0</v>
      </c>
      <c r="Z2168" s="17">
        <v>0</v>
      </c>
      <c r="AA2168" s="17">
        <v>0</v>
      </c>
      <c r="AB2168" s="17">
        <v>0</v>
      </c>
      <c r="AC2168" s="17">
        <v>0</v>
      </c>
      <c r="AD2168" s="17">
        <v>0</v>
      </c>
    </row>
    <row r="2169" spans="1:30" x14ac:dyDescent="0.25">
      <c r="A2169" t="s">
        <v>404</v>
      </c>
      <c r="B2169" t="s">
        <v>6616</v>
      </c>
      <c r="C2169" t="s">
        <v>608</v>
      </c>
      <c r="D2169" t="str">
        <f>A2169&amp;VLOOKUP("key_separator", Keys!$B:$C, 2, FALSE)&amp;B2169&amp;VLOOKUP("key_separator", Keys!$B:$C, 2, FALSE)&amp;C2169</f>
        <v>OR|petroleum gasoline|imports</v>
      </c>
      <c r="E2169" s="17">
        <v>146086000000000</v>
      </c>
      <c r="F2169" s="17">
        <v>142302000000000</v>
      </c>
      <c r="G2169" s="17">
        <v>138956000000000</v>
      </c>
      <c r="H2169" s="17">
        <v>135419000000000</v>
      </c>
      <c r="I2169" s="17">
        <v>132017000000000</v>
      </c>
      <c r="J2169" s="17">
        <v>128714000000000</v>
      </c>
      <c r="K2169" s="17">
        <v>124231000000000</v>
      </c>
      <c r="L2169" s="17">
        <v>119929000000000</v>
      </c>
      <c r="M2169" s="17">
        <v>115558000000000</v>
      </c>
      <c r="N2169" s="17">
        <v>111332000000000</v>
      </c>
      <c r="O2169" s="17">
        <v>107070000000000</v>
      </c>
      <c r="P2169" s="17">
        <v>103851000000000</v>
      </c>
      <c r="Q2169" s="17">
        <v>100745000000000</v>
      </c>
      <c r="R2169" s="17">
        <v>97679300000000</v>
      </c>
      <c r="S2169" s="17">
        <v>94654800000000</v>
      </c>
      <c r="T2169" s="17">
        <v>91596900000000</v>
      </c>
      <c r="U2169" s="17">
        <v>88477200000000</v>
      </c>
      <c r="V2169" s="17">
        <v>86558100000000</v>
      </c>
      <c r="W2169" s="17">
        <v>84627800000000</v>
      </c>
      <c r="X2169" s="17">
        <v>82783900000000</v>
      </c>
      <c r="Y2169" s="17">
        <v>80987900000000</v>
      </c>
      <c r="Z2169" s="17">
        <v>79269900000000</v>
      </c>
      <c r="AA2169" s="17">
        <v>77533100000000</v>
      </c>
      <c r="AB2169" s="17">
        <v>75732800000000</v>
      </c>
      <c r="AC2169" s="17">
        <v>73957100000000</v>
      </c>
      <c r="AD2169" s="17">
        <v>72095800000000</v>
      </c>
    </row>
    <row r="2170" spans="1:30" x14ac:dyDescent="0.25">
      <c r="A2170" t="s">
        <v>404</v>
      </c>
      <c r="B2170" t="s">
        <v>6616</v>
      </c>
      <c r="C2170" t="s">
        <v>610</v>
      </c>
      <c r="D2170" t="str">
        <f>A2170&amp;VLOOKUP("key_separator", Keys!$B:$C, 2, FALSE)&amp;B2170&amp;VLOOKUP("key_separator", Keys!$B:$C, 2, FALSE)&amp;C2170</f>
        <v>OR|petroleum gasoline|exports</v>
      </c>
      <c r="E2170" s="17">
        <v>0</v>
      </c>
      <c r="F2170" s="17">
        <v>0</v>
      </c>
      <c r="G2170" s="17">
        <v>0</v>
      </c>
      <c r="H2170" s="17">
        <v>0</v>
      </c>
      <c r="I2170" s="17">
        <v>0</v>
      </c>
      <c r="J2170" s="17">
        <v>0</v>
      </c>
      <c r="K2170" s="17">
        <v>0</v>
      </c>
      <c r="L2170" s="17">
        <v>0</v>
      </c>
      <c r="M2170" s="17">
        <v>0</v>
      </c>
      <c r="N2170" s="17">
        <v>0</v>
      </c>
      <c r="O2170" s="17">
        <v>0</v>
      </c>
      <c r="P2170" s="17">
        <v>0</v>
      </c>
      <c r="Q2170" s="17">
        <v>0</v>
      </c>
      <c r="R2170" s="17">
        <v>0</v>
      </c>
      <c r="S2170" s="17">
        <v>0</v>
      </c>
      <c r="T2170" s="17">
        <v>0</v>
      </c>
      <c r="U2170" s="17">
        <v>0</v>
      </c>
      <c r="V2170" s="17">
        <v>0</v>
      </c>
      <c r="W2170" s="17">
        <v>0</v>
      </c>
      <c r="X2170" s="17">
        <v>0</v>
      </c>
      <c r="Y2170" s="17">
        <v>0</v>
      </c>
      <c r="Z2170" s="17">
        <v>0</v>
      </c>
      <c r="AA2170" s="17">
        <v>0</v>
      </c>
      <c r="AB2170" s="17">
        <v>0</v>
      </c>
      <c r="AC2170" s="17">
        <v>0</v>
      </c>
      <c r="AD2170" s="17">
        <v>0</v>
      </c>
    </row>
    <row r="2171" spans="1:30" x14ac:dyDescent="0.25">
      <c r="A2171" t="s">
        <v>404</v>
      </c>
      <c r="B2171" t="s">
        <v>6617</v>
      </c>
      <c r="C2171" t="s">
        <v>605</v>
      </c>
      <c r="D2171" t="str">
        <f>A2171&amp;VLOOKUP("key_separator", Keys!$B:$C, 2, FALSE)&amp;B2171&amp;VLOOKUP("key_separator", Keys!$B:$C, 2, FALSE)&amp;C2171</f>
        <v>OR|petroleum diesel|production</v>
      </c>
      <c r="E2171" s="17">
        <v>0</v>
      </c>
      <c r="F2171" s="17">
        <v>0</v>
      </c>
      <c r="G2171" s="17">
        <v>0</v>
      </c>
      <c r="H2171" s="17">
        <v>0</v>
      </c>
      <c r="I2171" s="17">
        <v>0</v>
      </c>
      <c r="J2171" s="17">
        <v>0</v>
      </c>
      <c r="K2171" s="17">
        <v>0</v>
      </c>
      <c r="L2171" s="17">
        <v>0</v>
      </c>
      <c r="M2171" s="17">
        <v>0</v>
      </c>
      <c r="N2171" s="17">
        <v>0</v>
      </c>
      <c r="O2171" s="17">
        <v>0</v>
      </c>
      <c r="P2171" s="17">
        <v>0</v>
      </c>
      <c r="Q2171" s="17">
        <v>0</v>
      </c>
      <c r="R2171" s="17">
        <v>0</v>
      </c>
      <c r="S2171" s="17">
        <v>0</v>
      </c>
      <c r="T2171" s="17">
        <v>0</v>
      </c>
      <c r="U2171" s="17">
        <v>0</v>
      </c>
      <c r="V2171" s="17">
        <v>0</v>
      </c>
      <c r="W2171" s="17">
        <v>0</v>
      </c>
      <c r="X2171" s="17">
        <v>0</v>
      </c>
      <c r="Y2171" s="17">
        <v>0</v>
      </c>
      <c r="Z2171" s="17">
        <v>0</v>
      </c>
      <c r="AA2171" s="17">
        <v>0</v>
      </c>
      <c r="AB2171" s="17">
        <v>0</v>
      </c>
      <c r="AC2171" s="17">
        <v>0</v>
      </c>
      <c r="AD2171" s="17">
        <v>0</v>
      </c>
    </row>
    <row r="2172" spans="1:30" x14ac:dyDescent="0.25">
      <c r="A2172" t="s">
        <v>404</v>
      </c>
      <c r="B2172" t="s">
        <v>6617</v>
      </c>
      <c r="C2172" t="s">
        <v>608</v>
      </c>
      <c r="D2172" t="str">
        <f>A2172&amp;VLOOKUP("key_separator", Keys!$B:$C, 2, FALSE)&amp;B2172&amp;VLOOKUP("key_separator", Keys!$B:$C, 2, FALSE)&amp;C2172</f>
        <v>OR|petroleum diesel|imports</v>
      </c>
      <c r="E2172" s="17">
        <v>100776000000000</v>
      </c>
      <c r="F2172" s="17">
        <v>99224400000000</v>
      </c>
      <c r="G2172" s="17">
        <v>99070600000000</v>
      </c>
      <c r="H2172" s="17">
        <v>98621200000000</v>
      </c>
      <c r="I2172" s="17">
        <v>98184200000000</v>
      </c>
      <c r="J2172" s="17">
        <v>98013100000000</v>
      </c>
      <c r="K2172" s="17">
        <v>92859400000000</v>
      </c>
      <c r="L2172" s="17">
        <v>87998400000000</v>
      </c>
      <c r="M2172" s="17">
        <v>82963800000000</v>
      </c>
      <c r="N2172" s="17">
        <v>78203100000000</v>
      </c>
      <c r="O2172" s="17">
        <v>73698100000000</v>
      </c>
      <c r="P2172" s="17">
        <v>76481800000000</v>
      </c>
      <c r="Q2172" s="17">
        <v>79287700000000</v>
      </c>
      <c r="R2172" s="17">
        <v>82133800000000</v>
      </c>
      <c r="S2172" s="17">
        <v>85033600000000</v>
      </c>
      <c r="T2172" s="17">
        <v>88061500000000</v>
      </c>
      <c r="U2172" s="17">
        <v>91142000000000</v>
      </c>
      <c r="V2172" s="17">
        <v>93355400000000</v>
      </c>
      <c r="W2172" s="17">
        <v>95554900000000</v>
      </c>
      <c r="X2172" s="17">
        <v>97798900000000</v>
      </c>
      <c r="Y2172" s="17">
        <v>100325000000000</v>
      </c>
      <c r="Z2172" s="17">
        <v>102816000000000</v>
      </c>
      <c r="AA2172" s="17">
        <v>105357000000000</v>
      </c>
      <c r="AB2172" s="17">
        <v>107938000000000</v>
      </c>
      <c r="AC2172" s="17">
        <v>110095000000000</v>
      </c>
      <c r="AD2172" s="17">
        <v>109861000000000</v>
      </c>
    </row>
    <row r="2173" spans="1:30" x14ac:dyDescent="0.25">
      <c r="A2173" t="s">
        <v>404</v>
      </c>
      <c r="B2173" t="s">
        <v>6617</v>
      </c>
      <c r="C2173" t="s">
        <v>610</v>
      </c>
      <c r="D2173" t="str">
        <f>A2173&amp;VLOOKUP("key_separator", Keys!$B:$C, 2, FALSE)&amp;B2173&amp;VLOOKUP("key_separator", Keys!$B:$C, 2, FALSE)&amp;C2173</f>
        <v>OR|petroleum diesel|exports</v>
      </c>
      <c r="E2173" s="17">
        <v>0</v>
      </c>
      <c r="F2173" s="17">
        <v>0</v>
      </c>
      <c r="G2173" s="17">
        <v>0</v>
      </c>
      <c r="H2173" s="17">
        <v>0</v>
      </c>
      <c r="I2173" s="17">
        <v>0</v>
      </c>
      <c r="J2173" s="17">
        <v>0</v>
      </c>
      <c r="K2173" s="17">
        <v>0</v>
      </c>
      <c r="L2173" s="17">
        <v>0</v>
      </c>
      <c r="M2173" s="17">
        <v>0</v>
      </c>
      <c r="N2173" s="17">
        <v>0</v>
      </c>
      <c r="O2173" s="17">
        <v>0</v>
      </c>
      <c r="P2173" s="17">
        <v>0</v>
      </c>
      <c r="Q2173" s="17">
        <v>0</v>
      </c>
      <c r="R2173" s="17">
        <v>0</v>
      </c>
      <c r="S2173" s="17">
        <v>0</v>
      </c>
      <c r="T2173" s="17">
        <v>0</v>
      </c>
      <c r="U2173" s="17">
        <v>0</v>
      </c>
      <c r="V2173" s="17">
        <v>0</v>
      </c>
      <c r="W2173" s="17">
        <v>0</v>
      </c>
      <c r="X2173" s="17">
        <v>0</v>
      </c>
      <c r="Y2173" s="17">
        <v>0</v>
      </c>
      <c r="Z2173" s="17">
        <v>0</v>
      </c>
      <c r="AA2173" s="17">
        <v>0</v>
      </c>
      <c r="AB2173" s="17">
        <v>0</v>
      </c>
      <c r="AC2173" s="17">
        <v>0</v>
      </c>
      <c r="AD2173" s="17">
        <v>0</v>
      </c>
    </row>
    <row r="2174" spans="1:30" x14ac:dyDescent="0.25">
      <c r="A2174" t="s">
        <v>404</v>
      </c>
      <c r="B2174" t="s">
        <v>542</v>
      </c>
      <c r="C2174" t="s">
        <v>605</v>
      </c>
      <c r="D2174" t="str">
        <f>A2174&amp;VLOOKUP("key_separator", Keys!$B:$C, 2, FALSE)&amp;B2174&amp;VLOOKUP("key_separator", Keys!$B:$C, 2, FALSE)&amp;C2174</f>
        <v>OR|biofuel gasoline|production</v>
      </c>
      <c r="E2174" s="17">
        <v>2245600000000</v>
      </c>
      <c r="F2174" s="17">
        <v>2251920000000</v>
      </c>
      <c r="G2174" s="17">
        <v>2236400000000</v>
      </c>
      <c r="H2174" s="17">
        <v>2246070000000</v>
      </c>
      <c r="I2174" s="17">
        <v>2238100000000</v>
      </c>
      <c r="J2174" s="17">
        <v>2242430000000</v>
      </c>
      <c r="K2174" s="17">
        <v>2234470000000</v>
      </c>
      <c r="L2174" s="17">
        <v>2231190000000</v>
      </c>
      <c r="M2174" s="17">
        <v>2226500000000</v>
      </c>
      <c r="N2174" s="17">
        <v>2231160000000</v>
      </c>
      <c r="O2174" s="17">
        <v>2234440000000</v>
      </c>
      <c r="P2174" s="17">
        <v>2248050000000</v>
      </c>
      <c r="Q2174" s="17">
        <v>2246240000000</v>
      </c>
      <c r="R2174" s="17">
        <v>2247550000000</v>
      </c>
      <c r="S2174" s="17">
        <v>2249430000000</v>
      </c>
      <c r="T2174" s="17">
        <v>2255110000000</v>
      </c>
      <c r="U2174" s="17">
        <v>2261140000000</v>
      </c>
      <c r="V2174" s="17">
        <v>2282900000000</v>
      </c>
      <c r="W2174" s="17">
        <v>2291750000000</v>
      </c>
      <c r="X2174" s="17">
        <v>2298950000000</v>
      </c>
      <c r="Y2174" s="17">
        <v>2300970000000</v>
      </c>
      <c r="Z2174" s="17">
        <v>2300900000000</v>
      </c>
      <c r="AA2174" s="17">
        <v>2318130000000</v>
      </c>
      <c r="AB2174" s="17">
        <v>2331930000000</v>
      </c>
      <c r="AC2174" s="17">
        <v>2337920000000</v>
      </c>
      <c r="AD2174" s="17">
        <v>2348130000000</v>
      </c>
    </row>
    <row r="2175" spans="1:30" x14ac:dyDescent="0.25">
      <c r="A2175" t="s">
        <v>404</v>
      </c>
      <c r="B2175" t="s">
        <v>542</v>
      </c>
      <c r="C2175" t="s">
        <v>608</v>
      </c>
      <c r="D2175" t="str">
        <f>A2175&amp;VLOOKUP("key_separator", Keys!$B:$C, 2, FALSE)&amp;B2175&amp;VLOOKUP("key_separator", Keys!$B:$C, 2, FALSE)&amp;C2175</f>
        <v>OR|biofuel gasoline|imports</v>
      </c>
      <c r="E2175" s="17">
        <v>9450020000000</v>
      </c>
      <c r="F2175" s="17">
        <v>9532060000000</v>
      </c>
      <c r="G2175" s="17">
        <v>9627320000000</v>
      </c>
      <c r="H2175" s="17">
        <v>9626010000000</v>
      </c>
      <c r="I2175" s="17">
        <v>9607090000000</v>
      </c>
      <c r="J2175" s="17">
        <v>9546350000000</v>
      </c>
      <c r="K2175" s="17">
        <v>10012300000000</v>
      </c>
      <c r="L2175" s="17">
        <v>10413500000000</v>
      </c>
      <c r="M2175" s="17">
        <v>10729600000000</v>
      </c>
      <c r="N2175" s="17">
        <v>10969700000000</v>
      </c>
      <c r="O2175" s="17">
        <v>11128300000000</v>
      </c>
      <c r="P2175" s="17">
        <v>10349600000000</v>
      </c>
      <c r="Q2175" s="17">
        <v>9609390000000</v>
      </c>
      <c r="R2175" s="17">
        <v>8872990000000</v>
      </c>
      <c r="S2175" s="17">
        <v>8146500000000</v>
      </c>
      <c r="T2175" s="17">
        <v>7417930000000</v>
      </c>
      <c r="U2175" s="17">
        <v>6687790000000</v>
      </c>
      <c r="V2175" s="17">
        <v>6176430000000</v>
      </c>
      <c r="W2175" s="17">
        <v>5679790000000</v>
      </c>
      <c r="X2175" s="17">
        <v>5202950000000</v>
      </c>
      <c r="Y2175" s="17">
        <v>4763760000000</v>
      </c>
      <c r="Z2175" s="17">
        <v>4337950000000</v>
      </c>
      <c r="AA2175" s="17">
        <v>3906590000000</v>
      </c>
      <c r="AB2175" s="17">
        <v>3474410000000</v>
      </c>
      <c r="AC2175" s="17">
        <v>3106290000000</v>
      </c>
      <c r="AD2175" s="17">
        <v>2962610000000</v>
      </c>
    </row>
    <row r="2176" spans="1:30" x14ac:dyDescent="0.25">
      <c r="A2176" t="s">
        <v>404</v>
      </c>
      <c r="B2176" t="s">
        <v>542</v>
      </c>
      <c r="C2176" t="s">
        <v>610</v>
      </c>
      <c r="D2176" t="str">
        <f>A2176&amp;VLOOKUP("key_separator", Keys!$B:$C, 2, FALSE)&amp;B2176&amp;VLOOKUP("key_separator", Keys!$B:$C, 2, FALSE)&amp;C2176</f>
        <v>OR|biofuel gasoline|exports</v>
      </c>
      <c r="E2176" s="17">
        <v>0</v>
      </c>
      <c r="F2176" s="17">
        <v>0</v>
      </c>
      <c r="G2176" s="17">
        <v>0</v>
      </c>
      <c r="H2176" s="17">
        <v>0</v>
      </c>
      <c r="I2176" s="17">
        <v>0</v>
      </c>
      <c r="J2176" s="17">
        <v>0</v>
      </c>
      <c r="K2176" s="17">
        <v>0</v>
      </c>
      <c r="L2176" s="17">
        <v>0</v>
      </c>
      <c r="M2176" s="17">
        <v>0</v>
      </c>
      <c r="N2176" s="17">
        <v>0</v>
      </c>
      <c r="O2176" s="17">
        <v>0</v>
      </c>
      <c r="P2176" s="17">
        <v>0</v>
      </c>
      <c r="Q2176" s="17">
        <v>0</v>
      </c>
      <c r="R2176" s="17">
        <v>0</v>
      </c>
      <c r="S2176" s="17">
        <v>0</v>
      </c>
      <c r="T2176" s="17">
        <v>0</v>
      </c>
      <c r="U2176" s="17">
        <v>0</v>
      </c>
      <c r="V2176" s="17">
        <v>0</v>
      </c>
      <c r="W2176" s="17">
        <v>0</v>
      </c>
      <c r="X2176" s="17">
        <v>0</v>
      </c>
      <c r="Y2176" s="17">
        <v>0</v>
      </c>
      <c r="Z2176" s="17">
        <v>0</v>
      </c>
      <c r="AA2176" s="17">
        <v>0</v>
      </c>
      <c r="AB2176" s="17">
        <v>0</v>
      </c>
      <c r="AC2176" s="17">
        <v>0</v>
      </c>
      <c r="AD2176" s="17">
        <v>0</v>
      </c>
    </row>
    <row r="2177" spans="1:30" x14ac:dyDescent="0.25">
      <c r="A2177" t="s">
        <v>404</v>
      </c>
      <c r="B2177" t="s">
        <v>545</v>
      </c>
      <c r="C2177" t="s">
        <v>605</v>
      </c>
      <c r="D2177" t="str">
        <f>A2177&amp;VLOOKUP("key_separator", Keys!$B:$C, 2, FALSE)&amp;B2177&amp;VLOOKUP("key_separator", Keys!$B:$C, 2, FALSE)&amp;C2177</f>
        <v>OR|biofuel diesel|production</v>
      </c>
      <c r="E2177" s="17">
        <v>291328000000</v>
      </c>
      <c r="F2177" s="17">
        <v>346058000000</v>
      </c>
      <c r="G2177" s="17">
        <v>332736000000</v>
      </c>
      <c r="H2177" s="17">
        <v>342419000000</v>
      </c>
      <c r="I2177" s="17">
        <v>347016000000</v>
      </c>
      <c r="J2177" s="17">
        <v>288012000000</v>
      </c>
      <c r="K2177" s="17">
        <v>301448000000</v>
      </c>
      <c r="L2177" s="17">
        <v>307325000000</v>
      </c>
      <c r="M2177" s="17">
        <v>321259000000</v>
      </c>
      <c r="N2177" s="17">
        <v>326772000000</v>
      </c>
      <c r="O2177" s="17">
        <v>331401000000</v>
      </c>
      <c r="P2177" s="17">
        <v>311330000000</v>
      </c>
      <c r="Q2177" s="17">
        <v>325861000000</v>
      </c>
      <c r="R2177" s="17">
        <v>322742000000</v>
      </c>
      <c r="S2177" s="17">
        <v>317855000000</v>
      </c>
      <c r="T2177" s="17">
        <v>312880000000</v>
      </c>
      <c r="U2177" s="17">
        <v>307385000000</v>
      </c>
      <c r="V2177" s="17">
        <v>301933000000</v>
      </c>
      <c r="W2177" s="17">
        <v>296237000000</v>
      </c>
      <c r="X2177" s="17">
        <v>290294000000</v>
      </c>
      <c r="Y2177" s="17">
        <v>284098000000</v>
      </c>
      <c r="Z2177" s="17">
        <v>277645000000</v>
      </c>
      <c r="AA2177" s="17">
        <v>271891000000</v>
      </c>
      <c r="AB2177" s="17">
        <v>264906000000</v>
      </c>
      <c r="AC2177" s="17">
        <v>257648000000</v>
      </c>
      <c r="AD2177" s="17">
        <v>250112000000</v>
      </c>
    </row>
    <row r="2178" spans="1:30" x14ac:dyDescent="0.25">
      <c r="A2178" t="s">
        <v>404</v>
      </c>
      <c r="B2178" t="s">
        <v>545</v>
      </c>
      <c r="C2178" t="s">
        <v>608</v>
      </c>
      <c r="D2178" t="str">
        <f>A2178&amp;VLOOKUP("key_separator", Keys!$B:$C, 2, FALSE)&amp;B2178&amp;VLOOKUP("key_separator", Keys!$B:$C, 2, FALSE)&amp;C2178</f>
        <v>OR|biofuel diesel|imports</v>
      </c>
      <c r="E2178" s="17">
        <v>13901200000000</v>
      </c>
      <c r="F2178" s="17">
        <v>16196500000000</v>
      </c>
      <c r="G2178" s="17">
        <v>18508500000000</v>
      </c>
      <c r="H2178" s="17">
        <v>20580800000000</v>
      </c>
      <c r="I2178" s="17">
        <v>22447600000000</v>
      </c>
      <c r="J2178" s="17">
        <v>24284700000000</v>
      </c>
      <c r="K2178" s="17">
        <v>29894400000000</v>
      </c>
      <c r="L2178" s="17">
        <v>35319300000000</v>
      </c>
      <c r="M2178" s="17">
        <v>40440300000000</v>
      </c>
      <c r="N2178" s="17">
        <v>45329500000000</v>
      </c>
      <c r="O2178" s="17">
        <v>49953700000000</v>
      </c>
      <c r="P2178" s="17">
        <v>47177900000000</v>
      </c>
      <c r="Q2178" s="17">
        <v>44188200000000</v>
      </c>
      <c r="R2178" s="17">
        <v>41006300000000</v>
      </c>
      <c r="S2178" s="17">
        <v>37669900000000</v>
      </c>
      <c r="T2178" s="17">
        <v>34231200000000</v>
      </c>
      <c r="U2178" s="17">
        <v>30595000000000</v>
      </c>
      <c r="V2178" s="17">
        <v>27728000000000</v>
      </c>
      <c r="W2178" s="17">
        <v>24769700000000</v>
      </c>
      <c r="X2178" s="17">
        <v>21817400000000</v>
      </c>
      <c r="Y2178" s="17">
        <v>19150700000000</v>
      </c>
      <c r="Z2178" s="17">
        <v>16365300000000</v>
      </c>
      <c r="AA2178" s="17">
        <v>13594000000000</v>
      </c>
      <c r="AB2178" s="17">
        <v>10675500000000</v>
      </c>
      <c r="AC2178" s="17">
        <v>8181500000000</v>
      </c>
      <c r="AD2178" s="17">
        <v>8118680000000</v>
      </c>
    </row>
    <row r="2179" spans="1:30" x14ac:dyDescent="0.25">
      <c r="A2179" t="s">
        <v>404</v>
      </c>
      <c r="B2179" t="s">
        <v>545</v>
      </c>
      <c r="C2179" t="s">
        <v>610</v>
      </c>
      <c r="D2179" t="str">
        <f>A2179&amp;VLOOKUP("key_separator", Keys!$B:$C, 2, FALSE)&amp;B2179&amp;VLOOKUP("key_separator", Keys!$B:$C, 2, FALSE)&amp;C2179</f>
        <v>OR|biofuel diesel|exports</v>
      </c>
      <c r="E2179" s="17">
        <v>0</v>
      </c>
      <c r="F2179" s="17">
        <v>0</v>
      </c>
      <c r="G2179" s="17">
        <v>0</v>
      </c>
      <c r="H2179" s="17">
        <v>0</v>
      </c>
      <c r="I2179" s="17">
        <v>0</v>
      </c>
      <c r="J2179" s="17">
        <v>0</v>
      </c>
      <c r="K2179" s="17">
        <v>0</v>
      </c>
      <c r="L2179" s="17">
        <v>0</v>
      </c>
      <c r="M2179" s="17">
        <v>0</v>
      </c>
      <c r="N2179" s="17">
        <v>0</v>
      </c>
      <c r="O2179" s="17">
        <v>0</v>
      </c>
      <c r="P2179" s="17">
        <v>0</v>
      </c>
      <c r="Q2179" s="17">
        <v>0</v>
      </c>
      <c r="R2179" s="17">
        <v>0</v>
      </c>
      <c r="S2179" s="17">
        <v>0</v>
      </c>
      <c r="T2179" s="17">
        <v>0</v>
      </c>
      <c r="U2179" s="17">
        <v>0</v>
      </c>
      <c r="V2179" s="17">
        <v>0</v>
      </c>
      <c r="W2179" s="17">
        <v>0</v>
      </c>
      <c r="X2179" s="17">
        <v>0</v>
      </c>
      <c r="Y2179" s="17">
        <v>0</v>
      </c>
      <c r="Z2179" s="17">
        <v>0</v>
      </c>
      <c r="AA2179" s="17">
        <v>0</v>
      </c>
      <c r="AB2179" s="17">
        <v>0</v>
      </c>
      <c r="AC2179" s="17">
        <v>0</v>
      </c>
      <c r="AD2179" s="17">
        <v>0</v>
      </c>
    </row>
    <row r="2180" spans="1:30" x14ac:dyDescent="0.25">
      <c r="A2180" t="s">
        <v>404</v>
      </c>
      <c r="B2180" t="s">
        <v>6618</v>
      </c>
      <c r="C2180" t="s">
        <v>605</v>
      </c>
      <c r="D2180" t="str">
        <f>A2180&amp;VLOOKUP("key_separator", Keys!$B:$C, 2, FALSE)&amp;B2180&amp;VLOOKUP("key_separator", Keys!$B:$C, 2, FALSE)&amp;C2180</f>
        <v>OR|jet fuel or kerosene|production</v>
      </c>
      <c r="E2180" s="17">
        <v>0</v>
      </c>
      <c r="F2180" s="17">
        <v>0</v>
      </c>
      <c r="G2180" s="17">
        <v>0</v>
      </c>
      <c r="H2180" s="17">
        <v>0</v>
      </c>
      <c r="I2180" s="17">
        <v>0</v>
      </c>
      <c r="J2180" s="17">
        <v>0</v>
      </c>
      <c r="K2180" s="17">
        <v>0</v>
      </c>
      <c r="L2180" s="17">
        <v>0</v>
      </c>
      <c r="M2180" s="17">
        <v>0</v>
      </c>
      <c r="N2180" s="17">
        <v>0</v>
      </c>
      <c r="O2180" s="17">
        <v>0</v>
      </c>
      <c r="P2180" s="17">
        <v>0</v>
      </c>
      <c r="Q2180" s="17">
        <v>0</v>
      </c>
      <c r="R2180" s="17">
        <v>0</v>
      </c>
      <c r="S2180" s="17">
        <v>0</v>
      </c>
      <c r="T2180" s="17">
        <v>0</v>
      </c>
      <c r="U2180" s="17">
        <v>0</v>
      </c>
      <c r="V2180" s="17">
        <v>0</v>
      </c>
      <c r="W2180" s="17">
        <v>0</v>
      </c>
      <c r="X2180" s="17">
        <v>0</v>
      </c>
      <c r="Y2180" s="17">
        <v>0</v>
      </c>
      <c r="Z2180" s="17">
        <v>0</v>
      </c>
      <c r="AA2180" s="17">
        <v>0</v>
      </c>
      <c r="AB2180" s="17">
        <v>0</v>
      </c>
      <c r="AC2180" s="17">
        <v>0</v>
      </c>
      <c r="AD2180" s="17">
        <v>0</v>
      </c>
    </row>
    <row r="2181" spans="1:30" x14ac:dyDescent="0.25">
      <c r="A2181" t="s">
        <v>404</v>
      </c>
      <c r="B2181" t="s">
        <v>6618</v>
      </c>
      <c r="C2181" t="s">
        <v>608</v>
      </c>
      <c r="D2181" t="str">
        <f>A2181&amp;VLOOKUP("key_separator", Keys!$B:$C, 2, FALSE)&amp;B2181&amp;VLOOKUP("key_separator", Keys!$B:$C, 2, FALSE)&amp;C2181</f>
        <v>OR|jet fuel or kerosene|imports</v>
      </c>
      <c r="E2181" s="17">
        <v>32503200000000</v>
      </c>
      <c r="F2181" s="17">
        <v>33417400000000</v>
      </c>
      <c r="G2181" s="17">
        <v>33944000000000</v>
      </c>
      <c r="H2181" s="17">
        <v>34140200000000</v>
      </c>
      <c r="I2181" s="17">
        <v>34483700000000</v>
      </c>
      <c r="J2181" s="17">
        <v>34930800000000</v>
      </c>
      <c r="K2181" s="17">
        <v>35157500000000</v>
      </c>
      <c r="L2181" s="17">
        <v>35518800000000</v>
      </c>
      <c r="M2181" s="17">
        <v>35932100000000</v>
      </c>
      <c r="N2181" s="17">
        <v>36412700000000</v>
      </c>
      <c r="O2181" s="17">
        <v>36965000000000</v>
      </c>
      <c r="P2181" s="17">
        <v>37313100000000</v>
      </c>
      <c r="Q2181" s="17">
        <v>37741300000000</v>
      </c>
      <c r="R2181" s="17">
        <v>38227600000000</v>
      </c>
      <c r="S2181" s="17">
        <v>38689800000000</v>
      </c>
      <c r="T2181" s="17">
        <v>39158700000000</v>
      </c>
      <c r="U2181" s="17">
        <v>39593100000000</v>
      </c>
      <c r="V2181" s="17">
        <v>40065900000000</v>
      </c>
      <c r="W2181" s="17">
        <v>40580200000000</v>
      </c>
      <c r="X2181" s="17">
        <v>41095400000000</v>
      </c>
      <c r="Y2181" s="17">
        <v>41619400000000</v>
      </c>
      <c r="Z2181" s="17">
        <v>42118100000000</v>
      </c>
      <c r="AA2181" s="17">
        <v>42531400000000</v>
      </c>
      <c r="AB2181" s="17">
        <v>42947300000000</v>
      </c>
      <c r="AC2181" s="17">
        <v>43319500000000</v>
      </c>
      <c r="AD2181" s="17">
        <v>43704800000000</v>
      </c>
    </row>
    <row r="2182" spans="1:30" x14ac:dyDescent="0.25">
      <c r="A2182" t="s">
        <v>404</v>
      </c>
      <c r="B2182" t="s">
        <v>6618</v>
      </c>
      <c r="C2182" t="s">
        <v>610</v>
      </c>
      <c r="D2182" t="str">
        <f>A2182&amp;VLOOKUP("key_separator", Keys!$B:$C, 2, FALSE)&amp;B2182&amp;VLOOKUP("key_separator", Keys!$B:$C, 2, FALSE)&amp;C2182</f>
        <v>OR|jet fuel or kerosene|exports</v>
      </c>
      <c r="E2182" s="17">
        <v>0</v>
      </c>
      <c r="F2182" s="17">
        <v>0</v>
      </c>
      <c r="G2182" s="17">
        <v>0</v>
      </c>
      <c r="H2182" s="17">
        <v>0</v>
      </c>
      <c r="I2182" s="17">
        <v>0</v>
      </c>
      <c r="J2182" s="17">
        <v>0</v>
      </c>
      <c r="K2182" s="17">
        <v>0</v>
      </c>
      <c r="L2182" s="17">
        <v>0</v>
      </c>
      <c r="M2182" s="17">
        <v>0</v>
      </c>
      <c r="N2182" s="17">
        <v>0</v>
      </c>
      <c r="O2182" s="17">
        <v>0</v>
      </c>
      <c r="P2182" s="17">
        <v>0</v>
      </c>
      <c r="Q2182" s="17">
        <v>0</v>
      </c>
      <c r="R2182" s="17">
        <v>0</v>
      </c>
      <c r="S2182" s="17">
        <v>0</v>
      </c>
      <c r="T2182" s="17">
        <v>0</v>
      </c>
      <c r="U2182" s="17">
        <v>0</v>
      </c>
      <c r="V2182" s="17">
        <v>0</v>
      </c>
      <c r="W2182" s="17">
        <v>0</v>
      </c>
      <c r="X2182" s="17">
        <v>0</v>
      </c>
      <c r="Y2182" s="17">
        <v>0</v>
      </c>
      <c r="Z2182" s="17">
        <v>0</v>
      </c>
      <c r="AA2182" s="17">
        <v>0</v>
      </c>
      <c r="AB2182" s="17">
        <v>0</v>
      </c>
      <c r="AC2182" s="17">
        <v>0</v>
      </c>
      <c r="AD2182" s="17">
        <v>0</v>
      </c>
    </row>
    <row r="2183" spans="1:30" x14ac:dyDescent="0.25">
      <c r="A2183" t="s">
        <v>404</v>
      </c>
      <c r="B2183" t="s">
        <v>6633</v>
      </c>
      <c r="C2183" t="s">
        <v>605</v>
      </c>
      <c r="D2183" t="str">
        <f>A2183&amp;VLOOKUP("key_separator", Keys!$B:$C, 2, FALSE)&amp;B2183&amp;VLOOKUP("key_separator", Keys!$B:$C, 2, FALSE)&amp;C2183</f>
        <v>OR|heat|production</v>
      </c>
      <c r="E2183" s="17">
        <v>0</v>
      </c>
      <c r="F2183" s="17">
        <v>0</v>
      </c>
      <c r="G2183" s="17">
        <v>0</v>
      </c>
      <c r="H2183" s="17">
        <v>0</v>
      </c>
      <c r="I2183" s="17">
        <v>0</v>
      </c>
      <c r="J2183" s="17">
        <v>0</v>
      </c>
      <c r="K2183" s="17">
        <v>0</v>
      </c>
      <c r="L2183" s="17">
        <v>0</v>
      </c>
      <c r="M2183" s="17">
        <v>0</v>
      </c>
      <c r="N2183" s="17">
        <v>0</v>
      </c>
      <c r="O2183" s="17">
        <v>0</v>
      </c>
      <c r="P2183" s="17">
        <v>0</v>
      </c>
      <c r="Q2183" s="17">
        <v>0</v>
      </c>
      <c r="R2183" s="17">
        <v>0</v>
      </c>
      <c r="S2183" s="17">
        <v>0</v>
      </c>
      <c r="T2183" s="17">
        <v>0</v>
      </c>
      <c r="U2183" s="17">
        <v>0</v>
      </c>
      <c r="V2183" s="17">
        <v>0</v>
      </c>
      <c r="W2183" s="17">
        <v>0</v>
      </c>
      <c r="X2183" s="17">
        <v>0</v>
      </c>
      <c r="Y2183" s="17">
        <v>0</v>
      </c>
      <c r="Z2183" s="17">
        <v>0</v>
      </c>
      <c r="AA2183" s="17">
        <v>0</v>
      </c>
      <c r="AB2183" s="17">
        <v>0</v>
      </c>
      <c r="AC2183" s="17">
        <v>0</v>
      </c>
      <c r="AD2183" s="17">
        <v>0</v>
      </c>
    </row>
    <row r="2184" spans="1:30" x14ac:dyDescent="0.25">
      <c r="A2184" t="s">
        <v>404</v>
      </c>
      <c r="B2184" t="s">
        <v>6633</v>
      </c>
      <c r="C2184" t="s">
        <v>608</v>
      </c>
      <c r="D2184" t="str">
        <f>A2184&amp;VLOOKUP("key_separator", Keys!$B:$C, 2, FALSE)&amp;B2184&amp;VLOOKUP("key_separator", Keys!$B:$C, 2, FALSE)&amp;C2184</f>
        <v>OR|heat|imports</v>
      </c>
      <c r="E2184" s="17">
        <v>0</v>
      </c>
      <c r="F2184" s="17">
        <v>0</v>
      </c>
      <c r="G2184" s="17">
        <v>0</v>
      </c>
      <c r="H2184" s="17">
        <v>0</v>
      </c>
      <c r="I2184" s="17">
        <v>0</v>
      </c>
      <c r="J2184" s="17">
        <v>0</v>
      </c>
      <c r="K2184" s="17">
        <v>0</v>
      </c>
      <c r="L2184" s="17">
        <v>0</v>
      </c>
      <c r="M2184" s="17">
        <v>0</v>
      </c>
      <c r="N2184" s="17">
        <v>0</v>
      </c>
      <c r="O2184" s="17">
        <v>0</v>
      </c>
      <c r="P2184" s="17">
        <v>0</v>
      </c>
      <c r="Q2184" s="17">
        <v>0</v>
      </c>
      <c r="R2184" s="17">
        <v>0</v>
      </c>
      <c r="S2184" s="17">
        <v>0</v>
      </c>
      <c r="T2184" s="17">
        <v>0</v>
      </c>
      <c r="U2184" s="17">
        <v>0</v>
      </c>
      <c r="V2184" s="17">
        <v>0</v>
      </c>
      <c r="W2184" s="17">
        <v>0</v>
      </c>
      <c r="X2184" s="17">
        <v>0</v>
      </c>
      <c r="Y2184" s="17">
        <v>0</v>
      </c>
      <c r="Z2184" s="17">
        <v>0</v>
      </c>
      <c r="AA2184" s="17">
        <v>0</v>
      </c>
      <c r="AB2184" s="17">
        <v>0</v>
      </c>
      <c r="AC2184" s="17">
        <v>0</v>
      </c>
      <c r="AD2184" s="17">
        <v>0</v>
      </c>
    </row>
    <row r="2185" spans="1:30" x14ac:dyDescent="0.25">
      <c r="A2185" t="s">
        <v>404</v>
      </c>
      <c r="B2185" t="s">
        <v>6633</v>
      </c>
      <c r="C2185" t="s">
        <v>610</v>
      </c>
      <c r="D2185" t="str">
        <f>A2185&amp;VLOOKUP("key_separator", Keys!$B:$C, 2, FALSE)&amp;B2185&amp;VLOOKUP("key_separator", Keys!$B:$C, 2, FALSE)&amp;C2185</f>
        <v>OR|heat|exports</v>
      </c>
      <c r="E2185" s="17">
        <v>0</v>
      </c>
      <c r="F2185" s="17">
        <v>0</v>
      </c>
      <c r="G2185" s="17">
        <v>0</v>
      </c>
      <c r="H2185" s="17">
        <v>0</v>
      </c>
      <c r="I2185" s="17">
        <v>0</v>
      </c>
      <c r="J2185" s="17">
        <v>0</v>
      </c>
      <c r="K2185" s="17">
        <v>0</v>
      </c>
      <c r="L2185" s="17">
        <v>0</v>
      </c>
      <c r="M2185" s="17">
        <v>0</v>
      </c>
      <c r="N2185" s="17">
        <v>0</v>
      </c>
      <c r="O2185" s="17">
        <v>0</v>
      </c>
      <c r="P2185" s="17">
        <v>0</v>
      </c>
      <c r="Q2185" s="17">
        <v>0</v>
      </c>
      <c r="R2185" s="17">
        <v>0</v>
      </c>
      <c r="S2185" s="17">
        <v>0</v>
      </c>
      <c r="T2185" s="17">
        <v>0</v>
      </c>
      <c r="U2185" s="17">
        <v>0</v>
      </c>
      <c r="V2185" s="17">
        <v>0</v>
      </c>
      <c r="W2185" s="17">
        <v>0</v>
      </c>
      <c r="X2185" s="17">
        <v>0</v>
      </c>
      <c r="Y2185" s="17">
        <v>0</v>
      </c>
      <c r="Z2185" s="17">
        <v>0</v>
      </c>
      <c r="AA2185" s="17">
        <v>0</v>
      </c>
      <c r="AB2185" s="17">
        <v>0</v>
      </c>
      <c r="AC2185" s="17">
        <v>0</v>
      </c>
      <c r="AD2185" s="17">
        <v>0</v>
      </c>
    </row>
    <row r="2186" spans="1:30" x14ac:dyDescent="0.25">
      <c r="A2186" t="s">
        <v>404</v>
      </c>
      <c r="B2186" t="s">
        <v>6634</v>
      </c>
      <c r="C2186" t="s">
        <v>605</v>
      </c>
      <c r="D2186" t="str">
        <f>A2186&amp;VLOOKUP("key_separator", Keys!$B:$C, 2, FALSE)&amp;B2186&amp;VLOOKUP("key_separator", Keys!$B:$C, 2, FALSE)&amp;C2186</f>
        <v>OR|geothermal|production</v>
      </c>
      <c r="E2186" s="17">
        <v>0</v>
      </c>
      <c r="F2186" s="17">
        <v>0</v>
      </c>
      <c r="G2186" s="17">
        <v>0</v>
      </c>
      <c r="H2186" s="17">
        <v>0</v>
      </c>
      <c r="I2186" s="17">
        <v>0</v>
      </c>
      <c r="J2186" s="17">
        <v>0</v>
      </c>
      <c r="K2186" s="17">
        <v>0</v>
      </c>
      <c r="L2186" s="17">
        <v>0</v>
      </c>
      <c r="M2186" s="17">
        <v>0</v>
      </c>
      <c r="N2186" s="17">
        <v>0</v>
      </c>
      <c r="O2186" s="17">
        <v>0</v>
      </c>
      <c r="P2186" s="17">
        <v>0</v>
      </c>
      <c r="Q2186" s="17">
        <v>0</v>
      </c>
      <c r="R2186" s="17">
        <v>0</v>
      </c>
      <c r="S2186" s="17">
        <v>0</v>
      </c>
      <c r="T2186" s="17">
        <v>0</v>
      </c>
      <c r="U2186" s="17">
        <v>0</v>
      </c>
      <c r="V2186" s="17">
        <v>0</v>
      </c>
      <c r="W2186" s="17">
        <v>0</v>
      </c>
      <c r="X2186" s="17">
        <v>0</v>
      </c>
      <c r="Y2186" s="17">
        <v>0</v>
      </c>
      <c r="Z2186" s="17">
        <v>0</v>
      </c>
      <c r="AA2186" s="17">
        <v>0</v>
      </c>
      <c r="AB2186" s="17">
        <v>0</v>
      </c>
      <c r="AC2186" s="17">
        <v>0</v>
      </c>
      <c r="AD2186" s="17">
        <v>0</v>
      </c>
    </row>
    <row r="2187" spans="1:30" x14ac:dyDescent="0.25">
      <c r="A2187" t="s">
        <v>404</v>
      </c>
      <c r="B2187" t="s">
        <v>6634</v>
      </c>
      <c r="C2187" t="s">
        <v>608</v>
      </c>
      <c r="D2187" t="str">
        <f>A2187&amp;VLOOKUP("key_separator", Keys!$B:$C, 2, FALSE)&amp;B2187&amp;VLOOKUP("key_separator", Keys!$B:$C, 2, FALSE)&amp;C2187</f>
        <v>OR|geothermal|imports</v>
      </c>
      <c r="E2187" s="17">
        <v>0</v>
      </c>
      <c r="F2187" s="17">
        <v>0</v>
      </c>
      <c r="G2187" s="17">
        <v>0</v>
      </c>
      <c r="H2187" s="17">
        <v>0</v>
      </c>
      <c r="I2187" s="17">
        <v>0</v>
      </c>
      <c r="J2187" s="17">
        <v>0</v>
      </c>
      <c r="K2187" s="17">
        <v>0</v>
      </c>
      <c r="L2187" s="17">
        <v>0</v>
      </c>
      <c r="M2187" s="17">
        <v>0</v>
      </c>
      <c r="N2187" s="17">
        <v>0</v>
      </c>
      <c r="O2187" s="17">
        <v>0</v>
      </c>
      <c r="P2187" s="17">
        <v>0</v>
      </c>
      <c r="Q2187" s="17">
        <v>0</v>
      </c>
      <c r="R2187" s="17">
        <v>0</v>
      </c>
      <c r="S2187" s="17">
        <v>0</v>
      </c>
      <c r="T2187" s="17">
        <v>0</v>
      </c>
      <c r="U2187" s="17">
        <v>0</v>
      </c>
      <c r="V2187" s="17">
        <v>0</v>
      </c>
      <c r="W2187" s="17">
        <v>0</v>
      </c>
      <c r="X2187" s="17">
        <v>0</v>
      </c>
      <c r="Y2187" s="17">
        <v>0</v>
      </c>
      <c r="Z2187" s="17">
        <v>0</v>
      </c>
      <c r="AA2187" s="17">
        <v>0</v>
      </c>
      <c r="AB2187" s="17">
        <v>0</v>
      </c>
      <c r="AC2187" s="17">
        <v>0</v>
      </c>
      <c r="AD2187" s="17">
        <v>0</v>
      </c>
    </row>
    <row r="2188" spans="1:30" x14ac:dyDescent="0.25">
      <c r="A2188" t="s">
        <v>404</v>
      </c>
      <c r="B2188" t="s">
        <v>6634</v>
      </c>
      <c r="C2188" t="s">
        <v>610</v>
      </c>
      <c r="D2188" t="str">
        <f>A2188&amp;VLOOKUP("key_separator", Keys!$B:$C, 2, FALSE)&amp;B2188&amp;VLOOKUP("key_separator", Keys!$B:$C, 2, FALSE)&amp;C2188</f>
        <v>OR|geothermal|exports</v>
      </c>
      <c r="E2188" s="17">
        <v>0</v>
      </c>
      <c r="F2188" s="17">
        <v>0</v>
      </c>
      <c r="G2188" s="17">
        <v>0</v>
      </c>
      <c r="H2188" s="17">
        <v>0</v>
      </c>
      <c r="I2188" s="17">
        <v>0</v>
      </c>
      <c r="J2188" s="17">
        <v>0</v>
      </c>
      <c r="K2188" s="17">
        <v>0</v>
      </c>
      <c r="L2188" s="17">
        <v>0</v>
      </c>
      <c r="M2188" s="17">
        <v>0</v>
      </c>
      <c r="N2188" s="17">
        <v>0</v>
      </c>
      <c r="O2188" s="17">
        <v>0</v>
      </c>
      <c r="P2188" s="17">
        <v>0</v>
      </c>
      <c r="Q2188" s="17">
        <v>0</v>
      </c>
      <c r="R2188" s="17">
        <v>0</v>
      </c>
      <c r="S2188" s="17">
        <v>0</v>
      </c>
      <c r="T2188" s="17">
        <v>0</v>
      </c>
      <c r="U2188" s="17">
        <v>0</v>
      </c>
      <c r="V2188" s="17">
        <v>0</v>
      </c>
      <c r="W2188" s="17">
        <v>0</v>
      </c>
      <c r="X2188" s="17">
        <v>0</v>
      </c>
      <c r="Y2188" s="17">
        <v>0</v>
      </c>
      <c r="Z2188" s="17">
        <v>0</v>
      </c>
      <c r="AA2188" s="17">
        <v>0</v>
      </c>
      <c r="AB2188" s="17">
        <v>0</v>
      </c>
      <c r="AC2188" s="17">
        <v>0</v>
      </c>
      <c r="AD2188" s="17">
        <v>0</v>
      </c>
    </row>
    <row r="2189" spans="1:30" x14ac:dyDescent="0.25">
      <c r="A2189" t="s">
        <v>404</v>
      </c>
      <c r="B2189" t="s">
        <v>500</v>
      </c>
      <c r="C2189" t="s">
        <v>605</v>
      </c>
      <c r="D2189" t="str">
        <f>A2189&amp;VLOOKUP("key_separator", Keys!$B:$C, 2, FALSE)&amp;B2189&amp;VLOOKUP("key_separator", Keys!$B:$C, 2, FALSE)&amp;C2189</f>
        <v>OR|lignite|production</v>
      </c>
      <c r="E2189" s="17">
        <v>0</v>
      </c>
      <c r="F2189" s="17">
        <v>0</v>
      </c>
      <c r="G2189" s="17">
        <v>0</v>
      </c>
      <c r="H2189" s="17">
        <v>0</v>
      </c>
      <c r="I2189" s="17">
        <v>0</v>
      </c>
      <c r="J2189" s="17">
        <v>0</v>
      </c>
      <c r="K2189" s="17">
        <v>0</v>
      </c>
      <c r="L2189" s="17">
        <v>0</v>
      </c>
      <c r="M2189" s="17">
        <v>0</v>
      </c>
      <c r="N2189" s="17">
        <v>0</v>
      </c>
      <c r="O2189" s="17">
        <v>0</v>
      </c>
      <c r="P2189" s="17">
        <v>0</v>
      </c>
      <c r="Q2189" s="17">
        <v>0</v>
      </c>
      <c r="R2189" s="17">
        <v>0</v>
      </c>
      <c r="S2189" s="17">
        <v>0</v>
      </c>
      <c r="T2189" s="17">
        <v>0</v>
      </c>
      <c r="U2189" s="17">
        <v>0</v>
      </c>
      <c r="V2189" s="17">
        <v>0</v>
      </c>
      <c r="W2189" s="17">
        <v>0</v>
      </c>
      <c r="X2189" s="17">
        <v>0</v>
      </c>
      <c r="Y2189" s="17">
        <v>0</v>
      </c>
      <c r="Z2189" s="17">
        <v>0</v>
      </c>
      <c r="AA2189" s="17">
        <v>0</v>
      </c>
      <c r="AB2189" s="17">
        <v>0</v>
      </c>
      <c r="AC2189" s="17">
        <v>0</v>
      </c>
      <c r="AD2189" s="17">
        <v>0</v>
      </c>
    </row>
    <row r="2190" spans="1:30" x14ac:dyDescent="0.25">
      <c r="A2190" t="s">
        <v>404</v>
      </c>
      <c r="B2190" t="s">
        <v>500</v>
      </c>
      <c r="C2190" t="s">
        <v>608</v>
      </c>
      <c r="D2190" t="str">
        <f>A2190&amp;VLOOKUP("key_separator", Keys!$B:$C, 2, FALSE)&amp;B2190&amp;VLOOKUP("key_separator", Keys!$B:$C, 2, FALSE)&amp;C2190</f>
        <v>OR|lignite|imports</v>
      </c>
      <c r="E2190" s="17">
        <v>0</v>
      </c>
      <c r="F2190" s="17">
        <v>0</v>
      </c>
      <c r="G2190" s="17">
        <v>0</v>
      </c>
      <c r="H2190" s="17">
        <v>0</v>
      </c>
      <c r="I2190" s="17">
        <v>0</v>
      </c>
      <c r="J2190" s="17">
        <v>0</v>
      </c>
      <c r="K2190" s="17">
        <v>0</v>
      </c>
      <c r="L2190" s="17">
        <v>0</v>
      </c>
      <c r="M2190" s="17">
        <v>0</v>
      </c>
      <c r="N2190" s="17">
        <v>0</v>
      </c>
      <c r="O2190" s="17">
        <v>0</v>
      </c>
      <c r="P2190" s="17">
        <v>0</v>
      </c>
      <c r="Q2190" s="17">
        <v>0</v>
      </c>
      <c r="R2190" s="17">
        <v>0</v>
      </c>
      <c r="S2190" s="17">
        <v>0</v>
      </c>
      <c r="T2190" s="17">
        <v>0</v>
      </c>
      <c r="U2190" s="17">
        <v>0</v>
      </c>
      <c r="V2190" s="17">
        <v>0</v>
      </c>
      <c r="W2190" s="17">
        <v>0</v>
      </c>
      <c r="X2190" s="17">
        <v>0</v>
      </c>
      <c r="Y2190" s="17">
        <v>0</v>
      </c>
      <c r="Z2190" s="17">
        <v>0</v>
      </c>
      <c r="AA2190" s="17">
        <v>0</v>
      </c>
      <c r="AB2190" s="17">
        <v>0</v>
      </c>
      <c r="AC2190" s="17">
        <v>0</v>
      </c>
      <c r="AD2190" s="17">
        <v>0</v>
      </c>
    </row>
    <row r="2191" spans="1:30" x14ac:dyDescent="0.25">
      <c r="A2191" t="s">
        <v>404</v>
      </c>
      <c r="B2191" t="s">
        <v>500</v>
      </c>
      <c r="C2191" t="s">
        <v>610</v>
      </c>
      <c r="D2191" t="str">
        <f>A2191&amp;VLOOKUP("key_separator", Keys!$B:$C, 2, FALSE)&amp;B2191&amp;VLOOKUP("key_separator", Keys!$B:$C, 2, FALSE)&amp;C2191</f>
        <v>OR|lignite|exports</v>
      </c>
      <c r="E2191" s="17">
        <v>0</v>
      </c>
      <c r="F2191" s="17">
        <v>0</v>
      </c>
      <c r="G2191" s="17">
        <v>0</v>
      </c>
      <c r="H2191" s="17">
        <v>0</v>
      </c>
      <c r="I2191" s="17">
        <v>0</v>
      </c>
      <c r="J2191" s="17">
        <v>0</v>
      </c>
      <c r="K2191" s="17">
        <v>0</v>
      </c>
      <c r="L2191" s="17">
        <v>0</v>
      </c>
      <c r="M2191" s="17">
        <v>0</v>
      </c>
      <c r="N2191" s="17">
        <v>0</v>
      </c>
      <c r="O2191" s="17">
        <v>0</v>
      </c>
      <c r="P2191" s="17">
        <v>0</v>
      </c>
      <c r="Q2191" s="17">
        <v>0</v>
      </c>
      <c r="R2191" s="17">
        <v>0</v>
      </c>
      <c r="S2191" s="17">
        <v>0</v>
      </c>
      <c r="T2191" s="17">
        <v>0</v>
      </c>
      <c r="U2191" s="17">
        <v>0</v>
      </c>
      <c r="V2191" s="17">
        <v>0</v>
      </c>
      <c r="W2191" s="17">
        <v>0</v>
      </c>
      <c r="X2191" s="17">
        <v>0</v>
      </c>
      <c r="Y2191" s="17">
        <v>0</v>
      </c>
      <c r="Z2191" s="17">
        <v>0</v>
      </c>
      <c r="AA2191" s="17">
        <v>0</v>
      </c>
      <c r="AB2191" s="17">
        <v>0</v>
      </c>
      <c r="AC2191" s="17">
        <v>0</v>
      </c>
      <c r="AD2191" s="17">
        <v>0</v>
      </c>
    </row>
    <row r="2192" spans="1:30" x14ac:dyDescent="0.25">
      <c r="A2192" t="s">
        <v>404</v>
      </c>
      <c r="B2192" t="s">
        <v>539</v>
      </c>
      <c r="C2192" t="s">
        <v>605</v>
      </c>
      <c r="D2192" t="str">
        <f>A2192&amp;VLOOKUP("key_separator", Keys!$B:$C, 2, FALSE)&amp;B2192&amp;VLOOKUP("key_separator", Keys!$B:$C, 2, FALSE)&amp;C2192</f>
        <v>OR|crude oil|production</v>
      </c>
      <c r="E2192" s="17">
        <v>0</v>
      </c>
      <c r="F2192" s="17">
        <v>0</v>
      </c>
      <c r="G2192" s="17">
        <v>0</v>
      </c>
      <c r="H2192" s="17">
        <v>0</v>
      </c>
      <c r="I2192" s="17">
        <v>0</v>
      </c>
      <c r="J2192" s="17">
        <v>0</v>
      </c>
      <c r="K2192" s="17">
        <v>0</v>
      </c>
      <c r="L2192" s="17">
        <v>0</v>
      </c>
      <c r="M2192" s="17">
        <v>0</v>
      </c>
      <c r="N2192" s="17">
        <v>0</v>
      </c>
      <c r="O2192" s="17">
        <v>0</v>
      </c>
      <c r="P2192" s="17">
        <v>0</v>
      </c>
      <c r="Q2192" s="17">
        <v>0</v>
      </c>
      <c r="R2192" s="17">
        <v>0</v>
      </c>
      <c r="S2192" s="17">
        <v>0</v>
      </c>
      <c r="T2192" s="17">
        <v>0</v>
      </c>
      <c r="U2192" s="17">
        <v>0</v>
      </c>
      <c r="V2192" s="17">
        <v>0</v>
      </c>
      <c r="W2192" s="17">
        <v>0</v>
      </c>
      <c r="X2192" s="17">
        <v>0</v>
      </c>
      <c r="Y2192" s="17">
        <v>0</v>
      </c>
      <c r="Z2192" s="17">
        <v>0</v>
      </c>
      <c r="AA2192" s="17">
        <v>0</v>
      </c>
      <c r="AB2192" s="17">
        <v>0</v>
      </c>
      <c r="AC2192" s="17">
        <v>0</v>
      </c>
      <c r="AD2192" s="17">
        <v>0</v>
      </c>
    </row>
    <row r="2193" spans="1:30" x14ac:dyDescent="0.25">
      <c r="A2193" t="s">
        <v>404</v>
      </c>
      <c r="B2193" t="s">
        <v>539</v>
      </c>
      <c r="C2193" t="s">
        <v>608</v>
      </c>
      <c r="D2193" t="str">
        <f>A2193&amp;VLOOKUP("key_separator", Keys!$B:$C, 2, FALSE)&amp;B2193&amp;VLOOKUP("key_separator", Keys!$B:$C, 2, FALSE)&amp;C2193</f>
        <v>OR|crude oil|imports</v>
      </c>
      <c r="E2193" s="17">
        <v>766000000000</v>
      </c>
      <c r="F2193" s="17">
        <v>766000000000</v>
      </c>
      <c r="G2193" s="17">
        <v>766000000000</v>
      </c>
      <c r="H2193" s="17">
        <v>766000000000</v>
      </c>
      <c r="I2193" s="17">
        <v>766000000000</v>
      </c>
      <c r="J2193" s="17">
        <v>766000000000</v>
      </c>
      <c r="K2193" s="17">
        <v>766000000000</v>
      </c>
      <c r="L2193" s="17">
        <v>766000000000</v>
      </c>
      <c r="M2193" s="17">
        <v>766000000000</v>
      </c>
      <c r="N2193" s="17">
        <v>766000000000</v>
      </c>
      <c r="O2193" s="17">
        <v>766000000000</v>
      </c>
      <c r="P2193" s="17">
        <v>766000000000</v>
      </c>
      <c r="Q2193" s="17">
        <v>766000000000</v>
      </c>
      <c r="R2193" s="17">
        <v>766000000000</v>
      </c>
      <c r="S2193" s="17">
        <v>766000000000</v>
      </c>
      <c r="T2193" s="17">
        <v>766000000000</v>
      </c>
      <c r="U2193" s="17">
        <v>766000000000</v>
      </c>
      <c r="V2193" s="17">
        <v>766000000000</v>
      </c>
      <c r="W2193" s="17">
        <v>766000000000</v>
      </c>
      <c r="X2193" s="17">
        <v>766000000000</v>
      </c>
      <c r="Y2193" s="17">
        <v>766000000000</v>
      </c>
      <c r="Z2193" s="17">
        <v>766000000000</v>
      </c>
      <c r="AA2193" s="17">
        <v>766000000000</v>
      </c>
      <c r="AB2193" s="17">
        <v>766000000000</v>
      </c>
      <c r="AC2193" s="17">
        <v>766000000000</v>
      </c>
      <c r="AD2193" s="17">
        <v>766000000000</v>
      </c>
    </row>
    <row r="2194" spans="1:30" x14ac:dyDescent="0.25">
      <c r="A2194" t="s">
        <v>404</v>
      </c>
      <c r="B2194" t="s">
        <v>539</v>
      </c>
      <c r="C2194" t="s">
        <v>610</v>
      </c>
      <c r="D2194" t="str">
        <f>A2194&amp;VLOOKUP("key_separator", Keys!$B:$C, 2, FALSE)&amp;B2194&amp;VLOOKUP("key_separator", Keys!$B:$C, 2, FALSE)&amp;C2194</f>
        <v>OR|crude oil|exports</v>
      </c>
      <c r="E2194" s="17">
        <v>0</v>
      </c>
      <c r="F2194" s="17">
        <v>0</v>
      </c>
      <c r="G2194" s="17">
        <v>0</v>
      </c>
      <c r="H2194" s="17">
        <v>0</v>
      </c>
      <c r="I2194" s="17">
        <v>0</v>
      </c>
      <c r="J2194" s="17">
        <v>0</v>
      </c>
      <c r="K2194" s="17">
        <v>0</v>
      </c>
      <c r="L2194" s="17">
        <v>0</v>
      </c>
      <c r="M2194" s="17">
        <v>0</v>
      </c>
      <c r="N2194" s="17">
        <v>0</v>
      </c>
      <c r="O2194" s="17">
        <v>0</v>
      </c>
      <c r="P2194" s="17">
        <v>0</v>
      </c>
      <c r="Q2194" s="17">
        <v>0</v>
      </c>
      <c r="R2194" s="17">
        <v>0</v>
      </c>
      <c r="S2194" s="17">
        <v>0</v>
      </c>
      <c r="T2194" s="17">
        <v>0</v>
      </c>
      <c r="U2194" s="17">
        <v>0</v>
      </c>
      <c r="V2194" s="17">
        <v>0</v>
      </c>
      <c r="W2194" s="17">
        <v>0</v>
      </c>
      <c r="X2194" s="17">
        <v>0</v>
      </c>
      <c r="Y2194" s="17">
        <v>0</v>
      </c>
      <c r="Z2194" s="17">
        <v>0</v>
      </c>
      <c r="AA2194" s="17">
        <v>0</v>
      </c>
      <c r="AB2194" s="17">
        <v>0</v>
      </c>
      <c r="AC2194" s="17">
        <v>0</v>
      </c>
      <c r="AD2194" s="17">
        <v>0</v>
      </c>
    </row>
    <row r="2195" spans="1:30" x14ac:dyDescent="0.25">
      <c r="A2195" t="s">
        <v>404</v>
      </c>
      <c r="B2195" t="s">
        <v>6635</v>
      </c>
      <c r="C2195" t="s">
        <v>605</v>
      </c>
      <c r="D2195" t="str">
        <f>A2195&amp;VLOOKUP("key_separator", Keys!$B:$C, 2, FALSE)&amp;B2195&amp;VLOOKUP("key_separator", Keys!$B:$C, 2, FALSE)&amp;C2195</f>
        <v>OR|heavy or residual fuel oil|production</v>
      </c>
      <c r="E2195" s="17">
        <v>0</v>
      </c>
      <c r="F2195" s="17">
        <v>0</v>
      </c>
      <c r="G2195" s="17">
        <v>0</v>
      </c>
      <c r="H2195" s="17">
        <v>0</v>
      </c>
      <c r="I2195" s="17">
        <v>0</v>
      </c>
      <c r="J2195" s="17">
        <v>0</v>
      </c>
      <c r="K2195" s="17">
        <v>0</v>
      </c>
      <c r="L2195" s="17">
        <v>0</v>
      </c>
      <c r="M2195" s="17">
        <v>0</v>
      </c>
      <c r="N2195" s="17">
        <v>0</v>
      </c>
      <c r="O2195" s="17">
        <v>0</v>
      </c>
      <c r="P2195" s="17">
        <v>0</v>
      </c>
      <c r="Q2195" s="17">
        <v>0</v>
      </c>
      <c r="R2195" s="17">
        <v>0</v>
      </c>
      <c r="S2195" s="17">
        <v>0</v>
      </c>
      <c r="T2195" s="17">
        <v>0</v>
      </c>
      <c r="U2195" s="17">
        <v>0</v>
      </c>
      <c r="V2195" s="17">
        <v>0</v>
      </c>
      <c r="W2195" s="17">
        <v>0</v>
      </c>
      <c r="X2195" s="17">
        <v>0</v>
      </c>
      <c r="Y2195" s="17">
        <v>0</v>
      </c>
      <c r="Z2195" s="17">
        <v>0</v>
      </c>
      <c r="AA2195" s="17">
        <v>0</v>
      </c>
      <c r="AB2195" s="17">
        <v>0</v>
      </c>
      <c r="AC2195" s="17">
        <v>0</v>
      </c>
      <c r="AD2195" s="17">
        <v>0</v>
      </c>
    </row>
    <row r="2196" spans="1:30" x14ac:dyDescent="0.25">
      <c r="A2196" t="s">
        <v>404</v>
      </c>
      <c r="B2196" t="s">
        <v>6635</v>
      </c>
      <c r="C2196" t="s">
        <v>608</v>
      </c>
      <c r="D2196" t="str">
        <f>A2196&amp;VLOOKUP("key_separator", Keys!$B:$C, 2, FALSE)&amp;B2196&amp;VLOOKUP("key_separator", Keys!$B:$C, 2, FALSE)&amp;C2196</f>
        <v>OR|heavy or residual fuel oil|imports</v>
      </c>
      <c r="E2196" s="17">
        <v>11312400000000</v>
      </c>
      <c r="F2196" s="17">
        <v>11495500000000</v>
      </c>
      <c r="G2196" s="17">
        <v>11645900000000</v>
      </c>
      <c r="H2196" s="17">
        <v>11784400000000</v>
      </c>
      <c r="I2196" s="17">
        <v>12012100000000</v>
      </c>
      <c r="J2196" s="17">
        <v>12240000000000</v>
      </c>
      <c r="K2196" s="17">
        <v>12441200000000</v>
      </c>
      <c r="L2196" s="17">
        <v>12638100000000</v>
      </c>
      <c r="M2196" s="17">
        <v>12803300000000</v>
      </c>
      <c r="N2196" s="17">
        <v>12916600000000</v>
      </c>
      <c r="O2196" s="17">
        <v>13054400000000</v>
      </c>
      <c r="P2196" s="17">
        <v>13164400000000</v>
      </c>
      <c r="Q2196" s="17">
        <v>13247800000000</v>
      </c>
      <c r="R2196" s="17">
        <v>13307200000000</v>
      </c>
      <c r="S2196" s="17">
        <v>13349300000000</v>
      </c>
      <c r="T2196" s="17">
        <v>13364200000000</v>
      </c>
      <c r="U2196" s="17">
        <v>13365200000000</v>
      </c>
      <c r="V2196" s="17">
        <v>13409600000000</v>
      </c>
      <c r="W2196" s="17">
        <v>13435100000000</v>
      </c>
      <c r="X2196" s="17">
        <v>13470200000000</v>
      </c>
      <c r="Y2196" s="17">
        <v>13558400000000</v>
      </c>
      <c r="Z2196" s="17">
        <v>13652000000000</v>
      </c>
      <c r="AA2196" s="17">
        <v>13735300000000</v>
      </c>
      <c r="AB2196" s="17">
        <v>13820100000000</v>
      </c>
      <c r="AC2196" s="17">
        <v>13918800000000</v>
      </c>
      <c r="AD2196" s="17">
        <v>14036200000000</v>
      </c>
    </row>
    <row r="2197" spans="1:30" x14ac:dyDescent="0.25">
      <c r="A2197" t="s">
        <v>404</v>
      </c>
      <c r="B2197" t="s">
        <v>6635</v>
      </c>
      <c r="C2197" t="s">
        <v>610</v>
      </c>
      <c r="D2197" t="str">
        <f>A2197&amp;VLOOKUP("key_separator", Keys!$B:$C, 2, FALSE)&amp;B2197&amp;VLOOKUP("key_separator", Keys!$B:$C, 2, FALSE)&amp;C2197</f>
        <v>OR|heavy or residual fuel oil|exports</v>
      </c>
      <c r="E2197" s="17">
        <v>0</v>
      </c>
      <c r="F2197" s="17">
        <v>0</v>
      </c>
      <c r="G2197" s="17">
        <v>0</v>
      </c>
      <c r="H2197" s="17">
        <v>0</v>
      </c>
      <c r="I2197" s="17">
        <v>0</v>
      </c>
      <c r="J2197" s="17">
        <v>0</v>
      </c>
      <c r="K2197" s="17">
        <v>0</v>
      </c>
      <c r="L2197" s="17">
        <v>0</v>
      </c>
      <c r="M2197" s="17">
        <v>0</v>
      </c>
      <c r="N2197" s="17">
        <v>0</v>
      </c>
      <c r="O2197" s="17">
        <v>0</v>
      </c>
      <c r="P2197" s="17">
        <v>0</v>
      </c>
      <c r="Q2197" s="17">
        <v>0</v>
      </c>
      <c r="R2197" s="17">
        <v>0</v>
      </c>
      <c r="S2197" s="17">
        <v>0</v>
      </c>
      <c r="T2197" s="17">
        <v>0</v>
      </c>
      <c r="U2197" s="17">
        <v>0</v>
      </c>
      <c r="V2197" s="17">
        <v>0</v>
      </c>
      <c r="W2197" s="17">
        <v>0</v>
      </c>
      <c r="X2197" s="17">
        <v>0</v>
      </c>
      <c r="Y2197" s="17">
        <v>0</v>
      </c>
      <c r="Z2197" s="17">
        <v>0</v>
      </c>
      <c r="AA2197" s="17">
        <v>0</v>
      </c>
      <c r="AB2197" s="17">
        <v>0</v>
      </c>
      <c r="AC2197" s="17">
        <v>0</v>
      </c>
      <c r="AD2197" s="17">
        <v>0</v>
      </c>
    </row>
    <row r="2198" spans="1:30" x14ac:dyDescent="0.25">
      <c r="A2198" t="s">
        <v>404</v>
      </c>
      <c r="B2198" t="s">
        <v>6622</v>
      </c>
      <c r="C2198" t="s">
        <v>605</v>
      </c>
      <c r="D2198" t="str">
        <f>A2198&amp;VLOOKUP("key_separator", Keys!$B:$C, 2, FALSE)&amp;B2198&amp;VLOOKUP("key_separator", Keys!$B:$C, 2, FALSE)&amp;C2198</f>
        <v>OR|LPG propane or butane|production</v>
      </c>
      <c r="E2198" s="17">
        <v>10648900000</v>
      </c>
      <c r="F2198" s="17">
        <v>10875000000</v>
      </c>
      <c r="G2198" s="17">
        <v>12039800000</v>
      </c>
      <c r="H2198" s="17">
        <v>11925000000</v>
      </c>
      <c r="I2198" s="17">
        <v>11956700000</v>
      </c>
      <c r="J2198" s="17">
        <v>12019700000</v>
      </c>
      <c r="K2198" s="17">
        <v>12605700000</v>
      </c>
      <c r="L2198" s="17">
        <v>13164000000</v>
      </c>
      <c r="M2198" s="17">
        <v>13693700000</v>
      </c>
      <c r="N2198" s="17">
        <v>14070600000</v>
      </c>
      <c r="O2198" s="17">
        <v>14357900000</v>
      </c>
      <c r="P2198" s="17">
        <v>14513800000</v>
      </c>
      <c r="Q2198" s="17">
        <v>14759000000</v>
      </c>
      <c r="R2198" s="17">
        <v>15020000000</v>
      </c>
      <c r="S2198" s="17">
        <v>15245700000</v>
      </c>
      <c r="T2198" s="17">
        <v>15621500000</v>
      </c>
      <c r="U2198" s="17">
        <v>15954100000</v>
      </c>
      <c r="V2198" s="17">
        <v>16137400000</v>
      </c>
      <c r="W2198" s="17">
        <v>16219400000</v>
      </c>
      <c r="X2198" s="17">
        <v>16151100000</v>
      </c>
      <c r="Y2198" s="17">
        <v>15982500000</v>
      </c>
      <c r="Z2198" s="17">
        <v>15842100000</v>
      </c>
      <c r="AA2198" s="17">
        <v>15873200000</v>
      </c>
      <c r="AB2198" s="17">
        <v>15973200000</v>
      </c>
      <c r="AC2198" s="17">
        <v>16030600000</v>
      </c>
      <c r="AD2198" s="17">
        <v>15994900000</v>
      </c>
    </row>
    <row r="2199" spans="1:30" x14ac:dyDescent="0.25">
      <c r="A2199" t="s">
        <v>404</v>
      </c>
      <c r="B2199" t="s">
        <v>6622</v>
      </c>
      <c r="C2199" t="s">
        <v>608</v>
      </c>
      <c r="D2199" t="str">
        <f>A2199&amp;VLOOKUP("key_separator", Keys!$B:$C, 2, FALSE)&amp;B2199&amp;VLOOKUP("key_separator", Keys!$B:$C, 2, FALSE)&amp;C2199</f>
        <v>OR|LPG propane or butane|imports</v>
      </c>
      <c r="E2199" s="17">
        <v>8519080000000</v>
      </c>
      <c r="F2199" s="17">
        <v>8587280000000</v>
      </c>
      <c r="G2199" s="17">
        <v>9180380000000</v>
      </c>
      <c r="H2199" s="17">
        <v>9292830000000</v>
      </c>
      <c r="I2199" s="17">
        <v>9359120000000</v>
      </c>
      <c r="J2199" s="17">
        <v>9420700000000</v>
      </c>
      <c r="K2199" s="17">
        <v>9463960000000</v>
      </c>
      <c r="L2199" s="17">
        <v>9597720000000</v>
      </c>
      <c r="M2199" s="17">
        <v>9616570000000</v>
      </c>
      <c r="N2199" s="17">
        <v>9670440000000</v>
      </c>
      <c r="O2199" s="17">
        <v>9733340000000</v>
      </c>
      <c r="P2199" s="17">
        <v>9799190000000</v>
      </c>
      <c r="Q2199" s="17">
        <v>9911030000000</v>
      </c>
      <c r="R2199" s="17">
        <v>10020600000000</v>
      </c>
      <c r="S2199" s="17">
        <v>10125300000000</v>
      </c>
      <c r="T2199" s="17">
        <v>10216600000000</v>
      </c>
      <c r="U2199" s="17">
        <v>10286500000000</v>
      </c>
      <c r="V2199" s="17">
        <v>10363400000000</v>
      </c>
      <c r="W2199" s="17">
        <v>10438200000000</v>
      </c>
      <c r="X2199" s="17">
        <v>10515400000000</v>
      </c>
      <c r="Y2199" s="17">
        <v>10599800000000</v>
      </c>
      <c r="Z2199" s="17">
        <v>10684000000000</v>
      </c>
      <c r="AA2199" s="17">
        <v>10767900000000</v>
      </c>
      <c r="AB2199" s="17">
        <v>10848900000000</v>
      </c>
      <c r="AC2199" s="17">
        <v>10925000000000</v>
      </c>
      <c r="AD2199" s="17">
        <v>11006900000000</v>
      </c>
    </row>
    <row r="2200" spans="1:30" x14ac:dyDescent="0.25">
      <c r="A2200" t="s">
        <v>404</v>
      </c>
      <c r="B2200" t="s">
        <v>6622</v>
      </c>
      <c r="C2200" t="s">
        <v>610</v>
      </c>
      <c r="D2200" t="str">
        <f>A2200&amp;VLOOKUP("key_separator", Keys!$B:$C, 2, FALSE)&amp;B2200&amp;VLOOKUP("key_separator", Keys!$B:$C, 2, FALSE)&amp;C2200</f>
        <v>OR|LPG propane or butane|exports</v>
      </c>
      <c r="E2200" s="17">
        <v>0</v>
      </c>
      <c r="F2200" s="17">
        <v>0</v>
      </c>
      <c r="G2200" s="17">
        <v>0</v>
      </c>
      <c r="H2200" s="17">
        <v>0</v>
      </c>
      <c r="I2200" s="17">
        <v>0</v>
      </c>
      <c r="J2200" s="17">
        <v>0</v>
      </c>
      <c r="K2200" s="17">
        <v>0</v>
      </c>
      <c r="L2200" s="17">
        <v>0</v>
      </c>
      <c r="M2200" s="17">
        <v>0</v>
      </c>
      <c r="N2200" s="17">
        <v>0</v>
      </c>
      <c r="O2200" s="17">
        <v>0</v>
      </c>
      <c r="P2200" s="17">
        <v>0</v>
      </c>
      <c r="Q2200" s="17">
        <v>0</v>
      </c>
      <c r="R2200" s="17">
        <v>0</v>
      </c>
      <c r="S2200" s="17">
        <v>0</v>
      </c>
      <c r="T2200" s="17">
        <v>0</v>
      </c>
      <c r="U2200" s="17">
        <v>0</v>
      </c>
      <c r="V2200" s="17">
        <v>0</v>
      </c>
      <c r="W2200" s="17">
        <v>0</v>
      </c>
      <c r="X2200" s="17">
        <v>0</v>
      </c>
      <c r="Y2200" s="17">
        <v>0</v>
      </c>
      <c r="Z2200" s="17">
        <v>0</v>
      </c>
      <c r="AA2200" s="17">
        <v>0</v>
      </c>
      <c r="AB2200" s="17">
        <v>0</v>
      </c>
      <c r="AC2200" s="17">
        <v>0</v>
      </c>
      <c r="AD2200" s="17">
        <v>0</v>
      </c>
    </row>
    <row r="2201" spans="1:30" x14ac:dyDescent="0.25">
      <c r="A2201" t="s">
        <v>404</v>
      </c>
      <c r="B2201" t="s">
        <v>6623</v>
      </c>
      <c r="C2201" t="s">
        <v>605</v>
      </c>
      <c r="D2201" t="str">
        <f>A2201&amp;VLOOKUP("key_separator", Keys!$B:$C, 2, FALSE)&amp;B2201&amp;VLOOKUP("key_separator", Keys!$B:$C, 2, FALSE)&amp;C2201</f>
        <v>OR|municipal solid waste|production</v>
      </c>
      <c r="E2201" s="17">
        <v>0</v>
      </c>
      <c r="F2201" s="17">
        <v>0</v>
      </c>
      <c r="G2201" s="17">
        <v>0</v>
      </c>
      <c r="H2201" s="17">
        <v>0</v>
      </c>
      <c r="I2201" s="17">
        <v>0</v>
      </c>
      <c r="J2201" s="17">
        <v>0</v>
      </c>
      <c r="K2201" s="17">
        <v>0</v>
      </c>
      <c r="L2201" s="17">
        <v>0</v>
      </c>
      <c r="M2201" s="17">
        <v>0</v>
      </c>
      <c r="N2201" s="17">
        <v>0</v>
      </c>
      <c r="O2201" s="17">
        <v>0</v>
      </c>
      <c r="P2201" s="17">
        <v>0</v>
      </c>
      <c r="Q2201" s="17">
        <v>0</v>
      </c>
      <c r="R2201" s="17">
        <v>0</v>
      </c>
      <c r="S2201" s="17">
        <v>0</v>
      </c>
      <c r="T2201" s="17">
        <v>0</v>
      </c>
      <c r="U2201" s="17">
        <v>0</v>
      </c>
      <c r="V2201" s="17">
        <v>0</v>
      </c>
      <c r="W2201" s="17">
        <v>0</v>
      </c>
      <c r="X2201" s="17">
        <v>0</v>
      </c>
      <c r="Y2201" s="17">
        <v>0</v>
      </c>
      <c r="Z2201" s="17">
        <v>0</v>
      </c>
      <c r="AA2201" s="17">
        <v>0</v>
      </c>
      <c r="AB2201" s="17">
        <v>0</v>
      </c>
      <c r="AC2201" s="17">
        <v>0</v>
      </c>
      <c r="AD2201" s="17">
        <v>0</v>
      </c>
    </row>
    <row r="2202" spans="1:30" x14ac:dyDescent="0.25">
      <c r="A2202" t="s">
        <v>404</v>
      </c>
      <c r="B2202" t="s">
        <v>6623</v>
      </c>
      <c r="C2202" t="s">
        <v>608</v>
      </c>
      <c r="D2202" t="str">
        <f>A2202&amp;VLOOKUP("key_separator", Keys!$B:$C, 2, FALSE)&amp;B2202&amp;VLOOKUP("key_separator", Keys!$B:$C, 2, FALSE)&amp;C2202</f>
        <v>OR|municipal solid waste|imports</v>
      </c>
      <c r="E2202" s="17">
        <v>0</v>
      </c>
      <c r="F2202" s="17">
        <v>0</v>
      </c>
      <c r="G2202" s="17">
        <v>0</v>
      </c>
      <c r="H2202" s="17">
        <v>0</v>
      </c>
      <c r="I2202" s="17">
        <v>0</v>
      </c>
      <c r="J2202" s="17">
        <v>0</v>
      </c>
      <c r="K2202" s="17">
        <v>0</v>
      </c>
      <c r="L2202" s="17">
        <v>0</v>
      </c>
      <c r="M2202" s="17">
        <v>0</v>
      </c>
      <c r="N2202" s="17">
        <v>0</v>
      </c>
      <c r="O2202" s="17">
        <v>0</v>
      </c>
      <c r="P2202" s="17">
        <v>0</v>
      </c>
      <c r="Q2202" s="17">
        <v>0</v>
      </c>
      <c r="R2202" s="17">
        <v>0</v>
      </c>
      <c r="S2202" s="17">
        <v>0</v>
      </c>
      <c r="T2202" s="17">
        <v>0</v>
      </c>
      <c r="U2202" s="17">
        <v>0</v>
      </c>
      <c r="V2202" s="17">
        <v>0</v>
      </c>
      <c r="W2202" s="17">
        <v>0</v>
      </c>
      <c r="X2202" s="17">
        <v>0</v>
      </c>
      <c r="Y2202" s="17">
        <v>0</v>
      </c>
      <c r="Z2202" s="17">
        <v>0</v>
      </c>
      <c r="AA2202" s="17">
        <v>0</v>
      </c>
      <c r="AB2202" s="17">
        <v>0</v>
      </c>
      <c r="AC2202" s="17">
        <v>0</v>
      </c>
      <c r="AD2202" s="17">
        <v>0</v>
      </c>
    </row>
    <row r="2203" spans="1:30" x14ac:dyDescent="0.25">
      <c r="A2203" t="s">
        <v>404</v>
      </c>
      <c r="B2203" t="s">
        <v>6623</v>
      </c>
      <c r="C2203" t="s">
        <v>610</v>
      </c>
      <c r="D2203" t="str">
        <f>A2203&amp;VLOOKUP("key_separator", Keys!$B:$C, 2, FALSE)&amp;B2203&amp;VLOOKUP("key_separator", Keys!$B:$C, 2, FALSE)&amp;C2203</f>
        <v>OR|municipal solid waste|exports</v>
      </c>
      <c r="E2203" s="17">
        <v>0</v>
      </c>
      <c r="F2203" s="17">
        <v>0</v>
      </c>
      <c r="G2203" s="17">
        <v>0</v>
      </c>
      <c r="H2203" s="17">
        <v>0</v>
      </c>
      <c r="I2203" s="17">
        <v>0</v>
      </c>
      <c r="J2203" s="17">
        <v>0</v>
      </c>
      <c r="K2203" s="17">
        <v>0</v>
      </c>
      <c r="L2203" s="17">
        <v>0</v>
      </c>
      <c r="M2203" s="17">
        <v>0</v>
      </c>
      <c r="N2203" s="17">
        <v>0</v>
      </c>
      <c r="O2203" s="17">
        <v>0</v>
      </c>
      <c r="P2203" s="17">
        <v>0</v>
      </c>
      <c r="Q2203" s="17">
        <v>0</v>
      </c>
      <c r="R2203" s="17">
        <v>0</v>
      </c>
      <c r="S2203" s="17">
        <v>0</v>
      </c>
      <c r="T2203" s="17">
        <v>0</v>
      </c>
      <c r="U2203" s="17">
        <v>0</v>
      </c>
      <c r="V2203" s="17">
        <v>0</v>
      </c>
      <c r="W2203" s="17">
        <v>0</v>
      </c>
      <c r="X2203" s="17">
        <v>0</v>
      </c>
      <c r="Y2203" s="17">
        <v>0</v>
      </c>
      <c r="Z2203" s="17">
        <v>0</v>
      </c>
      <c r="AA2203" s="17">
        <v>0</v>
      </c>
      <c r="AB2203" s="17">
        <v>0</v>
      </c>
      <c r="AC2203" s="17">
        <v>0</v>
      </c>
      <c r="AD2203" s="17">
        <v>0</v>
      </c>
    </row>
    <row r="2204" spans="1:30" x14ac:dyDescent="0.25">
      <c r="A2204" t="s">
        <v>404</v>
      </c>
      <c r="B2204" t="s">
        <v>629</v>
      </c>
      <c r="C2204" t="s">
        <v>605</v>
      </c>
      <c r="D2204" t="str">
        <f>A2204&amp;VLOOKUP("key_separator", Keys!$B:$C, 2, FALSE)&amp;B2204&amp;VLOOKUP("key_separator", Keys!$B:$C, 2, FALSE)&amp;C2204</f>
        <v>OR|hydrogen|production</v>
      </c>
      <c r="E2204" s="17">
        <v>0</v>
      </c>
      <c r="F2204" s="17">
        <v>0</v>
      </c>
      <c r="G2204" s="17">
        <v>0</v>
      </c>
      <c r="H2204" s="17">
        <v>0</v>
      </c>
      <c r="I2204" s="17">
        <v>0</v>
      </c>
      <c r="J2204" s="17">
        <v>0</v>
      </c>
      <c r="K2204" s="17">
        <v>0</v>
      </c>
      <c r="L2204" s="17">
        <v>0</v>
      </c>
      <c r="M2204" s="17">
        <v>0</v>
      </c>
      <c r="N2204" s="17">
        <v>0</v>
      </c>
      <c r="O2204" s="17">
        <v>0</v>
      </c>
      <c r="P2204" s="17">
        <v>0</v>
      </c>
      <c r="Q2204" s="17">
        <v>0</v>
      </c>
      <c r="R2204" s="17">
        <v>0</v>
      </c>
      <c r="S2204" s="17">
        <v>0</v>
      </c>
      <c r="T2204" s="17">
        <v>0</v>
      </c>
      <c r="U2204" s="17">
        <v>0</v>
      </c>
      <c r="V2204" s="17">
        <v>0</v>
      </c>
      <c r="W2204" s="17">
        <v>0</v>
      </c>
      <c r="X2204" s="17">
        <v>0</v>
      </c>
      <c r="Y2204" s="17">
        <v>0</v>
      </c>
      <c r="Z2204" s="17">
        <v>0</v>
      </c>
      <c r="AA2204" s="17">
        <v>0</v>
      </c>
      <c r="AB2204" s="17">
        <v>0</v>
      </c>
      <c r="AC2204" s="17">
        <v>0</v>
      </c>
      <c r="AD2204" s="17">
        <v>0</v>
      </c>
    </row>
    <row r="2205" spans="1:30" x14ac:dyDescent="0.25">
      <c r="A2205" t="s">
        <v>404</v>
      </c>
      <c r="B2205" t="s">
        <v>629</v>
      </c>
      <c r="C2205" t="s">
        <v>608</v>
      </c>
      <c r="D2205" t="str">
        <f>A2205&amp;VLOOKUP("key_separator", Keys!$B:$C, 2, FALSE)&amp;B2205&amp;VLOOKUP("key_separator", Keys!$B:$C, 2, FALSE)&amp;C2205</f>
        <v>OR|hydrogen|imports</v>
      </c>
      <c r="E2205" s="17">
        <v>823549000</v>
      </c>
      <c r="F2205" s="17">
        <v>1110990000</v>
      </c>
      <c r="G2205" s="17">
        <v>1441290000</v>
      </c>
      <c r="H2205" s="17">
        <v>2190560000</v>
      </c>
      <c r="I2205" s="17">
        <v>3255500000</v>
      </c>
      <c r="J2205" s="17">
        <v>5459680000</v>
      </c>
      <c r="K2205" s="17">
        <v>8193860000</v>
      </c>
      <c r="L2205" s="17">
        <v>11798800000</v>
      </c>
      <c r="M2205" s="17">
        <v>16250700000</v>
      </c>
      <c r="N2205" s="17">
        <v>21861400000</v>
      </c>
      <c r="O2205" s="17">
        <v>28649300000</v>
      </c>
      <c r="P2205" s="17">
        <v>35453500000</v>
      </c>
      <c r="Q2205" s="17">
        <v>42566400000</v>
      </c>
      <c r="R2205" s="17">
        <v>49992000000</v>
      </c>
      <c r="S2205" s="17">
        <v>57683500000</v>
      </c>
      <c r="T2205" s="17">
        <v>65336200000</v>
      </c>
      <c r="U2205" s="17">
        <v>73417800000</v>
      </c>
      <c r="V2205" s="17">
        <v>81334300000</v>
      </c>
      <c r="W2205" s="17">
        <v>88930600000</v>
      </c>
      <c r="X2205" s="17">
        <v>96312800000</v>
      </c>
      <c r="Y2205" s="17">
        <v>103028000000</v>
      </c>
      <c r="Z2205" s="17">
        <v>109341000000</v>
      </c>
      <c r="AA2205" s="17">
        <v>115003000000</v>
      </c>
      <c r="AB2205" s="17">
        <v>120104000000</v>
      </c>
      <c r="AC2205" s="17">
        <v>124537000000</v>
      </c>
      <c r="AD2205" s="17">
        <v>128183000000</v>
      </c>
    </row>
    <row r="2206" spans="1:30" x14ac:dyDescent="0.25">
      <c r="A2206" t="s">
        <v>404</v>
      </c>
      <c r="B2206" t="s">
        <v>629</v>
      </c>
      <c r="C2206" t="s">
        <v>610</v>
      </c>
      <c r="D2206" t="str">
        <f>A2206&amp;VLOOKUP("key_separator", Keys!$B:$C, 2, FALSE)&amp;B2206&amp;VLOOKUP("key_separator", Keys!$B:$C, 2, FALSE)&amp;C2206</f>
        <v>OR|hydrogen|exports</v>
      </c>
      <c r="E2206" s="17">
        <v>0</v>
      </c>
      <c r="F2206" s="17">
        <v>0</v>
      </c>
      <c r="G2206" s="17">
        <v>0</v>
      </c>
      <c r="H2206" s="17">
        <v>0</v>
      </c>
      <c r="I2206" s="17">
        <v>0</v>
      </c>
      <c r="J2206" s="17">
        <v>0</v>
      </c>
      <c r="K2206" s="17">
        <v>0</v>
      </c>
      <c r="L2206" s="17">
        <v>0</v>
      </c>
      <c r="M2206" s="17">
        <v>0</v>
      </c>
      <c r="N2206" s="17">
        <v>0</v>
      </c>
      <c r="O2206" s="17">
        <v>0</v>
      </c>
      <c r="P2206" s="17">
        <v>0</v>
      </c>
      <c r="Q2206" s="17">
        <v>0</v>
      </c>
      <c r="R2206" s="17">
        <v>0</v>
      </c>
      <c r="S2206" s="17">
        <v>0</v>
      </c>
      <c r="T2206" s="17">
        <v>0</v>
      </c>
      <c r="U2206" s="17">
        <v>0</v>
      </c>
      <c r="V2206" s="17">
        <v>0</v>
      </c>
      <c r="W2206" s="17">
        <v>0</v>
      </c>
      <c r="X2206" s="17">
        <v>0</v>
      </c>
      <c r="Y2206" s="17">
        <v>0</v>
      </c>
      <c r="Z2206" s="17">
        <v>0</v>
      </c>
      <c r="AA2206" s="17">
        <v>0</v>
      </c>
      <c r="AB2206" s="17">
        <v>0</v>
      </c>
      <c r="AC2206" s="17">
        <v>0</v>
      </c>
      <c r="AD2206" s="17">
        <v>0</v>
      </c>
    </row>
    <row r="2207" spans="1:30" x14ac:dyDescent="0.25">
      <c r="A2207" t="s">
        <v>407</v>
      </c>
      <c r="B2207" t="s">
        <v>6629</v>
      </c>
      <c r="C2207" t="s">
        <v>605</v>
      </c>
      <c r="D2207" t="str">
        <f>A2207&amp;VLOOKUP("key_separator", Keys!$B:$C, 2, FALSE)&amp;B2207&amp;VLOOKUP("key_separator", Keys!$B:$C, 2, FALSE)&amp;C2207</f>
        <v>PA|electricity|production</v>
      </c>
      <c r="E2207" s="17">
        <v>0</v>
      </c>
      <c r="F2207" s="17">
        <v>0</v>
      </c>
      <c r="G2207" s="17">
        <v>0</v>
      </c>
      <c r="H2207" s="17">
        <v>0</v>
      </c>
      <c r="I2207" s="17">
        <v>0</v>
      </c>
      <c r="J2207" s="17">
        <v>0</v>
      </c>
      <c r="K2207" s="17">
        <v>0</v>
      </c>
      <c r="L2207" s="17">
        <v>0</v>
      </c>
      <c r="M2207" s="17">
        <v>0</v>
      </c>
      <c r="N2207" s="17">
        <v>0</v>
      </c>
      <c r="O2207" s="17">
        <v>0</v>
      </c>
      <c r="P2207" s="17">
        <v>0</v>
      </c>
      <c r="Q2207" s="17">
        <v>0</v>
      </c>
      <c r="R2207" s="17">
        <v>0</v>
      </c>
      <c r="S2207" s="17">
        <v>0</v>
      </c>
      <c r="T2207" s="17">
        <v>0</v>
      </c>
      <c r="U2207" s="17">
        <v>0</v>
      </c>
      <c r="V2207" s="17">
        <v>0</v>
      </c>
      <c r="W2207" s="17">
        <v>0</v>
      </c>
      <c r="X2207" s="17">
        <v>0</v>
      </c>
      <c r="Y2207" s="17">
        <v>0</v>
      </c>
      <c r="Z2207" s="17">
        <v>0</v>
      </c>
      <c r="AA2207" s="17">
        <v>0</v>
      </c>
      <c r="AB2207" s="17">
        <v>0</v>
      </c>
      <c r="AC2207" s="17">
        <v>0</v>
      </c>
      <c r="AD2207" s="17">
        <v>0</v>
      </c>
    </row>
    <row r="2208" spans="1:30" x14ac:dyDescent="0.25">
      <c r="A2208" t="s">
        <v>407</v>
      </c>
      <c r="B2208" t="s">
        <v>6629</v>
      </c>
      <c r="C2208" t="s">
        <v>608</v>
      </c>
      <c r="D2208" t="str">
        <f>A2208&amp;VLOOKUP("key_separator", Keys!$B:$C, 2, FALSE)&amp;B2208&amp;VLOOKUP("key_separator", Keys!$B:$C, 2, FALSE)&amp;C2208</f>
        <v>PA|electricity|imports</v>
      </c>
      <c r="E2208" s="17">
        <v>0</v>
      </c>
      <c r="F2208" s="17">
        <v>0</v>
      </c>
      <c r="G2208" s="17">
        <v>0</v>
      </c>
      <c r="H2208" s="17">
        <v>0</v>
      </c>
      <c r="I2208" s="17">
        <v>0</v>
      </c>
      <c r="J2208" s="17">
        <v>0</v>
      </c>
      <c r="K2208" s="17">
        <v>0</v>
      </c>
      <c r="L2208" s="17">
        <v>0</v>
      </c>
      <c r="M2208" s="17">
        <v>0</v>
      </c>
      <c r="N2208" s="17">
        <v>0</v>
      </c>
      <c r="O2208" s="17">
        <v>0</v>
      </c>
      <c r="P2208" s="17">
        <v>0</v>
      </c>
      <c r="Q2208" s="17">
        <v>0</v>
      </c>
      <c r="R2208" s="17">
        <v>0</v>
      </c>
      <c r="S2208" s="17">
        <v>0</v>
      </c>
      <c r="T2208" s="17">
        <v>0</v>
      </c>
      <c r="U2208" s="17">
        <v>0</v>
      </c>
      <c r="V2208" s="17">
        <v>0</v>
      </c>
      <c r="W2208" s="17">
        <v>0</v>
      </c>
      <c r="X2208" s="17">
        <v>0</v>
      </c>
      <c r="Y2208" s="17">
        <v>0</v>
      </c>
      <c r="Z2208" s="17">
        <v>0</v>
      </c>
      <c r="AA2208" s="17">
        <v>0</v>
      </c>
      <c r="AB2208" s="17">
        <v>0</v>
      </c>
      <c r="AC2208" s="17">
        <v>0</v>
      </c>
      <c r="AD2208" s="17">
        <v>0</v>
      </c>
    </row>
    <row r="2209" spans="1:30" x14ac:dyDescent="0.25">
      <c r="A2209" t="s">
        <v>407</v>
      </c>
      <c r="B2209" t="s">
        <v>6629</v>
      </c>
      <c r="C2209" t="s">
        <v>610</v>
      </c>
      <c r="D2209" t="str">
        <f>A2209&amp;VLOOKUP("key_separator", Keys!$B:$C, 2, FALSE)&amp;B2209&amp;VLOOKUP("key_separator", Keys!$B:$C, 2, FALSE)&amp;C2209</f>
        <v>PA|electricity|exports</v>
      </c>
      <c r="E2209" s="17">
        <v>0</v>
      </c>
      <c r="F2209" s="17">
        <v>0</v>
      </c>
      <c r="G2209" s="17">
        <v>0</v>
      </c>
      <c r="H2209" s="17">
        <v>0</v>
      </c>
      <c r="I2209" s="17">
        <v>0</v>
      </c>
      <c r="J2209" s="17">
        <v>0</v>
      </c>
      <c r="K2209" s="17">
        <v>0</v>
      </c>
      <c r="L2209" s="17">
        <v>0</v>
      </c>
      <c r="M2209" s="17">
        <v>0</v>
      </c>
      <c r="N2209" s="17">
        <v>0</v>
      </c>
      <c r="O2209" s="17">
        <v>0</v>
      </c>
      <c r="P2209" s="17">
        <v>0</v>
      </c>
      <c r="Q2209" s="17">
        <v>0</v>
      </c>
      <c r="R2209" s="17">
        <v>0</v>
      </c>
      <c r="S2209" s="17">
        <v>0</v>
      </c>
      <c r="T2209" s="17">
        <v>0</v>
      </c>
      <c r="U2209" s="17">
        <v>0</v>
      </c>
      <c r="V2209" s="17">
        <v>0</v>
      </c>
      <c r="W2209" s="17">
        <v>0</v>
      </c>
      <c r="X2209" s="17">
        <v>0</v>
      </c>
      <c r="Y2209" s="17">
        <v>0</v>
      </c>
      <c r="Z2209" s="17">
        <v>0</v>
      </c>
      <c r="AA2209" s="17">
        <v>0</v>
      </c>
      <c r="AB2209" s="17">
        <v>0</v>
      </c>
      <c r="AC2209" s="17">
        <v>0</v>
      </c>
      <c r="AD2209" s="17">
        <v>0</v>
      </c>
    </row>
    <row r="2210" spans="1:30" x14ac:dyDescent="0.25">
      <c r="A2210" t="s">
        <v>407</v>
      </c>
      <c r="B2210" t="s">
        <v>6610</v>
      </c>
      <c r="C2210" t="s">
        <v>605</v>
      </c>
      <c r="D2210" t="str">
        <f>A2210&amp;VLOOKUP("key_separator", Keys!$B:$C, 2, FALSE)&amp;B2210&amp;VLOOKUP("key_separator", Keys!$B:$C, 2, FALSE)&amp;C2210</f>
        <v>PA|hard coal|production</v>
      </c>
      <c r="E2210" s="17">
        <v>832230000000000</v>
      </c>
      <c r="F2210" s="17">
        <v>832250000000000</v>
      </c>
      <c r="G2210" s="17">
        <v>732314000000000</v>
      </c>
      <c r="H2210" s="17">
        <v>719881000000000</v>
      </c>
      <c r="I2210" s="17">
        <v>702232000000000</v>
      </c>
      <c r="J2210" s="17">
        <v>722663000000000</v>
      </c>
      <c r="K2210" s="17">
        <v>710777000000000</v>
      </c>
      <c r="L2210" s="17">
        <v>672980000000000</v>
      </c>
      <c r="M2210" s="17">
        <v>643815000000000</v>
      </c>
      <c r="N2210" s="17">
        <v>630966000000000</v>
      </c>
      <c r="O2210" s="17">
        <v>630076000000000</v>
      </c>
      <c r="P2210" s="17">
        <v>618400000000000</v>
      </c>
      <c r="Q2210" s="17">
        <v>642337000000000</v>
      </c>
      <c r="R2210" s="17">
        <v>646968000000000</v>
      </c>
      <c r="S2210" s="17">
        <v>644892000000000</v>
      </c>
      <c r="T2210" s="17">
        <v>641525000000000</v>
      </c>
      <c r="U2210" s="17">
        <v>621938000000000</v>
      </c>
      <c r="V2210" s="17">
        <v>610235000000000</v>
      </c>
      <c r="W2210" s="17">
        <v>614774000000000</v>
      </c>
      <c r="X2210" s="17">
        <v>616982000000000</v>
      </c>
      <c r="Y2210" s="17">
        <v>611428000000000</v>
      </c>
      <c r="Z2210" s="17">
        <v>610982000000000</v>
      </c>
      <c r="AA2210" s="17">
        <v>608890000000000</v>
      </c>
      <c r="AB2210" s="17">
        <v>604633000000000</v>
      </c>
      <c r="AC2210" s="17">
        <v>603026000000000</v>
      </c>
      <c r="AD2210" s="17">
        <v>586267000000000</v>
      </c>
    </row>
    <row r="2211" spans="1:30" x14ac:dyDescent="0.25">
      <c r="A2211" t="s">
        <v>407</v>
      </c>
      <c r="B2211" t="s">
        <v>6610</v>
      </c>
      <c r="C2211" t="s">
        <v>608</v>
      </c>
      <c r="D2211" t="str">
        <f>A2211&amp;VLOOKUP("key_separator", Keys!$B:$C, 2, FALSE)&amp;B2211&amp;VLOOKUP("key_separator", Keys!$B:$C, 2, FALSE)&amp;C2211</f>
        <v>PA|hard coal|imports</v>
      </c>
      <c r="E2211" s="17">
        <v>65991000000000</v>
      </c>
      <c r="F2211" s="17">
        <v>7642800000000</v>
      </c>
      <c r="G2211" s="17">
        <v>0</v>
      </c>
      <c r="H2211" s="17">
        <v>0</v>
      </c>
      <c r="I2211" s="17">
        <v>0</v>
      </c>
      <c r="J2211" s="17">
        <v>2662220000000</v>
      </c>
      <c r="K2211" s="17">
        <v>3823030000000</v>
      </c>
      <c r="L2211" s="17">
        <v>0</v>
      </c>
      <c r="M2211" s="17">
        <v>0</v>
      </c>
      <c r="N2211" s="17">
        <v>0</v>
      </c>
      <c r="O2211" s="17">
        <v>0</v>
      </c>
      <c r="P2211" s="17">
        <v>15241100000000</v>
      </c>
      <c r="Q2211" s="17">
        <v>23148300000000</v>
      </c>
      <c r="R2211" s="17">
        <v>32469900000000</v>
      </c>
      <c r="S2211" s="17">
        <v>0</v>
      </c>
      <c r="T2211" s="17">
        <v>0</v>
      </c>
      <c r="U2211" s="17">
        <v>0</v>
      </c>
      <c r="V2211" s="17">
        <v>0</v>
      </c>
      <c r="W2211" s="17">
        <v>0</v>
      </c>
      <c r="X2211" s="17">
        <v>0</v>
      </c>
      <c r="Y2211" s="17">
        <v>0</v>
      </c>
      <c r="Z2211" s="17">
        <v>0</v>
      </c>
      <c r="AA2211" s="17">
        <v>0</v>
      </c>
      <c r="AB2211" s="17">
        <v>0</v>
      </c>
      <c r="AC2211" s="17">
        <v>0</v>
      </c>
      <c r="AD2211" s="17">
        <v>0</v>
      </c>
    </row>
    <row r="2212" spans="1:30" x14ac:dyDescent="0.25">
      <c r="A2212" t="s">
        <v>407</v>
      </c>
      <c r="B2212" t="s">
        <v>6610</v>
      </c>
      <c r="C2212" t="s">
        <v>610</v>
      </c>
      <c r="D2212" t="str">
        <f>A2212&amp;VLOOKUP("key_separator", Keys!$B:$C, 2, FALSE)&amp;B2212&amp;VLOOKUP("key_separator", Keys!$B:$C, 2, FALSE)&amp;C2212</f>
        <v>PA|hard coal|exports</v>
      </c>
      <c r="E2212" s="17">
        <v>485549000000000</v>
      </c>
      <c r="F2212" s="17">
        <v>485447000000000</v>
      </c>
      <c r="G2212" s="17">
        <v>402201000000000</v>
      </c>
      <c r="H2212" s="17">
        <v>401844000000000</v>
      </c>
      <c r="I2212" s="17">
        <v>382414000000000</v>
      </c>
      <c r="J2212" s="17">
        <v>396887000000000</v>
      </c>
      <c r="K2212" s="17">
        <v>384657000000000</v>
      </c>
      <c r="L2212" s="17">
        <v>352954000000000</v>
      </c>
      <c r="M2212" s="17">
        <v>335411000000000</v>
      </c>
      <c r="N2212" s="17">
        <v>328953000000000</v>
      </c>
      <c r="O2212" s="17">
        <v>319282000000000</v>
      </c>
      <c r="P2212" s="17">
        <v>304116000000000</v>
      </c>
      <c r="Q2212" s="17">
        <v>330811000000000</v>
      </c>
      <c r="R2212" s="17">
        <v>338314000000000</v>
      </c>
      <c r="S2212" s="17">
        <v>362296000000000</v>
      </c>
      <c r="T2212" s="17">
        <v>381287000000000</v>
      </c>
      <c r="U2212" s="17">
        <v>362173000000000</v>
      </c>
      <c r="V2212" s="17">
        <v>356091000000000</v>
      </c>
      <c r="W2212" s="17">
        <v>366234000000000</v>
      </c>
      <c r="X2212" s="17">
        <v>379313000000000</v>
      </c>
      <c r="Y2212" s="17">
        <v>382313000000000</v>
      </c>
      <c r="Z2212" s="17">
        <v>384735000000000</v>
      </c>
      <c r="AA2212" s="17">
        <v>383492000000000</v>
      </c>
      <c r="AB2212" s="17">
        <v>381553000000000</v>
      </c>
      <c r="AC2212" s="17">
        <v>381463000000000</v>
      </c>
      <c r="AD2212" s="17">
        <v>362849000000000</v>
      </c>
    </row>
    <row r="2213" spans="1:30" x14ac:dyDescent="0.25">
      <c r="A2213" t="s">
        <v>407</v>
      </c>
      <c r="B2213" t="s">
        <v>6611</v>
      </c>
      <c r="C2213" t="s">
        <v>605</v>
      </c>
      <c r="D2213" t="str">
        <f>A2213&amp;VLOOKUP("key_separator", Keys!$B:$C, 2, FALSE)&amp;B2213&amp;VLOOKUP("key_separator", Keys!$B:$C, 2, FALSE)&amp;C2213</f>
        <v>PA|natural gas|production</v>
      </c>
      <c r="E2213" s="17">
        <v>7569180000000000</v>
      </c>
      <c r="F2213" s="17">
        <v>7592690000000000</v>
      </c>
      <c r="G2213" s="17">
        <v>7580250000000000</v>
      </c>
      <c r="H2213" s="17">
        <v>7961940000000000</v>
      </c>
      <c r="I2213" s="17">
        <v>8353650000000000</v>
      </c>
      <c r="J2213" s="17">
        <v>8850230000000000</v>
      </c>
      <c r="K2213" s="17">
        <v>9285290000000000</v>
      </c>
      <c r="L2213" s="17">
        <v>9788530000000000</v>
      </c>
      <c r="M2213" s="17">
        <v>1.02066E+16</v>
      </c>
      <c r="N2213" s="17">
        <v>1.05877E+16</v>
      </c>
      <c r="O2213" s="17">
        <v>1.08914E+16</v>
      </c>
      <c r="P2213" s="17">
        <v>1.12099E+16</v>
      </c>
      <c r="Q2213" s="17">
        <v>1.14572E+16</v>
      </c>
      <c r="R2213" s="17">
        <v>1.16567E+16</v>
      </c>
      <c r="S2213" s="17">
        <v>1.18386E+16</v>
      </c>
      <c r="T2213" s="17">
        <v>1.20383E+16</v>
      </c>
      <c r="U2213" s="17">
        <v>1.22044E+16</v>
      </c>
      <c r="V2213" s="17">
        <v>1.24275E+16</v>
      </c>
      <c r="W2213" s="17">
        <v>1.26264E+16</v>
      </c>
      <c r="X2213" s="17">
        <v>1.27065E+16</v>
      </c>
      <c r="Y2213" s="17">
        <v>1.28688E+16</v>
      </c>
      <c r="Z2213" s="17">
        <v>1.31947E+16</v>
      </c>
      <c r="AA2213" s="17">
        <v>1.3398E+16</v>
      </c>
      <c r="AB2213" s="17">
        <v>1.3564E+16</v>
      </c>
      <c r="AC2213" s="17">
        <v>1.36044E+16</v>
      </c>
      <c r="AD2213" s="17">
        <v>1.36429E+16</v>
      </c>
    </row>
    <row r="2214" spans="1:30" x14ac:dyDescent="0.25">
      <c r="A2214" t="s">
        <v>407</v>
      </c>
      <c r="B2214" t="s">
        <v>6611</v>
      </c>
      <c r="C2214" t="s">
        <v>608</v>
      </c>
      <c r="D2214" t="str">
        <f>A2214&amp;VLOOKUP("key_separator", Keys!$B:$C, 2, FALSE)&amp;B2214&amp;VLOOKUP("key_separator", Keys!$B:$C, 2, FALSE)&amp;C2214</f>
        <v>PA|natural gas|imports</v>
      </c>
      <c r="E2214" s="17">
        <v>439874000000000</v>
      </c>
      <c r="F2214" s="17">
        <v>471364000000000</v>
      </c>
      <c r="G2214" s="17">
        <v>475929000000000</v>
      </c>
      <c r="H2214" s="17">
        <v>398953000000000</v>
      </c>
      <c r="I2214" s="17">
        <v>306301000000000</v>
      </c>
      <c r="J2214" s="17">
        <v>198507000000000</v>
      </c>
      <c r="K2214" s="17">
        <v>116295000000000</v>
      </c>
      <c r="L2214" s="17">
        <v>37231700000000</v>
      </c>
      <c r="M2214" s="17">
        <v>36073400000000</v>
      </c>
      <c r="N2214" s="17">
        <v>32028700000000</v>
      </c>
      <c r="O2214" s="17">
        <v>106878000000000</v>
      </c>
      <c r="P2214" s="17">
        <v>135922000000000</v>
      </c>
      <c r="Q2214" s="17">
        <v>145147000000000</v>
      </c>
      <c r="R2214" s="17">
        <v>161390000000000</v>
      </c>
      <c r="S2214" s="17">
        <v>172445000000000</v>
      </c>
      <c r="T2214" s="17">
        <v>187531000000000</v>
      </c>
      <c r="U2214" s="17">
        <v>201231000000000</v>
      </c>
      <c r="V2214" s="17">
        <v>282938000000000</v>
      </c>
      <c r="W2214" s="17">
        <v>328667000000000</v>
      </c>
      <c r="X2214" s="17">
        <v>395763000000000</v>
      </c>
      <c r="Y2214" s="17">
        <v>426101000000000</v>
      </c>
      <c r="Z2214" s="17">
        <v>431858000000000</v>
      </c>
      <c r="AA2214" s="17">
        <v>455751000000000</v>
      </c>
      <c r="AB2214" s="17">
        <v>522743000000000</v>
      </c>
      <c r="AC2214" s="17">
        <v>599571000000000</v>
      </c>
      <c r="AD2214" s="17">
        <v>634507000000000</v>
      </c>
    </row>
    <row r="2215" spans="1:30" x14ac:dyDescent="0.25">
      <c r="A2215" t="s">
        <v>407</v>
      </c>
      <c r="B2215" t="s">
        <v>6611</v>
      </c>
      <c r="C2215" t="s">
        <v>610</v>
      </c>
      <c r="D2215" t="str">
        <f>A2215&amp;VLOOKUP("key_separator", Keys!$B:$C, 2, FALSE)&amp;B2215&amp;VLOOKUP("key_separator", Keys!$B:$C, 2, FALSE)&amp;C2215</f>
        <v>PA|natural gas|exports</v>
      </c>
      <c r="E2215" s="17">
        <v>6109100000000000</v>
      </c>
      <c r="F2215" s="17">
        <v>6128070000000000</v>
      </c>
      <c r="G2215" s="17">
        <v>6118030000000000</v>
      </c>
      <c r="H2215" s="17">
        <v>6426090000000000</v>
      </c>
      <c r="I2215" s="17">
        <v>6742240000000000</v>
      </c>
      <c r="J2215" s="17">
        <v>7143030000000000</v>
      </c>
      <c r="K2215" s="17">
        <v>7494160000000000</v>
      </c>
      <c r="L2215" s="17">
        <v>7906660000000000</v>
      </c>
      <c r="M2215" s="17">
        <v>8309940000000000</v>
      </c>
      <c r="N2215" s="17">
        <v>8673030000000000</v>
      </c>
      <c r="O2215" s="17">
        <v>8963850000000000</v>
      </c>
      <c r="P2215" s="17">
        <v>9230780000000000</v>
      </c>
      <c r="Q2215" s="17">
        <v>9482300000000000</v>
      </c>
      <c r="R2215" s="17">
        <v>9693930000000000</v>
      </c>
      <c r="S2215" s="17">
        <v>9889910000000000</v>
      </c>
      <c r="T2215" s="17">
        <v>1.0105E+16</v>
      </c>
      <c r="U2215" s="17">
        <v>1.02769E+16</v>
      </c>
      <c r="V2215" s="17">
        <v>1.05211E+16</v>
      </c>
      <c r="W2215" s="17">
        <v>1.06804E+16</v>
      </c>
      <c r="X2215" s="17">
        <v>1.07912E+16</v>
      </c>
      <c r="Y2215" s="17">
        <v>1.09194E+16</v>
      </c>
      <c r="Z2215" s="17">
        <v>1.12184E+16</v>
      </c>
      <c r="AA2215" s="17">
        <v>1.14088E+16</v>
      </c>
      <c r="AB2215" s="17">
        <v>1.16159E+16</v>
      </c>
      <c r="AC2215" s="17">
        <v>1.17005E+16</v>
      </c>
      <c r="AD2215" s="17">
        <v>1.17227E+16</v>
      </c>
    </row>
    <row r="2216" spans="1:30" x14ac:dyDescent="0.25">
      <c r="A2216" t="s">
        <v>407</v>
      </c>
      <c r="B2216" t="s">
        <v>626</v>
      </c>
      <c r="C2216" t="s">
        <v>605</v>
      </c>
      <c r="D2216" t="str">
        <f>A2216&amp;VLOOKUP("key_separator", Keys!$B:$C, 2, FALSE)&amp;B2216&amp;VLOOKUP("key_separator", Keys!$B:$C, 2, FALSE)&amp;C2216</f>
        <v>PA|nuclear|production</v>
      </c>
      <c r="E2216" s="17">
        <v>0</v>
      </c>
      <c r="F2216" s="17">
        <v>0</v>
      </c>
      <c r="G2216" s="17">
        <v>0</v>
      </c>
      <c r="H2216" s="17">
        <v>0</v>
      </c>
      <c r="I2216" s="17">
        <v>0</v>
      </c>
      <c r="J2216" s="17">
        <v>0</v>
      </c>
      <c r="K2216" s="17">
        <v>0</v>
      </c>
      <c r="L2216" s="17">
        <v>0</v>
      </c>
      <c r="M2216" s="17">
        <v>0</v>
      </c>
      <c r="N2216" s="17">
        <v>0</v>
      </c>
      <c r="O2216" s="17">
        <v>0</v>
      </c>
      <c r="P2216" s="17">
        <v>0</v>
      </c>
      <c r="Q2216" s="17">
        <v>0</v>
      </c>
      <c r="R2216" s="17">
        <v>0</v>
      </c>
      <c r="S2216" s="17">
        <v>0</v>
      </c>
      <c r="T2216" s="17">
        <v>0</v>
      </c>
      <c r="U2216" s="17">
        <v>0</v>
      </c>
      <c r="V2216" s="17">
        <v>0</v>
      </c>
      <c r="W2216" s="17">
        <v>0</v>
      </c>
      <c r="X2216" s="17">
        <v>0</v>
      </c>
      <c r="Y2216" s="17">
        <v>0</v>
      </c>
      <c r="Z2216" s="17">
        <v>0</v>
      </c>
      <c r="AA2216" s="17">
        <v>0</v>
      </c>
      <c r="AB2216" s="17">
        <v>0</v>
      </c>
      <c r="AC2216" s="17">
        <v>0</v>
      </c>
      <c r="AD2216" s="17">
        <v>0</v>
      </c>
    </row>
    <row r="2217" spans="1:30" x14ac:dyDescent="0.25">
      <c r="A2217" t="s">
        <v>407</v>
      </c>
      <c r="B2217" t="s">
        <v>626</v>
      </c>
      <c r="C2217" t="s">
        <v>608</v>
      </c>
      <c r="D2217" t="str">
        <f>A2217&amp;VLOOKUP("key_separator", Keys!$B:$C, 2, FALSE)&amp;B2217&amp;VLOOKUP("key_separator", Keys!$B:$C, 2, FALSE)&amp;C2217</f>
        <v>PA|nuclear|imports</v>
      </c>
      <c r="E2217" s="17">
        <v>783709000000000</v>
      </c>
      <c r="F2217" s="17">
        <v>785583000000000</v>
      </c>
      <c r="G2217" s="17">
        <v>785583000000000</v>
      </c>
      <c r="H2217" s="17">
        <v>785583000000000</v>
      </c>
      <c r="I2217" s="17">
        <v>785583000000000</v>
      </c>
      <c r="J2217" s="17">
        <v>785583000000000</v>
      </c>
      <c r="K2217" s="17">
        <v>785583000000000</v>
      </c>
      <c r="L2217" s="17">
        <v>785583000000000</v>
      </c>
      <c r="M2217" s="17">
        <v>785583000000000</v>
      </c>
      <c r="N2217" s="17">
        <v>785583000000000</v>
      </c>
      <c r="O2217" s="17">
        <v>666507000000000</v>
      </c>
      <c r="P2217" s="17">
        <v>547431000000000</v>
      </c>
      <c r="Q2217" s="17">
        <v>547431000000000</v>
      </c>
      <c r="R2217" s="17">
        <v>547431000000000</v>
      </c>
      <c r="S2217" s="17">
        <v>547431000000000</v>
      </c>
      <c r="T2217" s="17">
        <v>547431000000000</v>
      </c>
      <c r="U2217" s="17">
        <v>547431000000000</v>
      </c>
      <c r="V2217" s="17">
        <v>468047000000000</v>
      </c>
      <c r="W2217" s="17">
        <v>348972000000000</v>
      </c>
      <c r="X2217" s="17">
        <v>309280000000000</v>
      </c>
      <c r="Y2217" s="17">
        <v>229896000000000</v>
      </c>
      <c r="Z2217" s="17">
        <v>190204000000000</v>
      </c>
      <c r="AA2217" s="17">
        <v>150512000000000</v>
      </c>
      <c r="AB2217" s="17">
        <v>110820000000000</v>
      </c>
      <c r="AC2217" s="17">
        <v>71128000000000</v>
      </c>
      <c r="AD2217" s="17">
        <v>0</v>
      </c>
    </row>
    <row r="2218" spans="1:30" x14ac:dyDescent="0.25">
      <c r="A2218" t="s">
        <v>407</v>
      </c>
      <c r="B2218" t="s">
        <v>626</v>
      </c>
      <c r="C2218" t="s">
        <v>610</v>
      </c>
      <c r="D2218" t="str">
        <f>A2218&amp;VLOOKUP("key_separator", Keys!$B:$C, 2, FALSE)&amp;B2218&amp;VLOOKUP("key_separator", Keys!$B:$C, 2, FALSE)&amp;C2218</f>
        <v>PA|nuclear|exports</v>
      </c>
      <c r="E2218" s="17">
        <v>0</v>
      </c>
      <c r="F2218" s="17">
        <v>0</v>
      </c>
      <c r="G2218" s="17">
        <v>0</v>
      </c>
      <c r="H2218" s="17">
        <v>0</v>
      </c>
      <c r="I2218" s="17">
        <v>0</v>
      </c>
      <c r="J2218" s="17">
        <v>0</v>
      </c>
      <c r="K2218" s="17">
        <v>0</v>
      </c>
      <c r="L2218" s="17">
        <v>0</v>
      </c>
      <c r="M2218" s="17">
        <v>0</v>
      </c>
      <c r="N2218" s="17">
        <v>0</v>
      </c>
      <c r="O2218" s="17">
        <v>0</v>
      </c>
      <c r="P2218" s="17">
        <v>0</v>
      </c>
      <c r="Q2218" s="17">
        <v>0</v>
      </c>
      <c r="R2218" s="17">
        <v>0</v>
      </c>
      <c r="S2218" s="17">
        <v>0</v>
      </c>
      <c r="T2218" s="17">
        <v>0</v>
      </c>
      <c r="U2218" s="17">
        <v>0</v>
      </c>
      <c r="V2218" s="17">
        <v>0</v>
      </c>
      <c r="W2218" s="17">
        <v>0</v>
      </c>
      <c r="X2218" s="17">
        <v>0</v>
      </c>
      <c r="Y2218" s="17">
        <v>0</v>
      </c>
      <c r="Z2218" s="17">
        <v>0</v>
      </c>
      <c r="AA2218" s="17">
        <v>0</v>
      </c>
      <c r="AB2218" s="17">
        <v>0</v>
      </c>
      <c r="AC2218" s="17">
        <v>0</v>
      </c>
      <c r="AD2218" s="17">
        <v>0</v>
      </c>
    </row>
    <row r="2219" spans="1:30" x14ac:dyDescent="0.25">
      <c r="A2219" t="s">
        <v>407</v>
      </c>
      <c r="B2219" t="s">
        <v>6630</v>
      </c>
      <c r="C2219" t="s">
        <v>605</v>
      </c>
      <c r="D2219" t="str">
        <f>A2219&amp;VLOOKUP("key_separator", Keys!$B:$C, 2, FALSE)&amp;B2219&amp;VLOOKUP("key_separator", Keys!$B:$C, 2, FALSE)&amp;C2219</f>
        <v>PA|hydro|production</v>
      </c>
      <c r="E2219" s="17">
        <v>0</v>
      </c>
      <c r="F2219" s="17">
        <v>0</v>
      </c>
      <c r="G2219" s="17">
        <v>0</v>
      </c>
      <c r="H2219" s="17">
        <v>0</v>
      </c>
      <c r="I2219" s="17">
        <v>0</v>
      </c>
      <c r="J2219" s="17">
        <v>0</v>
      </c>
      <c r="K2219" s="17">
        <v>0</v>
      </c>
      <c r="L2219" s="17">
        <v>0</v>
      </c>
      <c r="M2219" s="17">
        <v>0</v>
      </c>
      <c r="N2219" s="17">
        <v>0</v>
      </c>
      <c r="O2219" s="17">
        <v>0</v>
      </c>
      <c r="P2219" s="17">
        <v>0</v>
      </c>
      <c r="Q2219" s="17">
        <v>0</v>
      </c>
      <c r="R2219" s="17">
        <v>0</v>
      </c>
      <c r="S2219" s="17">
        <v>0</v>
      </c>
      <c r="T2219" s="17">
        <v>0</v>
      </c>
      <c r="U2219" s="17">
        <v>0</v>
      </c>
      <c r="V2219" s="17">
        <v>0</v>
      </c>
      <c r="W2219" s="17">
        <v>0</v>
      </c>
      <c r="X2219" s="17">
        <v>0</v>
      </c>
      <c r="Y2219" s="17">
        <v>0</v>
      </c>
      <c r="Z2219" s="17">
        <v>0</v>
      </c>
      <c r="AA2219" s="17">
        <v>0</v>
      </c>
      <c r="AB2219" s="17">
        <v>0</v>
      </c>
      <c r="AC2219" s="17">
        <v>0</v>
      </c>
      <c r="AD2219" s="17">
        <v>0</v>
      </c>
    </row>
    <row r="2220" spans="1:30" x14ac:dyDescent="0.25">
      <c r="A2220" t="s">
        <v>407</v>
      </c>
      <c r="B2220" t="s">
        <v>6630</v>
      </c>
      <c r="C2220" t="s">
        <v>608</v>
      </c>
      <c r="D2220" t="str">
        <f>A2220&amp;VLOOKUP("key_separator", Keys!$B:$C, 2, FALSE)&amp;B2220&amp;VLOOKUP("key_separator", Keys!$B:$C, 2, FALSE)&amp;C2220</f>
        <v>PA|hydro|imports</v>
      </c>
      <c r="E2220" s="17">
        <v>0</v>
      </c>
      <c r="F2220" s="17">
        <v>0</v>
      </c>
      <c r="G2220" s="17">
        <v>0</v>
      </c>
      <c r="H2220" s="17">
        <v>0</v>
      </c>
      <c r="I2220" s="17">
        <v>0</v>
      </c>
      <c r="J2220" s="17">
        <v>0</v>
      </c>
      <c r="K2220" s="17">
        <v>0</v>
      </c>
      <c r="L2220" s="17">
        <v>0</v>
      </c>
      <c r="M2220" s="17">
        <v>0</v>
      </c>
      <c r="N2220" s="17">
        <v>0</v>
      </c>
      <c r="O2220" s="17">
        <v>0</v>
      </c>
      <c r="P2220" s="17">
        <v>0</v>
      </c>
      <c r="Q2220" s="17">
        <v>0</v>
      </c>
      <c r="R2220" s="17">
        <v>0</v>
      </c>
      <c r="S2220" s="17">
        <v>0</v>
      </c>
      <c r="T2220" s="17">
        <v>0</v>
      </c>
      <c r="U2220" s="17">
        <v>0</v>
      </c>
      <c r="V2220" s="17">
        <v>0</v>
      </c>
      <c r="W2220" s="17">
        <v>0</v>
      </c>
      <c r="X2220" s="17">
        <v>0</v>
      </c>
      <c r="Y2220" s="17">
        <v>0</v>
      </c>
      <c r="Z2220" s="17">
        <v>0</v>
      </c>
      <c r="AA2220" s="17">
        <v>0</v>
      </c>
      <c r="AB2220" s="17">
        <v>0</v>
      </c>
      <c r="AC2220" s="17">
        <v>0</v>
      </c>
      <c r="AD2220" s="17">
        <v>0</v>
      </c>
    </row>
    <row r="2221" spans="1:30" x14ac:dyDescent="0.25">
      <c r="A2221" t="s">
        <v>407</v>
      </c>
      <c r="B2221" t="s">
        <v>6630</v>
      </c>
      <c r="C2221" t="s">
        <v>610</v>
      </c>
      <c r="D2221" t="str">
        <f>A2221&amp;VLOOKUP("key_separator", Keys!$B:$C, 2, FALSE)&amp;B2221&amp;VLOOKUP("key_separator", Keys!$B:$C, 2, FALSE)&amp;C2221</f>
        <v>PA|hydro|exports</v>
      </c>
      <c r="E2221" s="17">
        <v>0</v>
      </c>
      <c r="F2221" s="17">
        <v>0</v>
      </c>
      <c r="G2221" s="17">
        <v>0</v>
      </c>
      <c r="H2221" s="17">
        <v>0</v>
      </c>
      <c r="I2221" s="17">
        <v>0</v>
      </c>
      <c r="J2221" s="17">
        <v>0</v>
      </c>
      <c r="K2221" s="17">
        <v>0</v>
      </c>
      <c r="L2221" s="17">
        <v>0</v>
      </c>
      <c r="M2221" s="17">
        <v>0</v>
      </c>
      <c r="N2221" s="17">
        <v>0</v>
      </c>
      <c r="O2221" s="17">
        <v>0</v>
      </c>
      <c r="P2221" s="17">
        <v>0</v>
      </c>
      <c r="Q2221" s="17">
        <v>0</v>
      </c>
      <c r="R2221" s="17">
        <v>0</v>
      </c>
      <c r="S2221" s="17">
        <v>0</v>
      </c>
      <c r="T2221" s="17">
        <v>0</v>
      </c>
      <c r="U2221" s="17">
        <v>0</v>
      </c>
      <c r="V2221" s="17">
        <v>0</v>
      </c>
      <c r="W2221" s="17">
        <v>0</v>
      </c>
      <c r="X2221" s="17">
        <v>0</v>
      </c>
      <c r="Y2221" s="17">
        <v>0</v>
      </c>
      <c r="Z2221" s="17">
        <v>0</v>
      </c>
      <c r="AA2221" s="17">
        <v>0</v>
      </c>
      <c r="AB2221" s="17">
        <v>0</v>
      </c>
      <c r="AC2221" s="17">
        <v>0</v>
      </c>
      <c r="AD2221" s="17">
        <v>0</v>
      </c>
    </row>
    <row r="2222" spans="1:30" x14ac:dyDescent="0.25">
      <c r="A2222" t="s">
        <v>407</v>
      </c>
      <c r="B2222" t="s">
        <v>6631</v>
      </c>
      <c r="C2222" t="s">
        <v>605</v>
      </c>
      <c r="D2222" t="str">
        <f>A2222&amp;VLOOKUP("key_separator", Keys!$B:$C, 2, FALSE)&amp;B2222&amp;VLOOKUP("key_separator", Keys!$B:$C, 2, FALSE)&amp;C2222</f>
        <v>PA|wind|production</v>
      </c>
      <c r="E2222" s="17">
        <v>0</v>
      </c>
      <c r="F2222" s="17">
        <v>0</v>
      </c>
      <c r="G2222" s="17">
        <v>0</v>
      </c>
      <c r="H2222" s="17">
        <v>0</v>
      </c>
      <c r="I2222" s="17">
        <v>0</v>
      </c>
      <c r="J2222" s="17">
        <v>0</v>
      </c>
      <c r="K2222" s="17">
        <v>0</v>
      </c>
      <c r="L2222" s="17">
        <v>0</v>
      </c>
      <c r="M2222" s="17">
        <v>0</v>
      </c>
      <c r="N2222" s="17">
        <v>0</v>
      </c>
      <c r="O2222" s="17">
        <v>0</v>
      </c>
      <c r="P2222" s="17">
        <v>0</v>
      </c>
      <c r="Q2222" s="17">
        <v>0</v>
      </c>
      <c r="R2222" s="17">
        <v>0</v>
      </c>
      <c r="S2222" s="17">
        <v>0</v>
      </c>
      <c r="T2222" s="17">
        <v>0</v>
      </c>
      <c r="U2222" s="17">
        <v>0</v>
      </c>
      <c r="V2222" s="17">
        <v>0</v>
      </c>
      <c r="W2222" s="17">
        <v>0</v>
      </c>
      <c r="X2222" s="17">
        <v>0</v>
      </c>
      <c r="Y2222" s="17">
        <v>0</v>
      </c>
      <c r="Z2222" s="17">
        <v>0</v>
      </c>
      <c r="AA2222" s="17">
        <v>0</v>
      </c>
      <c r="AB2222" s="17">
        <v>0</v>
      </c>
      <c r="AC2222" s="17">
        <v>0</v>
      </c>
      <c r="AD2222" s="17">
        <v>0</v>
      </c>
    </row>
    <row r="2223" spans="1:30" x14ac:dyDescent="0.25">
      <c r="A2223" t="s">
        <v>407</v>
      </c>
      <c r="B2223" t="s">
        <v>6631</v>
      </c>
      <c r="C2223" t="s">
        <v>608</v>
      </c>
      <c r="D2223" t="str">
        <f>A2223&amp;VLOOKUP("key_separator", Keys!$B:$C, 2, FALSE)&amp;B2223&amp;VLOOKUP("key_separator", Keys!$B:$C, 2, FALSE)&amp;C2223</f>
        <v>PA|wind|imports</v>
      </c>
      <c r="E2223" s="17">
        <v>0</v>
      </c>
      <c r="F2223" s="17">
        <v>0</v>
      </c>
      <c r="G2223" s="17">
        <v>0</v>
      </c>
      <c r="H2223" s="17">
        <v>0</v>
      </c>
      <c r="I2223" s="17">
        <v>0</v>
      </c>
      <c r="J2223" s="17">
        <v>0</v>
      </c>
      <c r="K2223" s="17">
        <v>0</v>
      </c>
      <c r="L2223" s="17">
        <v>0</v>
      </c>
      <c r="M2223" s="17">
        <v>0</v>
      </c>
      <c r="N2223" s="17">
        <v>0</v>
      </c>
      <c r="O2223" s="17">
        <v>0</v>
      </c>
      <c r="P2223" s="17">
        <v>0</v>
      </c>
      <c r="Q2223" s="17">
        <v>0</v>
      </c>
      <c r="R2223" s="17">
        <v>0</v>
      </c>
      <c r="S2223" s="17">
        <v>0</v>
      </c>
      <c r="T2223" s="17">
        <v>0</v>
      </c>
      <c r="U2223" s="17">
        <v>0</v>
      </c>
      <c r="V2223" s="17">
        <v>0</v>
      </c>
      <c r="W2223" s="17">
        <v>0</v>
      </c>
      <c r="X2223" s="17">
        <v>0</v>
      </c>
      <c r="Y2223" s="17">
        <v>0</v>
      </c>
      <c r="Z2223" s="17">
        <v>0</v>
      </c>
      <c r="AA2223" s="17">
        <v>0</v>
      </c>
      <c r="AB2223" s="17">
        <v>0</v>
      </c>
      <c r="AC2223" s="17">
        <v>0</v>
      </c>
      <c r="AD2223" s="17">
        <v>0</v>
      </c>
    </row>
    <row r="2224" spans="1:30" x14ac:dyDescent="0.25">
      <c r="A2224" t="s">
        <v>407</v>
      </c>
      <c r="B2224" t="s">
        <v>6631</v>
      </c>
      <c r="C2224" t="s">
        <v>610</v>
      </c>
      <c r="D2224" t="str">
        <f>A2224&amp;VLOOKUP("key_separator", Keys!$B:$C, 2, FALSE)&amp;B2224&amp;VLOOKUP("key_separator", Keys!$B:$C, 2, FALSE)&amp;C2224</f>
        <v>PA|wind|exports</v>
      </c>
      <c r="E2224" s="17">
        <v>0</v>
      </c>
      <c r="F2224" s="17">
        <v>0</v>
      </c>
      <c r="G2224" s="17">
        <v>0</v>
      </c>
      <c r="H2224" s="17">
        <v>0</v>
      </c>
      <c r="I2224" s="17">
        <v>0</v>
      </c>
      <c r="J2224" s="17">
        <v>0</v>
      </c>
      <c r="K2224" s="17">
        <v>0</v>
      </c>
      <c r="L2224" s="17">
        <v>0</v>
      </c>
      <c r="M2224" s="17">
        <v>0</v>
      </c>
      <c r="N2224" s="17">
        <v>0</v>
      </c>
      <c r="O2224" s="17">
        <v>0</v>
      </c>
      <c r="P2224" s="17">
        <v>0</v>
      </c>
      <c r="Q2224" s="17">
        <v>0</v>
      </c>
      <c r="R2224" s="17">
        <v>0</v>
      </c>
      <c r="S2224" s="17">
        <v>0</v>
      </c>
      <c r="T2224" s="17">
        <v>0</v>
      </c>
      <c r="U2224" s="17">
        <v>0</v>
      </c>
      <c r="V2224" s="17">
        <v>0</v>
      </c>
      <c r="W2224" s="17">
        <v>0</v>
      </c>
      <c r="X2224" s="17">
        <v>0</v>
      </c>
      <c r="Y2224" s="17">
        <v>0</v>
      </c>
      <c r="Z2224" s="17">
        <v>0</v>
      </c>
      <c r="AA2224" s="17">
        <v>0</v>
      </c>
      <c r="AB2224" s="17">
        <v>0</v>
      </c>
      <c r="AC2224" s="17">
        <v>0</v>
      </c>
      <c r="AD2224" s="17">
        <v>0</v>
      </c>
    </row>
    <row r="2225" spans="1:30" x14ac:dyDescent="0.25">
      <c r="A2225" t="s">
        <v>407</v>
      </c>
      <c r="B2225" t="s">
        <v>6632</v>
      </c>
      <c r="C2225" t="s">
        <v>605</v>
      </c>
      <c r="D2225" t="str">
        <f>A2225&amp;VLOOKUP("key_separator", Keys!$B:$C, 2, FALSE)&amp;B2225&amp;VLOOKUP("key_separator", Keys!$B:$C, 2, FALSE)&amp;C2225</f>
        <v>PA|solar|production</v>
      </c>
      <c r="E2225" s="17">
        <v>0</v>
      </c>
      <c r="F2225" s="17">
        <v>0</v>
      </c>
      <c r="G2225" s="17">
        <v>0</v>
      </c>
      <c r="H2225" s="17">
        <v>0</v>
      </c>
      <c r="I2225" s="17">
        <v>0</v>
      </c>
      <c r="J2225" s="17">
        <v>0</v>
      </c>
      <c r="K2225" s="17">
        <v>0</v>
      </c>
      <c r="L2225" s="17">
        <v>0</v>
      </c>
      <c r="M2225" s="17">
        <v>0</v>
      </c>
      <c r="N2225" s="17">
        <v>0</v>
      </c>
      <c r="O2225" s="17">
        <v>0</v>
      </c>
      <c r="P2225" s="17">
        <v>0</v>
      </c>
      <c r="Q2225" s="17">
        <v>0</v>
      </c>
      <c r="R2225" s="17">
        <v>0</v>
      </c>
      <c r="S2225" s="17">
        <v>0</v>
      </c>
      <c r="T2225" s="17">
        <v>0</v>
      </c>
      <c r="U2225" s="17">
        <v>0</v>
      </c>
      <c r="V2225" s="17">
        <v>0</v>
      </c>
      <c r="W2225" s="17">
        <v>0</v>
      </c>
      <c r="X2225" s="17">
        <v>0</v>
      </c>
      <c r="Y2225" s="17">
        <v>0</v>
      </c>
      <c r="Z2225" s="17">
        <v>0</v>
      </c>
      <c r="AA2225" s="17">
        <v>0</v>
      </c>
      <c r="AB2225" s="17">
        <v>0</v>
      </c>
      <c r="AC2225" s="17">
        <v>0</v>
      </c>
      <c r="AD2225" s="17">
        <v>0</v>
      </c>
    </row>
    <row r="2226" spans="1:30" x14ac:dyDescent="0.25">
      <c r="A2226" t="s">
        <v>407</v>
      </c>
      <c r="B2226" t="s">
        <v>6632</v>
      </c>
      <c r="C2226" t="s">
        <v>608</v>
      </c>
      <c r="D2226" t="str">
        <f>A2226&amp;VLOOKUP("key_separator", Keys!$B:$C, 2, FALSE)&amp;B2226&amp;VLOOKUP("key_separator", Keys!$B:$C, 2, FALSE)&amp;C2226</f>
        <v>PA|solar|imports</v>
      </c>
      <c r="E2226" s="17">
        <v>0</v>
      </c>
      <c r="F2226" s="17">
        <v>0</v>
      </c>
      <c r="G2226" s="17">
        <v>0</v>
      </c>
      <c r="H2226" s="17">
        <v>0</v>
      </c>
      <c r="I2226" s="17">
        <v>0</v>
      </c>
      <c r="J2226" s="17">
        <v>0</v>
      </c>
      <c r="K2226" s="17">
        <v>0</v>
      </c>
      <c r="L2226" s="17">
        <v>0</v>
      </c>
      <c r="M2226" s="17">
        <v>0</v>
      </c>
      <c r="N2226" s="17">
        <v>0</v>
      </c>
      <c r="O2226" s="17">
        <v>0</v>
      </c>
      <c r="P2226" s="17">
        <v>0</v>
      </c>
      <c r="Q2226" s="17">
        <v>0</v>
      </c>
      <c r="R2226" s="17">
        <v>0</v>
      </c>
      <c r="S2226" s="17">
        <v>0</v>
      </c>
      <c r="T2226" s="17">
        <v>0</v>
      </c>
      <c r="U2226" s="17">
        <v>0</v>
      </c>
      <c r="V2226" s="17">
        <v>0</v>
      </c>
      <c r="W2226" s="17">
        <v>0</v>
      </c>
      <c r="X2226" s="17">
        <v>0</v>
      </c>
      <c r="Y2226" s="17">
        <v>0</v>
      </c>
      <c r="Z2226" s="17">
        <v>0</v>
      </c>
      <c r="AA2226" s="17">
        <v>0</v>
      </c>
      <c r="AB2226" s="17">
        <v>0</v>
      </c>
      <c r="AC2226" s="17">
        <v>0</v>
      </c>
      <c r="AD2226" s="17">
        <v>0</v>
      </c>
    </row>
    <row r="2227" spans="1:30" x14ac:dyDescent="0.25">
      <c r="A2227" t="s">
        <v>407</v>
      </c>
      <c r="B2227" t="s">
        <v>6632</v>
      </c>
      <c r="C2227" t="s">
        <v>610</v>
      </c>
      <c r="D2227" t="str">
        <f>A2227&amp;VLOOKUP("key_separator", Keys!$B:$C, 2, FALSE)&amp;B2227&amp;VLOOKUP("key_separator", Keys!$B:$C, 2, FALSE)&amp;C2227</f>
        <v>PA|solar|exports</v>
      </c>
      <c r="E2227" s="17">
        <v>0</v>
      </c>
      <c r="F2227" s="17">
        <v>0</v>
      </c>
      <c r="G2227" s="17">
        <v>0</v>
      </c>
      <c r="H2227" s="17">
        <v>0</v>
      </c>
      <c r="I2227" s="17">
        <v>0</v>
      </c>
      <c r="J2227" s="17">
        <v>0</v>
      </c>
      <c r="K2227" s="17">
        <v>0</v>
      </c>
      <c r="L2227" s="17">
        <v>0</v>
      </c>
      <c r="M2227" s="17">
        <v>0</v>
      </c>
      <c r="N2227" s="17">
        <v>0</v>
      </c>
      <c r="O2227" s="17">
        <v>0</v>
      </c>
      <c r="P2227" s="17">
        <v>0</v>
      </c>
      <c r="Q2227" s="17">
        <v>0</v>
      </c>
      <c r="R2227" s="17">
        <v>0</v>
      </c>
      <c r="S2227" s="17">
        <v>0</v>
      </c>
      <c r="T2227" s="17">
        <v>0</v>
      </c>
      <c r="U2227" s="17">
        <v>0</v>
      </c>
      <c r="V2227" s="17">
        <v>0</v>
      </c>
      <c r="W2227" s="17">
        <v>0</v>
      </c>
      <c r="X2227" s="17">
        <v>0</v>
      </c>
      <c r="Y2227" s="17">
        <v>0</v>
      </c>
      <c r="Z2227" s="17">
        <v>0</v>
      </c>
      <c r="AA2227" s="17">
        <v>0</v>
      </c>
      <c r="AB2227" s="17">
        <v>0</v>
      </c>
      <c r="AC2227" s="17">
        <v>0</v>
      </c>
      <c r="AD2227" s="17">
        <v>0</v>
      </c>
    </row>
    <row r="2228" spans="1:30" x14ac:dyDescent="0.25">
      <c r="A2228" t="s">
        <v>407</v>
      </c>
      <c r="B2228" t="s">
        <v>6615</v>
      </c>
      <c r="C2228" t="s">
        <v>605</v>
      </c>
      <c r="D2228" t="str">
        <f>A2228&amp;VLOOKUP("key_separator", Keys!$B:$C, 2, FALSE)&amp;B2228&amp;VLOOKUP("key_separator", Keys!$B:$C, 2, FALSE)&amp;C2228</f>
        <v>PA|biomass|production</v>
      </c>
      <c r="E2228" s="17">
        <v>6178450000000</v>
      </c>
      <c r="F2228" s="17">
        <v>6178450000000</v>
      </c>
      <c r="G2228" s="17">
        <v>6178450000000</v>
      </c>
      <c r="H2228" s="17">
        <v>6178450000000</v>
      </c>
      <c r="I2228" s="17">
        <v>6178450000000</v>
      </c>
      <c r="J2228" s="17">
        <v>6178450000000</v>
      </c>
      <c r="K2228" s="17">
        <v>6178450000000</v>
      </c>
      <c r="L2228" s="17">
        <v>6178450000000</v>
      </c>
      <c r="M2228" s="17">
        <v>6178450000000</v>
      </c>
      <c r="N2228" s="17">
        <v>6178450000000</v>
      </c>
      <c r="O2228" s="17">
        <v>6178450000000</v>
      </c>
      <c r="P2228" s="17">
        <v>6178450000000</v>
      </c>
      <c r="Q2228" s="17">
        <v>6178450000000</v>
      </c>
      <c r="R2228" s="17">
        <v>6178450000000</v>
      </c>
      <c r="S2228" s="17">
        <v>6178450000000</v>
      </c>
      <c r="T2228" s="17">
        <v>6178450000000</v>
      </c>
      <c r="U2228" s="17">
        <v>6178450000000</v>
      </c>
      <c r="V2228" s="17">
        <v>6178450000000</v>
      </c>
      <c r="W2228" s="17">
        <v>6178450000000</v>
      </c>
      <c r="X2228" s="17">
        <v>6178450000000</v>
      </c>
      <c r="Y2228" s="17">
        <v>6178450000000</v>
      </c>
      <c r="Z2228" s="17">
        <v>6178450000000</v>
      </c>
      <c r="AA2228" s="17">
        <v>6178450000000</v>
      </c>
      <c r="AB2228" s="17">
        <v>6178450000000</v>
      </c>
      <c r="AC2228" s="17">
        <v>6178450000000</v>
      </c>
      <c r="AD2228" s="17">
        <v>6178450000000</v>
      </c>
    </row>
    <row r="2229" spans="1:30" x14ac:dyDescent="0.25">
      <c r="A2229" t="s">
        <v>407</v>
      </c>
      <c r="B2229" t="s">
        <v>6615</v>
      </c>
      <c r="C2229" t="s">
        <v>608</v>
      </c>
      <c r="D2229" t="str">
        <f>A2229&amp;VLOOKUP("key_separator", Keys!$B:$C, 2, FALSE)&amp;B2229&amp;VLOOKUP("key_separator", Keys!$B:$C, 2, FALSE)&amp;C2229</f>
        <v>PA|biomass|imports</v>
      </c>
      <c r="E2229" s="17">
        <v>85008700000000</v>
      </c>
      <c r="F2229" s="17">
        <v>83906400000000</v>
      </c>
      <c r="G2229" s="17">
        <v>82458000000000</v>
      </c>
      <c r="H2229" s="17">
        <v>82009700000000</v>
      </c>
      <c r="I2229" s="17">
        <v>81871400000000</v>
      </c>
      <c r="J2229" s="17">
        <v>80902500000000</v>
      </c>
      <c r="K2229" s="17">
        <v>79804300000000</v>
      </c>
      <c r="L2229" s="17">
        <v>78982500000000</v>
      </c>
      <c r="M2229" s="17">
        <v>78502800000000</v>
      </c>
      <c r="N2229" s="17">
        <v>78143700000000</v>
      </c>
      <c r="O2229" s="17">
        <v>77797500000000</v>
      </c>
      <c r="P2229" s="17">
        <v>77471000000000</v>
      </c>
      <c r="Q2229" s="17">
        <v>77265000000000</v>
      </c>
      <c r="R2229" s="17">
        <v>77139400000000</v>
      </c>
      <c r="S2229" s="17">
        <v>76999800000000</v>
      </c>
      <c r="T2229" s="17">
        <v>76826500000000</v>
      </c>
      <c r="U2229" s="17">
        <v>76444100000000</v>
      </c>
      <c r="V2229" s="17">
        <v>76330200000000</v>
      </c>
      <c r="W2229" s="17">
        <v>76100200000000</v>
      </c>
      <c r="X2229" s="17">
        <v>76048000000000</v>
      </c>
      <c r="Y2229" s="17">
        <v>76225400000000</v>
      </c>
      <c r="Z2229" s="17">
        <v>76487800000000</v>
      </c>
      <c r="AA2229" s="17">
        <v>76841900000000</v>
      </c>
      <c r="AB2229" s="17">
        <v>77163000000000</v>
      </c>
      <c r="AC2229" s="17">
        <v>77667700000000</v>
      </c>
      <c r="AD2229" s="17">
        <v>78142400000000</v>
      </c>
    </row>
    <row r="2230" spans="1:30" x14ac:dyDescent="0.25">
      <c r="A2230" t="s">
        <v>407</v>
      </c>
      <c r="B2230" t="s">
        <v>6615</v>
      </c>
      <c r="C2230" t="s">
        <v>610</v>
      </c>
      <c r="D2230" t="str">
        <f>A2230&amp;VLOOKUP("key_separator", Keys!$B:$C, 2, FALSE)&amp;B2230&amp;VLOOKUP("key_separator", Keys!$B:$C, 2, FALSE)&amp;C2230</f>
        <v>PA|biomass|exports</v>
      </c>
      <c r="E2230" s="17">
        <v>0</v>
      </c>
      <c r="F2230" s="17">
        <v>0</v>
      </c>
      <c r="G2230" s="17">
        <v>0</v>
      </c>
      <c r="H2230" s="17">
        <v>0</v>
      </c>
      <c r="I2230" s="17">
        <v>0</v>
      </c>
      <c r="J2230" s="17">
        <v>0</v>
      </c>
      <c r="K2230" s="17">
        <v>0</v>
      </c>
      <c r="L2230" s="17">
        <v>0</v>
      </c>
      <c r="M2230" s="17">
        <v>0</v>
      </c>
      <c r="N2230" s="17">
        <v>0</v>
      </c>
      <c r="O2230" s="17">
        <v>0</v>
      </c>
      <c r="P2230" s="17">
        <v>0</v>
      </c>
      <c r="Q2230" s="17">
        <v>0</v>
      </c>
      <c r="R2230" s="17">
        <v>0</v>
      </c>
      <c r="S2230" s="17">
        <v>0</v>
      </c>
      <c r="T2230" s="17">
        <v>0</v>
      </c>
      <c r="U2230" s="17">
        <v>0</v>
      </c>
      <c r="V2230" s="17">
        <v>0</v>
      </c>
      <c r="W2230" s="17">
        <v>0</v>
      </c>
      <c r="X2230" s="17">
        <v>0</v>
      </c>
      <c r="Y2230" s="17">
        <v>0</v>
      </c>
      <c r="Z2230" s="17">
        <v>0</v>
      </c>
      <c r="AA2230" s="17">
        <v>0</v>
      </c>
      <c r="AB2230" s="17">
        <v>0</v>
      </c>
      <c r="AC2230" s="17">
        <v>0</v>
      </c>
      <c r="AD2230" s="17">
        <v>0</v>
      </c>
    </row>
    <row r="2231" spans="1:30" x14ac:dyDescent="0.25">
      <c r="A2231" t="s">
        <v>407</v>
      </c>
      <c r="B2231" t="s">
        <v>6616</v>
      </c>
      <c r="C2231" t="s">
        <v>605</v>
      </c>
      <c r="D2231" t="str">
        <f>A2231&amp;VLOOKUP("key_separator", Keys!$B:$C, 2, FALSE)&amp;B2231&amp;VLOOKUP("key_separator", Keys!$B:$C, 2, FALSE)&amp;C2231</f>
        <v>PA|petroleum gasoline|production</v>
      </c>
      <c r="E2231" s="17">
        <v>260094000000000</v>
      </c>
      <c r="F2231" s="17">
        <v>253790000000000</v>
      </c>
      <c r="G2231" s="17">
        <v>255457000000000</v>
      </c>
      <c r="H2231" s="17">
        <v>257614000000000</v>
      </c>
      <c r="I2231" s="17">
        <v>259776000000000</v>
      </c>
      <c r="J2231" s="17">
        <v>261260000000000</v>
      </c>
      <c r="K2231" s="17">
        <v>260924000000000</v>
      </c>
      <c r="L2231" s="17">
        <v>263238000000000</v>
      </c>
      <c r="M2231" s="17">
        <v>262467000000000</v>
      </c>
      <c r="N2231" s="17">
        <v>261287000000000</v>
      </c>
      <c r="O2231" s="17">
        <v>261841000000000</v>
      </c>
      <c r="P2231" s="17">
        <v>260997000000000</v>
      </c>
      <c r="Q2231" s="17">
        <v>261157000000000</v>
      </c>
      <c r="R2231" s="17">
        <v>262620000000000</v>
      </c>
      <c r="S2231" s="17">
        <v>260987000000000</v>
      </c>
      <c r="T2231" s="17">
        <v>263192000000000</v>
      </c>
      <c r="U2231" s="17">
        <v>264018000000000</v>
      </c>
      <c r="V2231" s="17">
        <v>264876000000000</v>
      </c>
      <c r="W2231" s="17">
        <v>264915000000000</v>
      </c>
      <c r="X2231" s="17">
        <v>264580000000000</v>
      </c>
      <c r="Y2231" s="17">
        <v>264116000000000</v>
      </c>
      <c r="Z2231" s="17">
        <v>262130000000000</v>
      </c>
      <c r="AA2231" s="17">
        <v>263193000000000</v>
      </c>
      <c r="AB2231" s="17">
        <v>262645000000000</v>
      </c>
      <c r="AC2231" s="17">
        <v>263473000000000</v>
      </c>
      <c r="AD2231" s="17">
        <v>262203000000000</v>
      </c>
    </row>
    <row r="2232" spans="1:30" x14ac:dyDescent="0.25">
      <c r="A2232" t="s">
        <v>407</v>
      </c>
      <c r="B2232" t="s">
        <v>6616</v>
      </c>
      <c r="C2232" t="s">
        <v>608</v>
      </c>
      <c r="D2232" t="str">
        <f>A2232&amp;VLOOKUP("key_separator", Keys!$B:$C, 2, FALSE)&amp;B2232&amp;VLOOKUP("key_separator", Keys!$B:$C, 2, FALSE)&amp;C2232</f>
        <v>PA|petroleum gasoline|imports</v>
      </c>
      <c r="E2232" s="17">
        <v>201608000000000</v>
      </c>
      <c r="F2232" s="17">
        <v>193565000000000</v>
      </c>
      <c r="G2232" s="17">
        <v>179610000000000</v>
      </c>
      <c r="H2232" s="17">
        <v>165077000000000</v>
      </c>
      <c r="I2232" s="17">
        <v>151452000000000</v>
      </c>
      <c r="J2232" s="17">
        <v>138942000000000</v>
      </c>
      <c r="K2232" s="17">
        <v>127370000000000</v>
      </c>
      <c r="L2232" s="17">
        <v>113722000000000</v>
      </c>
      <c r="M2232" s="17">
        <v>102897000000000</v>
      </c>
      <c r="N2232" s="17">
        <v>92866300000000</v>
      </c>
      <c r="O2232" s="17">
        <v>80867000000000</v>
      </c>
      <c r="P2232" s="17">
        <v>70588300000000</v>
      </c>
      <c r="Q2232" s="17">
        <v>59660800000000</v>
      </c>
      <c r="R2232" s="17">
        <v>47558200000000</v>
      </c>
      <c r="S2232" s="17">
        <v>38680300000000</v>
      </c>
      <c r="T2232" s="17">
        <v>25735000000000</v>
      </c>
      <c r="U2232" s="17">
        <v>13910800000000</v>
      </c>
      <c r="V2232" s="17">
        <v>4674890000000</v>
      </c>
      <c r="W2232" s="17">
        <v>0</v>
      </c>
      <c r="X2232" s="17">
        <v>0</v>
      </c>
      <c r="Y2232" s="17">
        <v>0</v>
      </c>
      <c r="Z2232" s="17">
        <v>0</v>
      </c>
      <c r="AA2232" s="17">
        <v>0</v>
      </c>
      <c r="AB2232" s="17">
        <v>0</v>
      </c>
      <c r="AC2232" s="17">
        <v>0</v>
      </c>
      <c r="AD2232" s="17">
        <v>0</v>
      </c>
    </row>
    <row r="2233" spans="1:30" x14ac:dyDescent="0.25">
      <c r="A2233" t="s">
        <v>407</v>
      </c>
      <c r="B2233" t="s">
        <v>6616</v>
      </c>
      <c r="C2233" t="s">
        <v>610</v>
      </c>
      <c r="D2233" t="str">
        <f>A2233&amp;VLOOKUP("key_separator", Keys!$B:$C, 2, FALSE)&amp;B2233&amp;VLOOKUP("key_separator", Keys!$B:$C, 2, FALSE)&amp;C2233</f>
        <v>PA|petroleum gasoline|exports</v>
      </c>
      <c r="E2233" s="17">
        <v>0</v>
      </c>
      <c r="F2233" s="17">
        <v>0</v>
      </c>
      <c r="G2233" s="17">
        <v>0</v>
      </c>
      <c r="H2233" s="17">
        <v>0</v>
      </c>
      <c r="I2233" s="17">
        <v>0</v>
      </c>
      <c r="J2233" s="17">
        <v>0</v>
      </c>
      <c r="K2233" s="17">
        <v>0</v>
      </c>
      <c r="L2233" s="17">
        <v>0</v>
      </c>
      <c r="M2233" s="17">
        <v>0</v>
      </c>
      <c r="N2233" s="17">
        <v>0</v>
      </c>
      <c r="O2233" s="17">
        <v>0</v>
      </c>
      <c r="P2233" s="17">
        <v>0</v>
      </c>
      <c r="Q2233" s="17">
        <v>0</v>
      </c>
      <c r="R2233" s="17">
        <v>0</v>
      </c>
      <c r="S2233" s="17">
        <v>0</v>
      </c>
      <c r="T2233" s="17">
        <v>0</v>
      </c>
      <c r="U2233" s="17">
        <v>0</v>
      </c>
      <c r="V2233" s="17">
        <v>0</v>
      </c>
      <c r="W2233" s="17">
        <v>3900000000000</v>
      </c>
      <c r="X2233" s="17">
        <v>11900000000000</v>
      </c>
      <c r="Y2233" s="17">
        <v>19700000000000</v>
      </c>
      <c r="Z2233" s="17">
        <v>25773900000000</v>
      </c>
      <c r="AA2233" s="17">
        <v>34933200000000</v>
      </c>
      <c r="AB2233" s="17">
        <v>42328300000000</v>
      </c>
      <c r="AC2233" s="17">
        <v>50832600000000</v>
      </c>
      <c r="AD2233" s="17">
        <v>56802800000000</v>
      </c>
    </row>
    <row r="2234" spans="1:30" x14ac:dyDescent="0.25">
      <c r="A2234" t="s">
        <v>407</v>
      </c>
      <c r="B2234" t="s">
        <v>6617</v>
      </c>
      <c r="C2234" t="s">
        <v>605</v>
      </c>
      <c r="D2234" t="str">
        <f>A2234&amp;VLOOKUP("key_separator", Keys!$B:$C, 2, FALSE)&amp;B2234&amp;VLOOKUP("key_separator", Keys!$B:$C, 2, FALSE)&amp;C2234</f>
        <v>PA|petroleum diesel|production</v>
      </c>
      <c r="E2234" s="17">
        <v>153850000000000</v>
      </c>
      <c r="F2234" s="17">
        <v>150121000000000</v>
      </c>
      <c r="G2234" s="17">
        <v>151107000000000</v>
      </c>
      <c r="H2234" s="17">
        <v>152383000000000</v>
      </c>
      <c r="I2234" s="17">
        <v>153661000000000</v>
      </c>
      <c r="J2234" s="17">
        <v>154539000000000</v>
      </c>
      <c r="K2234" s="17">
        <v>154341000000000</v>
      </c>
      <c r="L2234" s="17">
        <v>155709000000000</v>
      </c>
      <c r="M2234" s="17">
        <v>155253000000000</v>
      </c>
      <c r="N2234" s="17">
        <v>154555000000000</v>
      </c>
      <c r="O2234" s="17">
        <v>154883000000000</v>
      </c>
      <c r="P2234" s="17">
        <v>154384000000000</v>
      </c>
      <c r="Q2234" s="17">
        <v>154478000000000</v>
      </c>
      <c r="R2234" s="17">
        <v>155344000000000</v>
      </c>
      <c r="S2234" s="17">
        <v>154378000000000</v>
      </c>
      <c r="T2234" s="17">
        <v>155682000000000</v>
      </c>
      <c r="U2234" s="17">
        <v>156171000000000</v>
      </c>
      <c r="V2234" s="17">
        <v>156678000000000</v>
      </c>
      <c r="W2234" s="17">
        <v>156701000000000</v>
      </c>
      <c r="X2234" s="17">
        <v>156503000000000</v>
      </c>
      <c r="Y2234" s="17">
        <v>156228000000000</v>
      </c>
      <c r="Z2234" s="17">
        <v>155054000000000</v>
      </c>
      <c r="AA2234" s="17">
        <v>155682000000000</v>
      </c>
      <c r="AB2234" s="17">
        <v>155359000000000</v>
      </c>
      <c r="AC2234" s="17">
        <v>155848000000000</v>
      </c>
      <c r="AD2234" s="17">
        <v>155097000000000</v>
      </c>
    </row>
    <row r="2235" spans="1:30" x14ac:dyDescent="0.25">
      <c r="A2235" t="s">
        <v>407</v>
      </c>
      <c r="B2235" t="s">
        <v>6617</v>
      </c>
      <c r="C2235" t="s">
        <v>608</v>
      </c>
      <c r="D2235" t="str">
        <f>A2235&amp;VLOOKUP("key_separator", Keys!$B:$C, 2, FALSE)&amp;B2235&amp;VLOOKUP("key_separator", Keys!$B:$C, 2, FALSE)&amp;C2235</f>
        <v>PA|petroleum diesel|imports</v>
      </c>
      <c r="E2235" s="17">
        <v>200366000000000</v>
      </c>
      <c r="F2235" s="17">
        <v>204168000000000</v>
      </c>
      <c r="G2235" s="17">
        <v>204515000000000</v>
      </c>
      <c r="H2235" s="17">
        <v>203139000000000</v>
      </c>
      <c r="I2235" s="17">
        <v>201412000000000</v>
      </c>
      <c r="J2235" s="17">
        <v>201224000000000</v>
      </c>
      <c r="K2235" s="17">
        <v>199611000000000</v>
      </c>
      <c r="L2235" s="17">
        <v>196549000000000</v>
      </c>
      <c r="M2235" s="17">
        <v>194662000000000</v>
      </c>
      <c r="N2235" s="17">
        <v>193173000000000</v>
      </c>
      <c r="O2235" s="17">
        <v>190386000000000</v>
      </c>
      <c r="P2235" s="17">
        <v>190246000000000</v>
      </c>
      <c r="Q2235" s="17">
        <v>187420000000000</v>
      </c>
      <c r="R2235" s="17">
        <v>183239000000000</v>
      </c>
      <c r="S2235" s="17">
        <v>178606000000000</v>
      </c>
      <c r="T2235" s="17">
        <v>174353000000000</v>
      </c>
      <c r="U2235" s="17">
        <v>170783000000000</v>
      </c>
      <c r="V2235" s="17">
        <v>166458000000000</v>
      </c>
      <c r="W2235" s="17">
        <v>162496000000000</v>
      </c>
      <c r="X2235" s="17">
        <v>158778000000000</v>
      </c>
      <c r="Y2235" s="17">
        <v>155746000000000</v>
      </c>
      <c r="Z2235" s="17">
        <v>153822000000000</v>
      </c>
      <c r="AA2235" s="17">
        <v>150353000000000</v>
      </c>
      <c r="AB2235" s="17">
        <v>147554000000000</v>
      </c>
      <c r="AC2235" s="17">
        <v>143880000000000</v>
      </c>
      <c r="AD2235" s="17">
        <v>141809000000000</v>
      </c>
    </row>
    <row r="2236" spans="1:30" x14ac:dyDescent="0.25">
      <c r="A2236" t="s">
        <v>407</v>
      </c>
      <c r="B2236" t="s">
        <v>6617</v>
      </c>
      <c r="C2236" t="s">
        <v>610</v>
      </c>
      <c r="D2236" t="str">
        <f>A2236&amp;VLOOKUP("key_separator", Keys!$B:$C, 2, FALSE)&amp;B2236&amp;VLOOKUP("key_separator", Keys!$B:$C, 2, FALSE)&amp;C2236</f>
        <v>PA|petroleum diesel|exports</v>
      </c>
      <c r="E2236" s="17">
        <v>0</v>
      </c>
      <c r="F2236" s="17">
        <v>0</v>
      </c>
      <c r="G2236" s="17">
        <v>0</v>
      </c>
      <c r="H2236" s="17">
        <v>0</v>
      </c>
      <c r="I2236" s="17">
        <v>0</v>
      </c>
      <c r="J2236" s="17">
        <v>0</v>
      </c>
      <c r="K2236" s="17">
        <v>0</v>
      </c>
      <c r="L2236" s="17">
        <v>0</v>
      </c>
      <c r="M2236" s="17">
        <v>0</v>
      </c>
      <c r="N2236" s="17">
        <v>0</v>
      </c>
      <c r="O2236" s="17">
        <v>0</v>
      </c>
      <c r="P2236" s="17">
        <v>0</v>
      </c>
      <c r="Q2236" s="17">
        <v>0</v>
      </c>
      <c r="R2236" s="17">
        <v>0</v>
      </c>
      <c r="S2236" s="17">
        <v>0</v>
      </c>
      <c r="T2236" s="17">
        <v>0</v>
      </c>
      <c r="U2236" s="17">
        <v>0</v>
      </c>
      <c r="V2236" s="17">
        <v>0</v>
      </c>
      <c r="W2236" s="17">
        <v>0</v>
      </c>
      <c r="X2236" s="17">
        <v>0</v>
      </c>
      <c r="Y2236" s="17">
        <v>0</v>
      </c>
      <c r="Z2236" s="17">
        <v>0</v>
      </c>
      <c r="AA2236" s="17">
        <v>0</v>
      </c>
      <c r="AB2236" s="17">
        <v>0</v>
      </c>
      <c r="AC2236" s="17">
        <v>0</v>
      </c>
      <c r="AD2236" s="17">
        <v>0</v>
      </c>
    </row>
    <row r="2237" spans="1:30" x14ac:dyDescent="0.25">
      <c r="A2237" t="s">
        <v>407</v>
      </c>
      <c r="B2237" t="s">
        <v>542</v>
      </c>
      <c r="C2237" t="s">
        <v>605</v>
      </c>
      <c r="D2237" t="str">
        <f>A2237&amp;VLOOKUP("key_separator", Keys!$B:$C, 2, FALSE)&amp;B2237&amp;VLOOKUP("key_separator", Keys!$B:$C, 2, FALSE)&amp;C2237</f>
        <v>PA|biofuel gasoline|production</v>
      </c>
      <c r="E2237" s="17">
        <v>10523400000000</v>
      </c>
      <c r="F2237" s="17">
        <v>10553000000000</v>
      </c>
      <c r="G2237" s="17">
        <v>10480200000000</v>
      </c>
      <c r="H2237" s="17">
        <v>10525600000000</v>
      </c>
      <c r="I2237" s="17">
        <v>10488200000000</v>
      </c>
      <c r="J2237" s="17">
        <v>10508500000000</v>
      </c>
      <c r="K2237" s="17">
        <v>10471200000000</v>
      </c>
      <c r="L2237" s="17">
        <v>10455900000000</v>
      </c>
      <c r="M2237" s="17">
        <v>10433900000000</v>
      </c>
      <c r="N2237" s="17">
        <v>10455700000000</v>
      </c>
      <c r="O2237" s="17">
        <v>10471100000000</v>
      </c>
      <c r="P2237" s="17">
        <v>10534800000000</v>
      </c>
      <c r="Q2237" s="17">
        <v>10526400000000</v>
      </c>
      <c r="R2237" s="17">
        <v>10532500000000</v>
      </c>
      <c r="S2237" s="17">
        <v>10541300000000</v>
      </c>
      <c r="T2237" s="17">
        <v>10567900000000</v>
      </c>
      <c r="U2237" s="17">
        <v>10596200000000</v>
      </c>
      <c r="V2237" s="17">
        <v>10698200000000</v>
      </c>
      <c r="W2237" s="17">
        <v>10739600000000</v>
      </c>
      <c r="X2237" s="17">
        <v>10773400000000</v>
      </c>
      <c r="Y2237" s="17">
        <v>10782800000000</v>
      </c>
      <c r="Z2237" s="17">
        <v>10782500000000</v>
      </c>
      <c r="AA2237" s="17">
        <v>10863300000000</v>
      </c>
      <c r="AB2237" s="17">
        <v>10927900000000</v>
      </c>
      <c r="AC2237" s="17">
        <v>10956000000000</v>
      </c>
      <c r="AD2237" s="17">
        <v>11003900000000</v>
      </c>
    </row>
    <row r="2238" spans="1:30" x14ac:dyDescent="0.25">
      <c r="A2238" t="s">
        <v>407</v>
      </c>
      <c r="B2238" t="s">
        <v>542</v>
      </c>
      <c r="C2238" t="s">
        <v>608</v>
      </c>
      <c r="D2238" t="str">
        <f>A2238&amp;VLOOKUP("key_separator", Keys!$B:$C, 2, FALSE)&amp;B2238&amp;VLOOKUP("key_separator", Keys!$B:$C, 2, FALSE)&amp;C2238</f>
        <v>PA|biofuel gasoline|imports</v>
      </c>
      <c r="E2238" s="17">
        <v>21814200000000</v>
      </c>
      <c r="F2238" s="17">
        <v>20781300000000</v>
      </c>
      <c r="G2238" s="17">
        <v>19997600000000</v>
      </c>
      <c r="H2238" s="17">
        <v>19090500000000</v>
      </c>
      <c r="I2238" s="17">
        <v>18329700000000</v>
      </c>
      <c r="J2238" s="17">
        <v>17541100000000</v>
      </c>
      <c r="K2238" s="17">
        <v>16748400000000</v>
      </c>
      <c r="L2238" s="17">
        <v>15973300000000</v>
      </c>
      <c r="M2238" s="17">
        <v>15186000000000</v>
      </c>
      <c r="N2238" s="17">
        <v>14381500000000</v>
      </c>
      <c r="O2238" s="17">
        <v>13566500000000</v>
      </c>
      <c r="P2238" s="17">
        <v>12726400000000</v>
      </c>
      <c r="Q2238" s="17">
        <v>11983100000000</v>
      </c>
      <c r="R2238" s="17">
        <v>11234300000000</v>
      </c>
      <c r="S2238" s="17">
        <v>10491600000000</v>
      </c>
      <c r="T2238" s="17">
        <v>9714800000000</v>
      </c>
      <c r="U2238" s="17">
        <v>8918080000000</v>
      </c>
      <c r="V2238" s="17">
        <v>8232600000000</v>
      </c>
      <c r="W2238" s="17">
        <v>7594220000000</v>
      </c>
      <c r="X2238" s="17">
        <v>6975810000000</v>
      </c>
      <c r="Y2238" s="17">
        <v>6392310000000</v>
      </c>
      <c r="Z2238" s="17">
        <v>5830130000000</v>
      </c>
      <c r="AA2238" s="17">
        <v>5188540000000</v>
      </c>
      <c r="AB2238" s="17">
        <v>4569410000000</v>
      </c>
      <c r="AC2238" s="17">
        <v>4007080000000</v>
      </c>
      <c r="AD2238" s="17">
        <v>3457900000000</v>
      </c>
    </row>
    <row r="2239" spans="1:30" x14ac:dyDescent="0.25">
      <c r="A2239" t="s">
        <v>407</v>
      </c>
      <c r="B2239" t="s">
        <v>542</v>
      </c>
      <c r="C2239" t="s">
        <v>610</v>
      </c>
      <c r="D2239" t="str">
        <f>A2239&amp;VLOOKUP("key_separator", Keys!$B:$C, 2, FALSE)&amp;B2239&amp;VLOOKUP("key_separator", Keys!$B:$C, 2, FALSE)&amp;C2239</f>
        <v>PA|biofuel gasoline|exports</v>
      </c>
      <c r="E2239" s="17">
        <v>0</v>
      </c>
      <c r="F2239" s="17">
        <v>0</v>
      </c>
      <c r="G2239" s="17">
        <v>0</v>
      </c>
      <c r="H2239" s="17">
        <v>0</v>
      </c>
      <c r="I2239" s="17">
        <v>0</v>
      </c>
      <c r="J2239" s="17">
        <v>0</v>
      </c>
      <c r="K2239" s="17">
        <v>0</v>
      </c>
      <c r="L2239" s="17">
        <v>0</v>
      </c>
      <c r="M2239" s="17">
        <v>0</v>
      </c>
      <c r="N2239" s="17">
        <v>0</v>
      </c>
      <c r="O2239" s="17">
        <v>0</v>
      </c>
      <c r="P2239" s="17">
        <v>0</v>
      </c>
      <c r="Q2239" s="17">
        <v>0</v>
      </c>
      <c r="R2239" s="17">
        <v>0</v>
      </c>
      <c r="S2239" s="17">
        <v>0</v>
      </c>
      <c r="T2239" s="17">
        <v>0</v>
      </c>
      <c r="U2239" s="17">
        <v>0</v>
      </c>
      <c r="V2239" s="17">
        <v>0</v>
      </c>
      <c r="W2239" s="17">
        <v>0</v>
      </c>
      <c r="X2239" s="17">
        <v>0</v>
      </c>
      <c r="Y2239" s="17">
        <v>0</v>
      </c>
      <c r="Z2239" s="17">
        <v>0</v>
      </c>
      <c r="AA2239" s="17">
        <v>0</v>
      </c>
      <c r="AB2239" s="17">
        <v>0</v>
      </c>
      <c r="AC2239" s="17">
        <v>0</v>
      </c>
      <c r="AD2239" s="17">
        <v>0</v>
      </c>
    </row>
    <row r="2240" spans="1:30" x14ac:dyDescent="0.25">
      <c r="A2240" t="s">
        <v>407</v>
      </c>
      <c r="B2240" t="s">
        <v>545</v>
      </c>
      <c r="C2240" t="s">
        <v>605</v>
      </c>
      <c r="D2240" t="str">
        <f>A2240&amp;VLOOKUP("key_separator", Keys!$B:$C, 2, FALSE)&amp;B2240&amp;VLOOKUP("key_separator", Keys!$B:$C, 2, FALSE)&amp;C2240</f>
        <v>PA|biofuel diesel|production</v>
      </c>
      <c r="E2240" s="17">
        <v>19530300000000</v>
      </c>
      <c r="F2240" s="17">
        <v>23199300000000</v>
      </c>
      <c r="G2240" s="17">
        <v>22306200000000</v>
      </c>
      <c r="H2240" s="17">
        <v>22955400000000</v>
      </c>
      <c r="I2240" s="17">
        <v>23263600000000</v>
      </c>
      <c r="J2240" s="17">
        <v>19308000000000</v>
      </c>
      <c r="K2240" s="17">
        <v>20208700000000</v>
      </c>
      <c r="L2240" s="17">
        <v>20602700000000</v>
      </c>
      <c r="M2240" s="17">
        <v>21536800000000</v>
      </c>
      <c r="N2240" s="17">
        <v>21906400000000</v>
      </c>
      <c r="O2240" s="17">
        <v>22216700000000</v>
      </c>
      <c r="P2240" s="17">
        <v>20871200000000</v>
      </c>
      <c r="Q2240" s="17">
        <v>21845400000000</v>
      </c>
      <c r="R2240" s="17">
        <v>21636300000000</v>
      </c>
      <c r="S2240" s="17">
        <v>21308600000000</v>
      </c>
      <c r="T2240" s="17">
        <v>20975100000000</v>
      </c>
      <c r="U2240" s="17">
        <v>20606700000000</v>
      </c>
      <c r="V2240" s="17">
        <v>20241200000000</v>
      </c>
      <c r="W2240" s="17">
        <v>19859400000000</v>
      </c>
      <c r="X2240" s="17">
        <v>19461000000000</v>
      </c>
      <c r="Y2240" s="17">
        <v>19045600000000</v>
      </c>
      <c r="Z2240" s="17">
        <v>18613000000000</v>
      </c>
      <c r="AA2240" s="17">
        <v>18227200000000</v>
      </c>
      <c r="AB2240" s="17">
        <v>17759000000000</v>
      </c>
      <c r="AC2240" s="17">
        <v>17272500000000</v>
      </c>
      <c r="AD2240" s="17">
        <v>16767200000000</v>
      </c>
    </row>
    <row r="2241" spans="1:30" x14ac:dyDescent="0.25">
      <c r="A2241" t="s">
        <v>407</v>
      </c>
      <c r="B2241" t="s">
        <v>545</v>
      </c>
      <c r="C2241" t="s">
        <v>608</v>
      </c>
      <c r="D2241" t="str">
        <f>A2241&amp;VLOOKUP("key_separator", Keys!$B:$C, 2, FALSE)&amp;B2241&amp;VLOOKUP("key_separator", Keys!$B:$C, 2, FALSE)&amp;C2241</f>
        <v>PA|biofuel diesel|imports</v>
      </c>
      <c r="E2241" s="17">
        <v>193771000000</v>
      </c>
      <c r="F2241" s="17">
        <v>127813000000</v>
      </c>
      <c r="G2241" s="17">
        <v>180792000000</v>
      </c>
      <c r="H2241" s="17">
        <v>119896000000</v>
      </c>
      <c r="I2241" s="17">
        <v>138201000000</v>
      </c>
      <c r="J2241" s="17">
        <v>203285000000</v>
      </c>
      <c r="K2241" s="17">
        <v>204304000000</v>
      </c>
      <c r="L2241" s="17">
        <v>197825000000</v>
      </c>
      <c r="M2241" s="17">
        <v>145537000000</v>
      </c>
      <c r="N2241" s="17">
        <v>187847000000</v>
      </c>
      <c r="O2241" s="17">
        <v>120758000000</v>
      </c>
      <c r="P2241" s="17">
        <v>146629000000</v>
      </c>
      <c r="Q2241" s="17">
        <v>157372000000</v>
      </c>
      <c r="R2241" s="17">
        <v>156630000000</v>
      </c>
      <c r="S2241" s="17">
        <v>150861000000</v>
      </c>
      <c r="T2241" s="17">
        <v>140252000000</v>
      </c>
      <c r="U2241" s="17">
        <v>175620000000</v>
      </c>
      <c r="V2241" s="17">
        <v>171260000000</v>
      </c>
      <c r="W2241" s="17">
        <v>165695000000</v>
      </c>
      <c r="X2241" s="17">
        <v>158586000000</v>
      </c>
      <c r="Y2241" s="17">
        <v>145292000000</v>
      </c>
      <c r="Z2241" s="17">
        <v>147356000000</v>
      </c>
      <c r="AA2241" s="17">
        <v>141085000000</v>
      </c>
      <c r="AB2241" s="17">
        <v>134390000000</v>
      </c>
      <c r="AC2241" s="17">
        <v>127495000000</v>
      </c>
      <c r="AD2241" s="17">
        <v>121300000000</v>
      </c>
    </row>
    <row r="2242" spans="1:30" x14ac:dyDescent="0.25">
      <c r="A2242" t="s">
        <v>407</v>
      </c>
      <c r="B2242" t="s">
        <v>545</v>
      </c>
      <c r="C2242" t="s">
        <v>610</v>
      </c>
      <c r="D2242" t="str">
        <f>A2242&amp;VLOOKUP("key_separator", Keys!$B:$C, 2, FALSE)&amp;B2242&amp;VLOOKUP("key_separator", Keys!$B:$C, 2, FALSE)&amp;C2242</f>
        <v>PA|biofuel diesel|exports</v>
      </c>
      <c r="E2242" s="17">
        <v>14036500000000</v>
      </c>
      <c r="F2242" s="17">
        <v>17600800000000</v>
      </c>
      <c r="G2242" s="17">
        <v>16711400000000</v>
      </c>
      <c r="H2242" s="17">
        <v>17263800000000</v>
      </c>
      <c r="I2242" s="17">
        <v>17572000000000</v>
      </c>
      <c r="J2242" s="17">
        <v>13657200000000</v>
      </c>
      <c r="K2242" s="17">
        <v>14580500000000</v>
      </c>
      <c r="L2242" s="17">
        <v>14998400000000</v>
      </c>
      <c r="M2242" s="17">
        <v>15926700000000</v>
      </c>
      <c r="N2242" s="17">
        <v>16383200000000</v>
      </c>
      <c r="O2242" s="17">
        <v>16675800000000</v>
      </c>
      <c r="P2242" s="17">
        <v>15412900000000</v>
      </c>
      <c r="Q2242" s="17">
        <v>16467200000000</v>
      </c>
      <c r="R2242" s="17">
        <v>16333400000000</v>
      </c>
      <c r="S2242" s="17">
        <v>16080400000000</v>
      </c>
      <c r="T2242" s="17">
        <v>15808300000000</v>
      </c>
      <c r="U2242" s="17">
        <v>15551900000000</v>
      </c>
      <c r="V2242" s="17">
        <v>15276700000000</v>
      </c>
      <c r="W2242" s="17">
        <v>14988200000000</v>
      </c>
      <c r="X2242" s="17">
        <v>14679000000000</v>
      </c>
      <c r="Y2242" s="17">
        <v>14327900000000</v>
      </c>
      <c r="Z2242" s="17">
        <v>13970900000000</v>
      </c>
      <c r="AA2242" s="17">
        <v>13647800000000</v>
      </c>
      <c r="AB2242" s="17">
        <v>13246200000000</v>
      </c>
      <c r="AC2242" s="17">
        <v>12823500000000</v>
      </c>
      <c r="AD2242" s="17">
        <v>12380500000000</v>
      </c>
    </row>
    <row r="2243" spans="1:30" x14ac:dyDescent="0.25">
      <c r="A2243" t="s">
        <v>407</v>
      </c>
      <c r="B2243" t="s">
        <v>6618</v>
      </c>
      <c r="C2243" t="s">
        <v>605</v>
      </c>
      <c r="D2243" t="str">
        <f>A2243&amp;VLOOKUP("key_separator", Keys!$B:$C, 2, FALSE)&amp;B2243&amp;VLOOKUP("key_separator", Keys!$B:$C, 2, FALSE)&amp;C2243</f>
        <v>PA|jet fuel or kerosene|production</v>
      </c>
      <c r="E2243" s="17">
        <v>54767300000000</v>
      </c>
      <c r="F2243" s="17">
        <v>53439900000000</v>
      </c>
      <c r="G2243" s="17">
        <v>53790900000000</v>
      </c>
      <c r="H2243" s="17">
        <v>54245100000000</v>
      </c>
      <c r="I2243" s="17">
        <v>54700400000000</v>
      </c>
      <c r="J2243" s="17">
        <v>55012900000000</v>
      </c>
      <c r="K2243" s="17">
        <v>54942200000000</v>
      </c>
      <c r="L2243" s="17">
        <v>55429400000000</v>
      </c>
      <c r="M2243" s="17">
        <v>55267000000000</v>
      </c>
      <c r="N2243" s="17">
        <v>55018400000000</v>
      </c>
      <c r="O2243" s="17">
        <v>55135100000000</v>
      </c>
      <c r="P2243" s="17">
        <v>54957600000000</v>
      </c>
      <c r="Q2243" s="17">
        <v>54991100000000</v>
      </c>
      <c r="R2243" s="17">
        <v>55299300000000</v>
      </c>
      <c r="S2243" s="17">
        <v>54955400000000</v>
      </c>
      <c r="T2243" s="17">
        <v>55419700000000</v>
      </c>
      <c r="U2243" s="17">
        <v>55593600000000</v>
      </c>
      <c r="V2243" s="17">
        <v>55774300000000</v>
      </c>
      <c r="W2243" s="17">
        <v>55782500000000</v>
      </c>
      <c r="X2243" s="17">
        <v>55712000000000</v>
      </c>
      <c r="Y2243" s="17">
        <v>55614100000000</v>
      </c>
      <c r="Z2243" s="17">
        <v>55196100000000</v>
      </c>
      <c r="AA2243" s="17">
        <v>55419800000000</v>
      </c>
      <c r="AB2243" s="17">
        <v>55304600000000</v>
      </c>
      <c r="AC2243" s="17">
        <v>55478800000000</v>
      </c>
      <c r="AD2243" s="17">
        <v>55211400000000</v>
      </c>
    </row>
    <row r="2244" spans="1:30" x14ac:dyDescent="0.25">
      <c r="A2244" t="s">
        <v>407</v>
      </c>
      <c r="B2244" t="s">
        <v>6618</v>
      </c>
      <c r="C2244" t="s">
        <v>608</v>
      </c>
      <c r="D2244" t="str">
        <f>A2244&amp;VLOOKUP("key_separator", Keys!$B:$C, 2, FALSE)&amp;B2244&amp;VLOOKUP("key_separator", Keys!$B:$C, 2, FALSE)&amp;C2244</f>
        <v>PA|jet fuel or kerosene|imports</v>
      </c>
      <c r="E2244" s="17">
        <v>11207400000000</v>
      </c>
      <c r="F2244" s="17">
        <v>13740100000000</v>
      </c>
      <c r="G2244" s="17">
        <v>13812300000000</v>
      </c>
      <c r="H2244" s="17">
        <v>13116100000000</v>
      </c>
      <c r="I2244" s="17">
        <v>12729200000000</v>
      </c>
      <c r="J2244" s="17">
        <v>12775400000000</v>
      </c>
      <c r="K2244" s="17">
        <v>12873400000000</v>
      </c>
      <c r="L2244" s="17">
        <v>12683900000000</v>
      </c>
      <c r="M2244" s="17">
        <v>13207000000000</v>
      </c>
      <c r="N2244" s="17">
        <v>13965800000000</v>
      </c>
      <c r="O2244" s="17">
        <v>14477300000000</v>
      </c>
      <c r="P2244" s="17">
        <v>14915700000000</v>
      </c>
      <c r="Q2244" s="17">
        <v>15140300000000</v>
      </c>
      <c r="R2244" s="17">
        <v>15074600000000</v>
      </c>
      <c r="S2244" s="17">
        <v>15612700000000</v>
      </c>
      <c r="T2244" s="17">
        <v>15364300000000</v>
      </c>
      <c r="U2244" s="17">
        <v>15308900000000</v>
      </c>
      <c r="V2244" s="17">
        <v>15292700000000</v>
      </c>
      <c r="W2244" s="17">
        <v>15510900000000</v>
      </c>
      <c r="X2244" s="17">
        <v>15799400000000</v>
      </c>
      <c r="Y2244" s="17">
        <v>16119100000000</v>
      </c>
      <c r="Z2244" s="17">
        <v>16709200000000</v>
      </c>
      <c r="AA2244" s="17">
        <v>16485900000000</v>
      </c>
      <c r="AB2244" s="17">
        <v>16599500000000</v>
      </c>
      <c r="AC2244" s="17">
        <v>16456600000000</v>
      </c>
      <c r="AD2244" s="17">
        <v>16772400000000</v>
      </c>
    </row>
    <row r="2245" spans="1:30" x14ac:dyDescent="0.25">
      <c r="A2245" t="s">
        <v>407</v>
      </c>
      <c r="B2245" t="s">
        <v>6618</v>
      </c>
      <c r="C2245" t="s">
        <v>610</v>
      </c>
      <c r="D2245" t="str">
        <f>A2245&amp;VLOOKUP("key_separator", Keys!$B:$C, 2, FALSE)&amp;B2245&amp;VLOOKUP("key_separator", Keys!$B:$C, 2, FALSE)&amp;C2245</f>
        <v>PA|jet fuel or kerosene|exports</v>
      </c>
      <c r="E2245" s="17">
        <v>0</v>
      </c>
      <c r="F2245" s="17">
        <v>0</v>
      </c>
      <c r="G2245" s="17">
        <v>0</v>
      </c>
      <c r="H2245" s="17">
        <v>0</v>
      </c>
      <c r="I2245" s="17">
        <v>0</v>
      </c>
      <c r="J2245" s="17">
        <v>0</v>
      </c>
      <c r="K2245" s="17">
        <v>0</v>
      </c>
      <c r="L2245" s="17">
        <v>0</v>
      </c>
      <c r="M2245" s="17">
        <v>0</v>
      </c>
      <c r="N2245" s="17">
        <v>0</v>
      </c>
      <c r="O2245" s="17">
        <v>0</v>
      </c>
      <c r="P2245" s="17">
        <v>0</v>
      </c>
      <c r="Q2245" s="17">
        <v>0</v>
      </c>
      <c r="R2245" s="17">
        <v>0</v>
      </c>
      <c r="S2245" s="17">
        <v>0</v>
      </c>
      <c r="T2245" s="17">
        <v>0</v>
      </c>
      <c r="U2245" s="17">
        <v>0</v>
      </c>
      <c r="V2245" s="17">
        <v>0</v>
      </c>
      <c r="W2245" s="17">
        <v>0</v>
      </c>
      <c r="X2245" s="17">
        <v>0</v>
      </c>
      <c r="Y2245" s="17">
        <v>0</v>
      </c>
      <c r="Z2245" s="17">
        <v>0</v>
      </c>
      <c r="AA2245" s="17">
        <v>0</v>
      </c>
      <c r="AB2245" s="17">
        <v>0</v>
      </c>
      <c r="AC2245" s="17">
        <v>0</v>
      </c>
      <c r="AD2245" s="17">
        <v>0</v>
      </c>
    </row>
    <row r="2246" spans="1:30" x14ac:dyDescent="0.25">
      <c r="A2246" t="s">
        <v>407</v>
      </c>
      <c r="B2246" t="s">
        <v>6633</v>
      </c>
      <c r="C2246" t="s">
        <v>605</v>
      </c>
      <c r="D2246" t="str">
        <f>A2246&amp;VLOOKUP("key_separator", Keys!$B:$C, 2, FALSE)&amp;B2246&amp;VLOOKUP("key_separator", Keys!$B:$C, 2, FALSE)&amp;C2246</f>
        <v>PA|heat|production</v>
      </c>
      <c r="E2246" s="17">
        <v>0</v>
      </c>
      <c r="F2246" s="17">
        <v>0</v>
      </c>
      <c r="G2246" s="17">
        <v>0</v>
      </c>
      <c r="H2246" s="17">
        <v>0</v>
      </c>
      <c r="I2246" s="17">
        <v>0</v>
      </c>
      <c r="J2246" s="17">
        <v>0</v>
      </c>
      <c r="K2246" s="17">
        <v>0</v>
      </c>
      <c r="L2246" s="17">
        <v>0</v>
      </c>
      <c r="M2246" s="17">
        <v>0</v>
      </c>
      <c r="N2246" s="17">
        <v>0</v>
      </c>
      <c r="O2246" s="17">
        <v>0</v>
      </c>
      <c r="P2246" s="17">
        <v>0</v>
      </c>
      <c r="Q2246" s="17">
        <v>0</v>
      </c>
      <c r="R2246" s="17">
        <v>0</v>
      </c>
      <c r="S2246" s="17">
        <v>0</v>
      </c>
      <c r="T2246" s="17">
        <v>0</v>
      </c>
      <c r="U2246" s="17">
        <v>0</v>
      </c>
      <c r="V2246" s="17">
        <v>0</v>
      </c>
      <c r="W2246" s="17">
        <v>0</v>
      </c>
      <c r="X2246" s="17">
        <v>0</v>
      </c>
      <c r="Y2246" s="17">
        <v>0</v>
      </c>
      <c r="Z2246" s="17">
        <v>0</v>
      </c>
      <c r="AA2246" s="17">
        <v>0</v>
      </c>
      <c r="AB2246" s="17">
        <v>0</v>
      </c>
      <c r="AC2246" s="17">
        <v>0</v>
      </c>
      <c r="AD2246" s="17">
        <v>0</v>
      </c>
    </row>
    <row r="2247" spans="1:30" x14ac:dyDescent="0.25">
      <c r="A2247" t="s">
        <v>407</v>
      </c>
      <c r="B2247" t="s">
        <v>6633</v>
      </c>
      <c r="C2247" t="s">
        <v>608</v>
      </c>
      <c r="D2247" t="str">
        <f>A2247&amp;VLOOKUP("key_separator", Keys!$B:$C, 2, FALSE)&amp;B2247&amp;VLOOKUP("key_separator", Keys!$B:$C, 2, FALSE)&amp;C2247</f>
        <v>PA|heat|imports</v>
      </c>
      <c r="E2247" s="17">
        <v>0</v>
      </c>
      <c r="F2247" s="17">
        <v>0</v>
      </c>
      <c r="G2247" s="17">
        <v>0</v>
      </c>
      <c r="H2247" s="17">
        <v>0</v>
      </c>
      <c r="I2247" s="17">
        <v>0</v>
      </c>
      <c r="J2247" s="17">
        <v>0</v>
      </c>
      <c r="K2247" s="17">
        <v>0</v>
      </c>
      <c r="L2247" s="17">
        <v>0</v>
      </c>
      <c r="M2247" s="17">
        <v>0</v>
      </c>
      <c r="N2247" s="17">
        <v>0</v>
      </c>
      <c r="O2247" s="17">
        <v>0</v>
      </c>
      <c r="P2247" s="17">
        <v>0</v>
      </c>
      <c r="Q2247" s="17">
        <v>0</v>
      </c>
      <c r="R2247" s="17">
        <v>0</v>
      </c>
      <c r="S2247" s="17">
        <v>0</v>
      </c>
      <c r="T2247" s="17">
        <v>0</v>
      </c>
      <c r="U2247" s="17">
        <v>0</v>
      </c>
      <c r="V2247" s="17">
        <v>0</v>
      </c>
      <c r="W2247" s="17">
        <v>0</v>
      </c>
      <c r="X2247" s="17">
        <v>0</v>
      </c>
      <c r="Y2247" s="17">
        <v>0</v>
      </c>
      <c r="Z2247" s="17">
        <v>0</v>
      </c>
      <c r="AA2247" s="17">
        <v>0</v>
      </c>
      <c r="AB2247" s="17">
        <v>0</v>
      </c>
      <c r="AC2247" s="17">
        <v>0</v>
      </c>
      <c r="AD2247" s="17">
        <v>0</v>
      </c>
    </row>
    <row r="2248" spans="1:30" x14ac:dyDescent="0.25">
      <c r="A2248" t="s">
        <v>407</v>
      </c>
      <c r="B2248" t="s">
        <v>6633</v>
      </c>
      <c r="C2248" t="s">
        <v>610</v>
      </c>
      <c r="D2248" t="str">
        <f>A2248&amp;VLOOKUP("key_separator", Keys!$B:$C, 2, FALSE)&amp;B2248&amp;VLOOKUP("key_separator", Keys!$B:$C, 2, FALSE)&amp;C2248</f>
        <v>PA|heat|exports</v>
      </c>
      <c r="E2248" s="17">
        <v>0</v>
      </c>
      <c r="F2248" s="17">
        <v>0</v>
      </c>
      <c r="G2248" s="17">
        <v>0</v>
      </c>
      <c r="H2248" s="17">
        <v>0</v>
      </c>
      <c r="I2248" s="17">
        <v>0</v>
      </c>
      <c r="J2248" s="17">
        <v>0</v>
      </c>
      <c r="K2248" s="17">
        <v>0</v>
      </c>
      <c r="L2248" s="17">
        <v>0</v>
      </c>
      <c r="M2248" s="17">
        <v>0</v>
      </c>
      <c r="N2248" s="17">
        <v>0</v>
      </c>
      <c r="O2248" s="17">
        <v>0</v>
      </c>
      <c r="P2248" s="17">
        <v>0</v>
      </c>
      <c r="Q2248" s="17">
        <v>0</v>
      </c>
      <c r="R2248" s="17">
        <v>0</v>
      </c>
      <c r="S2248" s="17">
        <v>0</v>
      </c>
      <c r="T2248" s="17">
        <v>0</v>
      </c>
      <c r="U2248" s="17">
        <v>0</v>
      </c>
      <c r="V2248" s="17">
        <v>0</v>
      </c>
      <c r="W2248" s="17">
        <v>0</v>
      </c>
      <c r="X2248" s="17">
        <v>0</v>
      </c>
      <c r="Y2248" s="17">
        <v>0</v>
      </c>
      <c r="Z2248" s="17">
        <v>0</v>
      </c>
      <c r="AA2248" s="17">
        <v>0</v>
      </c>
      <c r="AB2248" s="17">
        <v>0</v>
      </c>
      <c r="AC2248" s="17">
        <v>0</v>
      </c>
      <c r="AD2248" s="17">
        <v>0</v>
      </c>
    </row>
    <row r="2249" spans="1:30" x14ac:dyDescent="0.25">
      <c r="A2249" t="s">
        <v>407</v>
      </c>
      <c r="B2249" t="s">
        <v>6634</v>
      </c>
      <c r="C2249" t="s">
        <v>605</v>
      </c>
      <c r="D2249" t="str">
        <f>A2249&amp;VLOOKUP("key_separator", Keys!$B:$C, 2, FALSE)&amp;B2249&amp;VLOOKUP("key_separator", Keys!$B:$C, 2, FALSE)&amp;C2249</f>
        <v>PA|geothermal|production</v>
      </c>
      <c r="E2249" s="17">
        <v>0</v>
      </c>
      <c r="F2249" s="17">
        <v>0</v>
      </c>
      <c r="G2249" s="17">
        <v>0</v>
      </c>
      <c r="H2249" s="17">
        <v>0</v>
      </c>
      <c r="I2249" s="17">
        <v>0</v>
      </c>
      <c r="J2249" s="17">
        <v>0</v>
      </c>
      <c r="K2249" s="17">
        <v>0</v>
      </c>
      <c r="L2249" s="17">
        <v>0</v>
      </c>
      <c r="M2249" s="17">
        <v>0</v>
      </c>
      <c r="N2249" s="17">
        <v>0</v>
      </c>
      <c r="O2249" s="17">
        <v>0</v>
      </c>
      <c r="P2249" s="17">
        <v>0</v>
      </c>
      <c r="Q2249" s="17">
        <v>0</v>
      </c>
      <c r="R2249" s="17">
        <v>0</v>
      </c>
      <c r="S2249" s="17">
        <v>0</v>
      </c>
      <c r="T2249" s="17">
        <v>0</v>
      </c>
      <c r="U2249" s="17">
        <v>0</v>
      </c>
      <c r="V2249" s="17">
        <v>0</v>
      </c>
      <c r="W2249" s="17">
        <v>0</v>
      </c>
      <c r="X2249" s="17">
        <v>0</v>
      </c>
      <c r="Y2249" s="17">
        <v>0</v>
      </c>
      <c r="Z2249" s="17">
        <v>0</v>
      </c>
      <c r="AA2249" s="17">
        <v>0</v>
      </c>
      <c r="AB2249" s="17">
        <v>0</v>
      </c>
      <c r="AC2249" s="17">
        <v>0</v>
      </c>
      <c r="AD2249" s="17">
        <v>0</v>
      </c>
    </row>
    <row r="2250" spans="1:30" x14ac:dyDescent="0.25">
      <c r="A2250" t="s">
        <v>407</v>
      </c>
      <c r="B2250" t="s">
        <v>6634</v>
      </c>
      <c r="C2250" t="s">
        <v>608</v>
      </c>
      <c r="D2250" t="str">
        <f>A2250&amp;VLOOKUP("key_separator", Keys!$B:$C, 2, FALSE)&amp;B2250&amp;VLOOKUP("key_separator", Keys!$B:$C, 2, FALSE)&amp;C2250</f>
        <v>PA|geothermal|imports</v>
      </c>
      <c r="E2250" s="17">
        <v>0</v>
      </c>
      <c r="F2250" s="17">
        <v>0</v>
      </c>
      <c r="G2250" s="17">
        <v>0</v>
      </c>
      <c r="H2250" s="17">
        <v>0</v>
      </c>
      <c r="I2250" s="17">
        <v>0</v>
      </c>
      <c r="J2250" s="17">
        <v>0</v>
      </c>
      <c r="K2250" s="17">
        <v>0</v>
      </c>
      <c r="L2250" s="17">
        <v>0</v>
      </c>
      <c r="M2250" s="17">
        <v>0</v>
      </c>
      <c r="N2250" s="17">
        <v>0</v>
      </c>
      <c r="O2250" s="17">
        <v>0</v>
      </c>
      <c r="P2250" s="17">
        <v>0</v>
      </c>
      <c r="Q2250" s="17">
        <v>0</v>
      </c>
      <c r="R2250" s="17">
        <v>0</v>
      </c>
      <c r="S2250" s="17">
        <v>0</v>
      </c>
      <c r="T2250" s="17">
        <v>0</v>
      </c>
      <c r="U2250" s="17">
        <v>0</v>
      </c>
      <c r="V2250" s="17">
        <v>0</v>
      </c>
      <c r="W2250" s="17">
        <v>0</v>
      </c>
      <c r="X2250" s="17">
        <v>0</v>
      </c>
      <c r="Y2250" s="17">
        <v>0</v>
      </c>
      <c r="Z2250" s="17">
        <v>0</v>
      </c>
      <c r="AA2250" s="17">
        <v>0</v>
      </c>
      <c r="AB2250" s="17">
        <v>0</v>
      </c>
      <c r="AC2250" s="17">
        <v>0</v>
      </c>
      <c r="AD2250" s="17">
        <v>0</v>
      </c>
    </row>
    <row r="2251" spans="1:30" x14ac:dyDescent="0.25">
      <c r="A2251" t="s">
        <v>407</v>
      </c>
      <c r="B2251" t="s">
        <v>6634</v>
      </c>
      <c r="C2251" t="s">
        <v>610</v>
      </c>
      <c r="D2251" t="str">
        <f>A2251&amp;VLOOKUP("key_separator", Keys!$B:$C, 2, FALSE)&amp;B2251&amp;VLOOKUP("key_separator", Keys!$B:$C, 2, FALSE)&amp;C2251</f>
        <v>PA|geothermal|exports</v>
      </c>
      <c r="E2251" s="17">
        <v>0</v>
      </c>
      <c r="F2251" s="17">
        <v>0</v>
      </c>
      <c r="G2251" s="17">
        <v>0</v>
      </c>
      <c r="H2251" s="17">
        <v>0</v>
      </c>
      <c r="I2251" s="17">
        <v>0</v>
      </c>
      <c r="J2251" s="17">
        <v>0</v>
      </c>
      <c r="K2251" s="17">
        <v>0</v>
      </c>
      <c r="L2251" s="17">
        <v>0</v>
      </c>
      <c r="M2251" s="17">
        <v>0</v>
      </c>
      <c r="N2251" s="17">
        <v>0</v>
      </c>
      <c r="O2251" s="17">
        <v>0</v>
      </c>
      <c r="P2251" s="17">
        <v>0</v>
      </c>
      <c r="Q2251" s="17">
        <v>0</v>
      </c>
      <c r="R2251" s="17">
        <v>0</v>
      </c>
      <c r="S2251" s="17">
        <v>0</v>
      </c>
      <c r="T2251" s="17">
        <v>0</v>
      </c>
      <c r="U2251" s="17">
        <v>0</v>
      </c>
      <c r="V2251" s="17">
        <v>0</v>
      </c>
      <c r="W2251" s="17">
        <v>0</v>
      </c>
      <c r="X2251" s="17">
        <v>0</v>
      </c>
      <c r="Y2251" s="17">
        <v>0</v>
      </c>
      <c r="Z2251" s="17">
        <v>0</v>
      </c>
      <c r="AA2251" s="17">
        <v>0</v>
      </c>
      <c r="AB2251" s="17">
        <v>0</v>
      </c>
      <c r="AC2251" s="17">
        <v>0</v>
      </c>
      <c r="AD2251" s="17">
        <v>0</v>
      </c>
    </row>
    <row r="2252" spans="1:30" x14ac:dyDescent="0.25">
      <c r="A2252" t="s">
        <v>407</v>
      </c>
      <c r="B2252" t="s">
        <v>500</v>
      </c>
      <c r="C2252" t="s">
        <v>605</v>
      </c>
      <c r="D2252" t="str">
        <f>A2252&amp;VLOOKUP("key_separator", Keys!$B:$C, 2, FALSE)&amp;B2252&amp;VLOOKUP("key_separator", Keys!$B:$C, 2, FALSE)&amp;C2252</f>
        <v>PA|lignite|production</v>
      </c>
      <c r="E2252" s="17">
        <v>0</v>
      </c>
      <c r="F2252" s="17">
        <v>0</v>
      </c>
      <c r="G2252" s="17">
        <v>0</v>
      </c>
      <c r="H2252" s="17">
        <v>0</v>
      </c>
      <c r="I2252" s="17">
        <v>0</v>
      </c>
      <c r="J2252" s="17">
        <v>0</v>
      </c>
      <c r="K2252" s="17">
        <v>0</v>
      </c>
      <c r="L2252" s="17">
        <v>0</v>
      </c>
      <c r="M2252" s="17">
        <v>0</v>
      </c>
      <c r="N2252" s="17">
        <v>0</v>
      </c>
      <c r="O2252" s="17">
        <v>0</v>
      </c>
      <c r="P2252" s="17">
        <v>0</v>
      </c>
      <c r="Q2252" s="17">
        <v>0</v>
      </c>
      <c r="R2252" s="17">
        <v>0</v>
      </c>
      <c r="S2252" s="17">
        <v>0</v>
      </c>
      <c r="T2252" s="17">
        <v>0</v>
      </c>
      <c r="U2252" s="17">
        <v>0</v>
      </c>
      <c r="V2252" s="17">
        <v>0</v>
      </c>
      <c r="W2252" s="17">
        <v>0</v>
      </c>
      <c r="X2252" s="17">
        <v>0</v>
      </c>
      <c r="Y2252" s="17">
        <v>0</v>
      </c>
      <c r="Z2252" s="17">
        <v>0</v>
      </c>
      <c r="AA2252" s="17">
        <v>0</v>
      </c>
      <c r="AB2252" s="17">
        <v>0</v>
      </c>
      <c r="AC2252" s="17">
        <v>0</v>
      </c>
      <c r="AD2252" s="17">
        <v>0</v>
      </c>
    </row>
    <row r="2253" spans="1:30" x14ac:dyDescent="0.25">
      <c r="A2253" t="s">
        <v>407</v>
      </c>
      <c r="B2253" t="s">
        <v>500</v>
      </c>
      <c r="C2253" t="s">
        <v>608</v>
      </c>
      <c r="D2253" t="str">
        <f>A2253&amp;VLOOKUP("key_separator", Keys!$B:$C, 2, FALSE)&amp;B2253&amp;VLOOKUP("key_separator", Keys!$B:$C, 2, FALSE)&amp;C2253</f>
        <v>PA|lignite|imports</v>
      </c>
      <c r="E2253" s="17">
        <v>0</v>
      </c>
      <c r="F2253" s="17">
        <v>0</v>
      </c>
      <c r="G2253" s="17">
        <v>0</v>
      </c>
      <c r="H2253" s="17">
        <v>0</v>
      </c>
      <c r="I2253" s="17">
        <v>0</v>
      </c>
      <c r="J2253" s="17">
        <v>0</v>
      </c>
      <c r="K2253" s="17">
        <v>0</v>
      </c>
      <c r="L2253" s="17">
        <v>0</v>
      </c>
      <c r="M2253" s="17">
        <v>0</v>
      </c>
      <c r="N2253" s="17">
        <v>0</v>
      </c>
      <c r="O2253" s="17">
        <v>0</v>
      </c>
      <c r="P2253" s="17">
        <v>0</v>
      </c>
      <c r="Q2253" s="17">
        <v>0</v>
      </c>
      <c r="R2253" s="17">
        <v>0</v>
      </c>
      <c r="S2253" s="17">
        <v>0</v>
      </c>
      <c r="T2253" s="17">
        <v>0</v>
      </c>
      <c r="U2253" s="17">
        <v>0</v>
      </c>
      <c r="V2253" s="17">
        <v>0</v>
      </c>
      <c r="W2253" s="17">
        <v>0</v>
      </c>
      <c r="X2253" s="17">
        <v>0</v>
      </c>
      <c r="Y2253" s="17">
        <v>0</v>
      </c>
      <c r="Z2253" s="17">
        <v>0</v>
      </c>
      <c r="AA2253" s="17">
        <v>0</v>
      </c>
      <c r="AB2253" s="17">
        <v>0</v>
      </c>
      <c r="AC2253" s="17">
        <v>0</v>
      </c>
      <c r="AD2253" s="17">
        <v>0</v>
      </c>
    </row>
    <row r="2254" spans="1:30" x14ac:dyDescent="0.25">
      <c r="A2254" t="s">
        <v>407</v>
      </c>
      <c r="B2254" t="s">
        <v>500</v>
      </c>
      <c r="C2254" t="s">
        <v>610</v>
      </c>
      <c r="D2254" t="str">
        <f>A2254&amp;VLOOKUP("key_separator", Keys!$B:$C, 2, FALSE)&amp;B2254&amp;VLOOKUP("key_separator", Keys!$B:$C, 2, FALSE)&amp;C2254</f>
        <v>PA|lignite|exports</v>
      </c>
      <c r="E2254" s="17">
        <v>0</v>
      </c>
      <c r="F2254" s="17">
        <v>0</v>
      </c>
      <c r="G2254" s="17">
        <v>0</v>
      </c>
      <c r="H2254" s="17">
        <v>0</v>
      </c>
      <c r="I2254" s="17">
        <v>0</v>
      </c>
      <c r="J2254" s="17">
        <v>0</v>
      </c>
      <c r="K2254" s="17">
        <v>0</v>
      </c>
      <c r="L2254" s="17">
        <v>0</v>
      </c>
      <c r="M2254" s="17">
        <v>0</v>
      </c>
      <c r="N2254" s="17">
        <v>0</v>
      </c>
      <c r="O2254" s="17">
        <v>0</v>
      </c>
      <c r="P2254" s="17">
        <v>0</v>
      </c>
      <c r="Q2254" s="17">
        <v>0</v>
      </c>
      <c r="R2254" s="17">
        <v>0</v>
      </c>
      <c r="S2254" s="17">
        <v>0</v>
      </c>
      <c r="T2254" s="17">
        <v>0</v>
      </c>
      <c r="U2254" s="17">
        <v>0</v>
      </c>
      <c r="V2254" s="17">
        <v>0</v>
      </c>
      <c r="W2254" s="17">
        <v>0</v>
      </c>
      <c r="X2254" s="17">
        <v>0</v>
      </c>
      <c r="Y2254" s="17">
        <v>0</v>
      </c>
      <c r="Z2254" s="17">
        <v>0</v>
      </c>
      <c r="AA2254" s="17">
        <v>0</v>
      </c>
      <c r="AB2254" s="17">
        <v>0</v>
      </c>
      <c r="AC2254" s="17">
        <v>0</v>
      </c>
      <c r="AD2254" s="17">
        <v>0</v>
      </c>
    </row>
    <row r="2255" spans="1:30" x14ac:dyDescent="0.25">
      <c r="A2255" t="s">
        <v>407</v>
      </c>
      <c r="B2255" t="s">
        <v>539</v>
      </c>
      <c r="C2255" t="s">
        <v>605</v>
      </c>
      <c r="D2255" t="str">
        <f>A2255&amp;VLOOKUP("key_separator", Keys!$B:$C, 2, FALSE)&amp;B2255&amp;VLOOKUP("key_separator", Keys!$B:$C, 2, FALSE)&amp;C2255</f>
        <v>PA|crude oil|production</v>
      </c>
      <c r="E2255" s="17">
        <v>25810000000000</v>
      </c>
      <c r="F2255" s="17">
        <v>23453700000000</v>
      </c>
      <c r="G2255" s="17">
        <v>27557900000000</v>
      </c>
      <c r="H2255" s="17">
        <v>27855900000000</v>
      </c>
      <c r="I2255" s="17">
        <v>28390100000000</v>
      </c>
      <c r="J2255" s="17">
        <v>34226100000000</v>
      </c>
      <c r="K2255" s="17">
        <v>43211600000000</v>
      </c>
      <c r="L2255" s="17">
        <v>45643800000000</v>
      </c>
      <c r="M2255" s="17">
        <v>46321700000000</v>
      </c>
      <c r="N2255" s="17">
        <v>46139000000000</v>
      </c>
      <c r="O2255" s="17">
        <v>47022400000000</v>
      </c>
      <c r="P2255" s="17">
        <v>48381100000000</v>
      </c>
      <c r="Q2255" s="17">
        <v>50329300000000</v>
      </c>
      <c r="R2255" s="17">
        <v>52784900000000</v>
      </c>
      <c r="S2255" s="17">
        <v>54645300000000</v>
      </c>
      <c r="T2255" s="17">
        <v>56505500000000</v>
      </c>
      <c r="U2255" s="17">
        <v>58637300000000</v>
      </c>
      <c r="V2255" s="17">
        <v>58812700000000</v>
      </c>
      <c r="W2255" s="17">
        <v>59118100000000</v>
      </c>
      <c r="X2255" s="17">
        <v>59251100000000</v>
      </c>
      <c r="Y2255" s="17">
        <v>59035900000000</v>
      </c>
      <c r="Z2255" s="17">
        <v>59871700000000</v>
      </c>
      <c r="AA2255" s="17">
        <v>61439200000000</v>
      </c>
      <c r="AB2255" s="17">
        <v>64260500000000</v>
      </c>
      <c r="AC2255" s="17">
        <v>66250200000000</v>
      </c>
      <c r="AD2255" s="17">
        <v>67856000000000</v>
      </c>
    </row>
    <row r="2256" spans="1:30" x14ac:dyDescent="0.25">
      <c r="A2256" t="s">
        <v>407</v>
      </c>
      <c r="B2256" t="s">
        <v>539</v>
      </c>
      <c r="C2256" t="s">
        <v>608</v>
      </c>
      <c r="D2256" t="str">
        <f>A2256&amp;VLOOKUP("key_separator", Keys!$B:$C, 2, FALSE)&amp;B2256&amp;VLOOKUP("key_separator", Keys!$B:$C, 2, FALSE)&amp;C2256</f>
        <v>PA|crude oil|imports</v>
      </c>
      <c r="E2256" s="17">
        <v>533665000000000</v>
      </c>
      <c r="F2256" s="17">
        <v>536021000000000</v>
      </c>
      <c r="G2256" s="17">
        <v>531917000000000</v>
      </c>
      <c r="H2256" s="17">
        <v>531619000000000</v>
      </c>
      <c r="I2256" s="17">
        <v>531085000000000</v>
      </c>
      <c r="J2256" s="17">
        <v>525249000000000</v>
      </c>
      <c r="K2256" s="17">
        <v>516263000000000</v>
      </c>
      <c r="L2256" s="17">
        <v>513831000000000</v>
      </c>
      <c r="M2256" s="17">
        <v>513153000000000</v>
      </c>
      <c r="N2256" s="17">
        <v>513336000000000</v>
      </c>
      <c r="O2256" s="17">
        <v>512453000000000</v>
      </c>
      <c r="P2256" s="17">
        <v>511094000000000</v>
      </c>
      <c r="Q2256" s="17">
        <v>509146000000000</v>
      </c>
      <c r="R2256" s="17">
        <v>506690000000000</v>
      </c>
      <c r="S2256" s="17">
        <v>504830000000000</v>
      </c>
      <c r="T2256" s="17">
        <v>502970000000000</v>
      </c>
      <c r="U2256" s="17">
        <v>500838000000000</v>
      </c>
      <c r="V2256" s="17">
        <v>500662000000000</v>
      </c>
      <c r="W2256" s="17">
        <v>500357000000000</v>
      </c>
      <c r="X2256" s="17">
        <v>500224000000000</v>
      </c>
      <c r="Y2256" s="17">
        <v>500439000000000</v>
      </c>
      <c r="Z2256" s="17">
        <v>499603000000000</v>
      </c>
      <c r="AA2256" s="17">
        <v>498036000000000</v>
      </c>
      <c r="AB2256" s="17">
        <v>495214000000000</v>
      </c>
      <c r="AC2256" s="17">
        <v>493225000000000</v>
      </c>
      <c r="AD2256" s="17">
        <v>491619000000000</v>
      </c>
    </row>
    <row r="2257" spans="1:30" x14ac:dyDescent="0.25">
      <c r="A2257" t="s">
        <v>407</v>
      </c>
      <c r="B2257" t="s">
        <v>539</v>
      </c>
      <c r="C2257" t="s">
        <v>610</v>
      </c>
      <c r="D2257" t="str">
        <f>A2257&amp;VLOOKUP("key_separator", Keys!$B:$C, 2, FALSE)&amp;B2257&amp;VLOOKUP("key_separator", Keys!$B:$C, 2, FALSE)&amp;C2257</f>
        <v>PA|crude oil|exports</v>
      </c>
      <c r="E2257" s="17">
        <v>0</v>
      </c>
      <c r="F2257" s="17">
        <v>0</v>
      </c>
      <c r="G2257" s="17">
        <v>0</v>
      </c>
      <c r="H2257" s="17">
        <v>0</v>
      </c>
      <c r="I2257" s="17">
        <v>0</v>
      </c>
      <c r="J2257" s="17">
        <v>0</v>
      </c>
      <c r="K2257" s="17">
        <v>0</v>
      </c>
      <c r="L2257" s="17">
        <v>0</v>
      </c>
      <c r="M2257" s="17">
        <v>0</v>
      </c>
      <c r="N2257" s="17">
        <v>0</v>
      </c>
      <c r="O2257" s="17">
        <v>0</v>
      </c>
      <c r="P2257" s="17">
        <v>0</v>
      </c>
      <c r="Q2257" s="17">
        <v>0</v>
      </c>
      <c r="R2257" s="17">
        <v>0</v>
      </c>
      <c r="S2257" s="17">
        <v>0</v>
      </c>
      <c r="T2257" s="17">
        <v>0</v>
      </c>
      <c r="U2257" s="17">
        <v>0</v>
      </c>
      <c r="V2257" s="17">
        <v>0</v>
      </c>
      <c r="W2257" s="17">
        <v>0</v>
      </c>
      <c r="X2257" s="17">
        <v>0</v>
      </c>
      <c r="Y2257" s="17">
        <v>0</v>
      </c>
      <c r="Z2257" s="17">
        <v>0</v>
      </c>
      <c r="AA2257" s="17">
        <v>0</v>
      </c>
      <c r="AB2257" s="17">
        <v>0</v>
      </c>
      <c r="AC2257" s="17">
        <v>0</v>
      </c>
      <c r="AD2257" s="17">
        <v>0</v>
      </c>
    </row>
    <row r="2258" spans="1:30" x14ac:dyDescent="0.25">
      <c r="A2258" t="s">
        <v>407</v>
      </c>
      <c r="B2258" t="s">
        <v>6635</v>
      </c>
      <c r="C2258" t="s">
        <v>605</v>
      </c>
      <c r="D2258" t="str">
        <f>A2258&amp;VLOOKUP("key_separator", Keys!$B:$C, 2, FALSE)&amp;B2258&amp;VLOOKUP("key_separator", Keys!$B:$C, 2, FALSE)&amp;C2258</f>
        <v>PA|heavy or residual fuel oil|production</v>
      </c>
      <c r="E2258" s="17">
        <v>10638700000000</v>
      </c>
      <c r="F2258" s="17">
        <v>10380900000000</v>
      </c>
      <c r="G2258" s="17">
        <v>10449100000000</v>
      </c>
      <c r="H2258" s="17">
        <v>10537300000000</v>
      </c>
      <c r="I2258" s="17">
        <v>10625700000000</v>
      </c>
      <c r="J2258" s="17">
        <v>10686400000000</v>
      </c>
      <c r="K2258" s="17">
        <v>10672700000000</v>
      </c>
      <c r="L2258" s="17">
        <v>10767300000000</v>
      </c>
      <c r="M2258" s="17">
        <v>10735800000000</v>
      </c>
      <c r="N2258" s="17">
        <v>10687500000000</v>
      </c>
      <c r="O2258" s="17">
        <v>10710200000000</v>
      </c>
      <c r="P2258" s="17">
        <v>10675700000000</v>
      </c>
      <c r="Q2258" s="17">
        <v>10682200000000</v>
      </c>
      <c r="R2258" s="17">
        <v>10742100000000</v>
      </c>
      <c r="S2258" s="17">
        <v>10675300000000</v>
      </c>
      <c r="T2258" s="17">
        <v>10765500000000</v>
      </c>
      <c r="U2258" s="17">
        <v>10799200000000</v>
      </c>
      <c r="V2258" s="17">
        <v>10834300000000</v>
      </c>
      <c r="W2258" s="17">
        <v>10835900000000</v>
      </c>
      <c r="X2258" s="17">
        <v>10822200000000</v>
      </c>
      <c r="Y2258" s="17">
        <v>10803200000000</v>
      </c>
      <c r="Z2258" s="17">
        <v>10722000000000</v>
      </c>
      <c r="AA2258" s="17">
        <v>10765500000000</v>
      </c>
      <c r="AB2258" s="17">
        <v>10743100000000</v>
      </c>
      <c r="AC2258" s="17">
        <v>10776900000000</v>
      </c>
      <c r="AD2258" s="17">
        <v>10725000000000</v>
      </c>
    </row>
    <row r="2259" spans="1:30" x14ac:dyDescent="0.25">
      <c r="A2259" t="s">
        <v>407</v>
      </c>
      <c r="B2259" t="s">
        <v>6635</v>
      </c>
      <c r="C2259" t="s">
        <v>608</v>
      </c>
      <c r="D2259" t="str">
        <f>A2259&amp;VLOOKUP("key_separator", Keys!$B:$C, 2, FALSE)&amp;B2259&amp;VLOOKUP("key_separator", Keys!$B:$C, 2, FALSE)&amp;C2259</f>
        <v>PA|heavy or residual fuel oil|imports</v>
      </c>
      <c r="E2259" s="17">
        <v>30468200000000</v>
      </c>
      <c r="F2259" s="17">
        <v>31518000000000</v>
      </c>
      <c r="G2259" s="17">
        <v>31818900000000</v>
      </c>
      <c r="H2259" s="17">
        <v>32180500000000</v>
      </c>
      <c r="I2259" s="17">
        <v>32883700000000</v>
      </c>
      <c r="J2259" s="17">
        <v>33622800000000</v>
      </c>
      <c r="K2259" s="17">
        <v>34346000000000</v>
      </c>
      <c r="L2259" s="17">
        <v>34944300000000</v>
      </c>
      <c r="M2259" s="17">
        <v>35549000000000</v>
      </c>
      <c r="N2259" s="17">
        <v>35977100000000</v>
      </c>
      <c r="O2259" s="17">
        <v>36419800000000</v>
      </c>
      <c r="P2259" s="17">
        <v>36822900000000</v>
      </c>
      <c r="Q2259" s="17">
        <v>37090900000000</v>
      </c>
      <c r="R2259" s="17">
        <v>37215000000000</v>
      </c>
      <c r="S2259" s="17">
        <v>37404400000000</v>
      </c>
      <c r="T2259" s="17">
        <v>37337700000000</v>
      </c>
      <c r="U2259" s="17">
        <v>37277000000000</v>
      </c>
      <c r="V2259" s="17">
        <v>37372400000000</v>
      </c>
      <c r="W2259" s="17">
        <v>37430900000000</v>
      </c>
      <c r="X2259" s="17">
        <v>37539600000000</v>
      </c>
      <c r="Y2259" s="17">
        <v>37848000000000</v>
      </c>
      <c r="Z2259" s="17">
        <v>38238100000000</v>
      </c>
      <c r="AA2259" s="17">
        <v>38465800000000</v>
      </c>
      <c r="AB2259" s="17">
        <v>38764500000000</v>
      </c>
      <c r="AC2259" s="17">
        <v>39057400000000</v>
      </c>
      <c r="AD2259" s="17">
        <v>39502500000000</v>
      </c>
    </row>
    <row r="2260" spans="1:30" x14ac:dyDescent="0.25">
      <c r="A2260" t="s">
        <v>407</v>
      </c>
      <c r="B2260" t="s">
        <v>6635</v>
      </c>
      <c r="C2260" t="s">
        <v>610</v>
      </c>
      <c r="D2260" t="str">
        <f>A2260&amp;VLOOKUP("key_separator", Keys!$B:$C, 2, FALSE)&amp;B2260&amp;VLOOKUP("key_separator", Keys!$B:$C, 2, FALSE)&amp;C2260</f>
        <v>PA|heavy or residual fuel oil|exports</v>
      </c>
      <c r="E2260" s="17">
        <v>0</v>
      </c>
      <c r="F2260" s="17">
        <v>0</v>
      </c>
      <c r="G2260" s="17">
        <v>0</v>
      </c>
      <c r="H2260" s="17">
        <v>0</v>
      </c>
      <c r="I2260" s="17">
        <v>0</v>
      </c>
      <c r="J2260" s="17">
        <v>0</v>
      </c>
      <c r="K2260" s="17">
        <v>0</v>
      </c>
      <c r="L2260" s="17">
        <v>0</v>
      </c>
      <c r="M2260" s="17">
        <v>0</v>
      </c>
      <c r="N2260" s="17">
        <v>0</v>
      </c>
      <c r="O2260" s="17">
        <v>0</v>
      </c>
      <c r="P2260" s="17">
        <v>0</v>
      </c>
      <c r="Q2260" s="17">
        <v>0</v>
      </c>
      <c r="R2260" s="17">
        <v>0</v>
      </c>
      <c r="S2260" s="17">
        <v>0</v>
      </c>
      <c r="T2260" s="17">
        <v>0</v>
      </c>
      <c r="U2260" s="17">
        <v>0</v>
      </c>
      <c r="V2260" s="17">
        <v>0</v>
      </c>
      <c r="W2260" s="17">
        <v>0</v>
      </c>
      <c r="X2260" s="17">
        <v>0</v>
      </c>
      <c r="Y2260" s="17">
        <v>0</v>
      </c>
      <c r="Z2260" s="17">
        <v>0</v>
      </c>
      <c r="AA2260" s="17">
        <v>0</v>
      </c>
      <c r="AB2260" s="17">
        <v>0</v>
      </c>
      <c r="AC2260" s="17">
        <v>0</v>
      </c>
      <c r="AD2260" s="17">
        <v>0</v>
      </c>
    </row>
    <row r="2261" spans="1:30" x14ac:dyDescent="0.25">
      <c r="A2261" t="s">
        <v>407</v>
      </c>
      <c r="B2261" t="s">
        <v>6622</v>
      </c>
      <c r="C2261" t="s">
        <v>605</v>
      </c>
      <c r="D2261" t="str">
        <f>A2261&amp;VLOOKUP("key_separator", Keys!$B:$C, 2, FALSE)&amp;B2261&amp;VLOOKUP("key_separator", Keys!$B:$C, 2, FALSE)&amp;C2261</f>
        <v>PA|LPG propane or butane|production</v>
      </c>
      <c r="E2261" s="17">
        <v>925328000000000</v>
      </c>
      <c r="F2261" s="17">
        <v>944977000000000</v>
      </c>
      <c r="G2261" s="17">
        <v>1046190000000000</v>
      </c>
      <c r="H2261" s="17">
        <v>1036220000000000</v>
      </c>
      <c r="I2261" s="17">
        <v>1038960000000000</v>
      </c>
      <c r="J2261" s="17">
        <v>1044440000000000</v>
      </c>
      <c r="K2261" s="17">
        <v>1095360000000000</v>
      </c>
      <c r="L2261" s="17">
        <v>1143880000000000</v>
      </c>
      <c r="M2261" s="17">
        <v>1189900000000000</v>
      </c>
      <c r="N2261" s="17">
        <v>1222660000000000</v>
      </c>
      <c r="O2261" s="17">
        <v>1247620000000000</v>
      </c>
      <c r="P2261" s="17">
        <v>1261170000000000</v>
      </c>
      <c r="Q2261" s="17">
        <v>1282470000000000</v>
      </c>
      <c r="R2261" s="17">
        <v>1305150000000000</v>
      </c>
      <c r="S2261" s="17">
        <v>1324760000000000</v>
      </c>
      <c r="T2261" s="17">
        <v>1357420000000000</v>
      </c>
      <c r="U2261" s="17">
        <v>1386320000000000</v>
      </c>
      <c r="V2261" s="17">
        <v>1402250000000000</v>
      </c>
      <c r="W2261" s="17">
        <v>1409370000000000</v>
      </c>
      <c r="X2261" s="17">
        <v>1403440000000000</v>
      </c>
      <c r="Y2261" s="17">
        <v>1388790000000000</v>
      </c>
      <c r="Z2261" s="17">
        <v>1376590000000000</v>
      </c>
      <c r="AA2261" s="17">
        <v>1379290000000000</v>
      </c>
      <c r="AB2261" s="17">
        <v>1387980000000000</v>
      </c>
      <c r="AC2261" s="17">
        <v>1392970000000000</v>
      </c>
      <c r="AD2261" s="17">
        <v>1389870000000000</v>
      </c>
    </row>
    <row r="2262" spans="1:30" x14ac:dyDescent="0.25">
      <c r="A2262" t="s">
        <v>407</v>
      </c>
      <c r="B2262" t="s">
        <v>6622</v>
      </c>
      <c r="C2262" t="s">
        <v>608</v>
      </c>
      <c r="D2262" t="str">
        <f>A2262&amp;VLOOKUP("key_separator", Keys!$B:$C, 2, FALSE)&amp;B2262&amp;VLOOKUP("key_separator", Keys!$B:$C, 2, FALSE)&amp;C2262</f>
        <v>PA|LPG propane or butane|imports</v>
      </c>
      <c r="E2262" s="17">
        <v>14803000000</v>
      </c>
      <c r="F2262" s="17">
        <v>121452000000</v>
      </c>
      <c r="G2262" s="17">
        <v>0</v>
      </c>
      <c r="H2262" s="17">
        <v>0</v>
      </c>
      <c r="I2262" s="17">
        <v>0</v>
      </c>
      <c r="J2262" s="17">
        <v>81463000000</v>
      </c>
      <c r="K2262" s="17">
        <v>133727000000</v>
      </c>
      <c r="L2262" s="17">
        <v>190093000000</v>
      </c>
      <c r="M2262" s="17">
        <v>237595000000</v>
      </c>
      <c r="N2262" s="17">
        <v>267284000000</v>
      </c>
      <c r="O2262" s="17">
        <v>311409000000</v>
      </c>
      <c r="P2262" s="17">
        <v>338403000000</v>
      </c>
      <c r="Q2262" s="17">
        <v>373627000000</v>
      </c>
      <c r="R2262" s="17">
        <v>406801000000</v>
      </c>
      <c r="S2262" s="17">
        <v>430914000000</v>
      </c>
      <c r="T2262" s="17">
        <v>458486000000</v>
      </c>
      <c r="U2262" s="17">
        <v>471933000000</v>
      </c>
      <c r="V2262" s="17">
        <v>476736000000</v>
      </c>
      <c r="W2262" s="17">
        <v>477614000000</v>
      </c>
      <c r="X2262" s="17">
        <v>459545000000</v>
      </c>
      <c r="Y2262" s="17">
        <v>456780000000</v>
      </c>
      <c r="Z2262" s="17">
        <v>437648000000</v>
      </c>
      <c r="AA2262" s="17">
        <v>434982000000</v>
      </c>
      <c r="AB2262" s="17">
        <v>434605000000</v>
      </c>
      <c r="AC2262" s="17">
        <v>428218000000</v>
      </c>
      <c r="AD2262" s="17">
        <v>430127000000</v>
      </c>
    </row>
    <row r="2263" spans="1:30" x14ac:dyDescent="0.25">
      <c r="A2263" t="s">
        <v>407</v>
      </c>
      <c r="B2263" t="s">
        <v>6622</v>
      </c>
      <c r="C2263" t="s">
        <v>610</v>
      </c>
      <c r="D2263" t="str">
        <f>A2263&amp;VLOOKUP("key_separator", Keys!$B:$C, 2, FALSE)&amp;B2263&amp;VLOOKUP("key_separator", Keys!$B:$C, 2, FALSE)&amp;C2263</f>
        <v>PA|LPG propane or butane|exports</v>
      </c>
      <c r="E2263" s="17">
        <v>782902000000000</v>
      </c>
      <c r="F2263" s="17">
        <v>802938000000000</v>
      </c>
      <c r="G2263" s="17">
        <v>901390000000000</v>
      </c>
      <c r="H2263" s="17">
        <v>889471000000000</v>
      </c>
      <c r="I2263" s="17">
        <v>894522000000000</v>
      </c>
      <c r="J2263" s="17">
        <v>900364000000000</v>
      </c>
      <c r="K2263" s="17">
        <v>951036000000000</v>
      </c>
      <c r="L2263" s="17">
        <v>999281000000000</v>
      </c>
      <c r="M2263" s="17">
        <v>1044780000000000</v>
      </c>
      <c r="N2263" s="17">
        <v>1076730000000000</v>
      </c>
      <c r="O2263" s="17">
        <v>1100780000000000</v>
      </c>
      <c r="P2263" s="17">
        <v>1113020000000000</v>
      </c>
      <c r="Q2263" s="17">
        <v>1133330000000000</v>
      </c>
      <c r="R2263" s="17">
        <v>1155050000000000</v>
      </c>
      <c r="S2263" s="17">
        <v>1172820000000000</v>
      </c>
      <c r="T2263" s="17">
        <v>1203940000000000</v>
      </c>
      <c r="U2263" s="17">
        <v>1231020000000000</v>
      </c>
      <c r="V2263" s="17">
        <v>1244840000000000</v>
      </c>
      <c r="W2263" s="17">
        <v>1249970000000000</v>
      </c>
      <c r="X2263" s="17">
        <v>1242050000000000</v>
      </c>
      <c r="Y2263" s="17">
        <v>1225160000000000</v>
      </c>
      <c r="Z2263" s="17">
        <v>1210680000000000</v>
      </c>
      <c r="AA2263" s="17">
        <v>1210930000000000</v>
      </c>
      <c r="AB2263" s="17">
        <v>1217410000000000</v>
      </c>
      <c r="AC2263" s="17">
        <v>1220860000000000</v>
      </c>
      <c r="AD2263" s="17">
        <v>1215590000000000</v>
      </c>
    </row>
    <row r="2264" spans="1:30" x14ac:dyDescent="0.25">
      <c r="A2264" t="s">
        <v>407</v>
      </c>
      <c r="B2264" t="s">
        <v>6623</v>
      </c>
      <c r="C2264" t="s">
        <v>605</v>
      </c>
      <c r="D2264" t="str">
        <f>A2264&amp;VLOOKUP("key_separator", Keys!$B:$C, 2, FALSE)&amp;B2264&amp;VLOOKUP("key_separator", Keys!$B:$C, 2, FALSE)&amp;C2264</f>
        <v>PA|municipal solid waste|production</v>
      </c>
      <c r="E2264" s="17">
        <v>0</v>
      </c>
      <c r="F2264" s="17">
        <v>0</v>
      </c>
      <c r="G2264" s="17">
        <v>0</v>
      </c>
      <c r="H2264" s="17">
        <v>0</v>
      </c>
      <c r="I2264" s="17">
        <v>0</v>
      </c>
      <c r="J2264" s="17">
        <v>0</v>
      </c>
      <c r="K2264" s="17">
        <v>0</v>
      </c>
      <c r="L2264" s="17">
        <v>0</v>
      </c>
      <c r="M2264" s="17">
        <v>0</v>
      </c>
      <c r="N2264" s="17">
        <v>0</v>
      </c>
      <c r="O2264" s="17">
        <v>0</v>
      </c>
      <c r="P2264" s="17">
        <v>0</v>
      </c>
      <c r="Q2264" s="17">
        <v>0</v>
      </c>
      <c r="R2264" s="17">
        <v>0</v>
      </c>
      <c r="S2264" s="17">
        <v>0</v>
      </c>
      <c r="T2264" s="17">
        <v>0</v>
      </c>
      <c r="U2264" s="17">
        <v>0</v>
      </c>
      <c r="V2264" s="17">
        <v>0</v>
      </c>
      <c r="W2264" s="17">
        <v>0</v>
      </c>
      <c r="X2264" s="17">
        <v>0</v>
      </c>
      <c r="Y2264" s="17">
        <v>0</v>
      </c>
      <c r="Z2264" s="17">
        <v>0</v>
      </c>
      <c r="AA2264" s="17">
        <v>0</v>
      </c>
      <c r="AB2264" s="17">
        <v>0</v>
      </c>
      <c r="AC2264" s="17">
        <v>0</v>
      </c>
      <c r="AD2264" s="17">
        <v>0</v>
      </c>
    </row>
    <row r="2265" spans="1:30" x14ac:dyDescent="0.25">
      <c r="A2265" t="s">
        <v>407</v>
      </c>
      <c r="B2265" t="s">
        <v>6623</v>
      </c>
      <c r="C2265" t="s">
        <v>608</v>
      </c>
      <c r="D2265" t="str">
        <f>A2265&amp;VLOOKUP("key_separator", Keys!$B:$C, 2, FALSE)&amp;B2265&amp;VLOOKUP("key_separator", Keys!$B:$C, 2, FALSE)&amp;C2265</f>
        <v>PA|municipal solid waste|imports</v>
      </c>
      <c r="E2265" s="17">
        <v>19648300000000</v>
      </c>
      <c r="F2265" s="17">
        <v>34826500000000</v>
      </c>
      <c r="G2265" s="17">
        <v>34826500000000</v>
      </c>
      <c r="H2265" s="17">
        <v>34826500000000</v>
      </c>
      <c r="I2265" s="17">
        <v>34826500000000</v>
      </c>
      <c r="J2265" s="17">
        <v>34826500000000</v>
      </c>
      <c r="K2265" s="17">
        <v>34826500000000</v>
      </c>
      <c r="L2265" s="17">
        <v>32468000000000</v>
      </c>
      <c r="M2265" s="17">
        <v>30109600000000</v>
      </c>
      <c r="N2265" s="17">
        <v>27751200000000</v>
      </c>
      <c r="O2265" s="17">
        <v>25392800000000</v>
      </c>
      <c r="P2265" s="17">
        <v>23034400000000</v>
      </c>
      <c r="Q2265" s="17">
        <v>20676000000000</v>
      </c>
      <c r="R2265" s="17">
        <v>18317600000000</v>
      </c>
      <c r="S2265" s="17">
        <v>15959200000000</v>
      </c>
      <c r="T2265" s="17">
        <v>14709200000000</v>
      </c>
      <c r="U2265" s="17">
        <v>14709200000000</v>
      </c>
      <c r="V2265" s="17">
        <v>14709200000000</v>
      </c>
      <c r="W2265" s="17">
        <v>14709200000000</v>
      </c>
      <c r="X2265" s="17">
        <v>14709200000000</v>
      </c>
      <c r="Y2265" s="17">
        <v>14709200000000</v>
      </c>
      <c r="Z2265" s="17">
        <v>14709200000000</v>
      </c>
      <c r="AA2265" s="17">
        <v>0</v>
      </c>
      <c r="AB2265" s="17">
        <v>0</v>
      </c>
      <c r="AC2265" s="17">
        <v>0</v>
      </c>
      <c r="AD2265" s="17">
        <v>0</v>
      </c>
    </row>
    <row r="2266" spans="1:30" x14ac:dyDescent="0.25">
      <c r="A2266" t="s">
        <v>407</v>
      </c>
      <c r="B2266" t="s">
        <v>6623</v>
      </c>
      <c r="C2266" t="s">
        <v>610</v>
      </c>
      <c r="D2266" t="str">
        <f>A2266&amp;VLOOKUP("key_separator", Keys!$B:$C, 2, FALSE)&amp;B2266&amp;VLOOKUP("key_separator", Keys!$B:$C, 2, FALSE)&amp;C2266</f>
        <v>PA|municipal solid waste|exports</v>
      </c>
      <c r="E2266" s="17">
        <v>0</v>
      </c>
      <c r="F2266" s="17">
        <v>0</v>
      </c>
      <c r="G2266" s="17">
        <v>0</v>
      </c>
      <c r="H2266" s="17">
        <v>0</v>
      </c>
      <c r="I2266" s="17">
        <v>0</v>
      </c>
      <c r="J2266" s="17">
        <v>0</v>
      </c>
      <c r="K2266" s="17">
        <v>0</v>
      </c>
      <c r="L2266" s="17">
        <v>0</v>
      </c>
      <c r="M2266" s="17">
        <v>0</v>
      </c>
      <c r="N2266" s="17">
        <v>0</v>
      </c>
      <c r="O2266" s="17">
        <v>0</v>
      </c>
      <c r="P2266" s="17">
        <v>0</v>
      </c>
      <c r="Q2266" s="17">
        <v>0</v>
      </c>
      <c r="R2266" s="17">
        <v>0</v>
      </c>
      <c r="S2266" s="17">
        <v>0</v>
      </c>
      <c r="T2266" s="17">
        <v>0</v>
      </c>
      <c r="U2266" s="17">
        <v>0</v>
      </c>
      <c r="V2266" s="17">
        <v>0</v>
      </c>
      <c r="W2266" s="17">
        <v>0</v>
      </c>
      <c r="X2266" s="17">
        <v>0</v>
      </c>
      <c r="Y2266" s="17">
        <v>0</v>
      </c>
      <c r="Z2266" s="17">
        <v>0</v>
      </c>
      <c r="AA2266" s="17">
        <v>0</v>
      </c>
      <c r="AB2266" s="17">
        <v>0</v>
      </c>
      <c r="AC2266" s="17">
        <v>0</v>
      </c>
      <c r="AD2266" s="17">
        <v>0</v>
      </c>
    </row>
    <row r="2267" spans="1:30" x14ac:dyDescent="0.25">
      <c r="A2267" t="s">
        <v>407</v>
      </c>
      <c r="B2267" t="s">
        <v>629</v>
      </c>
      <c r="C2267" t="s">
        <v>605</v>
      </c>
      <c r="D2267" t="str">
        <f>A2267&amp;VLOOKUP("key_separator", Keys!$B:$C, 2, FALSE)&amp;B2267&amp;VLOOKUP("key_separator", Keys!$B:$C, 2, FALSE)&amp;C2267</f>
        <v>PA|hydrogen|production</v>
      </c>
      <c r="E2267" s="17">
        <v>1186250000000</v>
      </c>
      <c r="F2267" s="17">
        <v>1126570000000</v>
      </c>
      <c r="G2267" s="17">
        <v>1124390000000</v>
      </c>
      <c r="H2267" s="17">
        <v>1125830000000</v>
      </c>
      <c r="I2267" s="17">
        <v>1136940000000</v>
      </c>
      <c r="J2267" s="17">
        <v>1134460000000</v>
      </c>
      <c r="K2267" s="17">
        <v>1121490000000</v>
      </c>
      <c r="L2267" s="17">
        <v>1118560000000</v>
      </c>
      <c r="M2267" s="17">
        <v>1123990000000</v>
      </c>
      <c r="N2267" s="17">
        <v>1147110000000</v>
      </c>
      <c r="O2267" s="17">
        <v>1158070000000</v>
      </c>
      <c r="P2267" s="17">
        <v>1161150000000</v>
      </c>
      <c r="Q2267" s="17">
        <v>1181930000000</v>
      </c>
      <c r="R2267" s="17">
        <v>1192710000000</v>
      </c>
      <c r="S2267" s="17">
        <v>1201530000000</v>
      </c>
      <c r="T2267" s="17">
        <v>1202990000000</v>
      </c>
      <c r="U2267" s="17">
        <v>1210380000000</v>
      </c>
      <c r="V2267" s="17">
        <v>1215770000000</v>
      </c>
      <c r="W2267" s="17">
        <v>1227070000000</v>
      </c>
      <c r="X2267" s="17">
        <v>1251670000000</v>
      </c>
      <c r="Y2267" s="17">
        <v>1268290000000</v>
      </c>
      <c r="Z2267" s="17">
        <v>1277110000000</v>
      </c>
      <c r="AA2267" s="17">
        <v>1289920000000</v>
      </c>
      <c r="AB2267" s="17">
        <v>1298300000000</v>
      </c>
      <c r="AC2267" s="17">
        <v>1304800000000</v>
      </c>
      <c r="AD2267" s="17">
        <v>1312320000000</v>
      </c>
    </row>
    <row r="2268" spans="1:30" x14ac:dyDescent="0.25">
      <c r="A2268" t="s">
        <v>407</v>
      </c>
      <c r="B2268" t="s">
        <v>629</v>
      </c>
      <c r="C2268" t="s">
        <v>608</v>
      </c>
      <c r="D2268" t="str">
        <f>A2268&amp;VLOOKUP("key_separator", Keys!$B:$C, 2, FALSE)&amp;B2268&amp;VLOOKUP("key_separator", Keys!$B:$C, 2, FALSE)&amp;C2268</f>
        <v>PA|hydrogen|imports</v>
      </c>
      <c r="E2268" s="17">
        <v>0</v>
      </c>
      <c r="F2268" s="17">
        <v>0</v>
      </c>
      <c r="G2268" s="17">
        <v>0</v>
      </c>
      <c r="H2268" s="17">
        <v>0</v>
      </c>
      <c r="I2268" s="17">
        <v>0</v>
      </c>
      <c r="J2268" s="17">
        <v>0</v>
      </c>
      <c r="K2268" s="17">
        <v>0</v>
      </c>
      <c r="L2268" s="17">
        <v>0</v>
      </c>
      <c r="M2268" s="17">
        <v>0</v>
      </c>
      <c r="N2268" s="17">
        <v>0</v>
      </c>
      <c r="O2268" s="17">
        <v>0</v>
      </c>
      <c r="P2268" s="17">
        <v>0</v>
      </c>
      <c r="Q2268" s="17">
        <v>0</v>
      </c>
      <c r="R2268" s="17">
        <v>0</v>
      </c>
      <c r="S2268" s="17">
        <v>0</v>
      </c>
      <c r="T2268" s="17">
        <v>0</v>
      </c>
      <c r="U2268" s="17">
        <v>0</v>
      </c>
      <c r="V2268" s="17">
        <v>0</v>
      </c>
      <c r="W2268" s="17">
        <v>0</v>
      </c>
      <c r="X2268" s="17">
        <v>0</v>
      </c>
      <c r="Y2268" s="17">
        <v>0</v>
      </c>
      <c r="Z2268" s="17">
        <v>0</v>
      </c>
      <c r="AA2268" s="17">
        <v>0</v>
      </c>
      <c r="AB2268" s="17">
        <v>0</v>
      </c>
      <c r="AC2268" s="17">
        <v>0</v>
      </c>
      <c r="AD2268" s="17">
        <v>0</v>
      </c>
    </row>
    <row r="2269" spans="1:30" x14ac:dyDescent="0.25">
      <c r="A2269" t="s">
        <v>407</v>
      </c>
      <c r="B2269" t="s">
        <v>629</v>
      </c>
      <c r="C2269" t="s">
        <v>610</v>
      </c>
      <c r="D2269" t="str">
        <f>A2269&amp;VLOOKUP("key_separator", Keys!$B:$C, 2, FALSE)&amp;B2269&amp;VLOOKUP("key_separator", Keys!$B:$C, 2, FALSE)&amp;C2269</f>
        <v>PA|hydrogen|exports</v>
      </c>
      <c r="E2269" s="17">
        <v>447427000000</v>
      </c>
      <c r="F2269" s="17">
        <v>387512000000</v>
      </c>
      <c r="G2269" s="17">
        <v>384120000000</v>
      </c>
      <c r="H2269" s="17">
        <v>382793000000</v>
      </c>
      <c r="I2269" s="17">
        <v>388016000000</v>
      </c>
      <c r="J2269" s="17">
        <v>373088000000</v>
      </c>
      <c r="K2269" s="17">
        <v>345710000000</v>
      </c>
      <c r="L2269" s="17">
        <v>325417000000</v>
      </c>
      <c r="M2269" s="17">
        <v>310392000000</v>
      </c>
      <c r="N2269" s="17">
        <v>307893000000</v>
      </c>
      <c r="O2269" s="17">
        <v>288017000000</v>
      </c>
      <c r="P2269" s="17">
        <v>259323000000</v>
      </c>
      <c r="Q2269" s="17">
        <v>247550000000</v>
      </c>
      <c r="R2269" s="17">
        <v>324609000000</v>
      </c>
      <c r="S2269" s="17">
        <v>298434000000</v>
      </c>
      <c r="T2269" s="17">
        <v>263007000000</v>
      </c>
      <c r="U2269" s="17">
        <v>232127000000</v>
      </c>
      <c r="V2269" s="17">
        <v>199284000000</v>
      </c>
      <c r="W2269" s="17">
        <v>173314000000</v>
      </c>
      <c r="X2269" s="17">
        <v>162077000000</v>
      </c>
      <c r="Y2269" s="17">
        <v>232871000000</v>
      </c>
      <c r="Z2269" s="17">
        <v>200000000000</v>
      </c>
      <c r="AA2269" s="17">
        <v>200000000000</v>
      </c>
      <c r="AB2269" s="17">
        <v>200000000000</v>
      </c>
      <c r="AC2269" s="17">
        <v>200000000000</v>
      </c>
      <c r="AD2269" s="17">
        <v>200000000000</v>
      </c>
    </row>
    <row r="2270" spans="1:30" x14ac:dyDescent="0.25">
      <c r="A2270" t="s">
        <v>410</v>
      </c>
      <c r="B2270" t="s">
        <v>6629</v>
      </c>
      <c r="C2270" t="s">
        <v>605</v>
      </c>
      <c r="D2270" t="str">
        <f>A2270&amp;VLOOKUP("key_separator", Keys!$B:$C, 2, FALSE)&amp;B2270&amp;VLOOKUP("key_separator", Keys!$B:$C, 2, FALSE)&amp;C2270</f>
        <v>RI|electricity|production</v>
      </c>
      <c r="E2270" s="17">
        <v>0</v>
      </c>
      <c r="F2270" s="17">
        <v>0</v>
      </c>
      <c r="G2270" s="17">
        <v>0</v>
      </c>
      <c r="H2270" s="17">
        <v>0</v>
      </c>
      <c r="I2270" s="17">
        <v>0</v>
      </c>
      <c r="J2270" s="17">
        <v>0</v>
      </c>
      <c r="K2270" s="17">
        <v>0</v>
      </c>
      <c r="L2270" s="17">
        <v>0</v>
      </c>
      <c r="M2270" s="17">
        <v>0</v>
      </c>
      <c r="N2270" s="17">
        <v>0</v>
      </c>
      <c r="O2270" s="17">
        <v>0</v>
      </c>
      <c r="P2270" s="17">
        <v>0</v>
      </c>
      <c r="Q2270" s="17">
        <v>0</v>
      </c>
      <c r="R2270" s="17">
        <v>0</v>
      </c>
      <c r="S2270" s="17">
        <v>0</v>
      </c>
      <c r="T2270" s="17">
        <v>0</v>
      </c>
      <c r="U2270" s="17">
        <v>0</v>
      </c>
      <c r="V2270" s="17">
        <v>0</v>
      </c>
      <c r="W2270" s="17">
        <v>0</v>
      </c>
      <c r="X2270" s="17">
        <v>0</v>
      </c>
      <c r="Y2270" s="17">
        <v>0</v>
      </c>
      <c r="Z2270" s="17">
        <v>0</v>
      </c>
      <c r="AA2270" s="17">
        <v>0</v>
      </c>
      <c r="AB2270" s="17">
        <v>0</v>
      </c>
      <c r="AC2270" s="17">
        <v>0</v>
      </c>
      <c r="AD2270" s="17">
        <v>0</v>
      </c>
    </row>
    <row r="2271" spans="1:30" x14ac:dyDescent="0.25">
      <c r="A2271" t="s">
        <v>410</v>
      </c>
      <c r="B2271" t="s">
        <v>6629</v>
      </c>
      <c r="C2271" t="s">
        <v>608</v>
      </c>
      <c r="D2271" t="str">
        <f>A2271&amp;VLOOKUP("key_separator", Keys!$B:$C, 2, FALSE)&amp;B2271&amp;VLOOKUP("key_separator", Keys!$B:$C, 2, FALSE)&amp;C2271</f>
        <v>RI|electricity|imports</v>
      </c>
      <c r="E2271" s="17">
        <v>0</v>
      </c>
      <c r="F2271" s="17">
        <v>0</v>
      </c>
      <c r="G2271" s="17">
        <v>0</v>
      </c>
      <c r="H2271" s="17">
        <v>0</v>
      </c>
      <c r="I2271" s="17">
        <v>0</v>
      </c>
      <c r="J2271" s="17">
        <v>0</v>
      </c>
      <c r="K2271" s="17">
        <v>0</v>
      </c>
      <c r="L2271" s="17">
        <v>0</v>
      </c>
      <c r="M2271" s="17">
        <v>0</v>
      </c>
      <c r="N2271" s="17">
        <v>0</v>
      </c>
      <c r="O2271" s="17">
        <v>0</v>
      </c>
      <c r="P2271" s="17">
        <v>0</v>
      </c>
      <c r="Q2271" s="17">
        <v>0</v>
      </c>
      <c r="R2271" s="17">
        <v>0</v>
      </c>
      <c r="S2271" s="17">
        <v>0</v>
      </c>
      <c r="T2271" s="17">
        <v>0</v>
      </c>
      <c r="U2271" s="17">
        <v>0</v>
      </c>
      <c r="V2271" s="17">
        <v>0</v>
      </c>
      <c r="W2271" s="17">
        <v>0</v>
      </c>
      <c r="X2271" s="17">
        <v>0</v>
      </c>
      <c r="Y2271" s="17">
        <v>0</v>
      </c>
      <c r="Z2271" s="17">
        <v>0</v>
      </c>
      <c r="AA2271" s="17">
        <v>0</v>
      </c>
      <c r="AB2271" s="17">
        <v>0</v>
      </c>
      <c r="AC2271" s="17">
        <v>0</v>
      </c>
      <c r="AD2271" s="17">
        <v>0</v>
      </c>
    </row>
    <row r="2272" spans="1:30" x14ac:dyDescent="0.25">
      <c r="A2272" t="s">
        <v>410</v>
      </c>
      <c r="B2272" t="s">
        <v>6629</v>
      </c>
      <c r="C2272" t="s">
        <v>610</v>
      </c>
      <c r="D2272" t="str">
        <f>A2272&amp;VLOOKUP("key_separator", Keys!$B:$C, 2, FALSE)&amp;B2272&amp;VLOOKUP("key_separator", Keys!$B:$C, 2, FALSE)&amp;C2272</f>
        <v>RI|electricity|exports</v>
      </c>
      <c r="E2272" s="17">
        <v>0</v>
      </c>
      <c r="F2272" s="17">
        <v>0</v>
      </c>
      <c r="G2272" s="17">
        <v>0</v>
      </c>
      <c r="H2272" s="17">
        <v>0</v>
      </c>
      <c r="I2272" s="17">
        <v>0</v>
      </c>
      <c r="J2272" s="17">
        <v>0</v>
      </c>
      <c r="K2272" s="17">
        <v>0</v>
      </c>
      <c r="L2272" s="17">
        <v>0</v>
      </c>
      <c r="M2272" s="17">
        <v>0</v>
      </c>
      <c r="N2272" s="17">
        <v>0</v>
      </c>
      <c r="O2272" s="17">
        <v>0</v>
      </c>
      <c r="P2272" s="17">
        <v>0</v>
      </c>
      <c r="Q2272" s="17">
        <v>0</v>
      </c>
      <c r="R2272" s="17">
        <v>0</v>
      </c>
      <c r="S2272" s="17">
        <v>0</v>
      </c>
      <c r="T2272" s="17">
        <v>0</v>
      </c>
      <c r="U2272" s="17">
        <v>0</v>
      </c>
      <c r="V2272" s="17">
        <v>0</v>
      </c>
      <c r="W2272" s="17">
        <v>0</v>
      </c>
      <c r="X2272" s="17">
        <v>0</v>
      </c>
      <c r="Y2272" s="17">
        <v>0</v>
      </c>
      <c r="Z2272" s="17">
        <v>0</v>
      </c>
      <c r="AA2272" s="17">
        <v>0</v>
      </c>
      <c r="AB2272" s="17">
        <v>0</v>
      </c>
      <c r="AC2272" s="17">
        <v>0</v>
      </c>
      <c r="AD2272" s="17">
        <v>0</v>
      </c>
    </row>
    <row r="2273" spans="1:30" x14ac:dyDescent="0.25">
      <c r="A2273" t="s">
        <v>410</v>
      </c>
      <c r="B2273" t="s">
        <v>6610</v>
      </c>
      <c r="C2273" t="s">
        <v>605</v>
      </c>
      <c r="D2273" t="str">
        <f>A2273&amp;VLOOKUP("key_separator", Keys!$B:$C, 2, FALSE)&amp;B2273&amp;VLOOKUP("key_separator", Keys!$B:$C, 2, FALSE)&amp;C2273</f>
        <v>RI|hard coal|production</v>
      </c>
      <c r="E2273" s="17">
        <v>0</v>
      </c>
      <c r="F2273" s="17">
        <v>0</v>
      </c>
      <c r="G2273" s="17">
        <v>0</v>
      </c>
      <c r="H2273" s="17">
        <v>0</v>
      </c>
      <c r="I2273" s="17">
        <v>0</v>
      </c>
      <c r="J2273" s="17">
        <v>0</v>
      </c>
      <c r="K2273" s="17">
        <v>0</v>
      </c>
      <c r="L2273" s="17">
        <v>0</v>
      </c>
      <c r="M2273" s="17">
        <v>0</v>
      </c>
      <c r="N2273" s="17">
        <v>0</v>
      </c>
      <c r="O2273" s="17">
        <v>0</v>
      </c>
      <c r="P2273" s="17">
        <v>0</v>
      </c>
      <c r="Q2273" s="17">
        <v>0</v>
      </c>
      <c r="R2273" s="17">
        <v>0</v>
      </c>
      <c r="S2273" s="17">
        <v>0</v>
      </c>
      <c r="T2273" s="17">
        <v>0</v>
      </c>
      <c r="U2273" s="17">
        <v>0</v>
      </c>
      <c r="V2273" s="17">
        <v>0</v>
      </c>
      <c r="W2273" s="17">
        <v>0</v>
      </c>
      <c r="X2273" s="17">
        <v>0</v>
      </c>
      <c r="Y2273" s="17">
        <v>0</v>
      </c>
      <c r="Z2273" s="17">
        <v>0</v>
      </c>
      <c r="AA2273" s="17">
        <v>0</v>
      </c>
      <c r="AB2273" s="17">
        <v>0</v>
      </c>
      <c r="AC2273" s="17">
        <v>0</v>
      </c>
      <c r="AD2273" s="17">
        <v>0</v>
      </c>
    </row>
    <row r="2274" spans="1:30" x14ac:dyDescent="0.25">
      <c r="A2274" t="s">
        <v>410</v>
      </c>
      <c r="B2274" t="s">
        <v>6610</v>
      </c>
      <c r="C2274" t="s">
        <v>608</v>
      </c>
      <c r="D2274" t="str">
        <f>A2274&amp;VLOOKUP("key_separator", Keys!$B:$C, 2, FALSE)&amp;B2274&amp;VLOOKUP("key_separator", Keys!$B:$C, 2, FALSE)&amp;C2274</f>
        <v>RI|hard coal|imports</v>
      </c>
      <c r="E2274" s="17">
        <v>0</v>
      </c>
      <c r="F2274" s="17">
        <v>0</v>
      </c>
      <c r="G2274" s="17">
        <v>0</v>
      </c>
      <c r="H2274" s="17">
        <v>0</v>
      </c>
      <c r="I2274" s="17">
        <v>0</v>
      </c>
      <c r="J2274" s="17">
        <v>0</v>
      </c>
      <c r="K2274" s="17">
        <v>0</v>
      </c>
      <c r="L2274" s="17">
        <v>0</v>
      </c>
      <c r="M2274" s="17">
        <v>0</v>
      </c>
      <c r="N2274" s="17">
        <v>0</v>
      </c>
      <c r="O2274" s="17">
        <v>0</v>
      </c>
      <c r="P2274" s="17">
        <v>0</v>
      </c>
      <c r="Q2274" s="17">
        <v>0</v>
      </c>
      <c r="R2274" s="17">
        <v>0</v>
      </c>
      <c r="S2274" s="17">
        <v>0</v>
      </c>
      <c r="T2274" s="17">
        <v>0</v>
      </c>
      <c r="U2274" s="17">
        <v>0</v>
      </c>
      <c r="V2274" s="17">
        <v>0</v>
      </c>
      <c r="W2274" s="17">
        <v>0</v>
      </c>
      <c r="X2274" s="17">
        <v>0</v>
      </c>
      <c r="Y2274" s="17">
        <v>0</v>
      </c>
      <c r="Z2274" s="17">
        <v>0</v>
      </c>
      <c r="AA2274" s="17">
        <v>0</v>
      </c>
      <c r="AB2274" s="17">
        <v>0</v>
      </c>
      <c r="AC2274" s="17">
        <v>0</v>
      </c>
      <c r="AD2274" s="17">
        <v>0</v>
      </c>
    </row>
    <row r="2275" spans="1:30" x14ac:dyDescent="0.25">
      <c r="A2275" t="s">
        <v>410</v>
      </c>
      <c r="B2275" t="s">
        <v>6610</v>
      </c>
      <c r="C2275" t="s">
        <v>610</v>
      </c>
      <c r="D2275" t="str">
        <f>A2275&amp;VLOOKUP("key_separator", Keys!$B:$C, 2, FALSE)&amp;B2275&amp;VLOOKUP("key_separator", Keys!$B:$C, 2, FALSE)&amp;C2275</f>
        <v>RI|hard coal|exports</v>
      </c>
      <c r="E2275" s="17">
        <v>0</v>
      </c>
      <c r="F2275" s="17">
        <v>0</v>
      </c>
      <c r="G2275" s="17">
        <v>0</v>
      </c>
      <c r="H2275" s="17">
        <v>0</v>
      </c>
      <c r="I2275" s="17">
        <v>0</v>
      </c>
      <c r="J2275" s="17">
        <v>0</v>
      </c>
      <c r="K2275" s="17">
        <v>0</v>
      </c>
      <c r="L2275" s="17">
        <v>0</v>
      </c>
      <c r="M2275" s="17">
        <v>0</v>
      </c>
      <c r="N2275" s="17">
        <v>0</v>
      </c>
      <c r="O2275" s="17">
        <v>0</v>
      </c>
      <c r="P2275" s="17">
        <v>0</v>
      </c>
      <c r="Q2275" s="17">
        <v>0</v>
      </c>
      <c r="R2275" s="17">
        <v>0</v>
      </c>
      <c r="S2275" s="17">
        <v>0</v>
      </c>
      <c r="T2275" s="17">
        <v>0</v>
      </c>
      <c r="U2275" s="17">
        <v>0</v>
      </c>
      <c r="V2275" s="17">
        <v>0</v>
      </c>
      <c r="W2275" s="17">
        <v>0</v>
      </c>
      <c r="X2275" s="17">
        <v>0</v>
      </c>
      <c r="Y2275" s="17">
        <v>0</v>
      </c>
      <c r="Z2275" s="17">
        <v>0</v>
      </c>
      <c r="AA2275" s="17">
        <v>0</v>
      </c>
      <c r="AB2275" s="17">
        <v>0</v>
      </c>
      <c r="AC2275" s="17">
        <v>0</v>
      </c>
      <c r="AD2275" s="17">
        <v>0</v>
      </c>
    </row>
    <row r="2276" spans="1:30" x14ac:dyDescent="0.25">
      <c r="A2276" t="s">
        <v>410</v>
      </c>
      <c r="B2276" t="s">
        <v>6611</v>
      </c>
      <c r="C2276" t="s">
        <v>605</v>
      </c>
      <c r="D2276" t="str">
        <f>A2276&amp;VLOOKUP("key_separator", Keys!$B:$C, 2, FALSE)&amp;B2276&amp;VLOOKUP("key_separator", Keys!$B:$C, 2, FALSE)&amp;C2276</f>
        <v>RI|natural gas|production</v>
      </c>
      <c r="E2276" s="17">
        <v>0</v>
      </c>
      <c r="F2276" s="17">
        <v>0</v>
      </c>
      <c r="G2276" s="17">
        <v>0</v>
      </c>
      <c r="H2276" s="17">
        <v>0</v>
      </c>
      <c r="I2276" s="17">
        <v>0</v>
      </c>
      <c r="J2276" s="17">
        <v>0</v>
      </c>
      <c r="K2276" s="17">
        <v>0</v>
      </c>
      <c r="L2276" s="17">
        <v>0</v>
      </c>
      <c r="M2276" s="17">
        <v>0</v>
      </c>
      <c r="N2276" s="17">
        <v>0</v>
      </c>
      <c r="O2276" s="17">
        <v>0</v>
      </c>
      <c r="P2276" s="17">
        <v>0</v>
      </c>
      <c r="Q2276" s="17">
        <v>0</v>
      </c>
      <c r="R2276" s="17">
        <v>0</v>
      </c>
      <c r="S2276" s="17">
        <v>0</v>
      </c>
      <c r="T2276" s="17">
        <v>0</v>
      </c>
      <c r="U2276" s="17">
        <v>0</v>
      </c>
      <c r="V2276" s="17">
        <v>0</v>
      </c>
      <c r="W2276" s="17">
        <v>0</v>
      </c>
      <c r="X2276" s="17">
        <v>0</v>
      </c>
      <c r="Y2276" s="17">
        <v>0</v>
      </c>
      <c r="Z2276" s="17">
        <v>0</v>
      </c>
      <c r="AA2276" s="17">
        <v>0</v>
      </c>
      <c r="AB2276" s="17">
        <v>0</v>
      </c>
      <c r="AC2276" s="17">
        <v>0</v>
      </c>
      <c r="AD2276" s="17">
        <v>0</v>
      </c>
    </row>
    <row r="2277" spans="1:30" x14ac:dyDescent="0.25">
      <c r="A2277" t="s">
        <v>410</v>
      </c>
      <c r="B2277" t="s">
        <v>6611</v>
      </c>
      <c r="C2277" t="s">
        <v>608</v>
      </c>
      <c r="D2277" t="str">
        <f>A2277&amp;VLOOKUP("key_separator", Keys!$B:$C, 2, FALSE)&amp;B2277&amp;VLOOKUP("key_separator", Keys!$B:$C, 2, FALSE)&amp;C2277</f>
        <v>RI|natural gas|imports</v>
      </c>
      <c r="E2277" s="17">
        <v>300813000000000</v>
      </c>
      <c r="F2277" s="17">
        <v>275286000000000</v>
      </c>
      <c r="G2277" s="17">
        <v>273008000000000</v>
      </c>
      <c r="H2277" s="17">
        <v>278110000000000</v>
      </c>
      <c r="I2277" s="17">
        <v>286379000000000</v>
      </c>
      <c r="J2277" s="17">
        <v>296526000000000</v>
      </c>
      <c r="K2277" s="17">
        <v>306984000000000</v>
      </c>
      <c r="L2277" s="17">
        <v>319431000000000</v>
      </c>
      <c r="M2277" s="17">
        <v>329905000000000</v>
      </c>
      <c r="N2277" s="17">
        <v>339569000000000</v>
      </c>
      <c r="O2277" s="17">
        <v>345544000000000</v>
      </c>
      <c r="P2277" s="17">
        <v>353582000000000</v>
      </c>
      <c r="Q2277" s="17">
        <v>359405000000000</v>
      </c>
      <c r="R2277" s="17">
        <v>364616000000000</v>
      </c>
      <c r="S2277" s="17">
        <v>369523000000000</v>
      </c>
      <c r="T2277" s="17">
        <v>374922000000000</v>
      </c>
      <c r="U2277" s="17">
        <v>378561000000000</v>
      </c>
      <c r="V2277" s="17">
        <v>378293000000000</v>
      </c>
      <c r="W2277" s="17">
        <v>380515000000000</v>
      </c>
      <c r="X2277" s="17">
        <v>382158000000000</v>
      </c>
      <c r="Y2277" s="17">
        <v>386585000000000</v>
      </c>
      <c r="Z2277" s="17">
        <v>394740000000000</v>
      </c>
      <c r="AA2277" s="17">
        <v>399361000000000</v>
      </c>
      <c r="AB2277" s="17">
        <v>403593000000000</v>
      </c>
      <c r="AC2277" s="17">
        <v>403619000000000</v>
      </c>
      <c r="AD2277" s="17">
        <v>402677000000000</v>
      </c>
    </row>
    <row r="2278" spans="1:30" x14ac:dyDescent="0.25">
      <c r="A2278" t="s">
        <v>410</v>
      </c>
      <c r="B2278" t="s">
        <v>6611</v>
      </c>
      <c r="C2278" t="s">
        <v>610</v>
      </c>
      <c r="D2278" t="str">
        <f>A2278&amp;VLOOKUP("key_separator", Keys!$B:$C, 2, FALSE)&amp;B2278&amp;VLOOKUP("key_separator", Keys!$B:$C, 2, FALSE)&amp;C2278</f>
        <v>RI|natural gas|exports</v>
      </c>
      <c r="E2278" s="17">
        <v>194575000000000</v>
      </c>
      <c r="F2278" s="17">
        <v>195180000000000</v>
      </c>
      <c r="G2278" s="17">
        <v>194860000000000</v>
      </c>
      <c r="H2278" s="17">
        <v>204672000000000</v>
      </c>
      <c r="I2278" s="17">
        <v>214741000000000</v>
      </c>
      <c r="J2278" s="17">
        <v>227506000000000</v>
      </c>
      <c r="K2278" s="17">
        <v>238690000000000</v>
      </c>
      <c r="L2278" s="17">
        <v>251626000000000</v>
      </c>
      <c r="M2278" s="17">
        <v>262374000000000</v>
      </c>
      <c r="N2278" s="17">
        <v>272171000000000</v>
      </c>
      <c r="O2278" s="17">
        <v>279978000000000</v>
      </c>
      <c r="P2278" s="17">
        <v>288164000000000</v>
      </c>
      <c r="Q2278" s="17">
        <v>294523000000000</v>
      </c>
      <c r="R2278" s="17">
        <v>299651000000000</v>
      </c>
      <c r="S2278" s="17">
        <v>304327000000000</v>
      </c>
      <c r="T2278" s="17">
        <v>309461000000000</v>
      </c>
      <c r="U2278" s="17">
        <v>313729000000000</v>
      </c>
      <c r="V2278" s="17">
        <v>319464000000000</v>
      </c>
      <c r="W2278" s="17">
        <v>324577000000000</v>
      </c>
      <c r="X2278" s="17">
        <v>326637000000000</v>
      </c>
      <c r="Y2278" s="17">
        <v>330810000000000</v>
      </c>
      <c r="Z2278" s="17">
        <v>339187000000000</v>
      </c>
      <c r="AA2278" s="17">
        <v>344412000000000</v>
      </c>
      <c r="AB2278" s="17">
        <v>348681000000000</v>
      </c>
      <c r="AC2278" s="17">
        <v>349718000000000</v>
      </c>
      <c r="AD2278" s="17">
        <v>350707000000000</v>
      </c>
    </row>
    <row r="2279" spans="1:30" x14ac:dyDescent="0.25">
      <c r="A2279" t="s">
        <v>410</v>
      </c>
      <c r="B2279" t="s">
        <v>626</v>
      </c>
      <c r="C2279" t="s">
        <v>605</v>
      </c>
      <c r="D2279" t="str">
        <f>A2279&amp;VLOOKUP("key_separator", Keys!$B:$C, 2, FALSE)&amp;B2279&amp;VLOOKUP("key_separator", Keys!$B:$C, 2, FALSE)&amp;C2279</f>
        <v>RI|nuclear|production</v>
      </c>
      <c r="E2279" s="17">
        <v>0</v>
      </c>
      <c r="F2279" s="17">
        <v>0</v>
      </c>
      <c r="G2279" s="17">
        <v>0</v>
      </c>
      <c r="H2279" s="17">
        <v>0</v>
      </c>
      <c r="I2279" s="17">
        <v>0</v>
      </c>
      <c r="J2279" s="17">
        <v>0</v>
      </c>
      <c r="K2279" s="17">
        <v>0</v>
      </c>
      <c r="L2279" s="17">
        <v>0</v>
      </c>
      <c r="M2279" s="17">
        <v>0</v>
      </c>
      <c r="N2279" s="17">
        <v>0</v>
      </c>
      <c r="O2279" s="17">
        <v>0</v>
      </c>
      <c r="P2279" s="17">
        <v>0</v>
      </c>
      <c r="Q2279" s="17">
        <v>0</v>
      </c>
      <c r="R2279" s="17">
        <v>0</v>
      </c>
      <c r="S2279" s="17">
        <v>0</v>
      </c>
      <c r="T2279" s="17">
        <v>0</v>
      </c>
      <c r="U2279" s="17">
        <v>0</v>
      </c>
      <c r="V2279" s="17">
        <v>0</v>
      </c>
      <c r="W2279" s="17">
        <v>0</v>
      </c>
      <c r="X2279" s="17">
        <v>0</v>
      </c>
      <c r="Y2279" s="17">
        <v>0</v>
      </c>
      <c r="Z2279" s="17">
        <v>0</v>
      </c>
      <c r="AA2279" s="17">
        <v>0</v>
      </c>
      <c r="AB2279" s="17">
        <v>0</v>
      </c>
      <c r="AC2279" s="17">
        <v>0</v>
      </c>
      <c r="AD2279" s="17">
        <v>0</v>
      </c>
    </row>
    <row r="2280" spans="1:30" x14ac:dyDescent="0.25">
      <c r="A2280" t="s">
        <v>410</v>
      </c>
      <c r="B2280" t="s">
        <v>626</v>
      </c>
      <c r="C2280" t="s">
        <v>608</v>
      </c>
      <c r="D2280" t="str">
        <f>A2280&amp;VLOOKUP("key_separator", Keys!$B:$C, 2, FALSE)&amp;B2280&amp;VLOOKUP("key_separator", Keys!$B:$C, 2, FALSE)&amp;C2280</f>
        <v>RI|nuclear|imports</v>
      </c>
      <c r="E2280" s="17">
        <v>0</v>
      </c>
      <c r="F2280" s="17">
        <v>0</v>
      </c>
      <c r="G2280" s="17">
        <v>0</v>
      </c>
      <c r="H2280" s="17">
        <v>0</v>
      </c>
      <c r="I2280" s="17">
        <v>0</v>
      </c>
      <c r="J2280" s="17">
        <v>0</v>
      </c>
      <c r="K2280" s="17">
        <v>0</v>
      </c>
      <c r="L2280" s="17">
        <v>0</v>
      </c>
      <c r="M2280" s="17">
        <v>0</v>
      </c>
      <c r="N2280" s="17">
        <v>0</v>
      </c>
      <c r="O2280" s="17">
        <v>0</v>
      </c>
      <c r="P2280" s="17">
        <v>0</v>
      </c>
      <c r="Q2280" s="17">
        <v>0</v>
      </c>
      <c r="R2280" s="17">
        <v>0</v>
      </c>
      <c r="S2280" s="17">
        <v>0</v>
      </c>
      <c r="T2280" s="17">
        <v>0</v>
      </c>
      <c r="U2280" s="17">
        <v>0</v>
      </c>
      <c r="V2280" s="17">
        <v>0</v>
      </c>
      <c r="W2280" s="17">
        <v>0</v>
      </c>
      <c r="X2280" s="17">
        <v>0</v>
      </c>
      <c r="Y2280" s="17">
        <v>0</v>
      </c>
      <c r="Z2280" s="17">
        <v>0</v>
      </c>
      <c r="AA2280" s="17">
        <v>0</v>
      </c>
      <c r="AB2280" s="17">
        <v>0</v>
      </c>
      <c r="AC2280" s="17">
        <v>0</v>
      </c>
      <c r="AD2280" s="17">
        <v>0</v>
      </c>
    </row>
    <row r="2281" spans="1:30" x14ac:dyDescent="0.25">
      <c r="A2281" t="s">
        <v>410</v>
      </c>
      <c r="B2281" t="s">
        <v>626</v>
      </c>
      <c r="C2281" t="s">
        <v>610</v>
      </c>
      <c r="D2281" t="str">
        <f>A2281&amp;VLOOKUP("key_separator", Keys!$B:$C, 2, FALSE)&amp;B2281&amp;VLOOKUP("key_separator", Keys!$B:$C, 2, FALSE)&amp;C2281</f>
        <v>RI|nuclear|exports</v>
      </c>
      <c r="E2281" s="17">
        <v>0</v>
      </c>
      <c r="F2281" s="17">
        <v>0</v>
      </c>
      <c r="G2281" s="17">
        <v>0</v>
      </c>
      <c r="H2281" s="17">
        <v>0</v>
      </c>
      <c r="I2281" s="17">
        <v>0</v>
      </c>
      <c r="J2281" s="17">
        <v>0</v>
      </c>
      <c r="K2281" s="17">
        <v>0</v>
      </c>
      <c r="L2281" s="17">
        <v>0</v>
      </c>
      <c r="M2281" s="17">
        <v>0</v>
      </c>
      <c r="N2281" s="17">
        <v>0</v>
      </c>
      <c r="O2281" s="17">
        <v>0</v>
      </c>
      <c r="P2281" s="17">
        <v>0</v>
      </c>
      <c r="Q2281" s="17">
        <v>0</v>
      </c>
      <c r="R2281" s="17">
        <v>0</v>
      </c>
      <c r="S2281" s="17">
        <v>0</v>
      </c>
      <c r="T2281" s="17">
        <v>0</v>
      </c>
      <c r="U2281" s="17">
        <v>0</v>
      </c>
      <c r="V2281" s="17">
        <v>0</v>
      </c>
      <c r="W2281" s="17">
        <v>0</v>
      </c>
      <c r="X2281" s="17">
        <v>0</v>
      </c>
      <c r="Y2281" s="17">
        <v>0</v>
      </c>
      <c r="Z2281" s="17">
        <v>0</v>
      </c>
      <c r="AA2281" s="17">
        <v>0</v>
      </c>
      <c r="AB2281" s="17">
        <v>0</v>
      </c>
      <c r="AC2281" s="17">
        <v>0</v>
      </c>
      <c r="AD2281" s="17">
        <v>0</v>
      </c>
    </row>
    <row r="2282" spans="1:30" x14ac:dyDescent="0.25">
      <c r="A2282" t="s">
        <v>410</v>
      </c>
      <c r="B2282" t="s">
        <v>6630</v>
      </c>
      <c r="C2282" t="s">
        <v>605</v>
      </c>
      <c r="D2282" t="str">
        <f>A2282&amp;VLOOKUP("key_separator", Keys!$B:$C, 2, FALSE)&amp;B2282&amp;VLOOKUP("key_separator", Keys!$B:$C, 2, FALSE)&amp;C2282</f>
        <v>RI|hydro|production</v>
      </c>
      <c r="E2282" s="17">
        <v>0</v>
      </c>
      <c r="F2282" s="17">
        <v>0</v>
      </c>
      <c r="G2282" s="17">
        <v>0</v>
      </c>
      <c r="H2282" s="17">
        <v>0</v>
      </c>
      <c r="I2282" s="17">
        <v>0</v>
      </c>
      <c r="J2282" s="17">
        <v>0</v>
      </c>
      <c r="K2282" s="17">
        <v>0</v>
      </c>
      <c r="L2282" s="17">
        <v>0</v>
      </c>
      <c r="M2282" s="17">
        <v>0</v>
      </c>
      <c r="N2282" s="17">
        <v>0</v>
      </c>
      <c r="O2282" s="17">
        <v>0</v>
      </c>
      <c r="P2282" s="17">
        <v>0</v>
      </c>
      <c r="Q2282" s="17">
        <v>0</v>
      </c>
      <c r="R2282" s="17">
        <v>0</v>
      </c>
      <c r="S2282" s="17">
        <v>0</v>
      </c>
      <c r="T2282" s="17">
        <v>0</v>
      </c>
      <c r="U2282" s="17">
        <v>0</v>
      </c>
      <c r="V2282" s="17">
        <v>0</v>
      </c>
      <c r="W2282" s="17">
        <v>0</v>
      </c>
      <c r="X2282" s="17">
        <v>0</v>
      </c>
      <c r="Y2282" s="17">
        <v>0</v>
      </c>
      <c r="Z2282" s="17">
        <v>0</v>
      </c>
      <c r="AA2282" s="17">
        <v>0</v>
      </c>
      <c r="AB2282" s="17">
        <v>0</v>
      </c>
      <c r="AC2282" s="17">
        <v>0</v>
      </c>
      <c r="AD2282" s="17">
        <v>0</v>
      </c>
    </row>
    <row r="2283" spans="1:30" x14ac:dyDescent="0.25">
      <c r="A2283" t="s">
        <v>410</v>
      </c>
      <c r="B2283" t="s">
        <v>6630</v>
      </c>
      <c r="C2283" t="s">
        <v>608</v>
      </c>
      <c r="D2283" t="str">
        <f>A2283&amp;VLOOKUP("key_separator", Keys!$B:$C, 2, FALSE)&amp;B2283&amp;VLOOKUP("key_separator", Keys!$B:$C, 2, FALSE)&amp;C2283</f>
        <v>RI|hydro|imports</v>
      </c>
      <c r="E2283" s="17">
        <v>0</v>
      </c>
      <c r="F2283" s="17">
        <v>0</v>
      </c>
      <c r="G2283" s="17">
        <v>0</v>
      </c>
      <c r="H2283" s="17">
        <v>0</v>
      </c>
      <c r="I2283" s="17">
        <v>0</v>
      </c>
      <c r="J2283" s="17">
        <v>0</v>
      </c>
      <c r="K2283" s="17">
        <v>0</v>
      </c>
      <c r="L2283" s="17">
        <v>0</v>
      </c>
      <c r="M2283" s="17">
        <v>0</v>
      </c>
      <c r="N2283" s="17">
        <v>0</v>
      </c>
      <c r="O2283" s="17">
        <v>0</v>
      </c>
      <c r="P2283" s="17">
        <v>0</v>
      </c>
      <c r="Q2283" s="17">
        <v>0</v>
      </c>
      <c r="R2283" s="17">
        <v>0</v>
      </c>
      <c r="S2283" s="17">
        <v>0</v>
      </c>
      <c r="T2283" s="17">
        <v>0</v>
      </c>
      <c r="U2283" s="17">
        <v>0</v>
      </c>
      <c r="V2283" s="17">
        <v>0</v>
      </c>
      <c r="W2283" s="17">
        <v>0</v>
      </c>
      <c r="X2283" s="17">
        <v>0</v>
      </c>
      <c r="Y2283" s="17">
        <v>0</v>
      </c>
      <c r="Z2283" s="17">
        <v>0</v>
      </c>
      <c r="AA2283" s="17">
        <v>0</v>
      </c>
      <c r="AB2283" s="17">
        <v>0</v>
      </c>
      <c r="AC2283" s="17">
        <v>0</v>
      </c>
      <c r="AD2283" s="17">
        <v>0</v>
      </c>
    </row>
    <row r="2284" spans="1:30" x14ac:dyDescent="0.25">
      <c r="A2284" t="s">
        <v>410</v>
      </c>
      <c r="B2284" t="s">
        <v>6630</v>
      </c>
      <c r="C2284" t="s">
        <v>610</v>
      </c>
      <c r="D2284" t="str">
        <f>A2284&amp;VLOOKUP("key_separator", Keys!$B:$C, 2, FALSE)&amp;B2284&amp;VLOOKUP("key_separator", Keys!$B:$C, 2, FALSE)&amp;C2284</f>
        <v>RI|hydro|exports</v>
      </c>
      <c r="E2284" s="17">
        <v>0</v>
      </c>
      <c r="F2284" s="17">
        <v>0</v>
      </c>
      <c r="G2284" s="17">
        <v>0</v>
      </c>
      <c r="H2284" s="17">
        <v>0</v>
      </c>
      <c r="I2284" s="17">
        <v>0</v>
      </c>
      <c r="J2284" s="17">
        <v>0</v>
      </c>
      <c r="K2284" s="17">
        <v>0</v>
      </c>
      <c r="L2284" s="17">
        <v>0</v>
      </c>
      <c r="M2284" s="17">
        <v>0</v>
      </c>
      <c r="N2284" s="17">
        <v>0</v>
      </c>
      <c r="O2284" s="17">
        <v>0</v>
      </c>
      <c r="P2284" s="17">
        <v>0</v>
      </c>
      <c r="Q2284" s="17">
        <v>0</v>
      </c>
      <c r="R2284" s="17">
        <v>0</v>
      </c>
      <c r="S2284" s="17">
        <v>0</v>
      </c>
      <c r="T2284" s="17">
        <v>0</v>
      </c>
      <c r="U2284" s="17">
        <v>0</v>
      </c>
      <c r="V2284" s="17">
        <v>0</v>
      </c>
      <c r="W2284" s="17">
        <v>0</v>
      </c>
      <c r="X2284" s="17">
        <v>0</v>
      </c>
      <c r="Y2284" s="17">
        <v>0</v>
      </c>
      <c r="Z2284" s="17">
        <v>0</v>
      </c>
      <c r="AA2284" s="17">
        <v>0</v>
      </c>
      <c r="AB2284" s="17">
        <v>0</v>
      </c>
      <c r="AC2284" s="17">
        <v>0</v>
      </c>
      <c r="AD2284" s="17">
        <v>0</v>
      </c>
    </row>
    <row r="2285" spans="1:30" x14ac:dyDescent="0.25">
      <c r="A2285" t="s">
        <v>410</v>
      </c>
      <c r="B2285" t="s">
        <v>6631</v>
      </c>
      <c r="C2285" t="s">
        <v>605</v>
      </c>
      <c r="D2285" t="str">
        <f>A2285&amp;VLOOKUP("key_separator", Keys!$B:$C, 2, FALSE)&amp;B2285&amp;VLOOKUP("key_separator", Keys!$B:$C, 2, FALSE)&amp;C2285</f>
        <v>RI|wind|production</v>
      </c>
      <c r="E2285" s="17">
        <v>0</v>
      </c>
      <c r="F2285" s="17">
        <v>0</v>
      </c>
      <c r="G2285" s="17">
        <v>0</v>
      </c>
      <c r="H2285" s="17">
        <v>0</v>
      </c>
      <c r="I2285" s="17">
        <v>0</v>
      </c>
      <c r="J2285" s="17">
        <v>0</v>
      </c>
      <c r="K2285" s="17">
        <v>0</v>
      </c>
      <c r="L2285" s="17">
        <v>0</v>
      </c>
      <c r="M2285" s="17">
        <v>0</v>
      </c>
      <c r="N2285" s="17">
        <v>0</v>
      </c>
      <c r="O2285" s="17">
        <v>0</v>
      </c>
      <c r="P2285" s="17">
        <v>0</v>
      </c>
      <c r="Q2285" s="17">
        <v>0</v>
      </c>
      <c r="R2285" s="17">
        <v>0</v>
      </c>
      <c r="S2285" s="17">
        <v>0</v>
      </c>
      <c r="T2285" s="17">
        <v>0</v>
      </c>
      <c r="U2285" s="17">
        <v>0</v>
      </c>
      <c r="V2285" s="17">
        <v>0</v>
      </c>
      <c r="W2285" s="17">
        <v>0</v>
      </c>
      <c r="X2285" s="17">
        <v>0</v>
      </c>
      <c r="Y2285" s="17">
        <v>0</v>
      </c>
      <c r="Z2285" s="17">
        <v>0</v>
      </c>
      <c r="AA2285" s="17">
        <v>0</v>
      </c>
      <c r="AB2285" s="17">
        <v>0</v>
      </c>
      <c r="AC2285" s="17">
        <v>0</v>
      </c>
      <c r="AD2285" s="17">
        <v>0</v>
      </c>
    </row>
    <row r="2286" spans="1:30" x14ac:dyDescent="0.25">
      <c r="A2286" t="s">
        <v>410</v>
      </c>
      <c r="B2286" t="s">
        <v>6631</v>
      </c>
      <c r="C2286" t="s">
        <v>608</v>
      </c>
      <c r="D2286" t="str">
        <f>A2286&amp;VLOOKUP("key_separator", Keys!$B:$C, 2, FALSE)&amp;B2286&amp;VLOOKUP("key_separator", Keys!$B:$C, 2, FALSE)&amp;C2286</f>
        <v>RI|wind|imports</v>
      </c>
      <c r="E2286" s="17">
        <v>0</v>
      </c>
      <c r="F2286" s="17">
        <v>0</v>
      </c>
      <c r="G2286" s="17">
        <v>0</v>
      </c>
      <c r="H2286" s="17">
        <v>0</v>
      </c>
      <c r="I2286" s="17">
        <v>0</v>
      </c>
      <c r="J2286" s="17">
        <v>0</v>
      </c>
      <c r="K2286" s="17">
        <v>0</v>
      </c>
      <c r="L2286" s="17">
        <v>0</v>
      </c>
      <c r="M2286" s="17">
        <v>0</v>
      </c>
      <c r="N2286" s="17">
        <v>0</v>
      </c>
      <c r="O2286" s="17">
        <v>0</v>
      </c>
      <c r="P2286" s="17">
        <v>0</v>
      </c>
      <c r="Q2286" s="17">
        <v>0</v>
      </c>
      <c r="R2286" s="17">
        <v>0</v>
      </c>
      <c r="S2286" s="17">
        <v>0</v>
      </c>
      <c r="T2286" s="17">
        <v>0</v>
      </c>
      <c r="U2286" s="17">
        <v>0</v>
      </c>
      <c r="V2286" s="17">
        <v>0</v>
      </c>
      <c r="W2286" s="17">
        <v>0</v>
      </c>
      <c r="X2286" s="17">
        <v>0</v>
      </c>
      <c r="Y2286" s="17">
        <v>0</v>
      </c>
      <c r="Z2286" s="17">
        <v>0</v>
      </c>
      <c r="AA2286" s="17">
        <v>0</v>
      </c>
      <c r="AB2286" s="17">
        <v>0</v>
      </c>
      <c r="AC2286" s="17">
        <v>0</v>
      </c>
      <c r="AD2286" s="17">
        <v>0</v>
      </c>
    </row>
    <row r="2287" spans="1:30" x14ac:dyDescent="0.25">
      <c r="A2287" t="s">
        <v>410</v>
      </c>
      <c r="B2287" t="s">
        <v>6631</v>
      </c>
      <c r="C2287" t="s">
        <v>610</v>
      </c>
      <c r="D2287" t="str">
        <f>A2287&amp;VLOOKUP("key_separator", Keys!$B:$C, 2, FALSE)&amp;B2287&amp;VLOOKUP("key_separator", Keys!$B:$C, 2, FALSE)&amp;C2287</f>
        <v>RI|wind|exports</v>
      </c>
      <c r="E2287" s="17">
        <v>0</v>
      </c>
      <c r="F2287" s="17">
        <v>0</v>
      </c>
      <c r="G2287" s="17">
        <v>0</v>
      </c>
      <c r="H2287" s="17">
        <v>0</v>
      </c>
      <c r="I2287" s="17">
        <v>0</v>
      </c>
      <c r="J2287" s="17">
        <v>0</v>
      </c>
      <c r="K2287" s="17">
        <v>0</v>
      </c>
      <c r="L2287" s="17">
        <v>0</v>
      </c>
      <c r="M2287" s="17">
        <v>0</v>
      </c>
      <c r="N2287" s="17">
        <v>0</v>
      </c>
      <c r="O2287" s="17">
        <v>0</v>
      </c>
      <c r="P2287" s="17">
        <v>0</v>
      </c>
      <c r="Q2287" s="17">
        <v>0</v>
      </c>
      <c r="R2287" s="17">
        <v>0</v>
      </c>
      <c r="S2287" s="17">
        <v>0</v>
      </c>
      <c r="T2287" s="17">
        <v>0</v>
      </c>
      <c r="U2287" s="17">
        <v>0</v>
      </c>
      <c r="V2287" s="17">
        <v>0</v>
      </c>
      <c r="W2287" s="17">
        <v>0</v>
      </c>
      <c r="X2287" s="17">
        <v>0</v>
      </c>
      <c r="Y2287" s="17">
        <v>0</v>
      </c>
      <c r="Z2287" s="17">
        <v>0</v>
      </c>
      <c r="AA2287" s="17">
        <v>0</v>
      </c>
      <c r="AB2287" s="17">
        <v>0</v>
      </c>
      <c r="AC2287" s="17">
        <v>0</v>
      </c>
      <c r="AD2287" s="17">
        <v>0</v>
      </c>
    </row>
    <row r="2288" spans="1:30" x14ac:dyDescent="0.25">
      <c r="A2288" t="s">
        <v>410</v>
      </c>
      <c r="B2288" t="s">
        <v>6632</v>
      </c>
      <c r="C2288" t="s">
        <v>605</v>
      </c>
      <c r="D2288" t="str">
        <f>A2288&amp;VLOOKUP("key_separator", Keys!$B:$C, 2, FALSE)&amp;B2288&amp;VLOOKUP("key_separator", Keys!$B:$C, 2, FALSE)&amp;C2288</f>
        <v>RI|solar|production</v>
      </c>
      <c r="E2288" s="17">
        <v>0</v>
      </c>
      <c r="F2288" s="17">
        <v>0</v>
      </c>
      <c r="G2288" s="17">
        <v>0</v>
      </c>
      <c r="H2288" s="17">
        <v>0</v>
      </c>
      <c r="I2288" s="17">
        <v>0</v>
      </c>
      <c r="J2288" s="17">
        <v>0</v>
      </c>
      <c r="K2288" s="17">
        <v>0</v>
      </c>
      <c r="L2288" s="17">
        <v>0</v>
      </c>
      <c r="M2288" s="17">
        <v>0</v>
      </c>
      <c r="N2288" s="17">
        <v>0</v>
      </c>
      <c r="O2288" s="17">
        <v>0</v>
      </c>
      <c r="P2288" s="17">
        <v>0</v>
      </c>
      <c r="Q2288" s="17">
        <v>0</v>
      </c>
      <c r="R2288" s="17">
        <v>0</v>
      </c>
      <c r="S2288" s="17">
        <v>0</v>
      </c>
      <c r="T2288" s="17">
        <v>0</v>
      </c>
      <c r="U2288" s="17">
        <v>0</v>
      </c>
      <c r="V2288" s="17">
        <v>0</v>
      </c>
      <c r="W2288" s="17">
        <v>0</v>
      </c>
      <c r="X2288" s="17">
        <v>0</v>
      </c>
      <c r="Y2288" s="17">
        <v>0</v>
      </c>
      <c r="Z2288" s="17">
        <v>0</v>
      </c>
      <c r="AA2288" s="17">
        <v>0</v>
      </c>
      <c r="AB2288" s="17">
        <v>0</v>
      </c>
      <c r="AC2288" s="17">
        <v>0</v>
      </c>
      <c r="AD2288" s="17">
        <v>0</v>
      </c>
    </row>
    <row r="2289" spans="1:30" x14ac:dyDescent="0.25">
      <c r="A2289" t="s">
        <v>410</v>
      </c>
      <c r="B2289" t="s">
        <v>6632</v>
      </c>
      <c r="C2289" t="s">
        <v>608</v>
      </c>
      <c r="D2289" t="str">
        <f>A2289&amp;VLOOKUP("key_separator", Keys!$B:$C, 2, FALSE)&amp;B2289&amp;VLOOKUP("key_separator", Keys!$B:$C, 2, FALSE)&amp;C2289</f>
        <v>RI|solar|imports</v>
      </c>
      <c r="E2289" s="17">
        <v>0</v>
      </c>
      <c r="F2289" s="17">
        <v>0</v>
      </c>
      <c r="G2289" s="17">
        <v>0</v>
      </c>
      <c r="H2289" s="17">
        <v>0</v>
      </c>
      <c r="I2289" s="17">
        <v>0</v>
      </c>
      <c r="J2289" s="17">
        <v>0</v>
      </c>
      <c r="K2289" s="17">
        <v>0</v>
      </c>
      <c r="L2289" s="17">
        <v>0</v>
      </c>
      <c r="M2289" s="17">
        <v>0</v>
      </c>
      <c r="N2289" s="17">
        <v>0</v>
      </c>
      <c r="O2289" s="17">
        <v>0</v>
      </c>
      <c r="P2289" s="17">
        <v>0</v>
      </c>
      <c r="Q2289" s="17">
        <v>0</v>
      </c>
      <c r="R2289" s="17">
        <v>0</v>
      </c>
      <c r="S2289" s="17">
        <v>0</v>
      </c>
      <c r="T2289" s="17">
        <v>0</v>
      </c>
      <c r="U2289" s="17">
        <v>0</v>
      </c>
      <c r="V2289" s="17">
        <v>0</v>
      </c>
      <c r="W2289" s="17">
        <v>0</v>
      </c>
      <c r="X2289" s="17">
        <v>0</v>
      </c>
      <c r="Y2289" s="17">
        <v>0</v>
      </c>
      <c r="Z2289" s="17">
        <v>0</v>
      </c>
      <c r="AA2289" s="17">
        <v>0</v>
      </c>
      <c r="AB2289" s="17">
        <v>0</v>
      </c>
      <c r="AC2289" s="17">
        <v>0</v>
      </c>
      <c r="AD2289" s="17">
        <v>0</v>
      </c>
    </row>
    <row r="2290" spans="1:30" x14ac:dyDescent="0.25">
      <c r="A2290" t="s">
        <v>410</v>
      </c>
      <c r="B2290" t="s">
        <v>6632</v>
      </c>
      <c r="C2290" t="s">
        <v>610</v>
      </c>
      <c r="D2290" t="str">
        <f>A2290&amp;VLOOKUP("key_separator", Keys!$B:$C, 2, FALSE)&amp;B2290&amp;VLOOKUP("key_separator", Keys!$B:$C, 2, FALSE)&amp;C2290</f>
        <v>RI|solar|exports</v>
      </c>
      <c r="E2290" s="17">
        <v>0</v>
      </c>
      <c r="F2290" s="17">
        <v>0</v>
      </c>
      <c r="G2290" s="17">
        <v>0</v>
      </c>
      <c r="H2290" s="17">
        <v>0</v>
      </c>
      <c r="I2290" s="17">
        <v>0</v>
      </c>
      <c r="J2290" s="17">
        <v>0</v>
      </c>
      <c r="K2290" s="17">
        <v>0</v>
      </c>
      <c r="L2290" s="17">
        <v>0</v>
      </c>
      <c r="M2290" s="17">
        <v>0</v>
      </c>
      <c r="N2290" s="17">
        <v>0</v>
      </c>
      <c r="O2290" s="17">
        <v>0</v>
      </c>
      <c r="P2290" s="17">
        <v>0</v>
      </c>
      <c r="Q2290" s="17">
        <v>0</v>
      </c>
      <c r="R2290" s="17">
        <v>0</v>
      </c>
      <c r="S2290" s="17">
        <v>0</v>
      </c>
      <c r="T2290" s="17">
        <v>0</v>
      </c>
      <c r="U2290" s="17">
        <v>0</v>
      </c>
      <c r="V2290" s="17">
        <v>0</v>
      </c>
      <c r="W2290" s="17">
        <v>0</v>
      </c>
      <c r="X2290" s="17">
        <v>0</v>
      </c>
      <c r="Y2290" s="17">
        <v>0</v>
      </c>
      <c r="Z2290" s="17">
        <v>0</v>
      </c>
      <c r="AA2290" s="17">
        <v>0</v>
      </c>
      <c r="AB2290" s="17">
        <v>0</v>
      </c>
      <c r="AC2290" s="17">
        <v>0</v>
      </c>
      <c r="AD2290" s="17">
        <v>0</v>
      </c>
    </row>
    <row r="2291" spans="1:30" x14ac:dyDescent="0.25">
      <c r="A2291" t="s">
        <v>410</v>
      </c>
      <c r="B2291" t="s">
        <v>6615</v>
      </c>
      <c r="C2291" t="s">
        <v>605</v>
      </c>
      <c r="D2291" t="str">
        <f>A2291&amp;VLOOKUP("key_separator", Keys!$B:$C, 2, FALSE)&amp;B2291&amp;VLOOKUP("key_separator", Keys!$B:$C, 2, FALSE)&amp;C2291</f>
        <v>RI|biomass|production</v>
      </c>
      <c r="E2291" s="17">
        <v>0</v>
      </c>
      <c r="F2291" s="17">
        <v>0</v>
      </c>
      <c r="G2291" s="17">
        <v>0</v>
      </c>
      <c r="H2291" s="17">
        <v>0</v>
      </c>
      <c r="I2291" s="17">
        <v>0</v>
      </c>
      <c r="J2291" s="17">
        <v>0</v>
      </c>
      <c r="K2291" s="17">
        <v>0</v>
      </c>
      <c r="L2291" s="17">
        <v>0</v>
      </c>
      <c r="M2291" s="17">
        <v>0</v>
      </c>
      <c r="N2291" s="17">
        <v>0</v>
      </c>
      <c r="O2291" s="17">
        <v>0</v>
      </c>
      <c r="P2291" s="17">
        <v>0</v>
      </c>
      <c r="Q2291" s="17">
        <v>0</v>
      </c>
      <c r="R2291" s="17">
        <v>0</v>
      </c>
      <c r="S2291" s="17">
        <v>0</v>
      </c>
      <c r="T2291" s="17">
        <v>0</v>
      </c>
      <c r="U2291" s="17">
        <v>0</v>
      </c>
      <c r="V2291" s="17">
        <v>0</v>
      </c>
      <c r="W2291" s="17">
        <v>0</v>
      </c>
      <c r="X2291" s="17">
        <v>0</v>
      </c>
      <c r="Y2291" s="17">
        <v>0</v>
      </c>
      <c r="Z2291" s="17">
        <v>0</v>
      </c>
      <c r="AA2291" s="17">
        <v>0</v>
      </c>
      <c r="AB2291" s="17">
        <v>0</v>
      </c>
      <c r="AC2291" s="17">
        <v>0</v>
      </c>
      <c r="AD2291" s="17">
        <v>0</v>
      </c>
    </row>
    <row r="2292" spans="1:30" x14ac:dyDescent="0.25">
      <c r="A2292" t="s">
        <v>410</v>
      </c>
      <c r="B2292" t="s">
        <v>6615</v>
      </c>
      <c r="C2292" t="s">
        <v>608</v>
      </c>
      <c r="D2292" t="str">
        <f>A2292&amp;VLOOKUP("key_separator", Keys!$B:$C, 2, FALSE)&amp;B2292&amp;VLOOKUP("key_separator", Keys!$B:$C, 2, FALSE)&amp;C2292</f>
        <v>RI|biomass|imports</v>
      </c>
      <c r="E2292" s="17">
        <v>4134440000000</v>
      </c>
      <c r="F2292" s="17">
        <v>4002690000000</v>
      </c>
      <c r="G2292" s="17">
        <v>3962720000000</v>
      </c>
      <c r="H2292" s="17">
        <v>3844000000000</v>
      </c>
      <c r="I2292" s="17">
        <v>3732270000000</v>
      </c>
      <c r="J2292" s="17">
        <v>3605750000000</v>
      </c>
      <c r="K2292" s="17">
        <v>3580110000000</v>
      </c>
      <c r="L2292" s="17">
        <v>3558150000000</v>
      </c>
      <c r="M2292" s="17">
        <v>3540510000000</v>
      </c>
      <c r="N2292" s="17">
        <v>3120310000000</v>
      </c>
      <c r="O2292" s="17">
        <v>3002760000000</v>
      </c>
      <c r="P2292" s="17">
        <v>2883550000000</v>
      </c>
      <c r="Q2292" s="17">
        <v>2764320000000</v>
      </c>
      <c r="R2292" s="17">
        <v>2646060000000</v>
      </c>
      <c r="S2292" s="17">
        <v>2526400000000</v>
      </c>
      <c r="T2292" s="17">
        <v>2405840000000</v>
      </c>
      <c r="U2292" s="17">
        <v>2284510000000</v>
      </c>
      <c r="V2292" s="17">
        <v>2165570000000</v>
      </c>
      <c r="W2292" s="17">
        <v>2097200000000</v>
      </c>
      <c r="X2292" s="17">
        <v>1980090000000</v>
      </c>
      <c r="Y2292" s="17">
        <v>1865940000000</v>
      </c>
      <c r="Z2292" s="17">
        <v>1802520000000</v>
      </c>
      <c r="AA2292" s="17">
        <v>1790900000000</v>
      </c>
      <c r="AB2292" s="17">
        <v>1729990000000</v>
      </c>
      <c r="AC2292" s="17">
        <v>1720780000000</v>
      </c>
      <c r="AD2292" s="17">
        <v>1660700000000</v>
      </c>
    </row>
    <row r="2293" spans="1:30" x14ac:dyDescent="0.25">
      <c r="A2293" t="s">
        <v>410</v>
      </c>
      <c r="B2293" t="s">
        <v>6615</v>
      </c>
      <c r="C2293" t="s">
        <v>610</v>
      </c>
      <c r="D2293" t="str">
        <f>A2293&amp;VLOOKUP("key_separator", Keys!$B:$C, 2, FALSE)&amp;B2293&amp;VLOOKUP("key_separator", Keys!$B:$C, 2, FALSE)&amp;C2293</f>
        <v>RI|biomass|exports</v>
      </c>
      <c r="E2293" s="17">
        <v>0</v>
      </c>
      <c r="F2293" s="17">
        <v>0</v>
      </c>
      <c r="G2293" s="17">
        <v>0</v>
      </c>
      <c r="H2293" s="17">
        <v>0</v>
      </c>
      <c r="I2293" s="17">
        <v>0</v>
      </c>
      <c r="J2293" s="17">
        <v>0</v>
      </c>
      <c r="K2293" s="17">
        <v>0</v>
      </c>
      <c r="L2293" s="17">
        <v>0</v>
      </c>
      <c r="M2293" s="17">
        <v>0</v>
      </c>
      <c r="N2293" s="17">
        <v>0</v>
      </c>
      <c r="O2293" s="17">
        <v>0</v>
      </c>
      <c r="P2293" s="17">
        <v>0</v>
      </c>
      <c r="Q2293" s="17">
        <v>0</v>
      </c>
      <c r="R2293" s="17">
        <v>0</v>
      </c>
      <c r="S2293" s="17">
        <v>0</v>
      </c>
      <c r="T2293" s="17">
        <v>0</v>
      </c>
      <c r="U2293" s="17">
        <v>0</v>
      </c>
      <c r="V2293" s="17">
        <v>0</v>
      </c>
      <c r="W2293" s="17">
        <v>0</v>
      </c>
      <c r="X2293" s="17">
        <v>0</v>
      </c>
      <c r="Y2293" s="17">
        <v>0</v>
      </c>
      <c r="Z2293" s="17">
        <v>0</v>
      </c>
      <c r="AA2293" s="17">
        <v>0</v>
      </c>
      <c r="AB2293" s="17">
        <v>0</v>
      </c>
      <c r="AC2293" s="17">
        <v>0</v>
      </c>
      <c r="AD2293" s="17">
        <v>0</v>
      </c>
    </row>
    <row r="2294" spans="1:30" x14ac:dyDescent="0.25">
      <c r="A2294" t="s">
        <v>410</v>
      </c>
      <c r="B2294" t="s">
        <v>6616</v>
      </c>
      <c r="C2294" t="s">
        <v>605</v>
      </c>
      <c r="D2294" t="str">
        <f>A2294&amp;VLOOKUP("key_separator", Keys!$B:$C, 2, FALSE)&amp;B2294&amp;VLOOKUP("key_separator", Keys!$B:$C, 2, FALSE)&amp;C2294</f>
        <v>RI|petroleum gasoline|production</v>
      </c>
      <c r="E2294" s="17">
        <v>0</v>
      </c>
      <c r="F2294" s="17">
        <v>0</v>
      </c>
      <c r="G2294" s="17">
        <v>0</v>
      </c>
      <c r="H2294" s="17">
        <v>0</v>
      </c>
      <c r="I2294" s="17">
        <v>0</v>
      </c>
      <c r="J2294" s="17">
        <v>0</v>
      </c>
      <c r="K2294" s="17">
        <v>0</v>
      </c>
      <c r="L2294" s="17">
        <v>0</v>
      </c>
      <c r="M2294" s="17">
        <v>0</v>
      </c>
      <c r="N2294" s="17">
        <v>0</v>
      </c>
      <c r="O2294" s="17">
        <v>0</v>
      </c>
      <c r="P2294" s="17">
        <v>0</v>
      </c>
      <c r="Q2294" s="17">
        <v>0</v>
      </c>
      <c r="R2294" s="17">
        <v>0</v>
      </c>
      <c r="S2294" s="17">
        <v>0</v>
      </c>
      <c r="T2294" s="17">
        <v>0</v>
      </c>
      <c r="U2294" s="17">
        <v>0</v>
      </c>
      <c r="V2294" s="17">
        <v>0</v>
      </c>
      <c r="W2294" s="17">
        <v>0</v>
      </c>
      <c r="X2294" s="17">
        <v>0</v>
      </c>
      <c r="Y2294" s="17">
        <v>0</v>
      </c>
      <c r="Z2294" s="17">
        <v>0</v>
      </c>
      <c r="AA2294" s="17">
        <v>0</v>
      </c>
      <c r="AB2294" s="17">
        <v>0</v>
      </c>
      <c r="AC2294" s="17">
        <v>0</v>
      </c>
      <c r="AD2294" s="17">
        <v>0</v>
      </c>
    </row>
    <row r="2295" spans="1:30" x14ac:dyDescent="0.25">
      <c r="A2295" t="s">
        <v>410</v>
      </c>
      <c r="B2295" t="s">
        <v>6616</v>
      </c>
      <c r="C2295" t="s">
        <v>608</v>
      </c>
      <c r="D2295" t="str">
        <f>A2295&amp;VLOOKUP("key_separator", Keys!$B:$C, 2, FALSE)&amp;B2295&amp;VLOOKUP("key_separator", Keys!$B:$C, 2, FALSE)&amp;C2295</f>
        <v>RI|petroleum gasoline|imports</v>
      </c>
      <c r="E2295" s="17">
        <v>38510300000000</v>
      </c>
      <c r="F2295" s="17">
        <v>37329300000000</v>
      </c>
      <c r="G2295" s="17">
        <v>36317800000000</v>
      </c>
      <c r="H2295" s="17">
        <v>35298100000000</v>
      </c>
      <c r="I2295" s="17">
        <v>34354700000000</v>
      </c>
      <c r="J2295" s="17">
        <v>33447200000000</v>
      </c>
      <c r="K2295" s="17">
        <v>32508600000000</v>
      </c>
      <c r="L2295" s="17">
        <v>31614000000000</v>
      </c>
      <c r="M2295" s="17">
        <v>30695400000000</v>
      </c>
      <c r="N2295" s="17">
        <v>29807200000000</v>
      </c>
      <c r="O2295" s="17">
        <v>28898000000000</v>
      </c>
      <c r="P2295" s="17">
        <v>28012900000000</v>
      </c>
      <c r="Q2295" s="17">
        <v>27147000000000</v>
      </c>
      <c r="R2295" s="17">
        <v>26287400000000</v>
      </c>
      <c r="S2295" s="17">
        <v>25435100000000</v>
      </c>
      <c r="T2295" s="17">
        <v>24567700000000</v>
      </c>
      <c r="U2295" s="17">
        <v>23680200000000</v>
      </c>
      <c r="V2295" s="17">
        <v>23032000000000</v>
      </c>
      <c r="W2295" s="17">
        <v>22352400000000</v>
      </c>
      <c r="X2295" s="17">
        <v>21684600000000</v>
      </c>
      <c r="Y2295" s="17">
        <v>21026400000000</v>
      </c>
      <c r="Z2295" s="17">
        <v>20381800000000</v>
      </c>
      <c r="AA2295" s="17">
        <v>19741200000000</v>
      </c>
      <c r="AB2295" s="17">
        <v>19110400000000</v>
      </c>
      <c r="AC2295" s="17">
        <v>18503000000000</v>
      </c>
      <c r="AD2295" s="17">
        <v>17933400000000</v>
      </c>
    </row>
    <row r="2296" spans="1:30" x14ac:dyDescent="0.25">
      <c r="A2296" t="s">
        <v>410</v>
      </c>
      <c r="B2296" t="s">
        <v>6616</v>
      </c>
      <c r="C2296" t="s">
        <v>610</v>
      </c>
      <c r="D2296" t="str">
        <f>A2296&amp;VLOOKUP("key_separator", Keys!$B:$C, 2, FALSE)&amp;B2296&amp;VLOOKUP("key_separator", Keys!$B:$C, 2, FALSE)&amp;C2296</f>
        <v>RI|petroleum gasoline|exports</v>
      </c>
      <c r="E2296" s="17">
        <v>0</v>
      </c>
      <c r="F2296" s="17">
        <v>0</v>
      </c>
      <c r="G2296" s="17">
        <v>0</v>
      </c>
      <c r="H2296" s="17">
        <v>0</v>
      </c>
      <c r="I2296" s="17">
        <v>0</v>
      </c>
      <c r="J2296" s="17">
        <v>0</v>
      </c>
      <c r="K2296" s="17">
        <v>0</v>
      </c>
      <c r="L2296" s="17">
        <v>0</v>
      </c>
      <c r="M2296" s="17">
        <v>0</v>
      </c>
      <c r="N2296" s="17">
        <v>0</v>
      </c>
      <c r="O2296" s="17">
        <v>0</v>
      </c>
      <c r="P2296" s="17">
        <v>0</v>
      </c>
      <c r="Q2296" s="17">
        <v>0</v>
      </c>
      <c r="R2296" s="17">
        <v>0</v>
      </c>
      <c r="S2296" s="17">
        <v>0</v>
      </c>
      <c r="T2296" s="17">
        <v>0</v>
      </c>
      <c r="U2296" s="17">
        <v>0</v>
      </c>
      <c r="V2296" s="17">
        <v>0</v>
      </c>
      <c r="W2296" s="17">
        <v>0</v>
      </c>
      <c r="X2296" s="17">
        <v>0</v>
      </c>
      <c r="Y2296" s="17">
        <v>0</v>
      </c>
      <c r="Z2296" s="17">
        <v>0</v>
      </c>
      <c r="AA2296" s="17">
        <v>0</v>
      </c>
      <c r="AB2296" s="17">
        <v>0</v>
      </c>
      <c r="AC2296" s="17">
        <v>0</v>
      </c>
      <c r="AD2296" s="17">
        <v>0</v>
      </c>
    </row>
    <row r="2297" spans="1:30" x14ac:dyDescent="0.25">
      <c r="A2297" t="s">
        <v>410</v>
      </c>
      <c r="B2297" t="s">
        <v>6617</v>
      </c>
      <c r="C2297" t="s">
        <v>605</v>
      </c>
      <c r="D2297" t="str">
        <f>A2297&amp;VLOOKUP("key_separator", Keys!$B:$C, 2, FALSE)&amp;B2297&amp;VLOOKUP("key_separator", Keys!$B:$C, 2, FALSE)&amp;C2297</f>
        <v>RI|petroleum diesel|production</v>
      </c>
      <c r="E2297" s="17">
        <v>0</v>
      </c>
      <c r="F2297" s="17">
        <v>0</v>
      </c>
      <c r="G2297" s="17">
        <v>0</v>
      </c>
      <c r="H2297" s="17">
        <v>0</v>
      </c>
      <c r="I2297" s="17">
        <v>0</v>
      </c>
      <c r="J2297" s="17">
        <v>0</v>
      </c>
      <c r="K2297" s="17">
        <v>0</v>
      </c>
      <c r="L2297" s="17">
        <v>0</v>
      </c>
      <c r="M2297" s="17">
        <v>0</v>
      </c>
      <c r="N2297" s="17">
        <v>0</v>
      </c>
      <c r="O2297" s="17">
        <v>0</v>
      </c>
      <c r="P2297" s="17">
        <v>0</v>
      </c>
      <c r="Q2297" s="17">
        <v>0</v>
      </c>
      <c r="R2297" s="17">
        <v>0</v>
      </c>
      <c r="S2297" s="17">
        <v>0</v>
      </c>
      <c r="T2297" s="17">
        <v>0</v>
      </c>
      <c r="U2297" s="17">
        <v>0</v>
      </c>
      <c r="V2297" s="17">
        <v>0</v>
      </c>
      <c r="W2297" s="17">
        <v>0</v>
      </c>
      <c r="X2297" s="17">
        <v>0</v>
      </c>
      <c r="Y2297" s="17">
        <v>0</v>
      </c>
      <c r="Z2297" s="17">
        <v>0</v>
      </c>
      <c r="AA2297" s="17">
        <v>0</v>
      </c>
      <c r="AB2297" s="17">
        <v>0</v>
      </c>
      <c r="AC2297" s="17">
        <v>0</v>
      </c>
      <c r="AD2297" s="17">
        <v>0</v>
      </c>
    </row>
    <row r="2298" spans="1:30" x14ac:dyDescent="0.25">
      <c r="A2298" t="s">
        <v>410</v>
      </c>
      <c r="B2298" t="s">
        <v>6617</v>
      </c>
      <c r="C2298" t="s">
        <v>608</v>
      </c>
      <c r="D2298" t="str">
        <f>A2298&amp;VLOOKUP("key_separator", Keys!$B:$C, 2, FALSE)&amp;B2298&amp;VLOOKUP("key_separator", Keys!$B:$C, 2, FALSE)&amp;C2298</f>
        <v>RI|petroleum diesel|imports</v>
      </c>
      <c r="E2298" s="17">
        <v>31092700000000</v>
      </c>
      <c r="F2298" s="17">
        <v>30667600000000</v>
      </c>
      <c r="G2298" s="17">
        <v>30629800000000</v>
      </c>
      <c r="H2298" s="17">
        <v>30425300000000</v>
      </c>
      <c r="I2298" s="17">
        <v>30238100000000</v>
      </c>
      <c r="J2298" s="17">
        <v>30107300000000</v>
      </c>
      <c r="K2298" s="17">
        <v>29873300000000</v>
      </c>
      <c r="L2298" s="17">
        <v>29641700000000</v>
      </c>
      <c r="M2298" s="17">
        <v>29372600000000</v>
      </c>
      <c r="N2298" s="17">
        <v>29136700000000</v>
      </c>
      <c r="O2298" s="17">
        <v>28909700000000</v>
      </c>
      <c r="P2298" s="17">
        <v>28670700000000</v>
      </c>
      <c r="Q2298" s="17">
        <v>28412700000000</v>
      </c>
      <c r="R2298" s="17">
        <v>28141500000000</v>
      </c>
      <c r="S2298" s="17">
        <v>27863000000000</v>
      </c>
      <c r="T2298" s="17">
        <v>27603700000000</v>
      </c>
      <c r="U2298" s="17">
        <v>27329600000000</v>
      </c>
      <c r="V2298" s="17">
        <v>27014800000000</v>
      </c>
      <c r="W2298" s="17">
        <v>26688000000000</v>
      </c>
      <c r="X2298" s="17">
        <v>26369900000000</v>
      </c>
      <c r="Y2298" s="17">
        <v>26099300000000</v>
      </c>
      <c r="Z2298" s="17">
        <v>25839600000000</v>
      </c>
      <c r="AA2298" s="17">
        <v>25587900000000</v>
      </c>
      <c r="AB2298" s="17">
        <v>25328600000000</v>
      </c>
      <c r="AC2298" s="17">
        <v>25075700000000</v>
      </c>
      <c r="AD2298" s="17">
        <v>24835400000000</v>
      </c>
    </row>
    <row r="2299" spans="1:30" x14ac:dyDescent="0.25">
      <c r="A2299" t="s">
        <v>410</v>
      </c>
      <c r="B2299" t="s">
        <v>6617</v>
      </c>
      <c r="C2299" t="s">
        <v>610</v>
      </c>
      <c r="D2299" t="str">
        <f>A2299&amp;VLOOKUP("key_separator", Keys!$B:$C, 2, FALSE)&amp;B2299&amp;VLOOKUP("key_separator", Keys!$B:$C, 2, FALSE)&amp;C2299</f>
        <v>RI|petroleum diesel|exports</v>
      </c>
      <c r="E2299" s="17">
        <v>0</v>
      </c>
      <c r="F2299" s="17">
        <v>0</v>
      </c>
      <c r="G2299" s="17">
        <v>0</v>
      </c>
      <c r="H2299" s="17">
        <v>0</v>
      </c>
      <c r="I2299" s="17">
        <v>0</v>
      </c>
      <c r="J2299" s="17">
        <v>0</v>
      </c>
      <c r="K2299" s="17">
        <v>0</v>
      </c>
      <c r="L2299" s="17">
        <v>0</v>
      </c>
      <c r="M2299" s="17">
        <v>0</v>
      </c>
      <c r="N2299" s="17">
        <v>0</v>
      </c>
      <c r="O2299" s="17">
        <v>0</v>
      </c>
      <c r="P2299" s="17">
        <v>0</v>
      </c>
      <c r="Q2299" s="17">
        <v>0</v>
      </c>
      <c r="R2299" s="17">
        <v>0</v>
      </c>
      <c r="S2299" s="17">
        <v>0</v>
      </c>
      <c r="T2299" s="17">
        <v>0</v>
      </c>
      <c r="U2299" s="17">
        <v>0</v>
      </c>
      <c r="V2299" s="17">
        <v>0</v>
      </c>
      <c r="W2299" s="17">
        <v>0</v>
      </c>
      <c r="X2299" s="17">
        <v>0</v>
      </c>
      <c r="Y2299" s="17">
        <v>0</v>
      </c>
      <c r="Z2299" s="17">
        <v>0</v>
      </c>
      <c r="AA2299" s="17">
        <v>0</v>
      </c>
      <c r="AB2299" s="17">
        <v>0</v>
      </c>
      <c r="AC2299" s="17">
        <v>0</v>
      </c>
      <c r="AD2299" s="17">
        <v>0</v>
      </c>
    </row>
    <row r="2300" spans="1:30" x14ac:dyDescent="0.25">
      <c r="A2300" t="s">
        <v>410</v>
      </c>
      <c r="B2300" t="s">
        <v>542</v>
      </c>
      <c r="C2300" t="s">
        <v>605</v>
      </c>
      <c r="D2300" t="str">
        <f>A2300&amp;VLOOKUP("key_separator", Keys!$B:$C, 2, FALSE)&amp;B2300&amp;VLOOKUP("key_separator", Keys!$B:$C, 2, FALSE)&amp;C2300</f>
        <v>RI|biofuel gasoline|production</v>
      </c>
      <c r="E2300" s="17">
        <v>0</v>
      </c>
      <c r="F2300" s="17">
        <v>0</v>
      </c>
      <c r="G2300" s="17">
        <v>0</v>
      </c>
      <c r="H2300" s="17">
        <v>0</v>
      </c>
      <c r="I2300" s="17">
        <v>0</v>
      </c>
      <c r="J2300" s="17">
        <v>0</v>
      </c>
      <c r="K2300" s="17">
        <v>0</v>
      </c>
      <c r="L2300" s="17">
        <v>0</v>
      </c>
      <c r="M2300" s="17">
        <v>0</v>
      </c>
      <c r="N2300" s="17">
        <v>0</v>
      </c>
      <c r="O2300" s="17">
        <v>0</v>
      </c>
      <c r="P2300" s="17">
        <v>0</v>
      </c>
      <c r="Q2300" s="17">
        <v>0</v>
      </c>
      <c r="R2300" s="17">
        <v>0</v>
      </c>
      <c r="S2300" s="17">
        <v>0</v>
      </c>
      <c r="T2300" s="17">
        <v>0</v>
      </c>
      <c r="U2300" s="17">
        <v>0</v>
      </c>
      <c r="V2300" s="17">
        <v>0</v>
      </c>
      <c r="W2300" s="17">
        <v>0</v>
      </c>
      <c r="X2300" s="17">
        <v>0</v>
      </c>
      <c r="Y2300" s="17">
        <v>0</v>
      </c>
      <c r="Z2300" s="17">
        <v>0</v>
      </c>
      <c r="AA2300" s="17">
        <v>0</v>
      </c>
      <c r="AB2300" s="17">
        <v>0</v>
      </c>
      <c r="AC2300" s="17">
        <v>0</v>
      </c>
      <c r="AD2300" s="17">
        <v>0</v>
      </c>
    </row>
    <row r="2301" spans="1:30" x14ac:dyDescent="0.25">
      <c r="A2301" t="s">
        <v>410</v>
      </c>
      <c r="B2301" t="s">
        <v>542</v>
      </c>
      <c r="C2301" t="s">
        <v>608</v>
      </c>
      <c r="D2301" t="str">
        <f>A2301&amp;VLOOKUP("key_separator", Keys!$B:$C, 2, FALSE)&amp;B2301&amp;VLOOKUP("key_separator", Keys!$B:$C, 2, FALSE)&amp;C2301</f>
        <v>RI|biofuel gasoline|imports</v>
      </c>
      <c r="E2301" s="17">
        <v>2810440000000</v>
      </c>
      <c r="F2301" s="17">
        <v>2724340000000</v>
      </c>
      <c r="G2301" s="17">
        <v>2651010000000</v>
      </c>
      <c r="H2301" s="17">
        <v>2577220000000</v>
      </c>
      <c r="I2301" s="17">
        <v>2508950000000</v>
      </c>
      <c r="J2301" s="17">
        <v>2443220000000</v>
      </c>
      <c r="K2301" s="17">
        <v>2375230000000</v>
      </c>
      <c r="L2301" s="17">
        <v>2310400000000</v>
      </c>
      <c r="M2301" s="17">
        <v>2243730000000</v>
      </c>
      <c r="N2301" s="17">
        <v>2179260000000</v>
      </c>
      <c r="O2301" s="17">
        <v>2113190000000</v>
      </c>
      <c r="P2301" s="17">
        <v>2048960000000</v>
      </c>
      <c r="Q2301" s="17">
        <v>1986130000000</v>
      </c>
      <c r="R2301" s="17">
        <v>1923740000000</v>
      </c>
      <c r="S2301" s="17">
        <v>1861890000000</v>
      </c>
      <c r="T2301" s="17">
        <v>1798900000000</v>
      </c>
      <c r="U2301" s="17">
        <v>1734430000000</v>
      </c>
      <c r="V2301" s="17">
        <v>1687630000000</v>
      </c>
      <c r="W2301" s="17">
        <v>1638500000000</v>
      </c>
      <c r="X2301" s="17">
        <v>1590240000000</v>
      </c>
      <c r="Y2301" s="17">
        <v>1542680000000</v>
      </c>
      <c r="Z2301" s="17">
        <v>1496120000000</v>
      </c>
      <c r="AA2301" s="17">
        <v>1449850000000</v>
      </c>
      <c r="AB2301" s="17">
        <v>1404310000000</v>
      </c>
      <c r="AC2301" s="17">
        <v>1360490000000</v>
      </c>
      <c r="AD2301" s="17">
        <v>1319450000000</v>
      </c>
    </row>
    <row r="2302" spans="1:30" x14ac:dyDescent="0.25">
      <c r="A2302" t="s">
        <v>410</v>
      </c>
      <c r="B2302" t="s">
        <v>542</v>
      </c>
      <c r="C2302" t="s">
        <v>610</v>
      </c>
      <c r="D2302" t="str">
        <f>A2302&amp;VLOOKUP("key_separator", Keys!$B:$C, 2, FALSE)&amp;B2302&amp;VLOOKUP("key_separator", Keys!$B:$C, 2, FALSE)&amp;C2302</f>
        <v>RI|biofuel gasoline|exports</v>
      </c>
      <c r="E2302" s="17">
        <v>0</v>
      </c>
      <c r="F2302" s="17">
        <v>0</v>
      </c>
      <c r="G2302" s="17">
        <v>0</v>
      </c>
      <c r="H2302" s="17">
        <v>0</v>
      </c>
      <c r="I2302" s="17">
        <v>0</v>
      </c>
      <c r="J2302" s="17">
        <v>0</v>
      </c>
      <c r="K2302" s="17">
        <v>0</v>
      </c>
      <c r="L2302" s="17">
        <v>0</v>
      </c>
      <c r="M2302" s="17">
        <v>0</v>
      </c>
      <c r="N2302" s="17">
        <v>0</v>
      </c>
      <c r="O2302" s="17">
        <v>0</v>
      </c>
      <c r="P2302" s="17">
        <v>0</v>
      </c>
      <c r="Q2302" s="17">
        <v>0</v>
      </c>
      <c r="R2302" s="17">
        <v>0</v>
      </c>
      <c r="S2302" s="17">
        <v>0</v>
      </c>
      <c r="T2302" s="17">
        <v>0</v>
      </c>
      <c r="U2302" s="17">
        <v>0</v>
      </c>
      <c r="V2302" s="17">
        <v>0</v>
      </c>
      <c r="W2302" s="17">
        <v>0</v>
      </c>
      <c r="X2302" s="17">
        <v>0</v>
      </c>
      <c r="Y2302" s="17">
        <v>0</v>
      </c>
      <c r="Z2302" s="17">
        <v>0</v>
      </c>
      <c r="AA2302" s="17">
        <v>0</v>
      </c>
      <c r="AB2302" s="17">
        <v>0</v>
      </c>
      <c r="AC2302" s="17">
        <v>0</v>
      </c>
      <c r="AD2302" s="17">
        <v>0</v>
      </c>
    </row>
    <row r="2303" spans="1:30" x14ac:dyDescent="0.25">
      <c r="A2303" t="s">
        <v>410</v>
      </c>
      <c r="B2303" t="s">
        <v>545</v>
      </c>
      <c r="C2303" t="s">
        <v>605</v>
      </c>
      <c r="D2303" t="str">
        <f>A2303&amp;VLOOKUP("key_separator", Keys!$B:$C, 2, FALSE)&amp;B2303&amp;VLOOKUP("key_separator", Keys!$B:$C, 2, FALSE)&amp;C2303</f>
        <v>RI|biofuel diesel|production</v>
      </c>
      <c r="E2303" s="17">
        <v>0</v>
      </c>
      <c r="F2303" s="17">
        <v>0</v>
      </c>
      <c r="G2303" s="17">
        <v>0</v>
      </c>
      <c r="H2303" s="17">
        <v>0</v>
      </c>
      <c r="I2303" s="17">
        <v>0</v>
      </c>
      <c r="J2303" s="17">
        <v>0</v>
      </c>
      <c r="K2303" s="17">
        <v>0</v>
      </c>
      <c r="L2303" s="17">
        <v>0</v>
      </c>
      <c r="M2303" s="17">
        <v>0</v>
      </c>
      <c r="N2303" s="17">
        <v>0</v>
      </c>
      <c r="O2303" s="17">
        <v>0</v>
      </c>
      <c r="P2303" s="17">
        <v>0</v>
      </c>
      <c r="Q2303" s="17">
        <v>0</v>
      </c>
      <c r="R2303" s="17">
        <v>0</v>
      </c>
      <c r="S2303" s="17">
        <v>0</v>
      </c>
      <c r="T2303" s="17">
        <v>0</v>
      </c>
      <c r="U2303" s="17">
        <v>0</v>
      </c>
      <c r="V2303" s="17">
        <v>0</v>
      </c>
      <c r="W2303" s="17">
        <v>0</v>
      </c>
      <c r="X2303" s="17">
        <v>0</v>
      </c>
      <c r="Y2303" s="17">
        <v>0</v>
      </c>
      <c r="Z2303" s="17">
        <v>0</v>
      </c>
      <c r="AA2303" s="17">
        <v>0</v>
      </c>
      <c r="AB2303" s="17">
        <v>0</v>
      </c>
      <c r="AC2303" s="17">
        <v>0</v>
      </c>
      <c r="AD2303" s="17">
        <v>0</v>
      </c>
    </row>
    <row r="2304" spans="1:30" x14ac:dyDescent="0.25">
      <c r="A2304" t="s">
        <v>410</v>
      </c>
      <c r="B2304" t="s">
        <v>545</v>
      </c>
      <c r="C2304" t="s">
        <v>608</v>
      </c>
      <c r="D2304" t="str">
        <f>A2304&amp;VLOOKUP("key_separator", Keys!$B:$C, 2, FALSE)&amp;B2304&amp;VLOOKUP("key_separator", Keys!$B:$C, 2, FALSE)&amp;C2304</f>
        <v>RI|biofuel diesel|imports</v>
      </c>
      <c r="E2304" s="17">
        <v>246675000000</v>
      </c>
      <c r="F2304" s="17">
        <v>248529000000</v>
      </c>
      <c r="G2304" s="17">
        <v>250930000000</v>
      </c>
      <c r="H2304" s="17">
        <v>252779000000</v>
      </c>
      <c r="I2304" s="17">
        <v>253871000000</v>
      </c>
      <c r="J2304" s="17">
        <v>255246000000</v>
      </c>
      <c r="K2304" s="17">
        <v>254974000000</v>
      </c>
      <c r="L2304" s="17">
        <v>254347000000</v>
      </c>
      <c r="M2304" s="17">
        <v>252976000000</v>
      </c>
      <c r="N2304" s="17">
        <v>251727000000</v>
      </c>
      <c r="O2304" s="17">
        <v>250252000000</v>
      </c>
      <c r="P2304" s="17">
        <v>248463000000</v>
      </c>
      <c r="Q2304" s="17">
        <v>246222000000</v>
      </c>
      <c r="R2304" s="17">
        <v>243667000000</v>
      </c>
      <c r="S2304" s="17">
        <v>240897000000</v>
      </c>
      <c r="T2304" s="17">
        <v>238538000000</v>
      </c>
      <c r="U2304" s="17">
        <v>236022000000</v>
      </c>
      <c r="V2304" s="17">
        <v>232521000000</v>
      </c>
      <c r="W2304" s="17">
        <v>228783000000</v>
      </c>
      <c r="X2304" s="17">
        <v>225120000000</v>
      </c>
      <c r="Y2304" s="17">
        <v>222284000000</v>
      </c>
      <c r="Z2304" s="17">
        <v>219605000000</v>
      </c>
      <c r="AA2304" s="17">
        <v>217106000000</v>
      </c>
      <c r="AB2304" s="17">
        <v>214417000000</v>
      </c>
      <c r="AC2304" s="17">
        <v>211801000000</v>
      </c>
      <c r="AD2304" s="17">
        <v>209265000000</v>
      </c>
    </row>
    <row r="2305" spans="1:30" x14ac:dyDescent="0.25">
      <c r="A2305" t="s">
        <v>410</v>
      </c>
      <c r="B2305" t="s">
        <v>545</v>
      </c>
      <c r="C2305" t="s">
        <v>610</v>
      </c>
      <c r="D2305" t="str">
        <f>A2305&amp;VLOOKUP("key_separator", Keys!$B:$C, 2, FALSE)&amp;B2305&amp;VLOOKUP("key_separator", Keys!$B:$C, 2, FALSE)&amp;C2305</f>
        <v>RI|biofuel diesel|exports</v>
      </c>
      <c r="E2305" s="17">
        <v>0</v>
      </c>
      <c r="F2305" s="17">
        <v>0</v>
      </c>
      <c r="G2305" s="17">
        <v>0</v>
      </c>
      <c r="H2305" s="17">
        <v>0</v>
      </c>
      <c r="I2305" s="17">
        <v>0</v>
      </c>
      <c r="J2305" s="17">
        <v>0</v>
      </c>
      <c r="K2305" s="17">
        <v>0</v>
      </c>
      <c r="L2305" s="17">
        <v>0</v>
      </c>
      <c r="M2305" s="17">
        <v>0</v>
      </c>
      <c r="N2305" s="17">
        <v>0</v>
      </c>
      <c r="O2305" s="17">
        <v>0</v>
      </c>
      <c r="P2305" s="17">
        <v>0</v>
      </c>
      <c r="Q2305" s="17">
        <v>0</v>
      </c>
      <c r="R2305" s="17">
        <v>0</v>
      </c>
      <c r="S2305" s="17">
        <v>0</v>
      </c>
      <c r="T2305" s="17">
        <v>0</v>
      </c>
      <c r="U2305" s="17">
        <v>0</v>
      </c>
      <c r="V2305" s="17">
        <v>0</v>
      </c>
      <c r="W2305" s="17">
        <v>0</v>
      </c>
      <c r="X2305" s="17">
        <v>0</v>
      </c>
      <c r="Y2305" s="17">
        <v>0</v>
      </c>
      <c r="Z2305" s="17">
        <v>0</v>
      </c>
      <c r="AA2305" s="17">
        <v>0</v>
      </c>
      <c r="AB2305" s="17">
        <v>0</v>
      </c>
      <c r="AC2305" s="17">
        <v>0</v>
      </c>
      <c r="AD2305" s="17">
        <v>0</v>
      </c>
    </row>
    <row r="2306" spans="1:30" x14ac:dyDescent="0.25">
      <c r="A2306" t="s">
        <v>410</v>
      </c>
      <c r="B2306" t="s">
        <v>6618</v>
      </c>
      <c r="C2306" t="s">
        <v>605</v>
      </c>
      <c r="D2306" t="str">
        <f>A2306&amp;VLOOKUP("key_separator", Keys!$B:$C, 2, FALSE)&amp;B2306&amp;VLOOKUP("key_separator", Keys!$B:$C, 2, FALSE)&amp;C2306</f>
        <v>RI|jet fuel or kerosene|production</v>
      </c>
      <c r="E2306" s="17">
        <v>0</v>
      </c>
      <c r="F2306" s="17">
        <v>0</v>
      </c>
      <c r="G2306" s="17">
        <v>0</v>
      </c>
      <c r="H2306" s="17">
        <v>0</v>
      </c>
      <c r="I2306" s="17">
        <v>0</v>
      </c>
      <c r="J2306" s="17">
        <v>0</v>
      </c>
      <c r="K2306" s="17">
        <v>0</v>
      </c>
      <c r="L2306" s="17">
        <v>0</v>
      </c>
      <c r="M2306" s="17">
        <v>0</v>
      </c>
      <c r="N2306" s="17">
        <v>0</v>
      </c>
      <c r="O2306" s="17">
        <v>0</v>
      </c>
      <c r="P2306" s="17">
        <v>0</v>
      </c>
      <c r="Q2306" s="17">
        <v>0</v>
      </c>
      <c r="R2306" s="17">
        <v>0</v>
      </c>
      <c r="S2306" s="17">
        <v>0</v>
      </c>
      <c r="T2306" s="17">
        <v>0</v>
      </c>
      <c r="U2306" s="17">
        <v>0</v>
      </c>
      <c r="V2306" s="17">
        <v>0</v>
      </c>
      <c r="W2306" s="17">
        <v>0</v>
      </c>
      <c r="X2306" s="17">
        <v>0</v>
      </c>
      <c r="Y2306" s="17">
        <v>0</v>
      </c>
      <c r="Z2306" s="17">
        <v>0</v>
      </c>
      <c r="AA2306" s="17">
        <v>0</v>
      </c>
      <c r="AB2306" s="17">
        <v>0</v>
      </c>
      <c r="AC2306" s="17">
        <v>0</v>
      </c>
      <c r="AD2306" s="17">
        <v>0</v>
      </c>
    </row>
    <row r="2307" spans="1:30" x14ac:dyDescent="0.25">
      <c r="A2307" t="s">
        <v>410</v>
      </c>
      <c r="B2307" t="s">
        <v>6618</v>
      </c>
      <c r="C2307" t="s">
        <v>608</v>
      </c>
      <c r="D2307" t="str">
        <f>A2307&amp;VLOOKUP("key_separator", Keys!$B:$C, 2, FALSE)&amp;B2307&amp;VLOOKUP("key_separator", Keys!$B:$C, 2, FALSE)&amp;C2307</f>
        <v>RI|jet fuel or kerosene|imports</v>
      </c>
      <c r="E2307" s="17">
        <v>2408650000000</v>
      </c>
      <c r="F2307" s="17">
        <v>2450660000000</v>
      </c>
      <c r="G2307" s="17">
        <v>2463120000000</v>
      </c>
      <c r="H2307" s="17">
        <v>2451800000000</v>
      </c>
      <c r="I2307" s="17">
        <v>2453240000000</v>
      </c>
      <c r="J2307" s="17">
        <v>2465870000000</v>
      </c>
      <c r="K2307" s="17">
        <v>2471420000000</v>
      </c>
      <c r="L2307" s="17">
        <v>2487710000000</v>
      </c>
      <c r="M2307" s="17">
        <v>2508090000000</v>
      </c>
      <c r="N2307" s="17">
        <v>2534180000000</v>
      </c>
      <c r="O2307" s="17">
        <v>2565550000000</v>
      </c>
      <c r="P2307" s="17">
        <v>2582750000000</v>
      </c>
      <c r="Q2307" s="17">
        <v>2600250000000</v>
      </c>
      <c r="R2307" s="17">
        <v>2617400000000</v>
      </c>
      <c r="S2307" s="17">
        <v>2632740000000</v>
      </c>
      <c r="T2307" s="17">
        <v>2649160000000</v>
      </c>
      <c r="U2307" s="17">
        <v>2661930000000</v>
      </c>
      <c r="V2307" s="17">
        <v>2677100000000</v>
      </c>
      <c r="W2307" s="17">
        <v>2694780000000</v>
      </c>
      <c r="X2307" s="17">
        <v>2712220000000</v>
      </c>
      <c r="Y2307" s="17">
        <v>2729840000000</v>
      </c>
      <c r="Z2307" s="17">
        <v>2745450000000</v>
      </c>
      <c r="AA2307" s="17">
        <v>2755020000000</v>
      </c>
      <c r="AB2307" s="17">
        <v>2764560000000</v>
      </c>
      <c r="AC2307" s="17">
        <v>2768510000000</v>
      </c>
      <c r="AD2307" s="17">
        <v>2773050000000</v>
      </c>
    </row>
    <row r="2308" spans="1:30" x14ac:dyDescent="0.25">
      <c r="A2308" t="s">
        <v>410</v>
      </c>
      <c r="B2308" t="s">
        <v>6618</v>
      </c>
      <c r="C2308" t="s">
        <v>610</v>
      </c>
      <c r="D2308" t="str">
        <f>A2308&amp;VLOOKUP("key_separator", Keys!$B:$C, 2, FALSE)&amp;B2308&amp;VLOOKUP("key_separator", Keys!$B:$C, 2, FALSE)&amp;C2308</f>
        <v>RI|jet fuel or kerosene|exports</v>
      </c>
      <c r="E2308" s="17">
        <v>0</v>
      </c>
      <c r="F2308" s="17">
        <v>0</v>
      </c>
      <c r="G2308" s="17">
        <v>0</v>
      </c>
      <c r="H2308" s="17">
        <v>0</v>
      </c>
      <c r="I2308" s="17">
        <v>0</v>
      </c>
      <c r="J2308" s="17">
        <v>0</v>
      </c>
      <c r="K2308" s="17">
        <v>0</v>
      </c>
      <c r="L2308" s="17">
        <v>0</v>
      </c>
      <c r="M2308" s="17">
        <v>0</v>
      </c>
      <c r="N2308" s="17">
        <v>0</v>
      </c>
      <c r="O2308" s="17">
        <v>0</v>
      </c>
      <c r="P2308" s="17">
        <v>0</v>
      </c>
      <c r="Q2308" s="17">
        <v>0</v>
      </c>
      <c r="R2308" s="17">
        <v>0</v>
      </c>
      <c r="S2308" s="17">
        <v>0</v>
      </c>
      <c r="T2308" s="17">
        <v>0</v>
      </c>
      <c r="U2308" s="17">
        <v>0</v>
      </c>
      <c r="V2308" s="17">
        <v>0</v>
      </c>
      <c r="W2308" s="17">
        <v>0</v>
      </c>
      <c r="X2308" s="17">
        <v>0</v>
      </c>
      <c r="Y2308" s="17">
        <v>0</v>
      </c>
      <c r="Z2308" s="17">
        <v>0</v>
      </c>
      <c r="AA2308" s="17">
        <v>0</v>
      </c>
      <c r="AB2308" s="17">
        <v>0</v>
      </c>
      <c r="AC2308" s="17">
        <v>0</v>
      </c>
      <c r="AD2308" s="17">
        <v>0</v>
      </c>
    </row>
    <row r="2309" spans="1:30" x14ac:dyDescent="0.25">
      <c r="A2309" t="s">
        <v>410</v>
      </c>
      <c r="B2309" t="s">
        <v>6633</v>
      </c>
      <c r="C2309" t="s">
        <v>605</v>
      </c>
      <c r="D2309" t="str">
        <f>A2309&amp;VLOOKUP("key_separator", Keys!$B:$C, 2, FALSE)&amp;B2309&amp;VLOOKUP("key_separator", Keys!$B:$C, 2, FALSE)&amp;C2309</f>
        <v>RI|heat|production</v>
      </c>
      <c r="E2309" s="17">
        <v>0</v>
      </c>
      <c r="F2309" s="17">
        <v>0</v>
      </c>
      <c r="G2309" s="17">
        <v>0</v>
      </c>
      <c r="H2309" s="17">
        <v>0</v>
      </c>
      <c r="I2309" s="17">
        <v>0</v>
      </c>
      <c r="J2309" s="17">
        <v>0</v>
      </c>
      <c r="K2309" s="17">
        <v>0</v>
      </c>
      <c r="L2309" s="17">
        <v>0</v>
      </c>
      <c r="M2309" s="17">
        <v>0</v>
      </c>
      <c r="N2309" s="17">
        <v>0</v>
      </c>
      <c r="O2309" s="17">
        <v>0</v>
      </c>
      <c r="P2309" s="17">
        <v>0</v>
      </c>
      <c r="Q2309" s="17">
        <v>0</v>
      </c>
      <c r="R2309" s="17">
        <v>0</v>
      </c>
      <c r="S2309" s="17">
        <v>0</v>
      </c>
      <c r="T2309" s="17">
        <v>0</v>
      </c>
      <c r="U2309" s="17">
        <v>0</v>
      </c>
      <c r="V2309" s="17">
        <v>0</v>
      </c>
      <c r="W2309" s="17">
        <v>0</v>
      </c>
      <c r="X2309" s="17">
        <v>0</v>
      </c>
      <c r="Y2309" s="17">
        <v>0</v>
      </c>
      <c r="Z2309" s="17">
        <v>0</v>
      </c>
      <c r="AA2309" s="17">
        <v>0</v>
      </c>
      <c r="AB2309" s="17">
        <v>0</v>
      </c>
      <c r="AC2309" s="17">
        <v>0</v>
      </c>
      <c r="AD2309" s="17">
        <v>0</v>
      </c>
    </row>
    <row r="2310" spans="1:30" x14ac:dyDescent="0.25">
      <c r="A2310" t="s">
        <v>410</v>
      </c>
      <c r="B2310" t="s">
        <v>6633</v>
      </c>
      <c r="C2310" t="s">
        <v>608</v>
      </c>
      <c r="D2310" t="str">
        <f>A2310&amp;VLOOKUP("key_separator", Keys!$B:$C, 2, FALSE)&amp;B2310&amp;VLOOKUP("key_separator", Keys!$B:$C, 2, FALSE)&amp;C2310</f>
        <v>RI|heat|imports</v>
      </c>
      <c r="E2310" s="17">
        <v>0</v>
      </c>
      <c r="F2310" s="17">
        <v>0</v>
      </c>
      <c r="G2310" s="17">
        <v>0</v>
      </c>
      <c r="H2310" s="17">
        <v>0</v>
      </c>
      <c r="I2310" s="17">
        <v>0</v>
      </c>
      <c r="J2310" s="17">
        <v>0</v>
      </c>
      <c r="K2310" s="17">
        <v>0</v>
      </c>
      <c r="L2310" s="17">
        <v>0</v>
      </c>
      <c r="M2310" s="17">
        <v>0</v>
      </c>
      <c r="N2310" s="17">
        <v>0</v>
      </c>
      <c r="O2310" s="17">
        <v>0</v>
      </c>
      <c r="P2310" s="17">
        <v>0</v>
      </c>
      <c r="Q2310" s="17">
        <v>0</v>
      </c>
      <c r="R2310" s="17">
        <v>0</v>
      </c>
      <c r="S2310" s="17">
        <v>0</v>
      </c>
      <c r="T2310" s="17">
        <v>0</v>
      </c>
      <c r="U2310" s="17">
        <v>0</v>
      </c>
      <c r="V2310" s="17">
        <v>0</v>
      </c>
      <c r="W2310" s="17">
        <v>0</v>
      </c>
      <c r="X2310" s="17">
        <v>0</v>
      </c>
      <c r="Y2310" s="17">
        <v>0</v>
      </c>
      <c r="Z2310" s="17">
        <v>0</v>
      </c>
      <c r="AA2310" s="17">
        <v>0</v>
      </c>
      <c r="AB2310" s="17">
        <v>0</v>
      </c>
      <c r="AC2310" s="17">
        <v>0</v>
      </c>
      <c r="AD2310" s="17">
        <v>0</v>
      </c>
    </row>
    <row r="2311" spans="1:30" x14ac:dyDescent="0.25">
      <c r="A2311" t="s">
        <v>410</v>
      </c>
      <c r="B2311" t="s">
        <v>6633</v>
      </c>
      <c r="C2311" t="s">
        <v>610</v>
      </c>
      <c r="D2311" t="str">
        <f>A2311&amp;VLOOKUP("key_separator", Keys!$B:$C, 2, FALSE)&amp;B2311&amp;VLOOKUP("key_separator", Keys!$B:$C, 2, FALSE)&amp;C2311</f>
        <v>RI|heat|exports</v>
      </c>
      <c r="E2311" s="17">
        <v>0</v>
      </c>
      <c r="F2311" s="17">
        <v>0</v>
      </c>
      <c r="G2311" s="17">
        <v>0</v>
      </c>
      <c r="H2311" s="17">
        <v>0</v>
      </c>
      <c r="I2311" s="17">
        <v>0</v>
      </c>
      <c r="J2311" s="17">
        <v>0</v>
      </c>
      <c r="K2311" s="17">
        <v>0</v>
      </c>
      <c r="L2311" s="17">
        <v>0</v>
      </c>
      <c r="M2311" s="17">
        <v>0</v>
      </c>
      <c r="N2311" s="17">
        <v>0</v>
      </c>
      <c r="O2311" s="17">
        <v>0</v>
      </c>
      <c r="P2311" s="17">
        <v>0</v>
      </c>
      <c r="Q2311" s="17">
        <v>0</v>
      </c>
      <c r="R2311" s="17">
        <v>0</v>
      </c>
      <c r="S2311" s="17">
        <v>0</v>
      </c>
      <c r="T2311" s="17">
        <v>0</v>
      </c>
      <c r="U2311" s="17">
        <v>0</v>
      </c>
      <c r="V2311" s="17">
        <v>0</v>
      </c>
      <c r="W2311" s="17">
        <v>0</v>
      </c>
      <c r="X2311" s="17">
        <v>0</v>
      </c>
      <c r="Y2311" s="17">
        <v>0</v>
      </c>
      <c r="Z2311" s="17">
        <v>0</v>
      </c>
      <c r="AA2311" s="17">
        <v>0</v>
      </c>
      <c r="AB2311" s="17">
        <v>0</v>
      </c>
      <c r="AC2311" s="17">
        <v>0</v>
      </c>
      <c r="AD2311" s="17">
        <v>0</v>
      </c>
    </row>
    <row r="2312" spans="1:30" x14ac:dyDescent="0.25">
      <c r="A2312" t="s">
        <v>410</v>
      </c>
      <c r="B2312" t="s">
        <v>6634</v>
      </c>
      <c r="C2312" t="s">
        <v>605</v>
      </c>
      <c r="D2312" t="str">
        <f>A2312&amp;VLOOKUP("key_separator", Keys!$B:$C, 2, FALSE)&amp;B2312&amp;VLOOKUP("key_separator", Keys!$B:$C, 2, FALSE)&amp;C2312</f>
        <v>RI|geothermal|production</v>
      </c>
      <c r="E2312" s="17">
        <v>0</v>
      </c>
      <c r="F2312" s="17">
        <v>0</v>
      </c>
      <c r="G2312" s="17">
        <v>0</v>
      </c>
      <c r="H2312" s="17">
        <v>0</v>
      </c>
      <c r="I2312" s="17">
        <v>0</v>
      </c>
      <c r="J2312" s="17">
        <v>0</v>
      </c>
      <c r="K2312" s="17">
        <v>0</v>
      </c>
      <c r="L2312" s="17">
        <v>0</v>
      </c>
      <c r="M2312" s="17">
        <v>0</v>
      </c>
      <c r="N2312" s="17">
        <v>0</v>
      </c>
      <c r="O2312" s="17">
        <v>0</v>
      </c>
      <c r="P2312" s="17">
        <v>0</v>
      </c>
      <c r="Q2312" s="17">
        <v>0</v>
      </c>
      <c r="R2312" s="17">
        <v>0</v>
      </c>
      <c r="S2312" s="17">
        <v>0</v>
      </c>
      <c r="T2312" s="17">
        <v>0</v>
      </c>
      <c r="U2312" s="17">
        <v>0</v>
      </c>
      <c r="V2312" s="17">
        <v>0</v>
      </c>
      <c r="W2312" s="17">
        <v>0</v>
      </c>
      <c r="X2312" s="17">
        <v>0</v>
      </c>
      <c r="Y2312" s="17">
        <v>0</v>
      </c>
      <c r="Z2312" s="17">
        <v>0</v>
      </c>
      <c r="AA2312" s="17">
        <v>0</v>
      </c>
      <c r="AB2312" s="17">
        <v>0</v>
      </c>
      <c r="AC2312" s="17">
        <v>0</v>
      </c>
      <c r="AD2312" s="17">
        <v>0</v>
      </c>
    </row>
    <row r="2313" spans="1:30" x14ac:dyDescent="0.25">
      <c r="A2313" t="s">
        <v>410</v>
      </c>
      <c r="B2313" t="s">
        <v>6634</v>
      </c>
      <c r="C2313" t="s">
        <v>608</v>
      </c>
      <c r="D2313" t="str">
        <f>A2313&amp;VLOOKUP("key_separator", Keys!$B:$C, 2, FALSE)&amp;B2313&amp;VLOOKUP("key_separator", Keys!$B:$C, 2, FALSE)&amp;C2313</f>
        <v>RI|geothermal|imports</v>
      </c>
      <c r="E2313" s="17">
        <v>0</v>
      </c>
      <c r="F2313" s="17">
        <v>0</v>
      </c>
      <c r="G2313" s="17">
        <v>0</v>
      </c>
      <c r="H2313" s="17">
        <v>0</v>
      </c>
      <c r="I2313" s="17">
        <v>0</v>
      </c>
      <c r="J2313" s="17">
        <v>0</v>
      </c>
      <c r="K2313" s="17">
        <v>0</v>
      </c>
      <c r="L2313" s="17">
        <v>0</v>
      </c>
      <c r="M2313" s="17">
        <v>0</v>
      </c>
      <c r="N2313" s="17">
        <v>0</v>
      </c>
      <c r="O2313" s="17">
        <v>0</v>
      </c>
      <c r="P2313" s="17">
        <v>0</v>
      </c>
      <c r="Q2313" s="17">
        <v>0</v>
      </c>
      <c r="R2313" s="17">
        <v>0</v>
      </c>
      <c r="S2313" s="17">
        <v>0</v>
      </c>
      <c r="T2313" s="17">
        <v>0</v>
      </c>
      <c r="U2313" s="17">
        <v>0</v>
      </c>
      <c r="V2313" s="17">
        <v>0</v>
      </c>
      <c r="W2313" s="17">
        <v>0</v>
      </c>
      <c r="X2313" s="17">
        <v>0</v>
      </c>
      <c r="Y2313" s="17">
        <v>0</v>
      </c>
      <c r="Z2313" s="17">
        <v>0</v>
      </c>
      <c r="AA2313" s="17">
        <v>0</v>
      </c>
      <c r="AB2313" s="17">
        <v>0</v>
      </c>
      <c r="AC2313" s="17">
        <v>0</v>
      </c>
      <c r="AD2313" s="17">
        <v>0</v>
      </c>
    </row>
    <row r="2314" spans="1:30" x14ac:dyDescent="0.25">
      <c r="A2314" t="s">
        <v>410</v>
      </c>
      <c r="B2314" t="s">
        <v>6634</v>
      </c>
      <c r="C2314" t="s">
        <v>610</v>
      </c>
      <c r="D2314" t="str">
        <f>A2314&amp;VLOOKUP("key_separator", Keys!$B:$C, 2, FALSE)&amp;B2314&amp;VLOOKUP("key_separator", Keys!$B:$C, 2, FALSE)&amp;C2314</f>
        <v>RI|geothermal|exports</v>
      </c>
      <c r="E2314" s="17">
        <v>0</v>
      </c>
      <c r="F2314" s="17">
        <v>0</v>
      </c>
      <c r="G2314" s="17">
        <v>0</v>
      </c>
      <c r="H2314" s="17">
        <v>0</v>
      </c>
      <c r="I2314" s="17">
        <v>0</v>
      </c>
      <c r="J2314" s="17">
        <v>0</v>
      </c>
      <c r="K2314" s="17">
        <v>0</v>
      </c>
      <c r="L2314" s="17">
        <v>0</v>
      </c>
      <c r="M2314" s="17">
        <v>0</v>
      </c>
      <c r="N2314" s="17">
        <v>0</v>
      </c>
      <c r="O2314" s="17">
        <v>0</v>
      </c>
      <c r="P2314" s="17">
        <v>0</v>
      </c>
      <c r="Q2314" s="17">
        <v>0</v>
      </c>
      <c r="R2314" s="17">
        <v>0</v>
      </c>
      <c r="S2314" s="17">
        <v>0</v>
      </c>
      <c r="T2314" s="17">
        <v>0</v>
      </c>
      <c r="U2314" s="17">
        <v>0</v>
      </c>
      <c r="V2314" s="17">
        <v>0</v>
      </c>
      <c r="W2314" s="17">
        <v>0</v>
      </c>
      <c r="X2314" s="17">
        <v>0</v>
      </c>
      <c r="Y2314" s="17">
        <v>0</v>
      </c>
      <c r="Z2314" s="17">
        <v>0</v>
      </c>
      <c r="AA2314" s="17">
        <v>0</v>
      </c>
      <c r="AB2314" s="17">
        <v>0</v>
      </c>
      <c r="AC2314" s="17">
        <v>0</v>
      </c>
      <c r="AD2314" s="17">
        <v>0</v>
      </c>
    </row>
    <row r="2315" spans="1:30" x14ac:dyDescent="0.25">
      <c r="A2315" t="s">
        <v>410</v>
      </c>
      <c r="B2315" t="s">
        <v>500</v>
      </c>
      <c r="C2315" t="s">
        <v>605</v>
      </c>
      <c r="D2315" t="str">
        <f>A2315&amp;VLOOKUP("key_separator", Keys!$B:$C, 2, FALSE)&amp;B2315&amp;VLOOKUP("key_separator", Keys!$B:$C, 2, FALSE)&amp;C2315</f>
        <v>RI|lignite|production</v>
      </c>
      <c r="E2315" s="17">
        <v>0</v>
      </c>
      <c r="F2315" s="17">
        <v>0</v>
      </c>
      <c r="G2315" s="17">
        <v>0</v>
      </c>
      <c r="H2315" s="17">
        <v>0</v>
      </c>
      <c r="I2315" s="17">
        <v>0</v>
      </c>
      <c r="J2315" s="17">
        <v>0</v>
      </c>
      <c r="K2315" s="17">
        <v>0</v>
      </c>
      <c r="L2315" s="17">
        <v>0</v>
      </c>
      <c r="M2315" s="17">
        <v>0</v>
      </c>
      <c r="N2315" s="17">
        <v>0</v>
      </c>
      <c r="O2315" s="17">
        <v>0</v>
      </c>
      <c r="P2315" s="17">
        <v>0</v>
      </c>
      <c r="Q2315" s="17">
        <v>0</v>
      </c>
      <c r="R2315" s="17">
        <v>0</v>
      </c>
      <c r="S2315" s="17">
        <v>0</v>
      </c>
      <c r="T2315" s="17">
        <v>0</v>
      </c>
      <c r="U2315" s="17">
        <v>0</v>
      </c>
      <c r="V2315" s="17">
        <v>0</v>
      </c>
      <c r="W2315" s="17">
        <v>0</v>
      </c>
      <c r="X2315" s="17">
        <v>0</v>
      </c>
      <c r="Y2315" s="17">
        <v>0</v>
      </c>
      <c r="Z2315" s="17">
        <v>0</v>
      </c>
      <c r="AA2315" s="17">
        <v>0</v>
      </c>
      <c r="AB2315" s="17">
        <v>0</v>
      </c>
      <c r="AC2315" s="17">
        <v>0</v>
      </c>
      <c r="AD2315" s="17">
        <v>0</v>
      </c>
    </row>
    <row r="2316" spans="1:30" x14ac:dyDescent="0.25">
      <c r="A2316" t="s">
        <v>410</v>
      </c>
      <c r="B2316" t="s">
        <v>500</v>
      </c>
      <c r="C2316" t="s">
        <v>608</v>
      </c>
      <c r="D2316" t="str">
        <f>A2316&amp;VLOOKUP("key_separator", Keys!$B:$C, 2, FALSE)&amp;B2316&amp;VLOOKUP("key_separator", Keys!$B:$C, 2, FALSE)&amp;C2316</f>
        <v>RI|lignite|imports</v>
      </c>
      <c r="E2316" s="17">
        <v>0</v>
      </c>
      <c r="F2316" s="17">
        <v>0</v>
      </c>
      <c r="G2316" s="17">
        <v>0</v>
      </c>
      <c r="H2316" s="17">
        <v>0</v>
      </c>
      <c r="I2316" s="17">
        <v>0</v>
      </c>
      <c r="J2316" s="17">
        <v>0</v>
      </c>
      <c r="K2316" s="17">
        <v>0</v>
      </c>
      <c r="L2316" s="17">
        <v>0</v>
      </c>
      <c r="M2316" s="17">
        <v>0</v>
      </c>
      <c r="N2316" s="17">
        <v>0</v>
      </c>
      <c r="O2316" s="17">
        <v>0</v>
      </c>
      <c r="P2316" s="17">
        <v>0</v>
      </c>
      <c r="Q2316" s="17">
        <v>0</v>
      </c>
      <c r="R2316" s="17">
        <v>0</v>
      </c>
      <c r="S2316" s="17">
        <v>0</v>
      </c>
      <c r="T2316" s="17">
        <v>0</v>
      </c>
      <c r="U2316" s="17">
        <v>0</v>
      </c>
      <c r="V2316" s="17">
        <v>0</v>
      </c>
      <c r="W2316" s="17">
        <v>0</v>
      </c>
      <c r="X2316" s="17">
        <v>0</v>
      </c>
      <c r="Y2316" s="17">
        <v>0</v>
      </c>
      <c r="Z2316" s="17">
        <v>0</v>
      </c>
      <c r="AA2316" s="17">
        <v>0</v>
      </c>
      <c r="AB2316" s="17">
        <v>0</v>
      </c>
      <c r="AC2316" s="17">
        <v>0</v>
      </c>
      <c r="AD2316" s="17">
        <v>0</v>
      </c>
    </row>
    <row r="2317" spans="1:30" x14ac:dyDescent="0.25">
      <c r="A2317" t="s">
        <v>410</v>
      </c>
      <c r="B2317" t="s">
        <v>500</v>
      </c>
      <c r="C2317" t="s">
        <v>610</v>
      </c>
      <c r="D2317" t="str">
        <f>A2317&amp;VLOOKUP("key_separator", Keys!$B:$C, 2, FALSE)&amp;B2317&amp;VLOOKUP("key_separator", Keys!$B:$C, 2, FALSE)&amp;C2317</f>
        <v>RI|lignite|exports</v>
      </c>
      <c r="E2317" s="17">
        <v>0</v>
      </c>
      <c r="F2317" s="17">
        <v>0</v>
      </c>
      <c r="G2317" s="17">
        <v>0</v>
      </c>
      <c r="H2317" s="17">
        <v>0</v>
      </c>
      <c r="I2317" s="17">
        <v>0</v>
      </c>
      <c r="J2317" s="17">
        <v>0</v>
      </c>
      <c r="K2317" s="17">
        <v>0</v>
      </c>
      <c r="L2317" s="17">
        <v>0</v>
      </c>
      <c r="M2317" s="17">
        <v>0</v>
      </c>
      <c r="N2317" s="17">
        <v>0</v>
      </c>
      <c r="O2317" s="17">
        <v>0</v>
      </c>
      <c r="P2317" s="17">
        <v>0</v>
      </c>
      <c r="Q2317" s="17">
        <v>0</v>
      </c>
      <c r="R2317" s="17">
        <v>0</v>
      </c>
      <c r="S2317" s="17">
        <v>0</v>
      </c>
      <c r="T2317" s="17">
        <v>0</v>
      </c>
      <c r="U2317" s="17">
        <v>0</v>
      </c>
      <c r="V2317" s="17">
        <v>0</v>
      </c>
      <c r="W2317" s="17">
        <v>0</v>
      </c>
      <c r="X2317" s="17">
        <v>0</v>
      </c>
      <c r="Y2317" s="17">
        <v>0</v>
      </c>
      <c r="Z2317" s="17">
        <v>0</v>
      </c>
      <c r="AA2317" s="17">
        <v>0</v>
      </c>
      <c r="AB2317" s="17">
        <v>0</v>
      </c>
      <c r="AC2317" s="17">
        <v>0</v>
      </c>
      <c r="AD2317" s="17">
        <v>0</v>
      </c>
    </row>
    <row r="2318" spans="1:30" x14ac:dyDescent="0.25">
      <c r="A2318" t="s">
        <v>410</v>
      </c>
      <c r="B2318" t="s">
        <v>539</v>
      </c>
      <c r="C2318" t="s">
        <v>605</v>
      </c>
      <c r="D2318" t="str">
        <f>A2318&amp;VLOOKUP("key_separator", Keys!$B:$C, 2, FALSE)&amp;B2318&amp;VLOOKUP("key_separator", Keys!$B:$C, 2, FALSE)&amp;C2318</f>
        <v>RI|crude oil|production</v>
      </c>
      <c r="E2318" s="17">
        <v>0</v>
      </c>
      <c r="F2318" s="17">
        <v>0</v>
      </c>
      <c r="G2318" s="17">
        <v>0</v>
      </c>
      <c r="H2318" s="17">
        <v>0</v>
      </c>
      <c r="I2318" s="17">
        <v>0</v>
      </c>
      <c r="J2318" s="17">
        <v>0</v>
      </c>
      <c r="K2318" s="17">
        <v>0</v>
      </c>
      <c r="L2318" s="17">
        <v>0</v>
      </c>
      <c r="M2318" s="17">
        <v>0</v>
      </c>
      <c r="N2318" s="17">
        <v>0</v>
      </c>
      <c r="O2318" s="17">
        <v>0</v>
      </c>
      <c r="P2318" s="17">
        <v>0</v>
      </c>
      <c r="Q2318" s="17">
        <v>0</v>
      </c>
      <c r="R2318" s="17">
        <v>0</v>
      </c>
      <c r="S2318" s="17">
        <v>0</v>
      </c>
      <c r="T2318" s="17">
        <v>0</v>
      </c>
      <c r="U2318" s="17">
        <v>0</v>
      </c>
      <c r="V2318" s="17">
        <v>0</v>
      </c>
      <c r="W2318" s="17">
        <v>0</v>
      </c>
      <c r="X2318" s="17">
        <v>0</v>
      </c>
      <c r="Y2318" s="17">
        <v>0</v>
      </c>
      <c r="Z2318" s="17">
        <v>0</v>
      </c>
      <c r="AA2318" s="17">
        <v>0</v>
      </c>
      <c r="AB2318" s="17">
        <v>0</v>
      </c>
      <c r="AC2318" s="17">
        <v>0</v>
      </c>
      <c r="AD2318" s="17">
        <v>0</v>
      </c>
    </row>
    <row r="2319" spans="1:30" x14ac:dyDescent="0.25">
      <c r="A2319" t="s">
        <v>410</v>
      </c>
      <c r="B2319" t="s">
        <v>539</v>
      </c>
      <c r="C2319" t="s">
        <v>608</v>
      </c>
      <c r="D2319" t="str">
        <f>A2319&amp;VLOOKUP("key_separator", Keys!$B:$C, 2, FALSE)&amp;B2319&amp;VLOOKUP("key_separator", Keys!$B:$C, 2, FALSE)&amp;C2319</f>
        <v>RI|crude oil|imports</v>
      </c>
      <c r="E2319" s="17">
        <v>142000000000</v>
      </c>
      <c r="F2319" s="17">
        <v>0</v>
      </c>
      <c r="G2319" s="17">
        <v>0</v>
      </c>
      <c r="H2319" s="17">
        <v>0</v>
      </c>
      <c r="I2319" s="17">
        <v>0</v>
      </c>
      <c r="J2319" s="17">
        <v>0</v>
      </c>
      <c r="K2319" s="17">
        <v>0</v>
      </c>
      <c r="L2319" s="17">
        <v>0</v>
      </c>
      <c r="M2319" s="17">
        <v>0</v>
      </c>
      <c r="N2319" s="17">
        <v>0</v>
      </c>
      <c r="O2319" s="17">
        <v>0</v>
      </c>
      <c r="P2319" s="17">
        <v>0</v>
      </c>
      <c r="Q2319" s="17">
        <v>0</v>
      </c>
      <c r="R2319" s="17">
        <v>0</v>
      </c>
      <c r="S2319" s="17">
        <v>0</v>
      </c>
      <c r="T2319" s="17">
        <v>0</v>
      </c>
      <c r="U2319" s="17">
        <v>0</v>
      </c>
      <c r="V2319" s="17">
        <v>0</v>
      </c>
      <c r="W2319" s="17">
        <v>0</v>
      </c>
      <c r="X2319" s="17">
        <v>0</v>
      </c>
      <c r="Y2319" s="17">
        <v>0</v>
      </c>
      <c r="Z2319" s="17">
        <v>0</v>
      </c>
      <c r="AA2319" s="17">
        <v>0</v>
      </c>
      <c r="AB2319" s="17">
        <v>0</v>
      </c>
      <c r="AC2319" s="17">
        <v>0</v>
      </c>
      <c r="AD2319" s="17">
        <v>0</v>
      </c>
    </row>
    <row r="2320" spans="1:30" x14ac:dyDescent="0.25">
      <c r="A2320" t="s">
        <v>410</v>
      </c>
      <c r="B2320" t="s">
        <v>539</v>
      </c>
      <c r="C2320" t="s">
        <v>610</v>
      </c>
      <c r="D2320" t="str">
        <f>A2320&amp;VLOOKUP("key_separator", Keys!$B:$C, 2, FALSE)&amp;B2320&amp;VLOOKUP("key_separator", Keys!$B:$C, 2, FALSE)&amp;C2320</f>
        <v>RI|crude oil|exports</v>
      </c>
      <c r="E2320" s="17">
        <v>0</v>
      </c>
      <c r="F2320" s="17">
        <v>0</v>
      </c>
      <c r="G2320" s="17">
        <v>0</v>
      </c>
      <c r="H2320" s="17">
        <v>0</v>
      </c>
      <c r="I2320" s="17">
        <v>0</v>
      </c>
      <c r="J2320" s="17">
        <v>0</v>
      </c>
      <c r="K2320" s="17">
        <v>0</v>
      </c>
      <c r="L2320" s="17">
        <v>0</v>
      </c>
      <c r="M2320" s="17">
        <v>0</v>
      </c>
      <c r="N2320" s="17">
        <v>0</v>
      </c>
      <c r="O2320" s="17">
        <v>0</v>
      </c>
      <c r="P2320" s="17">
        <v>0</v>
      </c>
      <c r="Q2320" s="17">
        <v>0</v>
      </c>
      <c r="R2320" s="17">
        <v>0</v>
      </c>
      <c r="S2320" s="17">
        <v>0</v>
      </c>
      <c r="T2320" s="17">
        <v>0</v>
      </c>
      <c r="U2320" s="17">
        <v>0</v>
      </c>
      <c r="V2320" s="17">
        <v>0</v>
      </c>
      <c r="W2320" s="17">
        <v>0</v>
      </c>
      <c r="X2320" s="17">
        <v>0</v>
      </c>
      <c r="Y2320" s="17">
        <v>0</v>
      </c>
      <c r="Z2320" s="17">
        <v>0</v>
      </c>
      <c r="AA2320" s="17">
        <v>0</v>
      </c>
      <c r="AB2320" s="17">
        <v>0</v>
      </c>
      <c r="AC2320" s="17">
        <v>0</v>
      </c>
      <c r="AD2320" s="17">
        <v>0</v>
      </c>
    </row>
    <row r="2321" spans="1:30" x14ac:dyDescent="0.25">
      <c r="A2321" t="s">
        <v>410</v>
      </c>
      <c r="B2321" t="s">
        <v>6635</v>
      </c>
      <c r="C2321" t="s">
        <v>605</v>
      </c>
      <c r="D2321" t="str">
        <f>A2321&amp;VLOOKUP("key_separator", Keys!$B:$C, 2, FALSE)&amp;B2321&amp;VLOOKUP("key_separator", Keys!$B:$C, 2, FALSE)&amp;C2321</f>
        <v>RI|heavy or residual fuel oil|production</v>
      </c>
      <c r="E2321" s="17">
        <v>0</v>
      </c>
      <c r="F2321" s="17">
        <v>0</v>
      </c>
      <c r="G2321" s="17">
        <v>0</v>
      </c>
      <c r="H2321" s="17">
        <v>0</v>
      </c>
      <c r="I2321" s="17">
        <v>0</v>
      </c>
      <c r="J2321" s="17">
        <v>0</v>
      </c>
      <c r="K2321" s="17">
        <v>0</v>
      </c>
      <c r="L2321" s="17">
        <v>0</v>
      </c>
      <c r="M2321" s="17">
        <v>0</v>
      </c>
      <c r="N2321" s="17">
        <v>0</v>
      </c>
      <c r="O2321" s="17">
        <v>0</v>
      </c>
      <c r="P2321" s="17">
        <v>0</v>
      </c>
      <c r="Q2321" s="17">
        <v>0</v>
      </c>
      <c r="R2321" s="17">
        <v>0</v>
      </c>
      <c r="S2321" s="17">
        <v>0</v>
      </c>
      <c r="T2321" s="17">
        <v>0</v>
      </c>
      <c r="U2321" s="17">
        <v>0</v>
      </c>
      <c r="V2321" s="17">
        <v>0</v>
      </c>
      <c r="W2321" s="17">
        <v>0</v>
      </c>
      <c r="X2321" s="17">
        <v>0</v>
      </c>
      <c r="Y2321" s="17">
        <v>0</v>
      </c>
      <c r="Z2321" s="17">
        <v>0</v>
      </c>
      <c r="AA2321" s="17">
        <v>0</v>
      </c>
      <c r="AB2321" s="17">
        <v>0</v>
      </c>
      <c r="AC2321" s="17">
        <v>0</v>
      </c>
      <c r="AD2321" s="17">
        <v>0</v>
      </c>
    </row>
    <row r="2322" spans="1:30" x14ac:dyDescent="0.25">
      <c r="A2322" t="s">
        <v>410</v>
      </c>
      <c r="B2322" t="s">
        <v>6635</v>
      </c>
      <c r="C2322" t="s">
        <v>608</v>
      </c>
      <c r="D2322" t="str">
        <f>A2322&amp;VLOOKUP("key_separator", Keys!$B:$C, 2, FALSE)&amp;B2322&amp;VLOOKUP("key_separator", Keys!$B:$C, 2, FALSE)&amp;C2322</f>
        <v>RI|heavy or residual fuel oil|imports</v>
      </c>
      <c r="E2322" s="17">
        <v>5274100000000</v>
      </c>
      <c r="F2322" s="17">
        <v>5385360000000</v>
      </c>
      <c r="G2322" s="17">
        <v>5439410000000</v>
      </c>
      <c r="H2322" s="17">
        <v>5492110000000</v>
      </c>
      <c r="I2322" s="17">
        <v>5591860000000</v>
      </c>
      <c r="J2322" s="17">
        <v>5692670000000</v>
      </c>
      <c r="K2322" s="17">
        <v>5783130000000</v>
      </c>
      <c r="L2322" s="17">
        <v>5871490000000</v>
      </c>
      <c r="M2322" s="17">
        <v>5944410000000</v>
      </c>
      <c r="N2322" s="17">
        <v>5991760000000</v>
      </c>
      <c r="O2322" s="17">
        <v>6050900000000</v>
      </c>
      <c r="P2322" s="17">
        <v>6097790000000</v>
      </c>
      <c r="Q2322" s="17">
        <v>6132700000000</v>
      </c>
      <c r="R2322" s="17">
        <v>6155810000000</v>
      </c>
      <c r="S2322" s="17">
        <v>6170900000000</v>
      </c>
      <c r="T2322" s="17">
        <v>6172640000000</v>
      </c>
      <c r="U2322" s="17">
        <v>6167640000000</v>
      </c>
      <c r="V2322" s="17">
        <v>6183750000000</v>
      </c>
      <c r="W2322" s="17">
        <v>6190600000000</v>
      </c>
      <c r="X2322" s="17">
        <v>6202300000000</v>
      </c>
      <c r="Y2322" s="17">
        <v>6239690000000</v>
      </c>
      <c r="Z2322" s="17">
        <v>6279660000000</v>
      </c>
      <c r="AA2322" s="17">
        <v>6314500000000</v>
      </c>
      <c r="AB2322" s="17">
        <v>6350320000000</v>
      </c>
      <c r="AC2322" s="17">
        <v>6393040000000</v>
      </c>
      <c r="AD2322" s="17">
        <v>6444570000000</v>
      </c>
    </row>
    <row r="2323" spans="1:30" x14ac:dyDescent="0.25">
      <c r="A2323" t="s">
        <v>410</v>
      </c>
      <c r="B2323" t="s">
        <v>6635</v>
      </c>
      <c r="C2323" t="s">
        <v>610</v>
      </c>
      <c r="D2323" t="str">
        <f>A2323&amp;VLOOKUP("key_separator", Keys!$B:$C, 2, FALSE)&amp;B2323&amp;VLOOKUP("key_separator", Keys!$B:$C, 2, FALSE)&amp;C2323</f>
        <v>RI|heavy or residual fuel oil|exports</v>
      </c>
      <c r="E2323" s="17">
        <v>0</v>
      </c>
      <c r="F2323" s="17">
        <v>0</v>
      </c>
      <c r="G2323" s="17">
        <v>0</v>
      </c>
      <c r="H2323" s="17">
        <v>0</v>
      </c>
      <c r="I2323" s="17">
        <v>0</v>
      </c>
      <c r="J2323" s="17">
        <v>0</v>
      </c>
      <c r="K2323" s="17">
        <v>0</v>
      </c>
      <c r="L2323" s="17">
        <v>0</v>
      </c>
      <c r="M2323" s="17">
        <v>0</v>
      </c>
      <c r="N2323" s="17">
        <v>0</v>
      </c>
      <c r="O2323" s="17">
        <v>0</v>
      </c>
      <c r="P2323" s="17">
        <v>0</v>
      </c>
      <c r="Q2323" s="17">
        <v>0</v>
      </c>
      <c r="R2323" s="17">
        <v>0</v>
      </c>
      <c r="S2323" s="17">
        <v>0</v>
      </c>
      <c r="T2323" s="17">
        <v>0</v>
      </c>
      <c r="U2323" s="17">
        <v>0</v>
      </c>
      <c r="V2323" s="17">
        <v>0</v>
      </c>
      <c r="W2323" s="17">
        <v>0</v>
      </c>
      <c r="X2323" s="17">
        <v>0</v>
      </c>
      <c r="Y2323" s="17">
        <v>0</v>
      </c>
      <c r="Z2323" s="17">
        <v>0</v>
      </c>
      <c r="AA2323" s="17">
        <v>0</v>
      </c>
      <c r="AB2323" s="17">
        <v>0</v>
      </c>
      <c r="AC2323" s="17">
        <v>0</v>
      </c>
      <c r="AD2323" s="17">
        <v>0</v>
      </c>
    </row>
    <row r="2324" spans="1:30" x14ac:dyDescent="0.25">
      <c r="A2324" t="s">
        <v>410</v>
      </c>
      <c r="B2324" t="s">
        <v>6622</v>
      </c>
      <c r="C2324" t="s">
        <v>605</v>
      </c>
      <c r="D2324" t="str">
        <f>A2324&amp;VLOOKUP("key_separator", Keys!$B:$C, 2, FALSE)&amp;B2324&amp;VLOOKUP("key_separator", Keys!$B:$C, 2, FALSE)&amp;C2324</f>
        <v>RI|LPG propane or butane|production</v>
      </c>
      <c r="E2324" s="17">
        <v>0</v>
      </c>
      <c r="F2324" s="17">
        <v>0</v>
      </c>
      <c r="G2324" s="17">
        <v>0</v>
      </c>
      <c r="H2324" s="17">
        <v>0</v>
      </c>
      <c r="I2324" s="17">
        <v>0</v>
      </c>
      <c r="J2324" s="17">
        <v>0</v>
      </c>
      <c r="K2324" s="17">
        <v>0</v>
      </c>
      <c r="L2324" s="17">
        <v>0</v>
      </c>
      <c r="M2324" s="17">
        <v>0</v>
      </c>
      <c r="N2324" s="17">
        <v>0</v>
      </c>
      <c r="O2324" s="17">
        <v>0</v>
      </c>
      <c r="P2324" s="17">
        <v>0</v>
      </c>
      <c r="Q2324" s="17">
        <v>0</v>
      </c>
      <c r="R2324" s="17">
        <v>0</v>
      </c>
      <c r="S2324" s="17">
        <v>0</v>
      </c>
      <c r="T2324" s="17">
        <v>0</v>
      </c>
      <c r="U2324" s="17">
        <v>0</v>
      </c>
      <c r="V2324" s="17">
        <v>0</v>
      </c>
      <c r="W2324" s="17">
        <v>0</v>
      </c>
      <c r="X2324" s="17">
        <v>0</v>
      </c>
      <c r="Y2324" s="17">
        <v>0</v>
      </c>
      <c r="Z2324" s="17">
        <v>0</v>
      </c>
      <c r="AA2324" s="17">
        <v>0</v>
      </c>
      <c r="AB2324" s="17">
        <v>0</v>
      </c>
      <c r="AC2324" s="17">
        <v>0</v>
      </c>
      <c r="AD2324" s="17">
        <v>0</v>
      </c>
    </row>
    <row r="2325" spans="1:30" x14ac:dyDescent="0.25">
      <c r="A2325" t="s">
        <v>410</v>
      </c>
      <c r="B2325" t="s">
        <v>6622</v>
      </c>
      <c r="C2325" t="s">
        <v>608</v>
      </c>
      <c r="D2325" t="str">
        <f>A2325&amp;VLOOKUP("key_separator", Keys!$B:$C, 2, FALSE)&amp;B2325&amp;VLOOKUP("key_separator", Keys!$B:$C, 2, FALSE)&amp;C2325</f>
        <v>RI|LPG propane or butane|imports</v>
      </c>
      <c r="E2325" s="17">
        <v>2501960000000</v>
      </c>
      <c r="F2325" s="17">
        <v>2501790000000</v>
      </c>
      <c r="G2325" s="17">
        <v>2536530000000</v>
      </c>
      <c r="H2325" s="17">
        <v>2554710000000</v>
      </c>
      <c r="I2325" s="17">
        <v>2554770000000</v>
      </c>
      <c r="J2325" s="17">
        <v>2554010000000</v>
      </c>
      <c r="K2325" s="17">
        <v>2548690000000</v>
      </c>
      <c r="L2325" s="17">
        <v>2545640000000</v>
      </c>
      <c r="M2325" s="17">
        <v>2541240000000</v>
      </c>
      <c r="N2325" s="17">
        <v>2540000000000</v>
      </c>
      <c r="O2325" s="17">
        <v>2542350000000</v>
      </c>
      <c r="P2325" s="17">
        <v>2545710000000</v>
      </c>
      <c r="Q2325" s="17">
        <v>2550410000000</v>
      </c>
      <c r="R2325" s="17">
        <v>2554680000000</v>
      </c>
      <c r="S2325" s="17">
        <v>2559650000000</v>
      </c>
      <c r="T2325" s="17">
        <v>2563820000000</v>
      </c>
      <c r="U2325" s="17">
        <v>2567280000000</v>
      </c>
      <c r="V2325" s="17">
        <v>2572740000000</v>
      </c>
      <c r="W2325" s="17">
        <v>2578530000000</v>
      </c>
      <c r="X2325" s="17">
        <v>2585200000000</v>
      </c>
      <c r="Y2325" s="17">
        <v>2592940000000</v>
      </c>
      <c r="Z2325" s="17">
        <v>2600320000000</v>
      </c>
      <c r="AA2325" s="17">
        <v>2607380000000</v>
      </c>
      <c r="AB2325" s="17">
        <v>2613610000000</v>
      </c>
      <c r="AC2325" s="17">
        <v>2618760000000</v>
      </c>
      <c r="AD2325" s="17">
        <v>2625560000000</v>
      </c>
    </row>
    <row r="2326" spans="1:30" x14ac:dyDescent="0.25">
      <c r="A2326" t="s">
        <v>410</v>
      </c>
      <c r="B2326" t="s">
        <v>6622</v>
      </c>
      <c r="C2326" t="s">
        <v>610</v>
      </c>
      <c r="D2326" t="str">
        <f>A2326&amp;VLOOKUP("key_separator", Keys!$B:$C, 2, FALSE)&amp;B2326&amp;VLOOKUP("key_separator", Keys!$B:$C, 2, FALSE)&amp;C2326</f>
        <v>RI|LPG propane or butane|exports</v>
      </c>
      <c r="E2326" s="17">
        <v>0</v>
      </c>
      <c r="F2326" s="17">
        <v>0</v>
      </c>
      <c r="G2326" s="17">
        <v>0</v>
      </c>
      <c r="H2326" s="17">
        <v>0</v>
      </c>
      <c r="I2326" s="17">
        <v>0</v>
      </c>
      <c r="J2326" s="17">
        <v>0</v>
      </c>
      <c r="K2326" s="17">
        <v>0</v>
      </c>
      <c r="L2326" s="17">
        <v>0</v>
      </c>
      <c r="M2326" s="17">
        <v>0</v>
      </c>
      <c r="N2326" s="17">
        <v>0</v>
      </c>
      <c r="O2326" s="17">
        <v>0</v>
      </c>
      <c r="P2326" s="17">
        <v>0</v>
      </c>
      <c r="Q2326" s="17">
        <v>0</v>
      </c>
      <c r="R2326" s="17">
        <v>0</v>
      </c>
      <c r="S2326" s="17">
        <v>0</v>
      </c>
      <c r="T2326" s="17">
        <v>0</v>
      </c>
      <c r="U2326" s="17">
        <v>0</v>
      </c>
      <c r="V2326" s="17">
        <v>0</v>
      </c>
      <c r="W2326" s="17">
        <v>0</v>
      </c>
      <c r="X2326" s="17">
        <v>0</v>
      </c>
      <c r="Y2326" s="17">
        <v>0</v>
      </c>
      <c r="Z2326" s="17">
        <v>0</v>
      </c>
      <c r="AA2326" s="17">
        <v>0</v>
      </c>
      <c r="AB2326" s="17">
        <v>0</v>
      </c>
      <c r="AC2326" s="17">
        <v>0</v>
      </c>
      <c r="AD2326" s="17">
        <v>0</v>
      </c>
    </row>
    <row r="2327" spans="1:30" x14ac:dyDescent="0.25">
      <c r="A2327" t="s">
        <v>410</v>
      </c>
      <c r="B2327" t="s">
        <v>6623</v>
      </c>
      <c r="C2327" t="s">
        <v>605</v>
      </c>
      <c r="D2327" t="str">
        <f>A2327&amp;VLOOKUP("key_separator", Keys!$B:$C, 2, FALSE)&amp;B2327&amp;VLOOKUP("key_separator", Keys!$B:$C, 2, FALSE)&amp;C2327</f>
        <v>RI|municipal solid waste|production</v>
      </c>
      <c r="E2327" s="17">
        <v>0</v>
      </c>
      <c r="F2327" s="17">
        <v>0</v>
      </c>
      <c r="G2327" s="17">
        <v>0</v>
      </c>
      <c r="H2327" s="17">
        <v>0</v>
      </c>
      <c r="I2327" s="17">
        <v>0</v>
      </c>
      <c r="J2327" s="17">
        <v>0</v>
      </c>
      <c r="K2327" s="17">
        <v>0</v>
      </c>
      <c r="L2327" s="17">
        <v>0</v>
      </c>
      <c r="M2327" s="17">
        <v>0</v>
      </c>
      <c r="N2327" s="17">
        <v>0</v>
      </c>
      <c r="O2327" s="17">
        <v>0</v>
      </c>
      <c r="P2327" s="17">
        <v>0</v>
      </c>
      <c r="Q2327" s="17">
        <v>0</v>
      </c>
      <c r="R2327" s="17">
        <v>0</v>
      </c>
      <c r="S2327" s="17">
        <v>0</v>
      </c>
      <c r="T2327" s="17">
        <v>0</v>
      </c>
      <c r="U2327" s="17">
        <v>0</v>
      </c>
      <c r="V2327" s="17">
        <v>0</v>
      </c>
      <c r="W2327" s="17">
        <v>0</v>
      </c>
      <c r="X2327" s="17">
        <v>0</v>
      </c>
      <c r="Y2327" s="17">
        <v>0</v>
      </c>
      <c r="Z2327" s="17">
        <v>0</v>
      </c>
      <c r="AA2327" s="17">
        <v>0</v>
      </c>
      <c r="AB2327" s="17">
        <v>0</v>
      </c>
      <c r="AC2327" s="17">
        <v>0</v>
      </c>
      <c r="AD2327" s="17">
        <v>0</v>
      </c>
    </row>
    <row r="2328" spans="1:30" x14ac:dyDescent="0.25">
      <c r="A2328" t="s">
        <v>410</v>
      </c>
      <c r="B2328" t="s">
        <v>6623</v>
      </c>
      <c r="C2328" t="s">
        <v>608</v>
      </c>
      <c r="D2328" t="str">
        <f>A2328&amp;VLOOKUP("key_separator", Keys!$B:$C, 2, FALSE)&amp;B2328&amp;VLOOKUP("key_separator", Keys!$B:$C, 2, FALSE)&amp;C2328</f>
        <v>RI|municipal solid waste|imports</v>
      </c>
      <c r="E2328" s="17">
        <v>0</v>
      </c>
      <c r="F2328" s="17">
        <v>0</v>
      </c>
      <c r="G2328" s="17">
        <v>0</v>
      </c>
      <c r="H2328" s="17">
        <v>0</v>
      </c>
      <c r="I2328" s="17">
        <v>0</v>
      </c>
      <c r="J2328" s="17">
        <v>0</v>
      </c>
      <c r="K2328" s="17">
        <v>0</v>
      </c>
      <c r="L2328" s="17">
        <v>0</v>
      </c>
      <c r="M2328" s="17">
        <v>0</v>
      </c>
      <c r="N2328" s="17">
        <v>0</v>
      </c>
      <c r="O2328" s="17">
        <v>0</v>
      </c>
      <c r="P2328" s="17">
        <v>0</v>
      </c>
      <c r="Q2328" s="17">
        <v>0</v>
      </c>
      <c r="R2328" s="17">
        <v>0</v>
      </c>
      <c r="S2328" s="17">
        <v>0</v>
      </c>
      <c r="T2328" s="17">
        <v>0</v>
      </c>
      <c r="U2328" s="17">
        <v>0</v>
      </c>
      <c r="V2328" s="17">
        <v>0</v>
      </c>
      <c r="W2328" s="17">
        <v>0</v>
      </c>
      <c r="X2328" s="17">
        <v>0</v>
      </c>
      <c r="Y2328" s="17">
        <v>0</v>
      </c>
      <c r="Z2328" s="17">
        <v>0</v>
      </c>
      <c r="AA2328" s="17">
        <v>0</v>
      </c>
      <c r="AB2328" s="17">
        <v>0</v>
      </c>
      <c r="AC2328" s="17">
        <v>0</v>
      </c>
      <c r="AD2328" s="17">
        <v>0</v>
      </c>
    </row>
    <row r="2329" spans="1:30" x14ac:dyDescent="0.25">
      <c r="A2329" t="s">
        <v>410</v>
      </c>
      <c r="B2329" t="s">
        <v>6623</v>
      </c>
      <c r="C2329" t="s">
        <v>610</v>
      </c>
      <c r="D2329" t="str">
        <f>A2329&amp;VLOOKUP("key_separator", Keys!$B:$C, 2, FALSE)&amp;B2329&amp;VLOOKUP("key_separator", Keys!$B:$C, 2, FALSE)&amp;C2329</f>
        <v>RI|municipal solid waste|exports</v>
      </c>
      <c r="E2329" s="17">
        <v>0</v>
      </c>
      <c r="F2329" s="17">
        <v>0</v>
      </c>
      <c r="G2329" s="17">
        <v>0</v>
      </c>
      <c r="H2329" s="17">
        <v>0</v>
      </c>
      <c r="I2329" s="17">
        <v>0</v>
      </c>
      <c r="J2329" s="17">
        <v>0</v>
      </c>
      <c r="K2329" s="17">
        <v>0</v>
      </c>
      <c r="L2329" s="17">
        <v>0</v>
      </c>
      <c r="M2329" s="17">
        <v>0</v>
      </c>
      <c r="N2329" s="17">
        <v>0</v>
      </c>
      <c r="O2329" s="17">
        <v>0</v>
      </c>
      <c r="P2329" s="17">
        <v>0</v>
      </c>
      <c r="Q2329" s="17">
        <v>0</v>
      </c>
      <c r="R2329" s="17">
        <v>0</v>
      </c>
      <c r="S2329" s="17">
        <v>0</v>
      </c>
      <c r="T2329" s="17">
        <v>0</v>
      </c>
      <c r="U2329" s="17">
        <v>0</v>
      </c>
      <c r="V2329" s="17">
        <v>0</v>
      </c>
      <c r="W2329" s="17">
        <v>0</v>
      </c>
      <c r="X2329" s="17">
        <v>0</v>
      </c>
      <c r="Y2329" s="17">
        <v>0</v>
      </c>
      <c r="Z2329" s="17">
        <v>0</v>
      </c>
      <c r="AA2329" s="17">
        <v>0</v>
      </c>
      <c r="AB2329" s="17">
        <v>0</v>
      </c>
      <c r="AC2329" s="17">
        <v>0</v>
      </c>
      <c r="AD2329" s="17">
        <v>0</v>
      </c>
    </row>
    <row r="2330" spans="1:30" x14ac:dyDescent="0.25">
      <c r="A2330" t="s">
        <v>410</v>
      </c>
      <c r="B2330" t="s">
        <v>629</v>
      </c>
      <c r="C2330" t="s">
        <v>605</v>
      </c>
      <c r="D2330" t="str">
        <f>A2330&amp;VLOOKUP("key_separator", Keys!$B:$C, 2, FALSE)&amp;B2330&amp;VLOOKUP("key_separator", Keys!$B:$C, 2, FALSE)&amp;C2330</f>
        <v>RI|hydrogen|production</v>
      </c>
      <c r="E2330" s="17">
        <v>0</v>
      </c>
      <c r="F2330" s="17">
        <v>0</v>
      </c>
      <c r="G2330" s="17">
        <v>0</v>
      </c>
      <c r="H2330" s="17">
        <v>0</v>
      </c>
      <c r="I2330" s="17">
        <v>0</v>
      </c>
      <c r="J2330" s="17">
        <v>0</v>
      </c>
      <c r="K2330" s="17">
        <v>0</v>
      </c>
      <c r="L2330" s="17">
        <v>0</v>
      </c>
      <c r="M2330" s="17">
        <v>0</v>
      </c>
      <c r="N2330" s="17">
        <v>0</v>
      </c>
      <c r="O2330" s="17">
        <v>0</v>
      </c>
      <c r="P2330" s="17">
        <v>0</v>
      </c>
      <c r="Q2330" s="17">
        <v>0</v>
      </c>
      <c r="R2330" s="17">
        <v>0</v>
      </c>
      <c r="S2330" s="17">
        <v>0</v>
      </c>
      <c r="T2330" s="17">
        <v>0</v>
      </c>
      <c r="U2330" s="17">
        <v>0</v>
      </c>
      <c r="V2330" s="17">
        <v>0</v>
      </c>
      <c r="W2330" s="17">
        <v>0</v>
      </c>
      <c r="X2330" s="17">
        <v>0</v>
      </c>
      <c r="Y2330" s="17">
        <v>0</v>
      </c>
      <c r="Z2330" s="17">
        <v>0</v>
      </c>
      <c r="AA2330" s="17">
        <v>0</v>
      </c>
      <c r="AB2330" s="17">
        <v>0</v>
      </c>
      <c r="AC2330" s="17">
        <v>0</v>
      </c>
      <c r="AD2330" s="17">
        <v>0</v>
      </c>
    </row>
    <row r="2331" spans="1:30" x14ac:dyDescent="0.25">
      <c r="A2331" t="s">
        <v>410</v>
      </c>
      <c r="B2331" t="s">
        <v>629</v>
      </c>
      <c r="C2331" t="s">
        <v>608</v>
      </c>
      <c r="D2331" t="str">
        <f>A2331&amp;VLOOKUP("key_separator", Keys!$B:$C, 2, FALSE)&amp;B2331&amp;VLOOKUP("key_separator", Keys!$B:$C, 2, FALSE)&amp;C2331</f>
        <v>RI|hydrogen|imports</v>
      </c>
      <c r="E2331" s="17">
        <v>0</v>
      </c>
      <c r="F2331" s="17">
        <v>0</v>
      </c>
      <c r="G2331" s="17">
        <v>0</v>
      </c>
      <c r="H2331" s="17">
        <v>0</v>
      </c>
      <c r="I2331" s="17">
        <v>0</v>
      </c>
      <c r="J2331" s="17">
        <v>338318000</v>
      </c>
      <c r="K2331" s="17">
        <v>1014510000</v>
      </c>
      <c r="L2331" s="17">
        <v>1693880000</v>
      </c>
      <c r="M2331" s="17">
        <v>2709570000</v>
      </c>
      <c r="N2331" s="17">
        <v>3733140000</v>
      </c>
      <c r="O2331" s="17">
        <v>5098770000</v>
      </c>
      <c r="P2331" s="17">
        <v>6470040000</v>
      </c>
      <c r="Q2331" s="17">
        <v>8191440000</v>
      </c>
      <c r="R2331" s="17">
        <v>9928340000</v>
      </c>
      <c r="S2331" s="17">
        <v>11676800000</v>
      </c>
      <c r="T2331" s="17">
        <v>13432400000</v>
      </c>
      <c r="U2331" s="17">
        <v>15153800000</v>
      </c>
      <c r="V2331" s="17">
        <v>17183700000</v>
      </c>
      <c r="W2331" s="17">
        <v>19146200000</v>
      </c>
      <c r="X2331" s="17">
        <v>21387500000</v>
      </c>
      <c r="Y2331" s="17">
        <v>23260200000</v>
      </c>
      <c r="Z2331" s="17">
        <v>24770400000</v>
      </c>
      <c r="AA2331" s="17">
        <v>26585400000</v>
      </c>
      <c r="AB2331" s="17">
        <v>27994000000</v>
      </c>
      <c r="AC2331" s="17">
        <v>29699700000</v>
      </c>
      <c r="AD2331" s="17">
        <v>31019900000</v>
      </c>
    </row>
    <row r="2332" spans="1:30" x14ac:dyDescent="0.25">
      <c r="A2332" t="s">
        <v>410</v>
      </c>
      <c r="B2332" t="s">
        <v>629</v>
      </c>
      <c r="C2332" t="s">
        <v>610</v>
      </c>
      <c r="D2332" t="str">
        <f>A2332&amp;VLOOKUP("key_separator", Keys!$B:$C, 2, FALSE)&amp;B2332&amp;VLOOKUP("key_separator", Keys!$B:$C, 2, FALSE)&amp;C2332</f>
        <v>RI|hydrogen|exports</v>
      </c>
      <c r="E2332" s="17">
        <v>0</v>
      </c>
      <c r="F2332" s="17">
        <v>0</v>
      </c>
      <c r="G2332" s="17">
        <v>0</v>
      </c>
      <c r="H2332" s="17">
        <v>0</v>
      </c>
      <c r="I2332" s="17">
        <v>0</v>
      </c>
      <c r="J2332" s="17">
        <v>0</v>
      </c>
      <c r="K2332" s="17">
        <v>0</v>
      </c>
      <c r="L2332" s="17">
        <v>0</v>
      </c>
      <c r="M2332" s="17">
        <v>0</v>
      </c>
      <c r="N2332" s="17">
        <v>0</v>
      </c>
      <c r="O2332" s="17">
        <v>0</v>
      </c>
      <c r="P2332" s="17">
        <v>0</v>
      </c>
      <c r="Q2332" s="17">
        <v>0</v>
      </c>
      <c r="R2332" s="17">
        <v>0</v>
      </c>
      <c r="S2332" s="17">
        <v>0</v>
      </c>
      <c r="T2332" s="17">
        <v>0</v>
      </c>
      <c r="U2332" s="17">
        <v>0</v>
      </c>
      <c r="V2332" s="17">
        <v>0</v>
      </c>
      <c r="W2332" s="17">
        <v>0</v>
      </c>
      <c r="X2332" s="17">
        <v>0</v>
      </c>
      <c r="Y2332" s="17">
        <v>0</v>
      </c>
      <c r="Z2332" s="17">
        <v>0</v>
      </c>
      <c r="AA2332" s="17">
        <v>0</v>
      </c>
      <c r="AB2332" s="17">
        <v>0</v>
      </c>
      <c r="AC2332" s="17">
        <v>0</v>
      </c>
      <c r="AD2332" s="17">
        <v>0</v>
      </c>
    </row>
    <row r="2333" spans="1:30" x14ac:dyDescent="0.25">
      <c r="A2333" t="s">
        <v>413</v>
      </c>
      <c r="B2333" t="s">
        <v>6629</v>
      </c>
      <c r="C2333" t="s">
        <v>605</v>
      </c>
      <c r="D2333" t="str">
        <f>A2333&amp;VLOOKUP("key_separator", Keys!$B:$C, 2, FALSE)&amp;B2333&amp;VLOOKUP("key_separator", Keys!$B:$C, 2, FALSE)&amp;C2333</f>
        <v>SC|electricity|production</v>
      </c>
      <c r="E2333" s="17">
        <v>0</v>
      </c>
      <c r="F2333" s="17">
        <v>0</v>
      </c>
      <c r="G2333" s="17">
        <v>0</v>
      </c>
      <c r="H2333" s="17">
        <v>0</v>
      </c>
      <c r="I2333" s="17">
        <v>0</v>
      </c>
      <c r="J2333" s="17">
        <v>0</v>
      </c>
      <c r="K2333" s="17">
        <v>0</v>
      </c>
      <c r="L2333" s="17">
        <v>0</v>
      </c>
      <c r="M2333" s="17">
        <v>0</v>
      </c>
      <c r="N2333" s="17">
        <v>0</v>
      </c>
      <c r="O2333" s="17">
        <v>0</v>
      </c>
      <c r="P2333" s="17">
        <v>0</v>
      </c>
      <c r="Q2333" s="17">
        <v>0</v>
      </c>
      <c r="R2333" s="17">
        <v>0</v>
      </c>
      <c r="S2333" s="17">
        <v>0</v>
      </c>
      <c r="T2333" s="17">
        <v>0</v>
      </c>
      <c r="U2333" s="17">
        <v>0</v>
      </c>
      <c r="V2333" s="17">
        <v>0</v>
      </c>
      <c r="W2333" s="17">
        <v>0</v>
      </c>
      <c r="X2333" s="17">
        <v>0</v>
      </c>
      <c r="Y2333" s="17">
        <v>0</v>
      </c>
      <c r="Z2333" s="17">
        <v>0</v>
      </c>
      <c r="AA2333" s="17">
        <v>0</v>
      </c>
      <c r="AB2333" s="17">
        <v>0</v>
      </c>
      <c r="AC2333" s="17">
        <v>0</v>
      </c>
      <c r="AD2333" s="17">
        <v>0</v>
      </c>
    </row>
    <row r="2334" spans="1:30" x14ac:dyDescent="0.25">
      <c r="A2334" t="s">
        <v>413</v>
      </c>
      <c r="B2334" t="s">
        <v>6629</v>
      </c>
      <c r="C2334" t="s">
        <v>608</v>
      </c>
      <c r="D2334" t="str">
        <f>A2334&amp;VLOOKUP("key_separator", Keys!$B:$C, 2, FALSE)&amp;B2334&amp;VLOOKUP("key_separator", Keys!$B:$C, 2, FALSE)&amp;C2334</f>
        <v>SC|electricity|imports</v>
      </c>
      <c r="E2334" s="17">
        <v>0</v>
      </c>
      <c r="F2334" s="17">
        <v>0</v>
      </c>
      <c r="G2334" s="17">
        <v>0</v>
      </c>
      <c r="H2334" s="17">
        <v>0</v>
      </c>
      <c r="I2334" s="17">
        <v>0</v>
      </c>
      <c r="J2334" s="17">
        <v>0</v>
      </c>
      <c r="K2334" s="17">
        <v>0</v>
      </c>
      <c r="L2334" s="17">
        <v>0</v>
      </c>
      <c r="M2334" s="17">
        <v>0</v>
      </c>
      <c r="N2334" s="17">
        <v>0</v>
      </c>
      <c r="O2334" s="17">
        <v>0</v>
      </c>
      <c r="P2334" s="17">
        <v>0</v>
      </c>
      <c r="Q2334" s="17">
        <v>0</v>
      </c>
      <c r="R2334" s="17">
        <v>0</v>
      </c>
      <c r="S2334" s="17">
        <v>0</v>
      </c>
      <c r="T2334" s="17">
        <v>0</v>
      </c>
      <c r="U2334" s="17">
        <v>0</v>
      </c>
      <c r="V2334" s="17">
        <v>0</v>
      </c>
      <c r="W2334" s="17">
        <v>0</v>
      </c>
      <c r="X2334" s="17">
        <v>0</v>
      </c>
      <c r="Y2334" s="17">
        <v>0</v>
      </c>
      <c r="Z2334" s="17">
        <v>0</v>
      </c>
      <c r="AA2334" s="17">
        <v>0</v>
      </c>
      <c r="AB2334" s="17">
        <v>0</v>
      </c>
      <c r="AC2334" s="17">
        <v>0</v>
      </c>
      <c r="AD2334" s="17">
        <v>0</v>
      </c>
    </row>
    <row r="2335" spans="1:30" x14ac:dyDescent="0.25">
      <c r="A2335" t="s">
        <v>413</v>
      </c>
      <c r="B2335" t="s">
        <v>6629</v>
      </c>
      <c r="C2335" t="s">
        <v>610</v>
      </c>
      <c r="D2335" t="str">
        <f>A2335&amp;VLOOKUP("key_separator", Keys!$B:$C, 2, FALSE)&amp;B2335&amp;VLOOKUP("key_separator", Keys!$B:$C, 2, FALSE)&amp;C2335</f>
        <v>SC|electricity|exports</v>
      </c>
      <c r="E2335" s="17">
        <v>0</v>
      </c>
      <c r="F2335" s="17">
        <v>0</v>
      </c>
      <c r="G2335" s="17">
        <v>0</v>
      </c>
      <c r="H2335" s="17">
        <v>0</v>
      </c>
      <c r="I2335" s="17">
        <v>0</v>
      </c>
      <c r="J2335" s="17">
        <v>0</v>
      </c>
      <c r="K2335" s="17">
        <v>0</v>
      </c>
      <c r="L2335" s="17">
        <v>0</v>
      </c>
      <c r="M2335" s="17">
        <v>0</v>
      </c>
      <c r="N2335" s="17">
        <v>0</v>
      </c>
      <c r="O2335" s="17">
        <v>0</v>
      </c>
      <c r="P2335" s="17">
        <v>0</v>
      </c>
      <c r="Q2335" s="17">
        <v>0</v>
      </c>
      <c r="R2335" s="17">
        <v>0</v>
      </c>
      <c r="S2335" s="17">
        <v>0</v>
      </c>
      <c r="T2335" s="17">
        <v>0</v>
      </c>
      <c r="U2335" s="17">
        <v>0</v>
      </c>
      <c r="V2335" s="17">
        <v>0</v>
      </c>
      <c r="W2335" s="17">
        <v>0</v>
      </c>
      <c r="X2335" s="17">
        <v>0</v>
      </c>
      <c r="Y2335" s="17">
        <v>0</v>
      </c>
      <c r="Z2335" s="17">
        <v>0</v>
      </c>
      <c r="AA2335" s="17">
        <v>0</v>
      </c>
      <c r="AB2335" s="17">
        <v>0</v>
      </c>
      <c r="AC2335" s="17">
        <v>0</v>
      </c>
      <c r="AD2335" s="17">
        <v>0</v>
      </c>
    </row>
    <row r="2336" spans="1:30" x14ac:dyDescent="0.25">
      <c r="A2336" t="s">
        <v>413</v>
      </c>
      <c r="B2336" t="s">
        <v>6610</v>
      </c>
      <c r="C2336" t="s">
        <v>605</v>
      </c>
      <c r="D2336" t="str">
        <f>A2336&amp;VLOOKUP("key_separator", Keys!$B:$C, 2, FALSE)&amp;B2336&amp;VLOOKUP("key_separator", Keys!$B:$C, 2, FALSE)&amp;C2336</f>
        <v>SC|hard coal|production</v>
      </c>
      <c r="E2336" s="17">
        <v>0</v>
      </c>
      <c r="F2336" s="17">
        <v>0</v>
      </c>
      <c r="G2336" s="17">
        <v>0</v>
      </c>
      <c r="H2336" s="17">
        <v>0</v>
      </c>
      <c r="I2336" s="17">
        <v>0</v>
      </c>
      <c r="J2336" s="17">
        <v>0</v>
      </c>
      <c r="K2336" s="17">
        <v>0</v>
      </c>
      <c r="L2336" s="17">
        <v>0</v>
      </c>
      <c r="M2336" s="17">
        <v>0</v>
      </c>
      <c r="N2336" s="17">
        <v>0</v>
      </c>
      <c r="O2336" s="17">
        <v>0</v>
      </c>
      <c r="P2336" s="17">
        <v>0</v>
      </c>
      <c r="Q2336" s="17">
        <v>0</v>
      </c>
      <c r="R2336" s="17">
        <v>0</v>
      </c>
      <c r="S2336" s="17">
        <v>0</v>
      </c>
      <c r="T2336" s="17">
        <v>0</v>
      </c>
      <c r="U2336" s="17">
        <v>0</v>
      </c>
      <c r="V2336" s="17">
        <v>0</v>
      </c>
      <c r="W2336" s="17">
        <v>0</v>
      </c>
      <c r="X2336" s="17">
        <v>0</v>
      </c>
      <c r="Y2336" s="17">
        <v>0</v>
      </c>
      <c r="Z2336" s="17">
        <v>0</v>
      </c>
      <c r="AA2336" s="17">
        <v>0</v>
      </c>
      <c r="AB2336" s="17">
        <v>0</v>
      </c>
      <c r="AC2336" s="17">
        <v>0</v>
      </c>
      <c r="AD2336" s="17">
        <v>0</v>
      </c>
    </row>
    <row r="2337" spans="1:30" x14ac:dyDescent="0.25">
      <c r="A2337" t="s">
        <v>413</v>
      </c>
      <c r="B2337" t="s">
        <v>6610</v>
      </c>
      <c r="C2337" t="s">
        <v>608</v>
      </c>
      <c r="D2337" t="str">
        <f>A2337&amp;VLOOKUP("key_separator", Keys!$B:$C, 2, FALSE)&amp;B2337&amp;VLOOKUP("key_separator", Keys!$B:$C, 2, FALSE)&amp;C2337</f>
        <v>SC|hard coal|imports</v>
      </c>
      <c r="E2337" s="17">
        <v>191288000000000</v>
      </c>
      <c r="F2337" s="17">
        <v>264474000000000</v>
      </c>
      <c r="G2337" s="17">
        <v>252586000000000</v>
      </c>
      <c r="H2337" s="17">
        <v>252843000000000</v>
      </c>
      <c r="I2337" s="17">
        <v>265231000000000</v>
      </c>
      <c r="J2337" s="17">
        <v>248975000000000</v>
      </c>
      <c r="K2337" s="17">
        <v>262810000000000</v>
      </c>
      <c r="L2337" s="17">
        <v>265376000000000</v>
      </c>
      <c r="M2337" s="17">
        <v>261702000000000</v>
      </c>
      <c r="N2337" s="17">
        <v>272272000000000</v>
      </c>
      <c r="O2337" s="17">
        <v>260221000000000</v>
      </c>
      <c r="P2337" s="17">
        <v>258844000000000</v>
      </c>
      <c r="Q2337" s="17">
        <v>259822000000000</v>
      </c>
      <c r="R2337" s="17">
        <v>236506000000000</v>
      </c>
      <c r="S2337" s="17">
        <v>227022000000000</v>
      </c>
      <c r="T2337" s="17">
        <v>208391000000000</v>
      </c>
      <c r="U2337" s="17">
        <v>188665000000000</v>
      </c>
      <c r="V2337" s="17">
        <v>180817000000000</v>
      </c>
      <c r="W2337" s="17">
        <v>179666000000000</v>
      </c>
      <c r="X2337" s="17">
        <v>179231000000000</v>
      </c>
      <c r="Y2337" s="17">
        <v>178073000000000</v>
      </c>
      <c r="Z2337" s="17">
        <v>178227000000000</v>
      </c>
      <c r="AA2337" s="17">
        <v>177481000000000</v>
      </c>
      <c r="AB2337" s="17">
        <v>181635000000000</v>
      </c>
      <c r="AC2337" s="17">
        <v>183884000000000</v>
      </c>
      <c r="AD2337" s="17">
        <v>183473000000000</v>
      </c>
    </row>
    <row r="2338" spans="1:30" x14ac:dyDescent="0.25">
      <c r="A2338" t="s">
        <v>413</v>
      </c>
      <c r="B2338" t="s">
        <v>6610</v>
      </c>
      <c r="C2338" t="s">
        <v>610</v>
      </c>
      <c r="D2338" t="str">
        <f>A2338&amp;VLOOKUP("key_separator", Keys!$B:$C, 2, FALSE)&amp;B2338&amp;VLOOKUP("key_separator", Keys!$B:$C, 2, FALSE)&amp;C2338</f>
        <v>SC|hard coal|exports</v>
      </c>
      <c r="E2338" s="17">
        <v>0</v>
      </c>
      <c r="F2338" s="17">
        <v>0</v>
      </c>
      <c r="G2338" s="17">
        <v>0</v>
      </c>
      <c r="H2338" s="17">
        <v>0</v>
      </c>
      <c r="I2338" s="17">
        <v>0</v>
      </c>
      <c r="J2338" s="17">
        <v>0</v>
      </c>
      <c r="K2338" s="17">
        <v>0</v>
      </c>
      <c r="L2338" s="17">
        <v>0</v>
      </c>
      <c r="M2338" s="17">
        <v>0</v>
      </c>
      <c r="N2338" s="17">
        <v>0</v>
      </c>
      <c r="O2338" s="17">
        <v>0</v>
      </c>
      <c r="P2338" s="17">
        <v>0</v>
      </c>
      <c r="Q2338" s="17">
        <v>0</v>
      </c>
      <c r="R2338" s="17">
        <v>0</v>
      </c>
      <c r="S2338" s="17">
        <v>0</v>
      </c>
      <c r="T2338" s="17">
        <v>0</v>
      </c>
      <c r="U2338" s="17">
        <v>0</v>
      </c>
      <c r="V2338" s="17">
        <v>0</v>
      </c>
      <c r="W2338" s="17">
        <v>0</v>
      </c>
      <c r="X2338" s="17">
        <v>0</v>
      </c>
      <c r="Y2338" s="17">
        <v>0</v>
      </c>
      <c r="Z2338" s="17">
        <v>0</v>
      </c>
      <c r="AA2338" s="17">
        <v>0</v>
      </c>
      <c r="AB2338" s="17">
        <v>0</v>
      </c>
      <c r="AC2338" s="17">
        <v>0</v>
      </c>
      <c r="AD2338" s="17">
        <v>0</v>
      </c>
    </row>
    <row r="2339" spans="1:30" x14ac:dyDescent="0.25">
      <c r="A2339" t="s">
        <v>413</v>
      </c>
      <c r="B2339" t="s">
        <v>6611</v>
      </c>
      <c r="C2339" t="s">
        <v>605</v>
      </c>
      <c r="D2339" t="str">
        <f>A2339&amp;VLOOKUP("key_separator", Keys!$B:$C, 2, FALSE)&amp;B2339&amp;VLOOKUP("key_separator", Keys!$B:$C, 2, FALSE)&amp;C2339</f>
        <v>SC|natural gas|production</v>
      </c>
      <c r="E2339" s="17">
        <v>0</v>
      </c>
      <c r="F2339" s="17">
        <v>0</v>
      </c>
      <c r="G2339" s="17">
        <v>0</v>
      </c>
      <c r="H2339" s="17">
        <v>0</v>
      </c>
      <c r="I2339" s="17">
        <v>0</v>
      </c>
      <c r="J2339" s="17">
        <v>0</v>
      </c>
      <c r="K2339" s="17">
        <v>0</v>
      </c>
      <c r="L2339" s="17">
        <v>0</v>
      </c>
      <c r="M2339" s="17">
        <v>0</v>
      </c>
      <c r="N2339" s="17">
        <v>0</v>
      </c>
      <c r="O2339" s="17">
        <v>0</v>
      </c>
      <c r="P2339" s="17">
        <v>0</v>
      </c>
      <c r="Q2339" s="17">
        <v>0</v>
      </c>
      <c r="R2339" s="17">
        <v>0</v>
      </c>
      <c r="S2339" s="17">
        <v>0</v>
      </c>
      <c r="T2339" s="17">
        <v>0</v>
      </c>
      <c r="U2339" s="17">
        <v>0</v>
      </c>
      <c r="V2339" s="17">
        <v>0</v>
      </c>
      <c r="W2339" s="17">
        <v>0</v>
      </c>
      <c r="X2339" s="17">
        <v>0</v>
      </c>
      <c r="Y2339" s="17">
        <v>0</v>
      </c>
      <c r="Z2339" s="17">
        <v>0</v>
      </c>
      <c r="AA2339" s="17">
        <v>0</v>
      </c>
      <c r="AB2339" s="17">
        <v>0</v>
      </c>
      <c r="AC2339" s="17">
        <v>0</v>
      </c>
      <c r="AD2339" s="17">
        <v>0</v>
      </c>
    </row>
    <row r="2340" spans="1:30" x14ac:dyDescent="0.25">
      <c r="A2340" t="s">
        <v>413</v>
      </c>
      <c r="B2340" t="s">
        <v>6611</v>
      </c>
      <c r="C2340" t="s">
        <v>608</v>
      </c>
      <c r="D2340" t="str">
        <f>A2340&amp;VLOOKUP("key_separator", Keys!$B:$C, 2, FALSE)&amp;B2340&amp;VLOOKUP("key_separator", Keys!$B:$C, 2, FALSE)&amp;C2340</f>
        <v>SC|natural gas|imports</v>
      </c>
      <c r="E2340" s="17">
        <v>668600000000000</v>
      </c>
      <c r="F2340" s="17">
        <v>632042000000000</v>
      </c>
      <c r="G2340" s="17">
        <v>644054000000000</v>
      </c>
      <c r="H2340" s="17">
        <v>661427000000000</v>
      </c>
      <c r="I2340" s="17">
        <v>674200000000000</v>
      </c>
      <c r="J2340" s="17">
        <v>711779000000000</v>
      </c>
      <c r="K2340" s="17">
        <v>723050000000000</v>
      </c>
      <c r="L2340" s="17">
        <v>741411000000000</v>
      </c>
      <c r="M2340" s="17">
        <v>752150000000000</v>
      </c>
      <c r="N2340" s="17">
        <v>756983000000000</v>
      </c>
      <c r="O2340" s="17">
        <v>773208000000000</v>
      </c>
      <c r="P2340" s="17">
        <v>777857000000000</v>
      </c>
      <c r="Q2340" s="17">
        <v>774933000000000</v>
      </c>
      <c r="R2340" s="17">
        <v>778748000000000</v>
      </c>
      <c r="S2340" s="17">
        <v>770131000000000</v>
      </c>
      <c r="T2340" s="17">
        <v>770639000000000</v>
      </c>
      <c r="U2340" s="17">
        <v>775407000000000</v>
      </c>
      <c r="V2340" s="17">
        <v>787853000000000</v>
      </c>
      <c r="W2340" s="17">
        <v>804011000000000</v>
      </c>
      <c r="X2340" s="17">
        <v>816287000000000</v>
      </c>
      <c r="Y2340" s="17">
        <v>833749000000000</v>
      </c>
      <c r="Z2340" s="17">
        <v>858414000000000</v>
      </c>
      <c r="AA2340" s="17">
        <v>877877000000000</v>
      </c>
      <c r="AB2340" s="17">
        <v>891471000000000</v>
      </c>
      <c r="AC2340" s="17">
        <v>899650000000000</v>
      </c>
      <c r="AD2340" s="17">
        <v>906448000000000</v>
      </c>
    </row>
    <row r="2341" spans="1:30" x14ac:dyDescent="0.25">
      <c r="A2341" t="s">
        <v>413</v>
      </c>
      <c r="B2341" t="s">
        <v>6611</v>
      </c>
      <c r="C2341" t="s">
        <v>610</v>
      </c>
      <c r="D2341" t="str">
        <f>A2341&amp;VLOOKUP("key_separator", Keys!$B:$C, 2, FALSE)&amp;B2341&amp;VLOOKUP("key_separator", Keys!$B:$C, 2, FALSE)&amp;C2341</f>
        <v>SC|natural gas|exports</v>
      </c>
      <c r="E2341" s="17">
        <v>339254000000000</v>
      </c>
      <c r="F2341" s="17">
        <v>340307000000000</v>
      </c>
      <c r="G2341" s="17">
        <v>339749000000000</v>
      </c>
      <c r="H2341" s="17">
        <v>356857000000000</v>
      </c>
      <c r="I2341" s="17">
        <v>374413000000000</v>
      </c>
      <c r="J2341" s="17">
        <v>396670000000000</v>
      </c>
      <c r="K2341" s="17">
        <v>416170000000000</v>
      </c>
      <c r="L2341" s="17">
        <v>438725000000000</v>
      </c>
      <c r="M2341" s="17">
        <v>457465000000000</v>
      </c>
      <c r="N2341" s="17">
        <v>474545000000000</v>
      </c>
      <c r="O2341" s="17">
        <v>488158000000000</v>
      </c>
      <c r="P2341" s="17">
        <v>502430000000000</v>
      </c>
      <c r="Q2341" s="17">
        <v>513517000000000</v>
      </c>
      <c r="R2341" s="17">
        <v>522459000000000</v>
      </c>
      <c r="S2341" s="17">
        <v>530611000000000</v>
      </c>
      <c r="T2341" s="17">
        <v>539563000000000</v>
      </c>
      <c r="U2341" s="17">
        <v>547005000000000</v>
      </c>
      <c r="V2341" s="17">
        <v>557004000000000</v>
      </c>
      <c r="W2341" s="17">
        <v>565918000000000</v>
      </c>
      <c r="X2341" s="17">
        <v>569511000000000</v>
      </c>
      <c r="Y2341" s="17">
        <v>576786000000000</v>
      </c>
      <c r="Z2341" s="17">
        <v>591392000000000</v>
      </c>
      <c r="AA2341" s="17">
        <v>600502000000000</v>
      </c>
      <c r="AB2341" s="17">
        <v>607945000000000</v>
      </c>
      <c r="AC2341" s="17">
        <v>609754000000000</v>
      </c>
      <c r="AD2341" s="17">
        <v>611478000000000</v>
      </c>
    </row>
    <row r="2342" spans="1:30" x14ac:dyDescent="0.25">
      <c r="A2342" t="s">
        <v>413</v>
      </c>
      <c r="B2342" t="s">
        <v>626</v>
      </c>
      <c r="C2342" t="s">
        <v>605</v>
      </c>
      <c r="D2342" t="str">
        <f>A2342&amp;VLOOKUP("key_separator", Keys!$B:$C, 2, FALSE)&amp;B2342&amp;VLOOKUP("key_separator", Keys!$B:$C, 2, FALSE)&amp;C2342</f>
        <v>SC|nuclear|production</v>
      </c>
      <c r="E2342" s="17">
        <v>0</v>
      </c>
      <c r="F2342" s="17">
        <v>0</v>
      </c>
      <c r="G2342" s="17">
        <v>0</v>
      </c>
      <c r="H2342" s="17">
        <v>0</v>
      </c>
      <c r="I2342" s="17">
        <v>0</v>
      </c>
      <c r="J2342" s="17">
        <v>0</v>
      </c>
      <c r="K2342" s="17">
        <v>0</v>
      </c>
      <c r="L2342" s="17">
        <v>0</v>
      </c>
      <c r="M2342" s="17">
        <v>0</v>
      </c>
      <c r="N2342" s="17">
        <v>0</v>
      </c>
      <c r="O2342" s="17">
        <v>0</v>
      </c>
      <c r="P2342" s="17">
        <v>0</v>
      </c>
      <c r="Q2342" s="17">
        <v>0</v>
      </c>
      <c r="R2342" s="17">
        <v>0</v>
      </c>
      <c r="S2342" s="17">
        <v>0</v>
      </c>
      <c r="T2342" s="17">
        <v>0</v>
      </c>
      <c r="U2342" s="17">
        <v>0</v>
      </c>
      <c r="V2342" s="17">
        <v>0</v>
      </c>
      <c r="W2342" s="17">
        <v>0</v>
      </c>
      <c r="X2342" s="17">
        <v>0</v>
      </c>
      <c r="Y2342" s="17">
        <v>0</v>
      </c>
      <c r="Z2342" s="17">
        <v>0</v>
      </c>
      <c r="AA2342" s="17">
        <v>0</v>
      </c>
      <c r="AB2342" s="17">
        <v>0</v>
      </c>
      <c r="AC2342" s="17">
        <v>0</v>
      </c>
      <c r="AD2342" s="17">
        <v>0</v>
      </c>
    </row>
    <row r="2343" spans="1:30" x14ac:dyDescent="0.25">
      <c r="A2343" t="s">
        <v>413</v>
      </c>
      <c r="B2343" t="s">
        <v>626</v>
      </c>
      <c r="C2343" t="s">
        <v>608</v>
      </c>
      <c r="D2343" t="str">
        <f>A2343&amp;VLOOKUP("key_separator", Keys!$B:$C, 2, FALSE)&amp;B2343&amp;VLOOKUP("key_separator", Keys!$B:$C, 2, FALSE)&amp;C2343</f>
        <v>SC|nuclear|imports</v>
      </c>
      <c r="E2343" s="17">
        <v>591787000000000</v>
      </c>
      <c r="F2343" s="17">
        <v>578612000000000</v>
      </c>
      <c r="G2343" s="17">
        <v>578612000000000</v>
      </c>
      <c r="H2343" s="17">
        <v>578612000000000</v>
      </c>
      <c r="I2343" s="17">
        <v>578612000000000</v>
      </c>
      <c r="J2343" s="17">
        <v>578612000000000</v>
      </c>
      <c r="K2343" s="17">
        <v>578612000000000</v>
      </c>
      <c r="L2343" s="17">
        <v>578612000000000</v>
      </c>
      <c r="M2343" s="17">
        <v>578612000000000</v>
      </c>
      <c r="N2343" s="17">
        <v>578612000000000</v>
      </c>
      <c r="O2343" s="17">
        <v>578612000000000</v>
      </c>
      <c r="P2343" s="17">
        <v>578612000000000</v>
      </c>
      <c r="Q2343" s="17">
        <v>578612000000000</v>
      </c>
      <c r="R2343" s="17">
        <v>578612000000000</v>
      </c>
      <c r="S2343" s="17">
        <v>578612000000000</v>
      </c>
      <c r="T2343" s="17">
        <v>578612000000000</v>
      </c>
      <c r="U2343" s="17">
        <v>578612000000000</v>
      </c>
      <c r="V2343" s="17">
        <v>578612000000000</v>
      </c>
      <c r="W2343" s="17">
        <v>578612000000000</v>
      </c>
      <c r="X2343" s="17">
        <v>578612000000000</v>
      </c>
      <c r="Y2343" s="17">
        <v>578612000000000</v>
      </c>
      <c r="Z2343" s="17">
        <v>578612000000000</v>
      </c>
      <c r="AA2343" s="17">
        <v>578612000000000</v>
      </c>
      <c r="AB2343" s="17">
        <v>578612000000000</v>
      </c>
      <c r="AC2343" s="17">
        <v>578612000000000</v>
      </c>
      <c r="AD2343" s="17">
        <v>578612000000000</v>
      </c>
    </row>
    <row r="2344" spans="1:30" x14ac:dyDescent="0.25">
      <c r="A2344" t="s">
        <v>413</v>
      </c>
      <c r="B2344" t="s">
        <v>626</v>
      </c>
      <c r="C2344" t="s">
        <v>610</v>
      </c>
      <c r="D2344" t="str">
        <f>A2344&amp;VLOOKUP("key_separator", Keys!$B:$C, 2, FALSE)&amp;B2344&amp;VLOOKUP("key_separator", Keys!$B:$C, 2, FALSE)&amp;C2344</f>
        <v>SC|nuclear|exports</v>
      </c>
      <c r="E2344" s="17">
        <v>0</v>
      </c>
      <c r="F2344" s="17">
        <v>0</v>
      </c>
      <c r="G2344" s="17">
        <v>0</v>
      </c>
      <c r="H2344" s="17">
        <v>0</v>
      </c>
      <c r="I2344" s="17">
        <v>0</v>
      </c>
      <c r="J2344" s="17">
        <v>0</v>
      </c>
      <c r="K2344" s="17">
        <v>0</v>
      </c>
      <c r="L2344" s="17">
        <v>0</v>
      </c>
      <c r="M2344" s="17">
        <v>0</v>
      </c>
      <c r="N2344" s="17">
        <v>0</v>
      </c>
      <c r="O2344" s="17">
        <v>0</v>
      </c>
      <c r="P2344" s="17">
        <v>0</v>
      </c>
      <c r="Q2344" s="17">
        <v>0</v>
      </c>
      <c r="R2344" s="17">
        <v>0</v>
      </c>
      <c r="S2344" s="17">
        <v>0</v>
      </c>
      <c r="T2344" s="17">
        <v>0</v>
      </c>
      <c r="U2344" s="17">
        <v>0</v>
      </c>
      <c r="V2344" s="17">
        <v>0</v>
      </c>
      <c r="W2344" s="17">
        <v>0</v>
      </c>
      <c r="X2344" s="17">
        <v>0</v>
      </c>
      <c r="Y2344" s="17">
        <v>0</v>
      </c>
      <c r="Z2344" s="17">
        <v>0</v>
      </c>
      <c r="AA2344" s="17">
        <v>0</v>
      </c>
      <c r="AB2344" s="17">
        <v>0</v>
      </c>
      <c r="AC2344" s="17">
        <v>0</v>
      </c>
      <c r="AD2344" s="17">
        <v>0</v>
      </c>
    </row>
    <row r="2345" spans="1:30" x14ac:dyDescent="0.25">
      <c r="A2345" t="s">
        <v>413</v>
      </c>
      <c r="B2345" t="s">
        <v>6630</v>
      </c>
      <c r="C2345" t="s">
        <v>605</v>
      </c>
      <c r="D2345" t="str">
        <f>A2345&amp;VLOOKUP("key_separator", Keys!$B:$C, 2, FALSE)&amp;B2345&amp;VLOOKUP("key_separator", Keys!$B:$C, 2, FALSE)&amp;C2345</f>
        <v>SC|hydro|production</v>
      </c>
      <c r="E2345" s="17">
        <v>0</v>
      </c>
      <c r="F2345" s="17">
        <v>0</v>
      </c>
      <c r="G2345" s="17">
        <v>0</v>
      </c>
      <c r="H2345" s="17">
        <v>0</v>
      </c>
      <c r="I2345" s="17">
        <v>0</v>
      </c>
      <c r="J2345" s="17">
        <v>0</v>
      </c>
      <c r="K2345" s="17">
        <v>0</v>
      </c>
      <c r="L2345" s="17">
        <v>0</v>
      </c>
      <c r="M2345" s="17">
        <v>0</v>
      </c>
      <c r="N2345" s="17">
        <v>0</v>
      </c>
      <c r="O2345" s="17">
        <v>0</v>
      </c>
      <c r="P2345" s="17">
        <v>0</v>
      </c>
      <c r="Q2345" s="17">
        <v>0</v>
      </c>
      <c r="R2345" s="17">
        <v>0</v>
      </c>
      <c r="S2345" s="17">
        <v>0</v>
      </c>
      <c r="T2345" s="17">
        <v>0</v>
      </c>
      <c r="U2345" s="17">
        <v>0</v>
      </c>
      <c r="V2345" s="17">
        <v>0</v>
      </c>
      <c r="W2345" s="17">
        <v>0</v>
      </c>
      <c r="X2345" s="17">
        <v>0</v>
      </c>
      <c r="Y2345" s="17">
        <v>0</v>
      </c>
      <c r="Z2345" s="17">
        <v>0</v>
      </c>
      <c r="AA2345" s="17">
        <v>0</v>
      </c>
      <c r="AB2345" s="17">
        <v>0</v>
      </c>
      <c r="AC2345" s="17">
        <v>0</v>
      </c>
      <c r="AD2345" s="17">
        <v>0</v>
      </c>
    </row>
    <row r="2346" spans="1:30" x14ac:dyDescent="0.25">
      <c r="A2346" t="s">
        <v>413</v>
      </c>
      <c r="B2346" t="s">
        <v>6630</v>
      </c>
      <c r="C2346" t="s">
        <v>608</v>
      </c>
      <c r="D2346" t="str">
        <f>A2346&amp;VLOOKUP("key_separator", Keys!$B:$C, 2, FALSE)&amp;B2346&amp;VLOOKUP("key_separator", Keys!$B:$C, 2, FALSE)&amp;C2346</f>
        <v>SC|hydro|imports</v>
      </c>
      <c r="E2346" s="17">
        <v>0</v>
      </c>
      <c r="F2346" s="17">
        <v>0</v>
      </c>
      <c r="G2346" s="17">
        <v>0</v>
      </c>
      <c r="H2346" s="17">
        <v>0</v>
      </c>
      <c r="I2346" s="17">
        <v>0</v>
      </c>
      <c r="J2346" s="17">
        <v>0</v>
      </c>
      <c r="K2346" s="17">
        <v>0</v>
      </c>
      <c r="L2346" s="17">
        <v>0</v>
      </c>
      <c r="M2346" s="17">
        <v>0</v>
      </c>
      <c r="N2346" s="17">
        <v>0</v>
      </c>
      <c r="O2346" s="17">
        <v>0</v>
      </c>
      <c r="P2346" s="17">
        <v>0</v>
      </c>
      <c r="Q2346" s="17">
        <v>0</v>
      </c>
      <c r="R2346" s="17">
        <v>0</v>
      </c>
      <c r="S2346" s="17">
        <v>0</v>
      </c>
      <c r="T2346" s="17">
        <v>0</v>
      </c>
      <c r="U2346" s="17">
        <v>0</v>
      </c>
      <c r="V2346" s="17">
        <v>0</v>
      </c>
      <c r="W2346" s="17">
        <v>0</v>
      </c>
      <c r="X2346" s="17">
        <v>0</v>
      </c>
      <c r="Y2346" s="17">
        <v>0</v>
      </c>
      <c r="Z2346" s="17">
        <v>0</v>
      </c>
      <c r="AA2346" s="17">
        <v>0</v>
      </c>
      <c r="AB2346" s="17">
        <v>0</v>
      </c>
      <c r="AC2346" s="17">
        <v>0</v>
      </c>
      <c r="AD2346" s="17">
        <v>0</v>
      </c>
    </row>
    <row r="2347" spans="1:30" x14ac:dyDescent="0.25">
      <c r="A2347" t="s">
        <v>413</v>
      </c>
      <c r="B2347" t="s">
        <v>6630</v>
      </c>
      <c r="C2347" t="s">
        <v>610</v>
      </c>
      <c r="D2347" t="str">
        <f>A2347&amp;VLOOKUP("key_separator", Keys!$B:$C, 2, FALSE)&amp;B2347&amp;VLOOKUP("key_separator", Keys!$B:$C, 2, FALSE)&amp;C2347</f>
        <v>SC|hydro|exports</v>
      </c>
      <c r="E2347" s="17">
        <v>0</v>
      </c>
      <c r="F2347" s="17">
        <v>0</v>
      </c>
      <c r="G2347" s="17">
        <v>0</v>
      </c>
      <c r="H2347" s="17">
        <v>0</v>
      </c>
      <c r="I2347" s="17">
        <v>0</v>
      </c>
      <c r="J2347" s="17">
        <v>0</v>
      </c>
      <c r="K2347" s="17">
        <v>0</v>
      </c>
      <c r="L2347" s="17">
        <v>0</v>
      </c>
      <c r="M2347" s="17">
        <v>0</v>
      </c>
      <c r="N2347" s="17">
        <v>0</v>
      </c>
      <c r="O2347" s="17">
        <v>0</v>
      </c>
      <c r="P2347" s="17">
        <v>0</v>
      </c>
      <c r="Q2347" s="17">
        <v>0</v>
      </c>
      <c r="R2347" s="17">
        <v>0</v>
      </c>
      <c r="S2347" s="17">
        <v>0</v>
      </c>
      <c r="T2347" s="17">
        <v>0</v>
      </c>
      <c r="U2347" s="17">
        <v>0</v>
      </c>
      <c r="V2347" s="17">
        <v>0</v>
      </c>
      <c r="W2347" s="17">
        <v>0</v>
      </c>
      <c r="X2347" s="17">
        <v>0</v>
      </c>
      <c r="Y2347" s="17">
        <v>0</v>
      </c>
      <c r="Z2347" s="17">
        <v>0</v>
      </c>
      <c r="AA2347" s="17">
        <v>0</v>
      </c>
      <c r="AB2347" s="17">
        <v>0</v>
      </c>
      <c r="AC2347" s="17">
        <v>0</v>
      </c>
      <c r="AD2347" s="17">
        <v>0</v>
      </c>
    </row>
    <row r="2348" spans="1:30" x14ac:dyDescent="0.25">
      <c r="A2348" t="s">
        <v>413</v>
      </c>
      <c r="B2348" t="s">
        <v>6631</v>
      </c>
      <c r="C2348" t="s">
        <v>605</v>
      </c>
      <c r="D2348" t="str">
        <f>A2348&amp;VLOOKUP("key_separator", Keys!$B:$C, 2, FALSE)&amp;B2348&amp;VLOOKUP("key_separator", Keys!$B:$C, 2, FALSE)&amp;C2348</f>
        <v>SC|wind|production</v>
      </c>
      <c r="E2348" s="17">
        <v>0</v>
      </c>
      <c r="F2348" s="17">
        <v>0</v>
      </c>
      <c r="G2348" s="17">
        <v>0</v>
      </c>
      <c r="H2348" s="17">
        <v>0</v>
      </c>
      <c r="I2348" s="17">
        <v>0</v>
      </c>
      <c r="J2348" s="17">
        <v>0</v>
      </c>
      <c r="K2348" s="17">
        <v>0</v>
      </c>
      <c r="L2348" s="17">
        <v>0</v>
      </c>
      <c r="M2348" s="17">
        <v>0</v>
      </c>
      <c r="N2348" s="17">
        <v>0</v>
      </c>
      <c r="O2348" s="17">
        <v>0</v>
      </c>
      <c r="P2348" s="17">
        <v>0</v>
      </c>
      <c r="Q2348" s="17">
        <v>0</v>
      </c>
      <c r="R2348" s="17">
        <v>0</v>
      </c>
      <c r="S2348" s="17">
        <v>0</v>
      </c>
      <c r="T2348" s="17">
        <v>0</v>
      </c>
      <c r="U2348" s="17">
        <v>0</v>
      </c>
      <c r="V2348" s="17">
        <v>0</v>
      </c>
      <c r="W2348" s="17">
        <v>0</v>
      </c>
      <c r="X2348" s="17">
        <v>0</v>
      </c>
      <c r="Y2348" s="17">
        <v>0</v>
      </c>
      <c r="Z2348" s="17">
        <v>0</v>
      </c>
      <c r="AA2348" s="17">
        <v>0</v>
      </c>
      <c r="AB2348" s="17">
        <v>0</v>
      </c>
      <c r="AC2348" s="17">
        <v>0</v>
      </c>
      <c r="AD2348" s="17">
        <v>0</v>
      </c>
    </row>
    <row r="2349" spans="1:30" x14ac:dyDescent="0.25">
      <c r="A2349" t="s">
        <v>413</v>
      </c>
      <c r="B2349" t="s">
        <v>6631</v>
      </c>
      <c r="C2349" t="s">
        <v>608</v>
      </c>
      <c r="D2349" t="str">
        <f>A2349&amp;VLOOKUP("key_separator", Keys!$B:$C, 2, FALSE)&amp;B2349&amp;VLOOKUP("key_separator", Keys!$B:$C, 2, FALSE)&amp;C2349</f>
        <v>SC|wind|imports</v>
      </c>
      <c r="E2349" s="17">
        <v>0</v>
      </c>
      <c r="F2349" s="17">
        <v>0</v>
      </c>
      <c r="G2349" s="17">
        <v>0</v>
      </c>
      <c r="H2349" s="17">
        <v>0</v>
      </c>
      <c r="I2349" s="17">
        <v>0</v>
      </c>
      <c r="J2349" s="17">
        <v>0</v>
      </c>
      <c r="K2349" s="17">
        <v>0</v>
      </c>
      <c r="L2349" s="17">
        <v>0</v>
      </c>
      <c r="M2349" s="17">
        <v>0</v>
      </c>
      <c r="N2349" s="17">
        <v>0</v>
      </c>
      <c r="O2349" s="17">
        <v>0</v>
      </c>
      <c r="P2349" s="17">
        <v>0</v>
      </c>
      <c r="Q2349" s="17">
        <v>0</v>
      </c>
      <c r="R2349" s="17">
        <v>0</v>
      </c>
      <c r="S2349" s="17">
        <v>0</v>
      </c>
      <c r="T2349" s="17">
        <v>0</v>
      </c>
      <c r="U2349" s="17">
        <v>0</v>
      </c>
      <c r="V2349" s="17">
        <v>0</v>
      </c>
      <c r="W2349" s="17">
        <v>0</v>
      </c>
      <c r="X2349" s="17">
        <v>0</v>
      </c>
      <c r="Y2349" s="17">
        <v>0</v>
      </c>
      <c r="Z2349" s="17">
        <v>0</v>
      </c>
      <c r="AA2349" s="17">
        <v>0</v>
      </c>
      <c r="AB2349" s="17">
        <v>0</v>
      </c>
      <c r="AC2349" s="17">
        <v>0</v>
      </c>
      <c r="AD2349" s="17">
        <v>0</v>
      </c>
    </row>
    <row r="2350" spans="1:30" x14ac:dyDescent="0.25">
      <c r="A2350" t="s">
        <v>413</v>
      </c>
      <c r="B2350" t="s">
        <v>6631</v>
      </c>
      <c r="C2350" t="s">
        <v>610</v>
      </c>
      <c r="D2350" t="str">
        <f>A2350&amp;VLOOKUP("key_separator", Keys!$B:$C, 2, FALSE)&amp;B2350&amp;VLOOKUP("key_separator", Keys!$B:$C, 2, FALSE)&amp;C2350</f>
        <v>SC|wind|exports</v>
      </c>
      <c r="E2350" s="17">
        <v>0</v>
      </c>
      <c r="F2350" s="17">
        <v>0</v>
      </c>
      <c r="G2350" s="17">
        <v>0</v>
      </c>
      <c r="H2350" s="17">
        <v>0</v>
      </c>
      <c r="I2350" s="17">
        <v>0</v>
      </c>
      <c r="J2350" s="17">
        <v>0</v>
      </c>
      <c r="K2350" s="17">
        <v>0</v>
      </c>
      <c r="L2350" s="17">
        <v>0</v>
      </c>
      <c r="M2350" s="17">
        <v>0</v>
      </c>
      <c r="N2350" s="17">
        <v>0</v>
      </c>
      <c r="O2350" s="17">
        <v>0</v>
      </c>
      <c r="P2350" s="17">
        <v>0</v>
      </c>
      <c r="Q2350" s="17">
        <v>0</v>
      </c>
      <c r="R2350" s="17">
        <v>0</v>
      </c>
      <c r="S2350" s="17">
        <v>0</v>
      </c>
      <c r="T2350" s="17">
        <v>0</v>
      </c>
      <c r="U2350" s="17">
        <v>0</v>
      </c>
      <c r="V2350" s="17">
        <v>0</v>
      </c>
      <c r="W2350" s="17">
        <v>0</v>
      </c>
      <c r="X2350" s="17">
        <v>0</v>
      </c>
      <c r="Y2350" s="17">
        <v>0</v>
      </c>
      <c r="Z2350" s="17">
        <v>0</v>
      </c>
      <c r="AA2350" s="17">
        <v>0</v>
      </c>
      <c r="AB2350" s="17">
        <v>0</v>
      </c>
      <c r="AC2350" s="17">
        <v>0</v>
      </c>
      <c r="AD2350" s="17">
        <v>0</v>
      </c>
    </row>
    <row r="2351" spans="1:30" x14ac:dyDescent="0.25">
      <c r="A2351" t="s">
        <v>413</v>
      </c>
      <c r="B2351" t="s">
        <v>6632</v>
      </c>
      <c r="C2351" t="s">
        <v>605</v>
      </c>
      <c r="D2351" t="str">
        <f>A2351&amp;VLOOKUP("key_separator", Keys!$B:$C, 2, FALSE)&amp;B2351&amp;VLOOKUP("key_separator", Keys!$B:$C, 2, FALSE)&amp;C2351</f>
        <v>SC|solar|production</v>
      </c>
      <c r="E2351" s="17">
        <v>0</v>
      </c>
      <c r="F2351" s="17">
        <v>0</v>
      </c>
      <c r="G2351" s="17">
        <v>0</v>
      </c>
      <c r="H2351" s="17">
        <v>0</v>
      </c>
      <c r="I2351" s="17">
        <v>0</v>
      </c>
      <c r="J2351" s="17">
        <v>0</v>
      </c>
      <c r="K2351" s="17">
        <v>0</v>
      </c>
      <c r="L2351" s="17">
        <v>0</v>
      </c>
      <c r="M2351" s="17">
        <v>0</v>
      </c>
      <c r="N2351" s="17">
        <v>0</v>
      </c>
      <c r="O2351" s="17">
        <v>0</v>
      </c>
      <c r="P2351" s="17">
        <v>0</v>
      </c>
      <c r="Q2351" s="17">
        <v>0</v>
      </c>
      <c r="R2351" s="17">
        <v>0</v>
      </c>
      <c r="S2351" s="17">
        <v>0</v>
      </c>
      <c r="T2351" s="17">
        <v>0</v>
      </c>
      <c r="U2351" s="17">
        <v>0</v>
      </c>
      <c r="V2351" s="17">
        <v>0</v>
      </c>
      <c r="W2351" s="17">
        <v>0</v>
      </c>
      <c r="X2351" s="17">
        <v>0</v>
      </c>
      <c r="Y2351" s="17">
        <v>0</v>
      </c>
      <c r="Z2351" s="17">
        <v>0</v>
      </c>
      <c r="AA2351" s="17">
        <v>0</v>
      </c>
      <c r="AB2351" s="17">
        <v>0</v>
      </c>
      <c r="AC2351" s="17">
        <v>0</v>
      </c>
      <c r="AD2351" s="17">
        <v>0</v>
      </c>
    </row>
    <row r="2352" spans="1:30" x14ac:dyDescent="0.25">
      <c r="A2352" t="s">
        <v>413</v>
      </c>
      <c r="B2352" t="s">
        <v>6632</v>
      </c>
      <c r="C2352" t="s">
        <v>608</v>
      </c>
      <c r="D2352" t="str">
        <f>A2352&amp;VLOOKUP("key_separator", Keys!$B:$C, 2, FALSE)&amp;B2352&amp;VLOOKUP("key_separator", Keys!$B:$C, 2, FALSE)&amp;C2352</f>
        <v>SC|solar|imports</v>
      </c>
      <c r="E2352" s="17">
        <v>0</v>
      </c>
      <c r="F2352" s="17">
        <v>0</v>
      </c>
      <c r="G2352" s="17">
        <v>0</v>
      </c>
      <c r="H2352" s="17">
        <v>0</v>
      </c>
      <c r="I2352" s="17">
        <v>0</v>
      </c>
      <c r="J2352" s="17">
        <v>0</v>
      </c>
      <c r="K2352" s="17">
        <v>0</v>
      </c>
      <c r="L2352" s="17">
        <v>0</v>
      </c>
      <c r="M2352" s="17">
        <v>0</v>
      </c>
      <c r="N2352" s="17">
        <v>0</v>
      </c>
      <c r="O2352" s="17">
        <v>0</v>
      </c>
      <c r="P2352" s="17">
        <v>0</v>
      </c>
      <c r="Q2352" s="17">
        <v>0</v>
      </c>
      <c r="R2352" s="17">
        <v>0</v>
      </c>
      <c r="S2352" s="17">
        <v>0</v>
      </c>
      <c r="T2352" s="17">
        <v>0</v>
      </c>
      <c r="U2352" s="17">
        <v>0</v>
      </c>
      <c r="V2352" s="17">
        <v>0</v>
      </c>
      <c r="W2352" s="17">
        <v>0</v>
      </c>
      <c r="X2352" s="17">
        <v>0</v>
      </c>
      <c r="Y2352" s="17">
        <v>0</v>
      </c>
      <c r="Z2352" s="17">
        <v>0</v>
      </c>
      <c r="AA2352" s="17">
        <v>0</v>
      </c>
      <c r="AB2352" s="17">
        <v>0</v>
      </c>
      <c r="AC2352" s="17">
        <v>0</v>
      </c>
      <c r="AD2352" s="17">
        <v>0</v>
      </c>
    </row>
    <row r="2353" spans="1:30" x14ac:dyDescent="0.25">
      <c r="A2353" t="s">
        <v>413</v>
      </c>
      <c r="B2353" t="s">
        <v>6632</v>
      </c>
      <c r="C2353" t="s">
        <v>610</v>
      </c>
      <c r="D2353" t="str">
        <f>A2353&amp;VLOOKUP("key_separator", Keys!$B:$C, 2, FALSE)&amp;B2353&amp;VLOOKUP("key_separator", Keys!$B:$C, 2, FALSE)&amp;C2353</f>
        <v>SC|solar|exports</v>
      </c>
      <c r="E2353" s="17">
        <v>0</v>
      </c>
      <c r="F2353" s="17">
        <v>0</v>
      </c>
      <c r="G2353" s="17">
        <v>0</v>
      </c>
      <c r="H2353" s="17">
        <v>0</v>
      </c>
      <c r="I2353" s="17">
        <v>0</v>
      </c>
      <c r="J2353" s="17">
        <v>0</v>
      </c>
      <c r="K2353" s="17">
        <v>0</v>
      </c>
      <c r="L2353" s="17">
        <v>0</v>
      </c>
      <c r="M2353" s="17">
        <v>0</v>
      </c>
      <c r="N2353" s="17">
        <v>0</v>
      </c>
      <c r="O2353" s="17">
        <v>0</v>
      </c>
      <c r="P2353" s="17">
        <v>0</v>
      </c>
      <c r="Q2353" s="17">
        <v>0</v>
      </c>
      <c r="R2353" s="17">
        <v>0</v>
      </c>
      <c r="S2353" s="17">
        <v>0</v>
      </c>
      <c r="T2353" s="17">
        <v>0</v>
      </c>
      <c r="U2353" s="17">
        <v>0</v>
      </c>
      <c r="V2353" s="17">
        <v>0</v>
      </c>
      <c r="W2353" s="17">
        <v>0</v>
      </c>
      <c r="X2353" s="17">
        <v>0</v>
      </c>
      <c r="Y2353" s="17">
        <v>0</v>
      </c>
      <c r="Z2353" s="17">
        <v>0</v>
      </c>
      <c r="AA2353" s="17">
        <v>0</v>
      </c>
      <c r="AB2353" s="17">
        <v>0</v>
      </c>
      <c r="AC2353" s="17">
        <v>0</v>
      </c>
      <c r="AD2353" s="17">
        <v>0</v>
      </c>
    </row>
    <row r="2354" spans="1:30" x14ac:dyDescent="0.25">
      <c r="A2354" t="s">
        <v>413</v>
      </c>
      <c r="B2354" t="s">
        <v>6615</v>
      </c>
      <c r="C2354" t="s">
        <v>605</v>
      </c>
      <c r="D2354" t="str">
        <f>A2354&amp;VLOOKUP("key_separator", Keys!$B:$C, 2, FALSE)&amp;B2354&amp;VLOOKUP("key_separator", Keys!$B:$C, 2, FALSE)&amp;C2354</f>
        <v>SC|biomass|production</v>
      </c>
      <c r="E2354" s="17">
        <v>9330400000000</v>
      </c>
      <c r="F2354" s="17">
        <v>9330400000000</v>
      </c>
      <c r="G2354" s="17">
        <v>9330400000000</v>
      </c>
      <c r="H2354" s="17">
        <v>9330400000000</v>
      </c>
      <c r="I2354" s="17">
        <v>9330400000000</v>
      </c>
      <c r="J2354" s="17">
        <v>9330400000000</v>
      </c>
      <c r="K2354" s="17">
        <v>9330400000000</v>
      </c>
      <c r="L2354" s="17">
        <v>9330400000000</v>
      </c>
      <c r="M2354" s="17">
        <v>9330400000000</v>
      </c>
      <c r="N2354" s="17">
        <v>9330400000000</v>
      </c>
      <c r="O2354" s="17">
        <v>9330400000000</v>
      </c>
      <c r="P2354" s="17">
        <v>9330400000000</v>
      </c>
      <c r="Q2354" s="17">
        <v>9330400000000</v>
      </c>
      <c r="R2354" s="17">
        <v>9330400000000</v>
      </c>
      <c r="S2354" s="17">
        <v>9330400000000</v>
      </c>
      <c r="T2354" s="17">
        <v>9330400000000</v>
      </c>
      <c r="U2354" s="17">
        <v>9330400000000</v>
      </c>
      <c r="V2354" s="17">
        <v>9330400000000</v>
      </c>
      <c r="W2354" s="17">
        <v>9330400000000</v>
      </c>
      <c r="X2354" s="17">
        <v>9330400000000</v>
      </c>
      <c r="Y2354" s="17">
        <v>9330400000000</v>
      </c>
      <c r="Z2354" s="17">
        <v>9330400000000</v>
      </c>
      <c r="AA2354" s="17">
        <v>9330400000000</v>
      </c>
      <c r="AB2354" s="17">
        <v>9330400000000</v>
      </c>
      <c r="AC2354" s="17">
        <v>9330400000000</v>
      </c>
      <c r="AD2354" s="17">
        <v>9330400000000</v>
      </c>
    </row>
    <row r="2355" spans="1:30" x14ac:dyDescent="0.25">
      <c r="A2355" t="s">
        <v>413</v>
      </c>
      <c r="B2355" t="s">
        <v>6615</v>
      </c>
      <c r="C2355" t="s">
        <v>608</v>
      </c>
      <c r="D2355" t="str">
        <f>A2355&amp;VLOOKUP("key_separator", Keys!$B:$C, 2, FALSE)&amp;B2355&amp;VLOOKUP("key_separator", Keys!$B:$C, 2, FALSE)&amp;C2355</f>
        <v>SC|biomass|imports</v>
      </c>
      <c r="E2355" s="17">
        <v>95160900000000</v>
      </c>
      <c r="F2355" s="17">
        <v>102043000000000</v>
      </c>
      <c r="G2355" s="17">
        <v>99125800000000</v>
      </c>
      <c r="H2355" s="17">
        <v>96648900000000</v>
      </c>
      <c r="I2355" s="17">
        <v>94401500000000</v>
      </c>
      <c r="J2355" s="17">
        <v>92147300000000</v>
      </c>
      <c r="K2355" s="17">
        <v>90168400000000</v>
      </c>
      <c r="L2355" s="17">
        <v>89142300000000</v>
      </c>
      <c r="M2355" s="17">
        <v>88617700000000</v>
      </c>
      <c r="N2355" s="17">
        <v>88475200000000</v>
      </c>
      <c r="O2355" s="17">
        <v>88487000000000</v>
      </c>
      <c r="P2355" s="17">
        <v>88813400000000</v>
      </c>
      <c r="Q2355" s="17">
        <v>89656600000000</v>
      </c>
      <c r="R2355" s="17">
        <v>91304500000000</v>
      </c>
      <c r="S2355" s="17">
        <v>92884600000000</v>
      </c>
      <c r="T2355" s="17">
        <v>94904800000000</v>
      </c>
      <c r="U2355" s="17">
        <v>96716600000000</v>
      </c>
      <c r="V2355" s="17">
        <v>99233200000000</v>
      </c>
      <c r="W2355" s="17">
        <v>101701000000000</v>
      </c>
      <c r="X2355" s="17">
        <v>104494000000000</v>
      </c>
      <c r="Y2355" s="17">
        <v>107966000000000</v>
      </c>
      <c r="Z2355" s="17">
        <v>111522000000000</v>
      </c>
      <c r="AA2355" s="17">
        <v>115355000000000</v>
      </c>
      <c r="AB2355" s="17">
        <v>118904000000000</v>
      </c>
      <c r="AC2355" s="17">
        <v>123167000000000</v>
      </c>
      <c r="AD2355" s="17">
        <v>127386000000000</v>
      </c>
    </row>
    <row r="2356" spans="1:30" x14ac:dyDescent="0.25">
      <c r="A2356" t="s">
        <v>413</v>
      </c>
      <c r="B2356" t="s">
        <v>6615</v>
      </c>
      <c r="C2356" t="s">
        <v>610</v>
      </c>
      <c r="D2356" t="str">
        <f>A2356&amp;VLOOKUP("key_separator", Keys!$B:$C, 2, FALSE)&amp;B2356&amp;VLOOKUP("key_separator", Keys!$B:$C, 2, FALSE)&amp;C2356</f>
        <v>SC|biomass|exports</v>
      </c>
      <c r="E2356" s="17">
        <v>0</v>
      </c>
      <c r="F2356" s="17">
        <v>0</v>
      </c>
      <c r="G2356" s="17">
        <v>0</v>
      </c>
      <c r="H2356" s="17">
        <v>0</v>
      </c>
      <c r="I2356" s="17">
        <v>0</v>
      </c>
      <c r="J2356" s="17">
        <v>0</v>
      </c>
      <c r="K2356" s="17">
        <v>0</v>
      </c>
      <c r="L2356" s="17">
        <v>0</v>
      </c>
      <c r="M2356" s="17">
        <v>0</v>
      </c>
      <c r="N2356" s="17">
        <v>0</v>
      </c>
      <c r="O2356" s="17">
        <v>0</v>
      </c>
      <c r="P2356" s="17">
        <v>0</v>
      </c>
      <c r="Q2356" s="17">
        <v>0</v>
      </c>
      <c r="R2356" s="17">
        <v>0</v>
      </c>
      <c r="S2356" s="17">
        <v>0</v>
      </c>
      <c r="T2356" s="17">
        <v>0</v>
      </c>
      <c r="U2356" s="17">
        <v>0</v>
      </c>
      <c r="V2356" s="17">
        <v>0</v>
      </c>
      <c r="W2356" s="17">
        <v>0</v>
      </c>
      <c r="X2356" s="17">
        <v>0</v>
      </c>
      <c r="Y2356" s="17">
        <v>0</v>
      </c>
      <c r="Z2356" s="17">
        <v>0</v>
      </c>
      <c r="AA2356" s="17">
        <v>0</v>
      </c>
      <c r="AB2356" s="17">
        <v>0</v>
      </c>
      <c r="AC2356" s="17">
        <v>0</v>
      </c>
      <c r="AD2356" s="17">
        <v>0</v>
      </c>
    </row>
    <row r="2357" spans="1:30" x14ac:dyDescent="0.25">
      <c r="A2357" t="s">
        <v>413</v>
      </c>
      <c r="B2357" t="s">
        <v>6616</v>
      </c>
      <c r="C2357" t="s">
        <v>605</v>
      </c>
      <c r="D2357" t="str">
        <f>A2357&amp;VLOOKUP("key_separator", Keys!$B:$C, 2, FALSE)&amp;B2357&amp;VLOOKUP("key_separator", Keys!$B:$C, 2, FALSE)&amp;C2357</f>
        <v>SC|petroleum gasoline|production</v>
      </c>
      <c r="E2357" s="17">
        <v>0</v>
      </c>
      <c r="F2357" s="17">
        <v>0</v>
      </c>
      <c r="G2357" s="17">
        <v>0</v>
      </c>
      <c r="H2357" s="17">
        <v>0</v>
      </c>
      <c r="I2357" s="17">
        <v>0</v>
      </c>
      <c r="J2357" s="17">
        <v>0</v>
      </c>
      <c r="K2357" s="17">
        <v>0</v>
      </c>
      <c r="L2357" s="17">
        <v>0</v>
      </c>
      <c r="M2357" s="17">
        <v>0</v>
      </c>
      <c r="N2357" s="17">
        <v>0</v>
      </c>
      <c r="O2357" s="17">
        <v>0</v>
      </c>
      <c r="P2357" s="17">
        <v>0</v>
      </c>
      <c r="Q2357" s="17">
        <v>0</v>
      </c>
      <c r="R2357" s="17">
        <v>0</v>
      </c>
      <c r="S2357" s="17">
        <v>0</v>
      </c>
      <c r="T2357" s="17">
        <v>0</v>
      </c>
      <c r="U2357" s="17">
        <v>0</v>
      </c>
      <c r="V2357" s="17">
        <v>0</v>
      </c>
      <c r="W2357" s="17">
        <v>0</v>
      </c>
      <c r="X2357" s="17">
        <v>0</v>
      </c>
      <c r="Y2357" s="17">
        <v>0</v>
      </c>
      <c r="Z2357" s="17">
        <v>0</v>
      </c>
      <c r="AA2357" s="17">
        <v>0</v>
      </c>
      <c r="AB2357" s="17">
        <v>0</v>
      </c>
      <c r="AC2357" s="17">
        <v>0</v>
      </c>
      <c r="AD2357" s="17">
        <v>0</v>
      </c>
    </row>
    <row r="2358" spans="1:30" x14ac:dyDescent="0.25">
      <c r="A2358" t="s">
        <v>413</v>
      </c>
      <c r="B2358" t="s">
        <v>6616</v>
      </c>
      <c r="C2358" t="s">
        <v>608</v>
      </c>
      <c r="D2358" t="str">
        <f>A2358&amp;VLOOKUP("key_separator", Keys!$B:$C, 2, FALSE)&amp;B2358&amp;VLOOKUP("key_separator", Keys!$B:$C, 2, FALSE)&amp;C2358</f>
        <v>SC|petroleum gasoline|imports</v>
      </c>
      <c r="E2358" s="17">
        <v>302163000000000</v>
      </c>
      <c r="F2358" s="17">
        <v>296741000000000</v>
      </c>
      <c r="G2358" s="17">
        <v>291673000000000</v>
      </c>
      <c r="H2358" s="17">
        <v>285722000000000</v>
      </c>
      <c r="I2358" s="17">
        <v>279868000000000</v>
      </c>
      <c r="J2358" s="17">
        <v>273940000000000</v>
      </c>
      <c r="K2358" s="17">
        <v>270342000000000</v>
      </c>
      <c r="L2358" s="17">
        <v>266673000000000</v>
      </c>
      <c r="M2358" s="17">
        <v>262380000000000</v>
      </c>
      <c r="N2358" s="17">
        <v>257954000000000</v>
      </c>
      <c r="O2358" s="17">
        <v>252958000000000</v>
      </c>
      <c r="P2358" s="17">
        <v>247790000000000</v>
      </c>
      <c r="Q2358" s="17">
        <v>242447000000000</v>
      </c>
      <c r="R2358" s="17">
        <v>236819000000000</v>
      </c>
      <c r="S2358" s="17">
        <v>230768000000000</v>
      </c>
      <c r="T2358" s="17">
        <v>224367000000000</v>
      </c>
      <c r="U2358" s="17">
        <v>217578000000000</v>
      </c>
      <c r="V2358" s="17">
        <v>211447000000000</v>
      </c>
      <c r="W2358" s="17">
        <v>205135000000000</v>
      </c>
      <c r="X2358" s="17">
        <v>198864000000000</v>
      </c>
      <c r="Y2358" s="17">
        <v>192637000000000</v>
      </c>
      <c r="Z2358" s="17">
        <v>186511000000000</v>
      </c>
      <c r="AA2358" s="17">
        <v>180416000000000</v>
      </c>
      <c r="AB2358" s="17">
        <v>174563000000000</v>
      </c>
      <c r="AC2358" s="17">
        <v>168955000000000</v>
      </c>
      <c r="AD2358" s="17">
        <v>163756000000000</v>
      </c>
    </row>
    <row r="2359" spans="1:30" x14ac:dyDescent="0.25">
      <c r="A2359" t="s">
        <v>413</v>
      </c>
      <c r="B2359" t="s">
        <v>6616</v>
      </c>
      <c r="C2359" t="s">
        <v>610</v>
      </c>
      <c r="D2359" t="str">
        <f>A2359&amp;VLOOKUP("key_separator", Keys!$B:$C, 2, FALSE)&amp;B2359&amp;VLOOKUP("key_separator", Keys!$B:$C, 2, FALSE)&amp;C2359</f>
        <v>SC|petroleum gasoline|exports</v>
      </c>
      <c r="E2359" s="17">
        <v>0</v>
      </c>
      <c r="F2359" s="17">
        <v>0</v>
      </c>
      <c r="G2359" s="17">
        <v>0</v>
      </c>
      <c r="H2359" s="17">
        <v>0</v>
      </c>
      <c r="I2359" s="17">
        <v>0</v>
      </c>
      <c r="J2359" s="17">
        <v>0</v>
      </c>
      <c r="K2359" s="17">
        <v>0</v>
      </c>
      <c r="L2359" s="17">
        <v>0</v>
      </c>
      <c r="M2359" s="17">
        <v>0</v>
      </c>
      <c r="N2359" s="17">
        <v>0</v>
      </c>
      <c r="O2359" s="17">
        <v>0</v>
      </c>
      <c r="P2359" s="17">
        <v>0</v>
      </c>
      <c r="Q2359" s="17">
        <v>0</v>
      </c>
      <c r="R2359" s="17">
        <v>0</v>
      </c>
      <c r="S2359" s="17">
        <v>0</v>
      </c>
      <c r="T2359" s="17">
        <v>0</v>
      </c>
      <c r="U2359" s="17">
        <v>0</v>
      </c>
      <c r="V2359" s="17">
        <v>0</v>
      </c>
      <c r="W2359" s="17">
        <v>0</v>
      </c>
      <c r="X2359" s="17">
        <v>0</v>
      </c>
      <c r="Y2359" s="17">
        <v>0</v>
      </c>
      <c r="Z2359" s="17">
        <v>0</v>
      </c>
      <c r="AA2359" s="17">
        <v>0</v>
      </c>
      <c r="AB2359" s="17">
        <v>0</v>
      </c>
      <c r="AC2359" s="17">
        <v>0</v>
      </c>
      <c r="AD2359" s="17">
        <v>0</v>
      </c>
    </row>
    <row r="2360" spans="1:30" x14ac:dyDescent="0.25">
      <c r="A2360" t="s">
        <v>413</v>
      </c>
      <c r="B2360" t="s">
        <v>6617</v>
      </c>
      <c r="C2360" t="s">
        <v>605</v>
      </c>
      <c r="D2360" t="str">
        <f>A2360&amp;VLOOKUP("key_separator", Keys!$B:$C, 2, FALSE)&amp;B2360&amp;VLOOKUP("key_separator", Keys!$B:$C, 2, FALSE)&amp;C2360</f>
        <v>SC|petroleum diesel|production</v>
      </c>
      <c r="E2360" s="17">
        <v>0</v>
      </c>
      <c r="F2360" s="17">
        <v>0</v>
      </c>
      <c r="G2360" s="17">
        <v>0</v>
      </c>
      <c r="H2360" s="17">
        <v>0</v>
      </c>
      <c r="I2360" s="17">
        <v>0</v>
      </c>
      <c r="J2360" s="17">
        <v>0</v>
      </c>
      <c r="K2360" s="17">
        <v>0</v>
      </c>
      <c r="L2360" s="17">
        <v>0</v>
      </c>
      <c r="M2360" s="17">
        <v>0</v>
      </c>
      <c r="N2360" s="17">
        <v>0</v>
      </c>
      <c r="O2360" s="17">
        <v>0</v>
      </c>
      <c r="P2360" s="17">
        <v>0</v>
      </c>
      <c r="Q2360" s="17">
        <v>0</v>
      </c>
      <c r="R2360" s="17">
        <v>0</v>
      </c>
      <c r="S2360" s="17">
        <v>0</v>
      </c>
      <c r="T2360" s="17">
        <v>0</v>
      </c>
      <c r="U2360" s="17">
        <v>0</v>
      </c>
      <c r="V2360" s="17">
        <v>0</v>
      </c>
      <c r="W2360" s="17">
        <v>0</v>
      </c>
      <c r="X2360" s="17">
        <v>0</v>
      </c>
      <c r="Y2360" s="17">
        <v>0</v>
      </c>
      <c r="Z2360" s="17">
        <v>0</v>
      </c>
      <c r="AA2360" s="17">
        <v>0</v>
      </c>
      <c r="AB2360" s="17">
        <v>0</v>
      </c>
      <c r="AC2360" s="17">
        <v>0</v>
      </c>
      <c r="AD2360" s="17">
        <v>0</v>
      </c>
    </row>
    <row r="2361" spans="1:30" x14ac:dyDescent="0.25">
      <c r="A2361" t="s">
        <v>413</v>
      </c>
      <c r="B2361" t="s">
        <v>6617</v>
      </c>
      <c r="C2361" t="s">
        <v>608</v>
      </c>
      <c r="D2361" t="str">
        <f>A2361&amp;VLOOKUP("key_separator", Keys!$B:$C, 2, FALSE)&amp;B2361&amp;VLOOKUP("key_separator", Keys!$B:$C, 2, FALSE)&amp;C2361</f>
        <v>SC|petroleum diesel|imports</v>
      </c>
      <c r="E2361" s="17">
        <v>154139000000000</v>
      </c>
      <c r="F2361" s="17">
        <v>155475000000000</v>
      </c>
      <c r="G2361" s="17">
        <v>154905000000000</v>
      </c>
      <c r="H2361" s="17">
        <v>154877000000000</v>
      </c>
      <c r="I2361" s="17">
        <v>154851000000000</v>
      </c>
      <c r="J2361" s="17">
        <v>155389000000000</v>
      </c>
      <c r="K2361" s="17">
        <v>156096000000000</v>
      </c>
      <c r="L2361" s="17">
        <v>157111000000000</v>
      </c>
      <c r="M2361" s="17">
        <v>156737000000000</v>
      </c>
      <c r="N2361" s="17">
        <v>157282000000000</v>
      </c>
      <c r="O2361" s="17">
        <v>157781000000000</v>
      </c>
      <c r="P2361" s="17">
        <v>158098000000000</v>
      </c>
      <c r="Q2361" s="17">
        <v>158191000000000</v>
      </c>
      <c r="R2361" s="17">
        <v>158064000000000</v>
      </c>
      <c r="S2361" s="17">
        <v>157737000000000</v>
      </c>
      <c r="T2361" s="17">
        <v>157540000000000</v>
      </c>
      <c r="U2361" s="17">
        <v>157198000000000</v>
      </c>
      <c r="V2361" s="17">
        <v>156216000000000</v>
      </c>
      <c r="W2361" s="17">
        <v>155191000000000</v>
      </c>
      <c r="X2361" s="17">
        <v>154159000000000</v>
      </c>
      <c r="Y2361" s="17">
        <v>153638000000000</v>
      </c>
      <c r="Z2361" s="17">
        <v>153239000000000</v>
      </c>
      <c r="AA2361" s="17">
        <v>152938000000000</v>
      </c>
      <c r="AB2361" s="17">
        <v>152517000000000</v>
      </c>
      <c r="AC2361" s="17">
        <v>152111000000000</v>
      </c>
      <c r="AD2361" s="17">
        <v>151777000000000</v>
      </c>
    </row>
    <row r="2362" spans="1:30" x14ac:dyDescent="0.25">
      <c r="A2362" t="s">
        <v>413</v>
      </c>
      <c r="B2362" t="s">
        <v>6617</v>
      </c>
      <c r="C2362" t="s">
        <v>610</v>
      </c>
      <c r="D2362" t="str">
        <f>A2362&amp;VLOOKUP("key_separator", Keys!$B:$C, 2, FALSE)&amp;B2362&amp;VLOOKUP("key_separator", Keys!$B:$C, 2, FALSE)&amp;C2362</f>
        <v>SC|petroleum diesel|exports</v>
      </c>
      <c r="E2362" s="17">
        <v>0</v>
      </c>
      <c r="F2362" s="17">
        <v>0</v>
      </c>
      <c r="G2362" s="17">
        <v>0</v>
      </c>
      <c r="H2362" s="17">
        <v>0</v>
      </c>
      <c r="I2362" s="17">
        <v>0</v>
      </c>
      <c r="J2362" s="17">
        <v>0</v>
      </c>
      <c r="K2362" s="17">
        <v>0</v>
      </c>
      <c r="L2362" s="17">
        <v>0</v>
      </c>
      <c r="M2362" s="17">
        <v>0</v>
      </c>
      <c r="N2362" s="17">
        <v>0</v>
      </c>
      <c r="O2362" s="17">
        <v>0</v>
      </c>
      <c r="P2362" s="17">
        <v>0</v>
      </c>
      <c r="Q2362" s="17">
        <v>0</v>
      </c>
      <c r="R2362" s="17">
        <v>0</v>
      </c>
      <c r="S2362" s="17">
        <v>0</v>
      </c>
      <c r="T2362" s="17">
        <v>0</v>
      </c>
      <c r="U2362" s="17">
        <v>0</v>
      </c>
      <c r="V2362" s="17">
        <v>0</v>
      </c>
      <c r="W2362" s="17">
        <v>0</v>
      </c>
      <c r="X2362" s="17">
        <v>0</v>
      </c>
      <c r="Y2362" s="17">
        <v>0</v>
      </c>
      <c r="Z2362" s="17">
        <v>0</v>
      </c>
      <c r="AA2362" s="17">
        <v>0</v>
      </c>
      <c r="AB2362" s="17">
        <v>0</v>
      </c>
      <c r="AC2362" s="17">
        <v>0</v>
      </c>
      <c r="AD2362" s="17">
        <v>0</v>
      </c>
    </row>
    <row r="2363" spans="1:30" x14ac:dyDescent="0.25">
      <c r="A2363" t="s">
        <v>413</v>
      </c>
      <c r="B2363" t="s">
        <v>542</v>
      </c>
      <c r="C2363" t="s">
        <v>605</v>
      </c>
      <c r="D2363" t="str">
        <f>A2363&amp;VLOOKUP("key_separator", Keys!$B:$C, 2, FALSE)&amp;B2363&amp;VLOOKUP("key_separator", Keys!$B:$C, 2, FALSE)&amp;C2363</f>
        <v>SC|biofuel gasoline|production</v>
      </c>
      <c r="E2363" s="17">
        <v>0</v>
      </c>
      <c r="F2363" s="17">
        <v>0</v>
      </c>
      <c r="G2363" s="17">
        <v>0</v>
      </c>
      <c r="H2363" s="17">
        <v>0</v>
      </c>
      <c r="I2363" s="17">
        <v>0</v>
      </c>
      <c r="J2363" s="17">
        <v>0</v>
      </c>
      <c r="K2363" s="17">
        <v>0</v>
      </c>
      <c r="L2363" s="17">
        <v>0</v>
      </c>
      <c r="M2363" s="17">
        <v>0</v>
      </c>
      <c r="N2363" s="17">
        <v>0</v>
      </c>
      <c r="O2363" s="17">
        <v>0</v>
      </c>
      <c r="P2363" s="17">
        <v>0</v>
      </c>
      <c r="Q2363" s="17">
        <v>0</v>
      </c>
      <c r="R2363" s="17">
        <v>0</v>
      </c>
      <c r="S2363" s="17">
        <v>0</v>
      </c>
      <c r="T2363" s="17">
        <v>0</v>
      </c>
      <c r="U2363" s="17">
        <v>0</v>
      </c>
      <c r="V2363" s="17">
        <v>0</v>
      </c>
      <c r="W2363" s="17">
        <v>0</v>
      </c>
      <c r="X2363" s="17">
        <v>0</v>
      </c>
      <c r="Y2363" s="17">
        <v>0</v>
      </c>
      <c r="Z2363" s="17">
        <v>0</v>
      </c>
      <c r="AA2363" s="17">
        <v>0</v>
      </c>
      <c r="AB2363" s="17">
        <v>0</v>
      </c>
      <c r="AC2363" s="17">
        <v>0</v>
      </c>
      <c r="AD2363" s="17">
        <v>0</v>
      </c>
    </row>
    <row r="2364" spans="1:30" x14ac:dyDescent="0.25">
      <c r="A2364" t="s">
        <v>413</v>
      </c>
      <c r="B2364" t="s">
        <v>542</v>
      </c>
      <c r="C2364" t="s">
        <v>608</v>
      </c>
      <c r="D2364" t="str">
        <f>A2364&amp;VLOOKUP("key_separator", Keys!$B:$C, 2, FALSE)&amp;B2364&amp;VLOOKUP("key_separator", Keys!$B:$C, 2, FALSE)&amp;C2364</f>
        <v>SC|biofuel gasoline|imports</v>
      </c>
      <c r="E2364" s="17">
        <v>20531600000000</v>
      </c>
      <c r="F2364" s="17">
        <v>20171700000000</v>
      </c>
      <c r="G2364" s="17">
        <v>19839500000000</v>
      </c>
      <c r="H2364" s="17">
        <v>19447800000000</v>
      </c>
      <c r="I2364" s="17">
        <v>19061200000000</v>
      </c>
      <c r="J2364" s="17">
        <v>18667900000000</v>
      </c>
      <c r="K2364" s="17">
        <v>18432900000000</v>
      </c>
      <c r="L2364" s="17">
        <v>18192100000000</v>
      </c>
      <c r="M2364" s="17">
        <v>17907400000000</v>
      </c>
      <c r="N2364" s="17">
        <v>17613100000000</v>
      </c>
      <c r="O2364" s="17">
        <v>17278800000000</v>
      </c>
      <c r="P2364" s="17">
        <v>16933700000000</v>
      </c>
      <c r="Q2364" s="17">
        <v>16576300000000</v>
      </c>
      <c r="R2364" s="17">
        <v>16199300000000</v>
      </c>
      <c r="S2364" s="17">
        <v>15792900000000</v>
      </c>
      <c r="T2364" s="17">
        <v>15362100000000</v>
      </c>
      <c r="U2364" s="17">
        <v>14904500000000</v>
      </c>
      <c r="V2364" s="17">
        <v>14492700000000</v>
      </c>
      <c r="W2364" s="17">
        <v>14068300000000</v>
      </c>
      <c r="X2364" s="17">
        <v>13646700000000</v>
      </c>
      <c r="Y2364" s="17">
        <v>13228400000000</v>
      </c>
      <c r="Z2364" s="17">
        <v>12817100000000</v>
      </c>
      <c r="AA2364" s="17">
        <v>12408200000000</v>
      </c>
      <c r="AB2364" s="17">
        <v>12016100000000</v>
      </c>
      <c r="AC2364" s="17">
        <v>11641100000000</v>
      </c>
      <c r="AD2364" s="17">
        <v>11294600000000</v>
      </c>
    </row>
    <row r="2365" spans="1:30" x14ac:dyDescent="0.25">
      <c r="A2365" t="s">
        <v>413</v>
      </c>
      <c r="B2365" t="s">
        <v>542</v>
      </c>
      <c r="C2365" t="s">
        <v>610</v>
      </c>
      <c r="D2365" t="str">
        <f>A2365&amp;VLOOKUP("key_separator", Keys!$B:$C, 2, FALSE)&amp;B2365&amp;VLOOKUP("key_separator", Keys!$B:$C, 2, FALSE)&amp;C2365</f>
        <v>SC|biofuel gasoline|exports</v>
      </c>
      <c r="E2365" s="17">
        <v>0</v>
      </c>
      <c r="F2365" s="17">
        <v>0</v>
      </c>
      <c r="G2365" s="17">
        <v>0</v>
      </c>
      <c r="H2365" s="17">
        <v>0</v>
      </c>
      <c r="I2365" s="17">
        <v>0</v>
      </c>
      <c r="J2365" s="17">
        <v>0</v>
      </c>
      <c r="K2365" s="17">
        <v>0</v>
      </c>
      <c r="L2365" s="17">
        <v>0</v>
      </c>
      <c r="M2365" s="17">
        <v>0</v>
      </c>
      <c r="N2365" s="17">
        <v>0</v>
      </c>
      <c r="O2365" s="17">
        <v>0</v>
      </c>
      <c r="P2365" s="17">
        <v>0</v>
      </c>
      <c r="Q2365" s="17">
        <v>0</v>
      </c>
      <c r="R2365" s="17">
        <v>0</v>
      </c>
      <c r="S2365" s="17">
        <v>0</v>
      </c>
      <c r="T2365" s="17">
        <v>0</v>
      </c>
      <c r="U2365" s="17">
        <v>0</v>
      </c>
      <c r="V2365" s="17">
        <v>0</v>
      </c>
      <c r="W2365" s="17">
        <v>0</v>
      </c>
      <c r="X2365" s="17">
        <v>0</v>
      </c>
      <c r="Y2365" s="17">
        <v>0</v>
      </c>
      <c r="Z2365" s="17">
        <v>0</v>
      </c>
      <c r="AA2365" s="17">
        <v>0</v>
      </c>
      <c r="AB2365" s="17">
        <v>0</v>
      </c>
      <c r="AC2365" s="17">
        <v>0</v>
      </c>
      <c r="AD2365" s="17">
        <v>0</v>
      </c>
    </row>
    <row r="2366" spans="1:30" x14ac:dyDescent="0.25">
      <c r="A2366" t="s">
        <v>413</v>
      </c>
      <c r="B2366" t="s">
        <v>545</v>
      </c>
      <c r="C2366" t="s">
        <v>605</v>
      </c>
      <c r="D2366" t="str">
        <f>A2366&amp;VLOOKUP("key_separator", Keys!$B:$C, 2, FALSE)&amp;B2366&amp;VLOOKUP("key_separator", Keys!$B:$C, 2, FALSE)&amp;C2366</f>
        <v>SC|biofuel diesel|production</v>
      </c>
      <c r="E2366" s="17">
        <v>0</v>
      </c>
      <c r="F2366" s="17">
        <v>0</v>
      </c>
      <c r="G2366" s="17">
        <v>0</v>
      </c>
      <c r="H2366" s="17">
        <v>0</v>
      </c>
      <c r="I2366" s="17">
        <v>0</v>
      </c>
      <c r="J2366" s="17">
        <v>0</v>
      </c>
      <c r="K2366" s="17">
        <v>0</v>
      </c>
      <c r="L2366" s="17">
        <v>0</v>
      </c>
      <c r="M2366" s="17">
        <v>0</v>
      </c>
      <c r="N2366" s="17">
        <v>0</v>
      </c>
      <c r="O2366" s="17">
        <v>0</v>
      </c>
      <c r="P2366" s="17">
        <v>0</v>
      </c>
      <c r="Q2366" s="17">
        <v>0</v>
      </c>
      <c r="R2366" s="17">
        <v>0</v>
      </c>
      <c r="S2366" s="17">
        <v>0</v>
      </c>
      <c r="T2366" s="17">
        <v>0</v>
      </c>
      <c r="U2366" s="17">
        <v>0</v>
      </c>
      <c r="V2366" s="17">
        <v>0</v>
      </c>
      <c r="W2366" s="17">
        <v>0</v>
      </c>
      <c r="X2366" s="17">
        <v>0</v>
      </c>
      <c r="Y2366" s="17">
        <v>0</v>
      </c>
      <c r="Z2366" s="17">
        <v>0</v>
      </c>
      <c r="AA2366" s="17">
        <v>0</v>
      </c>
      <c r="AB2366" s="17">
        <v>0</v>
      </c>
      <c r="AC2366" s="17">
        <v>0</v>
      </c>
      <c r="AD2366" s="17">
        <v>0</v>
      </c>
    </row>
    <row r="2367" spans="1:30" x14ac:dyDescent="0.25">
      <c r="A2367" t="s">
        <v>413</v>
      </c>
      <c r="B2367" t="s">
        <v>545</v>
      </c>
      <c r="C2367" t="s">
        <v>608</v>
      </c>
      <c r="D2367" t="str">
        <f>A2367&amp;VLOOKUP("key_separator", Keys!$B:$C, 2, FALSE)&amp;B2367&amp;VLOOKUP("key_separator", Keys!$B:$C, 2, FALSE)&amp;C2367</f>
        <v>SC|biofuel diesel|imports</v>
      </c>
      <c r="E2367" s="17">
        <v>905061000000</v>
      </c>
      <c r="F2367" s="17">
        <v>908273000000</v>
      </c>
      <c r="G2367" s="17">
        <v>913243000000</v>
      </c>
      <c r="H2367" s="17">
        <v>916072000000</v>
      </c>
      <c r="I2367" s="17">
        <v>916064000000</v>
      </c>
      <c r="J2367" s="17">
        <v>917040000000</v>
      </c>
      <c r="K2367" s="17">
        <v>922247000000</v>
      </c>
      <c r="L2367" s="17">
        <v>926026000000</v>
      </c>
      <c r="M2367" s="17">
        <v>926964000000</v>
      </c>
      <c r="N2367" s="17">
        <v>928001000000</v>
      </c>
      <c r="O2367" s="17">
        <v>928012000000</v>
      </c>
      <c r="P2367" s="17">
        <v>926588000000</v>
      </c>
      <c r="Q2367" s="17">
        <v>923249000000</v>
      </c>
      <c r="R2367" s="17">
        <v>918437000000</v>
      </c>
      <c r="S2367" s="17">
        <v>912489000000</v>
      </c>
      <c r="T2367" s="17">
        <v>907434000000</v>
      </c>
      <c r="U2367" s="17">
        <v>901724000000</v>
      </c>
      <c r="V2367" s="17">
        <v>891144000000</v>
      </c>
      <c r="W2367" s="17">
        <v>879707000000</v>
      </c>
      <c r="X2367" s="17">
        <v>868500000000</v>
      </c>
      <c r="Y2367" s="17">
        <v>860402000000</v>
      </c>
      <c r="Z2367" s="17">
        <v>852932000000</v>
      </c>
      <c r="AA2367" s="17">
        <v>846213000000</v>
      </c>
      <c r="AB2367" s="17">
        <v>838681000000</v>
      </c>
      <c r="AC2367" s="17">
        <v>831555000000</v>
      </c>
      <c r="AD2367" s="17">
        <v>824811000000</v>
      </c>
    </row>
    <row r="2368" spans="1:30" x14ac:dyDescent="0.25">
      <c r="A2368" t="s">
        <v>413</v>
      </c>
      <c r="B2368" t="s">
        <v>545</v>
      </c>
      <c r="C2368" t="s">
        <v>610</v>
      </c>
      <c r="D2368" t="str">
        <f>A2368&amp;VLOOKUP("key_separator", Keys!$B:$C, 2, FALSE)&amp;B2368&amp;VLOOKUP("key_separator", Keys!$B:$C, 2, FALSE)&amp;C2368</f>
        <v>SC|biofuel diesel|exports</v>
      </c>
      <c r="E2368" s="17">
        <v>0</v>
      </c>
      <c r="F2368" s="17">
        <v>0</v>
      </c>
      <c r="G2368" s="17">
        <v>0</v>
      </c>
      <c r="H2368" s="17">
        <v>0</v>
      </c>
      <c r="I2368" s="17">
        <v>0</v>
      </c>
      <c r="J2368" s="17">
        <v>0</v>
      </c>
      <c r="K2368" s="17">
        <v>0</v>
      </c>
      <c r="L2368" s="17">
        <v>0</v>
      </c>
      <c r="M2368" s="17">
        <v>0</v>
      </c>
      <c r="N2368" s="17">
        <v>0</v>
      </c>
      <c r="O2368" s="17">
        <v>0</v>
      </c>
      <c r="P2368" s="17">
        <v>0</v>
      </c>
      <c r="Q2368" s="17">
        <v>0</v>
      </c>
      <c r="R2368" s="17">
        <v>0</v>
      </c>
      <c r="S2368" s="17">
        <v>0</v>
      </c>
      <c r="T2368" s="17">
        <v>0</v>
      </c>
      <c r="U2368" s="17">
        <v>0</v>
      </c>
      <c r="V2368" s="17">
        <v>0</v>
      </c>
      <c r="W2368" s="17">
        <v>0</v>
      </c>
      <c r="X2368" s="17">
        <v>0</v>
      </c>
      <c r="Y2368" s="17">
        <v>0</v>
      </c>
      <c r="Z2368" s="17">
        <v>0</v>
      </c>
      <c r="AA2368" s="17">
        <v>0</v>
      </c>
      <c r="AB2368" s="17">
        <v>0</v>
      </c>
      <c r="AC2368" s="17">
        <v>0</v>
      </c>
      <c r="AD2368" s="17">
        <v>0</v>
      </c>
    </row>
    <row r="2369" spans="1:30" x14ac:dyDescent="0.25">
      <c r="A2369" t="s">
        <v>413</v>
      </c>
      <c r="B2369" t="s">
        <v>6618</v>
      </c>
      <c r="C2369" t="s">
        <v>605</v>
      </c>
      <c r="D2369" t="str">
        <f>A2369&amp;VLOOKUP("key_separator", Keys!$B:$C, 2, FALSE)&amp;B2369&amp;VLOOKUP("key_separator", Keys!$B:$C, 2, FALSE)&amp;C2369</f>
        <v>SC|jet fuel or kerosene|production</v>
      </c>
      <c r="E2369" s="17">
        <v>0</v>
      </c>
      <c r="F2369" s="17">
        <v>0</v>
      </c>
      <c r="G2369" s="17">
        <v>0</v>
      </c>
      <c r="H2369" s="17">
        <v>0</v>
      </c>
      <c r="I2369" s="17">
        <v>0</v>
      </c>
      <c r="J2369" s="17">
        <v>0</v>
      </c>
      <c r="K2369" s="17">
        <v>0</v>
      </c>
      <c r="L2369" s="17">
        <v>0</v>
      </c>
      <c r="M2369" s="17">
        <v>0</v>
      </c>
      <c r="N2369" s="17">
        <v>0</v>
      </c>
      <c r="O2369" s="17">
        <v>0</v>
      </c>
      <c r="P2369" s="17">
        <v>0</v>
      </c>
      <c r="Q2369" s="17">
        <v>0</v>
      </c>
      <c r="R2369" s="17">
        <v>0</v>
      </c>
      <c r="S2369" s="17">
        <v>0</v>
      </c>
      <c r="T2369" s="17">
        <v>0</v>
      </c>
      <c r="U2369" s="17">
        <v>0</v>
      </c>
      <c r="V2369" s="17">
        <v>0</v>
      </c>
      <c r="W2369" s="17">
        <v>0</v>
      </c>
      <c r="X2369" s="17">
        <v>0</v>
      </c>
      <c r="Y2369" s="17">
        <v>0</v>
      </c>
      <c r="Z2369" s="17">
        <v>0</v>
      </c>
      <c r="AA2369" s="17">
        <v>0</v>
      </c>
      <c r="AB2369" s="17">
        <v>0</v>
      </c>
      <c r="AC2369" s="17">
        <v>0</v>
      </c>
      <c r="AD2369" s="17">
        <v>0</v>
      </c>
    </row>
    <row r="2370" spans="1:30" x14ac:dyDescent="0.25">
      <c r="A2370" t="s">
        <v>413</v>
      </c>
      <c r="B2370" t="s">
        <v>6618</v>
      </c>
      <c r="C2370" t="s">
        <v>608</v>
      </c>
      <c r="D2370" t="str">
        <f>A2370&amp;VLOOKUP("key_separator", Keys!$B:$C, 2, FALSE)&amp;B2370&amp;VLOOKUP("key_separator", Keys!$B:$C, 2, FALSE)&amp;C2370</f>
        <v>SC|jet fuel or kerosene|imports</v>
      </c>
      <c r="E2370" s="17">
        <v>19503700000000</v>
      </c>
      <c r="F2370" s="17">
        <v>19729200000000</v>
      </c>
      <c r="G2370" s="17">
        <v>19721100000000</v>
      </c>
      <c r="H2370" s="17">
        <v>19523400000000</v>
      </c>
      <c r="I2370" s="17">
        <v>19410400000000</v>
      </c>
      <c r="J2370" s="17">
        <v>19365500000000</v>
      </c>
      <c r="K2370" s="17">
        <v>19478700000000</v>
      </c>
      <c r="L2370" s="17">
        <v>19661400000000</v>
      </c>
      <c r="M2370" s="17">
        <v>19917300000000</v>
      </c>
      <c r="N2370" s="17">
        <v>20216800000000</v>
      </c>
      <c r="O2370" s="17">
        <v>20561300000000</v>
      </c>
      <c r="P2370" s="17">
        <v>20799900000000</v>
      </c>
      <c r="Q2370" s="17">
        <v>21044800000000</v>
      </c>
      <c r="R2370" s="17">
        <v>21288900000000</v>
      </c>
      <c r="S2370" s="17">
        <v>21520900000000</v>
      </c>
      <c r="T2370" s="17">
        <v>21764200000000</v>
      </c>
      <c r="U2370" s="17">
        <v>21988400000000</v>
      </c>
      <c r="V2370" s="17">
        <v>22233600000000</v>
      </c>
      <c r="W2370" s="17">
        <v>22501100000000</v>
      </c>
      <c r="X2370" s="17">
        <v>22826100000000</v>
      </c>
      <c r="Y2370" s="17">
        <v>23154500000000</v>
      </c>
      <c r="Z2370" s="17">
        <v>23468300000000</v>
      </c>
      <c r="AA2370" s="17">
        <v>23741300000000</v>
      </c>
      <c r="AB2370" s="17">
        <v>24016100000000</v>
      </c>
      <c r="AC2370" s="17">
        <v>24231400000000</v>
      </c>
      <c r="AD2370" s="17">
        <v>24453600000000</v>
      </c>
    </row>
    <row r="2371" spans="1:30" x14ac:dyDescent="0.25">
      <c r="A2371" t="s">
        <v>413</v>
      </c>
      <c r="B2371" t="s">
        <v>6618</v>
      </c>
      <c r="C2371" t="s">
        <v>610</v>
      </c>
      <c r="D2371" t="str">
        <f>A2371&amp;VLOOKUP("key_separator", Keys!$B:$C, 2, FALSE)&amp;B2371&amp;VLOOKUP("key_separator", Keys!$B:$C, 2, FALSE)&amp;C2371</f>
        <v>SC|jet fuel or kerosene|exports</v>
      </c>
      <c r="E2371" s="17">
        <v>0</v>
      </c>
      <c r="F2371" s="17">
        <v>0</v>
      </c>
      <c r="G2371" s="17">
        <v>0</v>
      </c>
      <c r="H2371" s="17">
        <v>0</v>
      </c>
      <c r="I2371" s="17">
        <v>0</v>
      </c>
      <c r="J2371" s="17">
        <v>0</v>
      </c>
      <c r="K2371" s="17">
        <v>0</v>
      </c>
      <c r="L2371" s="17">
        <v>0</v>
      </c>
      <c r="M2371" s="17">
        <v>0</v>
      </c>
      <c r="N2371" s="17">
        <v>0</v>
      </c>
      <c r="O2371" s="17">
        <v>0</v>
      </c>
      <c r="P2371" s="17">
        <v>0</v>
      </c>
      <c r="Q2371" s="17">
        <v>0</v>
      </c>
      <c r="R2371" s="17">
        <v>0</v>
      </c>
      <c r="S2371" s="17">
        <v>0</v>
      </c>
      <c r="T2371" s="17">
        <v>0</v>
      </c>
      <c r="U2371" s="17">
        <v>0</v>
      </c>
      <c r="V2371" s="17">
        <v>0</v>
      </c>
      <c r="W2371" s="17">
        <v>0</v>
      </c>
      <c r="X2371" s="17">
        <v>0</v>
      </c>
      <c r="Y2371" s="17">
        <v>0</v>
      </c>
      <c r="Z2371" s="17">
        <v>0</v>
      </c>
      <c r="AA2371" s="17">
        <v>0</v>
      </c>
      <c r="AB2371" s="17">
        <v>0</v>
      </c>
      <c r="AC2371" s="17">
        <v>0</v>
      </c>
      <c r="AD2371" s="17">
        <v>0</v>
      </c>
    </row>
    <row r="2372" spans="1:30" x14ac:dyDescent="0.25">
      <c r="A2372" t="s">
        <v>413</v>
      </c>
      <c r="B2372" t="s">
        <v>6633</v>
      </c>
      <c r="C2372" t="s">
        <v>605</v>
      </c>
      <c r="D2372" t="str">
        <f>A2372&amp;VLOOKUP("key_separator", Keys!$B:$C, 2, FALSE)&amp;B2372&amp;VLOOKUP("key_separator", Keys!$B:$C, 2, FALSE)&amp;C2372</f>
        <v>SC|heat|production</v>
      </c>
      <c r="E2372" s="17">
        <v>0</v>
      </c>
      <c r="F2372" s="17">
        <v>0</v>
      </c>
      <c r="G2372" s="17">
        <v>0</v>
      </c>
      <c r="H2372" s="17">
        <v>0</v>
      </c>
      <c r="I2372" s="17">
        <v>0</v>
      </c>
      <c r="J2372" s="17">
        <v>0</v>
      </c>
      <c r="K2372" s="17">
        <v>0</v>
      </c>
      <c r="L2372" s="17">
        <v>0</v>
      </c>
      <c r="M2372" s="17">
        <v>0</v>
      </c>
      <c r="N2372" s="17">
        <v>0</v>
      </c>
      <c r="O2372" s="17">
        <v>0</v>
      </c>
      <c r="P2372" s="17">
        <v>0</v>
      </c>
      <c r="Q2372" s="17">
        <v>0</v>
      </c>
      <c r="R2372" s="17">
        <v>0</v>
      </c>
      <c r="S2372" s="17">
        <v>0</v>
      </c>
      <c r="T2372" s="17">
        <v>0</v>
      </c>
      <c r="U2372" s="17">
        <v>0</v>
      </c>
      <c r="V2372" s="17">
        <v>0</v>
      </c>
      <c r="W2372" s="17">
        <v>0</v>
      </c>
      <c r="X2372" s="17">
        <v>0</v>
      </c>
      <c r="Y2372" s="17">
        <v>0</v>
      </c>
      <c r="Z2372" s="17">
        <v>0</v>
      </c>
      <c r="AA2372" s="17">
        <v>0</v>
      </c>
      <c r="AB2372" s="17">
        <v>0</v>
      </c>
      <c r="AC2372" s="17">
        <v>0</v>
      </c>
      <c r="AD2372" s="17">
        <v>0</v>
      </c>
    </row>
    <row r="2373" spans="1:30" x14ac:dyDescent="0.25">
      <c r="A2373" t="s">
        <v>413</v>
      </c>
      <c r="B2373" t="s">
        <v>6633</v>
      </c>
      <c r="C2373" t="s">
        <v>608</v>
      </c>
      <c r="D2373" t="str">
        <f>A2373&amp;VLOOKUP("key_separator", Keys!$B:$C, 2, FALSE)&amp;B2373&amp;VLOOKUP("key_separator", Keys!$B:$C, 2, FALSE)&amp;C2373</f>
        <v>SC|heat|imports</v>
      </c>
      <c r="E2373" s="17">
        <v>0</v>
      </c>
      <c r="F2373" s="17">
        <v>0</v>
      </c>
      <c r="G2373" s="17">
        <v>0</v>
      </c>
      <c r="H2373" s="17">
        <v>0</v>
      </c>
      <c r="I2373" s="17">
        <v>0</v>
      </c>
      <c r="J2373" s="17">
        <v>0</v>
      </c>
      <c r="K2373" s="17">
        <v>0</v>
      </c>
      <c r="L2373" s="17">
        <v>0</v>
      </c>
      <c r="M2373" s="17">
        <v>0</v>
      </c>
      <c r="N2373" s="17">
        <v>0</v>
      </c>
      <c r="O2373" s="17">
        <v>0</v>
      </c>
      <c r="P2373" s="17">
        <v>0</v>
      </c>
      <c r="Q2373" s="17">
        <v>0</v>
      </c>
      <c r="R2373" s="17">
        <v>0</v>
      </c>
      <c r="S2373" s="17">
        <v>0</v>
      </c>
      <c r="T2373" s="17">
        <v>0</v>
      </c>
      <c r="U2373" s="17">
        <v>0</v>
      </c>
      <c r="V2373" s="17">
        <v>0</v>
      </c>
      <c r="W2373" s="17">
        <v>0</v>
      </c>
      <c r="X2373" s="17">
        <v>0</v>
      </c>
      <c r="Y2373" s="17">
        <v>0</v>
      </c>
      <c r="Z2373" s="17">
        <v>0</v>
      </c>
      <c r="AA2373" s="17">
        <v>0</v>
      </c>
      <c r="AB2373" s="17">
        <v>0</v>
      </c>
      <c r="AC2373" s="17">
        <v>0</v>
      </c>
      <c r="AD2373" s="17">
        <v>0</v>
      </c>
    </row>
    <row r="2374" spans="1:30" x14ac:dyDescent="0.25">
      <c r="A2374" t="s">
        <v>413</v>
      </c>
      <c r="B2374" t="s">
        <v>6633</v>
      </c>
      <c r="C2374" t="s">
        <v>610</v>
      </c>
      <c r="D2374" t="str">
        <f>A2374&amp;VLOOKUP("key_separator", Keys!$B:$C, 2, FALSE)&amp;B2374&amp;VLOOKUP("key_separator", Keys!$B:$C, 2, FALSE)&amp;C2374</f>
        <v>SC|heat|exports</v>
      </c>
      <c r="E2374" s="17">
        <v>0</v>
      </c>
      <c r="F2374" s="17">
        <v>0</v>
      </c>
      <c r="G2374" s="17">
        <v>0</v>
      </c>
      <c r="H2374" s="17">
        <v>0</v>
      </c>
      <c r="I2374" s="17">
        <v>0</v>
      </c>
      <c r="J2374" s="17">
        <v>0</v>
      </c>
      <c r="K2374" s="17">
        <v>0</v>
      </c>
      <c r="L2374" s="17">
        <v>0</v>
      </c>
      <c r="M2374" s="17">
        <v>0</v>
      </c>
      <c r="N2374" s="17">
        <v>0</v>
      </c>
      <c r="O2374" s="17">
        <v>0</v>
      </c>
      <c r="P2374" s="17">
        <v>0</v>
      </c>
      <c r="Q2374" s="17">
        <v>0</v>
      </c>
      <c r="R2374" s="17">
        <v>0</v>
      </c>
      <c r="S2374" s="17">
        <v>0</v>
      </c>
      <c r="T2374" s="17">
        <v>0</v>
      </c>
      <c r="U2374" s="17">
        <v>0</v>
      </c>
      <c r="V2374" s="17">
        <v>0</v>
      </c>
      <c r="W2374" s="17">
        <v>0</v>
      </c>
      <c r="X2374" s="17">
        <v>0</v>
      </c>
      <c r="Y2374" s="17">
        <v>0</v>
      </c>
      <c r="Z2374" s="17">
        <v>0</v>
      </c>
      <c r="AA2374" s="17">
        <v>0</v>
      </c>
      <c r="AB2374" s="17">
        <v>0</v>
      </c>
      <c r="AC2374" s="17">
        <v>0</v>
      </c>
      <c r="AD2374" s="17">
        <v>0</v>
      </c>
    </row>
    <row r="2375" spans="1:30" x14ac:dyDescent="0.25">
      <c r="A2375" t="s">
        <v>413</v>
      </c>
      <c r="B2375" t="s">
        <v>6634</v>
      </c>
      <c r="C2375" t="s">
        <v>605</v>
      </c>
      <c r="D2375" t="str">
        <f>A2375&amp;VLOOKUP("key_separator", Keys!$B:$C, 2, FALSE)&amp;B2375&amp;VLOOKUP("key_separator", Keys!$B:$C, 2, FALSE)&amp;C2375</f>
        <v>SC|geothermal|production</v>
      </c>
      <c r="E2375" s="17">
        <v>0</v>
      </c>
      <c r="F2375" s="17">
        <v>0</v>
      </c>
      <c r="G2375" s="17">
        <v>0</v>
      </c>
      <c r="H2375" s="17">
        <v>0</v>
      </c>
      <c r="I2375" s="17">
        <v>0</v>
      </c>
      <c r="J2375" s="17">
        <v>0</v>
      </c>
      <c r="K2375" s="17">
        <v>0</v>
      </c>
      <c r="L2375" s="17">
        <v>0</v>
      </c>
      <c r="M2375" s="17">
        <v>0</v>
      </c>
      <c r="N2375" s="17">
        <v>0</v>
      </c>
      <c r="O2375" s="17">
        <v>0</v>
      </c>
      <c r="P2375" s="17">
        <v>0</v>
      </c>
      <c r="Q2375" s="17">
        <v>0</v>
      </c>
      <c r="R2375" s="17">
        <v>0</v>
      </c>
      <c r="S2375" s="17">
        <v>0</v>
      </c>
      <c r="T2375" s="17">
        <v>0</v>
      </c>
      <c r="U2375" s="17">
        <v>0</v>
      </c>
      <c r="V2375" s="17">
        <v>0</v>
      </c>
      <c r="W2375" s="17">
        <v>0</v>
      </c>
      <c r="X2375" s="17">
        <v>0</v>
      </c>
      <c r="Y2375" s="17">
        <v>0</v>
      </c>
      <c r="Z2375" s="17">
        <v>0</v>
      </c>
      <c r="AA2375" s="17">
        <v>0</v>
      </c>
      <c r="AB2375" s="17">
        <v>0</v>
      </c>
      <c r="AC2375" s="17">
        <v>0</v>
      </c>
      <c r="AD2375" s="17">
        <v>0</v>
      </c>
    </row>
    <row r="2376" spans="1:30" x14ac:dyDescent="0.25">
      <c r="A2376" t="s">
        <v>413</v>
      </c>
      <c r="B2376" t="s">
        <v>6634</v>
      </c>
      <c r="C2376" t="s">
        <v>608</v>
      </c>
      <c r="D2376" t="str">
        <f>A2376&amp;VLOOKUP("key_separator", Keys!$B:$C, 2, FALSE)&amp;B2376&amp;VLOOKUP("key_separator", Keys!$B:$C, 2, FALSE)&amp;C2376</f>
        <v>SC|geothermal|imports</v>
      </c>
      <c r="E2376" s="17">
        <v>0</v>
      </c>
      <c r="F2376" s="17">
        <v>0</v>
      </c>
      <c r="G2376" s="17">
        <v>0</v>
      </c>
      <c r="H2376" s="17">
        <v>0</v>
      </c>
      <c r="I2376" s="17">
        <v>0</v>
      </c>
      <c r="J2376" s="17">
        <v>0</v>
      </c>
      <c r="K2376" s="17">
        <v>0</v>
      </c>
      <c r="L2376" s="17">
        <v>0</v>
      </c>
      <c r="M2376" s="17">
        <v>0</v>
      </c>
      <c r="N2376" s="17">
        <v>0</v>
      </c>
      <c r="O2376" s="17">
        <v>0</v>
      </c>
      <c r="P2376" s="17">
        <v>0</v>
      </c>
      <c r="Q2376" s="17">
        <v>0</v>
      </c>
      <c r="R2376" s="17">
        <v>0</v>
      </c>
      <c r="S2376" s="17">
        <v>0</v>
      </c>
      <c r="T2376" s="17">
        <v>0</v>
      </c>
      <c r="U2376" s="17">
        <v>0</v>
      </c>
      <c r="V2376" s="17">
        <v>0</v>
      </c>
      <c r="W2376" s="17">
        <v>0</v>
      </c>
      <c r="X2376" s="17">
        <v>0</v>
      </c>
      <c r="Y2376" s="17">
        <v>0</v>
      </c>
      <c r="Z2376" s="17">
        <v>0</v>
      </c>
      <c r="AA2376" s="17">
        <v>0</v>
      </c>
      <c r="AB2376" s="17">
        <v>0</v>
      </c>
      <c r="AC2376" s="17">
        <v>0</v>
      </c>
      <c r="AD2376" s="17">
        <v>0</v>
      </c>
    </row>
    <row r="2377" spans="1:30" x14ac:dyDescent="0.25">
      <c r="A2377" t="s">
        <v>413</v>
      </c>
      <c r="B2377" t="s">
        <v>6634</v>
      </c>
      <c r="C2377" t="s">
        <v>610</v>
      </c>
      <c r="D2377" t="str">
        <f>A2377&amp;VLOOKUP("key_separator", Keys!$B:$C, 2, FALSE)&amp;B2377&amp;VLOOKUP("key_separator", Keys!$B:$C, 2, FALSE)&amp;C2377</f>
        <v>SC|geothermal|exports</v>
      </c>
      <c r="E2377" s="17">
        <v>0</v>
      </c>
      <c r="F2377" s="17">
        <v>0</v>
      </c>
      <c r="G2377" s="17">
        <v>0</v>
      </c>
      <c r="H2377" s="17">
        <v>0</v>
      </c>
      <c r="I2377" s="17">
        <v>0</v>
      </c>
      <c r="J2377" s="17">
        <v>0</v>
      </c>
      <c r="K2377" s="17">
        <v>0</v>
      </c>
      <c r="L2377" s="17">
        <v>0</v>
      </c>
      <c r="M2377" s="17">
        <v>0</v>
      </c>
      <c r="N2377" s="17">
        <v>0</v>
      </c>
      <c r="O2377" s="17">
        <v>0</v>
      </c>
      <c r="P2377" s="17">
        <v>0</v>
      </c>
      <c r="Q2377" s="17">
        <v>0</v>
      </c>
      <c r="R2377" s="17">
        <v>0</v>
      </c>
      <c r="S2377" s="17">
        <v>0</v>
      </c>
      <c r="T2377" s="17">
        <v>0</v>
      </c>
      <c r="U2377" s="17">
        <v>0</v>
      </c>
      <c r="V2377" s="17">
        <v>0</v>
      </c>
      <c r="W2377" s="17">
        <v>0</v>
      </c>
      <c r="X2377" s="17">
        <v>0</v>
      </c>
      <c r="Y2377" s="17">
        <v>0</v>
      </c>
      <c r="Z2377" s="17">
        <v>0</v>
      </c>
      <c r="AA2377" s="17">
        <v>0</v>
      </c>
      <c r="AB2377" s="17">
        <v>0</v>
      </c>
      <c r="AC2377" s="17">
        <v>0</v>
      </c>
      <c r="AD2377" s="17">
        <v>0</v>
      </c>
    </row>
    <row r="2378" spans="1:30" x14ac:dyDescent="0.25">
      <c r="A2378" t="s">
        <v>413</v>
      </c>
      <c r="B2378" t="s">
        <v>500</v>
      </c>
      <c r="C2378" t="s">
        <v>605</v>
      </c>
      <c r="D2378" t="str">
        <f>A2378&amp;VLOOKUP("key_separator", Keys!$B:$C, 2, FALSE)&amp;B2378&amp;VLOOKUP("key_separator", Keys!$B:$C, 2, FALSE)&amp;C2378</f>
        <v>SC|lignite|production</v>
      </c>
      <c r="E2378" s="17">
        <v>0</v>
      </c>
      <c r="F2378" s="17">
        <v>0</v>
      </c>
      <c r="G2378" s="17">
        <v>0</v>
      </c>
      <c r="H2378" s="17">
        <v>0</v>
      </c>
      <c r="I2378" s="17">
        <v>0</v>
      </c>
      <c r="J2378" s="17">
        <v>0</v>
      </c>
      <c r="K2378" s="17">
        <v>0</v>
      </c>
      <c r="L2378" s="17">
        <v>0</v>
      </c>
      <c r="M2378" s="17">
        <v>0</v>
      </c>
      <c r="N2378" s="17">
        <v>0</v>
      </c>
      <c r="O2378" s="17">
        <v>0</v>
      </c>
      <c r="P2378" s="17">
        <v>0</v>
      </c>
      <c r="Q2378" s="17">
        <v>0</v>
      </c>
      <c r="R2378" s="17">
        <v>0</v>
      </c>
      <c r="S2378" s="17">
        <v>0</v>
      </c>
      <c r="T2378" s="17">
        <v>0</v>
      </c>
      <c r="U2378" s="17">
        <v>0</v>
      </c>
      <c r="V2378" s="17">
        <v>0</v>
      </c>
      <c r="W2378" s="17">
        <v>0</v>
      </c>
      <c r="X2378" s="17">
        <v>0</v>
      </c>
      <c r="Y2378" s="17">
        <v>0</v>
      </c>
      <c r="Z2378" s="17">
        <v>0</v>
      </c>
      <c r="AA2378" s="17">
        <v>0</v>
      </c>
      <c r="AB2378" s="17">
        <v>0</v>
      </c>
      <c r="AC2378" s="17">
        <v>0</v>
      </c>
      <c r="AD2378" s="17">
        <v>0</v>
      </c>
    </row>
    <row r="2379" spans="1:30" x14ac:dyDescent="0.25">
      <c r="A2379" t="s">
        <v>413</v>
      </c>
      <c r="B2379" t="s">
        <v>500</v>
      </c>
      <c r="C2379" t="s">
        <v>608</v>
      </c>
      <c r="D2379" t="str">
        <f>A2379&amp;VLOOKUP("key_separator", Keys!$B:$C, 2, FALSE)&amp;B2379&amp;VLOOKUP("key_separator", Keys!$B:$C, 2, FALSE)&amp;C2379</f>
        <v>SC|lignite|imports</v>
      </c>
      <c r="E2379" s="17">
        <v>0</v>
      </c>
      <c r="F2379" s="17">
        <v>0</v>
      </c>
      <c r="G2379" s="17">
        <v>0</v>
      </c>
      <c r="H2379" s="17">
        <v>0</v>
      </c>
      <c r="I2379" s="17">
        <v>0</v>
      </c>
      <c r="J2379" s="17">
        <v>0</v>
      </c>
      <c r="K2379" s="17">
        <v>0</v>
      </c>
      <c r="L2379" s="17">
        <v>0</v>
      </c>
      <c r="M2379" s="17">
        <v>0</v>
      </c>
      <c r="N2379" s="17">
        <v>0</v>
      </c>
      <c r="O2379" s="17">
        <v>0</v>
      </c>
      <c r="P2379" s="17">
        <v>0</v>
      </c>
      <c r="Q2379" s="17">
        <v>0</v>
      </c>
      <c r="R2379" s="17">
        <v>0</v>
      </c>
      <c r="S2379" s="17">
        <v>0</v>
      </c>
      <c r="T2379" s="17">
        <v>0</v>
      </c>
      <c r="U2379" s="17">
        <v>0</v>
      </c>
      <c r="V2379" s="17">
        <v>0</v>
      </c>
      <c r="W2379" s="17">
        <v>0</v>
      </c>
      <c r="X2379" s="17">
        <v>0</v>
      </c>
      <c r="Y2379" s="17">
        <v>0</v>
      </c>
      <c r="Z2379" s="17">
        <v>0</v>
      </c>
      <c r="AA2379" s="17">
        <v>0</v>
      </c>
      <c r="AB2379" s="17">
        <v>0</v>
      </c>
      <c r="AC2379" s="17">
        <v>0</v>
      </c>
      <c r="AD2379" s="17">
        <v>0</v>
      </c>
    </row>
    <row r="2380" spans="1:30" x14ac:dyDescent="0.25">
      <c r="A2380" t="s">
        <v>413</v>
      </c>
      <c r="B2380" t="s">
        <v>500</v>
      </c>
      <c r="C2380" t="s">
        <v>610</v>
      </c>
      <c r="D2380" t="str">
        <f>A2380&amp;VLOOKUP("key_separator", Keys!$B:$C, 2, FALSE)&amp;B2380&amp;VLOOKUP("key_separator", Keys!$B:$C, 2, FALSE)&amp;C2380</f>
        <v>SC|lignite|exports</v>
      </c>
      <c r="E2380" s="17">
        <v>0</v>
      </c>
      <c r="F2380" s="17">
        <v>0</v>
      </c>
      <c r="G2380" s="17">
        <v>0</v>
      </c>
      <c r="H2380" s="17">
        <v>0</v>
      </c>
      <c r="I2380" s="17">
        <v>0</v>
      </c>
      <c r="J2380" s="17">
        <v>0</v>
      </c>
      <c r="K2380" s="17">
        <v>0</v>
      </c>
      <c r="L2380" s="17">
        <v>0</v>
      </c>
      <c r="M2380" s="17">
        <v>0</v>
      </c>
      <c r="N2380" s="17">
        <v>0</v>
      </c>
      <c r="O2380" s="17">
        <v>0</v>
      </c>
      <c r="P2380" s="17">
        <v>0</v>
      </c>
      <c r="Q2380" s="17">
        <v>0</v>
      </c>
      <c r="R2380" s="17">
        <v>0</v>
      </c>
      <c r="S2380" s="17">
        <v>0</v>
      </c>
      <c r="T2380" s="17">
        <v>0</v>
      </c>
      <c r="U2380" s="17">
        <v>0</v>
      </c>
      <c r="V2380" s="17">
        <v>0</v>
      </c>
      <c r="W2380" s="17">
        <v>0</v>
      </c>
      <c r="X2380" s="17">
        <v>0</v>
      </c>
      <c r="Y2380" s="17">
        <v>0</v>
      </c>
      <c r="Z2380" s="17">
        <v>0</v>
      </c>
      <c r="AA2380" s="17">
        <v>0</v>
      </c>
      <c r="AB2380" s="17">
        <v>0</v>
      </c>
      <c r="AC2380" s="17">
        <v>0</v>
      </c>
      <c r="AD2380" s="17">
        <v>0</v>
      </c>
    </row>
    <row r="2381" spans="1:30" x14ac:dyDescent="0.25">
      <c r="A2381" t="s">
        <v>413</v>
      </c>
      <c r="B2381" t="s">
        <v>539</v>
      </c>
      <c r="C2381" t="s">
        <v>605</v>
      </c>
      <c r="D2381" t="str">
        <f>A2381&amp;VLOOKUP("key_separator", Keys!$B:$C, 2, FALSE)&amp;B2381&amp;VLOOKUP("key_separator", Keys!$B:$C, 2, FALSE)&amp;C2381</f>
        <v>SC|crude oil|production</v>
      </c>
      <c r="E2381" s="17">
        <v>0</v>
      </c>
      <c r="F2381" s="17">
        <v>0</v>
      </c>
      <c r="G2381" s="17">
        <v>0</v>
      </c>
      <c r="H2381" s="17">
        <v>0</v>
      </c>
      <c r="I2381" s="17">
        <v>0</v>
      </c>
      <c r="J2381" s="17">
        <v>0</v>
      </c>
      <c r="K2381" s="17">
        <v>0</v>
      </c>
      <c r="L2381" s="17">
        <v>0</v>
      </c>
      <c r="M2381" s="17">
        <v>0</v>
      </c>
      <c r="N2381" s="17">
        <v>0</v>
      </c>
      <c r="O2381" s="17">
        <v>0</v>
      </c>
      <c r="P2381" s="17">
        <v>0</v>
      </c>
      <c r="Q2381" s="17">
        <v>0</v>
      </c>
      <c r="R2381" s="17">
        <v>0</v>
      </c>
      <c r="S2381" s="17">
        <v>0</v>
      </c>
      <c r="T2381" s="17">
        <v>0</v>
      </c>
      <c r="U2381" s="17">
        <v>0</v>
      </c>
      <c r="V2381" s="17">
        <v>0</v>
      </c>
      <c r="W2381" s="17">
        <v>0</v>
      </c>
      <c r="X2381" s="17">
        <v>0</v>
      </c>
      <c r="Y2381" s="17">
        <v>0</v>
      </c>
      <c r="Z2381" s="17">
        <v>0</v>
      </c>
      <c r="AA2381" s="17">
        <v>0</v>
      </c>
      <c r="AB2381" s="17">
        <v>0</v>
      </c>
      <c r="AC2381" s="17">
        <v>0</v>
      </c>
      <c r="AD2381" s="17">
        <v>0</v>
      </c>
    </row>
    <row r="2382" spans="1:30" x14ac:dyDescent="0.25">
      <c r="A2382" t="s">
        <v>413</v>
      </c>
      <c r="B2382" t="s">
        <v>539</v>
      </c>
      <c r="C2382" t="s">
        <v>608</v>
      </c>
      <c r="D2382" t="str">
        <f>A2382&amp;VLOOKUP("key_separator", Keys!$B:$C, 2, FALSE)&amp;B2382&amp;VLOOKUP("key_separator", Keys!$B:$C, 2, FALSE)&amp;C2382</f>
        <v>SC|crude oil|imports</v>
      </c>
      <c r="E2382" s="17">
        <v>11071000000000</v>
      </c>
      <c r="F2382" s="17">
        <v>0</v>
      </c>
      <c r="G2382" s="17">
        <v>0</v>
      </c>
      <c r="H2382" s="17">
        <v>0</v>
      </c>
      <c r="I2382" s="17">
        <v>0</v>
      </c>
      <c r="J2382" s="17">
        <v>0</v>
      </c>
      <c r="K2382" s="17">
        <v>0</v>
      </c>
      <c r="L2382" s="17">
        <v>0</v>
      </c>
      <c r="M2382" s="17">
        <v>0</v>
      </c>
      <c r="N2382" s="17">
        <v>0</v>
      </c>
      <c r="O2382" s="17">
        <v>0</v>
      </c>
      <c r="P2382" s="17">
        <v>0</v>
      </c>
      <c r="Q2382" s="17">
        <v>0</v>
      </c>
      <c r="R2382" s="17">
        <v>0</v>
      </c>
      <c r="S2382" s="17">
        <v>0</v>
      </c>
      <c r="T2382" s="17">
        <v>0</v>
      </c>
      <c r="U2382" s="17">
        <v>0</v>
      </c>
      <c r="V2382" s="17">
        <v>0</v>
      </c>
      <c r="W2382" s="17">
        <v>0</v>
      </c>
      <c r="X2382" s="17">
        <v>0</v>
      </c>
      <c r="Y2382" s="17">
        <v>0</v>
      </c>
      <c r="Z2382" s="17">
        <v>0</v>
      </c>
      <c r="AA2382" s="17">
        <v>0</v>
      </c>
      <c r="AB2382" s="17">
        <v>0</v>
      </c>
      <c r="AC2382" s="17">
        <v>0</v>
      </c>
      <c r="AD2382" s="17">
        <v>0</v>
      </c>
    </row>
    <row r="2383" spans="1:30" x14ac:dyDescent="0.25">
      <c r="A2383" t="s">
        <v>413</v>
      </c>
      <c r="B2383" t="s">
        <v>539</v>
      </c>
      <c r="C2383" t="s">
        <v>610</v>
      </c>
      <c r="D2383" t="str">
        <f>A2383&amp;VLOOKUP("key_separator", Keys!$B:$C, 2, FALSE)&amp;B2383&amp;VLOOKUP("key_separator", Keys!$B:$C, 2, FALSE)&amp;C2383</f>
        <v>SC|crude oil|exports</v>
      </c>
      <c r="E2383" s="17">
        <v>0</v>
      </c>
      <c r="F2383" s="17">
        <v>0</v>
      </c>
      <c r="G2383" s="17">
        <v>0</v>
      </c>
      <c r="H2383" s="17">
        <v>0</v>
      </c>
      <c r="I2383" s="17">
        <v>0</v>
      </c>
      <c r="J2383" s="17">
        <v>0</v>
      </c>
      <c r="K2383" s="17">
        <v>0</v>
      </c>
      <c r="L2383" s="17">
        <v>0</v>
      </c>
      <c r="M2383" s="17">
        <v>0</v>
      </c>
      <c r="N2383" s="17">
        <v>0</v>
      </c>
      <c r="O2383" s="17">
        <v>0</v>
      </c>
      <c r="P2383" s="17">
        <v>0</v>
      </c>
      <c r="Q2383" s="17">
        <v>0</v>
      </c>
      <c r="R2383" s="17">
        <v>0</v>
      </c>
      <c r="S2383" s="17">
        <v>0</v>
      </c>
      <c r="T2383" s="17">
        <v>0</v>
      </c>
      <c r="U2383" s="17">
        <v>0</v>
      </c>
      <c r="V2383" s="17">
        <v>0</v>
      </c>
      <c r="W2383" s="17">
        <v>0</v>
      </c>
      <c r="X2383" s="17">
        <v>0</v>
      </c>
      <c r="Y2383" s="17">
        <v>0</v>
      </c>
      <c r="Z2383" s="17">
        <v>0</v>
      </c>
      <c r="AA2383" s="17">
        <v>0</v>
      </c>
      <c r="AB2383" s="17">
        <v>0</v>
      </c>
      <c r="AC2383" s="17">
        <v>0</v>
      </c>
      <c r="AD2383" s="17">
        <v>0</v>
      </c>
    </row>
    <row r="2384" spans="1:30" x14ac:dyDescent="0.25">
      <c r="A2384" t="s">
        <v>413</v>
      </c>
      <c r="B2384" t="s">
        <v>6635</v>
      </c>
      <c r="C2384" t="s">
        <v>605</v>
      </c>
      <c r="D2384" t="str">
        <f>A2384&amp;VLOOKUP("key_separator", Keys!$B:$C, 2, FALSE)&amp;B2384&amp;VLOOKUP("key_separator", Keys!$B:$C, 2, FALSE)&amp;C2384</f>
        <v>SC|heavy or residual fuel oil|production</v>
      </c>
      <c r="E2384" s="17">
        <v>0</v>
      </c>
      <c r="F2384" s="17">
        <v>0</v>
      </c>
      <c r="G2384" s="17">
        <v>0</v>
      </c>
      <c r="H2384" s="17">
        <v>0</v>
      </c>
      <c r="I2384" s="17">
        <v>0</v>
      </c>
      <c r="J2384" s="17">
        <v>0</v>
      </c>
      <c r="K2384" s="17">
        <v>0</v>
      </c>
      <c r="L2384" s="17">
        <v>0</v>
      </c>
      <c r="M2384" s="17">
        <v>0</v>
      </c>
      <c r="N2384" s="17">
        <v>0</v>
      </c>
      <c r="O2384" s="17">
        <v>0</v>
      </c>
      <c r="P2384" s="17">
        <v>0</v>
      </c>
      <c r="Q2384" s="17">
        <v>0</v>
      </c>
      <c r="R2384" s="17">
        <v>0</v>
      </c>
      <c r="S2384" s="17">
        <v>0</v>
      </c>
      <c r="T2384" s="17">
        <v>0</v>
      </c>
      <c r="U2384" s="17">
        <v>0</v>
      </c>
      <c r="V2384" s="17">
        <v>0</v>
      </c>
      <c r="W2384" s="17">
        <v>0</v>
      </c>
      <c r="X2384" s="17">
        <v>0</v>
      </c>
      <c r="Y2384" s="17">
        <v>0</v>
      </c>
      <c r="Z2384" s="17">
        <v>0</v>
      </c>
      <c r="AA2384" s="17">
        <v>0</v>
      </c>
      <c r="AB2384" s="17">
        <v>0</v>
      </c>
      <c r="AC2384" s="17">
        <v>0</v>
      </c>
      <c r="AD2384" s="17">
        <v>0</v>
      </c>
    </row>
    <row r="2385" spans="1:30" x14ac:dyDescent="0.25">
      <c r="A2385" t="s">
        <v>413</v>
      </c>
      <c r="B2385" t="s">
        <v>6635</v>
      </c>
      <c r="C2385" t="s">
        <v>608</v>
      </c>
      <c r="D2385" t="str">
        <f>A2385&amp;VLOOKUP("key_separator", Keys!$B:$C, 2, FALSE)&amp;B2385&amp;VLOOKUP("key_separator", Keys!$B:$C, 2, FALSE)&amp;C2385</f>
        <v>SC|heavy or residual fuel oil|imports</v>
      </c>
      <c r="E2385" s="17">
        <v>25836500000000</v>
      </c>
      <c r="F2385" s="17">
        <v>25519300000000</v>
      </c>
      <c r="G2385" s="17">
        <v>26108100000000</v>
      </c>
      <c r="H2385" s="17">
        <v>26567600000000</v>
      </c>
      <c r="I2385" s="17">
        <v>27077400000000</v>
      </c>
      <c r="J2385" s="17">
        <v>27567000000000</v>
      </c>
      <c r="K2385" s="17">
        <v>28079200000000</v>
      </c>
      <c r="L2385" s="17">
        <v>28595200000000</v>
      </c>
      <c r="M2385" s="17">
        <v>29056900000000</v>
      </c>
      <c r="N2385" s="17">
        <v>29441200000000</v>
      </c>
      <c r="O2385" s="17">
        <v>29866700000000</v>
      </c>
      <c r="P2385" s="17">
        <v>30215700000000</v>
      </c>
      <c r="Q2385" s="17">
        <v>30493500000000</v>
      </c>
      <c r="R2385" s="17">
        <v>30731800000000</v>
      </c>
      <c r="S2385" s="17">
        <v>30933600000000</v>
      </c>
      <c r="T2385" s="17">
        <v>31091900000000</v>
      </c>
      <c r="U2385" s="17">
        <v>31224000000000</v>
      </c>
      <c r="V2385" s="17">
        <v>31432300000000</v>
      </c>
      <c r="W2385" s="17">
        <v>31606800000000</v>
      </c>
      <c r="X2385" s="17">
        <v>31794800000000</v>
      </c>
      <c r="Y2385" s="17">
        <v>32076200000000</v>
      </c>
      <c r="Z2385" s="17">
        <v>32367700000000</v>
      </c>
      <c r="AA2385" s="17">
        <v>32644400000000</v>
      </c>
      <c r="AB2385" s="17">
        <v>32916600000000</v>
      </c>
      <c r="AC2385" s="17">
        <v>33207300000000</v>
      </c>
      <c r="AD2385" s="17">
        <v>33540700000000</v>
      </c>
    </row>
    <row r="2386" spans="1:30" x14ac:dyDescent="0.25">
      <c r="A2386" t="s">
        <v>413</v>
      </c>
      <c r="B2386" t="s">
        <v>6635</v>
      </c>
      <c r="C2386" t="s">
        <v>610</v>
      </c>
      <c r="D2386" t="str">
        <f>A2386&amp;VLOOKUP("key_separator", Keys!$B:$C, 2, FALSE)&amp;B2386&amp;VLOOKUP("key_separator", Keys!$B:$C, 2, FALSE)&amp;C2386</f>
        <v>SC|heavy or residual fuel oil|exports</v>
      </c>
      <c r="E2386" s="17">
        <v>0</v>
      </c>
      <c r="F2386" s="17">
        <v>0</v>
      </c>
      <c r="G2386" s="17">
        <v>0</v>
      </c>
      <c r="H2386" s="17">
        <v>0</v>
      </c>
      <c r="I2386" s="17">
        <v>0</v>
      </c>
      <c r="J2386" s="17">
        <v>0</v>
      </c>
      <c r="K2386" s="17">
        <v>0</v>
      </c>
      <c r="L2386" s="17">
        <v>0</v>
      </c>
      <c r="M2386" s="17">
        <v>0</v>
      </c>
      <c r="N2386" s="17">
        <v>0</v>
      </c>
      <c r="O2386" s="17">
        <v>0</v>
      </c>
      <c r="P2386" s="17">
        <v>0</v>
      </c>
      <c r="Q2386" s="17">
        <v>0</v>
      </c>
      <c r="R2386" s="17">
        <v>0</v>
      </c>
      <c r="S2386" s="17">
        <v>0</v>
      </c>
      <c r="T2386" s="17">
        <v>0</v>
      </c>
      <c r="U2386" s="17">
        <v>0</v>
      </c>
      <c r="V2386" s="17">
        <v>0</v>
      </c>
      <c r="W2386" s="17">
        <v>0</v>
      </c>
      <c r="X2386" s="17">
        <v>0</v>
      </c>
      <c r="Y2386" s="17">
        <v>0</v>
      </c>
      <c r="Z2386" s="17">
        <v>0</v>
      </c>
      <c r="AA2386" s="17">
        <v>0</v>
      </c>
      <c r="AB2386" s="17">
        <v>0</v>
      </c>
      <c r="AC2386" s="17">
        <v>0</v>
      </c>
      <c r="AD2386" s="17">
        <v>0</v>
      </c>
    </row>
    <row r="2387" spans="1:30" x14ac:dyDescent="0.25">
      <c r="A2387" t="s">
        <v>413</v>
      </c>
      <c r="B2387" t="s">
        <v>6622</v>
      </c>
      <c r="C2387" t="s">
        <v>605</v>
      </c>
      <c r="D2387" t="str">
        <f>A2387&amp;VLOOKUP("key_separator", Keys!$B:$C, 2, FALSE)&amp;B2387&amp;VLOOKUP("key_separator", Keys!$B:$C, 2, FALSE)&amp;C2387</f>
        <v>SC|LPG propane or butane|production</v>
      </c>
      <c r="E2387" s="17">
        <v>0</v>
      </c>
      <c r="F2387" s="17">
        <v>0</v>
      </c>
      <c r="G2387" s="17">
        <v>0</v>
      </c>
      <c r="H2387" s="17">
        <v>0</v>
      </c>
      <c r="I2387" s="17">
        <v>0</v>
      </c>
      <c r="J2387" s="17">
        <v>0</v>
      </c>
      <c r="K2387" s="17">
        <v>0</v>
      </c>
      <c r="L2387" s="17">
        <v>0</v>
      </c>
      <c r="M2387" s="17">
        <v>0</v>
      </c>
      <c r="N2387" s="17">
        <v>0</v>
      </c>
      <c r="O2387" s="17">
        <v>0</v>
      </c>
      <c r="P2387" s="17">
        <v>0</v>
      </c>
      <c r="Q2387" s="17">
        <v>0</v>
      </c>
      <c r="R2387" s="17">
        <v>0</v>
      </c>
      <c r="S2387" s="17">
        <v>0</v>
      </c>
      <c r="T2387" s="17">
        <v>0</v>
      </c>
      <c r="U2387" s="17">
        <v>0</v>
      </c>
      <c r="V2387" s="17">
        <v>0</v>
      </c>
      <c r="W2387" s="17">
        <v>0</v>
      </c>
      <c r="X2387" s="17">
        <v>0</v>
      </c>
      <c r="Y2387" s="17">
        <v>0</v>
      </c>
      <c r="Z2387" s="17">
        <v>0</v>
      </c>
      <c r="AA2387" s="17">
        <v>0</v>
      </c>
      <c r="AB2387" s="17">
        <v>0</v>
      </c>
      <c r="AC2387" s="17">
        <v>0</v>
      </c>
      <c r="AD2387" s="17">
        <v>0</v>
      </c>
    </row>
    <row r="2388" spans="1:30" x14ac:dyDescent="0.25">
      <c r="A2388" t="s">
        <v>413</v>
      </c>
      <c r="B2388" t="s">
        <v>6622</v>
      </c>
      <c r="C2388" t="s">
        <v>608</v>
      </c>
      <c r="D2388" t="str">
        <f>A2388&amp;VLOOKUP("key_separator", Keys!$B:$C, 2, FALSE)&amp;B2388&amp;VLOOKUP("key_separator", Keys!$B:$C, 2, FALSE)&amp;C2388</f>
        <v>SC|LPG propane or butane|imports</v>
      </c>
      <c r="E2388" s="17">
        <v>9159320000000</v>
      </c>
      <c r="F2388" s="17">
        <v>9121130000000</v>
      </c>
      <c r="G2388" s="17">
        <v>9568710000000</v>
      </c>
      <c r="H2388" s="17">
        <v>9612630000000</v>
      </c>
      <c r="I2388" s="17">
        <v>9578640000000</v>
      </c>
      <c r="J2388" s="17">
        <v>9554540000000</v>
      </c>
      <c r="K2388" s="17">
        <v>9582790000000</v>
      </c>
      <c r="L2388" s="17">
        <v>9656170000000</v>
      </c>
      <c r="M2388" s="17">
        <v>9673200000000</v>
      </c>
      <c r="N2388" s="17">
        <v>9711770000000</v>
      </c>
      <c r="O2388" s="17">
        <v>9761240000000</v>
      </c>
      <c r="P2388" s="17">
        <v>9815250000000</v>
      </c>
      <c r="Q2388" s="17">
        <v>9892920000000</v>
      </c>
      <c r="R2388" s="17">
        <v>9968300000000</v>
      </c>
      <c r="S2388" s="17">
        <v>10047900000000</v>
      </c>
      <c r="T2388" s="17">
        <v>10117100000000</v>
      </c>
      <c r="U2388" s="17">
        <v>10178000000000</v>
      </c>
      <c r="V2388" s="17">
        <v>10250200000000</v>
      </c>
      <c r="W2388" s="17">
        <v>10321400000000</v>
      </c>
      <c r="X2388" s="17">
        <v>10396900000000</v>
      </c>
      <c r="Y2388" s="17">
        <v>10483500000000</v>
      </c>
      <c r="Z2388" s="17">
        <v>10569800000000</v>
      </c>
      <c r="AA2388" s="17">
        <v>10656400000000</v>
      </c>
      <c r="AB2388" s="17">
        <v>10738200000000</v>
      </c>
      <c r="AC2388" s="17">
        <v>10811800000000</v>
      </c>
      <c r="AD2388" s="17">
        <v>10896200000000</v>
      </c>
    </row>
    <row r="2389" spans="1:30" x14ac:dyDescent="0.25">
      <c r="A2389" t="s">
        <v>413</v>
      </c>
      <c r="B2389" t="s">
        <v>6622</v>
      </c>
      <c r="C2389" t="s">
        <v>610</v>
      </c>
      <c r="D2389" t="str">
        <f>A2389&amp;VLOOKUP("key_separator", Keys!$B:$C, 2, FALSE)&amp;B2389&amp;VLOOKUP("key_separator", Keys!$B:$C, 2, FALSE)&amp;C2389</f>
        <v>SC|LPG propane or butane|exports</v>
      </c>
      <c r="E2389" s="17">
        <v>0</v>
      </c>
      <c r="F2389" s="17">
        <v>0</v>
      </c>
      <c r="G2389" s="17">
        <v>0</v>
      </c>
      <c r="H2389" s="17">
        <v>0</v>
      </c>
      <c r="I2389" s="17">
        <v>0</v>
      </c>
      <c r="J2389" s="17">
        <v>0</v>
      </c>
      <c r="K2389" s="17">
        <v>0</v>
      </c>
      <c r="L2389" s="17">
        <v>0</v>
      </c>
      <c r="M2389" s="17">
        <v>0</v>
      </c>
      <c r="N2389" s="17">
        <v>0</v>
      </c>
      <c r="O2389" s="17">
        <v>0</v>
      </c>
      <c r="P2389" s="17">
        <v>0</v>
      </c>
      <c r="Q2389" s="17">
        <v>0</v>
      </c>
      <c r="R2389" s="17">
        <v>0</v>
      </c>
      <c r="S2389" s="17">
        <v>0</v>
      </c>
      <c r="T2389" s="17">
        <v>0</v>
      </c>
      <c r="U2389" s="17">
        <v>0</v>
      </c>
      <c r="V2389" s="17">
        <v>0</v>
      </c>
      <c r="W2389" s="17">
        <v>0</v>
      </c>
      <c r="X2389" s="17">
        <v>0</v>
      </c>
      <c r="Y2389" s="17">
        <v>0</v>
      </c>
      <c r="Z2389" s="17">
        <v>0</v>
      </c>
      <c r="AA2389" s="17">
        <v>0</v>
      </c>
      <c r="AB2389" s="17">
        <v>0</v>
      </c>
      <c r="AC2389" s="17">
        <v>0</v>
      </c>
      <c r="AD2389" s="17">
        <v>0</v>
      </c>
    </row>
    <row r="2390" spans="1:30" x14ac:dyDescent="0.25">
      <c r="A2390" t="s">
        <v>413</v>
      </c>
      <c r="B2390" t="s">
        <v>6623</v>
      </c>
      <c r="C2390" t="s">
        <v>605</v>
      </c>
      <c r="D2390" t="str">
        <f>A2390&amp;VLOOKUP("key_separator", Keys!$B:$C, 2, FALSE)&amp;B2390&amp;VLOOKUP("key_separator", Keys!$B:$C, 2, FALSE)&amp;C2390</f>
        <v>SC|municipal solid waste|production</v>
      </c>
      <c r="E2390" s="17">
        <v>0</v>
      </c>
      <c r="F2390" s="17">
        <v>0</v>
      </c>
      <c r="G2390" s="17">
        <v>0</v>
      </c>
      <c r="H2390" s="17">
        <v>0</v>
      </c>
      <c r="I2390" s="17">
        <v>0</v>
      </c>
      <c r="J2390" s="17">
        <v>0</v>
      </c>
      <c r="K2390" s="17">
        <v>0</v>
      </c>
      <c r="L2390" s="17">
        <v>0</v>
      </c>
      <c r="M2390" s="17">
        <v>0</v>
      </c>
      <c r="N2390" s="17">
        <v>0</v>
      </c>
      <c r="O2390" s="17">
        <v>0</v>
      </c>
      <c r="P2390" s="17">
        <v>0</v>
      </c>
      <c r="Q2390" s="17">
        <v>0</v>
      </c>
      <c r="R2390" s="17">
        <v>0</v>
      </c>
      <c r="S2390" s="17">
        <v>0</v>
      </c>
      <c r="T2390" s="17">
        <v>0</v>
      </c>
      <c r="U2390" s="17">
        <v>0</v>
      </c>
      <c r="V2390" s="17">
        <v>0</v>
      </c>
      <c r="W2390" s="17">
        <v>0</v>
      </c>
      <c r="X2390" s="17">
        <v>0</v>
      </c>
      <c r="Y2390" s="17">
        <v>0</v>
      </c>
      <c r="Z2390" s="17">
        <v>0</v>
      </c>
      <c r="AA2390" s="17">
        <v>0</v>
      </c>
      <c r="AB2390" s="17">
        <v>0</v>
      </c>
      <c r="AC2390" s="17">
        <v>0</v>
      </c>
      <c r="AD2390" s="17">
        <v>0</v>
      </c>
    </row>
    <row r="2391" spans="1:30" x14ac:dyDescent="0.25">
      <c r="A2391" t="s">
        <v>413</v>
      </c>
      <c r="B2391" t="s">
        <v>6623</v>
      </c>
      <c r="C2391" t="s">
        <v>608</v>
      </c>
      <c r="D2391" t="str">
        <f>A2391&amp;VLOOKUP("key_separator", Keys!$B:$C, 2, FALSE)&amp;B2391&amp;VLOOKUP("key_separator", Keys!$B:$C, 2, FALSE)&amp;C2391</f>
        <v>SC|municipal solid waste|imports</v>
      </c>
      <c r="E2391" s="17">
        <v>0</v>
      </c>
      <c r="F2391" s="17">
        <v>0</v>
      </c>
      <c r="G2391" s="17">
        <v>0</v>
      </c>
      <c r="H2391" s="17">
        <v>0</v>
      </c>
      <c r="I2391" s="17">
        <v>0</v>
      </c>
      <c r="J2391" s="17">
        <v>0</v>
      </c>
      <c r="K2391" s="17">
        <v>0</v>
      </c>
      <c r="L2391" s="17">
        <v>0</v>
      </c>
      <c r="M2391" s="17">
        <v>0</v>
      </c>
      <c r="N2391" s="17">
        <v>0</v>
      </c>
      <c r="O2391" s="17">
        <v>0</v>
      </c>
      <c r="P2391" s="17">
        <v>0</v>
      </c>
      <c r="Q2391" s="17">
        <v>0</v>
      </c>
      <c r="R2391" s="17">
        <v>0</v>
      </c>
      <c r="S2391" s="17">
        <v>0</v>
      </c>
      <c r="T2391" s="17">
        <v>0</v>
      </c>
      <c r="U2391" s="17">
        <v>0</v>
      </c>
      <c r="V2391" s="17">
        <v>0</v>
      </c>
      <c r="W2391" s="17">
        <v>0</v>
      </c>
      <c r="X2391" s="17">
        <v>0</v>
      </c>
      <c r="Y2391" s="17">
        <v>0</v>
      </c>
      <c r="Z2391" s="17">
        <v>0</v>
      </c>
      <c r="AA2391" s="17">
        <v>0</v>
      </c>
      <c r="AB2391" s="17">
        <v>0</v>
      </c>
      <c r="AC2391" s="17">
        <v>0</v>
      </c>
      <c r="AD2391" s="17">
        <v>0</v>
      </c>
    </row>
    <row r="2392" spans="1:30" x14ac:dyDescent="0.25">
      <c r="A2392" t="s">
        <v>413</v>
      </c>
      <c r="B2392" t="s">
        <v>6623</v>
      </c>
      <c r="C2392" t="s">
        <v>610</v>
      </c>
      <c r="D2392" t="str">
        <f>A2392&amp;VLOOKUP("key_separator", Keys!$B:$C, 2, FALSE)&amp;B2392&amp;VLOOKUP("key_separator", Keys!$B:$C, 2, FALSE)&amp;C2392</f>
        <v>SC|municipal solid waste|exports</v>
      </c>
      <c r="E2392" s="17">
        <v>0</v>
      </c>
      <c r="F2392" s="17">
        <v>0</v>
      </c>
      <c r="G2392" s="17">
        <v>0</v>
      </c>
      <c r="H2392" s="17">
        <v>0</v>
      </c>
      <c r="I2392" s="17">
        <v>0</v>
      </c>
      <c r="J2392" s="17">
        <v>0</v>
      </c>
      <c r="K2392" s="17">
        <v>0</v>
      </c>
      <c r="L2392" s="17">
        <v>0</v>
      </c>
      <c r="M2392" s="17">
        <v>0</v>
      </c>
      <c r="N2392" s="17">
        <v>0</v>
      </c>
      <c r="O2392" s="17">
        <v>0</v>
      </c>
      <c r="P2392" s="17">
        <v>0</v>
      </c>
      <c r="Q2392" s="17">
        <v>0</v>
      </c>
      <c r="R2392" s="17">
        <v>0</v>
      </c>
      <c r="S2392" s="17">
        <v>0</v>
      </c>
      <c r="T2392" s="17">
        <v>0</v>
      </c>
      <c r="U2392" s="17">
        <v>0</v>
      </c>
      <c r="V2392" s="17">
        <v>0</v>
      </c>
      <c r="W2392" s="17">
        <v>0</v>
      </c>
      <c r="X2392" s="17">
        <v>0</v>
      </c>
      <c r="Y2392" s="17">
        <v>0</v>
      </c>
      <c r="Z2392" s="17">
        <v>0</v>
      </c>
      <c r="AA2392" s="17">
        <v>0</v>
      </c>
      <c r="AB2392" s="17">
        <v>0</v>
      </c>
      <c r="AC2392" s="17">
        <v>0</v>
      </c>
      <c r="AD2392" s="17">
        <v>0</v>
      </c>
    </row>
    <row r="2393" spans="1:30" x14ac:dyDescent="0.25">
      <c r="A2393" t="s">
        <v>413</v>
      </c>
      <c r="B2393" t="s">
        <v>629</v>
      </c>
      <c r="C2393" t="s">
        <v>605</v>
      </c>
      <c r="D2393" t="str">
        <f>A2393&amp;VLOOKUP("key_separator", Keys!$B:$C, 2, FALSE)&amp;B2393&amp;VLOOKUP("key_separator", Keys!$B:$C, 2, FALSE)&amp;C2393</f>
        <v>SC|hydrogen|production</v>
      </c>
      <c r="E2393" s="17">
        <v>0</v>
      </c>
      <c r="F2393" s="17">
        <v>0</v>
      </c>
      <c r="G2393" s="17">
        <v>0</v>
      </c>
      <c r="H2393" s="17">
        <v>0</v>
      </c>
      <c r="I2393" s="17">
        <v>0</v>
      </c>
      <c r="J2393" s="17">
        <v>0</v>
      </c>
      <c r="K2393" s="17">
        <v>0</v>
      </c>
      <c r="L2393" s="17">
        <v>0</v>
      </c>
      <c r="M2393" s="17">
        <v>0</v>
      </c>
      <c r="N2393" s="17">
        <v>0</v>
      </c>
      <c r="O2393" s="17">
        <v>0</v>
      </c>
      <c r="P2393" s="17">
        <v>0</v>
      </c>
      <c r="Q2393" s="17">
        <v>0</v>
      </c>
      <c r="R2393" s="17">
        <v>0</v>
      </c>
      <c r="S2393" s="17">
        <v>0</v>
      </c>
      <c r="T2393" s="17">
        <v>0</v>
      </c>
      <c r="U2393" s="17">
        <v>0</v>
      </c>
      <c r="V2393" s="17">
        <v>0</v>
      </c>
      <c r="W2393" s="17">
        <v>0</v>
      </c>
      <c r="X2393" s="17">
        <v>0</v>
      </c>
      <c r="Y2393" s="17">
        <v>0</v>
      </c>
      <c r="Z2393" s="17">
        <v>0</v>
      </c>
      <c r="AA2393" s="17">
        <v>0</v>
      </c>
      <c r="AB2393" s="17">
        <v>0</v>
      </c>
      <c r="AC2393" s="17">
        <v>0</v>
      </c>
      <c r="AD2393" s="17">
        <v>0</v>
      </c>
    </row>
    <row r="2394" spans="1:30" x14ac:dyDescent="0.25">
      <c r="A2394" t="s">
        <v>413</v>
      </c>
      <c r="B2394" t="s">
        <v>629</v>
      </c>
      <c r="C2394" t="s">
        <v>608</v>
      </c>
      <c r="D2394" t="str">
        <f>A2394&amp;VLOOKUP("key_separator", Keys!$B:$C, 2, FALSE)&amp;B2394&amp;VLOOKUP("key_separator", Keys!$B:$C, 2, FALSE)&amp;C2394</f>
        <v>SC|hydrogen|imports</v>
      </c>
      <c r="E2394" s="17">
        <v>555216000</v>
      </c>
      <c r="F2394" s="17">
        <v>855263000</v>
      </c>
      <c r="G2394" s="17">
        <v>1692780000</v>
      </c>
      <c r="H2394" s="17">
        <v>3348310000</v>
      </c>
      <c r="I2394" s="17">
        <v>6630550000</v>
      </c>
      <c r="J2394" s="17">
        <v>12386600000</v>
      </c>
      <c r="K2394" s="17">
        <v>19103800000</v>
      </c>
      <c r="L2394" s="17">
        <v>27196300000</v>
      </c>
      <c r="M2394" s="17">
        <v>37448300000</v>
      </c>
      <c r="N2394" s="17">
        <v>49579600000</v>
      </c>
      <c r="O2394" s="17">
        <v>63995100000</v>
      </c>
      <c r="P2394" s="17">
        <v>79012100000</v>
      </c>
      <c r="Q2394" s="17">
        <v>95122800000</v>
      </c>
      <c r="R2394" s="17">
        <v>111928000000</v>
      </c>
      <c r="S2394" s="17">
        <v>129326000000</v>
      </c>
      <c r="T2394" s="17">
        <v>146811000000</v>
      </c>
      <c r="U2394" s="17">
        <v>164854000000</v>
      </c>
      <c r="V2394" s="17">
        <v>182987000000</v>
      </c>
      <c r="W2394" s="17">
        <v>200713000000</v>
      </c>
      <c r="X2394" s="17">
        <v>217332000000</v>
      </c>
      <c r="Y2394" s="17">
        <v>232661000000</v>
      </c>
      <c r="Z2394" s="17">
        <v>248150000000</v>
      </c>
      <c r="AA2394" s="17">
        <v>263429000000</v>
      </c>
      <c r="AB2394" s="17">
        <v>277092000000</v>
      </c>
      <c r="AC2394" s="17">
        <v>290501000000</v>
      </c>
      <c r="AD2394" s="17">
        <v>302490000000</v>
      </c>
    </row>
    <row r="2395" spans="1:30" x14ac:dyDescent="0.25">
      <c r="A2395" t="s">
        <v>413</v>
      </c>
      <c r="B2395" t="s">
        <v>629</v>
      </c>
      <c r="C2395" t="s">
        <v>610</v>
      </c>
      <c r="D2395" t="str">
        <f>A2395&amp;VLOOKUP("key_separator", Keys!$B:$C, 2, FALSE)&amp;B2395&amp;VLOOKUP("key_separator", Keys!$B:$C, 2, FALSE)&amp;C2395</f>
        <v>SC|hydrogen|exports</v>
      </c>
      <c r="E2395" s="17">
        <v>0</v>
      </c>
      <c r="F2395" s="17">
        <v>0</v>
      </c>
      <c r="G2395" s="17">
        <v>0</v>
      </c>
      <c r="H2395" s="17">
        <v>0</v>
      </c>
      <c r="I2395" s="17">
        <v>0</v>
      </c>
      <c r="J2395" s="17">
        <v>0</v>
      </c>
      <c r="K2395" s="17">
        <v>0</v>
      </c>
      <c r="L2395" s="17">
        <v>0</v>
      </c>
      <c r="M2395" s="17">
        <v>0</v>
      </c>
      <c r="N2395" s="17">
        <v>0</v>
      </c>
      <c r="O2395" s="17">
        <v>0</v>
      </c>
      <c r="P2395" s="17">
        <v>0</v>
      </c>
      <c r="Q2395" s="17">
        <v>0</v>
      </c>
      <c r="R2395" s="17">
        <v>0</v>
      </c>
      <c r="S2395" s="17">
        <v>0</v>
      </c>
      <c r="T2395" s="17">
        <v>0</v>
      </c>
      <c r="U2395" s="17">
        <v>0</v>
      </c>
      <c r="V2395" s="17">
        <v>0</v>
      </c>
      <c r="W2395" s="17">
        <v>0</v>
      </c>
      <c r="X2395" s="17">
        <v>0</v>
      </c>
      <c r="Y2395" s="17">
        <v>0</v>
      </c>
      <c r="Z2395" s="17">
        <v>0</v>
      </c>
      <c r="AA2395" s="17">
        <v>0</v>
      </c>
      <c r="AB2395" s="17">
        <v>0</v>
      </c>
      <c r="AC2395" s="17">
        <v>0</v>
      </c>
      <c r="AD2395" s="17">
        <v>0</v>
      </c>
    </row>
    <row r="2396" spans="1:30" x14ac:dyDescent="0.25">
      <c r="A2396" t="s">
        <v>416</v>
      </c>
      <c r="B2396" t="s">
        <v>6629</v>
      </c>
      <c r="C2396" t="s">
        <v>605</v>
      </c>
      <c r="D2396" t="str">
        <f>A2396&amp;VLOOKUP("key_separator", Keys!$B:$C, 2, FALSE)&amp;B2396&amp;VLOOKUP("key_separator", Keys!$B:$C, 2, FALSE)&amp;C2396</f>
        <v>SD|electricity|production</v>
      </c>
      <c r="E2396" s="17">
        <v>0</v>
      </c>
      <c r="F2396" s="17">
        <v>0</v>
      </c>
      <c r="G2396" s="17">
        <v>0</v>
      </c>
      <c r="H2396" s="17">
        <v>0</v>
      </c>
      <c r="I2396" s="17">
        <v>0</v>
      </c>
      <c r="J2396" s="17">
        <v>0</v>
      </c>
      <c r="K2396" s="17">
        <v>0</v>
      </c>
      <c r="L2396" s="17">
        <v>0</v>
      </c>
      <c r="M2396" s="17">
        <v>0</v>
      </c>
      <c r="N2396" s="17">
        <v>0</v>
      </c>
      <c r="O2396" s="17">
        <v>0</v>
      </c>
      <c r="P2396" s="17">
        <v>0</v>
      </c>
      <c r="Q2396" s="17">
        <v>0</v>
      </c>
      <c r="R2396" s="17">
        <v>0</v>
      </c>
      <c r="S2396" s="17">
        <v>0</v>
      </c>
      <c r="T2396" s="17">
        <v>0</v>
      </c>
      <c r="U2396" s="17">
        <v>0</v>
      </c>
      <c r="V2396" s="17">
        <v>0</v>
      </c>
      <c r="W2396" s="17">
        <v>0</v>
      </c>
      <c r="X2396" s="17">
        <v>0</v>
      </c>
      <c r="Y2396" s="17">
        <v>0</v>
      </c>
      <c r="Z2396" s="17">
        <v>0</v>
      </c>
      <c r="AA2396" s="17">
        <v>0</v>
      </c>
      <c r="AB2396" s="17">
        <v>0</v>
      </c>
      <c r="AC2396" s="17">
        <v>0</v>
      </c>
      <c r="AD2396" s="17">
        <v>0</v>
      </c>
    </row>
    <row r="2397" spans="1:30" x14ac:dyDescent="0.25">
      <c r="A2397" t="s">
        <v>416</v>
      </c>
      <c r="B2397" t="s">
        <v>6629</v>
      </c>
      <c r="C2397" t="s">
        <v>608</v>
      </c>
      <c r="D2397" t="str">
        <f>A2397&amp;VLOOKUP("key_separator", Keys!$B:$C, 2, FALSE)&amp;B2397&amp;VLOOKUP("key_separator", Keys!$B:$C, 2, FALSE)&amp;C2397</f>
        <v>SD|electricity|imports</v>
      </c>
      <c r="E2397" s="17">
        <v>0</v>
      </c>
      <c r="F2397" s="17">
        <v>0</v>
      </c>
      <c r="G2397" s="17">
        <v>0</v>
      </c>
      <c r="H2397" s="17">
        <v>0</v>
      </c>
      <c r="I2397" s="17">
        <v>0</v>
      </c>
      <c r="J2397" s="17">
        <v>0</v>
      </c>
      <c r="K2397" s="17">
        <v>0</v>
      </c>
      <c r="L2397" s="17">
        <v>0</v>
      </c>
      <c r="M2397" s="17">
        <v>0</v>
      </c>
      <c r="N2397" s="17">
        <v>0</v>
      </c>
      <c r="O2397" s="17">
        <v>0</v>
      </c>
      <c r="P2397" s="17">
        <v>0</v>
      </c>
      <c r="Q2397" s="17">
        <v>0</v>
      </c>
      <c r="R2397" s="17">
        <v>0</v>
      </c>
      <c r="S2397" s="17">
        <v>0</v>
      </c>
      <c r="T2397" s="17">
        <v>0</v>
      </c>
      <c r="U2397" s="17">
        <v>0</v>
      </c>
      <c r="V2397" s="17">
        <v>0</v>
      </c>
      <c r="W2397" s="17">
        <v>0</v>
      </c>
      <c r="X2397" s="17">
        <v>0</v>
      </c>
      <c r="Y2397" s="17">
        <v>0</v>
      </c>
      <c r="Z2397" s="17">
        <v>0</v>
      </c>
      <c r="AA2397" s="17">
        <v>0</v>
      </c>
      <c r="AB2397" s="17">
        <v>0</v>
      </c>
      <c r="AC2397" s="17">
        <v>0</v>
      </c>
      <c r="AD2397" s="17">
        <v>0</v>
      </c>
    </row>
    <row r="2398" spans="1:30" x14ac:dyDescent="0.25">
      <c r="A2398" t="s">
        <v>416</v>
      </c>
      <c r="B2398" t="s">
        <v>6629</v>
      </c>
      <c r="C2398" t="s">
        <v>610</v>
      </c>
      <c r="D2398" t="str">
        <f>A2398&amp;VLOOKUP("key_separator", Keys!$B:$C, 2, FALSE)&amp;B2398&amp;VLOOKUP("key_separator", Keys!$B:$C, 2, FALSE)&amp;C2398</f>
        <v>SD|electricity|exports</v>
      </c>
      <c r="E2398" s="17">
        <v>0</v>
      </c>
      <c r="F2398" s="17">
        <v>0</v>
      </c>
      <c r="G2398" s="17">
        <v>0</v>
      </c>
      <c r="H2398" s="17">
        <v>0</v>
      </c>
      <c r="I2398" s="17">
        <v>0</v>
      </c>
      <c r="J2398" s="17">
        <v>0</v>
      </c>
      <c r="K2398" s="17">
        <v>0</v>
      </c>
      <c r="L2398" s="17">
        <v>0</v>
      </c>
      <c r="M2398" s="17">
        <v>0</v>
      </c>
      <c r="N2398" s="17">
        <v>0</v>
      </c>
      <c r="O2398" s="17">
        <v>0</v>
      </c>
      <c r="P2398" s="17">
        <v>0</v>
      </c>
      <c r="Q2398" s="17">
        <v>0</v>
      </c>
      <c r="R2398" s="17">
        <v>0</v>
      </c>
      <c r="S2398" s="17">
        <v>0</v>
      </c>
      <c r="T2398" s="17">
        <v>0</v>
      </c>
      <c r="U2398" s="17">
        <v>0</v>
      </c>
      <c r="V2398" s="17">
        <v>0</v>
      </c>
      <c r="W2398" s="17">
        <v>0</v>
      </c>
      <c r="X2398" s="17">
        <v>0</v>
      </c>
      <c r="Y2398" s="17">
        <v>0</v>
      </c>
      <c r="Z2398" s="17">
        <v>0</v>
      </c>
      <c r="AA2398" s="17">
        <v>0</v>
      </c>
      <c r="AB2398" s="17">
        <v>0</v>
      </c>
      <c r="AC2398" s="17">
        <v>0</v>
      </c>
      <c r="AD2398" s="17">
        <v>0</v>
      </c>
    </row>
    <row r="2399" spans="1:30" x14ac:dyDescent="0.25">
      <c r="A2399" t="s">
        <v>416</v>
      </c>
      <c r="B2399" t="s">
        <v>6610</v>
      </c>
      <c r="C2399" t="s">
        <v>605</v>
      </c>
      <c r="D2399" t="str">
        <f>A2399&amp;VLOOKUP("key_separator", Keys!$B:$C, 2, FALSE)&amp;B2399&amp;VLOOKUP("key_separator", Keys!$B:$C, 2, FALSE)&amp;C2399</f>
        <v>SD|hard coal|production</v>
      </c>
      <c r="E2399" s="17">
        <v>0</v>
      </c>
      <c r="F2399" s="17">
        <v>0</v>
      </c>
      <c r="G2399" s="17">
        <v>0</v>
      </c>
      <c r="H2399" s="17">
        <v>0</v>
      </c>
      <c r="I2399" s="17">
        <v>0</v>
      </c>
      <c r="J2399" s="17">
        <v>0</v>
      </c>
      <c r="K2399" s="17">
        <v>0</v>
      </c>
      <c r="L2399" s="17">
        <v>0</v>
      </c>
      <c r="M2399" s="17">
        <v>0</v>
      </c>
      <c r="N2399" s="17">
        <v>0</v>
      </c>
      <c r="O2399" s="17">
        <v>0</v>
      </c>
      <c r="P2399" s="17">
        <v>0</v>
      </c>
      <c r="Q2399" s="17">
        <v>0</v>
      </c>
      <c r="R2399" s="17">
        <v>0</v>
      </c>
      <c r="S2399" s="17">
        <v>0</v>
      </c>
      <c r="T2399" s="17">
        <v>0</v>
      </c>
      <c r="U2399" s="17">
        <v>0</v>
      </c>
      <c r="V2399" s="17">
        <v>0</v>
      </c>
      <c r="W2399" s="17">
        <v>0</v>
      </c>
      <c r="X2399" s="17">
        <v>0</v>
      </c>
      <c r="Y2399" s="17">
        <v>0</v>
      </c>
      <c r="Z2399" s="17">
        <v>0</v>
      </c>
      <c r="AA2399" s="17">
        <v>0</v>
      </c>
      <c r="AB2399" s="17">
        <v>0</v>
      </c>
      <c r="AC2399" s="17">
        <v>0</v>
      </c>
      <c r="AD2399" s="17">
        <v>0</v>
      </c>
    </row>
    <row r="2400" spans="1:30" x14ac:dyDescent="0.25">
      <c r="A2400" t="s">
        <v>416</v>
      </c>
      <c r="B2400" t="s">
        <v>6610</v>
      </c>
      <c r="C2400" t="s">
        <v>608</v>
      </c>
      <c r="D2400" t="str">
        <f>A2400&amp;VLOOKUP("key_separator", Keys!$B:$C, 2, FALSE)&amp;B2400&amp;VLOOKUP("key_separator", Keys!$B:$C, 2, FALSE)&amp;C2400</f>
        <v>SD|hard coal|imports</v>
      </c>
      <c r="E2400" s="17">
        <v>18277900000000</v>
      </c>
      <c r="F2400" s="17">
        <v>28176500000000</v>
      </c>
      <c r="G2400" s="17">
        <v>28848900000000</v>
      </c>
      <c r="H2400" s="17">
        <v>28417900000000</v>
      </c>
      <c r="I2400" s="17">
        <v>28697600000000</v>
      </c>
      <c r="J2400" s="17">
        <v>29454100000000</v>
      </c>
      <c r="K2400" s="17">
        <v>29809800000000</v>
      </c>
      <c r="L2400" s="17">
        <v>29885900000000</v>
      </c>
      <c r="M2400" s="17">
        <v>30262100000000</v>
      </c>
      <c r="N2400" s="17">
        <v>30497400000000</v>
      </c>
      <c r="O2400" s="17">
        <v>30882100000000</v>
      </c>
      <c r="P2400" s="17">
        <v>31417300000000</v>
      </c>
      <c r="Q2400" s="17">
        <v>31958400000000</v>
      </c>
      <c r="R2400" s="17">
        <v>32538600000000</v>
      </c>
      <c r="S2400" s="17">
        <v>33117000000000</v>
      </c>
      <c r="T2400" s="17">
        <v>34395300000000</v>
      </c>
      <c r="U2400" s="17">
        <v>34879300000000</v>
      </c>
      <c r="V2400" s="17">
        <v>35210300000000</v>
      </c>
      <c r="W2400" s="17">
        <v>35470000000000</v>
      </c>
      <c r="X2400" s="17">
        <v>35668100000000</v>
      </c>
      <c r="Y2400" s="17">
        <v>35834500000000</v>
      </c>
      <c r="Z2400" s="17">
        <v>36267500000000</v>
      </c>
      <c r="AA2400" s="17">
        <v>36628100000000</v>
      </c>
      <c r="AB2400" s="17">
        <v>36904700000000</v>
      </c>
      <c r="AC2400" s="17">
        <v>37173500000000</v>
      </c>
      <c r="AD2400" s="17">
        <v>37410000000000</v>
      </c>
    </row>
    <row r="2401" spans="1:30" x14ac:dyDescent="0.25">
      <c r="A2401" t="s">
        <v>416</v>
      </c>
      <c r="B2401" t="s">
        <v>6610</v>
      </c>
      <c r="C2401" t="s">
        <v>610</v>
      </c>
      <c r="D2401" t="str">
        <f>A2401&amp;VLOOKUP("key_separator", Keys!$B:$C, 2, FALSE)&amp;B2401&amp;VLOOKUP("key_separator", Keys!$B:$C, 2, FALSE)&amp;C2401</f>
        <v>SD|hard coal|exports</v>
      </c>
      <c r="E2401" s="17">
        <v>0</v>
      </c>
      <c r="F2401" s="17">
        <v>0</v>
      </c>
      <c r="G2401" s="17">
        <v>0</v>
      </c>
      <c r="H2401" s="17">
        <v>0</v>
      </c>
      <c r="I2401" s="17">
        <v>0</v>
      </c>
      <c r="J2401" s="17">
        <v>0</v>
      </c>
      <c r="K2401" s="17">
        <v>0</v>
      </c>
      <c r="L2401" s="17">
        <v>0</v>
      </c>
      <c r="M2401" s="17">
        <v>0</v>
      </c>
      <c r="N2401" s="17">
        <v>0</v>
      </c>
      <c r="O2401" s="17">
        <v>0</v>
      </c>
      <c r="P2401" s="17">
        <v>0</v>
      </c>
      <c r="Q2401" s="17">
        <v>0</v>
      </c>
      <c r="R2401" s="17">
        <v>0</v>
      </c>
      <c r="S2401" s="17">
        <v>0</v>
      </c>
      <c r="T2401" s="17">
        <v>0</v>
      </c>
      <c r="U2401" s="17">
        <v>0</v>
      </c>
      <c r="V2401" s="17">
        <v>0</v>
      </c>
      <c r="W2401" s="17">
        <v>0</v>
      </c>
      <c r="X2401" s="17">
        <v>0</v>
      </c>
      <c r="Y2401" s="17">
        <v>0</v>
      </c>
      <c r="Z2401" s="17">
        <v>0</v>
      </c>
      <c r="AA2401" s="17">
        <v>0</v>
      </c>
      <c r="AB2401" s="17">
        <v>0</v>
      </c>
      <c r="AC2401" s="17">
        <v>0</v>
      </c>
      <c r="AD2401" s="17">
        <v>0</v>
      </c>
    </row>
    <row r="2402" spans="1:30" x14ac:dyDescent="0.25">
      <c r="A2402" t="s">
        <v>416</v>
      </c>
      <c r="B2402" t="s">
        <v>6611</v>
      </c>
      <c r="C2402" t="s">
        <v>605</v>
      </c>
      <c r="D2402" t="str">
        <f>A2402&amp;VLOOKUP("key_separator", Keys!$B:$C, 2, FALSE)&amp;B2402&amp;VLOOKUP("key_separator", Keys!$B:$C, 2, FALSE)&amp;C2402</f>
        <v>SD|natural gas|production</v>
      </c>
      <c r="E2402" s="17">
        <v>139995000000</v>
      </c>
      <c r="F2402" s="17">
        <v>129690000000</v>
      </c>
      <c r="G2402" s="17">
        <v>123123000000</v>
      </c>
      <c r="H2402" s="17">
        <v>119663000000</v>
      </c>
      <c r="I2402" s="17">
        <v>117359000000</v>
      </c>
      <c r="J2402" s="17">
        <v>115931000000</v>
      </c>
      <c r="K2402" s="17">
        <v>116411000000</v>
      </c>
      <c r="L2402" s="17">
        <v>114180000000</v>
      </c>
      <c r="M2402" s="17">
        <v>112671000000</v>
      </c>
      <c r="N2402" s="17">
        <v>112178000000</v>
      </c>
      <c r="O2402" s="17">
        <v>113003000000</v>
      </c>
      <c r="P2402" s="17">
        <v>115874000000</v>
      </c>
      <c r="Q2402" s="17">
        <v>117255000000</v>
      </c>
      <c r="R2402" s="17">
        <v>118477000000</v>
      </c>
      <c r="S2402" s="17">
        <v>118811000000</v>
      </c>
      <c r="T2402" s="17">
        <v>119208000000</v>
      </c>
      <c r="U2402" s="17">
        <v>118901000000</v>
      </c>
      <c r="V2402" s="17">
        <v>116943000000</v>
      </c>
      <c r="W2402" s="17">
        <v>114996000000</v>
      </c>
      <c r="X2402" s="17">
        <v>113181000000</v>
      </c>
      <c r="Y2402" s="17">
        <v>111163000000</v>
      </c>
      <c r="Z2402" s="17">
        <v>109110000000</v>
      </c>
      <c r="AA2402" s="17">
        <v>106913000000</v>
      </c>
      <c r="AB2402" s="17">
        <v>104728000000</v>
      </c>
      <c r="AC2402" s="17">
        <v>102491000000</v>
      </c>
      <c r="AD2402" s="17">
        <v>100133000000</v>
      </c>
    </row>
    <row r="2403" spans="1:30" x14ac:dyDescent="0.25">
      <c r="A2403" t="s">
        <v>416</v>
      </c>
      <c r="B2403" t="s">
        <v>6611</v>
      </c>
      <c r="C2403" t="s">
        <v>608</v>
      </c>
      <c r="D2403" t="str">
        <f>A2403&amp;VLOOKUP("key_separator", Keys!$B:$C, 2, FALSE)&amp;B2403&amp;VLOOKUP("key_separator", Keys!$B:$C, 2, FALSE)&amp;C2403</f>
        <v>SD|natural gas|imports</v>
      </c>
      <c r="E2403" s="17">
        <v>912788000000000</v>
      </c>
      <c r="F2403" s="17">
        <v>859121000000000</v>
      </c>
      <c r="G2403" s="17">
        <v>822983000000000</v>
      </c>
      <c r="H2403" s="17">
        <v>802328000000000</v>
      </c>
      <c r="I2403" s="17">
        <v>788369000000000</v>
      </c>
      <c r="J2403" s="17">
        <v>779705000000000</v>
      </c>
      <c r="K2403" s="17">
        <v>782277000000000</v>
      </c>
      <c r="L2403" s="17">
        <v>769857000000000</v>
      </c>
      <c r="M2403" s="17">
        <v>761124000000000</v>
      </c>
      <c r="N2403" s="17">
        <v>758987000000000</v>
      </c>
      <c r="O2403" s="17">
        <v>764351000000000</v>
      </c>
      <c r="P2403" s="17">
        <v>781545000000000</v>
      </c>
      <c r="Q2403" s="17">
        <v>790105000000000</v>
      </c>
      <c r="R2403" s="17">
        <v>797988000000000</v>
      </c>
      <c r="S2403" s="17">
        <v>801202000000000</v>
      </c>
      <c r="T2403" s="17">
        <v>803068000000000</v>
      </c>
      <c r="U2403" s="17">
        <v>802927000000000</v>
      </c>
      <c r="V2403" s="17">
        <v>793845000000000</v>
      </c>
      <c r="W2403" s="17">
        <v>784903000000000</v>
      </c>
      <c r="X2403" s="17">
        <v>776818000000000</v>
      </c>
      <c r="Y2403" s="17">
        <v>767461000000000</v>
      </c>
      <c r="Z2403" s="17">
        <v>757580000000000</v>
      </c>
      <c r="AA2403" s="17">
        <v>746875000000000</v>
      </c>
      <c r="AB2403" s="17">
        <v>736165000000000</v>
      </c>
      <c r="AC2403" s="17">
        <v>724951000000000</v>
      </c>
      <c r="AD2403" s="17">
        <v>713239000000000</v>
      </c>
    </row>
    <row r="2404" spans="1:30" x14ac:dyDescent="0.25">
      <c r="A2404" t="s">
        <v>416</v>
      </c>
      <c r="B2404" t="s">
        <v>6611</v>
      </c>
      <c r="C2404" t="s">
        <v>610</v>
      </c>
      <c r="D2404" t="str">
        <f>A2404&amp;VLOOKUP("key_separator", Keys!$B:$C, 2, FALSE)&amp;B2404&amp;VLOOKUP("key_separator", Keys!$B:$C, 2, FALSE)&amp;C2404</f>
        <v>SD|natural gas|exports</v>
      </c>
      <c r="E2404" s="17">
        <v>803479000000000</v>
      </c>
      <c r="F2404" s="17">
        <v>744337000000000</v>
      </c>
      <c r="G2404" s="17">
        <v>706644000000000</v>
      </c>
      <c r="H2404" s="17">
        <v>686789000000000</v>
      </c>
      <c r="I2404" s="17">
        <v>673561000000000</v>
      </c>
      <c r="J2404" s="17">
        <v>665365000000000</v>
      </c>
      <c r="K2404" s="17">
        <v>668124000000000</v>
      </c>
      <c r="L2404" s="17">
        <v>655320000000000</v>
      </c>
      <c r="M2404" s="17">
        <v>646657000000000</v>
      </c>
      <c r="N2404" s="17">
        <v>643829000000000</v>
      </c>
      <c r="O2404" s="17">
        <v>648562000000000</v>
      </c>
      <c r="P2404" s="17">
        <v>665038000000000</v>
      </c>
      <c r="Q2404" s="17">
        <v>672964000000000</v>
      </c>
      <c r="R2404" s="17">
        <v>679979000000000</v>
      </c>
      <c r="S2404" s="17">
        <v>681899000000000</v>
      </c>
      <c r="T2404" s="17">
        <v>684175000000000</v>
      </c>
      <c r="U2404" s="17">
        <v>682411000000000</v>
      </c>
      <c r="V2404" s="17">
        <v>671178000000000</v>
      </c>
      <c r="W2404" s="17">
        <v>660000000000000</v>
      </c>
      <c r="X2404" s="17">
        <v>649587000000000</v>
      </c>
      <c r="Y2404" s="17">
        <v>638005000000000</v>
      </c>
      <c r="Z2404" s="17">
        <v>626221000000000</v>
      </c>
      <c r="AA2404" s="17">
        <v>613611000000000</v>
      </c>
      <c r="AB2404" s="17">
        <v>601069000000000</v>
      </c>
      <c r="AC2404" s="17">
        <v>588232000000000</v>
      </c>
      <c r="AD2404" s="17">
        <v>574700000000000</v>
      </c>
    </row>
    <row r="2405" spans="1:30" x14ac:dyDescent="0.25">
      <c r="A2405" t="s">
        <v>416</v>
      </c>
      <c r="B2405" t="s">
        <v>626</v>
      </c>
      <c r="C2405" t="s">
        <v>605</v>
      </c>
      <c r="D2405" t="str">
        <f>A2405&amp;VLOOKUP("key_separator", Keys!$B:$C, 2, FALSE)&amp;B2405&amp;VLOOKUP("key_separator", Keys!$B:$C, 2, FALSE)&amp;C2405</f>
        <v>SD|nuclear|production</v>
      </c>
      <c r="E2405" s="17">
        <v>0</v>
      </c>
      <c r="F2405" s="17">
        <v>0</v>
      </c>
      <c r="G2405" s="17">
        <v>0</v>
      </c>
      <c r="H2405" s="17">
        <v>0</v>
      </c>
      <c r="I2405" s="17">
        <v>0</v>
      </c>
      <c r="J2405" s="17">
        <v>0</v>
      </c>
      <c r="K2405" s="17">
        <v>0</v>
      </c>
      <c r="L2405" s="17">
        <v>0</v>
      </c>
      <c r="M2405" s="17">
        <v>0</v>
      </c>
      <c r="N2405" s="17">
        <v>0</v>
      </c>
      <c r="O2405" s="17">
        <v>0</v>
      </c>
      <c r="P2405" s="17">
        <v>0</v>
      </c>
      <c r="Q2405" s="17">
        <v>0</v>
      </c>
      <c r="R2405" s="17">
        <v>0</v>
      </c>
      <c r="S2405" s="17">
        <v>0</v>
      </c>
      <c r="T2405" s="17">
        <v>0</v>
      </c>
      <c r="U2405" s="17">
        <v>0</v>
      </c>
      <c r="V2405" s="17">
        <v>0</v>
      </c>
      <c r="W2405" s="17">
        <v>0</v>
      </c>
      <c r="X2405" s="17">
        <v>0</v>
      </c>
      <c r="Y2405" s="17">
        <v>0</v>
      </c>
      <c r="Z2405" s="17">
        <v>0</v>
      </c>
      <c r="AA2405" s="17">
        <v>0</v>
      </c>
      <c r="AB2405" s="17">
        <v>0</v>
      </c>
      <c r="AC2405" s="17">
        <v>0</v>
      </c>
      <c r="AD2405" s="17">
        <v>0</v>
      </c>
    </row>
    <row r="2406" spans="1:30" x14ac:dyDescent="0.25">
      <c r="A2406" t="s">
        <v>416</v>
      </c>
      <c r="B2406" t="s">
        <v>626</v>
      </c>
      <c r="C2406" t="s">
        <v>608</v>
      </c>
      <c r="D2406" t="str">
        <f>A2406&amp;VLOOKUP("key_separator", Keys!$B:$C, 2, FALSE)&amp;B2406&amp;VLOOKUP("key_separator", Keys!$B:$C, 2, FALSE)&amp;C2406</f>
        <v>SD|nuclear|imports</v>
      </c>
      <c r="E2406" s="17">
        <v>0</v>
      </c>
      <c r="F2406" s="17">
        <v>0</v>
      </c>
      <c r="G2406" s="17">
        <v>0</v>
      </c>
      <c r="H2406" s="17">
        <v>0</v>
      </c>
      <c r="I2406" s="17">
        <v>0</v>
      </c>
      <c r="J2406" s="17">
        <v>0</v>
      </c>
      <c r="K2406" s="17">
        <v>0</v>
      </c>
      <c r="L2406" s="17">
        <v>0</v>
      </c>
      <c r="M2406" s="17">
        <v>0</v>
      </c>
      <c r="N2406" s="17">
        <v>0</v>
      </c>
      <c r="O2406" s="17">
        <v>0</v>
      </c>
      <c r="P2406" s="17">
        <v>0</v>
      </c>
      <c r="Q2406" s="17">
        <v>0</v>
      </c>
      <c r="R2406" s="17">
        <v>0</v>
      </c>
      <c r="S2406" s="17">
        <v>0</v>
      </c>
      <c r="T2406" s="17">
        <v>0</v>
      </c>
      <c r="U2406" s="17">
        <v>0</v>
      </c>
      <c r="V2406" s="17">
        <v>0</v>
      </c>
      <c r="W2406" s="17">
        <v>0</v>
      </c>
      <c r="X2406" s="17">
        <v>0</v>
      </c>
      <c r="Y2406" s="17">
        <v>0</v>
      </c>
      <c r="Z2406" s="17">
        <v>0</v>
      </c>
      <c r="AA2406" s="17">
        <v>0</v>
      </c>
      <c r="AB2406" s="17">
        <v>0</v>
      </c>
      <c r="AC2406" s="17">
        <v>0</v>
      </c>
      <c r="AD2406" s="17">
        <v>0</v>
      </c>
    </row>
    <row r="2407" spans="1:30" x14ac:dyDescent="0.25">
      <c r="A2407" t="s">
        <v>416</v>
      </c>
      <c r="B2407" t="s">
        <v>626</v>
      </c>
      <c r="C2407" t="s">
        <v>610</v>
      </c>
      <c r="D2407" t="str">
        <f>A2407&amp;VLOOKUP("key_separator", Keys!$B:$C, 2, FALSE)&amp;B2407&amp;VLOOKUP("key_separator", Keys!$B:$C, 2, FALSE)&amp;C2407</f>
        <v>SD|nuclear|exports</v>
      </c>
      <c r="E2407" s="17">
        <v>0</v>
      </c>
      <c r="F2407" s="17">
        <v>0</v>
      </c>
      <c r="G2407" s="17">
        <v>0</v>
      </c>
      <c r="H2407" s="17">
        <v>0</v>
      </c>
      <c r="I2407" s="17">
        <v>0</v>
      </c>
      <c r="J2407" s="17">
        <v>0</v>
      </c>
      <c r="K2407" s="17">
        <v>0</v>
      </c>
      <c r="L2407" s="17">
        <v>0</v>
      </c>
      <c r="M2407" s="17">
        <v>0</v>
      </c>
      <c r="N2407" s="17">
        <v>0</v>
      </c>
      <c r="O2407" s="17">
        <v>0</v>
      </c>
      <c r="P2407" s="17">
        <v>0</v>
      </c>
      <c r="Q2407" s="17">
        <v>0</v>
      </c>
      <c r="R2407" s="17">
        <v>0</v>
      </c>
      <c r="S2407" s="17">
        <v>0</v>
      </c>
      <c r="T2407" s="17">
        <v>0</v>
      </c>
      <c r="U2407" s="17">
        <v>0</v>
      </c>
      <c r="V2407" s="17">
        <v>0</v>
      </c>
      <c r="W2407" s="17">
        <v>0</v>
      </c>
      <c r="X2407" s="17">
        <v>0</v>
      </c>
      <c r="Y2407" s="17">
        <v>0</v>
      </c>
      <c r="Z2407" s="17">
        <v>0</v>
      </c>
      <c r="AA2407" s="17">
        <v>0</v>
      </c>
      <c r="AB2407" s="17">
        <v>0</v>
      </c>
      <c r="AC2407" s="17">
        <v>0</v>
      </c>
      <c r="AD2407" s="17">
        <v>0</v>
      </c>
    </row>
    <row r="2408" spans="1:30" x14ac:dyDescent="0.25">
      <c r="A2408" t="s">
        <v>416</v>
      </c>
      <c r="B2408" t="s">
        <v>6630</v>
      </c>
      <c r="C2408" t="s">
        <v>605</v>
      </c>
      <c r="D2408" t="str">
        <f>A2408&amp;VLOOKUP("key_separator", Keys!$B:$C, 2, FALSE)&amp;B2408&amp;VLOOKUP("key_separator", Keys!$B:$C, 2, FALSE)&amp;C2408</f>
        <v>SD|hydro|production</v>
      </c>
      <c r="E2408" s="17">
        <v>0</v>
      </c>
      <c r="F2408" s="17">
        <v>0</v>
      </c>
      <c r="G2408" s="17">
        <v>0</v>
      </c>
      <c r="H2408" s="17">
        <v>0</v>
      </c>
      <c r="I2408" s="17">
        <v>0</v>
      </c>
      <c r="J2408" s="17">
        <v>0</v>
      </c>
      <c r="K2408" s="17">
        <v>0</v>
      </c>
      <c r="L2408" s="17">
        <v>0</v>
      </c>
      <c r="M2408" s="17">
        <v>0</v>
      </c>
      <c r="N2408" s="17">
        <v>0</v>
      </c>
      <c r="O2408" s="17">
        <v>0</v>
      </c>
      <c r="P2408" s="17">
        <v>0</v>
      </c>
      <c r="Q2408" s="17">
        <v>0</v>
      </c>
      <c r="R2408" s="17">
        <v>0</v>
      </c>
      <c r="S2408" s="17">
        <v>0</v>
      </c>
      <c r="T2408" s="17">
        <v>0</v>
      </c>
      <c r="U2408" s="17">
        <v>0</v>
      </c>
      <c r="V2408" s="17">
        <v>0</v>
      </c>
      <c r="W2408" s="17">
        <v>0</v>
      </c>
      <c r="X2408" s="17">
        <v>0</v>
      </c>
      <c r="Y2408" s="17">
        <v>0</v>
      </c>
      <c r="Z2408" s="17">
        <v>0</v>
      </c>
      <c r="AA2408" s="17">
        <v>0</v>
      </c>
      <c r="AB2408" s="17">
        <v>0</v>
      </c>
      <c r="AC2408" s="17">
        <v>0</v>
      </c>
      <c r="AD2408" s="17">
        <v>0</v>
      </c>
    </row>
    <row r="2409" spans="1:30" x14ac:dyDescent="0.25">
      <c r="A2409" t="s">
        <v>416</v>
      </c>
      <c r="B2409" t="s">
        <v>6630</v>
      </c>
      <c r="C2409" t="s">
        <v>608</v>
      </c>
      <c r="D2409" t="str">
        <f>A2409&amp;VLOOKUP("key_separator", Keys!$B:$C, 2, FALSE)&amp;B2409&amp;VLOOKUP("key_separator", Keys!$B:$C, 2, FALSE)&amp;C2409</f>
        <v>SD|hydro|imports</v>
      </c>
      <c r="E2409" s="17">
        <v>0</v>
      </c>
      <c r="F2409" s="17">
        <v>0</v>
      </c>
      <c r="G2409" s="17">
        <v>0</v>
      </c>
      <c r="H2409" s="17">
        <v>0</v>
      </c>
      <c r="I2409" s="17">
        <v>0</v>
      </c>
      <c r="J2409" s="17">
        <v>0</v>
      </c>
      <c r="K2409" s="17">
        <v>0</v>
      </c>
      <c r="L2409" s="17">
        <v>0</v>
      </c>
      <c r="M2409" s="17">
        <v>0</v>
      </c>
      <c r="N2409" s="17">
        <v>0</v>
      </c>
      <c r="O2409" s="17">
        <v>0</v>
      </c>
      <c r="P2409" s="17">
        <v>0</v>
      </c>
      <c r="Q2409" s="17">
        <v>0</v>
      </c>
      <c r="R2409" s="17">
        <v>0</v>
      </c>
      <c r="S2409" s="17">
        <v>0</v>
      </c>
      <c r="T2409" s="17">
        <v>0</v>
      </c>
      <c r="U2409" s="17">
        <v>0</v>
      </c>
      <c r="V2409" s="17">
        <v>0</v>
      </c>
      <c r="W2409" s="17">
        <v>0</v>
      </c>
      <c r="X2409" s="17">
        <v>0</v>
      </c>
      <c r="Y2409" s="17">
        <v>0</v>
      </c>
      <c r="Z2409" s="17">
        <v>0</v>
      </c>
      <c r="AA2409" s="17">
        <v>0</v>
      </c>
      <c r="AB2409" s="17">
        <v>0</v>
      </c>
      <c r="AC2409" s="17">
        <v>0</v>
      </c>
      <c r="AD2409" s="17">
        <v>0</v>
      </c>
    </row>
    <row r="2410" spans="1:30" x14ac:dyDescent="0.25">
      <c r="A2410" t="s">
        <v>416</v>
      </c>
      <c r="B2410" t="s">
        <v>6630</v>
      </c>
      <c r="C2410" t="s">
        <v>610</v>
      </c>
      <c r="D2410" t="str">
        <f>A2410&amp;VLOOKUP("key_separator", Keys!$B:$C, 2, FALSE)&amp;B2410&amp;VLOOKUP("key_separator", Keys!$B:$C, 2, FALSE)&amp;C2410</f>
        <v>SD|hydro|exports</v>
      </c>
      <c r="E2410" s="17">
        <v>0</v>
      </c>
      <c r="F2410" s="17">
        <v>0</v>
      </c>
      <c r="G2410" s="17">
        <v>0</v>
      </c>
      <c r="H2410" s="17">
        <v>0</v>
      </c>
      <c r="I2410" s="17">
        <v>0</v>
      </c>
      <c r="J2410" s="17">
        <v>0</v>
      </c>
      <c r="K2410" s="17">
        <v>0</v>
      </c>
      <c r="L2410" s="17">
        <v>0</v>
      </c>
      <c r="M2410" s="17">
        <v>0</v>
      </c>
      <c r="N2410" s="17">
        <v>0</v>
      </c>
      <c r="O2410" s="17">
        <v>0</v>
      </c>
      <c r="P2410" s="17">
        <v>0</v>
      </c>
      <c r="Q2410" s="17">
        <v>0</v>
      </c>
      <c r="R2410" s="17">
        <v>0</v>
      </c>
      <c r="S2410" s="17">
        <v>0</v>
      </c>
      <c r="T2410" s="17">
        <v>0</v>
      </c>
      <c r="U2410" s="17">
        <v>0</v>
      </c>
      <c r="V2410" s="17">
        <v>0</v>
      </c>
      <c r="W2410" s="17">
        <v>0</v>
      </c>
      <c r="X2410" s="17">
        <v>0</v>
      </c>
      <c r="Y2410" s="17">
        <v>0</v>
      </c>
      <c r="Z2410" s="17">
        <v>0</v>
      </c>
      <c r="AA2410" s="17">
        <v>0</v>
      </c>
      <c r="AB2410" s="17">
        <v>0</v>
      </c>
      <c r="AC2410" s="17">
        <v>0</v>
      </c>
      <c r="AD2410" s="17">
        <v>0</v>
      </c>
    </row>
    <row r="2411" spans="1:30" x14ac:dyDescent="0.25">
      <c r="A2411" t="s">
        <v>416</v>
      </c>
      <c r="B2411" t="s">
        <v>6631</v>
      </c>
      <c r="C2411" t="s">
        <v>605</v>
      </c>
      <c r="D2411" t="str">
        <f>A2411&amp;VLOOKUP("key_separator", Keys!$B:$C, 2, FALSE)&amp;B2411&amp;VLOOKUP("key_separator", Keys!$B:$C, 2, FALSE)&amp;C2411</f>
        <v>SD|wind|production</v>
      </c>
      <c r="E2411" s="17">
        <v>0</v>
      </c>
      <c r="F2411" s="17">
        <v>0</v>
      </c>
      <c r="G2411" s="17">
        <v>0</v>
      </c>
      <c r="H2411" s="17">
        <v>0</v>
      </c>
      <c r="I2411" s="17">
        <v>0</v>
      </c>
      <c r="J2411" s="17">
        <v>0</v>
      </c>
      <c r="K2411" s="17">
        <v>0</v>
      </c>
      <c r="L2411" s="17">
        <v>0</v>
      </c>
      <c r="M2411" s="17">
        <v>0</v>
      </c>
      <c r="N2411" s="17">
        <v>0</v>
      </c>
      <c r="O2411" s="17">
        <v>0</v>
      </c>
      <c r="P2411" s="17">
        <v>0</v>
      </c>
      <c r="Q2411" s="17">
        <v>0</v>
      </c>
      <c r="R2411" s="17">
        <v>0</v>
      </c>
      <c r="S2411" s="17">
        <v>0</v>
      </c>
      <c r="T2411" s="17">
        <v>0</v>
      </c>
      <c r="U2411" s="17">
        <v>0</v>
      </c>
      <c r="V2411" s="17">
        <v>0</v>
      </c>
      <c r="W2411" s="17">
        <v>0</v>
      </c>
      <c r="X2411" s="17">
        <v>0</v>
      </c>
      <c r="Y2411" s="17">
        <v>0</v>
      </c>
      <c r="Z2411" s="17">
        <v>0</v>
      </c>
      <c r="AA2411" s="17">
        <v>0</v>
      </c>
      <c r="AB2411" s="17">
        <v>0</v>
      </c>
      <c r="AC2411" s="17">
        <v>0</v>
      </c>
      <c r="AD2411" s="17">
        <v>0</v>
      </c>
    </row>
    <row r="2412" spans="1:30" x14ac:dyDescent="0.25">
      <c r="A2412" t="s">
        <v>416</v>
      </c>
      <c r="B2412" t="s">
        <v>6631</v>
      </c>
      <c r="C2412" t="s">
        <v>608</v>
      </c>
      <c r="D2412" t="str">
        <f>A2412&amp;VLOOKUP("key_separator", Keys!$B:$C, 2, FALSE)&amp;B2412&amp;VLOOKUP("key_separator", Keys!$B:$C, 2, FALSE)&amp;C2412</f>
        <v>SD|wind|imports</v>
      </c>
      <c r="E2412" s="17">
        <v>0</v>
      </c>
      <c r="F2412" s="17">
        <v>0</v>
      </c>
      <c r="G2412" s="17">
        <v>0</v>
      </c>
      <c r="H2412" s="17">
        <v>0</v>
      </c>
      <c r="I2412" s="17">
        <v>0</v>
      </c>
      <c r="J2412" s="17">
        <v>0</v>
      </c>
      <c r="K2412" s="17">
        <v>0</v>
      </c>
      <c r="L2412" s="17">
        <v>0</v>
      </c>
      <c r="M2412" s="17">
        <v>0</v>
      </c>
      <c r="N2412" s="17">
        <v>0</v>
      </c>
      <c r="O2412" s="17">
        <v>0</v>
      </c>
      <c r="P2412" s="17">
        <v>0</v>
      </c>
      <c r="Q2412" s="17">
        <v>0</v>
      </c>
      <c r="R2412" s="17">
        <v>0</v>
      </c>
      <c r="S2412" s="17">
        <v>0</v>
      </c>
      <c r="T2412" s="17">
        <v>0</v>
      </c>
      <c r="U2412" s="17">
        <v>0</v>
      </c>
      <c r="V2412" s="17">
        <v>0</v>
      </c>
      <c r="W2412" s="17">
        <v>0</v>
      </c>
      <c r="X2412" s="17">
        <v>0</v>
      </c>
      <c r="Y2412" s="17">
        <v>0</v>
      </c>
      <c r="Z2412" s="17">
        <v>0</v>
      </c>
      <c r="AA2412" s="17">
        <v>0</v>
      </c>
      <c r="AB2412" s="17">
        <v>0</v>
      </c>
      <c r="AC2412" s="17">
        <v>0</v>
      </c>
      <c r="AD2412" s="17">
        <v>0</v>
      </c>
    </row>
    <row r="2413" spans="1:30" x14ac:dyDescent="0.25">
      <c r="A2413" t="s">
        <v>416</v>
      </c>
      <c r="B2413" t="s">
        <v>6631</v>
      </c>
      <c r="C2413" t="s">
        <v>610</v>
      </c>
      <c r="D2413" t="str">
        <f>A2413&amp;VLOOKUP("key_separator", Keys!$B:$C, 2, FALSE)&amp;B2413&amp;VLOOKUP("key_separator", Keys!$B:$C, 2, FALSE)&amp;C2413</f>
        <v>SD|wind|exports</v>
      </c>
      <c r="E2413" s="17">
        <v>0</v>
      </c>
      <c r="F2413" s="17">
        <v>0</v>
      </c>
      <c r="G2413" s="17">
        <v>0</v>
      </c>
      <c r="H2413" s="17">
        <v>0</v>
      </c>
      <c r="I2413" s="17">
        <v>0</v>
      </c>
      <c r="J2413" s="17">
        <v>0</v>
      </c>
      <c r="K2413" s="17">
        <v>0</v>
      </c>
      <c r="L2413" s="17">
        <v>0</v>
      </c>
      <c r="M2413" s="17">
        <v>0</v>
      </c>
      <c r="N2413" s="17">
        <v>0</v>
      </c>
      <c r="O2413" s="17">
        <v>0</v>
      </c>
      <c r="P2413" s="17">
        <v>0</v>
      </c>
      <c r="Q2413" s="17">
        <v>0</v>
      </c>
      <c r="R2413" s="17">
        <v>0</v>
      </c>
      <c r="S2413" s="17">
        <v>0</v>
      </c>
      <c r="T2413" s="17">
        <v>0</v>
      </c>
      <c r="U2413" s="17">
        <v>0</v>
      </c>
      <c r="V2413" s="17">
        <v>0</v>
      </c>
      <c r="W2413" s="17">
        <v>0</v>
      </c>
      <c r="X2413" s="17">
        <v>0</v>
      </c>
      <c r="Y2413" s="17">
        <v>0</v>
      </c>
      <c r="Z2413" s="17">
        <v>0</v>
      </c>
      <c r="AA2413" s="17">
        <v>0</v>
      </c>
      <c r="AB2413" s="17">
        <v>0</v>
      </c>
      <c r="AC2413" s="17">
        <v>0</v>
      </c>
      <c r="AD2413" s="17">
        <v>0</v>
      </c>
    </row>
    <row r="2414" spans="1:30" x14ac:dyDescent="0.25">
      <c r="A2414" t="s">
        <v>416</v>
      </c>
      <c r="B2414" t="s">
        <v>6632</v>
      </c>
      <c r="C2414" t="s">
        <v>605</v>
      </c>
      <c r="D2414" t="str">
        <f>A2414&amp;VLOOKUP("key_separator", Keys!$B:$C, 2, FALSE)&amp;B2414&amp;VLOOKUP("key_separator", Keys!$B:$C, 2, FALSE)&amp;C2414</f>
        <v>SD|solar|production</v>
      </c>
      <c r="E2414" s="17">
        <v>0</v>
      </c>
      <c r="F2414" s="17">
        <v>0</v>
      </c>
      <c r="G2414" s="17">
        <v>0</v>
      </c>
      <c r="H2414" s="17">
        <v>0</v>
      </c>
      <c r="I2414" s="17">
        <v>0</v>
      </c>
      <c r="J2414" s="17">
        <v>0</v>
      </c>
      <c r="K2414" s="17">
        <v>0</v>
      </c>
      <c r="L2414" s="17">
        <v>0</v>
      </c>
      <c r="M2414" s="17">
        <v>0</v>
      </c>
      <c r="N2414" s="17">
        <v>0</v>
      </c>
      <c r="O2414" s="17">
        <v>0</v>
      </c>
      <c r="P2414" s="17">
        <v>0</v>
      </c>
      <c r="Q2414" s="17">
        <v>0</v>
      </c>
      <c r="R2414" s="17">
        <v>0</v>
      </c>
      <c r="S2414" s="17">
        <v>0</v>
      </c>
      <c r="T2414" s="17">
        <v>0</v>
      </c>
      <c r="U2414" s="17">
        <v>0</v>
      </c>
      <c r="V2414" s="17">
        <v>0</v>
      </c>
      <c r="W2414" s="17">
        <v>0</v>
      </c>
      <c r="X2414" s="17">
        <v>0</v>
      </c>
      <c r="Y2414" s="17">
        <v>0</v>
      </c>
      <c r="Z2414" s="17">
        <v>0</v>
      </c>
      <c r="AA2414" s="17">
        <v>0</v>
      </c>
      <c r="AB2414" s="17">
        <v>0</v>
      </c>
      <c r="AC2414" s="17">
        <v>0</v>
      </c>
      <c r="AD2414" s="17">
        <v>0</v>
      </c>
    </row>
    <row r="2415" spans="1:30" x14ac:dyDescent="0.25">
      <c r="A2415" t="s">
        <v>416</v>
      </c>
      <c r="B2415" t="s">
        <v>6632</v>
      </c>
      <c r="C2415" t="s">
        <v>608</v>
      </c>
      <c r="D2415" t="str">
        <f>A2415&amp;VLOOKUP("key_separator", Keys!$B:$C, 2, FALSE)&amp;B2415&amp;VLOOKUP("key_separator", Keys!$B:$C, 2, FALSE)&amp;C2415</f>
        <v>SD|solar|imports</v>
      </c>
      <c r="E2415" s="17">
        <v>0</v>
      </c>
      <c r="F2415" s="17">
        <v>0</v>
      </c>
      <c r="G2415" s="17">
        <v>0</v>
      </c>
      <c r="H2415" s="17">
        <v>0</v>
      </c>
      <c r="I2415" s="17">
        <v>0</v>
      </c>
      <c r="J2415" s="17">
        <v>0</v>
      </c>
      <c r="K2415" s="17">
        <v>0</v>
      </c>
      <c r="L2415" s="17">
        <v>0</v>
      </c>
      <c r="M2415" s="17">
        <v>0</v>
      </c>
      <c r="N2415" s="17">
        <v>0</v>
      </c>
      <c r="O2415" s="17">
        <v>0</v>
      </c>
      <c r="P2415" s="17">
        <v>0</v>
      </c>
      <c r="Q2415" s="17">
        <v>0</v>
      </c>
      <c r="R2415" s="17">
        <v>0</v>
      </c>
      <c r="S2415" s="17">
        <v>0</v>
      </c>
      <c r="T2415" s="17">
        <v>0</v>
      </c>
      <c r="U2415" s="17">
        <v>0</v>
      </c>
      <c r="V2415" s="17">
        <v>0</v>
      </c>
      <c r="W2415" s="17">
        <v>0</v>
      </c>
      <c r="X2415" s="17">
        <v>0</v>
      </c>
      <c r="Y2415" s="17">
        <v>0</v>
      </c>
      <c r="Z2415" s="17">
        <v>0</v>
      </c>
      <c r="AA2415" s="17">
        <v>0</v>
      </c>
      <c r="AB2415" s="17">
        <v>0</v>
      </c>
      <c r="AC2415" s="17">
        <v>0</v>
      </c>
      <c r="AD2415" s="17">
        <v>0</v>
      </c>
    </row>
    <row r="2416" spans="1:30" x14ac:dyDescent="0.25">
      <c r="A2416" t="s">
        <v>416</v>
      </c>
      <c r="B2416" t="s">
        <v>6632</v>
      </c>
      <c r="C2416" t="s">
        <v>610</v>
      </c>
      <c r="D2416" t="str">
        <f>A2416&amp;VLOOKUP("key_separator", Keys!$B:$C, 2, FALSE)&amp;B2416&amp;VLOOKUP("key_separator", Keys!$B:$C, 2, FALSE)&amp;C2416</f>
        <v>SD|solar|exports</v>
      </c>
      <c r="E2416" s="17">
        <v>0</v>
      </c>
      <c r="F2416" s="17">
        <v>0</v>
      </c>
      <c r="G2416" s="17">
        <v>0</v>
      </c>
      <c r="H2416" s="17">
        <v>0</v>
      </c>
      <c r="I2416" s="17">
        <v>0</v>
      </c>
      <c r="J2416" s="17">
        <v>0</v>
      </c>
      <c r="K2416" s="17">
        <v>0</v>
      </c>
      <c r="L2416" s="17">
        <v>0</v>
      </c>
      <c r="M2416" s="17">
        <v>0</v>
      </c>
      <c r="N2416" s="17">
        <v>0</v>
      </c>
      <c r="O2416" s="17">
        <v>0</v>
      </c>
      <c r="P2416" s="17">
        <v>0</v>
      </c>
      <c r="Q2416" s="17">
        <v>0</v>
      </c>
      <c r="R2416" s="17">
        <v>0</v>
      </c>
      <c r="S2416" s="17">
        <v>0</v>
      </c>
      <c r="T2416" s="17">
        <v>0</v>
      </c>
      <c r="U2416" s="17">
        <v>0</v>
      </c>
      <c r="V2416" s="17">
        <v>0</v>
      </c>
      <c r="W2416" s="17">
        <v>0</v>
      </c>
      <c r="X2416" s="17">
        <v>0</v>
      </c>
      <c r="Y2416" s="17">
        <v>0</v>
      </c>
      <c r="Z2416" s="17">
        <v>0</v>
      </c>
      <c r="AA2416" s="17">
        <v>0</v>
      </c>
      <c r="AB2416" s="17">
        <v>0</v>
      </c>
      <c r="AC2416" s="17">
        <v>0</v>
      </c>
      <c r="AD2416" s="17">
        <v>0</v>
      </c>
    </row>
    <row r="2417" spans="1:30" x14ac:dyDescent="0.25">
      <c r="A2417" t="s">
        <v>416</v>
      </c>
      <c r="B2417" t="s">
        <v>6615</v>
      </c>
      <c r="C2417" t="s">
        <v>605</v>
      </c>
      <c r="D2417" t="str">
        <f>A2417&amp;VLOOKUP("key_separator", Keys!$B:$C, 2, FALSE)&amp;B2417&amp;VLOOKUP("key_separator", Keys!$B:$C, 2, FALSE)&amp;C2417</f>
        <v>SD|biomass|production</v>
      </c>
      <c r="E2417" s="17">
        <v>1119360000000</v>
      </c>
      <c r="F2417" s="17">
        <v>1119360000000</v>
      </c>
      <c r="G2417" s="17">
        <v>1119360000000</v>
      </c>
      <c r="H2417" s="17">
        <v>1119360000000</v>
      </c>
      <c r="I2417" s="17">
        <v>1119360000000</v>
      </c>
      <c r="J2417" s="17">
        <v>1119360000000</v>
      </c>
      <c r="K2417" s="17">
        <v>1119360000000</v>
      </c>
      <c r="L2417" s="17">
        <v>1119360000000</v>
      </c>
      <c r="M2417" s="17">
        <v>1119360000000</v>
      </c>
      <c r="N2417" s="17">
        <v>1119360000000</v>
      </c>
      <c r="O2417" s="17">
        <v>1119360000000</v>
      </c>
      <c r="P2417" s="17">
        <v>1119360000000</v>
      </c>
      <c r="Q2417" s="17">
        <v>1119360000000</v>
      </c>
      <c r="R2417" s="17">
        <v>1119360000000</v>
      </c>
      <c r="S2417" s="17">
        <v>1119360000000</v>
      </c>
      <c r="T2417" s="17">
        <v>1119360000000</v>
      </c>
      <c r="U2417" s="17">
        <v>1119360000000</v>
      </c>
      <c r="V2417" s="17">
        <v>1119360000000</v>
      </c>
      <c r="W2417" s="17">
        <v>1119360000000</v>
      </c>
      <c r="X2417" s="17">
        <v>1119360000000</v>
      </c>
      <c r="Y2417" s="17">
        <v>1119360000000</v>
      </c>
      <c r="Z2417" s="17">
        <v>1119360000000</v>
      </c>
      <c r="AA2417" s="17">
        <v>1119360000000</v>
      </c>
      <c r="AB2417" s="17">
        <v>1119360000000</v>
      </c>
      <c r="AC2417" s="17">
        <v>1119360000000</v>
      </c>
      <c r="AD2417" s="17">
        <v>1119360000000</v>
      </c>
    </row>
    <row r="2418" spans="1:30" x14ac:dyDescent="0.25">
      <c r="A2418" t="s">
        <v>416</v>
      </c>
      <c r="B2418" t="s">
        <v>6615</v>
      </c>
      <c r="C2418" t="s">
        <v>608</v>
      </c>
      <c r="D2418" t="str">
        <f>A2418&amp;VLOOKUP("key_separator", Keys!$B:$C, 2, FALSE)&amp;B2418&amp;VLOOKUP("key_separator", Keys!$B:$C, 2, FALSE)&amp;C2418</f>
        <v>SD|biomass|imports</v>
      </c>
      <c r="E2418" s="17">
        <v>2590200000000</v>
      </c>
      <c r="F2418" s="17">
        <v>2451080000000</v>
      </c>
      <c r="G2418" s="17">
        <v>2431410000000</v>
      </c>
      <c r="H2418" s="17">
        <v>2443680000000</v>
      </c>
      <c r="I2418" s="17">
        <v>2445970000000</v>
      </c>
      <c r="J2418" s="17">
        <v>2442470000000</v>
      </c>
      <c r="K2418" s="17">
        <v>2437620000000</v>
      </c>
      <c r="L2418" s="17">
        <v>2436810000000</v>
      </c>
      <c r="M2418" s="17">
        <v>2427020000000</v>
      </c>
      <c r="N2418" s="17">
        <v>2441020000000</v>
      </c>
      <c r="O2418" s="17">
        <v>2458350000000</v>
      </c>
      <c r="P2418" s="17">
        <v>2477210000000</v>
      </c>
      <c r="Q2418" s="17">
        <v>2498270000000</v>
      </c>
      <c r="R2418" s="17">
        <v>2521290000000</v>
      </c>
      <c r="S2418" s="17">
        <v>2543070000000</v>
      </c>
      <c r="T2418" s="17">
        <v>2562250000000</v>
      </c>
      <c r="U2418" s="17">
        <v>2581870000000</v>
      </c>
      <c r="V2418" s="17">
        <v>2603420000000</v>
      </c>
      <c r="W2418" s="17">
        <v>2626310000000</v>
      </c>
      <c r="X2418" s="17">
        <v>2650290000000</v>
      </c>
      <c r="Y2418" s="17">
        <v>2674540000000</v>
      </c>
      <c r="Z2418" s="17">
        <v>2700650000000</v>
      </c>
      <c r="AA2418" s="17">
        <v>2728540000000</v>
      </c>
      <c r="AB2418" s="17">
        <v>2757730000000</v>
      </c>
      <c r="AC2418" s="17">
        <v>2788220000000</v>
      </c>
      <c r="AD2418" s="17">
        <v>2818930000000</v>
      </c>
    </row>
    <row r="2419" spans="1:30" x14ac:dyDescent="0.25">
      <c r="A2419" t="s">
        <v>416</v>
      </c>
      <c r="B2419" t="s">
        <v>6615</v>
      </c>
      <c r="C2419" t="s">
        <v>610</v>
      </c>
      <c r="D2419" t="str">
        <f>A2419&amp;VLOOKUP("key_separator", Keys!$B:$C, 2, FALSE)&amp;B2419&amp;VLOOKUP("key_separator", Keys!$B:$C, 2, FALSE)&amp;C2419</f>
        <v>SD|biomass|exports</v>
      </c>
      <c r="E2419" s="17">
        <v>0</v>
      </c>
      <c r="F2419" s="17">
        <v>0</v>
      </c>
      <c r="G2419" s="17">
        <v>0</v>
      </c>
      <c r="H2419" s="17">
        <v>0</v>
      </c>
      <c r="I2419" s="17">
        <v>0</v>
      </c>
      <c r="J2419" s="17">
        <v>0</v>
      </c>
      <c r="K2419" s="17">
        <v>0</v>
      </c>
      <c r="L2419" s="17">
        <v>0</v>
      </c>
      <c r="M2419" s="17">
        <v>0</v>
      </c>
      <c r="N2419" s="17">
        <v>0</v>
      </c>
      <c r="O2419" s="17">
        <v>0</v>
      </c>
      <c r="P2419" s="17">
        <v>0</v>
      </c>
      <c r="Q2419" s="17">
        <v>0</v>
      </c>
      <c r="R2419" s="17">
        <v>0</v>
      </c>
      <c r="S2419" s="17">
        <v>0</v>
      </c>
      <c r="T2419" s="17">
        <v>0</v>
      </c>
      <c r="U2419" s="17">
        <v>0</v>
      </c>
      <c r="V2419" s="17">
        <v>0</v>
      </c>
      <c r="W2419" s="17">
        <v>0</v>
      </c>
      <c r="X2419" s="17">
        <v>0</v>
      </c>
      <c r="Y2419" s="17">
        <v>0</v>
      </c>
      <c r="Z2419" s="17">
        <v>0</v>
      </c>
      <c r="AA2419" s="17">
        <v>0</v>
      </c>
      <c r="AB2419" s="17">
        <v>0</v>
      </c>
      <c r="AC2419" s="17">
        <v>0</v>
      </c>
      <c r="AD2419" s="17">
        <v>0</v>
      </c>
    </row>
    <row r="2420" spans="1:30" x14ac:dyDescent="0.25">
      <c r="A2420" t="s">
        <v>416</v>
      </c>
      <c r="B2420" t="s">
        <v>6616</v>
      </c>
      <c r="C2420" t="s">
        <v>605</v>
      </c>
      <c r="D2420" t="str">
        <f>A2420&amp;VLOOKUP("key_separator", Keys!$B:$C, 2, FALSE)&amp;B2420&amp;VLOOKUP("key_separator", Keys!$B:$C, 2, FALSE)&amp;C2420</f>
        <v>SD|petroleum gasoline|production</v>
      </c>
      <c r="E2420" s="17">
        <v>0</v>
      </c>
      <c r="F2420" s="17">
        <v>0</v>
      </c>
      <c r="G2420" s="17">
        <v>0</v>
      </c>
      <c r="H2420" s="17">
        <v>0</v>
      </c>
      <c r="I2420" s="17">
        <v>0</v>
      </c>
      <c r="J2420" s="17">
        <v>0</v>
      </c>
      <c r="K2420" s="17">
        <v>0</v>
      </c>
      <c r="L2420" s="17">
        <v>0</v>
      </c>
      <c r="M2420" s="17">
        <v>0</v>
      </c>
      <c r="N2420" s="17">
        <v>0</v>
      </c>
      <c r="O2420" s="17">
        <v>0</v>
      </c>
      <c r="P2420" s="17">
        <v>0</v>
      </c>
      <c r="Q2420" s="17">
        <v>0</v>
      </c>
      <c r="R2420" s="17">
        <v>0</v>
      </c>
      <c r="S2420" s="17">
        <v>0</v>
      </c>
      <c r="T2420" s="17">
        <v>0</v>
      </c>
      <c r="U2420" s="17">
        <v>0</v>
      </c>
      <c r="V2420" s="17">
        <v>0</v>
      </c>
      <c r="W2420" s="17">
        <v>0</v>
      </c>
      <c r="X2420" s="17">
        <v>0</v>
      </c>
      <c r="Y2420" s="17">
        <v>0</v>
      </c>
      <c r="Z2420" s="17">
        <v>0</v>
      </c>
      <c r="AA2420" s="17">
        <v>0</v>
      </c>
      <c r="AB2420" s="17">
        <v>0</v>
      </c>
      <c r="AC2420" s="17">
        <v>0</v>
      </c>
      <c r="AD2420" s="17">
        <v>0</v>
      </c>
    </row>
    <row r="2421" spans="1:30" x14ac:dyDescent="0.25">
      <c r="A2421" t="s">
        <v>416</v>
      </c>
      <c r="B2421" t="s">
        <v>6616</v>
      </c>
      <c r="C2421" t="s">
        <v>608</v>
      </c>
      <c r="D2421" t="str">
        <f>A2421&amp;VLOOKUP("key_separator", Keys!$B:$C, 2, FALSE)&amp;B2421&amp;VLOOKUP("key_separator", Keys!$B:$C, 2, FALSE)&amp;C2421</f>
        <v>SD|petroleum gasoline|imports</v>
      </c>
      <c r="E2421" s="17">
        <v>51328700000000</v>
      </c>
      <c r="F2421" s="17">
        <v>50654400000000</v>
      </c>
      <c r="G2421" s="17">
        <v>50036900000000</v>
      </c>
      <c r="H2421" s="17">
        <v>49266100000000</v>
      </c>
      <c r="I2421" s="17">
        <v>48505700000000</v>
      </c>
      <c r="J2421" s="17">
        <v>47730000000000</v>
      </c>
      <c r="K2421" s="17">
        <v>47098200000000</v>
      </c>
      <c r="L2421" s="17">
        <v>46468100000000</v>
      </c>
      <c r="M2421" s="17">
        <v>45743400000000</v>
      </c>
      <c r="N2421" s="17">
        <v>45007800000000</v>
      </c>
      <c r="O2421" s="17">
        <v>44183400000000</v>
      </c>
      <c r="P2421" s="17">
        <v>43342000000000</v>
      </c>
      <c r="Q2421" s="17">
        <v>42536000000000</v>
      </c>
      <c r="R2421" s="17">
        <v>41689600000000</v>
      </c>
      <c r="S2421" s="17">
        <v>40774500000000</v>
      </c>
      <c r="T2421" s="17">
        <v>39777400000000</v>
      </c>
      <c r="U2421" s="17">
        <v>38706200000000</v>
      </c>
      <c r="V2421" s="17">
        <v>37692200000000</v>
      </c>
      <c r="W2421" s="17">
        <v>36637700000000</v>
      </c>
      <c r="X2421" s="17">
        <v>35581300000000</v>
      </c>
      <c r="Y2421" s="17">
        <v>34523900000000</v>
      </c>
      <c r="Z2421" s="17">
        <v>33469300000000</v>
      </c>
      <c r="AA2421" s="17">
        <v>32403800000000</v>
      </c>
      <c r="AB2421" s="17">
        <v>31365800000000</v>
      </c>
      <c r="AC2421" s="17">
        <v>30355500000000</v>
      </c>
      <c r="AD2421" s="17">
        <v>29399800000000</v>
      </c>
    </row>
    <row r="2422" spans="1:30" x14ac:dyDescent="0.25">
      <c r="A2422" t="s">
        <v>416</v>
      </c>
      <c r="B2422" t="s">
        <v>6616</v>
      </c>
      <c r="C2422" t="s">
        <v>610</v>
      </c>
      <c r="D2422" t="str">
        <f>A2422&amp;VLOOKUP("key_separator", Keys!$B:$C, 2, FALSE)&amp;B2422&amp;VLOOKUP("key_separator", Keys!$B:$C, 2, FALSE)&amp;C2422</f>
        <v>SD|petroleum gasoline|exports</v>
      </c>
      <c r="E2422" s="17">
        <v>0</v>
      </c>
      <c r="F2422" s="17">
        <v>0</v>
      </c>
      <c r="G2422" s="17">
        <v>0</v>
      </c>
      <c r="H2422" s="17">
        <v>0</v>
      </c>
      <c r="I2422" s="17">
        <v>0</v>
      </c>
      <c r="J2422" s="17">
        <v>0</v>
      </c>
      <c r="K2422" s="17">
        <v>0</v>
      </c>
      <c r="L2422" s="17">
        <v>0</v>
      </c>
      <c r="M2422" s="17">
        <v>0</v>
      </c>
      <c r="N2422" s="17">
        <v>0</v>
      </c>
      <c r="O2422" s="17">
        <v>0</v>
      </c>
      <c r="P2422" s="17">
        <v>0</v>
      </c>
      <c r="Q2422" s="17">
        <v>0</v>
      </c>
      <c r="R2422" s="17">
        <v>0</v>
      </c>
      <c r="S2422" s="17">
        <v>0</v>
      </c>
      <c r="T2422" s="17">
        <v>0</v>
      </c>
      <c r="U2422" s="17">
        <v>0</v>
      </c>
      <c r="V2422" s="17">
        <v>0</v>
      </c>
      <c r="W2422" s="17">
        <v>0</v>
      </c>
      <c r="X2422" s="17">
        <v>0</v>
      </c>
      <c r="Y2422" s="17">
        <v>0</v>
      </c>
      <c r="Z2422" s="17">
        <v>0</v>
      </c>
      <c r="AA2422" s="17">
        <v>0</v>
      </c>
      <c r="AB2422" s="17">
        <v>0</v>
      </c>
      <c r="AC2422" s="17">
        <v>0</v>
      </c>
      <c r="AD2422" s="17">
        <v>0</v>
      </c>
    </row>
    <row r="2423" spans="1:30" x14ac:dyDescent="0.25">
      <c r="A2423" t="s">
        <v>416</v>
      </c>
      <c r="B2423" t="s">
        <v>6617</v>
      </c>
      <c r="C2423" t="s">
        <v>605</v>
      </c>
      <c r="D2423" t="str">
        <f>A2423&amp;VLOOKUP("key_separator", Keys!$B:$C, 2, FALSE)&amp;B2423&amp;VLOOKUP("key_separator", Keys!$B:$C, 2, FALSE)&amp;C2423</f>
        <v>SD|petroleum diesel|production</v>
      </c>
      <c r="E2423" s="17">
        <v>0</v>
      </c>
      <c r="F2423" s="17">
        <v>0</v>
      </c>
      <c r="G2423" s="17">
        <v>0</v>
      </c>
      <c r="H2423" s="17">
        <v>0</v>
      </c>
      <c r="I2423" s="17">
        <v>0</v>
      </c>
      <c r="J2423" s="17">
        <v>0</v>
      </c>
      <c r="K2423" s="17">
        <v>0</v>
      </c>
      <c r="L2423" s="17">
        <v>0</v>
      </c>
      <c r="M2423" s="17">
        <v>0</v>
      </c>
      <c r="N2423" s="17">
        <v>0</v>
      </c>
      <c r="O2423" s="17">
        <v>0</v>
      </c>
      <c r="P2423" s="17">
        <v>0</v>
      </c>
      <c r="Q2423" s="17">
        <v>0</v>
      </c>
      <c r="R2423" s="17">
        <v>0</v>
      </c>
      <c r="S2423" s="17">
        <v>0</v>
      </c>
      <c r="T2423" s="17">
        <v>0</v>
      </c>
      <c r="U2423" s="17">
        <v>0</v>
      </c>
      <c r="V2423" s="17">
        <v>0</v>
      </c>
      <c r="W2423" s="17">
        <v>0</v>
      </c>
      <c r="X2423" s="17">
        <v>0</v>
      </c>
      <c r="Y2423" s="17">
        <v>0</v>
      </c>
      <c r="Z2423" s="17">
        <v>0</v>
      </c>
      <c r="AA2423" s="17">
        <v>0</v>
      </c>
      <c r="AB2423" s="17">
        <v>0</v>
      </c>
      <c r="AC2423" s="17">
        <v>0</v>
      </c>
      <c r="AD2423" s="17">
        <v>0</v>
      </c>
    </row>
    <row r="2424" spans="1:30" x14ac:dyDescent="0.25">
      <c r="A2424" t="s">
        <v>416</v>
      </c>
      <c r="B2424" t="s">
        <v>6617</v>
      </c>
      <c r="C2424" t="s">
        <v>608</v>
      </c>
      <c r="D2424" t="str">
        <f>A2424&amp;VLOOKUP("key_separator", Keys!$B:$C, 2, FALSE)&amp;B2424&amp;VLOOKUP("key_separator", Keys!$B:$C, 2, FALSE)&amp;C2424</f>
        <v>SD|petroleum diesel|imports</v>
      </c>
      <c r="E2424" s="17">
        <v>45719900000000</v>
      </c>
      <c r="F2424" s="17">
        <v>45680100000000</v>
      </c>
      <c r="G2424" s="17">
        <v>46199000000000</v>
      </c>
      <c r="H2424" s="17">
        <v>46580800000000</v>
      </c>
      <c r="I2424" s="17">
        <v>46842600000000</v>
      </c>
      <c r="J2424" s="17">
        <v>47098700000000</v>
      </c>
      <c r="K2424" s="17">
        <v>47329300000000</v>
      </c>
      <c r="L2424" s="17">
        <v>47590400000000</v>
      </c>
      <c r="M2424" s="17">
        <v>47619700000000</v>
      </c>
      <c r="N2424" s="17">
        <v>47702600000000</v>
      </c>
      <c r="O2424" s="17">
        <v>47739800000000</v>
      </c>
      <c r="P2424" s="17">
        <v>47709600000000</v>
      </c>
      <c r="Q2424" s="17">
        <v>47605500000000</v>
      </c>
      <c r="R2424" s="17">
        <v>47448000000000</v>
      </c>
      <c r="S2424" s="17">
        <v>47253700000000</v>
      </c>
      <c r="T2424" s="17">
        <v>47057000000000</v>
      </c>
      <c r="U2424" s="17">
        <v>46799300000000</v>
      </c>
      <c r="V2424" s="17">
        <v>46492800000000</v>
      </c>
      <c r="W2424" s="17">
        <v>46153400000000</v>
      </c>
      <c r="X2424" s="17">
        <v>45847300000000</v>
      </c>
      <c r="Y2424" s="17">
        <v>45662300000000</v>
      </c>
      <c r="Z2424" s="17">
        <v>45512800000000</v>
      </c>
      <c r="AA2424" s="17">
        <v>45394400000000</v>
      </c>
      <c r="AB2424" s="17">
        <v>45258900000000</v>
      </c>
      <c r="AC2424" s="17">
        <v>45137900000000</v>
      </c>
      <c r="AD2424" s="17">
        <v>45043400000000</v>
      </c>
    </row>
    <row r="2425" spans="1:30" x14ac:dyDescent="0.25">
      <c r="A2425" t="s">
        <v>416</v>
      </c>
      <c r="B2425" t="s">
        <v>6617</v>
      </c>
      <c r="C2425" t="s">
        <v>610</v>
      </c>
      <c r="D2425" t="str">
        <f>A2425&amp;VLOOKUP("key_separator", Keys!$B:$C, 2, FALSE)&amp;B2425&amp;VLOOKUP("key_separator", Keys!$B:$C, 2, FALSE)&amp;C2425</f>
        <v>SD|petroleum diesel|exports</v>
      </c>
      <c r="E2425" s="17">
        <v>0</v>
      </c>
      <c r="F2425" s="17">
        <v>0</v>
      </c>
      <c r="G2425" s="17">
        <v>0</v>
      </c>
      <c r="H2425" s="17">
        <v>0</v>
      </c>
      <c r="I2425" s="17">
        <v>0</v>
      </c>
      <c r="J2425" s="17">
        <v>0</v>
      </c>
      <c r="K2425" s="17">
        <v>0</v>
      </c>
      <c r="L2425" s="17">
        <v>0</v>
      </c>
      <c r="M2425" s="17">
        <v>0</v>
      </c>
      <c r="N2425" s="17">
        <v>0</v>
      </c>
      <c r="O2425" s="17">
        <v>0</v>
      </c>
      <c r="P2425" s="17">
        <v>0</v>
      </c>
      <c r="Q2425" s="17">
        <v>0</v>
      </c>
      <c r="R2425" s="17">
        <v>0</v>
      </c>
      <c r="S2425" s="17">
        <v>0</v>
      </c>
      <c r="T2425" s="17">
        <v>0</v>
      </c>
      <c r="U2425" s="17">
        <v>0</v>
      </c>
      <c r="V2425" s="17">
        <v>0</v>
      </c>
      <c r="W2425" s="17">
        <v>0</v>
      </c>
      <c r="X2425" s="17">
        <v>0</v>
      </c>
      <c r="Y2425" s="17">
        <v>0</v>
      </c>
      <c r="Z2425" s="17">
        <v>0</v>
      </c>
      <c r="AA2425" s="17">
        <v>0</v>
      </c>
      <c r="AB2425" s="17">
        <v>0</v>
      </c>
      <c r="AC2425" s="17">
        <v>0</v>
      </c>
      <c r="AD2425" s="17">
        <v>0</v>
      </c>
    </row>
    <row r="2426" spans="1:30" x14ac:dyDescent="0.25">
      <c r="A2426" t="s">
        <v>416</v>
      </c>
      <c r="B2426" t="s">
        <v>542</v>
      </c>
      <c r="C2426" t="s">
        <v>605</v>
      </c>
      <c r="D2426" t="str">
        <f>A2426&amp;VLOOKUP("key_separator", Keys!$B:$C, 2, FALSE)&amp;B2426&amp;VLOOKUP("key_separator", Keys!$B:$C, 2, FALSE)&amp;C2426</f>
        <v>SD|biofuel gasoline|production</v>
      </c>
      <c r="E2426" s="17">
        <v>115828000000000</v>
      </c>
      <c r="F2426" s="17">
        <v>116154000000000</v>
      </c>
      <c r="G2426" s="17">
        <v>115353000000000</v>
      </c>
      <c r="H2426" s="17">
        <v>115852000000000</v>
      </c>
      <c r="I2426" s="17">
        <v>115441000000000</v>
      </c>
      <c r="J2426" s="17">
        <v>115664000000000</v>
      </c>
      <c r="K2426" s="17">
        <v>115254000000000</v>
      </c>
      <c r="L2426" s="17">
        <v>115085000000000</v>
      </c>
      <c r="M2426" s="17">
        <v>114843000000000</v>
      </c>
      <c r="N2426" s="17">
        <v>115083000000000</v>
      </c>
      <c r="O2426" s="17">
        <v>115252000000000</v>
      </c>
      <c r="P2426" s="17">
        <v>115954000000000</v>
      </c>
      <c r="Q2426" s="17">
        <v>115861000000000</v>
      </c>
      <c r="R2426" s="17">
        <v>115928000000000</v>
      </c>
      <c r="S2426" s="17">
        <v>116025000000000</v>
      </c>
      <c r="T2426" s="17">
        <v>116318000000000</v>
      </c>
      <c r="U2426" s="17">
        <v>116629000000000</v>
      </c>
      <c r="V2426" s="17">
        <v>117752000000000</v>
      </c>
      <c r="W2426" s="17">
        <v>118208000000000</v>
      </c>
      <c r="X2426" s="17">
        <v>118580000000000</v>
      </c>
      <c r="Y2426" s="17">
        <v>118684000000000</v>
      </c>
      <c r="Z2426" s="17">
        <v>118680000000000</v>
      </c>
      <c r="AA2426" s="17">
        <v>119569000000000</v>
      </c>
      <c r="AB2426" s="17">
        <v>120281000000000</v>
      </c>
      <c r="AC2426" s="17">
        <v>120590000000000</v>
      </c>
      <c r="AD2426" s="17">
        <v>121116000000000</v>
      </c>
    </row>
    <row r="2427" spans="1:30" x14ac:dyDescent="0.25">
      <c r="A2427" t="s">
        <v>416</v>
      </c>
      <c r="B2427" t="s">
        <v>542</v>
      </c>
      <c r="C2427" t="s">
        <v>608</v>
      </c>
      <c r="D2427" t="str">
        <f>A2427&amp;VLOOKUP("key_separator", Keys!$B:$C, 2, FALSE)&amp;B2427&amp;VLOOKUP("key_separator", Keys!$B:$C, 2, FALSE)&amp;C2427</f>
        <v>SD|biofuel gasoline|imports</v>
      </c>
      <c r="E2427" s="17">
        <v>188677000000</v>
      </c>
      <c r="F2427" s="17">
        <v>186694000000</v>
      </c>
      <c r="G2427" s="17">
        <v>186171000000</v>
      </c>
      <c r="H2427" s="17">
        <v>184562000000</v>
      </c>
      <c r="I2427" s="17">
        <v>182547000000</v>
      </c>
      <c r="J2427" s="17">
        <v>181259000000</v>
      </c>
      <c r="K2427" s="17">
        <v>181416000000</v>
      </c>
      <c r="L2427" s="17">
        <v>181579000000</v>
      </c>
      <c r="M2427" s="17">
        <v>181713000000</v>
      </c>
      <c r="N2427" s="17">
        <v>183984000000</v>
      </c>
      <c r="O2427" s="17">
        <v>184661000000</v>
      </c>
      <c r="P2427" s="17">
        <v>186170000000</v>
      </c>
      <c r="Q2427" s="17">
        <v>188230000000</v>
      </c>
      <c r="R2427" s="17">
        <v>190301000000</v>
      </c>
      <c r="S2427" s="17">
        <v>191307000000</v>
      </c>
      <c r="T2427" s="17">
        <v>192289000000</v>
      </c>
      <c r="U2427" s="17">
        <v>193840000000</v>
      </c>
      <c r="V2427" s="17">
        <v>191617000000</v>
      </c>
      <c r="W2427" s="17">
        <v>190419000000</v>
      </c>
      <c r="X2427" s="17">
        <v>189089000000</v>
      </c>
      <c r="Y2427" s="17">
        <v>186691000000</v>
      </c>
      <c r="Z2427" s="17">
        <v>184503000000</v>
      </c>
      <c r="AA2427" s="17">
        <v>181531000000</v>
      </c>
      <c r="AB2427" s="17">
        <v>177594000000</v>
      </c>
      <c r="AC2427" s="17">
        <v>173707000000</v>
      </c>
      <c r="AD2427" s="17">
        <v>170847000000</v>
      </c>
    </row>
    <row r="2428" spans="1:30" x14ac:dyDescent="0.25">
      <c r="A2428" t="s">
        <v>416</v>
      </c>
      <c r="B2428" t="s">
        <v>542</v>
      </c>
      <c r="C2428" t="s">
        <v>610</v>
      </c>
      <c r="D2428" t="str">
        <f>A2428&amp;VLOOKUP("key_separator", Keys!$B:$C, 2, FALSE)&amp;B2428&amp;VLOOKUP("key_separator", Keys!$B:$C, 2, FALSE)&amp;C2428</f>
        <v>SD|biofuel gasoline|exports</v>
      </c>
      <c r="E2428" s="17">
        <v>112283000000000</v>
      </c>
      <c r="F2428" s="17">
        <v>112655000000000</v>
      </c>
      <c r="G2428" s="17">
        <v>111897000000000</v>
      </c>
      <c r="H2428" s="17">
        <v>112449000000000</v>
      </c>
      <c r="I2428" s="17">
        <v>112090000000000</v>
      </c>
      <c r="J2428" s="17">
        <v>112367000000000</v>
      </c>
      <c r="K2428" s="17">
        <v>112002000000000</v>
      </c>
      <c r="L2428" s="17">
        <v>111878000000000</v>
      </c>
      <c r="M2428" s="17">
        <v>111688000000000</v>
      </c>
      <c r="N2428" s="17">
        <v>111983000000000</v>
      </c>
      <c r="O2428" s="17">
        <v>112212000000000</v>
      </c>
      <c r="P2428" s="17">
        <v>112976000000000</v>
      </c>
      <c r="Q2428" s="17">
        <v>112943000000000</v>
      </c>
      <c r="R2428" s="17">
        <v>113073000000000</v>
      </c>
      <c r="S2428" s="17">
        <v>113237000000000</v>
      </c>
      <c r="T2428" s="17">
        <v>113603000000000</v>
      </c>
      <c r="U2428" s="17">
        <v>113993000000000</v>
      </c>
      <c r="V2428" s="17">
        <v>115187000000000</v>
      </c>
      <c r="W2428" s="17">
        <v>115718000000000</v>
      </c>
      <c r="X2428" s="17">
        <v>116165000000000</v>
      </c>
      <c r="Y2428" s="17">
        <v>116343000000000</v>
      </c>
      <c r="Z2428" s="17">
        <v>116413000000000</v>
      </c>
      <c r="AA2428" s="17">
        <v>117376000000000</v>
      </c>
      <c r="AB2428" s="17">
        <v>118159000000000</v>
      </c>
      <c r="AC2428" s="17">
        <v>118537000000000</v>
      </c>
      <c r="AD2428" s="17">
        <v>119129000000000</v>
      </c>
    </row>
    <row r="2429" spans="1:30" x14ac:dyDescent="0.25">
      <c r="A2429" t="s">
        <v>416</v>
      </c>
      <c r="B2429" t="s">
        <v>545</v>
      </c>
      <c r="C2429" t="s">
        <v>605</v>
      </c>
      <c r="D2429" t="str">
        <f>A2429&amp;VLOOKUP("key_separator", Keys!$B:$C, 2, FALSE)&amp;B2429&amp;VLOOKUP("key_separator", Keys!$B:$C, 2, FALSE)&amp;C2429</f>
        <v>SD|biofuel diesel|production</v>
      </c>
      <c r="E2429" s="17">
        <v>0</v>
      </c>
      <c r="F2429" s="17">
        <v>0</v>
      </c>
      <c r="G2429" s="17">
        <v>0</v>
      </c>
      <c r="H2429" s="17">
        <v>0</v>
      </c>
      <c r="I2429" s="17">
        <v>0</v>
      </c>
      <c r="J2429" s="17">
        <v>0</v>
      </c>
      <c r="K2429" s="17">
        <v>0</v>
      </c>
      <c r="L2429" s="17">
        <v>0</v>
      </c>
      <c r="M2429" s="17">
        <v>0</v>
      </c>
      <c r="N2429" s="17">
        <v>0</v>
      </c>
      <c r="O2429" s="17">
        <v>0</v>
      </c>
      <c r="P2429" s="17">
        <v>0</v>
      </c>
      <c r="Q2429" s="17">
        <v>0</v>
      </c>
      <c r="R2429" s="17">
        <v>0</v>
      </c>
      <c r="S2429" s="17">
        <v>0</v>
      </c>
      <c r="T2429" s="17">
        <v>0</v>
      </c>
      <c r="U2429" s="17">
        <v>0</v>
      </c>
      <c r="V2429" s="17">
        <v>0</v>
      </c>
      <c r="W2429" s="17">
        <v>0</v>
      </c>
      <c r="X2429" s="17">
        <v>0</v>
      </c>
      <c r="Y2429" s="17">
        <v>0</v>
      </c>
      <c r="Z2429" s="17">
        <v>0</v>
      </c>
      <c r="AA2429" s="17">
        <v>0</v>
      </c>
      <c r="AB2429" s="17">
        <v>0</v>
      </c>
      <c r="AC2429" s="17">
        <v>0</v>
      </c>
      <c r="AD2429" s="17">
        <v>0</v>
      </c>
    </row>
    <row r="2430" spans="1:30" x14ac:dyDescent="0.25">
      <c r="A2430" t="s">
        <v>416</v>
      </c>
      <c r="B2430" t="s">
        <v>545</v>
      </c>
      <c r="C2430" t="s">
        <v>608</v>
      </c>
      <c r="D2430" t="str">
        <f>A2430&amp;VLOOKUP("key_separator", Keys!$B:$C, 2, FALSE)&amp;B2430&amp;VLOOKUP("key_separator", Keys!$B:$C, 2, FALSE)&amp;C2430</f>
        <v>SD|biofuel diesel|imports</v>
      </c>
      <c r="E2430" s="17">
        <v>926480000000</v>
      </c>
      <c r="F2430" s="17">
        <v>934336000000</v>
      </c>
      <c r="G2430" s="17">
        <v>942700000000</v>
      </c>
      <c r="H2430" s="17">
        <v>948519000000</v>
      </c>
      <c r="I2430" s="17">
        <v>951448000000</v>
      </c>
      <c r="J2430" s="17">
        <v>954753000000</v>
      </c>
      <c r="K2430" s="17">
        <v>957259000000</v>
      </c>
      <c r="L2430" s="17">
        <v>957737000000</v>
      </c>
      <c r="M2430" s="17">
        <v>955523000000</v>
      </c>
      <c r="N2430" s="17">
        <v>953178000000</v>
      </c>
      <c r="O2430" s="17">
        <v>949739000000</v>
      </c>
      <c r="P2430" s="17">
        <v>944662000000</v>
      </c>
      <c r="Q2430" s="17">
        <v>935180000000</v>
      </c>
      <c r="R2430" s="17">
        <v>924274000000</v>
      </c>
      <c r="S2430" s="17">
        <v>912486000000</v>
      </c>
      <c r="T2430" s="17">
        <v>901659000000</v>
      </c>
      <c r="U2430" s="17">
        <v>890001000000</v>
      </c>
      <c r="V2430" s="17">
        <v>876293000000</v>
      </c>
      <c r="W2430" s="17">
        <v>861841000000</v>
      </c>
      <c r="X2430" s="17">
        <v>847978000000</v>
      </c>
      <c r="Y2430" s="17">
        <v>837061000000</v>
      </c>
      <c r="Z2430" s="17">
        <v>826873000000</v>
      </c>
      <c r="AA2430" s="17">
        <v>817524000000</v>
      </c>
      <c r="AB2430" s="17">
        <v>807701000000</v>
      </c>
      <c r="AC2430" s="17">
        <v>798514000000</v>
      </c>
      <c r="AD2430" s="17">
        <v>789909000000</v>
      </c>
    </row>
    <row r="2431" spans="1:30" x14ac:dyDescent="0.25">
      <c r="A2431" t="s">
        <v>416</v>
      </c>
      <c r="B2431" t="s">
        <v>545</v>
      </c>
      <c r="C2431" t="s">
        <v>610</v>
      </c>
      <c r="D2431" t="str">
        <f>A2431&amp;VLOOKUP("key_separator", Keys!$B:$C, 2, FALSE)&amp;B2431&amp;VLOOKUP("key_separator", Keys!$B:$C, 2, FALSE)&amp;C2431</f>
        <v>SD|biofuel diesel|exports</v>
      </c>
      <c r="E2431" s="17">
        <v>0</v>
      </c>
      <c r="F2431" s="17">
        <v>0</v>
      </c>
      <c r="G2431" s="17">
        <v>0</v>
      </c>
      <c r="H2431" s="17">
        <v>0</v>
      </c>
      <c r="I2431" s="17">
        <v>0</v>
      </c>
      <c r="J2431" s="17">
        <v>0</v>
      </c>
      <c r="K2431" s="17">
        <v>0</v>
      </c>
      <c r="L2431" s="17">
        <v>0</v>
      </c>
      <c r="M2431" s="17">
        <v>0</v>
      </c>
      <c r="N2431" s="17">
        <v>0</v>
      </c>
      <c r="O2431" s="17">
        <v>0</v>
      </c>
      <c r="P2431" s="17">
        <v>0</v>
      </c>
      <c r="Q2431" s="17">
        <v>0</v>
      </c>
      <c r="R2431" s="17">
        <v>0</v>
      </c>
      <c r="S2431" s="17">
        <v>0</v>
      </c>
      <c r="T2431" s="17">
        <v>0</v>
      </c>
      <c r="U2431" s="17">
        <v>0</v>
      </c>
      <c r="V2431" s="17">
        <v>0</v>
      </c>
      <c r="W2431" s="17">
        <v>0</v>
      </c>
      <c r="X2431" s="17">
        <v>0</v>
      </c>
      <c r="Y2431" s="17">
        <v>0</v>
      </c>
      <c r="Z2431" s="17">
        <v>0</v>
      </c>
      <c r="AA2431" s="17">
        <v>0</v>
      </c>
      <c r="AB2431" s="17">
        <v>0</v>
      </c>
      <c r="AC2431" s="17">
        <v>0</v>
      </c>
      <c r="AD2431" s="17">
        <v>0</v>
      </c>
    </row>
    <row r="2432" spans="1:30" x14ac:dyDescent="0.25">
      <c r="A2432" t="s">
        <v>416</v>
      </c>
      <c r="B2432" t="s">
        <v>6618</v>
      </c>
      <c r="C2432" t="s">
        <v>605</v>
      </c>
      <c r="D2432" t="str">
        <f>A2432&amp;VLOOKUP("key_separator", Keys!$B:$C, 2, FALSE)&amp;B2432&amp;VLOOKUP("key_separator", Keys!$B:$C, 2, FALSE)&amp;C2432</f>
        <v>SD|jet fuel or kerosene|production</v>
      </c>
      <c r="E2432" s="17">
        <v>0</v>
      </c>
      <c r="F2432" s="17">
        <v>0</v>
      </c>
      <c r="G2432" s="17">
        <v>0</v>
      </c>
      <c r="H2432" s="17">
        <v>0</v>
      </c>
      <c r="I2432" s="17">
        <v>0</v>
      </c>
      <c r="J2432" s="17">
        <v>0</v>
      </c>
      <c r="K2432" s="17">
        <v>0</v>
      </c>
      <c r="L2432" s="17">
        <v>0</v>
      </c>
      <c r="M2432" s="17">
        <v>0</v>
      </c>
      <c r="N2432" s="17">
        <v>0</v>
      </c>
      <c r="O2432" s="17">
        <v>0</v>
      </c>
      <c r="P2432" s="17">
        <v>0</v>
      </c>
      <c r="Q2432" s="17">
        <v>0</v>
      </c>
      <c r="R2432" s="17">
        <v>0</v>
      </c>
      <c r="S2432" s="17">
        <v>0</v>
      </c>
      <c r="T2432" s="17">
        <v>0</v>
      </c>
      <c r="U2432" s="17">
        <v>0</v>
      </c>
      <c r="V2432" s="17">
        <v>0</v>
      </c>
      <c r="W2432" s="17">
        <v>0</v>
      </c>
      <c r="X2432" s="17">
        <v>0</v>
      </c>
      <c r="Y2432" s="17">
        <v>0</v>
      </c>
      <c r="Z2432" s="17">
        <v>0</v>
      </c>
      <c r="AA2432" s="17">
        <v>0</v>
      </c>
      <c r="AB2432" s="17">
        <v>0</v>
      </c>
      <c r="AC2432" s="17">
        <v>0</v>
      </c>
      <c r="AD2432" s="17">
        <v>0</v>
      </c>
    </row>
    <row r="2433" spans="1:30" x14ac:dyDescent="0.25">
      <c r="A2433" t="s">
        <v>416</v>
      </c>
      <c r="B2433" t="s">
        <v>6618</v>
      </c>
      <c r="C2433" t="s">
        <v>608</v>
      </c>
      <c r="D2433" t="str">
        <f>A2433&amp;VLOOKUP("key_separator", Keys!$B:$C, 2, FALSE)&amp;B2433&amp;VLOOKUP("key_separator", Keys!$B:$C, 2, FALSE)&amp;C2433</f>
        <v>SD|jet fuel or kerosene|imports</v>
      </c>
      <c r="E2433" s="17">
        <v>3877800000000</v>
      </c>
      <c r="F2433" s="17">
        <v>3919470000000</v>
      </c>
      <c r="G2433" s="17">
        <v>3936840000000</v>
      </c>
      <c r="H2433" s="17">
        <v>3917730000000</v>
      </c>
      <c r="I2433" s="17">
        <v>3918510000000</v>
      </c>
      <c r="J2433" s="17">
        <v>3935320000000</v>
      </c>
      <c r="K2433" s="17">
        <v>3964830000000</v>
      </c>
      <c r="L2433" s="17">
        <v>4010780000000</v>
      </c>
      <c r="M2433" s="17">
        <v>4063980000000</v>
      </c>
      <c r="N2433" s="17">
        <v>4125780000000</v>
      </c>
      <c r="O2433" s="17">
        <v>4196920000000</v>
      </c>
      <c r="P2433" s="17">
        <v>4245060000000</v>
      </c>
      <c r="Q2433" s="17">
        <v>4294180000000</v>
      </c>
      <c r="R2433" s="17">
        <v>4342880000000</v>
      </c>
      <c r="S2433" s="17">
        <v>4388600000000</v>
      </c>
      <c r="T2433" s="17">
        <v>4436390000000</v>
      </c>
      <c r="U2433" s="17">
        <v>4479250000000</v>
      </c>
      <c r="V2433" s="17">
        <v>4526150000000</v>
      </c>
      <c r="W2433" s="17">
        <v>4577530000000</v>
      </c>
      <c r="X2433" s="17">
        <v>4628750000000</v>
      </c>
      <c r="Y2433" s="17">
        <v>4680710000000</v>
      </c>
      <c r="Z2433" s="17">
        <v>4729460000000</v>
      </c>
      <c r="AA2433" s="17">
        <v>4768440000000</v>
      </c>
      <c r="AB2433" s="17">
        <v>4807490000000</v>
      </c>
      <c r="AC2433" s="17">
        <v>4836170000000</v>
      </c>
      <c r="AD2433" s="17">
        <v>4865870000000</v>
      </c>
    </row>
    <row r="2434" spans="1:30" x14ac:dyDescent="0.25">
      <c r="A2434" t="s">
        <v>416</v>
      </c>
      <c r="B2434" t="s">
        <v>6618</v>
      </c>
      <c r="C2434" t="s">
        <v>610</v>
      </c>
      <c r="D2434" t="str">
        <f>A2434&amp;VLOOKUP("key_separator", Keys!$B:$C, 2, FALSE)&amp;B2434&amp;VLOOKUP("key_separator", Keys!$B:$C, 2, FALSE)&amp;C2434</f>
        <v>SD|jet fuel or kerosene|exports</v>
      </c>
      <c r="E2434" s="17">
        <v>0</v>
      </c>
      <c r="F2434" s="17">
        <v>0</v>
      </c>
      <c r="G2434" s="17">
        <v>0</v>
      </c>
      <c r="H2434" s="17">
        <v>0</v>
      </c>
      <c r="I2434" s="17">
        <v>0</v>
      </c>
      <c r="J2434" s="17">
        <v>0</v>
      </c>
      <c r="K2434" s="17">
        <v>0</v>
      </c>
      <c r="L2434" s="17">
        <v>0</v>
      </c>
      <c r="M2434" s="17">
        <v>0</v>
      </c>
      <c r="N2434" s="17">
        <v>0</v>
      </c>
      <c r="O2434" s="17">
        <v>0</v>
      </c>
      <c r="P2434" s="17">
        <v>0</v>
      </c>
      <c r="Q2434" s="17">
        <v>0</v>
      </c>
      <c r="R2434" s="17">
        <v>0</v>
      </c>
      <c r="S2434" s="17">
        <v>0</v>
      </c>
      <c r="T2434" s="17">
        <v>0</v>
      </c>
      <c r="U2434" s="17">
        <v>0</v>
      </c>
      <c r="V2434" s="17">
        <v>0</v>
      </c>
      <c r="W2434" s="17">
        <v>0</v>
      </c>
      <c r="X2434" s="17">
        <v>0</v>
      </c>
      <c r="Y2434" s="17">
        <v>0</v>
      </c>
      <c r="Z2434" s="17">
        <v>0</v>
      </c>
      <c r="AA2434" s="17">
        <v>0</v>
      </c>
      <c r="AB2434" s="17">
        <v>0</v>
      </c>
      <c r="AC2434" s="17">
        <v>0</v>
      </c>
      <c r="AD2434" s="17">
        <v>0</v>
      </c>
    </row>
    <row r="2435" spans="1:30" x14ac:dyDescent="0.25">
      <c r="A2435" t="s">
        <v>416</v>
      </c>
      <c r="B2435" t="s">
        <v>6633</v>
      </c>
      <c r="C2435" t="s">
        <v>605</v>
      </c>
      <c r="D2435" t="str">
        <f>A2435&amp;VLOOKUP("key_separator", Keys!$B:$C, 2, FALSE)&amp;B2435&amp;VLOOKUP("key_separator", Keys!$B:$C, 2, FALSE)&amp;C2435</f>
        <v>SD|heat|production</v>
      </c>
      <c r="E2435" s="17">
        <v>0</v>
      </c>
      <c r="F2435" s="17">
        <v>0</v>
      </c>
      <c r="G2435" s="17">
        <v>0</v>
      </c>
      <c r="H2435" s="17">
        <v>0</v>
      </c>
      <c r="I2435" s="17">
        <v>0</v>
      </c>
      <c r="J2435" s="17">
        <v>0</v>
      </c>
      <c r="K2435" s="17">
        <v>0</v>
      </c>
      <c r="L2435" s="17">
        <v>0</v>
      </c>
      <c r="M2435" s="17">
        <v>0</v>
      </c>
      <c r="N2435" s="17">
        <v>0</v>
      </c>
      <c r="O2435" s="17">
        <v>0</v>
      </c>
      <c r="P2435" s="17">
        <v>0</v>
      </c>
      <c r="Q2435" s="17">
        <v>0</v>
      </c>
      <c r="R2435" s="17">
        <v>0</v>
      </c>
      <c r="S2435" s="17">
        <v>0</v>
      </c>
      <c r="T2435" s="17">
        <v>0</v>
      </c>
      <c r="U2435" s="17">
        <v>0</v>
      </c>
      <c r="V2435" s="17">
        <v>0</v>
      </c>
      <c r="W2435" s="17">
        <v>0</v>
      </c>
      <c r="X2435" s="17">
        <v>0</v>
      </c>
      <c r="Y2435" s="17">
        <v>0</v>
      </c>
      <c r="Z2435" s="17">
        <v>0</v>
      </c>
      <c r="AA2435" s="17">
        <v>0</v>
      </c>
      <c r="AB2435" s="17">
        <v>0</v>
      </c>
      <c r="AC2435" s="17">
        <v>0</v>
      </c>
      <c r="AD2435" s="17">
        <v>0</v>
      </c>
    </row>
    <row r="2436" spans="1:30" x14ac:dyDescent="0.25">
      <c r="A2436" t="s">
        <v>416</v>
      </c>
      <c r="B2436" t="s">
        <v>6633</v>
      </c>
      <c r="C2436" t="s">
        <v>608</v>
      </c>
      <c r="D2436" t="str">
        <f>A2436&amp;VLOOKUP("key_separator", Keys!$B:$C, 2, FALSE)&amp;B2436&amp;VLOOKUP("key_separator", Keys!$B:$C, 2, FALSE)&amp;C2436</f>
        <v>SD|heat|imports</v>
      </c>
      <c r="E2436" s="17">
        <v>0</v>
      </c>
      <c r="F2436" s="17">
        <v>0</v>
      </c>
      <c r="G2436" s="17">
        <v>0</v>
      </c>
      <c r="H2436" s="17">
        <v>0</v>
      </c>
      <c r="I2436" s="17">
        <v>0</v>
      </c>
      <c r="J2436" s="17">
        <v>0</v>
      </c>
      <c r="K2436" s="17">
        <v>0</v>
      </c>
      <c r="L2436" s="17">
        <v>0</v>
      </c>
      <c r="M2436" s="17">
        <v>0</v>
      </c>
      <c r="N2436" s="17">
        <v>0</v>
      </c>
      <c r="O2436" s="17">
        <v>0</v>
      </c>
      <c r="P2436" s="17">
        <v>0</v>
      </c>
      <c r="Q2436" s="17">
        <v>0</v>
      </c>
      <c r="R2436" s="17">
        <v>0</v>
      </c>
      <c r="S2436" s="17">
        <v>0</v>
      </c>
      <c r="T2436" s="17">
        <v>0</v>
      </c>
      <c r="U2436" s="17">
        <v>0</v>
      </c>
      <c r="V2436" s="17">
        <v>0</v>
      </c>
      <c r="W2436" s="17">
        <v>0</v>
      </c>
      <c r="X2436" s="17">
        <v>0</v>
      </c>
      <c r="Y2436" s="17">
        <v>0</v>
      </c>
      <c r="Z2436" s="17">
        <v>0</v>
      </c>
      <c r="AA2436" s="17">
        <v>0</v>
      </c>
      <c r="AB2436" s="17">
        <v>0</v>
      </c>
      <c r="AC2436" s="17">
        <v>0</v>
      </c>
      <c r="AD2436" s="17">
        <v>0</v>
      </c>
    </row>
    <row r="2437" spans="1:30" x14ac:dyDescent="0.25">
      <c r="A2437" t="s">
        <v>416</v>
      </c>
      <c r="B2437" t="s">
        <v>6633</v>
      </c>
      <c r="C2437" t="s">
        <v>610</v>
      </c>
      <c r="D2437" t="str">
        <f>A2437&amp;VLOOKUP("key_separator", Keys!$B:$C, 2, FALSE)&amp;B2437&amp;VLOOKUP("key_separator", Keys!$B:$C, 2, FALSE)&amp;C2437</f>
        <v>SD|heat|exports</v>
      </c>
      <c r="E2437" s="17">
        <v>0</v>
      </c>
      <c r="F2437" s="17">
        <v>0</v>
      </c>
      <c r="G2437" s="17">
        <v>0</v>
      </c>
      <c r="H2437" s="17">
        <v>0</v>
      </c>
      <c r="I2437" s="17">
        <v>0</v>
      </c>
      <c r="J2437" s="17">
        <v>0</v>
      </c>
      <c r="K2437" s="17">
        <v>0</v>
      </c>
      <c r="L2437" s="17">
        <v>0</v>
      </c>
      <c r="M2437" s="17">
        <v>0</v>
      </c>
      <c r="N2437" s="17">
        <v>0</v>
      </c>
      <c r="O2437" s="17">
        <v>0</v>
      </c>
      <c r="P2437" s="17">
        <v>0</v>
      </c>
      <c r="Q2437" s="17">
        <v>0</v>
      </c>
      <c r="R2437" s="17">
        <v>0</v>
      </c>
      <c r="S2437" s="17">
        <v>0</v>
      </c>
      <c r="T2437" s="17">
        <v>0</v>
      </c>
      <c r="U2437" s="17">
        <v>0</v>
      </c>
      <c r="V2437" s="17">
        <v>0</v>
      </c>
      <c r="W2437" s="17">
        <v>0</v>
      </c>
      <c r="X2437" s="17">
        <v>0</v>
      </c>
      <c r="Y2437" s="17">
        <v>0</v>
      </c>
      <c r="Z2437" s="17">
        <v>0</v>
      </c>
      <c r="AA2437" s="17">
        <v>0</v>
      </c>
      <c r="AB2437" s="17">
        <v>0</v>
      </c>
      <c r="AC2437" s="17">
        <v>0</v>
      </c>
      <c r="AD2437" s="17">
        <v>0</v>
      </c>
    </row>
    <row r="2438" spans="1:30" x14ac:dyDescent="0.25">
      <c r="A2438" t="s">
        <v>416</v>
      </c>
      <c r="B2438" t="s">
        <v>6634</v>
      </c>
      <c r="C2438" t="s">
        <v>605</v>
      </c>
      <c r="D2438" t="str">
        <f>A2438&amp;VLOOKUP("key_separator", Keys!$B:$C, 2, FALSE)&amp;B2438&amp;VLOOKUP("key_separator", Keys!$B:$C, 2, FALSE)&amp;C2438</f>
        <v>SD|geothermal|production</v>
      </c>
      <c r="E2438" s="17">
        <v>0</v>
      </c>
      <c r="F2438" s="17">
        <v>0</v>
      </c>
      <c r="G2438" s="17">
        <v>0</v>
      </c>
      <c r="H2438" s="17">
        <v>0</v>
      </c>
      <c r="I2438" s="17">
        <v>0</v>
      </c>
      <c r="J2438" s="17">
        <v>0</v>
      </c>
      <c r="K2438" s="17">
        <v>0</v>
      </c>
      <c r="L2438" s="17">
        <v>0</v>
      </c>
      <c r="M2438" s="17">
        <v>0</v>
      </c>
      <c r="N2438" s="17">
        <v>0</v>
      </c>
      <c r="O2438" s="17">
        <v>0</v>
      </c>
      <c r="P2438" s="17">
        <v>0</v>
      </c>
      <c r="Q2438" s="17">
        <v>0</v>
      </c>
      <c r="R2438" s="17">
        <v>0</v>
      </c>
      <c r="S2438" s="17">
        <v>0</v>
      </c>
      <c r="T2438" s="17">
        <v>0</v>
      </c>
      <c r="U2438" s="17">
        <v>0</v>
      </c>
      <c r="V2438" s="17">
        <v>0</v>
      </c>
      <c r="W2438" s="17">
        <v>0</v>
      </c>
      <c r="X2438" s="17">
        <v>0</v>
      </c>
      <c r="Y2438" s="17">
        <v>0</v>
      </c>
      <c r="Z2438" s="17">
        <v>0</v>
      </c>
      <c r="AA2438" s="17">
        <v>0</v>
      </c>
      <c r="AB2438" s="17">
        <v>0</v>
      </c>
      <c r="AC2438" s="17">
        <v>0</v>
      </c>
      <c r="AD2438" s="17">
        <v>0</v>
      </c>
    </row>
    <row r="2439" spans="1:30" x14ac:dyDescent="0.25">
      <c r="A2439" t="s">
        <v>416</v>
      </c>
      <c r="B2439" t="s">
        <v>6634</v>
      </c>
      <c r="C2439" t="s">
        <v>608</v>
      </c>
      <c r="D2439" t="str">
        <f>A2439&amp;VLOOKUP("key_separator", Keys!$B:$C, 2, FALSE)&amp;B2439&amp;VLOOKUP("key_separator", Keys!$B:$C, 2, FALSE)&amp;C2439</f>
        <v>SD|geothermal|imports</v>
      </c>
      <c r="E2439" s="17">
        <v>0</v>
      </c>
      <c r="F2439" s="17">
        <v>0</v>
      </c>
      <c r="G2439" s="17">
        <v>0</v>
      </c>
      <c r="H2439" s="17">
        <v>0</v>
      </c>
      <c r="I2439" s="17">
        <v>0</v>
      </c>
      <c r="J2439" s="17">
        <v>0</v>
      </c>
      <c r="K2439" s="17">
        <v>0</v>
      </c>
      <c r="L2439" s="17">
        <v>0</v>
      </c>
      <c r="M2439" s="17">
        <v>0</v>
      </c>
      <c r="N2439" s="17">
        <v>0</v>
      </c>
      <c r="O2439" s="17">
        <v>0</v>
      </c>
      <c r="P2439" s="17">
        <v>0</v>
      </c>
      <c r="Q2439" s="17">
        <v>0</v>
      </c>
      <c r="R2439" s="17">
        <v>0</v>
      </c>
      <c r="S2439" s="17">
        <v>0</v>
      </c>
      <c r="T2439" s="17">
        <v>0</v>
      </c>
      <c r="U2439" s="17">
        <v>0</v>
      </c>
      <c r="V2439" s="17">
        <v>0</v>
      </c>
      <c r="W2439" s="17">
        <v>0</v>
      </c>
      <c r="X2439" s="17">
        <v>0</v>
      </c>
      <c r="Y2439" s="17">
        <v>0</v>
      </c>
      <c r="Z2439" s="17">
        <v>0</v>
      </c>
      <c r="AA2439" s="17">
        <v>0</v>
      </c>
      <c r="AB2439" s="17">
        <v>0</v>
      </c>
      <c r="AC2439" s="17">
        <v>0</v>
      </c>
      <c r="AD2439" s="17">
        <v>0</v>
      </c>
    </row>
    <row r="2440" spans="1:30" x14ac:dyDescent="0.25">
      <c r="A2440" t="s">
        <v>416</v>
      </c>
      <c r="B2440" t="s">
        <v>6634</v>
      </c>
      <c r="C2440" t="s">
        <v>610</v>
      </c>
      <c r="D2440" t="str">
        <f>A2440&amp;VLOOKUP("key_separator", Keys!$B:$C, 2, FALSE)&amp;B2440&amp;VLOOKUP("key_separator", Keys!$B:$C, 2, FALSE)&amp;C2440</f>
        <v>SD|geothermal|exports</v>
      </c>
      <c r="E2440" s="17">
        <v>0</v>
      </c>
      <c r="F2440" s="17">
        <v>0</v>
      </c>
      <c r="G2440" s="17">
        <v>0</v>
      </c>
      <c r="H2440" s="17">
        <v>0</v>
      </c>
      <c r="I2440" s="17">
        <v>0</v>
      </c>
      <c r="J2440" s="17">
        <v>0</v>
      </c>
      <c r="K2440" s="17">
        <v>0</v>
      </c>
      <c r="L2440" s="17">
        <v>0</v>
      </c>
      <c r="M2440" s="17">
        <v>0</v>
      </c>
      <c r="N2440" s="17">
        <v>0</v>
      </c>
      <c r="O2440" s="17">
        <v>0</v>
      </c>
      <c r="P2440" s="17">
        <v>0</v>
      </c>
      <c r="Q2440" s="17">
        <v>0</v>
      </c>
      <c r="R2440" s="17">
        <v>0</v>
      </c>
      <c r="S2440" s="17">
        <v>0</v>
      </c>
      <c r="T2440" s="17">
        <v>0</v>
      </c>
      <c r="U2440" s="17">
        <v>0</v>
      </c>
      <c r="V2440" s="17">
        <v>0</v>
      </c>
      <c r="W2440" s="17">
        <v>0</v>
      </c>
      <c r="X2440" s="17">
        <v>0</v>
      </c>
      <c r="Y2440" s="17">
        <v>0</v>
      </c>
      <c r="Z2440" s="17">
        <v>0</v>
      </c>
      <c r="AA2440" s="17">
        <v>0</v>
      </c>
      <c r="AB2440" s="17">
        <v>0</v>
      </c>
      <c r="AC2440" s="17">
        <v>0</v>
      </c>
      <c r="AD2440" s="17">
        <v>0</v>
      </c>
    </row>
    <row r="2441" spans="1:30" x14ac:dyDescent="0.25">
      <c r="A2441" t="s">
        <v>416</v>
      </c>
      <c r="B2441" t="s">
        <v>500</v>
      </c>
      <c r="C2441" t="s">
        <v>605</v>
      </c>
      <c r="D2441" t="str">
        <f>A2441&amp;VLOOKUP("key_separator", Keys!$B:$C, 2, FALSE)&amp;B2441&amp;VLOOKUP("key_separator", Keys!$B:$C, 2, FALSE)&amp;C2441</f>
        <v>SD|lignite|production</v>
      </c>
      <c r="E2441" s="17">
        <v>0</v>
      </c>
      <c r="F2441" s="17">
        <v>0</v>
      </c>
      <c r="G2441" s="17">
        <v>0</v>
      </c>
      <c r="H2441" s="17">
        <v>0</v>
      </c>
      <c r="I2441" s="17">
        <v>0</v>
      </c>
      <c r="J2441" s="17">
        <v>0</v>
      </c>
      <c r="K2441" s="17">
        <v>0</v>
      </c>
      <c r="L2441" s="17">
        <v>0</v>
      </c>
      <c r="M2441" s="17">
        <v>0</v>
      </c>
      <c r="N2441" s="17">
        <v>0</v>
      </c>
      <c r="O2441" s="17">
        <v>0</v>
      </c>
      <c r="P2441" s="17">
        <v>0</v>
      </c>
      <c r="Q2441" s="17">
        <v>0</v>
      </c>
      <c r="R2441" s="17">
        <v>0</v>
      </c>
      <c r="S2441" s="17">
        <v>0</v>
      </c>
      <c r="T2441" s="17">
        <v>0</v>
      </c>
      <c r="U2441" s="17">
        <v>0</v>
      </c>
      <c r="V2441" s="17">
        <v>0</v>
      </c>
      <c r="W2441" s="17">
        <v>0</v>
      </c>
      <c r="X2441" s="17">
        <v>0</v>
      </c>
      <c r="Y2441" s="17">
        <v>0</v>
      </c>
      <c r="Z2441" s="17">
        <v>0</v>
      </c>
      <c r="AA2441" s="17">
        <v>0</v>
      </c>
      <c r="AB2441" s="17">
        <v>0</v>
      </c>
      <c r="AC2441" s="17">
        <v>0</v>
      </c>
      <c r="AD2441" s="17">
        <v>0</v>
      </c>
    </row>
    <row r="2442" spans="1:30" x14ac:dyDescent="0.25">
      <c r="A2442" t="s">
        <v>416</v>
      </c>
      <c r="B2442" t="s">
        <v>500</v>
      </c>
      <c r="C2442" t="s">
        <v>608</v>
      </c>
      <c r="D2442" t="str">
        <f>A2442&amp;VLOOKUP("key_separator", Keys!$B:$C, 2, FALSE)&amp;B2442&amp;VLOOKUP("key_separator", Keys!$B:$C, 2, FALSE)&amp;C2442</f>
        <v>SD|lignite|imports</v>
      </c>
      <c r="E2442" s="17">
        <v>0</v>
      </c>
      <c r="F2442" s="17">
        <v>0</v>
      </c>
      <c r="G2442" s="17">
        <v>0</v>
      </c>
      <c r="H2442" s="17">
        <v>0</v>
      </c>
      <c r="I2442" s="17">
        <v>0</v>
      </c>
      <c r="J2442" s="17">
        <v>0</v>
      </c>
      <c r="K2442" s="17">
        <v>0</v>
      </c>
      <c r="L2442" s="17">
        <v>0</v>
      </c>
      <c r="M2442" s="17">
        <v>0</v>
      </c>
      <c r="N2442" s="17">
        <v>0</v>
      </c>
      <c r="O2442" s="17">
        <v>0</v>
      </c>
      <c r="P2442" s="17">
        <v>0</v>
      </c>
      <c r="Q2442" s="17">
        <v>0</v>
      </c>
      <c r="R2442" s="17">
        <v>0</v>
      </c>
      <c r="S2442" s="17">
        <v>0</v>
      </c>
      <c r="T2442" s="17">
        <v>0</v>
      </c>
      <c r="U2442" s="17">
        <v>0</v>
      </c>
      <c r="V2442" s="17">
        <v>0</v>
      </c>
      <c r="W2442" s="17">
        <v>0</v>
      </c>
      <c r="X2442" s="17">
        <v>0</v>
      </c>
      <c r="Y2442" s="17">
        <v>0</v>
      </c>
      <c r="Z2442" s="17">
        <v>0</v>
      </c>
      <c r="AA2442" s="17">
        <v>0</v>
      </c>
      <c r="AB2442" s="17">
        <v>0</v>
      </c>
      <c r="AC2442" s="17">
        <v>0</v>
      </c>
      <c r="AD2442" s="17">
        <v>0</v>
      </c>
    </row>
    <row r="2443" spans="1:30" x14ac:dyDescent="0.25">
      <c r="A2443" t="s">
        <v>416</v>
      </c>
      <c r="B2443" t="s">
        <v>500</v>
      </c>
      <c r="C2443" t="s">
        <v>610</v>
      </c>
      <c r="D2443" t="str">
        <f>A2443&amp;VLOOKUP("key_separator", Keys!$B:$C, 2, FALSE)&amp;B2443&amp;VLOOKUP("key_separator", Keys!$B:$C, 2, FALSE)&amp;C2443</f>
        <v>SD|lignite|exports</v>
      </c>
      <c r="E2443" s="17">
        <v>0</v>
      </c>
      <c r="F2443" s="17">
        <v>0</v>
      </c>
      <c r="G2443" s="17">
        <v>0</v>
      </c>
      <c r="H2443" s="17">
        <v>0</v>
      </c>
      <c r="I2443" s="17">
        <v>0</v>
      </c>
      <c r="J2443" s="17">
        <v>0</v>
      </c>
      <c r="K2443" s="17">
        <v>0</v>
      </c>
      <c r="L2443" s="17">
        <v>0</v>
      </c>
      <c r="M2443" s="17">
        <v>0</v>
      </c>
      <c r="N2443" s="17">
        <v>0</v>
      </c>
      <c r="O2443" s="17">
        <v>0</v>
      </c>
      <c r="P2443" s="17">
        <v>0</v>
      </c>
      <c r="Q2443" s="17">
        <v>0</v>
      </c>
      <c r="R2443" s="17">
        <v>0</v>
      </c>
      <c r="S2443" s="17">
        <v>0</v>
      </c>
      <c r="T2443" s="17">
        <v>0</v>
      </c>
      <c r="U2443" s="17">
        <v>0</v>
      </c>
      <c r="V2443" s="17">
        <v>0</v>
      </c>
      <c r="W2443" s="17">
        <v>0</v>
      </c>
      <c r="X2443" s="17">
        <v>0</v>
      </c>
      <c r="Y2443" s="17">
        <v>0</v>
      </c>
      <c r="Z2443" s="17">
        <v>0</v>
      </c>
      <c r="AA2443" s="17">
        <v>0</v>
      </c>
      <c r="AB2443" s="17">
        <v>0</v>
      </c>
      <c r="AC2443" s="17">
        <v>0</v>
      </c>
      <c r="AD2443" s="17">
        <v>0</v>
      </c>
    </row>
    <row r="2444" spans="1:30" x14ac:dyDescent="0.25">
      <c r="A2444" t="s">
        <v>416</v>
      </c>
      <c r="B2444" t="s">
        <v>539</v>
      </c>
      <c r="C2444" t="s">
        <v>605</v>
      </c>
      <c r="D2444" t="str">
        <f>A2444&amp;VLOOKUP("key_separator", Keys!$B:$C, 2, FALSE)&amp;B2444&amp;VLOOKUP("key_separator", Keys!$B:$C, 2, FALSE)&amp;C2444</f>
        <v>SD|crude oil|production</v>
      </c>
      <c r="E2444" s="17">
        <v>5034400000000</v>
      </c>
      <c r="F2444" s="17">
        <v>4864390000000</v>
      </c>
      <c r="G2444" s="17">
        <v>4491300000000</v>
      </c>
      <c r="H2444" s="17">
        <v>4488490000000</v>
      </c>
      <c r="I2444" s="17">
        <v>4488620000000</v>
      </c>
      <c r="J2444" s="17">
        <v>4574140000000</v>
      </c>
      <c r="K2444" s="17">
        <v>4571580000000</v>
      </c>
      <c r="L2444" s="17">
        <v>4482360000000</v>
      </c>
      <c r="M2444" s="17">
        <v>4440680000000</v>
      </c>
      <c r="N2444" s="17">
        <v>4503290000000</v>
      </c>
      <c r="O2444" s="17">
        <v>4606360000000</v>
      </c>
      <c r="P2444" s="17">
        <v>4794500000000</v>
      </c>
      <c r="Q2444" s="17">
        <v>4867020000000</v>
      </c>
      <c r="R2444" s="17">
        <v>4949040000000</v>
      </c>
      <c r="S2444" s="17">
        <v>4950080000000</v>
      </c>
      <c r="T2444" s="17">
        <v>4947920000000</v>
      </c>
      <c r="U2444" s="17">
        <v>4916450000000</v>
      </c>
      <c r="V2444" s="17">
        <v>4793700000000</v>
      </c>
      <c r="W2444" s="17">
        <v>4672650000000</v>
      </c>
      <c r="X2444" s="17">
        <v>4601940000000</v>
      </c>
      <c r="Y2444" s="17">
        <v>4535890000000</v>
      </c>
      <c r="Z2444" s="17">
        <v>4525580000000</v>
      </c>
      <c r="AA2444" s="17">
        <v>4482210000000</v>
      </c>
      <c r="AB2444" s="17">
        <v>4427170000000</v>
      </c>
      <c r="AC2444" s="17">
        <v>4387870000000</v>
      </c>
      <c r="AD2444" s="17">
        <v>4297800000000</v>
      </c>
    </row>
    <row r="2445" spans="1:30" x14ac:dyDescent="0.25">
      <c r="A2445" t="s">
        <v>416</v>
      </c>
      <c r="B2445" t="s">
        <v>539</v>
      </c>
      <c r="C2445" t="s">
        <v>608</v>
      </c>
      <c r="D2445" t="str">
        <f>A2445&amp;VLOOKUP("key_separator", Keys!$B:$C, 2, FALSE)&amp;B2445&amp;VLOOKUP("key_separator", Keys!$B:$C, 2, FALSE)&amp;C2445</f>
        <v>SD|crude oil|imports</v>
      </c>
      <c r="E2445" s="17">
        <v>0</v>
      </c>
      <c r="F2445" s="17">
        <v>0</v>
      </c>
      <c r="G2445" s="17">
        <v>0</v>
      </c>
      <c r="H2445" s="17">
        <v>0</v>
      </c>
      <c r="I2445" s="17">
        <v>0</v>
      </c>
      <c r="J2445" s="17">
        <v>0</v>
      </c>
      <c r="K2445" s="17">
        <v>0</v>
      </c>
      <c r="L2445" s="17">
        <v>0</v>
      </c>
      <c r="M2445" s="17">
        <v>0</v>
      </c>
      <c r="N2445" s="17">
        <v>0</v>
      </c>
      <c r="O2445" s="17">
        <v>0</v>
      </c>
      <c r="P2445" s="17">
        <v>0</v>
      </c>
      <c r="Q2445" s="17">
        <v>0</v>
      </c>
      <c r="R2445" s="17">
        <v>0</v>
      </c>
      <c r="S2445" s="17">
        <v>0</v>
      </c>
      <c r="T2445" s="17">
        <v>0</v>
      </c>
      <c r="U2445" s="17">
        <v>0</v>
      </c>
      <c r="V2445" s="17">
        <v>0</v>
      </c>
      <c r="W2445" s="17">
        <v>0</v>
      </c>
      <c r="X2445" s="17">
        <v>0</v>
      </c>
      <c r="Y2445" s="17">
        <v>0</v>
      </c>
      <c r="Z2445" s="17">
        <v>0</v>
      </c>
      <c r="AA2445" s="17">
        <v>0</v>
      </c>
      <c r="AB2445" s="17">
        <v>0</v>
      </c>
      <c r="AC2445" s="17">
        <v>0</v>
      </c>
      <c r="AD2445" s="17">
        <v>0</v>
      </c>
    </row>
    <row r="2446" spans="1:30" x14ac:dyDescent="0.25">
      <c r="A2446" t="s">
        <v>416</v>
      </c>
      <c r="B2446" t="s">
        <v>539</v>
      </c>
      <c r="C2446" t="s">
        <v>610</v>
      </c>
      <c r="D2446" t="str">
        <f>A2446&amp;VLOOKUP("key_separator", Keys!$B:$C, 2, FALSE)&amp;B2446&amp;VLOOKUP("key_separator", Keys!$B:$C, 2, FALSE)&amp;C2446</f>
        <v>SD|crude oil|exports</v>
      </c>
      <c r="E2446" s="17">
        <v>4772260000000</v>
      </c>
      <c r="F2446" s="17">
        <v>4689390000000</v>
      </c>
      <c r="G2446" s="17">
        <v>4316300000000</v>
      </c>
      <c r="H2446" s="17">
        <v>4313490000000</v>
      </c>
      <c r="I2446" s="17">
        <v>4313620000000</v>
      </c>
      <c r="J2446" s="17">
        <v>4399140000000</v>
      </c>
      <c r="K2446" s="17">
        <v>4396580000000</v>
      </c>
      <c r="L2446" s="17">
        <v>4307360000000</v>
      </c>
      <c r="M2446" s="17">
        <v>4265680000000</v>
      </c>
      <c r="N2446" s="17">
        <v>4328290000000</v>
      </c>
      <c r="O2446" s="17">
        <v>4431360000000</v>
      </c>
      <c r="P2446" s="17">
        <v>4619500000000</v>
      </c>
      <c r="Q2446" s="17">
        <v>4692020000000</v>
      </c>
      <c r="R2446" s="17">
        <v>4774040000000</v>
      </c>
      <c r="S2446" s="17">
        <v>4775080000000</v>
      </c>
      <c r="T2446" s="17">
        <v>4772920000000</v>
      </c>
      <c r="U2446" s="17">
        <v>4741450000000</v>
      </c>
      <c r="V2446" s="17">
        <v>4618700000000</v>
      </c>
      <c r="W2446" s="17">
        <v>4497650000000</v>
      </c>
      <c r="X2446" s="17">
        <v>4426940000000</v>
      </c>
      <c r="Y2446" s="17">
        <v>4360890000000</v>
      </c>
      <c r="Z2446" s="17">
        <v>4350580000000</v>
      </c>
      <c r="AA2446" s="17">
        <v>4307210000000</v>
      </c>
      <c r="AB2446" s="17">
        <v>4252170000000</v>
      </c>
      <c r="AC2446" s="17">
        <v>4212870000000</v>
      </c>
      <c r="AD2446" s="17">
        <v>4122800000000</v>
      </c>
    </row>
    <row r="2447" spans="1:30" x14ac:dyDescent="0.25">
      <c r="A2447" t="s">
        <v>416</v>
      </c>
      <c r="B2447" t="s">
        <v>6635</v>
      </c>
      <c r="C2447" t="s">
        <v>605</v>
      </c>
      <c r="D2447" t="str">
        <f>A2447&amp;VLOOKUP("key_separator", Keys!$B:$C, 2, FALSE)&amp;B2447&amp;VLOOKUP("key_separator", Keys!$B:$C, 2, FALSE)&amp;C2447</f>
        <v>SD|heavy or residual fuel oil|production</v>
      </c>
      <c r="E2447" s="17">
        <v>0</v>
      </c>
      <c r="F2447" s="17">
        <v>0</v>
      </c>
      <c r="G2447" s="17">
        <v>0</v>
      </c>
      <c r="H2447" s="17">
        <v>0</v>
      </c>
      <c r="I2447" s="17">
        <v>0</v>
      </c>
      <c r="J2447" s="17">
        <v>0</v>
      </c>
      <c r="K2447" s="17">
        <v>0</v>
      </c>
      <c r="L2447" s="17">
        <v>0</v>
      </c>
      <c r="M2447" s="17">
        <v>0</v>
      </c>
      <c r="N2447" s="17">
        <v>0</v>
      </c>
      <c r="O2447" s="17">
        <v>0</v>
      </c>
      <c r="P2447" s="17">
        <v>0</v>
      </c>
      <c r="Q2447" s="17">
        <v>0</v>
      </c>
      <c r="R2447" s="17">
        <v>0</v>
      </c>
      <c r="S2447" s="17">
        <v>0</v>
      </c>
      <c r="T2447" s="17">
        <v>0</v>
      </c>
      <c r="U2447" s="17">
        <v>0</v>
      </c>
      <c r="V2447" s="17">
        <v>0</v>
      </c>
      <c r="W2447" s="17">
        <v>0</v>
      </c>
      <c r="X2447" s="17">
        <v>0</v>
      </c>
      <c r="Y2447" s="17">
        <v>0</v>
      </c>
      <c r="Z2447" s="17">
        <v>0</v>
      </c>
      <c r="AA2447" s="17">
        <v>0</v>
      </c>
      <c r="AB2447" s="17">
        <v>0</v>
      </c>
      <c r="AC2447" s="17">
        <v>0</v>
      </c>
      <c r="AD2447" s="17">
        <v>0</v>
      </c>
    </row>
    <row r="2448" spans="1:30" x14ac:dyDescent="0.25">
      <c r="A2448" t="s">
        <v>416</v>
      </c>
      <c r="B2448" t="s">
        <v>6635</v>
      </c>
      <c r="C2448" t="s">
        <v>608</v>
      </c>
      <c r="D2448" t="str">
        <f>A2448&amp;VLOOKUP("key_separator", Keys!$B:$C, 2, FALSE)&amp;B2448&amp;VLOOKUP("key_separator", Keys!$B:$C, 2, FALSE)&amp;C2448</f>
        <v>SD|heavy or residual fuel oil|imports</v>
      </c>
      <c r="E2448" s="17">
        <v>3925650000000</v>
      </c>
      <c r="F2448" s="17">
        <v>4009480000000</v>
      </c>
      <c r="G2448" s="17">
        <v>4042460000000</v>
      </c>
      <c r="H2448" s="17">
        <v>4080910000000</v>
      </c>
      <c r="I2448" s="17">
        <v>4152050000000</v>
      </c>
      <c r="J2448" s="17">
        <v>4225530000000</v>
      </c>
      <c r="K2448" s="17">
        <v>4290260000000</v>
      </c>
      <c r="L2448" s="17">
        <v>4355590000000</v>
      </c>
      <c r="M2448" s="17">
        <v>4408280000000</v>
      </c>
      <c r="N2448" s="17">
        <v>4444700000000</v>
      </c>
      <c r="O2448" s="17">
        <v>4488880000000</v>
      </c>
      <c r="P2448" s="17">
        <v>4524940000000</v>
      </c>
      <c r="Q2448" s="17">
        <v>4552410000000</v>
      </c>
      <c r="R2448" s="17">
        <v>4571370000000</v>
      </c>
      <c r="S2448" s="17">
        <v>4584840000000</v>
      </c>
      <c r="T2448" s="17">
        <v>4588050000000</v>
      </c>
      <c r="U2448" s="17">
        <v>4586180000000</v>
      </c>
      <c r="V2448" s="17">
        <v>4599870000000</v>
      </c>
      <c r="W2448" s="17">
        <v>4606920000000</v>
      </c>
      <c r="X2448" s="17">
        <v>4617570000000</v>
      </c>
      <c r="Y2448" s="17">
        <v>4646620000000</v>
      </c>
      <c r="Z2448" s="17">
        <v>4677790000000</v>
      </c>
      <c r="AA2448" s="17">
        <v>4705160000000</v>
      </c>
      <c r="AB2448" s="17">
        <v>4733270000000</v>
      </c>
      <c r="AC2448" s="17">
        <v>4766370000000</v>
      </c>
      <c r="AD2448" s="17">
        <v>4806240000000</v>
      </c>
    </row>
    <row r="2449" spans="1:30" x14ac:dyDescent="0.25">
      <c r="A2449" t="s">
        <v>416</v>
      </c>
      <c r="B2449" t="s">
        <v>6635</v>
      </c>
      <c r="C2449" t="s">
        <v>610</v>
      </c>
      <c r="D2449" t="str">
        <f>A2449&amp;VLOOKUP("key_separator", Keys!$B:$C, 2, FALSE)&amp;B2449&amp;VLOOKUP("key_separator", Keys!$B:$C, 2, FALSE)&amp;C2449</f>
        <v>SD|heavy or residual fuel oil|exports</v>
      </c>
      <c r="E2449" s="17">
        <v>0</v>
      </c>
      <c r="F2449" s="17">
        <v>0</v>
      </c>
      <c r="G2449" s="17">
        <v>0</v>
      </c>
      <c r="H2449" s="17">
        <v>0</v>
      </c>
      <c r="I2449" s="17">
        <v>0</v>
      </c>
      <c r="J2449" s="17">
        <v>0</v>
      </c>
      <c r="K2449" s="17">
        <v>0</v>
      </c>
      <c r="L2449" s="17">
        <v>0</v>
      </c>
      <c r="M2449" s="17">
        <v>0</v>
      </c>
      <c r="N2449" s="17">
        <v>0</v>
      </c>
      <c r="O2449" s="17">
        <v>0</v>
      </c>
      <c r="P2449" s="17">
        <v>0</v>
      </c>
      <c r="Q2449" s="17">
        <v>0</v>
      </c>
      <c r="R2449" s="17">
        <v>0</v>
      </c>
      <c r="S2449" s="17">
        <v>0</v>
      </c>
      <c r="T2449" s="17">
        <v>0</v>
      </c>
      <c r="U2449" s="17">
        <v>0</v>
      </c>
      <c r="V2449" s="17">
        <v>0</v>
      </c>
      <c r="W2449" s="17">
        <v>0</v>
      </c>
      <c r="X2449" s="17">
        <v>0</v>
      </c>
      <c r="Y2449" s="17">
        <v>0</v>
      </c>
      <c r="Z2449" s="17">
        <v>0</v>
      </c>
      <c r="AA2449" s="17">
        <v>0</v>
      </c>
      <c r="AB2449" s="17">
        <v>0</v>
      </c>
      <c r="AC2449" s="17">
        <v>0</v>
      </c>
      <c r="AD2449" s="17">
        <v>0</v>
      </c>
    </row>
    <row r="2450" spans="1:30" x14ac:dyDescent="0.25">
      <c r="A2450" t="s">
        <v>416</v>
      </c>
      <c r="B2450" t="s">
        <v>6622</v>
      </c>
      <c r="C2450" t="s">
        <v>605</v>
      </c>
      <c r="D2450" t="str">
        <f>A2450&amp;VLOOKUP("key_separator", Keys!$B:$C, 2, FALSE)&amp;B2450&amp;VLOOKUP("key_separator", Keys!$B:$C, 2, FALSE)&amp;C2450</f>
        <v>SD|LPG propane or butane|production</v>
      </c>
      <c r="E2450" s="17">
        <v>17114300000</v>
      </c>
      <c r="F2450" s="17">
        <v>17477700000</v>
      </c>
      <c r="G2450" s="17">
        <v>19349700000</v>
      </c>
      <c r="H2450" s="17">
        <v>19165200000</v>
      </c>
      <c r="I2450" s="17">
        <v>19216100000</v>
      </c>
      <c r="J2450" s="17">
        <v>19317300000</v>
      </c>
      <c r="K2450" s="17">
        <v>20259100000</v>
      </c>
      <c r="L2450" s="17">
        <v>21156500000</v>
      </c>
      <c r="M2450" s="17">
        <v>22007700000</v>
      </c>
      <c r="N2450" s="17">
        <v>22613500000</v>
      </c>
      <c r="O2450" s="17">
        <v>23075200000</v>
      </c>
      <c r="P2450" s="17">
        <v>23325800000</v>
      </c>
      <c r="Q2450" s="17">
        <v>23719800000</v>
      </c>
      <c r="R2450" s="17">
        <v>24139300000</v>
      </c>
      <c r="S2450" s="17">
        <v>24502000000</v>
      </c>
      <c r="T2450" s="17">
        <v>25105900000</v>
      </c>
      <c r="U2450" s="17">
        <v>25640500000</v>
      </c>
      <c r="V2450" s="17">
        <v>25935200000</v>
      </c>
      <c r="W2450" s="17">
        <v>26066900000</v>
      </c>
      <c r="X2450" s="17">
        <v>25957100000</v>
      </c>
      <c r="Y2450" s="17">
        <v>25686200000</v>
      </c>
      <c r="Z2450" s="17">
        <v>25460500000</v>
      </c>
      <c r="AA2450" s="17">
        <v>25510400000</v>
      </c>
      <c r="AB2450" s="17">
        <v>25671300000</v>
      </c>
      <c r="AC2450" s="17">
        <v>25763500000</v>
      </c>
      <c r="AD2450" s="17">
        <v>25706100000</v>
      </c>
    </row>
    <row r="2451" spans="1:30" x14ac:dyDescent="0.25">
      <c r="A2451" t="s">
        <v>416</v>
      </c>
      <c r="B2451" t="s">
        <v>6622</v>
      </c>
      <c r="C2451" t="s">
        <v>608</v>
      </c>
      <c r="D2451" t="str">
        <f>A2451&amp;VLOOKUP("key_separator", Keys!$B:$C, 2, FALSE)&amp;B2451&amp;VLOOKUP("key_separator", Keys!$B:$C, 2, FALSE)&amp;C2451</f>
        <v>SD|LPG propane or butane|imports</v>
      </c>
      <c r="E2451" s="17">
        <v>5503680000000</v>
      </c>
      <c r="F2451" s="17">
        <v>5391110000000</v>
      </c>
      <c r="G2451" s="17">
        <v>5873610000000</v>
      </c>
      <c r="H2451" s="17">
        <v>5869150000000</v>
      </c>
      <c r="I2451" s="17">
        <v>5842420000000</v>
      </c>
      <c r="J2451" s="17">
        <v>5789360000000</v>
      </c>
      <c r="K2451" s="17">
        <v>5750300000000</v>
      </c>
      <c r="L2451" s="17">
        <v>5851000000000</v>
      </c>
      <c r="M2451" s="17">
        <v>5770090000000</v>
      </c>
      <c r="N2451" s="17">
        <v>5740530000000</v>
      </c>
      <c r="O2451" s="17">
        <v>5718580000000</v>
      </c>
      <c r="P2451" s="17">
        <v>5697120000000</v>
      </c>
      <c r="Q2451" s="17">
        <v>5746250000000</v>
      </c>
      <c r="R2451" s="17">
        <v>5795090000000</v>
      </c>
      <c r="S2451" s="17">
        <v>5830870000000</v>
      </c>
      <c r="T2451" s="17">
        <v>5852500000000</v>
      </c>
      <c r="U2451" s="17">
        <v>5842820000000</v>
      </c>
      <c r="V2451" s="17">
        <v>5839680000000</v>
      </c>
      <c r="W2451" s="17">
        <v>5838240000000</v>
      </c>
      <c r="X2451" s="17">
        <v>5842120000000</v>
      </c>
      <c r="Y2451" s="17">
        <v>5850900000000</v>
      </c>
      <c r="Z2451" s="17">
        <v>5860610000000</v>
      </c>
      <c r="AA2451" s="17">
        <v>5868520000000</v>
      </c>
      <c r="AB2451" s="17">
        <v>5875930000000</v>
      </c>
      <c r="AC2451" s="17">
        <v>5883290000000</v>
      </c>
      <c r="AD2451" s="17">
        <v>5892090000000</v>
      </c>
    </row>
    <row r="2452" spans="1:30" x14ac:dyDescent="0.25">
      <c r="A2452" t="s">
        <v>416</v>
      </c>
      <c r="B2452" t="s">
        <v>6622</v>
      </c>
      <c r="C2452" t="s">
        <v>610</v>
      </c>
      <c r="D2452" t="str">
        <f>A2452&amp;VLOOKUP("key_separator", Keys!$B:$C, 2, FALSE)&amp;B2452&amp;VLOOKUP("key_separator", Keys!$B:$C, 2, FALSE)&amp;C2452</f>
        <v>SD|LPG propane or butane|exports</v>
      </c>
      <c r="E2452" s="17">
        <v>0</v>
      </c>
      <c r="F2452" s="17">
        <v>0</v>
      </c>
      <c r="G2452" s="17">
        <v>0</v>
      </c>
      <c r="H2452" s="17">
        <v>0</v>
      </c>
      <c r="I2452" s="17">
        <v>0</v>
      </c>
      <c r="J2452" s="17">
        <v>0</v>
      </c>
      <c r="K2452" s="17">
        <v>0</v>
      </c>
      <c r="L2452" s="17">
        <v>0</v>
      </c>
      <c r="M2452" s="17">
        <v>0</v>
      </c>
      <c r="N2452" s="17">
        <v>0</v>
      </c>
      <c r="O2452" s="17">
        <v>0</v>
      </c>
      <c r="P2452" s="17">
        <v>0</v>
      </c>
      <c r="Q2452" s="17">
        <v>0</v>
      </c>
      <c r="R2452" s="17">
        <v>0</v>
      </c>
      <c r="S2452" s="17">
        <v>0</v>
      </c>
      <c r="T2452" s="17">
        <v>0</v>
      </c>
      <c r="U2452" s="17">
        <v>0</v>
      </c>
      <c r="V2452" s="17">
        <v>0</v>
      </c>
      <c r="W2452" s="17">
        <v>0</v>
      </c>
      <c r="X2452" s="17">
        <v>0</v>
      </c>
      <c r="Y2452" s="17">
        <v>0</v>
      </c>
      <c r="Z2452" s="17">
        <v>0</v>
      </c>
      <c r="AA2452" s="17">
        <v>0</v>
      </c>
      <c r="AB2452" s="17">
        <v>0</v>
      </c>
      <c r="AC2452" s="17">
        <v>0</v>
      </c>
      <c r="AD2452" s="17">
        <v>0</v>
      </c>
    </row>
    <row r="2453" spans="1:30" x14ac:dyDescent="0.25">
      <c r="A2453" t="s">
        <v>416</v>
      </c>
      <c r="B2453" t="s">
        <v>6623</v>
      </c>
      <c r="C2453" t="s">
        <v>605</v>
      </c>
      <c r="D2453" t="str">
        <f>A2453&amp;VLOOKUP("key_separator", Keys!$B:$C, 2, FALSE)&amp;B2453&amp;VLOOKUP("key_separator", Keys!$B:$C, 2, FALSE)&amp;C2453</f>
        <v>SD|municipal solid waste|production</v>
      </c>
      <c r="E2453" s="17">
        <v>0</v>
      </c>
      <c r="F2453" s="17">
        <v>0</v>
      </c>
      <c r="G2453" s="17">
        <v>0</v>
      </c>
      <c r="H2453" s="17">
        <v>0</v>
      </c>
      <c r="I2453" s="17">
        <v>0</v>
      </c>
      <c r="J2453" s="17">
        <v>0</v>
      </c>
      <c r="K2453" s="17">
        <v>0</v>
      </c>
      <c r="L2453" s="17">
        <v>0</v>
      </c>
      <c r="M2453" s="17">
        <v>0</v>
      </c>
      <c r="N2453" s="17">
        <v>0</v>
      </c>
      <c r="O2453" s="17">
        <v>0</v>
      </c>
      <c r="P2453" s="17">
        <v>0</v>
      </c>
      <c r="Q2453" s="17">
        <v>0</v>
      </c>
      <c r="R2453" s="17">
        <v>0</v>
      </c>
      <c r="S2453" s="17">
        <v>0</v>
      </c>
      <c r="T2453" s="17">
        <v>0</v>
      </c>
      <c r="U2453" s="17">
        <v>0</v>
      </c>
      <c r="V2453" s="17">
        <v>0</v>
      </c>
      <c r="W2453" s="17">
        <v>0</v>
      </c>
      <c r="X2453" s="17">
        <v>0</v>
      </c>
      <c r="Y2453" s="17">
        <v>0</v>
      </c>
      <c r="Z2453" s="17">
        <v>0</v>
      </c>
      <c r="AA2453" s="17">
        <v>0</v>
      </c>
      <c r="AB2453" s="17">
        <v>0</v>
      </c>
      <c r="AC2453" s="17">
        <v>0</v>
      </c>
      <c r="AD2453" s="17">
        <v>0</v>
      </c>
    </row>
    <row r="2454" spans="1:30" x14ac:dyDescent="0.25">
      <c r="A2454" t="s">
        <v>416</v>
      </c>
      <c r="B2454" t="s">
        <v>6623</v>
      </c>
      <c r="C2454" t="s">
        <v>608</v>
      </c>
      <c r="D2454" t="str">
        <f>A2454&amp;VLOOKUP("key_separator", Keys!$B:$C, 2, FALSE)&amp;B2454&amp;VLOOKUP("key_separator", Keys!$B:$C, 2, FALSE)&amp;C2454</f>
        <v>SD|municipal solid waste|imports</v>
      </c>
      <c r="E2454" s="17">
        <v>0</v>
      </c>
      <c r="F2454" s="17">
        <v>0</v>
      </c>
      <c r="G2454" s="17">
        <v>0</v>
      </c>
      <c r="H2454" s="17">
        <v>0</v>
      </c>
      <c r="I2454" s="17">
        <v>0</v>
      </c>
      <c r="J2454" s="17">
        <v>0</v>
      </c>
      <c r="K2454" s="17">
        <v>0</v>
      </c>
      <c r="L2454" s="17">
        <v>0</v>
      </c>
      <c r="M2454" s="17">
        <v>0</v>
      </c>
      <c r="N2454" s="17">
        <v>0</v>
      </c>
      <c r="O2454" s="17">
        <v>0</v>
      </c>
      <c r="P2454" s="17">
        <v>0</v>
      </c>
      <c r="Q2454" s="17">
        <v>0</v>
      </c>
      <c r="R2454" s="17">
        <v>0</v>
      </c>
      <c r="S2454" s="17">
        <v>0</v>
      </c>
      <c r="T2454" s="17">
        <v>0</v>
      </c>
      <c r="U2454" s="17">
        <v>0</v>
      </c>
      <c r="V2454" s="17">
        <v>0</v>
      </c>
      <c r="W2454" s="17">
        <v>0</v>
      </c>
      <c r="X2454" s="17">
        <v>0</v>
      </c>
      <c r="Y2454" s="17">
        <v>0</v>
      </c>
      <c r="Z2454" s="17">
        <v>0</v>
      </c>
      <c r="AA2454" s="17">
        <v>0</v>
      </c>
      <c r="AB2454" s="17">
        <v>0</v>
      </c>
      <c r="AC2454" s="17">
        <v>0</v>
      </c>
      <c r="AD2454" s="17">
        <v>0</v>
      </c>
    </row>
    <row r="2455" spans="1:30" x14ac:dyDescent="0.25">
      <c r="A2455" t="s">
        <v>416</v>
      </c>
      <c r="B2455" t="s">
        <v>6623</v>
      </c>
      <c r="C2455" t="s">
        <v>610</v>
      </c>
      <c r="D2455" t="str">
        <f>A2455&amp;VLOOKUP("key_separator", Keys!$B:$C, 2, FALSE)&amp;B2455&amp;VLOOKUP("key_separator", Keys!$B:$C, 2, FALSE)&amp;C2455</f>
        <v>SD|municipal solid waste|exports</v>
      </c>
      <c r="E2455" s="17">
        <v>0</v>
      </c>
      <c r="F2455" s="17">
        <v>0</v>
      </c>
      <c r="G2455" s="17">
        <v>0</v>
      </c>
      <c r="H2455" s="17">
        <v>0</v>
      </c>
      <c r="I2455" s="17">
        <v>0</v>
      </c>
      <c r="J2455" s="17">
        <v>0</v>
      </c>
      <c r="K2455" s="17">
        <v>0</v>
      </c>
      <c r="L2455" s="17">
        <v>0</v>
      </c>
      <c r="M2455" s="17">
        <v>0</v>
      </c>
      <c r="N2455" s="17">
        <v>0</v>
      </c>
      <c r="O2455" s="17">
        <v>0</v>
      </c>
      <c r="P2455" s="17">
        <v>0</v>
      </c>
      <c r="Q2455" s="17">
        <v>0</v>
      </c>
      <c r="R2455" s="17">
        <v>0</v>
      </c>
      <c r="S2455" s="17">
        <v>0</v>
      </c>
      <c r="T2455" s="17">
        <v>0</v>
      </c>
      <c r="U2455" s="17">
        <v>0</v>
      </c>
      <c r="V2455" s="17">
        <v>0</v>
      </c>
      <c r="W2455" s="17">
        <v>0</v>
      </c>
      <c r="X2455" s="17">
        <v>0</v>
      </c>
      <c r="Y2455" s="17">
        <v>0</v>
      </c>
      <c r="Z2455" s="17">
        <v>0</v>
      </c>
      <c r="AA2455" s="17">
        <v>0</v>
      </c>
      <c r="AB2455" s="17">
        <v>0</v>
      </c>
      <c r="AC2455" s="17">
        <v>0</v>
      </c>
      <c r="AD2455" s="17">
        <v>0</v>
      </c>
    </row>
    <row r="2456" spans="1:30" x14ac:dyDescent="0.25">
      <c r="A2456" t="s">
        <v>416</v>
      </c>
      <c r="B2456" t="s">
        <v>629</v>
      </c>
      <c r="C2456" t="s">
        <v>605</v>
      </c>
      <c r="D2456" t="str">
        <f>A2456&amp;VLOOKUP("key_separator", Keys!$B:$C, 2, FALSE)&amp;B2456&amp;VLOOKUP("key_separator", Keys!$B:$C, 2, FALSE)&amp;C2456</f>
        <v>SD|hydrogen|production</v>
      </c>
      <c r="E2456" s="17">
        <v>0</v>
      </c>
      <c r="F2456" s="17">
        <v>0</v>
      </c>
      <c r="G2456" s="17">
        <v>0</v>
      </c>
      <c r="H2456" s="17">
        <v>0</v>
      </c>
      <c r="I2456" s="17">
        <v>0</v>
      </c>
      <c r="J2456" s="17">
        <v>0</v>
      </c>
      <c r="K2456" s="17">
        <v>0</v>
      </c>
      <c r="L2456" s="17">
        <v>0</v>
      </c>
      <c r="M2456" s="17">
        <v>0</v>
      </c>
      <c r="N2456" s="17">
        <v>0</v>
      </c>
      <c r="O2456" s="17">
        <v>0</v>
      </c>
      <c r="P2456" s="17">
        <v>0</v>
      </c>
      <c r="Q2456" s="17">
        <v>0</v>
      </c>
      <c r="R2456" s="17">
        <v>0</v>
      </c>
      <c r="S2456" s="17">
        <v>0</v>
      </c>
      <c r="T2456" s="17">
        <v>0</v>
      </c>
      <c r="U2456" s="17">
        <v>0</v>
      </c>
      <c r="V2456" s="17">
        <v>0</v>
      </c>
      <c r="W2456" s="17">
        <v>0</v>
      </c>
      <c r="X2456" s="17">
        <v>0</v>
      </c>
      <c r="Y2456" s="17">
        <v>0</v>
      </c>
      <c r="Z2456" s="17">
        <v>0</v>
      </c>
      <c r="AA2456" s="17">
        <v>0</v>
      </c>
      <c r="AB2456" s="17">
        <v>0</v>
      </c>
      <c r="AC2456" s="17">
        <v>0</v>
      </c>
      <c r="AD2456" s="17">
        <v>0</v>
      </c>
    </row>
    <row r="2457" spans="1:30" x14ac:dyDescent="0.25">
      <c r="A2457" t="s">
        <v>416</v>
      </c>
      <c r="B2457" t="s">
        <v>629</v>
      </c>
      <c r="C2457" t="s">
        <v>608</v>
      </c>
      <c r="D2457" t="str">
        <f>A2457&amp;VLOOKUP("key_separator", Keys!$B:$C, 2, FALSE)&amp;B2457&amp;VLOOKUP("key_separator", Keys!$B:$C, 2, FALSE)&amp;C2457</f>
        <v>SD|hydrogen|imports</v>
      </c>
      <c r="E2457" s="17">
        <v>308855000</v>
      </c>
      <c r="F2457" s="17">
        <v>209096000</v>
      </c>
      <c r="G2457" s="17">
        <v>105443000</v>
      </c>
      <c r="H2457" s="17">
        <v>0</v>
      </c>
      <c r="I2457" s="17">
        <v>0</v>
      </c>
      <c r="J2457" s="17">
        <v>281256000</v>
      </c>
      <c r="K2457" s="17">
        <v>847188000</v>
      </c>
      <c r="L2457" s="17">
        <v>1420330000</v>
      </c>
      <c r="M2457" s="17">
        <v>2280680000</v>
      </c>
      <c r="N2457" s="17">
        <v>3438180000</v>
      </c>
      <c r="O2457" s="17">
        <v>4894060000</v>
      </c>
      <c r="P2457" s="17">
        <v>6363210000</v>
      </c>
      <c r="Q2457" s="17">
        <v>8138300000</v>
      </c>
      <c r="R2457" s="17">
        <v>9936800000</v>
      </c>
      <c r="S2457" s="17">
        <v>11748500000</v>
      </c>
      <c r="T2457" s="17">
        <v>13568900000</v>
      </c>
      <c r="U2457" s="17">
        <v>15650700000</v>
      </c>
      <c r="V2457" s="17">
        <v>17702700000</v>
      </c>
      <c r="W2457" s="17">
        <v>19681600000</v>
      </c>
      <c r="X2457" s="17">
        <v>21889700000</v>
      </c>
      <c r="Y2457" s="17">
        <v>23774600000</v>
      </c>
      <c r="Z2457" s="17">
        <v>25611900000</v>
      </c>
      <c r="AA2457" s="17">
        <v>27441100000</v>
      </c>
      <c r="AB2457" s="17">
        <v>29177900000</v>
      </c>
      <c r="AC2457" s="17">
        <v>30873700000</v>
      </c>
      <c r="AD2457" s="17">
        <v>32227100000</v>
      </c>
    </row>
    <row r="2458" spans="1:30" x14ac:dyDescent="0.25">
      <c r="A2458" t="s">
        <v>416</v>
      </c>
      <c r="B2458" t="s">
        <v>629</v>
      </c>
      <c r="C2458" t="s">
        <v>610</v>
      </c>
      <c r="D2458" t="str">
        <f>A2458&amp;VLOOKUP("key_separator", Keys!$B:$C, 2, FALSE)&amp;B2458&amp;VLOOKUP("key_separator", Keys!$B:$C, 2, FALSE)&amp;C2458</f>
        <v>SD|hydrogen|exports</v>
      </c>
      <c r="E2458" s="17">
        <v>0</v>
      </c>
      <c r="F2458" s="17">
        <v>0</v>
      </c>
      <c r="G2458" s="17">
        <v>0</v>
      </c>
      <c r="H2458" s="17">
        <v>0</v>
      </c>
      <c r="I2458" s="17">
        <v>0</v>
      </c>
      <c r="J2458" s="17">
        <v>0</v>
      </c>
      <c r="K2458" s="17">
        <v>0</v>
      </c>
      <c r="L2458" s="17">
        <v>0</v>
      </c>
      <c r="M2458" s="17">
        <v>0</v>
      </c>
      <c r="N2458" s="17">
        <v>0</v>
      </c>
      <c r="O2458" s="17">
        <v>0</v>
      </c>
      <c r="P2458" s="17">
        <v>0</v>
      </c>
      <c r="Q2458" s="17">
        <v>0</v>
      </c>
      <c r="R2458" s="17">
        <v>0</v>
      </c>
      <c r="S2458" s="17">
        <v>0</v>
      </c>
      <c r="T2458" s="17">
        <v>0</v>
      </c>
      <c r="U2458" s="17">
        <v>0</v>
      </c>
      <c r="V2458" s="17">
        <v>0</v>
      </c>
      <c r="W2458" s="17">
        <v>0</v>
      </c>
      <c r="X2458" s="17">
        <v>0</v>
      </c>
      <c r="Y2458" s="17">
        <v>0</v>
      </c>
      <c r="Z2458" s="17">
        <v>0</v>
      </c>
      <c r="AA2458" s="17">
        <v>0</v>
      </c>
      <c r="AB2458" s="17">
        <v>0</v>
      </c>
      <c r="AC2458" s="17">
        <v>0</v>
      </c>
      <c r="AD2458" s="17">
        <v>0</v>
      </c>
    </row>
    <row r="2459" spans="1:30" x14ac:dyDescent="0.25">
      <c r="A2459" t="s">
        <v>419</v>
      </c>
      <c r="B2459" t="s">
        <v>6629</v>
      </c>
      <c r="C2459" t="s">
        <v>605</v>
      </c>
      <c r="D2459" t="str">
        <f>A2459&amp;VLOOKUP("key_separator", Keys!$B:$C, 2, FALSE)&amp;B2459&amp;VLOOKUP("key_separator", Keys!$B:$C, 2, FALSE)&amp;C2459</f>
        <v>TN|electricity|production</v>
      </c>
      <c r="E2459" s="17">
        <v>0</v>
      </c>
      <c r="F2459" s="17">
        <v>0</v>
      </c>
      <c r="G2459" s="17">
        <v>0</v>
      </c>
      <c r="H2459" s="17">
        <v>0</v>
      </c>
      <c r="I2459" s="17">
        <v>0</v>
      </c>
      <c r="J2459" s="17">
        <v>0</v>
      </c>
      <c r="K2459" s="17">
        <v>0</v>
      </c>
      <c r="L2459" s="17">
        <v>0</v>
      </c>
      <c r="M2459" s="17">
        <v>0</v>
      </c>
      <c r="N2459" s="17">
        <v>0</v>
      </c>
      <c r="O2459" s="17">
        <v>0</v>
      </c>
      <c r="P2459" s="17">
        <v>0</v>
      </c>
      <c r="Q2459" s="17">
        <v>0</v>
      </c>
      <c r="R2459" s="17">
        <v>0</v>
      </c>
      <c r="S2459" s="17">
        <v>0</v>
      </c>
      <c r="T2459" s="17">
        <v>0</v>
      </c>
      <c r="U2459" s="17">
        <v>0</v>
      </c>
      <c r="V2459" s="17">
        <v>0</v>
      </c>
      <c r="W2459" s="17">
        <v>0</v>
      </c>
      <c r="X2459" s="17">
        <v>0</v>
      </c>
      <c r="Y2459" s="17">
        <v>0</v>
      </c>
      <c r="Z2459" s="17">
        <v>0</v>
      </c>
      <c r="AA2459" s="17">
        <v>0</v>
      </c>
      <c r="AB2459" s="17">
        <v>0</v>
      </c>
      <c r="AC2459" s="17">
        <v>0</v>
      </c>
      <c r="AD2459" s="17">
        <v>0</v>
      </c>
    </row>
    <row r="2460" spans="1:30" x14ac:dyDescent="0.25">
      <c r="A2460" t="s">
        <v>419</v>
      </c>
      <c r="B2460" t="s">
        <v>6629</v>
      </c>
      <c r="C2460" t="s">
        <v>608</v>
      </c>
      <c r="D2460" t="str">
        <f>A2460&amp;VLOOKUP("key_separator", Keys!$B:$C, 2, FALSE)&amp;B2460&amp;VLOOKUP("key_separator", Keys!$B:$C, 2, FALSE)&amp;C2460</f>
        <v>TN|electricity|imports</v>
      </c>
      <c r="E2460" s="17">
        <v>0</v>
      </c>
      <c r="F2460" s="17">
        <v>0</v>
      </c>
      <c r="G2460" s="17">
        <v>0</v>
      </c>
      <c r="H2460" s="17">
        <v>0</v>
      </c>
      <c r="I2460" s="17">
        <v>0</v>
      </c>
      <c r="J2460" s="17">
        <v>0</v>
      </c>
      <c r="K2460" s="17">
        <v>0</v>
      </c>
      <c r="L2460" s="17">
        <v>0</v>
      </c>
      <c r="M2460" s="17">
        <v>0</v>
      </c>
      <c r="N2460" s="17">
        <v>0</v>
      </c>
      <c r="O2460" s="17">
        <v>0</v>
      </c>
      <c r="P2460" s="17">
        <v>0</v>
      </c>
      <c r="Q2460" s="17">
        <v>0</v>
      </c>
      <c r="R2460" s="17">
        <v>0</v>
      </c>
      <c r="S2460" s="17">
        <v>0</v>
      </c>
      <c r="T2460" s="17">
        <v>0</v>
      </c>
      <c r="U2460" s="17">
        <v>0</v>
      </c>
      <c r="V2460" s="17">
        <v>0</v>
      </c>
      <c r="W2460" s="17">
        <v>0</v>
      </c>
      <c r="X2460" s="17">
        <v>0</v>
      </c>
      <c r="Y2460" s="17">
        <v>0</v>
      </c>
      <c r="Z2460" s="17">
        <v>0</v>
      </c>
      <c r="AA2460" s="17">
        <v>0</v>
      </c>
      <c r="AB2460" s="17">
        <v>0</v>
      </c>
      <c r="AC2460" s="17">
        <v>0</v>
      </c>
      <c r="AD2460" s="17">
        <v>0</v>
      </c>
    </row>
    <row r="2461" spans="1:30" x14ac:dyDescent="0.25">
      <c r="A2461" t="s">
        <v>419</v>
      </c>
      <c r="B2461" t="s">
        <v>6629</v>
      </c>
      <c r="C2461" t="s">
        <v>610</v>
      </c>
      <c r="D2461" t="str">
        <f>A2461&amp;VLOOKUP("key_separator", Keys!$B:$C, 2, FALSE)&amp;B2461&amp;VLOOKUP("key_separator", Keys!$B:$C, 2, FALSE)&amp;C2461</f>
        <v>TN|electricity|exports</v>
      </c>
      <c r="E2461" s="17">
        <v>0</v>
      </c>
      <c r="F2461" s="17">
        <v>0</v>
      </c>
      <c r="G2461" s="17">
        <v>0</v>
      </c>
      <c r="H2461" s="17">
        <v>0</v>
      </c>
      <c r="I2461" s="17">
        <v>0</v>
      </c>
      <c r="J2461" s="17">
        <v>0</v>
      </c>
      <c r="K2461" s="17">
        <v>0</v>
      </c>
      <c r="L2461" s="17">
        <v>0</v>
      </c>
      <c r="M2461" s="17">
        <v>0</v>
      </c>
      <c r="N2461" s="17">
        <v>0</v>
      </c>
      <c r="O2461" s="17">
        <v>0</v>
      </c>
      <c r="P2461" s="17">
        <v>0</v>
      </c>
      <c r="Q2461" s="17">
        <v>0</v>
      </c>
      <c r="R2461" s="17">
        <v>0</v>
      </c>
      <c r="S2461" s="17">
        <v>0</v>
      </c>
      <c r="T2461" s="17">
        <v>0</v>
      </c>
      <c r="U2461" s="17">
        <v>0</v>
      </c>
      <c r="V2461" s="17">
        <v>0</v>
      </c>
      <c r="W2461" s="17">
        <v>0</v>
      </c>
      <c r="X2461" s="17">
        <v>0</v>
      </c>
      <c r="Y2461" s="17">
        <v>0</v>
      </c>
      <c r="Z2461" s="17">
        <v>0</v>
      </c>
      <c r="AA2461" s="17">
        <v>0</v>
      </c>
      <c r="AB2461" s="17">
        <v>0</v>
      </c>
      <c r="AC2461" s="17">
        <v>0</v>
      </c>
      <c r="AD2461" s="17">
        <v>0</v>
      </c>
    </row>
    <row r="2462" spans="1:30" x14ac:dyDescent="0.25">
      <c r="A2462" t="s">
        <v>419</v>
      </c>
      <c r="B2462" t="s">
        <v>6610</v>
      </c>
      <c r="C2462" t="s">
        <v>605</v>
      </c>
      <c r="D2462" t="str">
        <f>A2462&amp;VLOOKUP("key_separator", Keys!$B:$C, 2, FALSE)&amp;B2462&amp;VLOOKUP("key_separator", Keys!$B:$C, 2, FALSE)&amp;C2462</f>
        <v>TN|hard coal|production</v>
      </c>
      <c r="E2462" s="17">
        <v>0</v>
      </c>
      <c r="F2462" s="17">
        <v>0</v>
      </c>
      <c r="G2462" s="17">
        <v>0</v>
      </c>
      <c r="H2462" s="17">
        <v>0</v>
      </c>
      <c r="I2462" s="17">
        <v>0</v>
      </c>
      <c r="J2462" s="17">
        <v>0</v>
      </c>
      <c r="K2462" s="17">
        <v>0</v>
      </c>
      <c r="L2462" s="17">
        <v>0</v>
      </c>
      <c r="M2462" s="17">
        <v>0</v>
      </c>
      <c r="N2462" s="17">
        <v>0</v>
      </c>
      <c r="O2462" s="17">
        <v>0</v>
      </c>
      <c r="P2462" s="17">
        <v>0</v>
      </c>
      <c r="Q2462" s="17">
        <v>0</v>
      </c>
      <c r="R2462" s="17">
        <v>0</v>
      </c>
      <c r="S2462" s="17">
        <v>0</v>
      </c>
      <c r="T2462" s="17">
        <v>0</v>
      </c>
      <c r="U2462" s="17">
        <v>0</v>
      </c>
      <c r="V2462" s="17">
        <v>0</v>
      </c>
      <c r="W2462" s="17">
        <v>0</v>
      </c>
      <c r="X2462" s="17">
        <v>0</v>
      </c>
      <c r="Y2462" s="17">
        <v>0</v>
      </c>
      <c r="Z2462" s="17">
        <v>0</v>
      </c>
      <c r="AA2462" s="17">
        <v>0</v>
      </c>
      <c r="AB2462" s="17">
        <v>0</v>
      </c>
      <c r="AC2462" s="17">
        <v>0</v>
      </c>
      <c r="AD2462" s="17">
        <v>0</v>
      </c>
    </row>
    <row r="2463" spans="1:30" x14ac:dyDescent="0.25">
      <c r="A2463" t="s">
        <v>419</v>
      </c>
      <c r="B2463" t="s">
        <v>6610</v>
      </c>
      <c r="C2463" t="s">
        <v>608</v>
      </c>
      <c r="D2463" t="str">
        <f>A2463&amp;VLOOKUP("key_separator", Keys!$B:$C, 2, FALSE)&amp;B2463&amp;VLOOKUP("key_separator", Keys!$B:$C, 2, FALSE)&amp;C2463</f>
        <v>TN|hard coal|imports</v>
      </c>
      <c r="E2463" s="17">
        <v>201418000000000</v>
      </c>
      <c r="F2463" s="17">
        <v>138508000000000</v>
      </c>
      <c r="G2463" s="17">
        <v>111899000000000</v>
      </c>
      <c r="H2463" s="17">
        <v>64204500000000</v>
      </c>
      <c r="I2463" s="17">
        <v>65855100000000</v>
      </c>
      <c r="J2463" s="17">
        <v>70311400000000</v>
      </c>
      <c r="K2463" s="17">
        <v>30159000000000</v>
      </c>
      <c r="L2463" s="17">
        <v>30159000000000</v>
      </c>
      <c r="M2463" s="17">
        <v>30159000000000</v>
      </c>
      <c r="N2463" s="17">
        <v>30159000000000</v>
      </c>
      <c r="O2463" s="17">
        <v>30159000000000</v>
      </c>
      <c r="P2463" s="17">
        <v>30159000000000</v>
      </c>
      <c r="Q2463" s="17">
        <v>30159000000000</v>
      </c>
      <c r="R2463" s="17">
        <v>30159000000000</v>
      </c>
      <c r="S2463" s="17">
        <v>30159000000000</v>
      </c>
      <c r="T2463" s="17">
        <v>30159000000000</v>
      </c>
      <c r="U2463" s="17">
        <v>30159000000000</v>
      </c>
      <c r="V2463" s="17">
        <v>30159000000000</v>
      </c>
      <c r="W2463" s="17">
        <v>30159000000000</v>
      </c>
      <c r="X2463" s="17">
        <v>30159000000000</v>
      </c>
      <c r="Y2463" s="17">
        <v>30159000000000</v>
      </c>
      <c r="Z2463" s="17">
        <v>30159000000000</v>
      </c>
      <c r="AA2463" s="17">
        <v>30159800000000</v>
      </c>
      <c r="AB2463" s="17">
        <v>30159900000000</v>
      </c>
      <c r="AC2463" s="17">
        <v>30159600000000</v>
      </c>
      <c r="AD2463" s="17">
        <v>30159500000000</v>
      </c>
    </row>
    <row r="2464" spans="1:30" x14ac:dyDescent="0.25">
      <c r="A2464" t="s">
        <v>419</v>
      </c>
      <c r="B2464" t="s">
        <v>6610</v>
      </c>
      <c r="C2464" t="s">
        <v>610</v>
      </c>
      <c r="D2464" t="str">
        <f>A2464&amp;VLOOKUP("key_separator", Keys!$B:$C, 2, FALSE)&amp;B2464&amp;VLOOKUP("key_separator", Keys!$B:$C, 2, FALSE)&amp;C2464</f>
        <v>TN|hard coal|exports</v>
      </c>
      <c r="E2464" s="17">
        <v>0</v>
      </c>
      <c r="F2464" s="17">
        <v>0</v>
      </c>
      <c r="G2464" s="17">
        <v>0</v>
      </c>
      <c r="H2464" s="17">
        <v>0</v>
      </c>
      <c r="I2464" s="17">
        <v>0</v>
      </c>
      <c r="J2464" s="17">
        <v>0</v>
      </c>
      <c r="K2464" s="17">
        <v>0</v>
      </c>
      <c r="L2464" s="17">
        <v>0</v>
      </c>
      <c r="M2464" s="17">
        <v>0</v>
      </c>
      <c r="N2464" s="17">
        <v>0</v>
      </c>
      <c r="O2464" s="17">
        <v>0</v>
      </c>
      <c r="P2464" s="17">
        <v>0</v>
      </c>
      <c r="Q2464" s="17">
        <v>0</v>
      </c>
      <c r="R2464" s="17">
        <v>0</v>
      </c>
      <c r="S2464" s="17">
        <v>0</v>
      </c>
      <c r="T2464" s="17">
        <v>0</v>
      </c>
      <c r="U2464" s="17">
        <v>0</v>
      </c>
      <c r="V2464" s="17">
        <v>0</v>
      </c>
      <c r="W2464" s="17">
        <v>0</v>
      </c>
      <c r="X2464" s="17">
        <v>0</v>
      </c>
      <c r="Y2464" s="17">
        <v>0</v>
      </c>
      <c r="Z2464" s="17">
        <v>0</v>
      </c>
      <c r="AA2464" s="17">
        <v>0</v>
      </c>
      <c r="AB2464" s="17">
        <v>0</v>
      </c>
      <c r="AC2464" s="17">
        <v>0</v>
      </c>
      <c r="AD2464" s="17">
        <v>0</v>
      </c>
    </row>
    <row r="2465" spans="1:30" x14ac:dyDescent="0.25">
      <c r="A2465" t="s">
        <v>419</v>
      </c>
      <c r="B2465" t="s">
        <v>6611</v>
      </c>
      <c r="C2465" t="s">
        <v>605</v>
      </c>
      <c r="D2465" t="str">
        <f>A2465&amp;VLOOKUP("key_separator", Keys!$B:$C, 2, FALSE)&amp;B2465&amp;VLOOKUP("key_separator", Keys!$B:$C, 2, FALSE)&amp;C2465</f>
        <v>TN|natural gas|production</v>
      </c>
      <c r="E2465" s="17">
        <v>2739750000000</v>
      </c>
      <c r="F2465" s="17">
        <v>2748260000000</v>
      </c>
      <c r="G2465" s="17">
        <v>2743760000000</v>
      </c>
      <c r="H2465" s="17">
        <v>2881920000000</v>
      </c>
      <c r="I2465" s="17">
        <v>3023700000000</v>
      </c>
      <c r="J2465" s="17">
        <v>3203440000000</v>
      </c>
      <c r="K2465" s="17">
        <v>3360920000000</v>
      </c>
      <c r="L2465" s="17">
        <v>3543070000000</v>
      </c>
      <c r="M2465" s="17">
        <v>3694410000000</v>
      </c>
      <c r="N2465" s="17">
        <v>3832350000000</v>
      </c>
      <c r="O2465" s="17">
        <v>3942280000000</v>
      </c>
      <c r="P2465" s="17">
        <v>4057540000000</v>
      </c>
      <c r="Q2465" s="17">
        <v>4147080000000</v>
      </c>
      <c r="R2465" s="17">
        <v>4219290000000</v>
      </c>
      <c r="S2465" s="17">
        <v>4285130000000</v>
      </c>
      <c r="T2465" s="17">
        <v>4357420000000</v>
      </c>
      <c r="U2465" s="17">
        <v>4417520000000</v>
      </c>
      <c r="V2465" s="17">
        <v>4498270000000</v>
      </c>
      <c r="W2465" s="17">
        <v>4570260000000</v>
      </c>
      <c r="X2465" s="17">
        <v>4599270000000</v>
      </c>
      <c r="Y2465" s="17">
        <v>4658020000000</v>
      </c>
      <c r="Z2465" s="17">
        <v>4775980000000</v>
      </c>
      <c r="AA2465" s="17">
        <v>4849550000000</v>
      </c>
      <c r="AB2465" s="17">
        <v>4909660000000</v>
      </c>
      <c r="AC2465" s="17">
        <v>4924270000000</v>
      </c>
      <c r="AD2465" s="17">
        <v>4938190000000</v>
      </c>
    </row>
    <row r="2466" spans="1:30" x14ac:dyDescent="0.25">
      <c r="A2466" t="s">
        <v>419</v>
      </c>
      <c r="B2466" t="s">
        <v>6611</v>
      </c>
      <c r="C2466" t="s">
        <v>608</v>
      </c>
      <c r="D2466" t="str">
        <f>A2466&amp;VLOOKUP("key_separator", Keys!$B:$C, 2, FALSE)&amp;B2466&amp;VLOOKUP("key_separator", Keys!$B:$C, 2, FALSE)&amp;C2466</f>
        <v>TN|natural gas|imports</v>
      </c>
      <c r="E2466" s="17">
        <v>2805680000000000</v>
      </c>
      <c r="F2466" s="17">
        <v>2829140000000000</v>
      </c>
      <c r="G2466" s="17">
        <v>2843540000000000</v>
      </c>
      <c r="H2466" s="17">
        <v>3000170000000000</v>
      </c>
      <c r="I2466" s="17">
        <v>3120950000000000</v>
      </c>
      <c r="J2466" s="17">
        <v>3267120000000000</v>
      </c>
      <c r="K2466" s="17">
        <v>3416040000000000</v>
      </c>
      <c r="L2466" s="17">
        <v>3571300000000000</v>
      </c>
      <c r="M2466" s="17">
        <v>3701550000000000</v>
      </c>
      <c r="N2466" s="17">
        <v>3821620000000000</v>
      </c>
      <c r="O2466" s="17">
        <v>3918580000000000</v>
      </c>
      <c r="P2466" s="17">
        <v>4021840000000000</v>
      </c>
      <c r="Q2466" s="17">
        <v>4103820000000000</v>
      </c>
      <c r="R2466" s="17">
        <v>4172250000000000</v>
      </c>
      <c r="S2466" s="17">
        <v>4236680000000000</v>
      </c>
      <c r="T2466" s="17">
        <v>4305300000000000</v>
      </c>
      <c r="U2466" s="17">
        <v>4367020000000000</v>
      </c>
      <c r="V2466" s="17">
        <v>4450740000000000</v>
      </c>
      <c r="W2466" s="17">
        <v>4525870000000000</v>
      </c>
      <c r="X2466" s="17">
        <v>4563420000000000</v>
      </c>
      <c r="Y2466" s="17">
        <v>4625680000000000</v>
      </c>
      <c r="Z2466" s="17">
        <v>4736690000000000</v>
      </c>
      <c r="AA2466" s="17">
        <v>4806880000000000</v>
      </c>
      <c r="AB2466" s="17">
        <v>4867030000000000</v>
      </c>
      <c r="AC2466" s="17">
        <v>4881940000000000</v>
      </c>
      <c r="AD2466" s="17">
        <v>4892610000000000</v>
      </c>
    </row>
    <row r="2467" spans="1:30" x14ac:dyDescent="0.25">
      <c r="A2467" t="s">
        <v>419</v>
      </c>
      <c r="B2467" t="s">
        <v>6611</v>
      </c>
      <c r="C2467" t="s">
        <v>610</v>
      </c>
      <c r="D2467" t="str">
        <f>A2467&amp;VLOOKUP("key_separator", Keys!$B:$C, 2, FALSE)&amp;B2467&amp;VLOOKUP("key_separator", Keys!$B:$C, 2, FALSE)&amp;C2467</f>
        <v>TN|natural gas|exports</v>
      </c>
      <c r="E2467" s="17">
        <v>2360000000000000</v>
      </c>
      <c r="F2467" s="17">
        <v>2367330000000000</v>
      </c>
      <c r="G2467" s="17">
        <v>2363450000000000</v>
      </c>
      <c r="H2467" s="17">
        <v>2482450000000000</v>
      </c>
      <c r="I2467" s="17">
        <v>2604580000000000</v>
      </c>
      <c r="J2467" s="17">
        <v>2759410000000000</v>
      </c>
      <c r="K2467" s="17">
        <v>2895060000000000</v>
      </c>
      <c r="L2467" s="17">
        <v>3051960000000000</v>
      </c>
      <c r="M2467" s="17">
        <v>3182330000000000</v>
      </c>
      <c r="N2467" s="17">
        <v>3301140000000000</v>
      </c>
      <c r="O2467" s="17">
        <v>3395840000000000</v>
      </c>
      <c r="P2467" s="17">
        <v>3495130000000000</v>
      </c>
      <c r="Q2467" s="17">
        <v>3572250000000000</v>
      </c>
      <c r="R2467" s="17">
        <v>3634450000000000</v>
      </c>
      <c r="S2467" s="17">
        <v>3691160000000000</v>
      </c>
      <c r="T2467" s="17">
        <v>3753430000000000</v>
      </c>
      <c r="U2467" s="17">
        <v>3805210000000000</v>
      </c>
      <c r="V2467" s="17">
        <v>3874760000000000</v>
      </c>
      <c r="W2467" s="17">
        <v>3936770000000000</v>
      </c>
      <c r="X2467" s="17">
        <v>3961770000000000</v>
      </c>
      <c r="Y2467" s="17">
        <v>4012370000000000</v>
      </c>
      <c r="Z2467" s="17">
        <v>4113980000000000</v>
      </c>
      <c r="AA2467" s="17">
        <v>4177350000000000</v>
      </c>
      <c r="AB2467" s="17">
        <v>4229130000000000</v>
      </c>
      <c r="AC2467" s="17">
        <v>4241720000000000</v>
      </c>
      <c r="AD2467" s="17">
        <v>4253700000000000</v>
      </c>
    </row>
    <row r="2468" spans="1:30" x14ac:dyDescent="0.25">
      <c r="A2468" t="s">
        <v>419</v>
      </c>
      <c r="B2468" t="s">
        <v>626</v>
      </c>
      <c r="C2468" t="s">
        <v>605</v>
      </c>
      <c r="D2468" t="str">
        <f>A2468&amp;VLOOKUP("key_separator", Keys!$B:$C, 2, FALSE)&amp;B2468&amp;VLOOKUP("key_separator", Keys!$B:$C, 2, FALSE)&amp;C2468</f>
        <v>TN|nuclear|production</v>
      </c>
      <c r="E2468" s="17">
        <v>0</v>
      </c>
      <c r="F2468" s="17">
        <v>0</v>
      </c>
      <c r="G2468" s="17">
        <v>0</v>
      </c>
      <c r="H2468" s="17">
        <v>0</v>
      </c>
      <c r="I2468" s="17">
        <v>0</v>
      </c>
      <c r="J2468" s="17">
        <v>0</v>
      </c>
      <c r="K2468" s="17">
        <v>0</v>
      </c>
      <c r="L2468" s="17">
        <v>0</v>
      </c>
      <c r="M2468" s="17">
        <v>0</v>
      </c>
      <c r="N2468" s="17">
        <v>0</v>
      </c>
      <c r="O2468" s="17">
        <v>0</v>
      </c>
      <c r="P2468" s="17">
        <v>0</v>
      </c>
      <c r="Q2468" s="17">
        <v>0</v>
      </c>
      <c r="R2468" s="17">
        <v>0</v>
      </c>
      <c r="S2468" s="17">
        <v>0</v>
      </c>
      <c r="T2468" s="17">
        <v>0</v>
      </c>
      <c r="U2468" s="17">
        <v>0</v>
      </c>
      <c r="V2468" s="17">
        <v>0</v>
      </c>
      <c r="W2468" s="17">
        <v>0</v>
      </c>
      <c r="X2468" s="17">
        <v>0</v>
      </c>
      <c r="Y2468" s="17">
        <v>0</v>
      </c>
      <c r="Z2468" s="17">
        <v>0</v>
      </c>
      <c r="AA2468" s="17">
        <v>0</v>
      </c>
      <c r="AB2468" s="17">
        <v>0</v>
      </c>
      <c r="AC2468" s="17">
        <v>0</v>
      </c>
      <c r="AD2468" s="17">
        <v>0</v>
      </c>
    </row>
    <row r="2469" spans="1:30" x14ac:dyDescent="0.25">
      <c r="A2469" t="s">
        <v>419</v>
      </c>
      <c r="B2469" t="s">
        <v>626</v>
      </c>
      <c r="C2469" t="s">
        <v>608</v>
      </c>
      <c r="D2469" t="str">
        <f>A2469&amp;VLOOKUP("key_separator", Keys!$B:$C, 2, FALSE)&amp;B2469&amp;VLOOKUP("key_separator", Keys!$B:$C, 2, FALSE)&amp;C2469</f>
        <v>TN|nuclear|imports</v>
      </c>
      <c r="E2469" s="17">
        <v>306646000000000</v>
      </c>
      <c r="F2469" s="17">
        <v>321563000000000</v>
      </c>
      <c r="G2469" s="17">
        <v>321563000000000</v>
      </c>
      <c r="H2469" s="17">
        <v>321563000000000</v>
      </c>
      <c r="I2469" s="17">
        <v>321563000000000</v>
      </c>
      <c r="J2469" s="17">
        <v>321563000000000</v>
      </c>
      <c r="K2469" s="17">
        <v>321563000000000</v>
      </c>
      <c r="L2469" s="17">
        <v>321563000000000</v>
      </c>
      <c r="M2469" s="17">
        <v>321563000000000</v>
      </c>
      <c r="N2469" s="17">
        <v>321563000000000</v>
      </c>
      <c r="O2469" s="17">
        <v>321563000000000</v>
      </c>
      <c r="P2469" s="17">
        <v>321563000000000</v>
      </c>
      <c r="Q2469" s="17">
        <v>321563000000000</v>
      </c>
      <c r="R2469" s="17">
        <v>321563000000000</v>
      </c>
      <c r="S2469" s="17">
        <v>321563000000000</v>
      </c>
      <c r="T2469" s="17">
        <v>321563000000000</v>
      </c>
      <c r="U2469" s="17">
        <v>321563000000000</v>
      </c>
      <c r="V2469" s="17">
        <v>321563000000000</v>
      </c>
      <c r="W2469" s="17">
        <v>321563000000000</v>
      </c>
      <c r="X2469" s="17">
        <v>321563000000000</v>
      </c>
      <c r="Y2469" s="17">
        <v>321563000000000</v>
      </c>
      <c r="Z2469" s="17">
        <v>321563000000000</v>
      </c>
      <c r="AA2469" s="17">
        <v>321563000000000</v>
      </c>
      <c r="AB2469" s="17">
        <v>321563000000000</v>
      </c>
      <c r="AC2469" s="17">
        <v>321563000000000</v>
      </c>
      <c r="AD2469" s="17">
        <v>321563000000000</v>
      </c>
    </row>
    <row r="2470" spans="1:30" x14ac:dyDescent="0.25">
      <c r="A2470" t="s">
        <v>419</v>
      </c>
      <c r="B2470" t="s">
        <v>626</v>
      </c>
      <c r="C2470" t="s">
        <v>610</v>
      </c>
      <c r="D2470" t="str">
        <f>A2470&amp;VLOOKUP("key_separator", Keys!$B:$C, 2, FALSE)&amp;B2470&amp;VLOOKUP("key_separator", Keys!$B:$C, 2, FALSE)&amp;C2470</f>
        <v>TN|nuclear|exports</v>
      </c>
      <c r="E2470" s="17">
        <v>0</v>
      </c>
      <c r="F2470" s="17">
        <v>0</v>
      </c>
      <c r="G2470" s="17">
        <v>0</v>
      </c>
      <c r="H2470" s="17">
        <v>0</v>
      </c>
      <c r="I2470" s="17">
        <v>0</v>
      </c>
      <c r="J2470" s="17">
        <v>0</v>
      </c>
      <c r="K2470" s="17">
        <v>0</v>
      </c>
      <c r="L2470" s="17">
        <v>0</v>
      </c>
      <c r="M2470" s="17">
        <v>0</v>
      </c>
      <c r="N2470" s="17">
        <v>0</v>
      </c>
      <c r="O2470" s="17">
        <v>0</v>
      </c>
      <c r="P2470" s="17">
        <v>0</v>
      </c>
      <c r="Q2470" s="17">
        <v>0</v>
      </c>
      <c r="R2470" s="17">
        <v>0</v>
      </c>
      <c r="S2470" s="17">
        <v>0</v>
      </c>
      <c r="T2470" s="17">
        <v>0</v>
      </c>
      <c r="U2470" s="17">
        <v>0</v>
      </c>
      <c r="V2470" s="17">
        <v>0</v>
      </c>
      <c r="W2470" s="17">
        <v>0</v>
      </c>
      <c r="X2470" s="17">
        <v>0</v>
      </c>
      <c r="Y2470" s="17">
        <v>0</v>
      </c>
      <c r="Z2470" s="17">
        <v>0</v>
      </c>
      <c r="AA2470" s="17">
        <v>0</v>
      </c>
      <c r="AB2470" s="17">
        <v>0</v>
      </c>
      <c r="AC2470" s="17">
        <v>0</v>
      </c>
      <c r="AD2470" s="17">
        <v>0</v>
      </c>
    </row>
    <row r="2471" spans="1:30" x14ac:dyDescent="0.25">
      <c r="A2471" t="s">
        <v>419</v>
      </c>
      <c r="B2471" t="s">
        <v>6630</v>
      </c>
      <c r="C2471" t="s">
        <v>605</v>
      </c>
      <c r="D2471" t="str">
        <f>A2471&amp;VLOOKUP("key_separator", Keys!$B:$C, 2, FALSE)&amp;B2471&amp;VLOOKUP("key_separator", Keys!$B:$C, 2, FALSE)&amp;C2471</f>
        <v>TN|hydro|production</v>
      </c>
      <c r="E2471" s="17">
        <v>0</v>
      </c>
      <c r="F2471" s="17">
        <v>0</v>
      </c>
      <c r="G2471" s="17">
        <v>0</v>
      </c>
      <c r="H2471" s="17">
        <v>0</v>
      </c>
      <c r="I2471" s="17">
        <v>0</v>
      </c>
      <c r="J2471" s="17">
        <v>0</v>
      </c>
      <c r="K2471" s="17">
        <v>0</v>
      </c>
      <c r="L2471" s="17">
        <v>0</v>
      </c>
      <c r="M2471" s="17">
        <v>0</v>
      </c>
      <c r="N2471" s="17">
        <v>0</v>
      </c>
      <c r="O2471" s="17">
        <v>0</v>
      </c>
      <c r="P2471" s="17">
        <v>0</v>
      </c>
      <c r="Q2471" s="17">
        <v>0</v>
      </c>
      <c r="R2471" s="17">
        <v>0</v>
      </c>
      <c r="S2471" s="17">
        <v>0</v>
      </c>
      <c r="T2471" s="17">
        <v>0</v>
      </c>
      <c r="U2471" s="17">
        <v>0</v>
      </c>
      <c r="V2471" s="17">
        <v>0</v>
      </c>
      <c r="W2471" s="17">
        <v>0</v>
      </c>
      <c r="X2471" s="17">
        <v>0</v>
      </c>
      <c r="Y2471" s="17">
        <v>0</v>
      </c>
      <c r="Z2471" s="17">
        <v>0</v>
      </c>
      <c r="AA2471" s="17">
        <v>0</v>
      </c>
      <c r="AB2471" s="17">
        <v>0</v>
      </c>
      <c r="AC2471" s="17">
        <v>0</v>
      </c>
      <c r="AD2471" s="17">
        <v>0</v>
      </c>
    </row>
    <row r="2472" spans="1:30" x14ac:dyDescent="0.25">
      <c r="A2472" t="s">
        <v>419</v>
      </c>
      <c r="B2472" t="s">
        <v>6630</v>
      </c>
      <c r="C2472" t="s">
        <v>608</v>
      </c>
      <c r="D2472" t="str">
        <f>A2472&amp;VLOOKUP("key_separator", Keys!$B:$C, 2, FALSE)&amp;B2472&amp;VLOOKUP("key_separator", Keys!$B:$C, 2, FALSE)&amp;C2472</f>
        <v>TN|hydro|imports</v>
      </c>
      <c r="E2472" s="17">
        <v>0</v>
      </c>
      <c r="F2472" s="17">
        <v>0</v>
      </c>
      <c r="G2472" s="17">
        <v>0</v>
      </c>
      <c r="H2472" s="17">
        <v>0</v>
      </c>
      <c r="I2472" s="17">
        <v>0</v>
      </c>
      <c r="J2472" s="17">
        <v>0</v>
      </c>
      <c r="K2472" s="17">
        <v>0</v>
      </c>
      <c r="L2472" s="17">
        <v>0</v>
      </c>
      <c r="M2472" s="17">
        <v>0</v>
      </c>
      <c r="N2472" s="17">
        <v>0</v>
      </c>
      <c r="O2472" s="17">
        <v>0</v>
      </c>
      <c r="P2472" s="17">
        <v>0</v>
      </c>
      <c r="Q2472" s="17">
        <v>0</v>
      </c>
      <c r="R2472" s="17">
        <v>0</v>
      </c>
      <c r="S2472" s="17">
        <v>0</v>
      </c>
      <c r="T2472" s="17">
        <v>0</v>
      </c>
      <c r="U2472" s="17">
        <v>0</v>
      </c>
      <c r="V2472" s="17">
        <v>0</v>
      </c>
      <c r="W2472" s="17">
        <v>0</v>
      </c>
      <c r="X2472" s="17">
        <v>0</v>
      </c>
      <c r="Y2472" s="17">
        <v>0</v>
      </c>
      <c r="Z2472" s="17">
        <v>0</v>
      </c>
      <c r="AA2472" s="17">
        <v>0</v>
      </c>
      <c r="AB2472" s="17">
        <v>0</v>
      </c>
      <c r="AC2472" s="17">
        <v>0</v>
      </c>
      <c r="AD2472" s="17">
        <v>0</v>
      </c>
    </row>
    <row r="2473" spans="1:30" x14ac:dyDescent="0.25">
      <c r="A2473" t="s">
        <v>419</v>
      </c>
      <c r="B2473" t="s">
        <v>6630</v>
      </c>
      <c r="C2473" t="s">
        <v>610</v>
      </c>
      <c r="D2473" t="str">
        <f>A2473&amp;VLOOKUP("key_separator", Keys!$B:$C, 2, FALSE)&amp;B2473&amp;VLOOKUP("key_separator", Keys!$B:$C, 2, FALSE)&amp;C2473</f>
        <v>TN|hydro|exports</v>
      </c>
      <c r="E2473" s="17">
        <v>0</v>
      </c>
      <c r="F2473" s="17">
        <v>0</v>
      </c>
      <c r="G2473" s="17">
        <v>0</v>
      </c>
      <c r="H2473" s="17">
        <v>0</v>
      </c>
      <c r="I2473" s="17">
        <v>0</v>
      </c>
      <c r="J2473" s="17">
        <v>0</v>
      </c>
      <c r="K2473" s="17">
        <v>0</v>
      </c>
      <c r="L2473" s="17">
        <v>0</v>
      </c>
      <c r="M2473" s="17">
        <v>0</v>
      </c>
      <c r="N2473" s="17">
        <v>0</v>
      </c>
      <c r="O2473" s="17">
        <v>0</v>
      </c>
      <c r="P2473" s="17">
        <v>0</v>
      </c>
      <c r="Q2473" s="17">
        <v>0</v>
      </c>
      <c r="R2473" s="17">
        <v>0</v>
      </c>
      <c r="S2473" s="17">
        <v>0</v>
      </c>
      <c r="T2473" s="17">
        <v>0</v>
      </c>
      <c r="U2473" s="17">
        <v>0</v>
      </c>
      <c r="V2473" s="17">
        <v>0</v>
      </c>
      <c r="W2473" s="17">
        <v>0</v>
      </c>
      <c r="X2473" s="17">
        <v>0</v>
      </c>
      <c r="Y2473" s="17">
        <v>0</v>
      </c>
      <c r="Z2473" s="17">
        <v>0</v>
      </c>
      <c r="AA2473" s="17">
        <v>0</v>
      </c>
      <c r="AB2473" s="17">
        <v>0</v>
      </c>
      <c r="AC2473" s="17">
        <v>0</v>
      </c>
      <c r="AD2473" s="17">
        <v>0</v>
      </c>
    </row>
    <row r="2474" spans="1:30" x14ac:dyDescent="0.25">
      <c r="A2474" t="s">
        <v>419</v>
      </c>
      <c r="B2474" t="s">
        <v>6631</v>
      </c>
      <c r="C2474" t="s">
        <v>605</v>
      </c>
      <c r="D2474" t="str">
        <f>A2474&amp;VLOOKUP("key_separator", Keys!$B:$C, 2, FALSE)&amp;B2474&amp;VLOOKUP("key_separator", Keys!$B:$C, 2, FALSE)&amp;C2474</f>
        <v>TN|wind|production</v>
      </c>
      <c r="E2474" s="17">
        <v>0</v>
      </c>
      <c r="F2474" s="17">
        <v>0</v>
      </c>
      <c r="G2474" s="17">
        <v>0</v>
      </c>
      <c r="H2474" s="17">
        <v>0</v>
      </c>
      <c r="I2474" s="17">
        <v>0</v>
      </c>
      <c r="J2474" s="17">
        <v>0</v>
      </c>
      <c r="K2474" s="17">
        <v>0</v>
      </c>
      <c r="L2474" s="17">
        <v>0</v>
      </c>
      <c r="M2474" s="17">
        <v>0</v>
      </c>
      <c r="N2474" s="17">
        <v>0</v>
      </c>
      <c r="O2474" s="17">
        <v>0</v>
      </c>
      <c r="P2474" s="17">
        <v>0</v>
      </c>
      <c r="Q2474" s="17">
        <v>0</v>
      </c>
      <c r="R2474" s="17">
        <v>0</v>
      </c>
      <c r="S2474" s="17">
        <v>0</v>
      </c>
      <c r="T2474" s="17">
        <v>0</v>
      </c>
      <c r="U2474" s="17">
        <v>0</v>
      </c>
      <c r="V2474" s="17">
        <v>0</v>
      </c>
      <c r="W2474" s="17">
        <v>0</v>
      </c>
      <c r="X2474" s="17">
        <v>0</v>
      </c>
      <c r="Y2474" s="17">
        <v>0</v>
      </c>
      <c r="Z2474" s="17">
        <v>0</v>
      </c>
      <c r="AA2474" s="17">
        <v>0</v>
      </c>
      <c r="AB2474" s="17">
        <v>0</v>
      </c>
      <c r="AC2474" s="17">
        <v>0</v>
      </c>
      <c r="AD2474" s="17">
        <v>0</v>
      </c>
    </row>
    <row r="2475" spans="1:30" x14ac:dyDescent="0.25">
      <c r="A2475" t="s">
        <v>419</v>
      </c>
      <c r="B2475" t="s">
        <v>6631</v>
      </c>
      <c r="C2475" t="s">
        <v>608</v>
      </c>
      <c r="D2475" t="str">
        <f>A2475&amp;VLOOKUP("key_separator", Keys!$B:$C, 2, FALSE)&amp;B2475&amp;VLOOKUP("key_separator", Keys!$B:$C, 2, FALSE)&amp;C2475</f>
        <v>TN|wind|imports</v>
      </c>
      <c r="E2475" s="17">
        <v>0</v>
      </c>
      <c r="F2475" s="17">
        <v>0</v>
      </c>
      <c r="G2475" s="17">
        <v>0</v>
      </c>
      <c r="H2475" s="17">
        <v>0</v>
      </c>
      <c r="I2475" s="17">
        <v>0</v>
      </c>
      <c r="J2475" s="17">
        <v>0</v>
      </c>
      <c r="K2475" s="17">
        <v>0</v>
      </c>
      <c r="L2475" s="17">
        <v>0</v>
      </c>
      <c r="M2475" s="17">
        <v>0</v>
      </c>
      <c r="N2475" s="17">
        <v>0</v>
      </c>
      <c r="O2475" s="17">
        <v>0</v>
      </c>
      <c r="P2475" s="17">
        <v>0</v>
      </c>
      <c r="Q2475" s="17">
        <v>0</v>
      </c>
      <c r="R2475" s="17">
        <v>0</v>
      </c>
      <c r="S2475" s="17">
        <v>0</v>
      </c>
      <c r="T2475" s="17">
        <v>0</v>
      </c>
      <c r="U2475" s="17">
        <v>0</v>
      </c>
      <c r="V2475" s="17">
        <v>0</v>
      </c>
      <c r="W2475" s="17">
        <v>0</v>
      </c>
      <c r="X2475" s="17">
        <v>0</v>
      </c>
      <c r="Y2475" s="17">
        <v>0</v>
      </c>
      <c r="Z2475" s="17">
        <v>0</v>
      </c>
      <c r="AA2475" s="17">
        <v>0</v>
      </c>
      <c r="AB2475" s="17">
        <v>0</v>
      </c>
      <c r="AC2475" s="17">
        <v>0</v>
      </c>
      <c r="AD2475" s="17">
        <v>0</v>
      </c>
    </row>
    <row r="2476" spans="1:30" x14ac:dyDescent="0.25">
      <c r="A2476" t="s">
        <v>419</v>
      </c>
      <c r="B2476" t="s">
        <v>6631</v>
      </c>
      <c r="C2476" t="s">
        <v>610</v>
      </c>
      <c r="D2476" t="str">
        <f>A2476&amp;VLOOKUP("key_separator", Keys!$B:$C, 2, FALSE)&amp;B2476&amp;VLOOKUP("key_separator", Keys!$B:$C, 2, FALSE)&amp;C2476</f>
        <v>TN|wind|exports</v>
      </c>
      <c r="E2476" s="17">
        <v>0</v>
      </c>
      <c r="F2476" s="17">
        <v>0</v>
      </c>
      <c r="G2476" s="17">
        <v>0</v>
      </c>
      <c r="H2476" s="17">
        <v>0</v>
      </c>
      <c r="I2476" s="17">
        <v>0</v>
      </c>
      <c r="J2476" s="17">
        <v>0</v>
      </c>
      <c r="K2476" s="17">
        <v>0</v>
      </c>
      <c r="L2476" s="17">
        <v>0</v>
      </c>
      <c r="M2476" s="17">
        <v>0</v>
      </c>
      <c r="N2476" s="17">
        <v>0</v>
      </c>
      <c r="O2476" s="17">
        <v>0</v>
      </c>
      <c r="P2476" s="17">
        <v>0</v>
      </c>
      <c r="Q2476" s="17">
        <v>0</v>
      </c>
      <c r="R2476" s="17">
        <v>0</v>
      </c>
      <c r="S2476" s="17">
        <v>0</v>
      </c>
      <c r="T2476" s="17">
        <v>0</v>
      </c>
      <c r="U2476" s="17">
        <v>0</v>
      </c>
      <c r="V2476" s="17">
        <v>0</v>
      </c>
      <c r="W2476" s="17">
        <v>0</v>
      </c>
      <c r="X2476" s="17">
        <v>0</v>
      </c>
      <c r="Y2476" s="17">
        <v>0</v>
      </c>
      <c r="Z2476" s="17">
        <v>0</v>
      </c>
      <c r="AA2476" s="17">
        <v>0</v>
      </c>
      <c r="AB2476" s="17">
        <v>0</v>
      </c>
      <c r="AC2476" s="17">
        <v>0</v>
      </c>
      <c r="AD2476" s="17">
        <v>0</v>
      </c>
    </row>
    <row r="2477" spans="1:30" x14ac:dyDescent="0.25">
      <c r="A2477" t="s">
        <v>419</v>
      </c>
      <c r="B2477" t="s">
        <v>6632</v>
      </c>
      <c r="C2477" t="s">
        <v>605</v>
      </c>
      <c r="D2477" t="str">
        <f>A2477&amp;VLOOKUP("key_separator", Keys!$B:$C, 2, FALSE)&amp;B2477&amp;VLOOKUP("key_separator", Keys!$B:$C, 2, FALSE)&amp;C2477</f>
        <v>TN|solar|production</v>
      </c>
      <c r="E2477" s="17">
        <v>0</v>
      </c>
      <c r="F2477" s="17">
        <v>0</v>
      </c>
      <c r="G2477" s="17">
        <v>0</v>
      </c>
      <c r="H2477" s="17">
        <v>0</v>
      </c>
      <c r="I2477" s="17">
        <v>0</v>
      </c>
      <c r="J2477" s="17">
        <v>0</v>
      </c>
      <c r="K2477" s="17">
        <v>0</v>
      </c>
      <c r="L2477" s="17">
        <v>0</v>
      </c>
      <c r="M2477" s="17">
        <v>0</v>
      </c>
      <c r="N2477" s="17">
        <v>0</v>
      </c>
      <c r="O2477" s="17">
        <v>0</v>
      </c>
      <c r="P2477" s="17">
        <v>0</v>
      </c>
      <c r="Q2477" s="17">
        <v>0</v>
      </c>
      <c r="R2477" s="17">
        <v>0</v>
      </c>
      <c r="S2477" s="17">
        <v>0</v>
      </c>
      <c r="T2477" s="17">
        <v>0</v>
      </c>
      <c r="U2477" s="17">
        <v>0</v>
      </c>
      <c r="V2477" s="17">
        <v>0</v>
      </c>
      <c r="W2477" s="17">
        <v>0</v>
      </c>
      <c r="X2477" s="17">
        <v>0</v>
      </c>
      <c r="Y2477" s="17">
        <v>0</v>
      </c>
      <c r="Z2477" s="17">
        <v>0</v>
      </c>
      <c r="AA2477" s="17">
        <v>0</v>
      </c>
      <c r="AB2477" s="17">
        <v>0</v>
      </c>
      <c r="AC2477" s="17">
        <v>0</v>
      </c>
      <c r="AD2477" s="17">
        <v>0</v>
      </c>
    </row>
    <row r="2478" spans="1:30" x14ac:dyDescent="0.25">
      <c r="A2478" t="s">
        <v>419</v>
      </c>
      <c r="B2478" t="s">
        <v>6632</v>
      </c>
      <c r="C2478" t="s">
        <v>608</v>
      </c>
      <c r="D2478" t="str">
        <f>A2478&amp;VLOOKUP("key_separator", Keys!$B:$C, 2, FALSE)&amp;B2478&amp;VLOOKUP("key_separator", Keys!$B:$C, 2, FALSE)&amp;C2478</f>
        <v>TN|solar|imports</v>
      </c>
      <c r="E2478" s="17">
        <v>0</v>
      </c>
      <c r="F2478" s="17">
        <v>0</v>
      </c>
      <c r="G2478" s="17">
        <v>0</v>
      </c>
      <c r="H2478" s="17">
        <v>0</v>
      </c>
      <c r="I2478" s="17">
        <v>0</v>
      </c>
      <c r="J2478" s="17">
        <v>0</v>
      </c>
      <c r="K2478" s="17">
        <v>0</v>
      </c>
      <c r="L2478" s="17">
        <v>0</v>
      </c>
      <c r="M2478" s="17">
        <v>0</v>
      </c>
      <c r="N2478" s="17">
        <v>0</v>
      </c>
      <c r="O2478" s="17">
        <v>0</v>
      </c>
      <c r="P2478" s="17">
        <v>0</v>
      </c>
      <c r="Q2478" s="17">
        <v>0</v>
      </c>
      <c r="R2478" s="17">
        <v>0</v>
      </c>
      <c r="S2478" s="17">
        <v>0</v>
      </c>
      <c r="T2478" s="17">
        <v>0</v>
      </c>
      <c r="U2478" s="17">
        <v>0</v>
      </c>
      <c r="V2478" s="17">
        <v>0</v>
      </c>
      <c r="W2478" s="17">
        <v>0</v>
      </c>
      <c r="X2478" s="17">
        <v>0</v>
      </c>
      <c r="Y2478" s="17">
        <v>0</v>
      </c>
      <c r="Z2478" s="17">
        <v>0</v>
      </c>
      <c r="AA2478" s="17">
        <v>0</v>
      </c>
      <c r="AB2478" s="17">
        <v>0</v>
      </c>
      <c r="AC2478" s="17">
        <v>0</v>
      </c>
      <c r="AD2478" s="17">
        <v>0</v>
      </c>
    </row>
    <row r="2479" spans="1:30" x14ac:dyDescent="0.25">
      <c r="A2479" t="s">
        <v>419</v>
      </c>
      <c r="B2479" t="s">
        <v>6632</v>
      </c>
      <c r="C2479" t="s">
        <v>610</v>
      </c>
      <c r="D2479" t="str">
        <f>A2479&amp;VLOOKUP("key_separator", Keys!$B:$C, 2, FALSE)&amp;B2479&amp;VLOOKUP("key_separator", Keys!$B:$C, 2, FALSE)&amp;C2479</f>
        <v>TN|solar|exports</v>
      </c>
      <c r="E2479" s="17">
        <v>0</v>
      </c>
      <c r="F2479" s="17">
        <v>0</v>
      </c>
      <c r="G2479" s="17">
        <v>0</v>
      </c>
      <c r="H2479" s="17">
        <v>0</v>
      </c>
      <c r="I2479" s="17">
        <v>0</v>
      </c>
      <c r="J2479" s="17">
        <v>0</v>
      </c>
      <c r="K2479" s="17">
        <v>0</v>
      </c>
      <c r="L2479" s="17">
        <v>0</v>
      </c>
      <c r="M2479" s="17">
        <v>0</v>
      </c>
      <c r="N2479" s="17">
        <v>0</v>
      </c>
      <c r="O2479" s="17">
        <v>0</v>
      </c>
      <c r="P2479" s="17">
        <v>0</v>
      </c>
      <c r="Q2479" s="17">
        <v>0</v>
      </c>
      <c r="R2479" s="17">
        <v>0</v>
      </c>
      <c r="S2479" s="17">
        <v>0</v>
      </c>
      <c r="T2479" s="17">
        <v>0</v>
      </c>
      <c r="U2479" s="17">
        <v>0</v>
      </c>
      <c r="V2479" s="17">
        <v>0</v>
      </c>
      <c r="W2479" s="17">
        <v>0</v>
      </c>
      <c r="X2479" s="17">
        <v>0</v>
      </c>
      <c r="Y2479" s="17">
        <v>0</v>
      </c>
      <c r="Z2479" s="17">
        <v>0</v>
      </c>
      <c r="AA2479" s="17">
        <v>0</v>
      </c>
      <c r="AB2479" s="17">
        <v>0</v>
      </c>
      <c r="AC2479" s="17">
        <v>0</v>
      </c>
      <c r="AD2479" s="17">
        <v>0</v>
      </c>
    </row>
    <row r="2480" spans="1:30" x14ac:dyDescent="0.25">
      <c r="A2480" t="s">
        <v>419</v>
      </c>
      <c r="B2480" t="s">
        <v>6615</v>
      </c>
      <c r="C2480" t="s">
        <v>605</v>
      </c>
      <c r="D2480" t="str">
        <f>A2480&amp;VLOOKUP("key_separator", Keys!$B:$C, 2, FALSE)&amp;B2480&amp;VLOOKUP("key_separator", Keys!$B:$C, 2, FALSE)&amp;C2480</f>
        <v>TN|biomass|production</v>
      </c>
      <c r="E2480" s="17">
        <v>2792000000000</v>
      </c>
      <c r="F2480" s="17">
        <v>2792000000000</v>
      </c>
      <c r="G2480" s="17">
        <v>2792000000000</v>
      </c>
      <c r="H2480" s="17">
        <v>2792000000000</v>
      </c>
      <c r="I2480" s="17">
        <v>2792000000000</v>
      </c>
      <c r="J2480" s="17">
        <v>2792000000000</v>
      </c>
      <c r="K2480" s="17">
        <v>2792000000000</v>
      </c>
      <c r="L2480" s="17">
        <v>2792000000000</v>
      </c>
      <c r="M2480" s="17">
        <v>2792000000000</v>
      </c>
      <c r="N2480" s="17">
        <v>2792000000000</v>
      </c>
      <c r="O2480" s="17">
        <v>2792000000000</v>
      </c>
      <c r="P2480" s="17">
        <v>2792000000000</v>
      </c>
      <c r="Q2480" s="17">
        <v>2792000000000</v>
      </c>
      <c r="R2480" s="17">
        <v>2792000000000</v>
      </c>
      <c r="S2480" s="17">
        <v>2792000000000</v>
      </c>
      <c r="T2480" s="17">
        <v>2792000000000</v>
      </c>
      <c r="U2480" s="17">
        <v>2792000000000</v>
      </c>
      <c r="V2480" s="17">
        <v>2792000000000</v>
      </c>
      <c r="W2480" s="17">
        <v>2792000000000</v>
      </c>
      <c r="X2480" s="17">
        <v>2792000000000</v>
      </c>
      <c r="Y2480" s="17">
        <v>2792000000000</v>
      </c>
      <c r="Z2480" s="17">
        <v>2792000000000</v>
      </c>
      <c r="AA2480" s="17">
        <v>2792000000000</v>
      </c>
      <c r="AB2480" s="17">
        <v>2792000000000</v>
      </c>
      <c r="AC2480" s="17">
        <v>2792000000000</v>
      </c>
      <c r="AD2480" s="17">
        <v>2792000000000</v>
      </c>
    </row>
    <row r="2481" spans="1:30" x14ac:dyDescent="0.25">
      <c r="A2481" t="s">
        <v>419</v>
      </c>
      <c r="B2481" t="s">
        <v>6615</v>
      </c>
      <c r="C2481" t="s">
        <v>608</v>
      </c>
      <c r="D2481" t="str">
        <f>A2481&amp;VLOOKUP("key_separator", Keys!$B:$C, 2, FALSE)&amp;B2481&amp;VLOOKUP("key_separator", Keys!$B:$C, 2, FALSE)&amp;C2481</f>
        <v>TN|biomass|imports</v>
      </c>
      <c r="E2481" s="17">
        <v>46584200000000</v>
      </c>
      <c r="F2481" s="17">
        <v>50924300000000</v>
      </c>
      <c r="G2481" s="17">
        <v>49565200000000</v>
      </c>
      <c r="H2481" s="17">
        <v>48540100000000</v>
      </c>
      <c r="I2481" s="17">
        <v>47616400000000</v>
      </c>
      <c r="J2481" s="17">
        <v>46677300000000</v>
      </c>
      <c r="K2481" s="17">
        <v>45945000000000</v>
      </c>
      <c r="L2481" s="17">
        <v>45513300000000</v>
      </c>
      <c r="M2481" s="17">
        <v>45302300000000</v>
      </c>
      <c r="N2481" s="17">
        <v>45335000000000</v>
      </c>
      <c r="O2481" s="17">
        <v>45433500000000</v>
      </c>
      <c r="P2481" s="17">
        <v>45689200000000</v>
      </c>
      <c r="Q2481" s="17">
        <v>46161800000000</v>
      </c>
      <c r="R2481" s="17">
        <v>46940400000000</v>
      </c>
      <c r="S2481" s="17">
        <v>47773400000000</v>
      </c>
      <c r="T2481" s="17">
        <v>48753400000000</v>
      </c>
      <c r="U2481" s="17">
        <v>49641300000000</v>
      </c>
      <c r="V2481" s="17">
        <v>50851600000000</v>
      </c>
      <c r="W2481" s="17">
        <v>52036100000000</v>
      </c>
      <c r="X2481" s="17">
        <v>53368300000000</v>
      </c>
      <c r="Y2481" s="17">
        <v>55002800000000</v>
      </c>
      <c r="Z2481" s="17">
        <v>56686300000000</v>
      </c>
      <c r="AA2481" s="17">
        <v>58497000000000</v>
      </c>
      <c r="AB2481" s="17">
        <v>60187300000000</v>
      </c>
      <c r="AC2481" s="17">
        <v>62202900000000</v>
      </c>
      <c r="AD2481" s="17">
        <v>64194000000000</v>
      </c>
    </row>
    <row r="2482" spans="1:30" x14ac:dyDescent="0.25">
      <c r="A2482" t="s">
        <v>419</v>
      </c>
      <c r="B2482" t="s">
        <v>6615</v>
      </c>
      <c r="C2482" t="s">
        <v>610</v>
      </c>
      <c r="D2482" t="str">
        <f>A2482&amp;VLOOKUP("key_separator", Keys!$B:$C, 2, FALSE)&amp;B2482&amp;VLOOKUP("key_separator", Keys!$B:$C, 2, FALSE)&amp;C2482</f>
        <v>TN|biomass|exports</v>
      </c>
      <c r="E2482" s="17">
        <v>0</v>
      </c>
      <c r="F2482" s="17">
        <v>0</v>
      </c>
      <c r="G2482" s="17">
        <v>0</v>
      </c>
      <c r="H2482" s="17">
        <v>0</v>
      </c>
      <c r="I2482" s="17">
        <v>0</v>
      </c>
      <c r="J2482" s="17">
        <v>0</v>
      </c>
      <c r="K2482" s="17">
        <v>0</v>
      </c>
      <c r="L2482" s="17">
        <v>0</v>
      </c>
      <c r="M2482" s="17">
        <v>0</v>
      </c>
      <c r="N2482" s="17">
        <v>0</v>
      </c>
      <c r="O2482" s="17">
        <v>0</v>
      </c>
      <c r="P2482" s="17">
        <v>0</v>
      </c>
      <c r="Q2482" s="17">
        <v>0</v>
      </c>
      <c r="R2482" s="17">
        <v>0</v>
      </c>
      <c r="S2482" s="17">
        <v>0</v>
      </c>
      <c r="T2482" s="17">
        <v>0</v>
      </c>
      <c r="U2482" s="17">
        <v>0</v>
      </c>
      <c r="V2482" s="17">
        <v>0</v>
      </c>
      <c r="W2482" s="17">
        <v>0</v>
      </c>
      <c r="X2482" s="17">
        <v>0</v>
      </c>
      <c r="Y2482" s="17">
        <v>0</v>
      </c>
      <c r="Z2482" s="17">
        <v>0</v>
      </c>
      <c r="AA2482" s="17">
        <v>0</v>
      </c>
      <c r="AB2482" s="17">
        <v>0</v>
      </c>
      <c r="AC2482" s="17">
        <v>0</v>
      </c>
      <c r="AD2482" s="17">
        <v>0</v>
      </c>
    </row>
    <row r="2483" spans="1:30" x14ac:dyDescent="0.25">
      <c r="A2483" t="s">
        <v>419</v>
      </c>
      <c r="B2483" t="s">
        <v>6616</v>
      </c>
      <c r="C2483" t="s">
        <v>605</v>
      </c>
      <c r="D2483" t="str">
        <f>A2483&amp;VLOOKUP("key_separator", Keys!$B:$C, 2, FALSE)&amp;B2483&amp;VLOOKUP("key_separator", Keys!$B:$C, 2, FALSE)&amp;C2483</f>
        <v>TN|petroleum gasoline|production</v>
      </c>
      <c r="E2483" s="17">
        <v>174690000000000</v>
      </c>
      <c r="F2483" s="17">
        <v>170456000000000</v>
      </c>
      <c r="G2483" s="17">
        <v>171575000000000</v>
      </c>
      <c r="H2483" s="17">
        <v>173024000000000</v>
      </c>
      <c r="I2483" s="17">
        <v>174476000000000</v>
      </c>
      <c r="J2483" s="17">
        <v>175473000000000</v>
      </c>
      <c r="K2483" s="17">
        <v>175248000000000</v>
      </c>
      <c r="L2483" s="17">
        <v>176802000000000</v>
      </c>
      <c r="M2483" s="17">
        <v>176284000000000</v>
      </c>
      <c r="N2483" s="17">
        <v>175491000000000</v>
      </c>
      <c r="O2483" s="17">
        <v>175863000000000</v>
      </c>
      <c r="P2483" s="17">
        <v>175297000000000</v>
      </c>
      <c r="Q2483" s="17">
        <v>175404000000000</v>
      </c>
      <c r="R2483" s="17">
        <v>176387000000000</v>
      </c>
      <c r="S2483" s="17">
        <v>175290000000000</v>
      </c>
      <c r="T2483" s="17">
        <v>176771000000000</v>
      </c>
      <c r="U2483" s="17">
        <v>177326000000000</v>
      </c>
      <c r="V2483" s="17">
        <v>177902000000000</v>
      </c>
      <c r="W2483" s="17">
        <v>177928000000000</v>
      </c>
      <c r="X2483" s="17">
        <v>177703000000000</v>
      </c>
      <c r="Y2483" s="17">
        <v>177391000000000</v>
      </c>
      <c r="Z2483" s="17">
        <v>176058000000000</v>
      </c>
      <c r="AA2483" s="17">
        <v>176771000000000</v>
      </c>
      <c r="AB2483" s="17">
        <v>176404000000000</v>
      </c>
      <c r="AC2483" s="17">
        <v>176959000000000</v>
      </c>
      <c r="AD2483" s="17">
        <v>176107000000000</v>
      </c>
    </row>
    <row r="2484" spans="1:30" x14ac:dyDescent="0.25">
      <c r="A2484" t="s">
        <v>419</v>
      </c>
      <c r="B2484" t="s">
        <v>6616</v>
      </c>
      <c r="C2484" t="s">
        <v>608</v>
      </c>
      <c r="D2484" t="str">
        <f>A2484&amp;VLOOKUP("key_separator", Keys!$B:$C, 2, FALSE)&amp;B2484&amp;VLOOKUP("key_separator", Keys!$B:$C, 2, FALSE)&amp;C2484</f>
        <v>TN|petroleum gasoline|imports</v>
      </c>
      <c r="E2484" s="17">
        <v>198350000000000</v>
      </c>
      <c r="F2484" s="17">
        <v>196632000000000</v>
      </c>
      <c r="G2484" s="17">
        <v>189941000000000</v>
      </c>
      <c r="H2484" s="17">
        <v>181773000000000</v>
      </c>
      <c r="I2484" s="17">
        <v>173638000000000</v>
      </c>
      <c r="J2484" s="17">
        <v>165816000000000</v>
      </c>
      <c r="K2484" s="17">
        <v>160458000000000</v>
      </c>
      <c r="L2484" s="17">
        <v>153297000000000</v>
      </c>
      <c r="M2484" s="17">
        <v>147511000000000</v>
      </c>
      <c r="N2484" s="17">
        <v>141922000000000</v>
      </c>
      <c r="O2484" s="17">
        <v>134557000000000</v>
      </c>
      <c r="P2484" s="17">
        <v>128043000000000</v>
      </c>
      <c r="Q2484" s="17">
        <v>120751000000000</v>
      </c>
      <c r="R2484" s="17">
        <v>112334000000000</v>
      </c>
      <c r="S2484" s="17">
        <v>105562000000000</v>
      </c>
      <c r="T2484" s="17">
        <v>95813200000000</v>
      </c>
      <c r="U2484" s="17">
        <v>86535600000000</v>
      </c>
      <c r="V2484" s="17">
        <v>78737700000000</v>
      </c>
      <c r="W2484" s="17">
        <v>71248100000000</v>
      </c>
      <c r="X2484" s="17">
        <v>64100800000000</v>
      </c>
      <c r="Y2484" s="17">
        <v>57114300000000</v>
      </c>
      <c r="Z2484" s="17">
        <v>51274600000000</v>
      </c>
      <c r="AA2484" s="17">
        <v>43357600000000</v>
      </c>
      <c r="AB2484" s="17">
        <v>36815200000000</v>
      </c>
      <c r="AC2484" s="17">
        <v>29597200000000</v>
      </c>
      <c r="AD2484" s="17">
        <v>24247000000000</v>
      </c>
    </row>
    <row r="2485" spans="1:30" x14ac:dyDescent="0.25">
      <c r="A2485" t="s">
        <v>419</v>
      </c>
      <c r="B2485" t="s">
        <v>6616</v>
      </c>
      <c r="C2485" t="s">
        <v>610</v>
      </c>
      <c r="D2485" t="str">
        <f>A2485&amp;VLOOKUP("key_separator", Keys!$B:$C, 2, FALSE)&amp;B2485&amp;VLOOKUP("key_separator", Keys!$B:$C, 2, FALSE)&amp;C2485</f>
        <v>TN|petroleum gasoline|exports</v>
      </c>
      <c r="E2485" s="17">
        <v>0</v>
      </c>
      <c r="F2485" s="17">
        <v>0</v>
      </c>
      <c r="G2485" s="17">
        <v>0</v>
      </c>
      <c r="H2485" s="17">
        <v>0</v>
      </c>
      <c r="I2485" s="17">
        <v>0</v>
      </c>
      <c r="J2485" s="17">
        <v>0</v>
      </c>
      <c r="K2485" s="17">
        <v>0</v>
      </c>
      <c r="L2485" s="17">
        <v>0</v>
      </c>
      <c r="M2485" s="17">
        <v>0</v>
      </c>
      <c r="N2485" s="17">
        <v>0</v>
      </c>
      <c r="O2485" s="17">
        <v>0</v>
      </c>
      <c r="P2485" s="17">
        <v>0</v>
      </c>
      <c r="Q2485" s="17">
        <v>0</v>
      </c>
      <c r="R2485" s="17">
        <v>0</v>
      </c>
      <c r="S2485" s="17">
        <v>0</v>
      </c>
      <c r="T2485" s="17">
        <v>0</v>
      </c>
      <c r="U2485" s="17">
        <v>0</v>
      </c>
      <c r="V2485" s="17">
        <v>0</v>
      </c>
      <c r="W2485" s="17">
        <v>0</v>
      </c>
      <c r="X2485" s="17">
        <v>0</v>
      </c>
      <c r="Y2485" s="17">
        <v>0</v>
      </c>
      <c r="Z2485" s="17">
        <v>0</v>
      </c>
      <c r="AA2485" s="17">
        <v>0</v>
      </c>
      <c r="AB2485" s="17">
        <v>0</v>
      </c>
      <c r="AC2485" s="17">
        <v>0</v>
      </c>
      <c r="AD2485" s="17">
        <v>0</v>
      </c>
    </row>
    <row r="2486" spans="1:30" x14ac:dyDescent="0.25">
      <c r="A2486" t="s">
        <v>419</v>
      </c>
      <c r="B2486" t="s">
        <v>6617</v>
      </c>
      <c r="C2486" t="s">
        <v>605</v>
      </c>
      <c r="D2486" t="str">
        <f>A2486&amp;VLOOKUP("key_separator", Keys!$B:$C, 2, FALSE)&amp;B2486&amp;VLOOKUP("key_separator", Keys!$B:$C, 2, FALSE)&amp;C2486</f>
        <v>TN|petroleum diesel|production</v>
      </c>
      <c r="E2486" s="17">
        <v>103332000000000</v>
      </c>
      <c r="F2486" s="17">
        <v>100827000000000</v>
      </c>
      <c r="G2486" s="17">
        <v>101489000000000</v>
      </c>
      <c r="H2486" s="17">
        <v>102346000000000</v>
      </c>
      <c r="I2486" s="17">
        <v>103205000000000</v>
      </c>
      <c r="J2486" s="17">
        <v>103795000000000</v>
      </c>
      <c r="K2486" s="17">
        <v>103662000000000</v>
      </c>
      <c r="L2486" s="17">
        <v>104581000000000</v>
      </c>
      <c r="M2486" s="17">
        <v>104274000000000</v>
      </c>
      <c r="N2486" s="17">
        <v>103806000000000</v>
      </c>
      <c r="O2486" s="17">
        <v>104026000000000</v>
      </c>
      <c r="P2486" s="17">
        <v>103691000000000</v>
      </c>
      <c r="Q2486" s="17">
        <v>103754000000000</v>
      </c>
      <c r="R2486" s="17">
        <v>104336000000000</v>
      </c>
      <c r="S2486" s="17">
        <v>103687000000000</v>
      </c>
      <c r="T2486" s="17">
        <v>104563000000000</v>
      </c>
      <c r="U2486" s="17">
        <v>104891000000000</v>
      </c>
      <c r="V2486" s="17">
        <v>105232000000000</v>
      </c>
      <c r="W2486" s="17">
        <v>105247000000000</v>
      </c>
      <c r="X2486" s="17">
        <v>105114000000000</v>
      </c>
      <c r="Y2486" s="17">
        <v>104930000000000</v>
      </c>
      <c r="Z2486" s="17">
        <v>104141000000000</v>
      </c>
      <c r="AA2486" s="17">
        <v>104563000000000</v>
      </c>
      <c r="AB2486" s="17">
        <v>104345000000000</v>
      </c>
      <c r="AC2486" s="17">
        <v>104674000000000</v>
      </c>
      <c r="AD2486" s="17">
        <v>104170000000000</v>
      </c>
    </row>
    <row r="2487" spans="1:30" x14ac:dyDescent="0.25">
      <c r="A2487" t="s">
        <v>419</v>
      </c>
      <c r="B2487" t="s">
        <v>6617</v>
      </c>
      <c r="C2487" t="s">
        <v>608</v>
      </c>
      <c r="D2487" t="str">
        <f>A2487&amp;VLOOKUP("key_separator", Keys!$B:$C, 2, FALSE)&amp;B2487&amp;VLOOKUP("key_separator", Keys!$B:$C, 2, FALSE)&amp;C2487</f>
        <v>TN|petroleum diesel|imports</v>
      </c>
      <c r="E2487" s="17">
        <v>77892300000000</v>
      </c>
      <c r="F2487" s="17">
        <v>80766400000000</v>
      </c>
      <c r="G2487" s="17">
        <v>81710200000000</v>
      </c>
      <c r="H2487" s="17">
        <v>81727300000000</v>
      </c>
      <c r="I2487" s="17">
        <v>81500900000000</v>
      </c>
      <c r="J2487" s="17">
        <v>81865000000000</v>
      </c>
      <c r="K2487" s="17">
        <v>82707800000000</v>
      </c>
      <c r="L2487" s="17">
        <v>82561800000000</v>
      </c>
      <c r="M2487" s="17">
        <v>83066500000000</v>
      </c>
      <c r="N2487" s="17">
        <v>83703900000000</v>
      </c>
      <c r="O2487" s="17">
        <v>83593500000000</v>
      </c>
      <c r="P2487" s="17">
        <v>83780700000000</v>
      </c>
      <c r="Q2487" s="17">
        <v>83291700000000</v>
      </c>
      <c r="R2487" s="17">
        <v>82025700000000</v>
      </c>
      <c r="S2487" s="17">
        <v>81819900000000</v>
      </c>
      <c r="T2487" s="17">
        <v>80190400000000</v>
      </c>
      <c r="U2487" s="17">
        <v>78930600000000</v>
      </c>
      <c r="V2487" s="17">
        <v>77048400000000</v>
      </c>
      <c r="W2487" s="17">
        <v>75352000000000</v>
      </c>
      <c r="X2487" s="17">
        <v>73877900000000</v>
      </c>
      <c r="Y2487" s="17">
        <v>72995200000000</v>
      </c>
      <c r="Z2487" s="17">
        <v>72674000000000</v>
      </c>
      <c r="AA2487" s="17">
        <v>71148100000000</v>
      </c>
      <c r="AB2487" s="17">
        <v>70378800000000</v>
      </c>
      <c r="AC2487" s="17">
        <v>69075200000000</v>
      </c>
      <c r="AD2487" s="17">
        <v>68691700000000</v>
      </c>
    </row>
    <row r="2488" spans="1:30" x14ac:dyDescent="0.25">
      <c r="A2488" t="s">
        <v>419</v>
      </c>
      <c r="B2488" t="s">
        <v>6617</v>
      </c>
      <c r="C2488" t="s">
        <v>610</v>
      </c>
      <c r="D2488" t="str">
        <f>A2488&amp;VLOOKUP("key_separator", Keys!$B:$C, 2, FALSE)&amp;B2488&amp;VLOOKUP("key_separator", Keys!$B:$C, 2, FALSE)&amp;C2488</f>
        <v>TN|petroleum diesel|exports</v>
      </c>
      <c r="E2488" s="17">
        <v>0</v>
      </c>
      <c r="F2488" s="17">
        <v>0</v>
      </c>
      <c r="G2488" s="17">
        <v>0</v>
      </c>
      <c r="H2488" s="17">
        <v>0</v>
      </c>
      <c r="I2488" s="17">
        <v>0</v>
      </c>
      <c r="J2488" s="17">
        <v>0</v>
      </c>
      <c r="K2488" s="17">
        <v>0</v>
      </c>
      <c r="L2488" s="17">
        <v>0</v>
      </c>
      <c r="M2488" s="17">
        <v>0</v>
      </c>
      <c r="N2488" s="17">
        <v>0</v>
      </c>
      <c r="O2488" s="17">
        <v>0</v>
      </c>
      <c r="P2488" s="17">
        <v>0</v>
      </c>
      <c r="Q2488" s="17">
        <v>0</v>
      </c>
      <c r="R2488" s="17">
        <v>0</v>
      </c>
      <c r="S2488" s="17">
        <v>0</v>
      </c>
      <c r="T2488" s="17">
        <v>0</v>
      </c>
      <c r="U2488" s="17">
        <v>0</v>
      </c>
      <c r="V2488" s="17">
        <v>0</v>
      </c>
      <c r="W2488" s="17">
        <v>0</v>
      </c>
      <c r="X2488" s="17">
        <v>0</v>
      </c>
      <c r="Y2488" s="17">
        <v>0</v>
      </c>
      <c r="Z2488" s="17">
        <v>0</v>
      </c>
      <c r="AA2488" s="17">
        <v>0</v>
      </c>
      <c r="AB2488" s="17">
        <v>0</v>
      </c>
      <c r="AC2488" s="17">
        <v>0</v>
      </c>
      <c r="AD2488" s="17">
        <v>0</v>
      </c>
    </row>
    <row r="2489" spans="1:30" x14ac:dyDescent="0.25">
      <c r="A2489" t="s">
        <v>419</v>
      </c>
      <c r="B2489" t="s">
        <v>542</v>
      </c>
      <c r="C2489" t="s">
        <v>605</v>
      </c>
      <c r="D2489" t="str">
        <f>A2489&amp;VLOOKUP("key_separator", Keys!$B:$C, 2, FALSE)&amp;B2489&amp;VLOOKUP("key_separator", Keys!$B:$C, 2, FALSE)&amp;C2489</f>
        <v>TN|biofuel gasoline|production</v>
      </c>
      <c r="E2489" s="17">
        <v>14025700000000</v>
      </c>
      <c r="F2489" s="17">
        <v>14065200000000</v>
      </c>
      <c r="G2489" s="17">
        <v>13968300000000</v>
      </c>
      <c r="H2489" s="17">
        <v>14028700000000</v>
      </c>
      <c r="I2489" s="17">
        <v>13978900000000</v>
      </c>
      <c r="J2489" s="17">
        <v>14005900000000</v>
      </c>
      <c r="K2489" s="17">
        <v>13956200000000</v>
      </c>
      <c r="L2489" s="17">
        <v>13935800000000</v>
      </c>
      <c r="M2489" s="17">
        <v>13906400000000</v>
      </c>
      <c r="N2489" s="17">
        <v>13935600000000</v>
      </c>
      <c r="O2489" s="17">
        <v>13956100000000</v>
      </c>
      <c r="P2489" s="17">
        <v>14041000000000</v>
      </c>
      <c r="Q2489" s="17">
        <v>14029700000000</v>
      </c>
      <c r="R2489" s="17">
        <v>14037900000000</v>
      </c>
      <c r="S2489" s="17">
        <v>14049700000000</v>
      </c>
      <c r="T2489" s="17">
        <v>14085100000000</v>
      </c>
      <c r="U2489" s="17">
        <v>14122800000000</v>
      </c>
      <c r="V2489" s="17">
        <v>14258700000000</v>
      </c>
      <c r="W2489" s="17">
        <v>14314000000000</v>
      </c>
      <c r="X2489" s="17">
        <v>14359000000000</v>
      </c>
      <c r="Y2489" s="17">
        <v>14371600000000</v>
      </c>
      <c r="Z2489" s="17">
        <v>14371200000000</v>
      </c>
      <c r="AA2489" s="17">
        <v>14478800000000</v>
      </c>
      <c r="AB2489" s="17">
        <v>14564900000000</v>
      </c>
      <c r="AC2489" s="17">
        <v>14602400000000</v>
      </c>
      <c r="AD2489" s="17">
        <v>14666200000000</v>
      </c>
    </row>
    <row r="2490" spans="1:30" x14ac:dyDescent="0.25">
      <c r="A2490" t="s">
        <v>419</v>
      </c>
      <c r="B2490" t="s">
        <v>542</v>
      </c>
      <c r="C2490" t="s">
        <v>608</v>
      </c>
      <c r="D2490" t="str">
        <f>A2490&amp;VLOOKUP("key_separator", Keys!$B:$C, 2, FALSE)&amp;B2490&amp;VLOOKUP("key_separator", Keys!$B:$C, 2, FALSE)&amp;C2490</f>
        <v>TN|biofuel gasoline|imports</v>
      </c>
      <c r="E2490" s="17">
        <v>11639200000000</v>
      </c>
      <c r="F2490" s="17">
        <v>11194600000000</v>
      </c>
      <c r="G2490" s="17">
        <v>10914600000000</v>
      </c>
      <c r="H2490" s="17">
        <v>10398500000000</v>
      </c>
      <c r="I2490" s="17">
        <v>9994470000000</v>
      </c>
      <c r="J2490" s="17">
        <v>9502880000000</v>
      </c>
      <c r="K2490" s="17">
        <v>9173350000000</v>
      </c>
      <c r="L2490" s="17">
        <v>8812300000000</v>
      </c>
      <c r="M2490" s="17">
        <v>8411570000000</v>
      </c>
      <c r="N2490" s="17">
        <v>7946540000000</v>
      </c>
      <c r="O2490" s="17">
        <v>7447530000000</v>
      </c>
      <c r="P2490" s="17">
        <v>6878560000000</v>
      </c>
      <c r="Q2490" s="17">
        <v>6398490000000</v>
      </c>
      <c r="R2490" s="17">
        <v>5881580000000</v>
      </c>
      <c r="S2490" s="17">
        <v>5330870000000</v>
      </c>
      <c r="T2490" s="17">
        <v>4728820000000</v>
      </c>
      <c r="U2490" s="17">
        <v>4092970000000</v>
      </c>
      <c r="V2490" s="17">
        <v>3463310000000</v>
      </c>
      <c r="W2490" s="17">
        <v>2897430000000</v>
      </c>
      <c r="X2490" s="17">
        <v>2348190000000</v>
      </c>
      <c r="Y2490" s="17">
        <v>1836470000000</v>
      </c>
      <c r="Z2490" s="17">
        <v>1346530000000</v>
      </c>
      <c r="AA2490" s="17">
        <v>746448000000</v>
      </c>
      <c r="AB2490" s="17">
        <v>551809000000</v>
      </c>
      <c r="AC2490" s="17">
        <v>542585000000</v>
      </c>
      <c r="AD2490" s="17">
        <v>536336000000</v>
      </c>
    </row>
    <row r="2491" spans="1:30" x14ac:dyDescent="0.25">
      <c r="A2491" t="s">
        <v>419</v>
      </c>
      <c r="B2491" t="s">
        <v>542</v>
      </c>
      <c r="C2491" t="s">
        <v>610</v>
      </c>
      <c r="D2491" t="str">
        <f>A2491&amp;VLOOKUP("key_separator", Keys!$B:$C, 2, FALSE)&amp;B2491&amp;VLOOKUP("key_separator", Keys!$B:$C, 2, FALSE)&amp;C2491</f>
        <v>TN|biofuel gasoline|exports</v>
      </c>
      <c r="E2491" s="17">
        <v>0</v>
      </c>
      <c r="F2491" s="17">
        <v>0</v>
      </c>
      <c r="G2491" s="17">
        <v>0</v>
      </c>
      <c r="H2491" s="17">
        <v>0</v>
      </c>
      <c r="I2491" s="17">
        <v>0</v>
      </c>
      <c r="J2491" s="17">
        <v>0</v>
      </c>
      <c r="K2491" s="17">
        <v>0</v>
      </c>
      <c r="L2491" s="17">
        <v>0</v>
      </c>
      <c r="M2491" s="17">
        <v>0</v>
      </c>
      <c r="N2491" s="17">
        <v>0</v>
      </c>
      <c r="O2491" s="17">
        <v>0</v>
      </c>
      <c r="P2491" s="17">
        <v>0</v>
      </c>
      <c r="Q2491" s="17">
        <v>0</v>
      </c>
      <c r="R2491" s="17">
        <v>0</v>
      </c>
      <c r="S2491" s="17">
        <v>0</v>
      </c>
      <c r="T2491" s="17">
        <v>0</v>
      </c>
      <c r="U2491" s="17">
        <v>0</v>
      </c>
      <c r="V2491" s="17">
        <v>0</v>
      </c>
      <c r="W2491" s="17">
        <v>0</v>
      </c>
      <c r="X2491" s="17">
        <v>0</v>
      </c>
      <c r="Y2491" s="17">
        <v>0</v>
      </c>
      <c r="Z2491" s="17">
        <v>0</v>
      </c>
      <c r="AA2491" s="17">
        <v>0</v>
      </c>
      <c r="AB2491" s="17">
        <v>363483000000</v>
      </c>
      <c r="AC2491" s="17">
        <v>846642000000</v>
      </c>
      <c r="AD2491" s="17">
        <v>1327100000000</v>
      </c>
    </row>
    <row r="2492" spans="1:30" x14ac:dyDescent="0.25">
      <c r="A2492" t="s">
        <v>419</v>
      </c>
      <c r="B2492" t="s">
        <v>545</v>
      </c>
      <c r="C2492" t="s">
        <v>605</v>
      </c>
      <c r="D2492" t="str">
        <f>A2492&amp;VLOOKUP("key_separator", Keys!$B:$C, 2, FALSE)&amp;B2492&amp;VLOOKUP("key_separator", Keys!$B:$C, 2, FALSE)&amp;C2492</f>
        <v>TN|biofuel diesel|production</v>
      </c>
      <c r="E2492" s="17">
        <v>11661600000000</v>
      </c>
      <c r="F2492" s="17">
        <v>13852400000000</v>
      </c>
      <c r="G2492" s="17">
        <v>13319100000000</v>
      </c>
      <c r="H2492" s="17">
        <v>13706700000000</v>
      </c>
      <c r="I2492" s="17">
        <v>13890800000000</v>
      </c>
      <c r="J2492" s="17">
        <v>11528900000000</v>
      </c>
      <c r="K2492" s="17">
        <v>12066700000000</v>
      </c>
      <c r="L2492" s="17">
        <v>12301900000000</v>
      </c>
      <c r="M2492" s="17">
        <v>12859700000000</v>
      </c>
      <c r="N2492" s="17">
        <v>13080400000000</v>
      </c>
      <c r="O2492" s="17">
        <v>13265700000000</v>
      </c>
      <c r="P2492" s="17">
        <v>12462300000000</v>
      </c>
      <c r="Q2492" s="17">
        <v>13044000000000</v>
      </c>
      <c r="R2492" s="17">
        <v>12919100000000</v>
      </c>
      <c r="S2492" s="17">
        <v>12723500000000</v>
      </c>
      <c r="T2492" s="17">
        <v>12524300000000</v>
      </c>
      <c r="U2492" s="17">
        <v>12304400000000</v>
      </c>
      <c r="V2492" s="17">
        <v>12086100000000</v>
      </c>
      <c r="W2492" s="17">
        <v>11858100000000</v>
      </c>
      <c r="X2492" s="17">
        <v>11620200000000</v>
      </c>
      <c r="Y2492" s="17">
        <v>11372200000000</v>
      </c>
      <c r="Z2492" s="17">
        <v>11113900000000</v>
      </c>
      <c r="AA2492" s="17">
        <v>10883500000000</v>
      </c>
      <c r="AB2492" s="17">
        <v>10604000000000</v>
      </c>
      <c r="AC2492" s="17">
        <v>10313400000000</v>
      </c>
      <c r="AD2492" s="17">
        <v>10011700000000</v>
      </c>
    </row>
    <row r="2493" spans="1:30" x14ac:dyDescent="0.25">
      <c r="A2493" t="s">
        <v>419</v>
      </c>
      <c r="B2493" t="s">
        <v>545</v>
      </c>
      <c r="C2493" t="s">
        <v>608</v>
      </c>
      <c r="D2493" t="str">
        <f>A2493&amp;VLOOKUP("key_separator", Keys!$B:$C, 2, FALSE)&amp;B2493&amp;VLOOKUP("key_separator", Keys!$B:$C, 2, FALSE)&amp;C2493</f>
        <v>TN|biofuel diesel|imports</v>
      </c>
      <c r="E2493" s="17">
        <v>80702500000</v>
      </c>
      <c r="F2493" s="17">
        <v>3145900000</v>
      </c>
      <c r="G2493" s="17">
        <v>35851200000</v>
      </c>
      <c r="H2493" s="17">
        <v>59461600000</v>
      </c>
      <c r="I2493" s="17">
        <v>68390800000</v>
      </c>
      <c r="J2493" s="17">
        <v>80903000000</v>
      </c>
      <c r="K2493" s="17">
        <v>86052300000</v>
      </c>
      <c r="L2493" s="17">
        <v>84622500000</v>
      </c>
      <c r="M2493" s="17">
        <v>73052000000</v>
      </c>
      <c r="N2493" s="17">
        <v>54017000000</v>
      </c>
      <c r="O2493" s="17">
        <v>122920000000</v>
      </c>
      <c r="P2493" s="17">
        <v>92824300000</v>
      </c>
      <c r="Q2493" s="17">
        <v>49490700000</v>
      </c>
      <c r="R2493" s="17">
        <v>95328200000</v>
      </c>
      <c r="S2493" s="17">
        <v>36312000000</v>
      </c>
      <c r="T2493" s="17">
        <v>66641500000</v>
      </c>
      <c r="U2493" s="17">
        <v>90133900000</v>
      </c>
      <c r="V2493" s="17">
        <v>92341200000</v>
      </c>
      <c r="W2493" s="17">
        <v>84679200000</v>
      </c>
      <c r="X2493" s="17">
        <v>74368200000</v>
      </c>
      <c r="Y2493" s="17">
        <v>77158800000</v>
      </c>
      <c r="Z2493" s="17">
        <v>80148200000</v>
      </c>
      <c r="AA2493" s="17">
        <v>85640400000</v>
      </c>
      <c r="AB2493" s="17">
        <v>83123900000</v>
      </c>
      <c r="AC2493" s="17">
        <v>79685800000</v>
      </c>
      <c r="AD2493" s="17">
        <v>72639300000</v>
      </c>
    </row>
    <row r="2494" spans="1:30" x14ac:dyDescent="0.25">
      <c r="A2494" t="s">
        <v>419</v>
      </c>
      <c r="B2494" t="s">
        <v>545</v>
      </c>
      <c r="C2494" t="s">
        <v>610</v>
      </c>
      <c r="D2494" t="str">
        <f>A2494&amp;VLOOKUP("key_separator", Keys!$B:$C, 2, FALSE)&amp;B2494&amp;VLOOKUP("key_separator", Keys!$B:$C, 2, FALSE)&amp;C2494</f>
        <v>TN|biofuel diesel|exports</v>
      </c>
      <c r="E2494" s="17">
        <v>8213870000000</v>
      </c>
      <c r="F2494" s="17">
        <v>10305700000000</v>
      </c>
      <c r="G2494" s="17">
        <v>9776680000000</v>
      </c>
      <c r="H2494" s="17">
        <v>10167800000000</v>
      </c>
      <c r="I2494" s="17">
        <v>10351900000000</v>
      </c>
      <c r="J2494" s="17">
        <v>7989690000000</v>
      </c>
      <c r="K2494" s="17">
        <v>8520960000000</v>
      </c>
      <c r="L2494" s="17">
        <v>8748750000000</v>
      </c>
      <c r="M2494" s="17">
        <v>9299980000000</v>
      </c>
      <c r="N2494" s="17">
        <v>9505990000000</v>
      </c>
      <c r="O2494" s="17">
        <v>9768340000000</v>
      </c>
      <c r="P2494" s="17">
        <v>8948390000000</v>
      </c>
      <c r="Q2494" s="17">
        <v>9507680000000</v>
      </c>
      <c r="R2494" s="17">
        <v>9455000000000</v>
      </c>
      <c r="S2494" s="17">
        <v>9230800000000</v>
      </c>
      <c r="T2494" s="17">
        <v>9088420000000</v>
      </c>
      <c r="U2494" s="17">
        <v>8921570000000</v>
      </c>
      <c r="V2494" s="17">
        <v>8750960000000</v>
      </c>
      <c r="W2494" s="17">
        <v>8564070000000</v>
      </c>
      <c r="X2494" s="17">
        <v>8363640000000</v>
      </c>
      <c r="Y2494" s="17">
        <v>8154020000000</v>
      </c>
      <c r="Z2494" s="17">
        <v>7931960000000</v>
      </c>
      <c r="AA2494" s="17">
        <v>7737820000000</v>
      </c>
      <c r="AB2494" s="17">
        <v>7489590000000</v>
      </c>
      <c r="AC2494" s="17">
        <v>7227980000000</v>
      </c>
      <c r="AD2494" s="17">
        <v>6950200000000</v>
      </c>
    </row>
    <row r="2495" spans="1:30" x14ac:dyDescent="0.25">
      <c r="A2495" t="s">
        <v>419</v>
      </c>
      <c r="B2495" t="s">
        <v>6618</v>
      </c>
      <c r="C2495" t="s">
        <v>605</v>
      </c>
      <c r="D2495" t="str">
        <f>A2495&amp;VLOOKUP("key_separator", Keys!$B:$C, 2, FALSE)&amp;B2495&amp;VLOOKUP("key_separator", Keys!$B:$C, 2, FALSE)&amp;C2495</f>
        <v>TN|jet fuel or kerosene|production</v>
      </c>
      <c r="E2495" s="17">
        <v>36784000000000</v>
      </c>
      <c r="F2495" s="17">
        <v>35892500000000</v>
      </c>
      <c r="G2495" s="17">
        <v>36128200000000</v>
      </c>
      <c r="H2495" s="17">
        <v>36433300000000</v>
      </c>
      <c r="I2495" s="17">
        <v>36739100000000</v>
      </c>
      <c r="J2495" s="17">
        <v>36948900000000</v>
      </c>
      <c r="K2495" s="17">
        <v>36901400000000</v>
      </c>
      <c r="L2495" s="17">
        <v>37228700000000</v>
      </c>
      <c r="M2495" s="17">
        <v>37119600000000</v>
      </c>
      <c r="N2495" s="17">
        <v>36952700000000</v>
      </c>
      <c r="O2495" s="17">
        <v>37031100000000</v>
      </c>
      <c r="P2495" s="17">
        <v>36911800000000</v>
      </c>
      <c r="Q2495" s="17">
        <v>36934300000000</v>
      </c>
      <c r="R2495" s="17">
        <v>37141300000000</v>
      </c>
      <c r="S2495" s="17">
        <v>36910400000000</v>
      </c>
      <c r="T2495" s="17">
        <v>37222200000000</v>
      </c>
      <c r="U2495" s="17">
        <v>37339000000000</v>
      </c>
      <c r="V2495" s="17">
        <v>37460400000000</v>
      </c>
      <c r="W2495" s="17">
        <v>37465900000000</v>
      </c>
      <c r="X2495" s="17">
        <v>37418500000000</v>
      </c>
      <c r="Y2495" s="17">
        <v>37352800000000</v>
      </c>
      <c r="Z2495" s="17">
        <v>37072000000000</v>
      </c>
      <c r="AA2495" s="17">
        <v>37222300000000</v>
      </c>
      <c r="AB2495" s="17">
        <v>37144900000000</v>
      </c>
      <c r="AC2495" s="17">
        <v>37261900000000</v>
      </c>
      <c r="AD2495" s="17">
        <v>37082300000000</v>
      </c>
    </row>
    <row r="2496" spans="1:30" x14ac:dyDescent="0.25">
      <c r="A2496" t="s">
        <v>419</v>
      </c>
      <c r="B2496" t="s">
        <v>6618</v>
      </c>
      <c r="C2496" t="s">
        <v>608</v>
      </c>
      <c r="D2496" t="str">
        <f>A2496&amp;VLOOKUP("key_separator", Keys!$B:$C, 2, FALSE)&amp;B2496&amp;VLOOKUP("key_separator", Keys!$B:$C, 2, FALSE)&amp;C2496</f>
        <v>TN|jet fuel or kerosene|imports</v>
      </c>
      <c r="E2496" s="17">
        <v>42392500000000</v>
      </c>
      <c r="F2496" s="17">
        <v>44710100000000</v>
      </c>
      <c r="G2496" s="17">
        <v>45132300000000</v>
      </c>
      <c r="H2496" s="17">
        <v>44908900000000</v>
      </c>
      <c r="I2496" s="17">
        <v>44976500000000</v>
      </c>
      <c r="J2496" s="17">
        <v>45370500000000</v>
      </c>
      <c r="K2496" s="17">
        <v>46314400000000</v>
      </c>
      <c r="L2496" s="17">
        <v>47125500000000</v>
      </c>
      <c r="M2496" s="17">
        <v>48419000000000</v>
      </c>
      <c r="N2496" s="17">
        <v>49891900000000</v>
      </c>
      <c r="O2496" s="17">
        <v>51247900000000</v>
      </c>
      <c r="P2496" s="17">
        <v>52385800000000</v>
      </c>
      <c r="Q2496" s="17">
        <v>53375200000000</v>
      </c>
      <c r="R2496" s="17">
        <v>54153100000000</v>
      </c>
      <c r="S2496" s="17">
        <v>55258800000000</v>
      </c>
      <c r="T2496" s="17">
        <v>55841600000000</v>
      </c>
      <c r="U2496" s="17">
        <v>56520900000000</v>
      </c>
      <c r="V2496" s="17">
        <v>57250100000000</v>
      </c>
      <c r="W2496" s="17">
        <v>58158200000000</v>
      </c>
      <c r="X2496" s="17">
        <v>59107000000000</v>
      </c>
      <c r="Y2496" s="17">
        <v>60038500000000</v>
      </c>
      <c r="Z2496" s="17">
        <v>61119200000000</v>
      </c>
      <c r="AA2496" s="17">
        <v>61631500000000</v>
      </c>
      <c r="AB2496" s="17">
        <v>62377300000000</v>
      </c>
      <c r="AC2496" s="17">
        <v>63033300000000</v>
      </c>
      <c r="AD2496" s="17">
        <v>64017300000000</v>
      </c>
    </row>
    <row r="2497" spans="1:30" x14ac:dyDescent="0.25">
      <c r="A2497" t="s">
        <v>419</v>
      </c>
      <c r="B2497" t="s">
        <v>6618</v>
      </c>
      <c r="C2497" t="s">
        <v>610</v>
      </c>
      <c r="D2497" t="str">
        <f>A2497&amp;VLOOKUP("key_separator", Keys!$B:$C, 2, FALSE)&amp;B2497&amp;VLOOKUP("key_separator", Keys!$B:$C, 2, FALSE)&amp;C2497</f>
        <v>TN|jet fuel or kerosene|exports</v>
      </c>
      <c r="E2497" s="17">
        <v>0</v>
      </c>
      <c r="F2497" s="17">
        <v>0</v>
      </c>
      <c r="G2497" s="17">
        <v>0</v>
      </c>
      <c r="H2497" s="17">
        <v>0</v>
      </c>
      <c r="I2497" s="17">
        <v>0</v>
      </c>
      <c r="J2497" s="17">
        <v>0</v>
      </c>
      <c r="K2497" s="17">
        <v>0</v>
      </c>
      <c r="L2497" s="17">
        <v>0</v>
      </c>
      <c r="M2497" s="17">
        <v>0</v>
      </c>
      <c r="N2497" s="17">
        <v>0</v>
      </c>
      <c r="O2497" s="17">
        <v>0</v>
      </c>
      <c r="P2497" s="17">
        <v>0</v>
      </c>
      <c r="Q2497" s="17">
        <v>0</v>
      </c>
      <c r="R2497" s="17">
        <v>0</v>
      </c>
      <c r="S2497" s="17">
        <v>0</v>
      </c>
      <c r="T2497" s="17">
        <v>0</v>
      </c>
      <c r="U2497" s="17">
        <v>0</v>
      </c>
      <c r="V2497" s="17">
        <v>0</v>
      </c>
      <c r="W2497" s="17">
        <v>0</v>
      </c>
      <c r="X2497" s="17">
        <v>0</v>
      </c>
      <c r="Y2497" s="17">
        <v>0</v>
      </c>
      <c r="Z2497" s="17">
        <v>0</v>
      </c>
      <c r="AA2497" s="17">
        <v>0</v>
      </c>
      <c r="AB2497" s="17">
        <v>0</v>
      </c>
      <c r="AC2497" s="17">
        <v>0</v>
      </c>
      <c r="AD2497" s="17">
        <v>0</v>
      </c>
    </row>
    <row r="2498" spans="1:30" x14ac:dyDescent="0.25">
      <c r="A2498" t="s">
        <v>419</v>
      </c>
      <c r="B2498" t="s">
        <v>6633</v>
      </c>
      <c r="C2498" t="s">
        <v>605</v>
      </c>
      <c r="D2498" t="str">
        <f>A2498&amp;VLOOKUP("key_separator", Keys!$B:$C, 2, FALSE)&amp;B2498&amp;VLOOKUP("key_separator", Keys!$B:$C, 2, FALSE)&amp;C2498</f>
        <v>TN|heat|production</v>
      </c>
      <c r="E2498" s="17">
        <v>0</v>
      </c>
      <c r="F2498" s="17">
        <v>0</v>
      </c>
      <c r="G2498" s="17">
        <v>0</v>
      </c>
      <c r="H2498" s="17">
        <v>0</v>
      </c>
      <c r="I2498" s="17">
        <v>0</v>
      </c>
      <c r="J2498" s="17">
        <v>0</v>
      </c>
      <c r="K2498" s="17">
        <v>0</v>
      </c>
      <c r="L2498" s="17">
        <v>0</v>
      </c>
      <c r="M2498" s="17">
        <v>0</v>
      </c>
      <c r="N2498" s="17">
        <v>0</v>
      </c>
      <c r="O2498" s="17">
        <v>0</v>
      </c>
      <c r="P2498" s="17">
        <v>0</v>
      </c>
      <c r="Q2498" s="17">
        <v>0</v>
      </c>
      <c r="R2498" s="17">
        <v>0</v>
      </c>
      <c r="S2498" s="17">
        <v>0</v>
      </c>
      <c r="T2498" s="17">
        <v>0</v>
      </c>
      <c r="U2498" s="17">
        <v>0</v>
      </c>
      <c r="V2498" s="17">
        <v>0</v>
      </c>
      <c r="W2498" s="17">
        <v>0</v>
      </c>
      <c r="X2498" s="17">
        <v>0</v>
      </c>
      <c r="Y2498" s="17">
        <v>0</v>
      </c>
      <c r="Z2498" s="17">
        <v>0</v>
      </c>
      <c r="AA2498" s="17">
        <v>0</v>
      </c>
      <c r="AB2498" s="17">
        <v>0</v>
      </c>
      <c r="AC2498" s="17">
        <v>0</v>
      </c>
      <c r="AD2498" s="17">
        <v>0</v>
      </c>
    </row>
    <row r="2499" spans="1:30" x14ac:dyDescent="0.25">
      <c r="A2499" t="s">
        <v>419</v>
      </c>
      <c r="B2499" t="s">
        <v>6633</v>
      </c>
      <c r="C2499" t="s">
        <v>608</v>
      </c>
      <c r="D2499" t="str">
        <f>A2499&amp;VLOOKUP("key_separator", Keys!$B:$C, 2, FALSE)&amp;B2499&amp;VLOOKUP("key_separator", Keys!$B:$C, 2, FALSE)&amp;C2499</f>
        <v>TN|heat|imports</v>
      </c>
      <c r="E2499" s="17">
        <v>0</v>
      </c>
      <c r="F2499" s="17">
        <v>0</v>
      </c>
      <c r="G2499" s="17">
        <v>0</v>
      </c>
      <c r="H2499" s="17">
        <v>0</v>
      </c>
      <c r="I2499" s="17">
        <v>0</v>
      </c>
      <c r="J2499" s="17">
        <v>0</v>
      </c>
      <c r="K2499" s="17">
        <v>0</v>
      </c>
      <c r="L2499" s="17">
        <v>0</v>
      </c>
      <c r="M2499" s="17">
        <v>0</v>
      </c>
      <c r="N2499" s="17">
        <v>0</v>
      </c>
      <c r="O2499" s="17">
        <v>0</v>
      </c>
      <c r="P2499" s="17">
        <v>0</v>
      </c>
      <c r="Q2499" s="17">
        <v>0</v>
      </c>
      <c r="R2499" s="17">
        <v>0</v>
      </c>
      <c r="S2499" s="17">
        <v>0</v>
      </c>
      <c r="T2499" s="17">
        <v>0</v>
      </c>
      <c r="U2499" s="17">
        <v>0</v>
      </c>
      <c r="V2499" s="17">
        <v>0</v>
      </c>
      <c r="W2499" s="17">
        <v>0</v>
      </c>
      <c r="X2499" s="17">
        <v>0</v>
      </c>
      <c r="Y2499" s="17">
        <v>0</v>
      </c>
      <c r="Z2499" s="17">
        <v>0</v>
      </c>
      <c r="AA2499" s="17">
        <v>0</v>
      </c>
      <c r="AB2499" s="17">
        <v>0</v>
      </c>
      <c r="AC2499" s="17">
        <v>0</v>
      </c>
      <c r="AD2499" s="17">
        <v>0</v>
      </c>
    </row>
    <row r="2500" spans="1:30" x14ac:dyDescent="0.25">
      <c r="A2500" t="s">
        <v>419</v>
      </c>
      <c r="B2500" t="s">
        <v>6633</v>
      </c>
      <c r="C2500" t="s">
        <v>610</v>
      </c>
      <c r="D2500" t="str">
        <f>A2500&amp;VLOOKUP("key_separator", Keys!$B:$C, 2, FALSE)&amp;B2500&amp;VLOOKUP("key_separator", Keys!$B:$C, 2, FALSE)&amp;C2500</f>
        <v>TN|heat|exports</v>
      </c>
      <c r="E2500" s="17">
        <v>0</v>
      </c>
      <c r="F2500" s="17">
        <v>0</v>
      </c>
      <c r="G2500" s="17">
        <v>0</v>
      </c>
      <c r="H2500" s="17">
        <v>0</v>
      </c>
      <c r="I2500" s="17">
        <v>0</v>
      </c>
      <c r="J2500" s="17">
        <v>0</v>
      </c>
      <c r="K2500" s="17">
        <v>0</v>
      </c>
      <c r="L2500" s="17">
        <v>0</v>
      </c>
      <c r="M2500" s="17">
        <v>0</v>
      </c>
      <c r="N2500" s="17">
        <v>0</v>
      </c>
      <c r="O2500" s="17">
        <v>0</v>
      </c>
      <c r="P2500" s="17">
        <v>0</v>
      </c>
      <c r="Q2500" s="17">
        <v>0</v>
      </c>
      <c r="R2500" s="17">
        <v>0</v>
      </c>
      <c r="S2500" s="17">
        <v>0</v>
      </c>
      <c r="T2500" s="17">
        <v>0</v>
      </c>
      <c r="U2500" s="17">
        <v>0</v>
      </c>
      <c r="V2500" s="17">
        <v>0</v>
      </c>
      <c r="W2500" s="17">
        <v>0</v>
      </c>
      <c r="X2500" s="17">
        <v>0</v>
      </c>
      <c r="Y2500" s="17">
        <v>0</v>
      </c>
      <c r="Z2500" s="17">
        <v>0</v>
      </c>
      <c r="AA2500" s="17">
        <v>0</v>
      </c>
      <c r="AB2500" s="17">
        <v>0</v>
      </c>
      <c r="AC2500" s="17">
        <v>0</v>
      </c>
      <c r="AD2500" s="17">
        <v>0</v>
      </c>
    </row>
    <row r="2501" spans="1:30" x14ac:dyDescent="0.25">
      <c r="A2501" t="s">
        <v>419</v>
      </c>
      <c r="B2501" t="s">
        <v>6634</v>
      </c>
      <c r="C2501" t="s">
        <v>605</v>
      </c>
      <c r="D2501" t="str">
        <f>A2501&amp;VLOOKUP("key_separator", Keys!$B:$C, 2, FALSE)&amp;B2501&amp;VLOOKUP("key_separator", Keys!$B:$C, 2, FALSE)&amp;C2501</f>
        <v>TN|geothermal|production</v>
      </c>
      <c r="E2501" s="17">
        <v>0</v>
      </c>
      <c r="F2501" s="17">
        <v>0</v>
      </c>
      <c r="G2501" s="17">
        <v>0</v>
      </c>
      <c r="H2501" s="17">
        <v>0</v>
      </c>
      <c r="I2501" s="17">
        <v>0</v>
      </c>
      <c r="J2501" s="17">
        <v>0</v>
      </c>
      <c r="K2501" s="17">
        <v>0</v>
      </c>
      <c r="L2501" s="17">
        <v>0</v>
      </c>
      <c r="M2501" s="17">
        <v>0</v>
      </c>
      <c r="N2501" s="17">
        <v>0</v>
      </c>
      <c r="O2501" s="17">
        <v>0</v>
      </c>
      <c r="P2501" s="17">
        <v>0</v>
      </c>
      <c r="Q2501" s="17">
        <v>0</v>
      </c>
      <c r="R2501" s="17">
        <v>0</v>
      </c>
      <c r="S2501" s="17">
        <v>0</v>
      </c>
      <c r="T2501" s="17">
        <v>0</v>
      </c>
      <c r="U2501" s="17">
        <v>0</v>
      </c>
      <c r="V2501" s="17">
        <v>0</v>
      </c>
      <c r="W2501" s="17">
        <v>0</v>
      </c>
      <c r="X2501" s="17">
        <v>0</v>
      </c>
      <c r="Y2501" s="17">
        <v>0</v>
      </c>
      <c r="Z2501" s="17">
        <v>0</v>
      </c>
      <c r="AA2501" s="17">
        <v>0</v>
      </c>
      <c r="AB2501" s="17">
        <v>0</v>
      </c>
      <c r="AC2501" s="17">
        <v>0</v>
      </c>
      <c r="AD2501" s="17">
        <v>0</v>
      </c>
    </row>
    <row r="2502" spans="1:30" x14ac:dyDescent="0.25">
      <c r="A2502" t="s">
        <v>419</v>
      </c>
      <c r="B2502" t="s">
        <v>6634</v>
      </c>
      <c r="C2502" t="s">
        <v>608</v>
      </c>
      <c r="D2502" t="str">
        <f>A2502&amp;VLOOKUP("key_separator", Keys!$B:$C, 2, FALSE)&amp;B2502&amp;VLOOKUP("key_separator", Keys!$B:$C, 2, FALSE)&amp;C2502</f>
        <v>TN|geothermal|imports</v>
      </c>
      <c r="E2502" s="17">
        <v>0</v>
      </c>
      <c r="F2502" s="17">
        <v>0</v>
      </c>
      <c r="G2502" s="17">
        <v>0</v>
      </c>
      <c r="H2502" s="17">
        <v>0</v>
      </c>
      <c r="I2502" s="17">
        <v>0</v>
      </c>
      <c r="J2502" s="17">
        <v>0</v>
      </c>
      <c r="K2502" s="17">
        <v>0</v>
      </c>
      <c r="L2502" s="17">
        <v>0</v>
      </c>
      <c r="M2502" s="17">
        <v>0</v>
      </c>
      <c r="N2502" s="17">
        <v>0</v>
      </c>
      <c r="O2502" s="17">
        <v>0</v>
      </c>
      <c r="P2502" s="17">
        <v>0</v>
      </c>
      <c r="Q2502" s="17">
        <v>0</v>
      </c>
      <c r="R2502" s="17">
        <v>0</v>
      </c>
      <c r="S2502" s="17">
        <v>0</v>
      </c>
      <c r="T2502" s="17">
        <v>0</v>
      </c>
      <c r="U2502" s="17">
        <v>0</v>
      </c>
      <c r="V2502" s="17">
        <v>0</v>
      </c>
      <c r="W2502" s="17">
        <v>0</v>
      </c>
      <c r="X2502" s="17">
        <v>0</v>
      </c>
      <c r="Y2502" s="17">
        <v>0</v>
      </c>
      <c r="Z2502" s="17">
        <v>0</v>
      </c>
      <c r="AA2502" s="17">
        <v>0</v>
      </c>
      <c r="AB2502" s="17">
        <v>0</v>
      </c>
      <c r="AC2502" s="17">
        <v>0</v>
      </c>
      <c r="AD2502" s="17">
        <v>0</v>
      </c>
    </row>
    <row r="2503" spans="1:30" x14ac:dyDescent="0.25">
      <c r="A2503" t="s">
        <v>419</v>
      </c>
      <c r="B2503" t="s">
        <v>6634</v>
      </c>
      <c r="C2503" t="s">
        <v>610</v>
      </c>
      <c r="D2503" t="str">
        <f>A2503&amp;VLOOKUP("key_separator", Keys!$B:$C, 2, FALSE)&amp;B2503&amp;VLOOKUP("key_separator", Keys!$B:$C, 2, FALSE)&amp;C2503</f>
        <v>TN|geothermal|exports</v>
      </c>
      <c r="E2503" s="17">
        <v>0</v>
      </c>
      <c r="F2503" s="17">
        <v>0</v>
      </c>
      <c r="G2503" s="17">
        <v>0</v>
      </c>
      <c r="H2503" s="17">
        <v>0</v>
      </c>
      <c r="I2503" s="17">
        <v>0</v>
      </c>
      <c r="J2503" s="17">
        <v>0</v>
      </c>
      <c r="K2503" s="17">
        <v>0</v>
      </c>
      <c r="L2503" s="17">
        <v>0</v>
      </c>
      <c r="M2503" s="17">
        <v>0</v>
      </c>
      <c r="N2503" s="17">
        <v>0</v>
      </c>
      <c r="O2503" s="17">
        <v>0</v>
      </c>
      <c r="P2503" s="17">
        <v>0</v>
      </c>
      <c r="Q2503" s="17">
        <v>0</v>
      </c>
      <c r="R2503" s="17">
        <v>0</v>
      </c>
      <c r="S2503" s="17">
        <v>0</v>
      </c>
      <c r="T2503" s="17">
        <v>0</v>
      </c>
      <c r="U2503" s="17">
        <v>0</v>
      </c>
      <c r="V2503" s="17">
        <v>0</v>
      </c>
      <c r="W2503" s="17">
        <v>0</v>
      </c>
      <c r="X2503" s="17">
        <v>0</v>
      </c>
      <c r="Y2503" s="17">
        <v>0</v>
      </c>
      <c r="Z2503" s="17">
        <v>0</v>
      </c>
      <c r="AA2503" s="17">
        <v>0</v>
      </c>
      <c r="AB2503" s="17">
        <v>0</v>
      </c>
      <c r="AC2503" s="17">
        <v>0</v>
      </c>
      <c r="AD2503" s="17">
        <v>0</v>
      </c>
    </row>
    <row r="2504" spans="1:30" x14ac:dyDescent="0.25">
      <c r="A2504" t="s">
        <v>419</v>
      </c>
      <c r="B2504" t="s">
        <v>500</v>
      </c>
      <c r="C2504" t="s">
        <v>605</v>
      </c>
      <c r="D2504" t="str">
        <f>A2504&amp;VLOOKUP("key_separator", Keys!$B:$C, 2, FALSE)&amp;B2504&amp;VLOOKUP("key_separator", Keys!$B:$C, 2, FALSE)&amp;C2504</f>
        <v>TN|lignite|production</v>
      </c>
      <c r="E2504" s="17">
        <v>0</v>
      </c>
      <c r="F2504" s="17">
        <v>0</v>
      </c>
      <c r="G2504" s="17">
        <v>0</v>
      </c>
      <c r="H2504" s="17">
        <v>0</v>
      </c>
      <c r="I2504" s="17">
        <v>0</v>
      </c>
      <c r="J2504" s="17">
        <v>0</v>
      </c>
      <c r="K2504" s="17">
        <v>0</v>
      </c>
      <c r="L2504" s="17">
        <v>0</v>
      </c>
      <c r="M2504" s="17">
        <v>0</v>
      </c>
      <c r="N2504" s="17">
        <v>0</v>
      </c>
      <c r="O2504" s="17">
        <v>0</v>
      </c>
      <c r="P2504" s="17">
        <v>0</v>
      </c>
      <c r="Q2504" s="17">
        <v>0</v>
      </c>
      <c r="R2504" s="17">
        <v>0</v>
      </c>
      <c r="S2504" s="17">
        <v>0</v>
      </c>
      <c r="T2504" s="17">
        <v>0</v>
      </c>
      <c r="U2504" s="17">
        <v>0</v>
      </c>
      <c r="V2504" s="17">
        <v>0</v>
      </c>
      <c r="W2504" s="17">
        <v>0</v>
      </c>
      <c r="X2504" s="17">
        <v>0</v>
      </c>
      <c r="Y2504" s="17">
        <v>0</v>
      </c>
      <c r="Z2504" s="17">
        <v>0</v>
      </c>
      <c r="AA2504" s="17">
        <v>0</v>
      </c>
      <c r="AB2504" s="17">
        <v>0</v>
      </c>
      <c r="AC2504" s="17">
        <v>0</v>
      </c>
      <c r="AD2504" s="17">
        <v>0</v>
      </c>
    </row>
    <row r="2505" spans="1:30" x14ac:dyDescent="0.25">
      <c r="A2505" t="s">
        <v>419</v>
      </c>
      <c r="B2505" t="s">
        <v>500</v>
      </c>
      <c r="C2505" t="s">
        <v>608</v>
      </c>
      <c r="D2505" t="str">
        <f>A2505&amp;VLOOKUP("key_separator", Keys!$B:$C, 2, FALSE)&amp;B2505&amp;VLOOKUP("key_separator", Keys!$B:$C, 2, FALSE)&amp;C2505</f>
        <v>TN|lignite|imports</v>
      </c>
      <c r="E2505" s="17">
        <v>0</v>
      </c>
      <c r="F2505" s="17">
        <v>0</v>
      </c>
      <c r="G2505" s="17">
        <v>0</v>
      </c>
      <c r="H2505" s="17">
        <v>0</v>
      </c>
      <c r="I2505" s="17">
        <v>0</v>
      </c>
      <c r="J2505" s="17">
        <v>0</v>
      </c>
      <c r="K2505" s="17">
        <v>0</v>
      </c>
      <c r="L2505" s="17">
        <v>0</v>
      </c>
      <c r="M2505" s="17">
        <v>0</v>
      </c>
      <c r="N2505" s="17">
        <v>0</v>
      </c>
      <c r="O2505" s="17">
        <v>0</v>
      </c>
      <c r="P2505" s="17">
        <v>0</v>
      </c>
      <c r="Q2505" s="17">
        <v>0</v>
      </c>
      <c r="R2505" s="17">
        <v>0</v>
      </c>
      <c r="S2505" s="17">
        <v>0</v>
      </c>
      <c r="T2505" s="17">
        <v>0</v>
      </c>
      <c r="U2505" s="17">
        <v>0</v>
      </c>
      <c r="V2505" s="17">
        <v>0</v>
      </c>
      <c r="W2505" s="17">
        <v>0</v>
      </c>
      <c r="X2505" s="17">
        <v>0</v>
      </c>
      <c r="Y2505" s="17">
        <v>0</v>
      </c>
      <c r="Z2505" s="17">
        <v>0</v>
      </c>
      <c r="AA2505" s="17">
        <v>0</v>
      </c>
      <c r="AB2505" s="17">
        <v>0</v>
      </c>
      <c r="AC2505" s="17">
        <v>0</v>
      </c>
      <c r="AD2505" s="17">
        <v>0</v>
      </c>
    </row>
    <row r="2506" spans="1:30" x14ac:dyDescent="0.25">
      <c r="A2506" t="s">
        <v>419</v>
      </c>
      <c r="B2506" t="s">
        <v>500</v>
      </c>
      <c r="C2506" t="s">
        <v>610</v>
      </c>
      <c r="D2506" t="str">
        <f>A2506&amp;VLOOKUP("key_separator", Keys!$B:$C, 2, FALSE)&amp;B2506&amp;VLOOKUP("key_separator", Keys!$B:$C, 2, FALSE)&amp;C2506</f>
        <v>TN|lignite|exports</v>
      </c>
      <c r="E2506" s="17">
        <v>0</v>
      </c>
      <c r="F2506" s="17">
        <v>0</v>
      </c>
      <c r="G2506" s="17">
        <v>0</v>
      </c>
      <c r="H2506" s="17">
        <v>0</v>
      </c>
      <c r="I2506" s="17">
        <v>0</v>
      </c>
      <c r="J2506" s="17">
        <v>0</v>
      </c>
      <c r="K2506" s="17">
        <v>0</v>
      </c>
      <c r="L2506" s="17">
        <v>0</v>
      </c>
      <c r="M2506" s="17">
        <v>0</v>
      </c>
      <c r="N2506" s="17">
        <v>0</v>
      </c>
      <c r="O2506" s="17">
        <v>0</v>
      </c>
      <c r="P2506" s="17">
        <v>0</v>
      </c>
      <c r="Q2506" s="17">
        <v>0</v>
      </c>
      <c r="R2506" s="17">
        <v>0</v>
      </c>
      <c r="S2506" s="17">
        <v>0</v>
      </c>
      <c r="T2506" s="17">
        <v>0</v>
      </c>
      <c r="U2506" s="17">
        <v>0</v>
      </c>
      <c r="V2506" s="17">
        <v>0</v>
      </c>
      <c r="W2506" s="17">
        <v>0</v>
      </c>
      <c r="X2506" s="17">
        <v>0</v>
      </c>
      <c r="Y2506" s="17">
        <v>0</v>
      </c>
      <c r="Z2506" s="17">
        <v>0</v>
      </c>
      <c r="AA2506" s="17">
        <v>0</v>
      </c>
      <c r="AB2506" s="17">
        <v>0</v>
      </c>
      <c r="AC2506" s="17">
        <v>0</v>
      </c>
      <c r="AD2506" s="17">
        <v>0</v>
      </c>
    </row>
    <row r="2507" spans="1:30" x14ac:dyDescent="0.25">
      <c r="A2507" t="s">
        <v>419</v>
      </c>
      <c r="B2507" t="s">
        <v>539</v>
      </c>
      <c r="C2507" t="s">
        <v>605</v>
      </c>
      <c r="D2507" t="str">
        <f>A2507&amp;VLOOKUP("key_separator", Keys!$B:$C, 2, FALSE)&amp;B2507&amp;VLOOKUP("key_separator", Keys!$B:$C, 2, FALSE)&amp;C2507</f>
        <v>TN|crude oil|production</v>
      </c>
      <c r="E2507" s="17">
        <v>957000000000</v>
      </c>
      <c r="F2507" s="17">
        <v>869632000000</v>
      </c>
      <c r="G2507" s="17">
        <v>1021810000000</v>
      </c>
      <c r="H2507" s="17">
        <v>1032860000000</v>
      </c>
      <c r="I2507" s="17">
        <v>1052670000000</v>
      </c>
      <c r="J2507" s="17">
        <v>1269060000000</v>
      </c>
      <c r="K2507" s="17">
        <v>1602230000000</v>
      </c>
      <c r="L2507" s="17">
        <v>1692410000000</v>
      </c>
      <c r="M2507" s="17">
        <v>1717550000000</v>
      </c>
      <c r="N2507" s="17">
        <v>1710770000000</v>
      </c>
      <c r="O2507" s="17">
        <v>1743530000000</v>
      </c>
      <c r="P2507" s="17">
        <v>1793910000000</v>
      </c>
      <c r="Q2507" s="17">
        <v>1866140000000</v>
      </c>
      <c r="R2507" s="17">
        <v>1957190000000</v>
      </c>
      <c r="S2507" s="17">
        <v>2026170000000</v>
      </c>
      <c r="T2507" s="17">
        <v>2095150000000</v>
      </c>
      <c r="U2507" s="17">
        <v>2174190000000</v>
      </c>
      <c r="V2507" s="17">
        <v>2180690000000</v>
      </c>
      <c r="W2507" s="17">
        <v>2192020000000</v>
      </c>
      <c r="X2507" s="17">
        <v>2196950000000</v>
      </c>
      <c r="Y2507" s="17">
        <v>2188970000000</v>
      </c>
      <c r="Z2507" s="17">
        <v>2219960000000</v>
      </c>
      <c r="AA2507" s="17">
        <v>2278080000000</v>
      </c>
      <c r="AB2507" s="17">
        <v>2382690000000</v>
      </c>
      <c r="AC2507" s="17">
        <v>2456470000000</v>
      </c>
      <c r="AD2507" s="17">
        <v>2516010000000</v>
      </c>
    </row>
    <row r="2508" spans="1:30" x14ac:dyDescent="0.25">
      <c r="A2508" t="s">
        <v>419</v>
      </c>
      <c r="B2508" t="s">
        <v>539</v>
      </c>
      <c r="C2508" t="s">
        <v>608</v>
      </c>
      <c r="D2508" t="str">
        <f>A2508&amp;VLOOKUP("key_separator", Keys!$B:$C, 2, FALSE)&amp;B2508&amp;VLOOKUP("key_separator", Keys!$B:$C, 2, FALSE)&amp;C2508</f>
        <v>TN|crude oil|imports</v>
      </c>
      <c r="E2508" s="17">
        <v>363773000000000</v>
      </c>
      <c r="F2508" s="17">
        <v>363860000000000</v>
      </c>
      <c r="G2508" s="17">
        <v>363708000000000</v>
      </c>
      <c r="H2508" s="17">
        <v>363697000000000</v>
      </c>
      <c r="I2508" s="17">
        <v>363677000000000</v>
      </c>
      <c r="J2508" s="17">
        <v>363461000000000</v>
      </c>
      <c r="K2508" s="17">
        <v>363128000000000</v>
      </c>
      <c r="L2508" s="17">
        <v>363038000000000</v>
      </c>
      <c r="M2508" s="17">
        <v>363012000000000</v>
      </c>
      <c r="N2508" s="17">
        <v>363019000000000</v>
      </c>
      <c r="O2508" s="17">
        <v>362986000000000</v>
      </c>
      <c r="P2508" s="17">
        <v>362936000000000</v>
      </c>
      <c r="Q2508" s="17">
        <v>362864000000000</v>
      </c>
      <c r="R2508" s="17">
        <v>362773000000000</v>
      </c>
      <c r="S2508" s="17">
        <v>362704000000000</v>
      </c>
      <c r="T2508" s="17">
        <v>362635000000000</v>
      </c>
      <c r="U2508" s="17">
        <v>362556000000000</v>
      </c>
      <c r="V2508" s="17">
        <v>362549000000000</v>
      </c>
      <c r="W2508" s="17">
        <v>362538000000000</v>
      </c>
      <c r="X2508" s="17">
        <v>362533000000000</v>
      </c>
      <c r="Y2508" s="17">
        <v>362541000000000</v>
      </c>
      <c r="Z2508" s="17">
        <v>362510000000000</v>
      </c>
      <c r="AA2508" s="17">
        <v>362452000000000</v>
      </c>
      <c r="AB2508" s="17">
        <v>362347000000000</v>
      </c>
      <c r="AC2508" s="17">
        <v>362274000000000</v>
      </c>
      <c r="AD2508" s="17">
        <v>362214000000000</v>
      </c>
    </row>
    <row r="2509" spans="1:30" x14ac:dyDescent="0.25">
      <c r="A2509" t="s">
        <v>419</v>
      </c>
      <c r="B2509" t="s">
        <v>539</v>
      </c>
      <c r="C2509" t="s">
        <v>610</v>
      </c>
      <c r="D2509" t="str">
        <f>A2509&amp;VLOOKUP("key_separator", Keys!$B:$C, 2, FALSE)&amp;B2509&amp;VLOOKUP("key_separator", Keys!$B:$C, 2, FALSE)&amp;C2509</f>
        <v>TN|crude oil|exports</v>
      </c>
      <c r="E2509" s="17">
        <v>0</v>
      </c>
      <c r="F2509" s="17">
        <v>0</v>
      </c>
      <c r="G2509" s="17">
        <v>0</v>
      </c>
      <c r="H2509" s="17">
        <v>0</v>
      </c>
      <c r="I2509" s="17">
        <v>0</v>
      </c>
      <c r="J2509" s="17">
        <v>0</v>
      </c>
      <c r="K2509" s="17">
        <v>0</v>
      </c>
      <c r="L2509" s="17">
        <v>0</v>
      </c>
      <c r="M2509" s="17">
        <v>0</v>
      </c>
      <c r="N2509" s="17">
        <v>0</v>
      </c>
      <c r="O2509" s="17">
        <v>0</v>
      </c>
      <c r="P2509" s="17">
        <v>0</v>
      </c>
      <c r="Q2509" s="17">
        <v>0</v>
      </c>
      <c r="R2509" s="17">
        <v>0</v>
      </c>
      <c r="S2509" s="17">
        <v>0</v>
      </c>
      <c r="T2509" s="17">
        <v>0</v>
      </c>
      <c r="U2509" s="17">
        <v>0</v>
      </c>
      <c r="V2509" s="17">
        <v>0</v>
      </c>
      <c r="W2509" s="17">
        <v>0</v>
      </c>
      <c r="X2509" s="17">
        <v>0</v>
      </c>
      <c r="Y2509" s="17">
        <v>0</v>
      </c>
      <c r="Z2509" s="17">
        <v>0</v>
      </c>
      <c r="AA2509" s="17">
        <v>0</v>
      </c>
      <c r="AB2509" s="17">
        <v>0</v>
      </c>
      <c r="AC2509" s="17">
        <v>0</v>
      </c>
      <c r="AD2509" s="17">
        <v>0</v>
      </c>
    </row>
    <row r="2510" spans="1:30" x14ac:dyDescent="0.25">
      <c r="A2510" t="s">
        <v>419</v>
      </c>
      <c r="B2510" t="s">
        <v>6635</v>
      </c>
      <c r="C2510" t="s">
        <v>605</v>
      </c>
      <c r="D2510" t="str">
        <f>A2510&amp;VLOOKUP("key_separator", Keys!$B:$C, 2, FALSE)&amp;B2510&amp;VLOOKUP("key_separator", Keys!$B:$C, 2, FALSE)&amp;C2510</f>
        <v>TN|heavy or residual fuel oil|production</v>
      </c>
      <c r="E2510" s="17">
        <v>7145420000000</v>
      </c>
      <c r="F2510" s="17">
        <v>6972230000000</v>
      </c>
      <c r="G2510" s="17">
        <v>7018020000000</v>
      </c>
      <c r="H2510" s="17">
        <v>7077290000000</v>
      </c>
      <c r="I2510" s="17">
        <v>7136680000000</v>
      </c>
      <c r="J2510" s="17">
        <v>7177450000000</v>
      </c>
      <c r="K2510" s="17">
        <v>7168230000000</v>
      </c>
      <c r="L2510" s="17">
        <v>7231790000000</v>
      </c>
      <c r="M2510" s="17">
        <v>7210610000000</v>
      </c>
      <c r="N2510" s="17">
        <v>7178180000000</v>
      </c>
      <c r="O2510" s="17">
        <v>7193410000000</v>
      </c>
      <c r="P2510" s="17">
        <v>7170240000000</v>
      </c>
      <c r="Q2510" s="17">
        <v>7174620000000</v>
      </c>
      <c r="R2510" s="17">
        <v>7214830000000</v>
      </c>
      <c r="S2510" s="17">
        <v>7169960000000</v>
      </c>
      <c r="T2510" s="17">
        <v>7230540000000</v>
      </c>
      <c r="U2510" s="17">
        <v>7253220000000</v>
      </c>
      <c r="V2510" s="17">
        <v>7276800000000</v>
      </c>
      <c r="W2510" s="17">
        <v>7277870000000</v>
      </c>
      <c r="X2510" s="17">
        <v>7268670000000</v>
      </c>
      <c r="Y2510" s="17">
        <v>7255900000000</v>
      </c>
      <c r="Z2510" s="17">
        <v>7201360000000</v>
      </c>
      <c r="AA2510" s="17">
        <v>7230550000000</v>
      </c>
      <c r="AB2510" s="17">
        <v>7215510000000</v>
      </c>
      <c r="AC2510" s="17">
        <v>7238240000000</v>
      </c>
      <c r="AD2510" s="17">
        <v>7203360000000</v>
      </c>
    </row>
    <row r="2511" spans="1:30" x14ac:dyDescent="0.25">
      <c r="A2511" t="s">
        <v>419</v>
      </c>
      <c r="B2511" t="s">
        <v>6635</v>
      </c>
      <c r="C2511" t="s">
        <v>608</v>
      </c>
      <c r="D2511" t="str">
        <f>A2511&amp;VLOOKUP("key_separator", Keys!$B:$C, 2, FALSE)&amp;B2511&amp;VLOOKUP("key_separator", Keys!$B:$C, 2, FALSE)&amp;C2511</f>
        <v>TN|heavy or residual fuel oil|imports</v>
      </c>
      <c r="E2511" s="17">
        <v>14024600000000</v>
      </c>
      <c r="F2511" s="17">
        <v>14640900000000</v>
      </c>
      <c r="G2511" s="17">
        <v>14810700000000</v>
      </c>
      <c r="H2511" s="17">
        <v>14961900000000</v>
      </c>
      <c r="I2511" s="17">
        <v>15302700000000</v>
      </c>
      <c r="J2511" s="17">
        <v>15666300000000</v>
      </c>
      <c r="K2511" s="17">
        <v>16039600000000</v>
      </c>
      <c r="L2511" s="17">
        <v>16330900000000</v>
      </c>
      <c r="M2511" s="17">
        <v>16644500000000</v>
      </c>
      <c r="N2511" s="17">
        <v>16866600000000</v>
      </c>
      <c r="O2511" s="17">
        <v>17088700000000</v>
      </c>
      <c r="P2511" s="17">
        <v>17300200000000</v>
      </c>
      <c r="Q2511" s="17">
        <v>17436400000000</v>
      </c>
      <c r="R2511" s="17">
        <v>17489200000000</v>
      </c>
      <c r="S2511" s="17">
        <v>17595000000000</v>
      </c>
      <c r="T2511" s="17">
        <v>17541400000000</v>
      </c>
      <c r="U2511" s="17">
        <v>17498800000000</v>
      </c>
      <c r="V2511" s="17">
        <v>17540200000000</v>
      </c>
      <c r="W2511" s="17">
        <v>17566900000000</v>
      </c>
      <c r="X2511" s="17">
        <v>17623500000000</v>
      </c>
      <c r="Y2511" s="17">
        <v>17787100000000</v>
      </c>
      <c r="Z2511" s="17">
        <v>18002900000000</v>
      </c>
      <c r="AA2511" s="17">
        <v>18114400000000</v>
      </c>
      <c r="AB2511" s="17">
        <v>18274100000000</v>
      </c>
      <c r="AC2511" s="17">
        <v>18423900000000</v>
      </c>
      <c r="AD2511" s="17">
        <v>18666600000000</v>
      </c>
    </row>
    <row r="2512" spans="1:30" x14ac:dyDescent="0.25">
      <c r="A2512" t="s">
        <v>419</v>
      </c>
      <c r="B2512" t="s">
        <v>6635</v>
      </c>
      <c r="C2512" t="s">
        <v>610</v>
      </c>
      <c r="D2512" t="str">
        <f>A2512&amp;VLOOKUP("key_separator", Keys!$B:$C, 2, FALSE)&amp;B2512&amp;VLOOKUP("key_separator", Keys!$B:$C, 2, FALSE)&amp;C2512</f>
        <v>TN|heavy or residual fuel oil|exports</v>
      </c>
      <c r="E2512" s="17">
        <v>0</v>
      </c>
      <c r="F2512" s="17">
        <v>0</v>
      </c>
      <c r="G2512" s="17">
        <v>0</v>
      </c>
      <c r="H2512" s="17">
        <v>0</v>
      </c>
      <c r="I2512" s="17">
        <v>0</v>
      </c>
      <c r="J2512" s="17">
        <v>0</v>
      </c>
      <c r="K2512" s="17">
        <v>0</v>
      </c>
      <c r="L2512" s="17">
        <v>0</v>
      </c>
      <c r="M2512" s="17">
        <v>0</v>
      </c>
      <c r="N2512" s="17">
        <v>0</v>
      </c>
      <c r="O2512" s="17">
        <v>0</v>
      </c>
      <c r="P2512" s="17">
        <v>0</v>
      </c>
      <c r="Q2512" s="17">
        <v>0</v>
      </c>
      <c r="R2512" s="17">
        <v>0</v>
      </c>
      <c r="S2512" s="17">
        <v>0</v>
      </c>
      <c r="T2512" s="17">
        <v>0</v>
      </c>
      <c r="U2512" s="17">
        <v>0</v>
      </c>
      <c r="V2512" s="17">
        <v>0</v>
      </c>
      <c r="W2512" s="17">
        <v>0</v>
      </c>
      <c r="X2512" s="17">
        <v>0</v>
      </c>
      <c r="Y2512" s="17">
        <v>0</v>
      </c>
      <c r="Z2512" s="17">
        <v>0</v>
      </c>
      <c r="AA2512" s="17">
        <v>0</v>
      </c>
      <c r="AB2512" s="17">
        <v>0</v>
      </c>
      <c r="AC2512" s="17">
        <v>0</v>
      </c>
      <c r="AD2512" s="17">
        <v>0</v>
      </c>
    </row>
    <row r="2513" spans="1:30" x14ac:dyDescent="0.25">
      <c r="A2513" t="s">
        <v>419</v>
      </c>
      <c r="B2513" t="s">
        <v>6622</v>
      </c>
      <c r="C2513" t="s">
        <v>605</v>
      </c>
      <c r="D2513" t="str">
        <f>A2513&amp;VLOOKUP("key_separator", Keys!$B:$C, 2, FALSE)&amp;B2513&amp;VLOOKUP("key_separator", Keys!$B:$C, 2, FALSE)&amp;C2513</f>
        <v>TN|LPG propane or butane|production</v>
      </c>
      <c r="E2513" s="17">
        <v>334933000000</v>
      </c>
      <c r="F2513" s="17">
        <v>342045000000</v>
      </c>
      <c r="G2513" s="17">
        <v>378680000000</v>
      </c>
      <c r="H2513" s="17">
        <v>375070000000</v>
      </c>
      <c r="I2513" s="17">
        <v>376065000000</v>
      </c>
      <c r="J2513" s="17">
        <v>378048000000</v>
      </c>
      <c r="K2513" s="17">
        <v>396479000000</v>
      </c>
      <c r="L2513" s="17">
        <v>414040000000</v>
      </c>
      <c r="M2513" s="17">
        <v>430699000000</v>
      </c>
      <c r="N2513" s="17">
        <v>442555000000</v>
      </c>
      <c r="O2513" s="17">
        <v>451590000000</v>
      </c>
      <c r="P2513" s="17">
        <v>456494000000</v>
      </c>
      <c r="Q2513" s="17">
        <v>464205000000</v>
      </c>
      <c r="R2513" s="17">
        <v>472416000000</v>
      </c>
      <c r="S2513" s="17">
        <v>479513000000</v>
      </c>
      <c r="T2513" s="17">
        <v>491333000000</v>
      </c>
      <c r="U2513" s="17">
        <v>501794000000</v>
      </c>
      <c r="V2513" s="17">
        <v>507561000000</v>
      </c>
      <c r="W2513" s="17">
        <v>510138000000</v>
      </c>
      <c r="X2513" s="17">
        <v>507990000000</v>
      </c>
      <c r="Y2513" s="17">
        <v>502689000000</v>
      </c>
      <c r="Z2513" s="17">
        <v>498272000000</v>
      </c>
      <c r="AA2513" s="17">
        <v>499249000000</v>
      </c>
      <c r="AB2513" s="17">
        <v>502396000000</v>
      </c>
      <c r="AC2513" s="17">
        <v>504201000000</v>
      </c>
      <c r="AD2513" s="17">
        <v>503079000000</v>
      </c>
    </row>
    <row r="2514" spans="1:30" x14ac:dyDescent="0.25">
      <c r="A2514" t="s">
        <v>419</v>
      </c>
      <c r="B2514" t="s">
        <v>6622</v>
      </c>
      <c r="C2514" t="s">
        <v>608</v>
      </c>
      <c r="D2514" t="str">
        <f>A2514&amp;VLOOKUP("key_separator", Keys!$B:$C, 2, FALSE)&amp;B2514&amp;VLOOKUP("key_separator", Keys!$B:$C, 2, FALSE)&amp;C2514</f>
        <v>TN|LPG propane or butane|imports</v>
      </c>
      <c r="E2514" s="17">
        <v>12516900000000</v>
      </c>
      <c r="F2514" s="17">
        <v>12376300000000</v>
      </c>
      <c r="G2514" s="17">
        <v>12798000000000</v>
      </c>
      <c r="H2514" s="17">
        <v>12863900000000</v>
      </c>
      <c r="I2514" s="17">
        <v>12761500000000</v>
      </c>
      <c r="J2514" s="17">
        <v>12689000000000</v>
      </c>
      <c r="K2514" s="17">
        <v>12648100000000</v>
      </c>
      <c r="L2514" s="17">
        <v>12657000000000</v>
      </c>
      <c r="M2514" s="17">
        <v>12607900000000</v>
      </c>
      <c r="N2514" s="17">
        <v>12591700000000</v>
      </c>
      <c r="O2514" s="17">
        <v>12594900000000</v>
      </c>
      <c r="P2514" s="17">
        <v>12612300000000</v>
      </c>
      <c r="Q2514" s="17">
        <v>12652100000000</v>
      </c>
      <c r="R2514" s="17">
        <v>12689900000000</v>
      </c>
      <c r="S2514" s="17">
        <v>12745900000000</v>
      </c>
      <c r="T2514" s="17">
        <v>12782700000000</v>
      </c>
      <c r="U2514" s="17">
        <v>12814800000000</v>
      </c>
      <c r="V2514" s="17">
        <v>12871400000000</v>
      </c>
      <c r="W2514" s="17">
        <v>12928100000000</v>
      </c>
      <c r="X2514" s="17">
        <v>12996100000000</v>
      </c>
      <c r="Y2514" s="17">
        <v>13084200000000</v>
      </c>
      <c r="Z2514" s="17">
        <v>13171400000000</v>
      </c>
      <c r="AA2514" s="17">
        <v>13256800000000</v>
      </c>
      <c r="AB2514" s="17">
        <v>13330100000000</v>
      </c>
      <c r="AC2514" s="17">
        <v>13385200000000</v>
      </c>
      <c r="AD2514" s="17">
        <v>13465100000000</v>
      </c>
    </row>
    <row r="2515" spans="1:30" x14ac:dyDescent="0.25">
      <c r="A2515" t="s">
        <v>419</v>
      </c>
      <c r="B2515" t="s">
        <v>6622</v>
      </c>
      <c r="C2515" t="s">
        <v>610</v>
      </c>
      <c r="D2515" t="str">
        <f>A2515&amp;VLOOKUP("key_separator", Keys!$B:$C, 2, FALSE)&amp;B2515&amp;VLOOKUP("key_separator", Keys!$B:$C, 2, FALSE)&amp;C2515</f>
        <v>TN|LPG propane or butane|exports</v>
      </c>
      <c r="E2515" s="17">
        <v>0</v>
      </c>
      <c r="F2515" s="17">
        <v>0</v>
      </c>
      <c r="G2515" s="17">
        <v>0</v>
      </c>
      <c r="H2515" s="17">
        <v>0</v>
      </c>
      <c r="I2515" s="17">
        <v>0</v>
      </c>
      <c r="J2515" s="17">
        <v>0</v>
      </c>
      <c r="K2515" s="17">
        <v>0</v>
      </c>
      <c r="L2515" s="17">
        <v>0</v>
      </c>
      <c r="M2515" s="17">
        <v>0</v>
      </c>
      <c r="N2515" s="17">
        <v>0</v>
      </c>
      <c r="O2515" s="17">
        <v>0</v>
      </c>
      <c r="P2515" s="17">
        <v>0</v>
      </c>
      <c r="Q2515" s="17">
        <v>0</v>
      </c>
      <c r="R2515" s="17">
        <v>0</v>
      </c>
      <c r="S2515" s="17">
        <v>0</v>
      </c>
      <c r="T2515" s="17">
        <v>0</v>
      </c>
      <c r="U2515" s="17">
        <v>0</v>
      </c>
      <c r="V2515" s="17">
        <v>0</v>
      </c>
      <c r="W2515" s="17">
        <v>0</v>
      </c>
      <c r="X2515" s="17">
        <v>0</v>
      </c>
      <c r="Y2515" s="17">
        <v>0</v>
      </c>
      <c r="Z2515" s="17">
        <v>0</v>
      </c>
      <c r="AA2515" s="17">
        <v>0</v>
      </c>
      <c r="AB2515" s="17">
        <v>0</v>
      </c>
      <c r="AC2515" s="17">
        <v>0</v>
      </c>
      <c r="AD2515" s="17">
        <v>0</v>
      </c>
    </row>
    <row r="2516" spans="1:30" x14ac:dyDescent="0.25">
      <c r="A2516" t="s">
        <v>419</v>
      </c>
      <c r="B2516" t="s">
        <v>6623</v>
      </c>
      <c r="C2516" t="s">
        <v>605</v>
      </c>
      <c r="D2516" t="str">
        <f>A2516&amp;VLOOKUP("key_separator", Keys!$B:$C, 2, FALSE)&amp;B2516&amp;VLOOKUP("key_separator", Keys!$B:$C, 2, FALSE)&amp;C2516</f>
        <v>TN|municipal solid waste|production</v>
      </c>
      <c r="E2516" s="17">
        <v>0</v>
      </c>
      <c r="F2516" s="17">
        <v>0</v>
      </c>
      <c r="G2516" s="17">
        <v>0</v>
      </c>
      <c r="H2516" s="17">
        <v>0</v>
      </c>
      <c r="I2516" s="17">
        <v>0</v>
      </c>
      <c r="J2516" s="17">
        <v>0</v>
      </c>
      <c r="K2516" s="17">
        <v>0</v>
      </c>
      <c r="L2516" s="17">
        <v>0</v>
      </c>
      <c r="M2516" s="17">
        <v>0</v>
      </c>
      <c r="N2516" s="17">
        <v>0</v>
      </c>
      <c r="O2516" s="17">
        <v>0</v>
      </c>
      <c r="P2516" s="17">
        <v>0</v>
      </c>
      <c r="Q2516" s="17">
        <v>0</v>
      </c>
      <c r="R2516" s="17">
        <v>0</v>
      </c>
      <c r="S2516" s="17">
        <v>0</v>
      </c>
      <c r="T2516" s="17">
        <v>0</v>
      </c>
      <c r="U2516" s="17">
        <v>0</v>
      </c>
      <c r="V2516" s="17">
        <v>0</v>
      </c>
      <c r="W2516" s="17">
        <v>0</v>
      </c>
      <c r="X2516" s="17">
        <v>0</v>
      </c>
      <c r="Y2516" s="17">
        <v>0</v>
      </c>
      <c r="Z2516" s="17">
        <v>0</v>
      </c>
      <c r="AA2516" s="17">
        <v>0</v>
      </c>
      <c r="AB2516" s="17">
        <v>0</v>
      </c>
      <c r="AC2516" s="17">
        <v>0</v>
      </c>
      <c r="AD2516" s="17">
        <v>0</v>
      </c>
    </row>
    <row r="2517" spans="1:30" x14ac:dyDescent="0.25">
      <c r="A2517" t="s">
        <v>419</v>
      </c>
      <c r="B2517" t="s">
        <v>6623</v>
      </c>
      <c r="C2517" t="s">
        <v>608</v>
      </c>
      <c r="D2517" t="str">
        <f>A2517&amp;VLOOKUP("key_separator", Keys!$B:$C, 2, FALSE)&amp;B2517&amp;VLOOKUP("key_separator", Keys!$B:$C, 2, FALSE)&amp;C2517</f>
        <v>TN|municipal solid waste|imports</v>
      </c>
      <c r="E2517" s="17">
        <v>0</v>
      </c>
      <c r="F2517" s="17">
        <v>0</v>
      </c>
      <c r="G2517" s="17">
        <v>0</v>
      </c>
      <c r="H2517" s="17">
        <v>0</v>
      </c>
      <c r="I2517" s="17">
        <v>0</v>
      </c>
      <c r="J2517" s="17">
        <v>0</v>
      </c>
      <c r="K2517" s="17">
        <v>0</v>
      </c>
      <c r="L2517" s="17">
        <v>0</v>
      </c>
      <c r="M2517" s="17">
        <v>0</v>
      </c>
      <c r="N2517" s="17">
        <v>0</v>
      </c>
      <c r="O2517" s="17">
        <v>0</v>
      </c>
      <c r="P2517" s="17">
        <v>0</v>
      </c>
      <c r="Q2517" s="17">
        <v>0</v>
      </c>
      <c r="R2517" s="17">
        <v>0</v>
      </c>
      <c r="S2517" s="17">
        <v>0</v>
      </c>
      <c r="T2517" s="17">
        <v>0</v>
      </c>
      <c r="U2517" s="17">
        <v>0</v>
      </c>
      <c r="V2517" s="17">
        <v>0</v>
      </c>
      <c r="W2517" s="17">
        <v>0</v>
      </c>
      <c r="X2517" s="17">
        <v>0</v>
      </c>
      <c r="Y2517" s="17">
        <v>0</v>
      </c>
      <c r="Z2517" s="17">
        <v>0</v>
      </c>
      <c r="AA2517" s="17">
        <v>0</v>
      </c>
      <c r="AB2517" s="17">
        <v>0</v>
      </c>
      <c r="AC2517" s="17">
        <v>0</v>
      </c>
      <c r="AD2517" s="17">
        <v>0</v>
      </c>
    </row>
    <row r="2518" spans="1:30" x14ac:dyDescent="0.25">
      <c r="A2518" t="s">
        <v>419</v>
      </c>
      <c r="B2518" t="s">
        <v>6623</v>
      </c>
      <c r="C2518" t="s">
        <v>610</v>
      </c>
      <c r="D2518" t="str">
        <f>A2518&amp;VLOOKUP("key_separator", Keys!$B:$C, 2, FALSE)&amp;B2518&amp;VLOOKUP("key_separator", Keys!$B:$C, 2, FALSE)&amp;C2518</f>
        <v>TN|municipal solid waste|exports</v>
      </c>
      <c r="E2518" s="17">
        <v>0</v>
      </c>
      <c r="F2518" s="17">
        <v>0</v>
      </c>
      <c r="G2518" s="17">
        <v>0</v>
      </c>
      <c r="H2518" s="17">
        <v>0</v>
      </c>
      <c r="I2518" s="17">
        <v>0</v>
      </c>
      <c r="J2518" s="17">
        <v>0</v>
      </c>
      <c r="K2518" s="17">
        <v>0</v>
      </c>
      <c r="L2518" s="17">
        <v>0</v>
      </c>
      <c r="M2518" s="17">
        <v>0</v>
      </c>
      <c r="N2518" s="17">
        <v>0</v>
      </c>
      <c r="O2518" s="17">
        <v>0</v>
      </c>
      <c r="P2518" s="17">
        <v>0</v>
      </c>
      <c r="Q2518" s="17">
        <v>0</v>
      </c>
      <c r="R2518" s="17">
        <v>0</v>
      </c>
      <c r="S2518" s="17">
        <v>0</v>
      </c>
      <c r="T2518" s="17">
        <v>0</v>
      </c>
      <c r="U2518" s="17">
        <v>0</v>
      </c>
      <c r="V2518" s="17">
        <v>0</v>
      </c>
      <c r="W2518" s="17">
        <v>0</v>
      </c>
      <c r="X2518" s="17">
        <v>0</v>
      </c>
      <c r="Y2518" s="17">
        <v>0</v>
      </c>
      <c r="Z2518" s="17">
        <v>0</v>
      </c>
      <c r="AA2518" s="17">
        <v>0</v>
      </c>
      <c r="AB2518" s="17">
        <v>0</v>
      </c>
      <c r="AC2518" s="17">
        <v>0</v>
      </c>
      <c r="AD2518" s="17">
        <v>0</v>
      </c>
    </row>
    <row r="2519" spans="1:30" x14ac:dyDescent="0.25">
      <c r="A2519" t="s">
        <v>419</v>
      </c>
      <c r="B2519" t="s">
        <v>629</v>
      </c>
      <c r="C2519" t="s">
        <v>605</v>
      </c>
      <c r="D2519" t="str">
        <f>A2519&amp;VLOOKUP("key_separator", Keys!$B:$C, 2, FALSE)&amp;B2519&amp;VLOOKUP("key_separator", Keys!$B:$C, 2, FALSE)&amp;C2519</f>
        <v>TN|hydrogen|production</v>
      </c>
      <c r="E2519" s="17">
        <v>3558750000000</v>
      </c>
      <c r="F2519" s="17">
        <v>3379720000000</v>
      </c>
      <c r="G2519" s="17">
        <v>3373170000000</v>
      </c>
      <c r="H2519" s="17">
        <v>3377500000000</v>
      </c>
      <c r="I2519" s="17">
        <v>3410810000000</v>
      </c>
      <c r="J2519" s="17">
        <v>3403390000000</v>
      </c>
      <c r="K2519" s="17">
        <v>3364460000000</v>
      </c>
      <c r="L2519" s="17">
        <v>3355680000000</v>
      </c>
      <c r="M2519" s="17">
        <v>3371960000000</v>
      </c>
      <c r="N2519" s="17">
        <v>3441320000000</v>
      </c>
      <c r="O2519" s="17">
        <v>3474210000000</v>
      </c>
      <c r="P2519" s="17">
        <v>3483440000000</v>
      </c>
      <c r="Q2519" s="17">
        <v>3545790000000</v>
      </c>
      <c r="R2519" s="17">
        <v>3578130000000</v>
      </c>
      <c r="S2519" s="17">
        <v>3604590000000</v>
      </c>
      <c r="T2519" s="17">
        <v>3608960000000</v>
      </c>
      <c r="U2519" s="17">
        <v>3631150000000</v>
      </c>
      <c r="V2519" s="17">
        <v>3647320000000</v>
      </c>
      <c r="W2519" s="17">
        <v>3681200000000</v>
      </c>
      <c r="X2519" s="17">
        <v>3755000000000</v>
      </c>
      <c r="Y2519" s="17">
        <v>3804880000000</v>
      </c>
      <c r="Z2519" s="17">
        <v>3831330000000</v>
      </c>
      <c r="AA2519" s="17">
        <v>3869750000000</v>
      </c>
      <c r="AB2519" s="17">
        <v>3894910000000</v>
      </c>
      <c r="AC2519" s="17">
        <v>3914390000000</v>
      </c>
      <c r="AD2519" s="17">
        <v>3936960000000</v>
      </c>
    </row>
    <row r="2520" spans="1:30" x14ac:dyDescent="0.25">
      <c r="A2520" t="s">
        <v>419</v>
      </c>
      <c r="B2520" t="s">
        <v>629</v>
      </c>
      <c r="C2520" t="s">
        <v>608</v>
      </c>
      <c r="D2520" t="str">
        <f>A2520&amp;VLOOKUP("key_separator", Keys!$B:$C, 2, FALSE)&amp;B2520&amp;VLOOKUP("key_separator", Keys!$B:$C, 2, FALSE)&amp;C2520</f>
        <v>TN|hydrogen|imports</v>
      </c>
      <c r="E2520" s="17">
        <v>0</v>
      </c>
      <c r="F2520" s="17">
        <v>0</v>
      </c>
      <c r="G2520" s="17">
        <v>0</v>
      </c>
      <c r="H2520" s="17">
        <v>0</v>
      </c>
      <c r="I2520" s="17">
        <v>0</v>
      </c>
      <c r="J2520" s="17">
        <v>0</v>
      </c>
      <c r="K2520" s="17">
        <v>0</v>
      </c>
      <c r="L2520" s="17">
        <v>0</v>
      </c>
      <c r="M2520" s="17">
        <v>0</v>
      </c>
      <c r="N2520" s="17">
        <v>0</v>
      </c>
      <c r="O2520" s="17">
        <v>0</v>
      </c>
      <c r="P2520" s="17">
        <v>0</v>
      </c>
      <c r="Q2520" s="17">
        <v>0</v>
      </c>
      <c r="R2520" s="17">
        <v>0</v>
      </c>
      <c r="S2520" s="17">
        <v>0</v>
      </c>
      <c r="T2520" s="17">
        <v>0</v>
      </c>
      <c r="U2520" s="17">
        <v>0</v>
      </c>
      <c r="V2520" s="17">
        <v>0</v>
      </c>
      <c r="W2520" s="17">
        <v>0</v>
      </c>
      <c r="X2520" s="17">
        <v>0</v>
      </c>
      <c r="Y2520" s="17">
        <v>0</v>
      </c>
      <c r="Z2520" s="17">
        <v>0</v>
      </c>
      <c r="AA2520" s="17">
        <v>0</v>
      </c>
      <c r="AB2520" s="17">
        <v>0</v>
      </c>
      <c r="AC2520" s="17">
        <v>0</v>
      </c>
      <c r="AD2520" s="17">
        <v>0</v>
      </c>
    </row>
    <row r="2521" spans="1:30" x14ac:dyDescent="0.25">
      <c r="A2521" t="s">
        <v>419</v>
      </c>
      <c r="B2521" t="s">
        <v>629</v>
      </c>
      <c r="C2521" t="s">
        <v>610</v>
      </c>
      <c r="D2521" t="str">
        <f>A2521&amp;VLOOKUP("key_separator", Keys!$B:$C, 2, FALSE)&amp;B2521&amp;VLOOKUP("key_separator", Keys!$B:$C, 2, FALSE)&amp;C2521</f>
        <v>TN|hydrogen|exports</v>
      </c>
      <c r="E2521" s="17">
        <v>1667910000000</v>
      </c>
      <c r="F2521" s="17">
        <v>1488230000000</v>
      </c>
      <c r="G2521" s="17">
        <v>1479910000000</v>
      </c>
      <c r="H2521" s="17">
        <v>1480670000000</v>
      </c>
      <c r="I2521" s="17">
        <v>1507450000000</v>
      </c>
      <c r="J2521" s="17">
        <v>1487720000000</v>
      </c>
      <c r="K2521" s="17">
        <v>1400000000000</v>
      </c>
      <c r="L2521" s="17">
        <v>1400000000000</v>
      </c>
      <c r="M2521" s="17">
        <v>1400000000000</v>
      </c>
      <c r="N2521" s="17">
        <v>1400000000000</v>
      </c>
      <c r="O2521" s="17">
        <v>1500000000000</v>
      </c>
      <c r="P2521" s="17">
        <v>1500000000000</v>
      </c>
      <c r="Q2521" s="17">
        <v>1500000000000</v>
      </c>
      <c r="R2521" s="17">
        <v>1500000000000</v>
      </c>
      <c r="S2521" s="17">
        <v>1500000000000</v>
      </c>
      <c r="T2521" s="17">
        <v>1500000000000</v>
      </c>
      <c r="U2521" s="17">
        <v>1500000000000</v>
      </c>
      <c r="V2521" s="17">
        <v>1500000000000</v>
      </c>
      <c r="W2521" s="17">
        <v>1500000000000</v>
      </c>
      <c r="X2521" s="17">
        <v>1600000000000</v>
      </c>
      <c r="Y2521" s="17">
        <v>1600000000000</v>
      </c>
      <c r="Z2521" s="17">
        <v>1600000000000</v>
      </c>
      <c r="AA2521" s="17">
        <v>1600000000000</v>
      </c>
      <c r="AB2521" s="17">
        <v>1700000000000</v>
      </c>
      <c r="AC2521" s="17">
        <v>1700000000000</v>
      </c>
      <c r="AD2521" s="17">
        <v>1700000000000</v>
      </c>
    </row>
    <row r="2522" spans="1:30" x14ac:dyDescent="0.25">
      <c r="A2522" t="s">
        <v>422</v>
      </c>
      <c r="B2522" t="s">
        <v>6629</v>
      </c>
      <c r="C2522" t="s">
        <v>605</v>
      </c>
      <c r="D2522" t="str">
        <f>A2522&amp;VLOOKUP("key_separator", Keys!$B:$C, 2, FALSE)&amp;B2522&amp;VLOOKUP("key_separator", Keys!$B:$C, 2, FALSE)&amp;C2522</f>
        <v>TX|electricity|production</v>
      </c>
      <c r="E2522" s="17">
        <v>0</v>
      </c>
      <c r="F2522" s="17">
        <v>0</v>
      </c>
      <c r="G2522" s="17">
        <v>0</v>
      </c>
      <c r="H2522" s="17">
        <v>0</v>
      </c>
      <c r="I2522" s="17">
        <v>0</v>
      </c>
      <c r="J2522" s="17">
        <v>0</v>
      </c>
      <c r="K2522" s="17">
        <v>0</v>
      </c>
      <c r="L2522" s="17">
        <v>0</v>
      </c>
      <c r="M2522" s="17">
        <v>0</v>
      </c>
      <c r="N2522" s="17">
        <v>0</v>
      </c>
      <c r="O2522" s="17">
        <v>0</v>
      </c>
      <c r="P2522" s="17">
        <v>0</v>
      </c>
      <c r="Q2522" s="17">
        <v>0</v>
      </c>
      <c r="R2522" s="17">
        <v>0</v>
      </c>
      <c r="S2522" s="17">
        <v>0</v>
      </c>
      <c r="T2522" s="17">
        <v>0</v>
      </c>
      <c r="U2522" s="17">
        <v>0</v>
      </c>
      <c r="V2522" s="17">
        <v>0</v>
      </c>
      <c r="W2522" s="17">
        <v>0</v>
      </c>
      <c r="X2522" s="17">
        <v>0</v>
      </c>
      <c r="Y2522" s="17">
        <v>0</v>
      </c>
      <c r="Z2522" s="17">
        <v>0</v>
      </c>
      <c r="AA2522" s="17">
        <v>0</v>
      </c>
      <c r="AB2522" s="17">
        <v>0</v>
      </c>
      <c r="AC2522" s="17">
        <v>0</v>
      </c>
      <c r="AD2522" s="17">
        <v>0</v>
      </c>
    </row>
    <row r="2523" spans="1:30" x14ac:dyDescent="0.25">
      <c r="A2523" t="s">
        <v>422</v>
      </c>
      <c r="B2523" t="s">
        <v>6629</v>
      </c>
      <c r="C2523" t="s">
        <v>608</v>
      </c>
      <c r="D2523" t="str">
        <f>A2523&amp;VLOOKUP("key_separator", Keys!$B:$C, 2, FALSE)&amp;B2523&amp;VLOOKUP("key_separator", Keys!$B:$C, 2, FALSE)&amp;C2523</f>
        <v>TX|electricity|imports</v>
      </c>
      <c r="E2523" s="17">
        <v>0</v>
      </c>
      <c r="F2523" s="17">
        <v>0</v>
      </c>
      <c r="G2523" s="17">
        <v>0</v>
      </c>
      <c r="H2523" s="17">
        <v>0</v>
      </c>
      <c r="I2523" s="17">
        <v>0</v>
      </c>
      <c r="J2523" s="17">
        <v>0</v>
      </c>
      <c r="K2523" s="17">
        <v>0</v>
      </c>
      <c r="L2523" s="17">
        <v>0</v>
      </c>
      <c r="M2523" s="17">
        <v>0</v>
      </c>
      <c r="N2523" s="17">
        <v>0</v>
      </c>
      <c r="O2523" s="17">
        <v>0</v>
      </c>
      <c r="P2523" s="17">
        <v>0</v>
      </c>
      <c r="Q2523" s="17">
        <v>0</v>
      </c>
      <c r="R2523" s="17">
        <v>0</v>
      </c>
      <c r="S2523" s="17">
        <v>0</v>
      </c>
      <c r="T2523" s="17">
        <v>0</v>
      </c>
      <c r="U2523" s="17">
        <v>0</v>
      </c>
      <c r="V2523" s="17">
        <v>0</v>
      </c>
      <c r="W2523" s="17">
        <v>0</v>
      </c>
      <c r="X2523" s="17">
        <v>0</v>
      </c>
      <c r="Y2523" s="17">
        <v>0</v>
      </c>
      <c r="Z2523" s="17">
        <v>0</v>
      </c>
      <c r="AA2523" s="17">
        <v>0</v>
      </c>
      <c r="AB2523" s="17">
        <v>0</v>
      </c>
      <c r="AC2523" s="17">
        <v>0</v>
      </c>
      <c r="AD2523" s="17">
        <v>0</v>
      </c>
    </row>
    <row r="2524" spans="1:30" x14ac:dyDescent="0.25">
      <c r="A2524" t="s">
        <v>422</v>
      </c>
      <c r="B2524" t="s">
        <v>6629</v>
      </c>
      <c r="C2524" t="s">
        <v>610</v>
      </c>
      <c r="D2524" t="str">
        <f>A2524&amp;VLOOKUP("key_separator", Keys!$B:$C, 2, FALSE)&amp;B2524&amp;VLOOKUP("key_separator", Keys!$B:$C, 2, FALSE)&amp;C2524</f>
        <v>TX|electricity|exports</v>
      </c>
      <c r="E2524" s="17">
        <v>0</v>
      </c>
      <c r="F2524" s="17">
        <v>0</v>
      </c>
      <c r="G2524" s="17">
        <v>0</v>
      </c>
      <c r="H2524" s="17">
        <v>0</v>
      </c>
      <c r="I2524" s="17">
        <v>0</v>
      </c>
      <c r="J2524" s="17">
        <v>0</v>
      </c>
      <c r="K2524" s="17">
        <v>0</v>
      </c>
      <c r="L2524" s="17">
        <v>0</v>
      </c>
      <c r="M2524" s="17">
        <v>0</v>
      </c>
      <c r="N2524" s="17">
        <v>0</v>
      </c>
      <c r="O2524" s="17">
        <v>0</v>
      </c>
      <c r="P2524" s="17">
        <v>0</v>
      </c>
      <c r="Q2524" s="17">
        <v>0</v>
      </c>
      <c r="R2524" s="17">
        <v>0</v>
      </c>
      <c r="S2524" s="17">
        <v>0</v>
      </c>
      <c r="T2524" s="17">
        <v>0</v>
      </c>
      <c r="U2524" s="17">
        <v>0</v>
      </c>
      <c r="V2524" s="17">
        <v>0</v>
      </c>
      <c r="W2524" s="17">
        <v>0</v>
      </c>
      <c r="X2524" s="17">
        <v>0</v>
      </c>
      <c r="Y2524" s="17">
        <v>0</v>
      </c>
      <c r="Z2524" s="17">
        <v>0</v>
      </c>
      <c r="AA2524" s="17">
        <v>0</v>
      </c>
      <c r="AB2524" s="17">
        <v>0</v>
      </c>
      <c r="AC2524" s="17">
        <v>0</v>
      </c>
      <c r="AD2524" s="17">
        <v>0</v>
      </c>
    </row>
    <row r="2525" spans="1:30" x14ac:dyDescent="0.25">
      <c r="A2525" t="s">
        <v>422</v>
      </c>
      <c r="B2525" t="s">
        <v>6610</v>
      </c>
      <c r="C2525" t="s">
        <v>605</v>
      </c>
      <c r="D2525" t="str">
        <f>A2525&amp;VLOOKUP("key_separator", Keys!$B:$C, 2, FALSE)&amp;B2525&amp;VLOOKUP("key_separator", Keys!$B:$C, 2, FALSE)&amp;C2525</f>
        <v>TX|hard coal|production</v>
      </c>
      <c r="E2525" s="17">
        <v>0</v>
      </c>
      <c r="F2525" s="17">
        <v>0</v>
      </c>
      <c r="G2525" s="17">
        <v>0</v>
      </c>
      <c r="H2525" s="17">
        <v>0</v>
      </c>
      <c r="I2525" s="17">
        <v>0</v>
      </c>
      <c r="J2525" s="17">
        <v>0</v>
      </c>
      <c r="K2525" s="17">
        <v>0</v>
      </c>
      <c r="L2525" s="17">
        <v>0</v>
      </c>
      <c r="M2525" s="17">
        <v>0</v>
      </c>
      <c r="N2525" s="17">
        <v>0</v>
      </c>
      <c r="O2525" s="17">
        <v>0</v>
      </c>
      <c r="P2525" s="17">
        <v>0</v>
      </c>
      <c r="Q2525" s="17">
        <v>0</v>
      </c>
      <c r="R2525" s="17">
        <v>0</v>
      </c>
      <c r="S2525" s="17">
        <v>0</v>
      </c>
      <c r="T2525" s="17">
        <v>0</v>
      </c>
      <c r="U2525" s="17">
        <v>0</v>
      </c>
      <c r="V2525" s="17">
        <v>0</v>
      </c>
      <c r="W2525" s="17">
        <v>0</v>
      </c>
      <c r="X2525" s="17">
        <v>0</v>
      </c>
      <c r="Y2525" s="17">
        <v>0</v>
      </c>
      <c r="Z2525" s="17">
        <v>0</v>
      </c>
      <c r="AA2525" s="17">
        <v>0</v>
      </c>
      <c r="AB2525" s="17">
        <v>0</v>
      </c>
      <c r="AC2525" s="17">
        <v>0</v>
      </c>
      <c r="AD2525" s="17">
        <v>0</v>
      </c>
    </row>
    <row r="2526" spans="1:30" x14ac:dyDescent="0.25">
      <c r="A2526" t="s">
        <v>422</v>
      </c>
      <c r="B2526" t="s">
        <v>6610</v>
      </c>
      <c r="C2526" t="s">
        <v>608</v>
      </c>
      <c r="D2526" t="str">
        <f>A2526&amp;VLOOKUP("key_separator", Keys!$B:$C, 2, FALSE)&amp;B2526&amp;VLOOKUP("key_separator", Keys!$B:$C, 2, FALSE)&amp;C2526</f>
        <v>TX|hard coal|imports</v>
      </c>
      <c r="E2526" s="17">
        <v>677915000000000</v>
      </c>
      <c r="F2526" s="17">
        <v>726051000000000</v>
      </c>
      <c r="G2526" s="17">
        <v>686233000000000</v>
      </c>
      <c r="H2526" s="17">
        <v>614905000000000</v>
      </c>
      <c r="I2526" s="17">
        <v>642740000000000</v>
      </c>
      <c r="J2526" s="17">
        <v>783129000000000</v>
      </c>
      <c r="K2526" s="17">
        <v>875909000000000</v>
      </c>
      <c r="L2526" s="17">
        <v>898452000000000</v>
      </c>
      <c r="M2526" s="17">
        <v>914134000000000</v>
      </c>
      <c r="N2526" s="17">
        <v>920635000000000</v>
      </c>
      <c r="O2526" s="17">
        <v>893829000000000</v>
      </c>
      <c r="P2526" s="17">
        <v>888375000000000</v>
      </c>
      <c r="Q2526" s="17">
        <v>857466000000000</v>
      </c>
      <c r="R2526" s="17">
        <v>825714000000000</v>
      </c>
      <c r="S2526" s="17">
        <v>777440000000000</v>
      </c>
      <c r="T2526" s="17">
        <v>674442000000000</v>
      </c>
      <c r="U2526" s="17">
        <v>627975000000000</v>
      </c>
      <c r="V2526" s="17">
        <v>623206000000000</v>
      </c>
      <c r="W2526" s="17">
        <v>619941000000000</v>
      </c>
      <c r="X2526" s="17">
        <v>619406000000000</v>
      </c>
      <c r="Y2526" s="17">
        <v>623947000000000</v>
      </c>
      <c r="Z2526" s="17">
        <v>642196000000000</v>
      </c>
      <c r="AA2526" s="17">
        <v>655082000000000</v>
      </c>
      <c r="AB2526" s="17">
        <v>659914000000000</v>
      </c>
      <c r="AC2526" s="17">
        <v>653960000000000</v>
      </c>
      <c r="AD2526" s="17">
        <v>643140000000000</v>
      </c>
    </row>
    <row r="2527" spans="1:30" x14ac:dyDescent="0.25">
      <c r="A2527" t="s">
        <v>422</v>
      </c>
      <c r="B2527" t="s">
        <v>6610</v>
      </c>
      <c r="C2527" t="s">
        <v>610</v>
      </c>
      <c r="D2527" t="str">
        <f>A2527&amp;VLOOKUP("key_separator", Keys!$B:$C, 2, FALSE)&amp;B2527&amp;VLOOKUP("key_separator", Keys!$B:$C, 2, FALSE)&amp;C2527</f>
        <v>TX|hard coal|exports</v>
      </c>
      <c r="E2527" s="17">
        <v>0</v>
      </c>
      <c r="F2527" s="17">
        <v>0</v>
      </c>
      <c r="G2527" s="17">
        <v>0</v>
      </c>
      <c r="H2527" s="17">
        <v>0</v>
      </c>
      <c r="I2527" s="17">
        <v>0</v>
      </c>
      <c r="J2527" s="17">
        <v>0</v>
      </c>
      <c r="K2527" s="17">
        <v>0</v>
      </c>
      <c r="L2527" s="17">
        <v>0</v>
      </c>
      <c r="M2527" s="17">
        <v>0</v>
      </c>
      <c r="N2527" s="17">
        <v>0</v>
      </c>
      <c r="O2527" s="17">
        <v>0</v>
      </c>
      <c r="P2527" s="17">
        <v>0</v>
      </c>
      <c r="Q2527" s="17">
        <v>0</v>
      </c>
      <c r="R2527" s="17">
        <v>0</v>
      </c>
      <c r="S2527" s="17">
        <v>0</v>
      </c>
      <c r="T2527" s="17">
        <v>0</v>
      </c>
      <c r="U2527" s="17">
        <v>0</v>
      </c>
      <c r="V2527" s="17">
        <v>0</v>
      </c>
      <c r="W2527" s="17">
        <v>0</v>
      </c>
      <c r="X2527" s="17">
        <v>0</v>
      </c>
      <c r="Y2527" s="17">
        <v>0</v>
      </c>
      <c r="Z2527" s="17">
        <v>0</v>
      </c>
      <c r="AA2527" s="17">
        <v>0</v>
      </c>
      <c r="AB2527" s="17">
        <v>0</v>
      </c>
      <c r="AC2527" s="17">
        <v>0</v>
      </c>
      <c r="AD2527" s="17">
        <v>0</v>
      </c>
    </row>
    <row r="2528" spans="1:30" x14ac:dyDescent="0.25">
      <c r="A2528" t="s">
        <v>422</v>
      </c>
      <c r="B2528" t="s">
        <v>6611</v>
      </c>
      <c r="C2528" t="s">
        <v>605</v>
      </c>
      <c r="D2528" t="str">
        <f>A2528&amp;VLOOKUP("key_separator", Keys!$B:$C, 2, FALSE)&amp;B2528&amp;VLOOKUP("key_separator", Keys!$B:$C, 2, FALSE)&amp;C2528</f>
        <v>TX|natural gas|production</v>
      </c>
      <c r="E2528" s="17">
        <v>1.04262E+16</v>
      </c>
      <c r="F2528" s="17">
        <v>1.04836E+16</v>
      </c>
      <c r="G2528" s="17">
        <v>1.05691E+16</v>
      </c>
      <c r="H2528" s="17">
        <v>1.08582E+16</v>
      </c>
      <c r="I2528" s="17">
        <v>1.09769E+16</v>
      </c>
      <c r="J2528" s="17">
        <v>1.12846E+16</v>
      </c>
      <c r="K2528" s="17">
        <v>1.13784E+16</v>
      </c>
      <c r="L2528" s="17">
        <v>1.1412E+16</v>
      </c>
      <c r="M2528" s="17">
        <v>1.13726E+16</v>
      </c>
      <c r="N2528" s="17">
        <v>1.14138E+16</v>
      </c>
      <c r="O2528" s="17">
        <v>1.12661E+16</v>
      </c>
      <c r="P2528" s="17">
        <v>1.09869E+16</v>
      </c>
      <c r="Q2528" s="17">
        <v>1.07592E+16</v>
      </c>
      <c r="R2528" s="17">
        <v>1.06249E+16</v>
      </c>
      <c r="S2528" s="17">
        <v>1.04141E+16</v>
      </c>
      <c r="T2528" s="17">
        <v>1.03939E+16</v>
      </c>
      <c r="U2528" s="17">
        <v>1.04369E+16</v>
      </c>
      <c r="V2528" s="17">
        <v>1.05089E+16</v>
      </c>
      <c r="W2528" s="17">
        <v>1.061E+16</v>
      </c>
      <c r="X2528" s="17">
        <v>1.08336E+16</v>
      </c>
      <c r="Y2528" s="17">
        <v>1.09827E+16</v>
      </c>
      <c r="Z2528" s="17">
        <v>1.10795E+16</v>
      </c>
      <c r="AA2528" s="17">
        <v>1.1193E+16</v>
      </c>
      <c r="AB2528" s="17">
        <v>1.13045E+16</v>
      </c>
      <c r="AC2528" s="17">
        <v>1.14433E+16</v>
      </c>
      <c r="AD2528" s="17">
        <v>1.16008E+16</v>
      </c>
    </row>
    <row r="2529" spans="1:30" x14ac:dyDescent="0.25">
      <c r="A2529" t="s">
        <v>422</v>
      </c>
      <c r="B2529" t="s">
        <v>6611</v>
      </c>
      <c r="C2529" t="s">
        <v>608</v>
      </c>
      <c r="D2529" t="str">
        <f>A2529&amp;VLOOKUP("key_separator", Keys!$B:$C, 2, FALSE)&amp;B2529&amp;VLOOKUP("key_separator", Keys!$B:$C, 2, FALSE)&amp;C2529</f>
        <v>TX|natural gas|imports</v>
      </c>
      <c r="E2529" s="17">
        <v>2566830000000000</v>
      </c>
      <c r="F2529" s="17">
        <v>2335080000000000</v>
      </c>
      <c r="G2529" s="17">
        <v>2369550000000000</v>
      </c>
      <c r="H2529" s="17">
        <v>2401700000000000</v>
      </c>
      <c r="I2529" s="17">
        <v>2403530000000000</v>
      </c>
      <c r="J2529" s="17">
        <v>2258880000000000</v>
      </c>
      <c r="K2529" s="17">
        <v>2226900000000000</v>
      </c>
      <c r="L2529" s="17">
        <v>2245540000000000</v>
      </c>
      <c r="M2529" s="17">
        <v>2328440000000000</v>
      </c>
      <c r="N2529" s="17">
        <v>2369510000000000</v>
      </c>
      <c r="O2529" s="17">
        <v>2266750000000000</v>
      </c>
      <c r="P2529" s="17">
        <v>2218870000000000</v>
      </c>
      <c r="Q2529" s="17">
        <v>2132500000000000</v>
      </c>
      <c r="R2529" s="17">
        <v>2014290000000000</v>
      </c>
      <c r="S2529" s="17">
        <v>1932130000000000</v>
      </c>
      <c r="T2529" s="17">
        <v>1865160000000000</v>
      </c>
      <c r="U2529" s="17">
        <v>1860670000000000</v>
      </c>
      <c r="V2529" s="17">
        <v>1935170000000000</v>
      </c>
      <c r="W2529" s="17">
        <v>2033400000000000</v>
      </c>
      <c r="X2529" s="17">
        <v>2103610000000000</v>
      </c>
      <c r="Y2529" s="17">
        <v>2190970000000000</v>
      </c>
      <c r="Z2529" s="17">
        <v>2285180000000000</v>
      </c>
      <c r="AA2529" s="17">
        <v>2361080000000000</v>
      </c>
      <c r="AB2529" s="17">
        <v>2419140000000000</v>
      </c>
      <c r="AC2529" s="17">
        <v>2444970000000000</v>
      </c>
      <c r="AD2529" s="17">
        <v>2458160000000000</v>
      </c>
    </row>
    <row r="2530" spans="1:30" x14ac:dyDescent="0.25">
      <c r="A2530" t="s">
        <v>422</v>
      </c>
      <c r="B2530" t="s">
        <v>6611</v>
      </c>
      <c r="C2530" t="s">
        <v>610</v>
      </c>
      <c r="D2530" t="str">
        <f>A2530&amp;VLOOKUP("key_separator", Keys!$B:$C, 2, FALSE)&amp;B2530&amp;VLOOKUP("key_separator", Keys!$B:$C, 2, FALSE)&amp;C2530</f>
        <v>TX|natural gas|exports</v>
      </c>
      <c r="E2530" s="17">
        <v>7894640000000000</v>
      </c>
      <c r="F2530" s="17">
        <v>7938100000000000</v>
      </c>
      <c r="G2530" s="17">
        <v>8002870000000000</v>
      </c>
      <c r="H2530" s="17">
        <v>8221750000000000</v>
      </c>
      <c r="I2530" s="17">
        <v>8311630000000000</v>
      </c>
      <c r="J2530" s="17">
        <v>8544590000000000</v>
      </c>
      <c r="K2530" s="17">
        <v>8615610000000000</v>
      </c>
      <c r="L2530" s="17">
        <v>8641060000000000</v>
      </c>
      <c r="M2530" s="17">
        <v>8611280000000000</v>
      </c>
      <c r="N2530" s="17">
        <v>8642440000000000</v>
      </c>
      <c r="O2530" s="17">
        <v>8530640000000000</v>
      </c>
      <c r="P2530" s="17">
        <v>8319170000000000</v>
      </c>
      <c r="Q2530" s="17">
        <v>8146790000000000</v>
      </c>
      <c r="R2530" s="17">
        <v>8045070000000000</v>
      </c>
      <c r="S2530" s="17">
        <v>7885450000000000</v>
      </c>
      <c r="T2530" s="17">
        <v>7870210000000000</v>
      </c>
      <c r="U2530" s="17">
        <v>7902730000000000</v>
      </c>
      <c r="V2530" s="17">
        <v>7957280000000000</v>
      </c>
      <c r="W2530" s="17">
        <v>8033810000000000</v>
      </c>
      <c r="X2530" s="17">
        <v>8203090000000000</v>
      </c>
      <c r="Y2530" s="17">
        <v>8316020000000000</v>
      </c>
      <c r="Z2530" s="17">
        <v>8389290000000000</v>
      </c>
      <c r="AA2530" s="17">
        <v>8475230000000000</v>
      </c>
      <c r="AB2530" s="17">
        <v>8559650000000000</v>
      </c>
      <c r="AC2530" s="17">
        <v>8664760000000000</v>
      </c>
      <c r="AD2530" s="17">
        <v>8784030000000000</v>
      </c>
    </row>
    <row r="2531" spans="1:30" x14ac:dyDescent="0.25">
      <c r="A2531" t="s">
        <v>422</v>
      </c>
      <c r="B2531" t="s">
        <v>626</v>
      </c>
      <c r="C2531" t="s">
        <v>605</v>
      </c>
      <c r="D2531" t="str">
        <f>A2531&amp;VLOOKUP("key_separator", Keys!$B:$C, 2, FALSE)&amp;B2531&amp;VLOOKUP("key_separator", Keys!$B:$C, 2, FALSE)&amp;C2531</f>
        <v>TX|nuclear|production</v>
      </c>
      <c r="E2531" s="17">
        <v>0</v>
      </c>
      <c r="F2531" s="17">
        <v>0</v>
      </c>
      <c r="G2531" s="17">
        <v>0</v>
      </c>
      <c r="H2531" s="17">
        <v>0</v>
      </c>
      <c r="I2531" s="17">
        <v>0</v>
      </c>
      <c r="J2531" s="17">
        <v>0</v>
      </c>
      <c r="K2531" s="17">
        <v>0</v>
      </c>
      <c r="L2531" s="17">
        <v>0</v>
      </c>
      <c r="M2531" s="17">
        <v>0</v>
      </c>
      <c r="N2531" s="17">
        <v>0</v>
      </c>
      <c r="O2531" s="17">
        <v>0</v>
      </c>
      <c r="P2531" s="17">
        <v>0</v>
      </c>
      <c r="Q2531" s="17">
        <v>0</v>
      </c>
      <c r="R2531" s="17">
        <v>0</v>
      </c>
      <c r="S2531" s="17">
        <v>0</v>
      </c>
      <c r="T2531" s="17">
        <v>0</v>
      </c>
      <c r="U2531" s="17">
        <v>0</v>
      </c>
      <c r="V2531" s="17">
        <v>0</v>
      </c>
      <c r="W2531" s="17">
        <v>0</v>
      </c>
      <c r="X2531" s="17">
        <v>0</v>
      </c>
      <c r="Y2531" s="17">
        <v>0</v>
      </c>
      <c r="Z2531" s="17">
        <v>0</v>
      </c>
      <c r="AA2531" s="17">
        <v>0</v>
      </c>
      <c r="AB2531" s="17">
        <v>0</v>
      </c>
      <c r="AC2531" s="17">
        <v>0</v>
      </c>
      <c r="AD2531" s="17">
        <v>0</v>
      </c>
    </row>
    <row r="2532" spans="1:30" x14ac:dyDescent="0.25">
      <c r="A2532" t="s">
        <v>422</v>
      </c>
      <c r="B2532" t="s">
        <v>626</v>
      </c>
      <c r="C2532" t="s">
        <v>608</v>
      </c>
      <c r="D2532" t="str">
        <f>A2532&amp;VLOOKUP("key_separator", Keys!$B:$C, 2, FALSE)&amp;B2532&amp;VLOOKUP("key_separator", Keys!$B:$C, 2, FALSE)&amp;C2532</f>
        <v>TX|nuclear|imports</v>
      </c>
      <c r="E2532" s="17">
        <v>437081000000000</v>
      </c>
      <c r="F2532" s="17">
        <v>420217000000000</v>
      </c>
      <c r="G2532" s="17">
        <v>420217000000000</v>
      </c>
      <c r="H2532" s="17">
        <v>420217000000000</v>
      </c>
      <c r="I2532" s="17">
        <v>420217000000000</v>
      </c>
      <c r="J2532" s="17">
        <v>420217000000000</v>
      </c>
      <c r="K2532" s="17">
        <v>420217000000000</v>
      </c>
      <c r="L2532" s="17">
        <v>420217000000000</v>
      </c>
      <c r="M2532" s="17">
        <v>420217000000000</v>
      </c>
      <c r="N2532" s="17">
        <v>420217000000000</v>
      </c>
      <c r="O2532" s="17">
        <v>420217000000000</v>
      </c>
      <c r="P2532" s="17">
        <v>420217000000000</v>
      </c>
      <c r="Q2532" s="17">
        <v>420217000000000</v>
      </c>
      <c r="R2532" s="17">
        <v>420217000000000</v>
      </c>
      <c r="S2532" s="17">
        <v>420217000000000</v>
      </c>
      <c r="T2532" s="17">
        <v>420217000000000</v>
      </c>
      <c r="U2532" s="17">
        <v>420217000000000</v>
      </c>
      <c r="V2532" s="17">
        <v>420217000000000</v>
      </c>
      <c r="W2532" s="17">
        <v>420217000000000</v>
      </c>
      <c r="X2532" s="17">
        <v>420217000000000</v>
      </c>
      <c r="Y2532" s="17">
        <v>420217000000000</v>
      </c>
      <c r="Z2532" s="17">
        <v>420217000000000</v>
      </c>
      <c r="AA2532" s="17">
        <v>420217000000000</v>
      </c>
      <c r="AB2532" s="17">
        <v>420217000000000</v>
      </c>
      <c r="AC2532" s="17">
        <v>420217000000000</v>
      </c>
      <c r="AD2532" s="17">
        <v>420217000000000</v>
      </c>
    </row>
    <row r="2533" spans="1:30" x14ac:dyDescent="0.25">
      <c r="A2533" t="s">
        <v>422</v>
      </c>
      <c r="B2533" t="s">
        <v>626</v>
      </c>
      <c r="C2533" t="s">
        <v>610</v>
      </c>
      <c r="D2533" t="str">
        <f>A2533&amp;VLOOKUP("key_separator", Keys!$B:$C, 2, FALSE)&amp;B2533&amp;VLOOKUP("key_separator", Keys!$B:$C, 2, FALSE)&amp;C2533</f>
        <v>TX|nuclear|exports</v>
      </c>
      <c r="E2533" s="17">
        <v>0</v>
      </c>
      <c r="F2533" s="17">
        <v>0</v>
      </c>
      <c r="G2533" s="17">
        <v>0</v>
      </c>
      <c r="H2533" s="17">
        <v>0</v>
      </c>
      <c r="I2533" s="17">
        <v>0</v>
      </c>
      <c r="J2533" s="17">
        <v>0</v>
      </c>
      <c r="K2533" s="17">
        <v>0</v>
      </c>
      <c r="L2533" s="17">
        <v>0</v>
      </c>
      <c r="M2533" s="17">
        <v>0</v>
      </c>
      <c r="N2533" s="17">
        <v>0</v>
      </c>
      <c r="O2533" s="17">
        <v>0</v>
      </c>
      <c r="P2533" s="17">
        <v>0</v>
      </c>
      <c r="Q2533" s="17">
        <v>0</v>
      </c>
      <c r="R2533" s="17">
        <v>0</v>
      </c>
      <c r="S2533" s="17">
        <v>0</v>
      </c>
      <c r="T2533" s="17">
        <v>0</v>
      </c>
      <c r="U2533" s="17">
        <v>0</v>
      </c>
      <c r="V2533" s="17">
        <v>0</v>
      </c>
      <c r="W2533" s="17">
        <v>0</v>
      </c>
      <c r="X2533" s="17">
        <v>0</v>
      </c>
      <c r="Y2533" s="17">
        <v>0</v>
      </c>
      <c r="Z2533" s="17">
        <v>0</v>
      </c>
      <c r="AA2533" s="17">
        <v>0</v>
      </c>
      <c r="AB2533" s="17">
        <v>0</v>
      </c>
      <c r="AC2533" s="17">
        <v>0</v>
      </c>
      <c r="AD2533" s="17">
        <v>0</v>
      </c>
    </row>
    <row r="2534" spans="1:30" x14ac:dyDescent="0.25">
      <c r="A2534" t="s">
        <v>422</v>
      </c>
      <c r="B2534" t="s">
        <v>6630</v>
      </c>
      <c r="C2534" t="s">
        <v>605</v>
      </c>
      <c r="D2534" t="str">
        <f>A2534&amp;VLOOKUP("key_separator", Keys!$B:$C, 2, FALSE)&amp;B2534&amp;VLOOKUP("key_separator", Keys!$B:$C, 2, FALSE)&amp;C2534</f>
        <v>TX|hydro|production</v>
      </c>
      <c r="E2534" s="17">
        <v>0</v>
      </c>
      <c r="F2534" s="17">
        <v>0</v>
      </c>
      <c r="G2534" s="17">
        <v>0</v>
      </c>
      <c r="H2534" s="17">
        <v>0</v>
      </c>
      <c r="I2534" s="17">
        <v>0</v>
      </c>
      <c r="J2534" s="17">
        <v>0</v>
      </c>
      <c r="K2534" s="17">
        <v>0</v>
      </c>
      <c r="L2534" s="17">
        <v>0</v>
      </c>
      <c r="M2534" s="17">
        <v>0</v>
      </c>
      <c r="N2534" s="17">
        <v>0</v>
      </c>
      <c r="O2534" s="17">
        <v>0</v>
      </c>
      <c r="P2534" s="17">
        <v>0</v>
      </c>
      <c r="Q2534" s="17">
        <v>0</v>
      </c>
      <c r="R2534" s="17">
        <v>0</v>
      </c>
      <c r="S2534" s="17">
        <v>0</v>
      </c>
      <c r="T2534" s="17">
        <v>0</v>
      </c>
      <c r="U2534" s="17">
        <v>0</v>
      </c>
      <c r="V2534" s="17">
        <v>0</v>
      </c>
      <c r="W2534" s="17">
        <v>0</v>
      </c>
      <c r="X2534" s="17">
        <v>0</v>
      </c>
      <c r="Y2534" s="17">
        <v>0</v>
      </c>
      <c r="Z2534" s="17">
        <v>0</v>
      </c>
      <c r="AA2534" s="17">
        <v>0</v>
      </c>
      <c r="AB2534" s="17">
        <v>0</v>
      </c>
      <c r="AC2534" s="17">
        <v>0</v>
      </c>
      <c r="AD2534" s="17">
        <v>0</v>
      </c>
    </row>
    <row r="2535" spans="1:30" x14ac:dyDescent="0.25">
      <c r="A2535" t="s">
        <v>422</v>
      </c>
      <c r="B2535" t="s">
        <v>6630</v>
      </c>
      <c r="C2535" t="s">
        <v>608</v>
      </c>
      <c r="D2535" t="str">
        <f>A2535&amp;VLOOKUP("key_separator", Keys!$B:$C, 2, FALSE)&amp;B2535&amp;VLOOKUP("key_separator", Keys!$B:$C, 2, FALSE)&amp;C2535</f>
        <v>TX|hydro|imports</v>
      </c>
      <c r="E2535" s="17">
        <v>0</v>
      </c>
      <c r="F2535" s="17">
        <v>0</v>
      </c>
      <c r="G2535" s="17">
        <v>0</v>
      </c>
      <c r="H2535" s="17">
        <v>0</v>
      </c>
      <c r="I2535" s="17">
        <v>0</v>
      </c>
      <c r="J2535" s="17">
        <v>0</v>
      </c>
      <c r="K2535" s="17">
        <v>0</v>
      </c>
      <c r="L2535" s="17">
        <v>0</v>
      </c>
      <c r="M2535" s="17">
        <v>0</v>
      </c>
      <c r="N2535" s="17">
        <v>0</v>
      </c>
      <c r="O2535" s="17">
        <v>0</v>
      </c>
      <c r="P2535" s="17">
        <v>0</v>
      </c>
      <c r="Q2535" s="17">
        <v>0</v>
      </c>
      <c r="R2535" s="17">
        <v>0</v>
      </c>
      <c r="S2535" s="17">
        <v>0</v>
      </c>
      <c r="T2535" s="17">
        <v>0</v>
      </c>
      <c r="U2535" s="17">
        <v>0</v>
      </c>
      <c r="V2535" s="17">
        <v>0</v>
      </c>
      <c r="W2535" s="17">
        <v>0</v>
      </c>
      <c r="X2535" s="17">
        <v>0</v>
      </c>
      <c r="Y2535" s="17">
        <v>0</v>
      </c>
      <c r="Z2535" s="17">
        <v>0</v>
      </c>
      <c r="AA2535" s="17">
        <v>0</v>
      </c>
      <c r="AB2535" s="17">
        <v>0</v>
      </c>
      <c r="AC2535" s="17">
        <v>0</v>
      </c>
      <c r="AD2535" s="17">
        <v>0</v>
      </c>
    </row>
    <row r="2536" spans="1:30" x14ac:dyDescent="0.25">
      <c r="A2536" t="s">
        <v>422</v>
      </c>
      <c r="B2536" t="s">
        <v>6630</v>
      </c>
      <c r="C2536" t="s">
        <v>610</v>
      </c>
      <c r="D2536" t="str">
        <f>A2536&amp;VLOOKUP("key_separator", Keys!$B:$C, 2, FALSE)&amp;B2536&amp;VLOOKUP("key_separator", Keys!$B:$C, 2, FALSE)&amp;C2536</f>
        <v>TX|hydro|exports</v>
      </c>
      <c r="E2536" s="17">
        <v>0</v>
      </c>
      <c r="F2536" s="17">
        <v>0</v>
      </c>
      <c r="G2536" s="17">
        <v>0</v>
      </c>
      <c r="H2536" s="17">
        <v>0</v>
      </c>
      <c r="I2536" s="17">
        <v>0</v>
      </c>
      <c r="J2536" s="17">
        <v>0</v>
      </c>
      <c r="K2536" s="17">
        <v>0</v>
      </c>
      <c r="L2536" s="17">
        <v>0</v>
      </c>
      <c r="M2536" s="17">
        <v>0</v>
      </c>
      <c r="N2536" s="17">
        <v>0</v>
      </c>
      <c r="O2536" s="17">
        <v>0</v>
      </c>
      <c r="P2536" s="17">
        <v>0</v>
      </c>
      <c r="Q2536" s="17">
        <v>0</v>
      </c>
      <c r="R2536" s="17">
        <v>0</v>
      </c>
      <c r="S2536" s="17">
        <v>0</v>
      </c>
      <c r="T2536" s="17">
        <v>0</v>
      </c>
      <c r="U2536" s="17">
        <v>0</v>
      </c>
      <c r="V2536" s="17">
        <v>0</v>
      </c>
      <c r="W2536" s="17">
        <v>0</v>
      </c>
      <c r="X2536" s="17">
        <v>0</v>
      </c>
      <c r="Y2536" s="17">
        <v>0</v>
      </c>
      <c r="Z2536" s="17">
        <v>0</v>
      </c>
      <c r="AA2536" s="17">
        <v>0</v>
      </c>
      <c r="AB2536" s="17">
        <v>0</v>
      </c>
      <c r="AC2536" s="17">
        <v>0</v>
      </c>
      <c r="AD2536" s="17">
        <v>0</v>
      </c>
    </row>
    <row r="2537" spans="1:30" x14ac:dyDescent="0.25">
      <c r="A2537" t="s">
        <v>422</v>
      </c>
      <c r="B2537" t="s">
        <v>6631</v>
      </c>
      <c r="C2537" t="s">
        <v>605</v>
      </c>
      <c r="D2537" t="str">
        <f>A2537&amp;VLOOKUP("key_separator", Keys!$B:$C, 2, FALSE)&amp;B2537&amp;VLOOKUP("key_separator", Keys!$B:$C, 2, FALSE)&amp;C2537</f>
        <v>TX|wind|production</v>
      </c>
      <c r="E2537" s="17">
        <v>0</v>
      </c>
      <c r="F2537" s="17">
        <v>0</v>
      </c>
      <c r="G2537" s="17">
        <v>0</v>
      </c>
      <c r="H2537" s="17">
        <v>0</v>
      </c>
      <c r="I2537" s="17">
        <v>0</v>
      </c>
      <c r="J2537" s="17">
        <v>0</v>
      </c>
      <c r="K2537" s="17">
        <v>0</v>
      </c>
      <c r="L2537" s="17">
        <v>0</v>
      </c>
      <c r="M2537" s="17">
        <v>0</v>
      </c>
      <c r="N2537" s="17">
        <v>0</v>
      </c>
      <c r="O2537" s="17">
        <v>0</v>
      </c>
      <c r="P2537" s="17">
        <v>0</v>
      </c>
      <c r="Q2537" s="17">
        <v>0</v>
      </c>
      <c r="R2537" s="17">
        <v>0</v>
      </c>
      <c r="S2537" s="17">
        <v>0</v>
      </c>
      <c r="T2537" s="17">
        <v>0</v>
      </c>
      <c r="U2537" s="17">
        <v>0</v>
      </c>
      <c r="V2537" s="17">
        <v>0</v>
      </c>
      <c r="W2537" s="17">
        <v>0</v>
      </c>
      <c r="X2537" s="17">
        <v>0</v>
      </c>
      <c r="Y2537" s="17">
        <v>0</v>
      </c>
      <c r="Z2537" s="17">
        <v>0</v>
      </c>
      <c r="AA2537" s="17">
        <v>0</v>
      </c>
      <c r="AB2537" s="17">
        <v>0</v>
      </c>
      <c r="AC2537" s="17">
        <v>0</v>
      </c>
      <c r="AD2537" s="17">
        <v>0</v>
      </c>
    </row>
    <row r="2538" spans="1:30" x14ac:dyDescent="0.25">
      <c r="A2538" t="s">
        <v>422</v>
      </c>
      <c r="B2538" t="s">
        <v>6631</v>
      </c>
      <c r="C2538" t="s">
        <v>608</v>
      </c>
      <c r="D2538" t="str">
        <f>A2538&amp;VLOOKUP("key_separator", Keys!$B:$C, 2, FALSE)&amp;B2538&amp;VLOOKUP("key_separator", Keys!$B:$C, 2, FALSE)&amp;C2538</f>
        <v>TX|wind|imports</v>
      </c>
      <c r="E2538" s="17">
        <v>0</v>
      </c>
      <c r="F2538" s="17">
        <v>0</v>
      </c>
      <c r="G2538" s="17">
        <v>0</v>
      </c>
      <c r="H2538" s="17">
        <v>0</v>
      </c>
      <c r="I2538" s="17">
        <v>0</v>
      </c>
      <c r="J2538" s="17">
        <v>0</v>
      </c>
      <c r="K2538" s="17">
        <v>0</v>
      </c>
      <c r="L2538" s="17">
        <v>0</v>
      </c>
      <c r="M2538" s="17">
        <v>0</v>
      </c>
      <c r="N2538" s="17">
        <v>0</v>
      </c>
      <c r="O2538" s="17">
        <v>0</v>
      </c>
      <c r="P2538" s="17">
        <v>0</v>
      </c>
      <c r="Q2538" s="17">
        <v>0</v>
      </c>
      <c r="R2538" s="17">
        <v>0</v>
      </c>
      <c r="S2538" s="17">
        <v>0</v>
      </c>
      <c r="T2538" s="17">
        <v>0</v>
      </c>
      <c r="U2538" s="17">
        <v>0</v>
      </c>
      <c r="V2538" s="17">
        <v>0</v>
      </c>
      <c r="W2538" s="17">
        <v>0</v>
      </c>
      <c r="X2538" s="17">
        <v>0</v>
      </c>
      <c r="Y2538" s="17">
        <v>0</v>
      </c>
      <c r="Z2538" s="17">
        <v>0</v>
      </c>
      <c r="AA2538" s="17">
        <v>0</v>
      </c>
      <c r="AB2538" s="17">
        <v>0</v>
      </c>
      <c r="AC2538" s="17">
        <v>0</v>
      </c>
      <c r="AD2538" s="17">
        <v>0</v>
      </c>
    </row>
    <row r="2539" spans="1:30" x14ac:dyDescent="0.25">
      <c r="A2539" t="s">
        <v>422</v>
      </c>
      <c r="B2539" t="s">
        <v>6631</v>
      </c>
      <c r="C2539" t="s">
        <v>610</v>
      </c>
      <c r="D2539" t="str">
        <f>A2539&amp;VLOOKUP("key_separator", Keys!$B:$C, 2, FALSE)&amp;B2539&amp;VLOOKUP("key_separator", Keys!$B:$C, 2, FALSE)&amp;C2539</f>
        <v>TX|wind|exports</v>
      </c>
      <c r="E2539" s="17">
        <v>0</v>
      </c>
      <c r="F2539" s="17">
        <v>0</v>
      </c>
      <c r="G2539" s="17">
        <v>0</v>
      </c>
      <c r="H2539" s="17">
        <v>0</v>
      </c>
      <c r="I2539" s="17">
        <v>0</v>
      </c>
      <c r="J2539" s="17">
        <v>0</v>
      </c>
      <c r="K2539" s="17">
        <v>0</v>
      </c>
      <c r="L2539" s="17">
        <v>0</v>
      </c>
      <c r="M2539" s="17">
        <v>0</v>
      </c>
      <c r="N2539" s="17">
        <v>0</v>
      </c>
      <c r="O2539" s="17">
        <v>0</v>
      </c>
      <c r="P2539" s="17">
        <v>0</v>
      </c>
      <c r="Q2539" s="17">
        <v>0</v>
      </c>
      <c r="R2539" s="17">
        <v>0</v>
      </c>
      <c r="S2539" s="17">
        <v>0</v>
      </c>
      <c r="T2539" s="17">
        <v>0</v>
      </c>
      <c r="U2539" s="17">
        <v>0</v>
      </c>
      <c r="V2539" s="17">
        <v>0</v>
      </c>
      <c r="W2539" s="17">
        <v>0</v>
      </c>
      <c r="X2539" s="17">
        <v>0</v>
      </c>
      <c r="Y2539" s="17">
        <v>0</v>
      </c>
      <c r="Z2539" s="17">
        <v>0</v>
      </c>
      <c r="AA2539" s="17">
        <v>0</v>
      </c>
      <c r="AB2539" s="17">
        <v>0</v>
      </c>
      <c r="AC2539" s="17">
        <v>0</v>
      </c>
      <c r="AD2539" s="17">
        <v>0</v>
      </c>
    </row>
    <row r="2540" spans="1:30" x14ac:dyDescent="0.25">
      <c r="A2540" t="s">
        <v>422</v>
      </c>
      <c r="B2540" t="s">
        <v>6632</v>
      </c>
      <c r="C2540" t="s">
        <v>605</v>
      </c>
      <c r="D2540" t="str">
        <f>A2540&amp;VLOOKUP("key_separator", Keys!$B:$C, 2, FALSE)&amp;B2540&amp;VLOOKUP("key_separator", Keys!$B:$C, 2, FALSE)&amp;C2540</f>
        <v>TX|solar|production</v>
      </c>
      <c r="E2540" s="17">
        <v>0</v>
      </c>
      <c r="F2540" s="17">
        <v>0</v>
      </c>
      <c r="G2540" s="17">
        <v>0</v>
      </c>
      <c r="H2540" s="17">
        <v>0</v>
      </c>
      <c r="I2540" s="17">
        <v>0</v>
      </c>
      <c r="J2540" s="17">
        <v>0</v>
      </c>
      <c r="K2540" s="17">
        <v>0</v>
      </c>
      <c r="L2540" s="17">
        <v>0</v>
      </c>
      <c r="M2540" s="17">
        <v>0</v>
      </c>
      <c r="N2540" s="17">
        <v>0</v>
      </c>
      <c r="O2540" s="17">
        <v>0</v>
      </c>
      <c r="P2540" s="17">
        <v>0</v>
      </c>
      <c r="Q2540" s="17">
        <v>0</v>
      </c>
      <c r="R2540" s="17">
        <v>0</v>
      </c>
      <c r="S2540" s="17">
        <v>0</v>
      </c>
      <c r="T2540" s="17">
        <v>0</v>
      </c>
      <c r="U2540" s="17">
        <v>0</v>
      </c>
      <c r="V2540" s="17">
        <v>0</v>
      </c>
      <c r="W2540" s="17">
        <v>0</v>
      </c>
      <c r="X2540" s="17">
        <v>0</v>
      </c>
      <c r="Y2540" s="17">
        <v>0</v>
      </c>
      <c r="Z2540" s="17">
        <v>0</v>
      </c>
      <c r="AA2540" s="17">
        <v>0</v>
      </c>
      <c r="AB2540" s="17">
        <v>0</v>
      </c>
      <c r="AC2540" s="17">
        <v>0</v>
      </c>
      <c r="AD2540" s="17">
        <v>0</v>
      </c>
    </row>
    <row r="2541" spans="1:30" x14ac:dyDescent="0.25">
      <c r="A2541" t="s">
        <v>422</v>
      </c>
      <c r="B2541" t="s">
        <v>6632</v>
      </c>
      <c r="C2541" t="s">
        <v>608</v>
      </c>
      <c r="D2541" t="str">
        <f>A2541&amp;VLOOKUP("key_separator", Keys!$B:$C, 2, FALSE)&amp;B2541&amp;VLOOKUP("key_separator", Keys!$B:$C, 2, FALSE)&amp;C2541</f>
        <v>TX|solar|imports</v>
      </c>
      <c r="E2541" s="17">
        <v>0</v>
      </c>
      <c r="F2541" s="17">
        <v>0</v>
      </c>
      <c r="G2541" s="17">
        <v>0</v>
      </c>
      <c r="H2541" s="17">
        <v>0</v>
      </c>
      <c r="I2541" s="17">
        <v>0</v>
      </c>
      <c r="J2541" s="17">
        <v>0</v>
      </c>
      <c r="K2541" s="17">
        <v>0</v>
      </c>
      <c r="L2541" s="17">
        <v>0</v>
      </c>
      <c r="M2541" s="17">
        <v>0</v>
      </c>
      <c r="N2541" s="17">
        <v>0</v>
      </c>
      <c r="O2541" s="17">
        <v>0</v>
      </c>
      <c r="P2541" s="17">
        <v>0</v>
      </c>
      <c r="Q2541" s="17">
        <v>0</v>
      </c>
      <c r="R2541" s="17">
        <v>0</v>
      </c>
      <c r="S2541" s="17">
        <v>0</v>
      </c>
      <c r="T2541" s="17">
        <v>0</v>
      </c>
      <c r="U2541" s="17">
        <v>0</v>
      </c>
      <c r="V2541" s="17">
        <v>0</v>
      </c>
      <c r="W2541" s="17">
        <v>0</v>
      </c>
      <c r="X2541" s="17">
        <v>0</v>
      </c>
      <c r="Y2541" s="17">
        <v>0</v>
      </c>
      <c r="Z2541" s="17">
        <v>0</v>
      </c>
      <c r="AA2541" s="17">
        <v>0</v>
      </c>
      <c r="AB2541" s="17">
        <v>0</v>
      </c>
      <c r="AC2541" s="17">
        <v>0</v>
      </c>
      <c r="AD2541" s="17">
        <v>0</v>
      </c>
    </row>
    <row r="2542" spans="1:30" x14ac:dyDescent="0.25">
      <c r="A2542" t="s">
        <v>422</v>
      </c>
      <c r="B2542" t="s">
        <v>6632</v>
      </c>
      <c r="C2542" t="s">
        <v>610</v>
      </c>
      <c r="D2542" t="str">
        <f>A2542&amp;VLOOKUP("key_separator", Keys!$B:$C, 2, FALSE)&amp;B2542&amp;VLOOKUP("key_separator", Keys!$B:$C, 2, FALSE)&amp;C2542</f>
        <v>TX|solar|exports</v>
      </c>
      <c r="E2542" s="17">
        <v>0</v>
      </c>
      <c r="F2542" s="17">
        <v>0</v>
      </c>
      <c r="G2542" s="17">
        <v>0</v>
      </c>
      <c r="H2542" s="17">
        <v>0</v>
      </c>
      <c r="I2542" s="17">
        <v>0</v>
      </c>
      <c r="J2542" s="17">
        <v>0</v>
      </c>
      <c r="K2542" s="17">
        <v>0</v>
      </c>
      <c r="L2542" s="17">
        <v>0</v>
      </c>
      <c r="M2542" s="17">
        <v>0</v>
      </c>
      <c r="N2542" s="17">
        <v>0</v>
      </c>
      <c r="O2542" s="17">
        <v>0</v>
      </c>
      <c r="P2542" s="17">
        <v>0</v>
      </c>
      <c r="Q2542" s="17">
        <v>0</v>
      </c>
      <c r="R2542" s="17">
        <v>0</v>
      </c>
      <c r="S2542" s="17">
        <v>0</v>
      </c>
      <c r="T2542" s="17">
        <v>0</v>
      </c>
      <c r="U2542" s="17">
        <v>0</v>
      </c>
      <c r="V2542" s="17">
        <v>0</v>
      </c>
      <c r="W2542" s="17">
        <v>0</v>
      </c>
      <c r="X2542" s="17">
        <v>0</v>
      </c>
      <c r="Y2542" s="17">
        <v>0</v>
      </c>
      <c r="Z2542" s="17">
        <v>0</v>
      </c>
      <c r="AA2542" s="17">
        <v>0</v>
      </c>
      <c r="AB2542" s="17">
        <v>0</v>
      </c>
      <c r="AC2542" s="17">
        <v>0</v>
      </c>
      <c r="AD2542" s="17">
        <v>0</v>
      </c>
    </row>
    <row r="2543" spans="1:30" x14ac:dyDescent="0.25">
      <c r="A2543" t="s">
        <v>422</v>
      </c>
      <c r="B2543" t="s">
        <v>6615</v>
      </c>
      <c r="C2543" t="s">
        <v>605</v>
      </c>
      <c r="D2543" t="str">
        <f>A2543&amp;VLOOKUP("key_separator", Keys!$B:$C, 2, FALSE)&amp;B2543&amp;VLOOKUP("key_separator", Keys!$B:$C, 2, FALSE)&amp;C2543</f>
        <v>TX|biomass|production</v>
      </c>
      <c r="E2543" s="17">
        <v>8113010000000</v>
      </c>
      <c r="F2543" s="17">
        <v>8113010000000</v>
      </c>
      <c r="G2543" s="17">
        <v>8113010000000</v>
      </c>
      <c r="H2543" s="17">
        <v>8113010000000</v>
      </c>
      <c r="I2543" s="17">
        <v>8113010000000</v>
      </c>
      <c r="J2543" s="17">
        <v>8113010000000</v>
      </c>
      <c r="K2543" s="17">
        <v>8113010000000</v>
      </c>
      <c r="L2543" s="17">
        <v>8113010000000</v>
      </c>
      <c r="M2543" s="17">
        <v>8113010000000</v>
      </c>
      <c r="N2543" s="17">
        <v>8113010000000</v>
      </c>
      <c r="O2543" s="17">
        <v>8113010000000</v>
      </c>
      <c r="P2543" s="17">
        <v>8113010000000</v>
      </c>
      <c r="Q2543" s="17">
        <v>8113010000000</v>
      </c>
      <c r="R2543" s="17">
        <v>8113010000000</v>
      </c>
      <c r="S2543" s="17">
        <v>8113010000000</v>
      </c>
      <c r="T2543" s="17">
        <v>8113010000000</v>
      </c>
      <c r="U2543" s="17">
        <v>8113010000000</v>
      </c>
      <c r="V2543" s="17">
        <v>8113010000000</v>
      </c>
      <c r="W2543" s="17">
        <v>8113010000000</v>
      </c>
      <c r="X2543" s="17">
        <v>8113010000000</v>
      </c>
      <c r="Y2543" s="17">
        <v>8113010000000</v>
      </c>
      <c r="Z2543" s="17">
        <v>8113010000000</v>
      </c>
      <c r="AA2543" s="17">
        <v>8113010000000</v>
      </c>
      <c r="AB2543" s="17">
        <v>8113010000000</v>
      </c>
      <c r="AC2543" s="17">
        <v>8113010000000</v>
      </c>
      <c r="AD2543" s="17">
        <v>8113010000000</v>
      </c>
    </row>
    <row r="2544" spans="1:30" x14ac:dyDescent="0.25">
      <c r="A2544" t="s">
        <v>422</v>
      </c>
      <c r="B2544" t="s">
        <v>6615</v>
      </c>
      <c r="C2544" t="s">
        <v>608</v>
      </c>
      <c r="D2544" t="str">
        <f>A2544&amp;VLOOKUP("key_separator", Keys!$B:$C, 2, FALSE)&amp;B2544&amp;VLOOKUP("key_separator", Keys!$B:$C, 2, FALSE)&amp;C2544</f>
        <v>TX|biomass|imports</v>
      </c>
      <c r="E2544" s="17">
        <v>78121000000000</v>
      </c>
      <c r="F2544" s="17">
        <v>81249500000000</v>
      </c>
      <c r="G2544" s="17">
        <v>79529500000000</v>
      </c>
      <c r="H2544" s="17">
        <v>78532200000000</v>
      </c>
      <c r="I2544" s="17">
        <v>77611200000000</v>
      </c>
      <c r="J2544" s="17">
        <v>76910400000000</v>
      </c>
      <c r="K2544" s="17">
        <v>76189200000000</v>
      </c>
      <c r="L2544" s="17">
        <v>75967500000000</v>
      </c>
      <c r="M2544" s="17">
        <v>75387300000000</v>
      </c>
      <c r="N2544" s="17">
        <v>75631700000000</v>
      </c>
      <c r="O2544" s="17">
        <v>75958100000000</v>
      </c>
      <c r="P2544" s="17">
        <v>76293400000000</v>
      </c>
      <c r="Q2544" s="17">
        <v>77127200000000</v>
      </c>
      <c r="R2544" s="17">
        <v>78181200000000</v>
      </c>
      <c r="S2544" s="17">
        <v>79090800000000</v>
      </c>
      <c r="T2544" s="17">
        <v>80305900000000</v>
      </c>
      <c r="U2544" s="17">
        <v>81617000000000</v>
      </c>
      <c r="V2544" s="17">
        <v>83419700000000</v>
      </c>
      <c r="W2544" s="17">
        <v>85213100000000</v>
      </c>
      <c r="X2544" s="17">
        <v>87184900000000</v>
      </c>
      <c r="Y2544" s="17">
        <v>89538300000000</v>
      </c>
      <c r="Z2544" s="17">
        <v>92045400000000</v>
      </c>
      <c r="AA2544" s="17">
        <v>94697300000000</v>
      </c>
      <c r="AB2544" s="17">
        <v>97220500000000</v>
      </c>
      <c r="AC2544" s="17">
        <v>100261000000000</v>
      </c>
      <c r="AD2544" s="17">
        <v>103265000000000</v>
      </c>
    </row>
    <row r="2545" spans="1:30" x14ac:dyDescent="0.25">
      <c r="A2545" t="s">
        <v>422</v>
      </c>
      <c r="B2545" t="s">
        <v>6615</v>
      </c>
      <c r="C2545" t="s">
        <v>610</v>
      </c>
      <c r="D2545" t="str">
        <f>A2545&amp;VLOOKUP("key_separator", Keys!$B:$C, 2, FALSE)&amp;B2545&amp;VLOOKUP("key_separator", Keys!$B:$C, 2, FALSE)&amp;C2545</f>
        <v>TX|biomass|exports</v>
      </c>
      <c r="E2545" s="17">
        <v>0</v>
      </c>
      <c r="F2545" s="17">
        <v>0</v>
      </c>
      <c r="G2545" s="17">
        <v>0</v>
      </c>
      <c r="H2545" s="17">
        <v>0</v>
      </c>
      <c r="I2545" s="17">
        <v>0</v>
      </c>
      <c r="J2545" s="17">
        <v>0</v>
      </c>
      <c r="K2545" s="17">
        <v>0</v>
      </c>
      <c r="L2545" s="17">
        <v>0</v>
      </c>
      <c r="M2545" s="17">
        <v>0</v>
      </c>
      <c r="N2545" s="17">
        <v>0</v>
      </c>
      <c r="O2545" s="17">
        <v>0</v>
      </c>
      <c r="P2545" s="17">
        <v>0</v>
      </c>
      <c r="Q2545" s="17">
        <v>0</v>
      </c>
      <c r="R2545" s="17">
        <v>0</v>
      </c>
      <c r="S2545" s="17">
        <v>0</v>
      </c>
      <c r="T2545" s="17">
        <v>0</v>
      </c>
      <c r="U2545" s="17">
        <v>0</v>
      </c>
      <c r="V2545" s="17">
        <v>0</v>
      </c>
      <c r="W2545" s="17">
        <v>0</v>
      </c>
      <c r="X2545" s="17">
        <v>0</v>
      </c>
      <c r="Y2545" s="17">
        <v>0</v>
      </c>
      <c r="Z2545" s="17">
        <v>0</v>
      </c>
      <c r="AA2545" s="17">
        <v>0</v>
      </c>
      <c r="AB2545" s="17">
        <v>0</v>
      </c>
      <c r="AC2545" s="17">
        <v>0</v>
      </c>
      <c r="AD2545" s="17">
        <v>0</v>
      </c>
    </row>
    <row r="2546" spans="1:30" x14ac:dyDescent="0.25">
      <c r="A2546" t="s">
        <v>422</v>
      </c>
      <c r="B2546" t="s">
        <v>6616</v>
      </c>
      <c r="C2546" t="s">
        <v>605</v>
      </c>
      <c r="D2546" t="str">
        <f>A2546&amp;VLOOKUP("key_separator", Keys!$B:$C, 2, FALSE)&amp;B2546&amp;VLOOKUP("key_separator", Keys!$B:$C, 2, FALSE)&amp;C2546</f>
        <v>TX|petroleum gasoline|production</v>
      </c>
      <c r="E2546" s="17">
        <v>6156340000000000</v>
      </c>
      <c r="F2546" s="17">
        <v>6007120000000000</v>
      </c>
      <c r="G2546" s="17">
        <v>6046570000000000</v>
      </c>
      <c r="H2546" s="17">
        <v>6097630000000000</v>
      </c>
      <c r="I2546" s="17">
        <v>6148810000000000</v>
      </c>
      <c r="J2546" s="17">
        <v>6183930000000000</v>
      </c>
      <c r="K2546" s="17">
        <v>6175990000000000</v>
      </c>
      <c r="L2546" s="17">
        <v>6230750000000000</v>
      </c>
      <c r="M2546" s="17">
        <v>6212500000000000</v>
      </c>
      <c r="N2546" s="17">
        <v>6184560000000000</v>
      </c>
      <c r="O2546" s="17">
        <v>6197680000000000</v>
      </c>
      <c r="P2546" s="17">
        <v>6177720000000000</v>
      </c>
      <c r="Q2546" s="17">
        <v>6181490000000000</v>
      </c>
      <c r="R2546" s="17">
        <v>6216130000000000</v>
      </c>
      <c r="S2546" s="17">
        <v>6177480000000000</v>
      </c>
      <c r="T2546" s="17">
        <v>6229670000000000</v>
      </c>
      <c r="U2546" s="17">
        <v>6249220000000000</v>
      </c>
      <c r="V2546" s="17">
        <v>6269530000000000</v>
      </c>
      <c r="W2546" s="17">
        <v>6270450000000000</v>
      </c>
      <c r="X2546" s="17">
        <v>6262520000000000</v>
      </c>
      <c r="Y2546" s="17">
        <v>6251520000000000</v>
      </c>
      <c r="Z2546" s="17">
        <v>6204530000000000</v>
      </c>
      <c r="AA2546" s="17">
        <v>6229680000000000</v>
      </c>
      <c r="AB2546" s="17">
        <v>6216720000000000</v>
      </c>
      <c r="AC2546" s="17">
        <v>6236310000000000</v>
      </c>
      <c r="AD2546" s="17">
        <v>6206260000000000</v>
      </c>
    </row>
    <row r="2547" spans="1:30" x14ac:dyDescent="0.25">
      <c r="A2547" t="s">
        <v>422</v>
      </c>
      <c r="B2547" t="s">
        <v>6616</v>
      </c>
      <c r="C2547" t="s">
        <v>608</v>
      </c>
      <c r="D2547" t="str">
        <f>A2547&amp;VLOOKUP("key_separator", Keys!$B:$C, 2, FALSE)&amp;B2547&amp;VLOOKUP("key_separator", Keys!$B:$C, 2, FALSE)&amp;C2547</f>
        <v>TX|petroleum gasoline|imports</v>
      </c>
      <c r="E2547" s="17">
        <v>72714300000000</v>
      </c>
      <c r="F2547" s="17">
        <v>70026200000000</v>
      </c>
      <c r="G2547" s="17">
        <v>67577900000000</v>
      </c>
      <c r="H2547" s="17">
        <v>64764700000000</v>
      </c>
      <c r="I2547" s="17">
        <v>61843200000000</v>
      </c>
      <c r="J2547" s="17">
        <v>58969000000000</v>
      </c>
      <c r="K2547" s="17">
        <v>56458800000000</v>
      </c>
      <c r="L2547" s="17">
        <v>54014600000000</v>
      </c>
      <c r="M2547" s="17">
        <v>51412900000000</v>
      </c>
      <c r="N2547" s="17">
        <v>48832400000000</v>
      </c>
      <c r="O2547" s="17">
        <v>46101000000000</v>
      </c>
      <c r="P2547" s="17">
        <v>43480900000000</v>
      </c>
      <c r="Q2547" s="17">
        <v>40962800000000</v>
      </c>
      <c r="R2547" s="17">
        <v>38562000000000</v>
      </c>
      <c r="S2547" s="17">
        <v>36111000000000</v>
      </c>
      <c r="T2547" s="17">
        <v>33620200000000</v>
      </c>
      <c r="U2547" s="17">
        <v>31021600000000</v>
      </c>
      <c r="V2547" s="17">
        <v>30572600000000</v>
      </c>
      <c r="W2547" s="17">
        <v>30271300000000</v>
      </c>
      <c r="X2547" s="17">
        <v>29856700000000</v>
      </c>
      <c r="Y2547" s="17">
        <v>29503400000000</v>
      </c>
      <c r="Z2547" s="17">
        <v>29402000000000</v>
      </c>
      <c r="AA2547" s="17">
        <v>29181600000000</v>
      </c>
      <c r="AB2547" s="17">
        <v>29068200000000</v>
      </c>
      <c r="AC2547" s="17">
        <v>28820900000000</v>
      </c>
      <c r="AD2547" s="17">
        <v>28717100000000</v>
      </c>
    </row>
    <row r="2548" spans="1:30" x14ac:dyDescent="0.25">
      <c r="A2548" t="s">
        <v>422</v>
      </c>
      <c r="B2548" t="s">
        <v>6616</v>
      </c>
      <c r="C2548" t="s">
        <v>610</v>
      </c>
      <c r="D2548" t="str">
        <f>A2548&amp;VLOOKUP("key_separator", Keys!$B:$C, 2, FALSE)&amp;B2548&amp;VLOOKUP("key_separator", Keys!$B:$C, 2, FALSE)&amp;C2548</f>
        <v>TX|petroleum gasoline|exports</v>
      </c>
      <c r="E2548" s="17">
        <v>4652260000000000</v>
      </c>
      <c r="F2548" s="17">
        <v>4521270000000000</v>
      </c>
      <c r="G2548" s="17">
        <v>4577830000000000</v>
      </c>
      <c r="H2548" s="17">
        <v>4650840000000000</v>
      </c>
      <c r="I2548" s="17">
        <v>4724060000000000</v>
      </c>
      <c r="J2548" s="17">
        <v>4782200000000000</v>
      </c>
      <c r="K2548" s="17">
        <v>4788000000000000</v>
      </c>
      <c r="L2548" s="17">
        <v>4857190000000000</v>
      </c>
      <c r="M2548" s="17">
        <v>4856730000000000</v>
      </c>
      <c r="N2548" s="17">
        <v>4847510000000000</v>
      </c>
      <c r="O2548" s="17">
        <v>4882410000000000</v>
      </c>
      <c r="P2548" s="17">
        <v>4885170000000000</v>
      </c>
      <c r="Q2548" s="17">
        <v>4912510000000000</v>
      </c>
      <c r="R2548" s="17">
        <v>4972230000000000</v>
      </c>
      <c r="S2548" s="17">
        <v>4960870000000000</v>
      </c>
      <c r="T2548" s="17">
        <v>5042020000000000</v>
      </c>
      <c r="U2548" s="17">
        <v>5091620000000000</v>
      </c>
      <c r="V2548" s="17">
        <v>5136760000000000</v>
      </c>
      <c r="W2548" s="17">
        <v>5163870000000000</v>
      </c>
      <c r="X2548" s="17">
        <v>5181780000000000</v>
      </c>
      <c r="Y2548" s="17">
        <v>5196390000000000</v>
      </c>
      <c r="Z2548" s="17">
        <v>5174760000000000</v>
      </c>
      <c r="AA2548" s="17">
        <v>5225230000000000</v>
      </c>
      <c r="AB2548" s="17">
        <v>5236570000000000</v>
      </c>
      <c r="AC2548" s="17">
        <v>5279280000000000</v>
      </c>
      <c r="AD2548" s="17">
        <v>5270570000000000</v>
      </c>
    </row>
    <row r="2549" spans="1:30" x14ac:dyDescent="0.25">
      <c r="A2549" t="s">
        <v>422</v>
      </c>
      <c r="B2549" t="s">
        <v>6617</v>
      </c>
      <c r="C2549" t="s">
        <v>605</v>
      </c>
      <c r="D2549" t="str">
        <f>A2549&amp;VLOOKUP("key_separator", Keys!$B:$C, 2, FALSE)&amp;B2549&amp;VLOOKUP("key_separator", Keys!$B:$C, 2, FALSE)&amp;C2549</f>
        <v>TX|petroleum diesel|production</v>
      </c>
      <c r="E2549" s="17">
        <v>3641570000000000</v>
      </c>
      <c r="F2549" s="17">
        <v>3553300000000000</v>
      </c>
      <c r="G2549" s="17">
        <v>3576640000000000</v>
      </c>
      <c r="H2549" s="17">
        <v>3606840000000000</v>
      </c>
      <c r="I2549" s="17">
        <v>3637110000000000</v>
      </c>
      <c r="J2549" s="17">
        <v>3657890000000000</v>
      </c>
      <c r="K2549" s="17">
        <v>3653190000000000</v>
      </c>
      <c r="L2549" s="17">
        <v>3685580000000000</v>
      </c>
      <c r="M2549" s="17">
        <v>3674790000000000</v>
      </c>
      <c r="N2549" s="17">
        <v>3658260000000000</v>
      </c>
      <c r="O2549" s="17">
        <v>3666020000000000</v>
      </c>
      <c r="P2549" s="17">
        <v>3654210000000000</v>
      </c>
      <c r="Q2549" s="17">
        <v>3656450000000000</v>
      </c>
      <c r="R2549" s="17">
        <v>3676940000000000</v>
      </c>
      <c r="S2549" s="17">
        <v>3654070000000000</v>
      </c>
      <c r="T2549" s="17">
        <v>3684940000000000</v>
      </c>
      <c r="U2549" s="17">
        <v>3696510000000000</v>
      </c>
      <c r="V2549" s="17">
        <v>3708520000000000</v>
      </c>
      <c r="W2549" s="17">
        <v>3709060000000000</v>
      </c>
      <c r="X2549" s="17">
        <v>3704380000000000</v>
      </c>
      <c r="Y2549" s="17">
        <v>3697870000000000</v>
      </c>
      <c r="Z2549" s="17">
        <v>3670080000000000</v>
      </c>
      <c r="AA2549" s="17">
        <v>3684950000000000</v>
      </c>
      <c r="AB2549" s="17">
        <v>3677290000000000</v>
      </c>
      <c r="AC2549" s="17">
        <v>3688870000000000</v>
      </c>
      <c r="AD2549" s="17">
        <v>3671090000000000</v>
      </c>
    </row>
    <row r="2550" spans="1:30" x14ac:dyDescent="0.25">
      <c r="A2550" t="s">
        <v>422</v>
      </c>
      <c r="B2550" t="s">
        <v>6617</v>
      </c>
      <c r="C2550" t="s">
        <v>608</v>
      </c>
      <c r="D2550" t="str">
        <f>A2550&amp;VLOOKUP("key_separator", Keys!$B:$C, 2, FALSE)&amp;B2550&amp;VLOOKUP("key_separator", Keys!$B:$C, 2, FALSE)&amp;C2550</f>
        <v>TX|petroleum diesel|imports</v>
      </c>
      <c r="E2550" s="17">
        <v>12660400000000</v>
      </c>
      <c r="F2550" s="17">
        <v>12963200000000</v>
      </c>
      <c r="G2550" s="17">
        <v>13086900000000</v>
      </c>
      <c r="H2550" s="17">
        <v>13473700000000</v>
      </c>
      <c r="I2550" s="17">
        <v>13762100000000</v>
      </c>
      <c r="J2550" s="17">
        <v>14195900000000</v>
      </c>
      <c r="K2550" s="17">
        <v>15013000000000</v>
      </c>
      <c r="L2550" s="17">
        <v>15589400000000</v>
      </c>
      <c r="M2550" s="17">
        <v>15909600000000</v>
      </c>
      <c r="N2550" s="17">
        <v>16238900000000</v>
      </c>
      <c r="O2550" s="17">
        <v>16393900000000</v>
      </c>
      <c r="P2550" s="17">
        <v>16404300000000</v>
      </c>
      <c r="Q2550" s="17">
        <v>16186000000000</v>
      </c>
      <c r="R2550" s="17">
        <v>15801500000000</v>
      </c>
      <c r="S2550" s="17">
        <v>15206700000000</v>
      </c>
      <c r="T2550" s="17">
        <v>14625600000000</v>
      </c>
      <c r="U2550" s="17">
        <v>13910900000000</v>
      </c>
      <c r="V2550" s="17">
        <v>13004300000000</v>
      </c>
      <c r="W2550" s="17">
        <v>11924100000000</v>
      </c>
      <c r="X2550" s="17">
        <v>10573100000000</v>
      </c>
      <c r="Y2550" s="17">
        <v>9724580000000</v>
      </c>
      <c r="Z2550" s="17">
        <v>8658500000000</v>
      </c>
      <c r="AA2550" s="17">
        <v>7589640000000</v>
      </c>
      <c r="AB2550" s="17">
        <v>6492470000000</v>
      </c>
      <c r="AC2550" s="17">
        <v>5404770000000</v>
      </c>
      <c r="AD2550" s="17">
        <v>4373980000000</v>
      </c>
    </row>
    <row r="2551" spans="1:30" x14ac:dyDescent="0.25">
      <c r="A2551" t="s">
        <v>422</v>
      </c>
      <c r="B2551" t="s">
        <v>6617</v>
      </c>
      <c r="C2551" t="s">
        <v>610</v>
      </c>
      <c r="D2551" t="str">
        <f>A2551&amp;VLOOKUP("key_separator", Keys!$B:$C, 2, FALSE)&amp;B2551&amp;VLOOKUP("key_separator", Keys!$B:$C, 2, FALSE)&amp;C2551</f>
        <v>TX|petroleum diesel|exports</v>
      </c>
      <c r="E2551" s="17">
        <v>2454760000000000</v>
      </c>
      <c r="F2551" s="17">
        <v>2352470000000000</v>
      </c>
      <c r="G2551" s="17">
        <v>2369340000000000</v>
      </c>
      <c r="H2551" s="17">
        <v>2393350000000000</v>
      </c>
      <c r="I2551" s="17">
        <v>2418260000000000</v>
      </c>
      <c r="J2551" s="17">
        <v>2428350000000000</v>
      </c>
      <c r="K2551" s="17">
        <v>2414210000000000</v>
      </c>
      <c r="L2551" s="17">
        <v>2435350000000000</v>
      </c>
      <c r="M2551" s="17">
        <v>2417510000000000</v>
      </c>
      <c r="N2551" s="17">
        <v>2393620000000000</v>
      </c>
      <c r="O2551" s="17">
        <v>2395270000000000</v>
      </c>
      <c r="P2551" s="17">
        <v>2378580000000000</v>
      </c>
      <c r="Q2551" s="17">
        <v>2377290000000000</v>
      </c>
      <c r="R2551" s="17">
        <v>2395930000000000</v>
      </c>
      <c r="S2551" s="17">
        <v>2371800000000000</v>
      </c>
      <c r="T2551" s="17">
        <v>2400710000000000</v>
      </c>
      <c r="U2551" s="17">
        <v>2410280000000000</v>
      </c>
      <c r="V2551" s="17">
        <v>2423750000000000</v>
      </c>
      <c r="W2551" s="17">
        <v>2426470000000000</v>
      </c>
      <c r="X2551" s="17">
        <v>2423560000000000</v>
      </c>
      <c r="Y2551" s="17">
        <v>2415890000000000</v>
      </c>
      <c r="Z2551" s="17">
        <v>2385680000000000</v>
      </c>
      <c r="AA2551" s="17">
        <v>2397120000000000</v>
      </c>
      <c r="AB2551" s="17">
        <v>2387500000000000</v>
      </c>
      <c r="AC2551" s="17">
        <v>2397360000000000</v>
      </c>
      <c r="AD2551" s="17">
        <v>2377620000000000</v>
      </c>
    </row>
    <row r="2552" spans="1:30" x14ac:dyDescent="0.25">
      <c r="A2552" t="s">
        <v>422</v>
      </c>
      <c r="B2552" t="s">
        <v>542</v>
      </c>
      <c r="C2552" t="s">
        <v>605</v>
      </c>
      <c r="D2552" t="str">
        <f>A2552&amp;VLOOKUP("key_separator", Keys!$B:$C, 2, FALSE)&amp;B2552&amp;VLOOKUP("key_separator", Keys!$B:$C, 2, FALSE)&amp;C2552</f>
        <v>TX|biofuel gasoline|production</v>
      </c>
      <c r="E2552" s="17">
        <v>30991300000000</v>
      </c>
      <c r="F2552" s="17">
        <v>31078500000000</v>
      </c>
      <c r="G2552" s="17">
        <v>30864300000000</v>
      </c>
      <c r="H2552" s="17">
        <v>30997900000000</v>
      </c>
      <c r="I2552" s="17">
        <v>30887900000000</v>
      </c>
      <c r="J2552" s="17">
        <v>30947600000000</v>
      </c>
      <c r="K2552" s="17">
        <v>30837700000000</v>
      </c>
      <c r="L2552" s="17">
        <v>30792500000000</v>
      </c>
      <c r="M2552" s="17">
        <v>30727700000000</v>
      </c>
      <c r="N2552" s="17">
        <v>30792100000000</v>
      </c>
      <c r="O2552" s="17">
        <v>30837400000000</v>
      </c>
      <c r="P2552" s="17">
        <v>31025100000000</v>
      </c>
      <c r="Q2552" s="17">
        <v>31000100000000</v>
      </c>
      <c r="R2552" s="17">
        <v>31018300000000</v>
      </c>
      <c r="S2552" s="17">
        <v>31044200000000</v>
      </c>
      <c r="T2552" s="17">
        <v>31122600000000</v>
      </c>
      <c r="U2552" s="17">
        <v>31205800000000</v>
      </c>
      <c r="V2552" s="17">
        <v>31506200000000</v>
      </c>
      <c r="W2552" s="17">
        <v>31628200000000</v>
      </c>
      <c r="X2552" s="17">
        <v>31727700000000</v>
      </c>
      <c r="Y2552" s="17">
        <v>31755500000000</v>
      </c>
      <c r="Z2552" s="17">
        <v>31754600000000</v>
      </c>
      <c r="AA2552" s="17">
        <v>31992300000000</v>
      </c>
      <c r="AB2552" s="17">
        <v>32182800000000</v>
      </c>
      <c r="AC2552" s="17">
        <v>32265500000000</v>
      </c>
      <c r="AD2552" s="17">
        <v>32406400000000</v>
      </c>
    </row>
    <row r="2553" spans="1:30" x14ac:dyDescent="0.25">
      <c r="A2553" t="s">
        <v>422</v>
      </c>
      <c r="B2553" t="s">
        <v>542</v>
      </c>
      <c r="C2553" t="s">
        <v>608</v>
      </c>
      <c r="D2553" t="str">
        <f>A2553&amp;VLOOKUP("key_separator", Keys!$B:$C, 2, FALSE)&amp;B2553&amp;VLOOKUP("key_separator", Keys!$B:$C, 2, FALSE)&amp;C2553</f>
        <v>TX|biofuel gasoline|imports</v>
      </c>
      <c r="E2553" s="17">
        <v>84702400000000</v>
      </c>
      <c r="F2553" s="17">
        <v>83092700000000</v>
      </c>
      <c r="G2553" s="17">
        <v>81890000000000</v>
      </c>
      <c r="H2553" s="17">
        <v>79959000000000</v>
      </c>
      <c r="I2553" s="17">
        <v>78254500000000</v>
      </c>
      <c r="J2553" s="17">
        <v>76309500000000</v>
      </c>
      <c r="K2553" s="17">
        <v>75241800000000</v>
      </c>
      <c r="L2553" s="17">
        <v>74062100000000</v>
      </c>
      <c r="M2553" s="17">
        <v>72641800000000</v>
      </c>
      <c r="N2553" s="17">
        <v>71024800000000</v>
      </c>
      <c r="O2553" s="17">
        <v>69189500000000</v>
      </c>
      <c r="P2553" s="17">
        <v>67152500000000</v>
      </c>
      <c r="Q2553" s="17">
        <v>65273300000000</v>
      </c>
      <c r="R2553" s="17">
        <v>63248300000000</v>
      </c>
      <c r="S2553" s="17">
        <v>61048900000000</v>
      </c>
      <c r="T2553" s="17">
        <v>58671000000000</v>
      </c>
      <c r="U2553" s="17">
        <v>56200100000000</v>
      </c>
      <c r="V2553" s="17">
        <v>54056700000000</v>
      </c>
      <c r="W2553" s="17">
        <v>52002400000000</v>
      </c>
      <c r="X2553" s="17">
        <v>49988300000000</v>
      </c>
      <c r="Y2553" s="17">
        <v>48067600000000</v>
      </c>
      <c r="Z2553" s="17">
        <v>46213000000000</v>
      </c>
      <c r="AA2553" s="17">
        <v>44114300000000</v>
      </c>
      <c r="AB2553" s="17">
        <v>42146300000000</v>
      </c>
      <c r="AC2553" s="17">
        <v>40363400000000</v>
      </c>
      <c r="AD2553" s="17">
        <v>38664400000000</v>
      </c>
    </row>
    <row r="2554" spans="1:30" x14ac:dyDescent="0.25">
      <c r="A2554" t="s">
        <v>422</v>
      </c>
      <c r="B2554" t="s">
        <v>542</v>
      </c>
      <c r="C2554" t="s">
        <v>610</v>
      </c>
      <c r="D2554" t="str">
        <f>A2554&amp;VLOOKUP("key_separator", Keys!$B:$C, 2, FALSE)&amp;B2554&amp;VLOOKUP("key_separator", Keys!$B:$C, 2, FALSE)&amp;C2554</f>
        <v>TX|biofuel gasoline|exports</v>
      </c>
      <c r="E2554" s="17">
        <v>0</v>
      </c>
      <c r="F2554" s="17">
        <v>0</v>
      </c>
      <c r="G2554" s="17">
        <v>0</v>
      </c>
      <c r="H2554" s="17">
        <v>0</v>
      </c>
      <c r="I2554" s="17">
        <v>0</v>
      </c>
      <c r="J2554" s="17">
        <v>0</v>
      </c>
      <c r="K2554" s="17">
        <v>0</v>
      </c>
      <c r="L2554" s="17">
        <v>0</v>
      </c>
      <c r="M2554" s="17">
        <v>0</v>
      </c>
      <c r="N2554" s="17">
        <v>0</v>
      </c>
      <c r="O2554" s="17">
        <v>0</v>
      </c>
      <c r="P2554" s="17">
        <v>0</v>
      </c>
      <c r="Q2554" s="17">
        <v>0</v>
      </c>
      <c r="R2554" s="17">
        <v>0</v>
      </c>
      <c r="S2554" s="17">
        <v>0</v>
      </c>
      <c r="T2554" s="17">
        <v>0</v>
      </c>
      <c r="U2554" s="17">
        <v>0</v>
      </c>
      <c r="V2554" s="17">
        <v>0</v>
      </c>
      <c r="W2554" s="17">
        <v>0</v>
      </c>
      <c r="X2554" s="17">
        <v>0</v>
      </c>
      <c r="Y2554" s="17">
        <v>0</v>
      </c>
      <c r="Z2554" s="17">
        <v>0</v>
      </c>
      <c r="AA2554" s="17">
        <v>0</v>
      </c>
      <c r="AB2554" s="17">
        <v>0</v>
      </c>
      <c r="AC2554" s="17">
        <v>0</v>
      </c>
      <c r="AD2554" s="17">
        <v>0</v>
      </c>
    </row>
    <row r="2555" spans="1:30" x14ac:dyDescent="0.25">
      <c r="A2555" t="s">
        <v>422</v>
      </c>
      <c r="B2555" t="s">
        <v>545</v>
      </c>
      <c r="C2555" t="s">
        <v>605</v>
      </c>
      <c r="D2555" t="str">
        <f>A2555&amp;VLOOKUP("key_separator", Keys!$B:$C, 2, FALSE)&amp;B2555&amp;VLOOKUP("key_separator", Keys!$B:$C, 2, FALSE)&amp;C2555</f>
        <v>TX|biofuel diesel|production</v>
      </c>
      <c r="E2555" s="17">
        <v>52215700000000</v>
      </c>
      <c r="F2555" s="17">
        <v>62025100000000</v>
      </c>
      <c r="G2555" s="17">
        <v>59637200000000</v>
      </c>
      <c r="H2555" s="17">
        <v>61372800000000</v>
      </c>
      <c r="I2555" s="17">
        <v>62196800000000</v>
      </c>
      <c r="J2555" s="17">
        <v>51621200000000</v>
      </c>
      <c r="K2555" s="17">
        <v>54029400000000</v>
      </c>
      <c r="L2555" s="17">
        <v>55082700000000</v>
      </c>
      <c r="M2555" s="17">
        <v>57580300000000</v>
      </c>
      <c r="N2555" s="17">
        <v>58568300000000</v>
      </c>
      <c r="O2555" s="17">
        <v>59397900000000</v>
      </c>
      <c r="P2555" s="17">
        <v>55800600000000</v>
      </c>
      <c r="Q2555" s="17">
        <v>58405100000000</v>
      </c>
      <c r="R2555" s="17">
        <v>57846000000000</v>
      </c>
      <c r="S2555" s="17">
        <v>56970100000000</v>
      </c>
      <c r="T2555" s="17">
        <v>56078400000000</v>
      </c>
      <c r="U2555" s="17">
        <v>55093500000000</v>
      </c>
      <c r="V2555" s="17">
        <v>54116300000000</v>
      </c>
      <c r="W2555" s="17">
        <v>53095500000000</v>
      </c>
      <c r="X2555" s="17">
        <v>52030300000000</v>
      </c>
      <c r="Y2555" s="17">
        <v>50919800000000</v>
      </c>
      <c r="Z2555" s="17">
        <v>49763100000000</v>
      </c>
      <c r="AA2555" s="17">
        <v>48731800000000</v>
      </c>
      <c r="AB2555" s="17">
        <v>47480000000000</v>
      </c>
      <c r="AC2555" s="17">
        <v>46179100000000</v>
      </c>
      <c r="AD2555" s="17">
        <v>44828300000000</v>
      </c>
    </row>
    <row r="2556" spans="1:30" x14ac:dyDescent="0.25">
      <c r="A2556" t="s">
        <v>422</v>
      </c>
      <c r="B2556" t="s">
        <v>545</v>
      </c>
      <c r="C2556" t="s">
        <v>608</v>
      </c>
      <c r="D2556" t="str">
        <f>A2556&amp;VLOOKUP("key_separator", Keys!$B:$C, 2, FALSE)&amp;B2556&amp;VLOOKUP("key_separator", Keys!$B:$C, 2, FALSE)&amp;C2556</f>
        <v>TX|biofuel diesel|imports</v>
      </c>
      <c r="E2556" s="17">
        <v>460495000000</v>
      </c>
      <c r="F2556" s="17">
        <v>458112000000</v>
      </c>
      <c r="G2556" s="17">
        <v>513315000000</v>
      </c>
      <c r="H2556" s="17">
        <v>516020000000</v>
      </c>
      <c r="I2556" s="17">
        <v>535296000000</v>
      </c>
      <c r="J2556" s="17">
        <v>575752000000</v>
      </c>
      <c r="K2556" s="17">
        <v>609413000000</v>
      </c>
      <c r="L2556" s="17">
        <v>631868000000</v>
      </c>
      <c r="M2556" s="17">
        <v>649257000000</v>
      </c>
      <c r="N2556" s="17">
        <v>665606000000</v>
      </c>
      <c r="O2556" s="17">
        <v>678102000000</v>
      </c>
      <c r="P2556" s="17">
        <v>686185000000</v>
      </c>
      <c r="Q2556" s="17">
        <v>689383000000</v>
      </c>
      <c r="R2556" s="17">
        <v>687520000000</v>
      </c>
      <c r="S2556" s="17">
        <v>680365000000</v>
      </c>
      <c r="T2556" s="17">
        <v>673426000000</v>
      </c>
      <c r="U2556" s="17">
        <v>662675000000</v>
      </c>
      <c r="V2556" s="17">
        <v>646019000000</v>
      </c>
      <c r="W2556" s="17">
        <v>625062000000</v>
      </c>
      <c r="X2556" s="17">
        <v>598051000000</v>
      </c>
      <c r="Y2556" s="17">
        <v>583632000000</v>
      </c>
      <c r="Z2556" s="17">
        <v>564466000000</v>
      </c>
      <c r="AA2556" s="17">
        <v>545545000000</v>
      </c>
      <c r="AB2556" s="17">
        <v>525857000000</v>
      </c>
      <c r="AC2556" s="17">
        <v>505287000000</v>
      </c>
      <c r="AD2556" s="17">
        <v>486014000000</v>
      </c>
    </row>
    <row r="2557" spans="1:30" x14ac:dyDescent="0.25">
      <c r="A2557" t="s">
        <v>422</v>
      </c>
      <c r="B2557" t="s">
        <v>545</v>
      </c>
      <c r="C2557" t="s">
        <v>610</v>
      </c>
      <c r="D2557" t="str">
        <f>A2557&amp;VLOOKUP("key_separator", Keys!$B:$C, 2, FALSE)&amp;B2557&amp;VLOOKUP("key_separator", Keys!$B:$C, 2, FALSE)&amp;C2557</f>
        <v>TX|biofuel diesel|exports</v>
      </c>
      <c r="E2557" s="17">
        <v>31585700000000</v>
      </c>
      <c r="F2557" s="17">
        <v>41199100000000</v>
      </c>
      <c r="G2557" s="17">
        <v>38629200000000</v>
      </c>
      <c r="H2557" s="17">
        <v>40179800000000</v>
      </c>
      <c r="I2557" s="17">
        <v>40903800000000</v>
      </c>
      <c r="J2557" s="17">
        <v>30226200000000</v>
      </c>
      <c r="K2557" s="17">
        <v>32462300000000</v>
      </c>
      <c r="L2557" s="17">
        <v>33369400000000</v>
      </c>
      <c r="M2557" s="17">
        <v>35785700000000</v>
      </c>
      <c r="N2557" s="17">
        <v>36689900000000</v>
      </c>
      <c r="O2557" s="17">
        <v>37457300000000</v>
      </c>
      <c r="P2557" s="17">
        <v>33827700000000</v>
      </c>
      <c r="Q2557" s="17">
        <v>36439600000000</v>
      </c>
      <c r="R2557" s="17">
        <v>35917600000000</v>
      </c>
      <c r="S2557" s="17">
        <v>35100300000000</v>
      </c>
      <c r="T2557" s="17">
        <v>34257300000000</v>
      </c>
      <c r="U2557" s="17">
        <v>33317600000000</v>
      </c>
      <c r="V2557" s="17">
        <v>32459500000000</v>
      </c>
      <c r="W2557" s="17">
        <v>31576500000000</v>
      </c>
      <c r="X2557" s="17">
        <v>30638000000000</v>
      </c>
      <c r="Y2557" s="17">
        <v>29587100000000</v>
      </c>
      <c r="Z2557" s="17">
        <v>28469800000000</v>
      </c>
      <c r="AA2557" s="17">
        <v>27460700000000</v>
      </c>
      <c r="AB2557" s="17">
        <v>26252900000000</v>
      </c>
      <c r="AC2557" s="17">
        <v>24985400000000</v>
      </c>
      <c r="AD2557" s="17">
        <v>23662300000000</v>
      </c>
    </row>
    <row r="2558" spans="1:30" x14ac:dyDescent="0.25">
      <c r="A2558" t="s">
        <v>422</v>
      </c>
      <c r="B2558" t="s">
        <v>6618</v>
      </c>
      <c r="C2558" t="s">
        <v>605</v>
      </c>
      <c r="D2558" t="str">
        <f>A2558&amp;VLOOKUP("key_separator", Keys!$B:$C, 2, FALSE)&amp;B2558&amp;VLOOKUP("key_separator", Keys!$B:$C, 2, FALSE)&amp;C2558</f>
        <v>TX|jet fuel or kerosene|production</v>
      </c>
      <c r="E2558" s="17">
        <v>1296320000000000</v>
      </c>
      <c r="F2558" s="17">
        <v>1264900000000000</v>
      </c>
      <c r="G2558" s="17">
        <v>1273210000000000</v>
      </c>
      <c r="H2558" s="17">
        <v>1283960000000000</v>
      </c>
      <c r="I2558" s="17">
        <v>1294740000000000</v>
      </c>
      <c r="J2558" s="17">
        <v>1302140000000000</v>
      </c>
      <c r="K2558" s="17">
        <v>1300460000000000</v>
      </c>
      <c r="L2558" s="17">
        <v>1311990000000000</v>
      </c>
      <c r="M2558" s="17">
        <v>1308150000000000</v>
      </c>
      <c r="N2558" s="17">
        <v>1302270000000000</v>
      </c>
      <c r="O2558" s="17">
        <v>1305030000000000</v>
      </c>
      <c r="P2558" s="17">
        <v>1300830000000000</v>
      </c>
      <c r="Q2558" s="17">
        <v>1301620000000000</v>
      </c>
      <c r="R2558" s="17">
        <v>1308920000000000</v>
      </c>
      <c r="S2558" s="17">
        <v>1300780000000000</v>
      </c>
      <c r="T2558" s="17">
        <v>1311770000000000</v>
      </c>
      <c r="U2558" s="17">
        <v>1315880000000000</v>
      </c>
      <c r="V2558" s="17">
        <v>1320160000000000</v>
      </c>
      <c r="W2558" s="17">
        <v>1320350000000000</v>
      </c>
      <c r="X2558" s="17">
        <v>1318680000000000</v>
      </c>
      <c r="Y2558" s="17">
        <v>1316370000000000</v>
      </c>
      <c r="Z2558" s="17">
        <v>1306470000000000</v>
      </c>
      <c r="AA2558" s="17">
        <v>1311770000000000</v>
      </c>
      <c r="AB2558" s="17">
        <v>1309040000000000</v>
      </c>
      <c r="AC2558" s="17">
        <v>1313160000000000</v>
      </c>
      <c r="AD2558" s="17">
        <v>1306840000000000</v>
      </c>
    </row>
    <row r="2559" spans="1:30" x14ac:dyDescent="0.25">
      <c r="A2559" t="s">
        <v>422</v>
      </c>
      <c r="B2559" t="s">
        <v>6618</v>
      </c>
      <c r="C2559" t="s">
        <v>608</v>
      </c>
      <c r="D2559" t="str">
        <f>A2559&amp;VLOOKUP("key_separator", Keys!$B:$C, 2, FALSE)&amp;B2559&amp;VLOOKUP("key_separator", Keys!$B:$C, 2, FALSE)&amp;C2559</f>
        <v>TX|jet fuel or kerosene|imports</v>
      </c>
      <c r="E2559" s="17">
        <v>0</v>
      </c>
      <c r="F2559" s="17">
        <v>0</v>
      </c>
      <c r="G2559" s="17">
        <v>0</v>
      </c>
      <c r="H2559" s="17">
        <v>0</v>
      </c>
      <c r="I2559" s="17">
        <v>0</v>
      </c>
      <c r="J2559" s="17">
        <v>0</v>
      </c>
      <c r="K2559" s="17">
        <v>0</v>
      </c>
      <c r="L2559" s="17">
        <v>0</v>
      </c>
      <c r="M2559" s="17">
        <v>0</v>
      </c>
      <c r="N2559" s="17">
        <v>0</v>
      </c>
      <c r="O2559" s="17">
        <v>0</v>
      </c>
      <c r="P2559" s="17">
        <v>0</v>
      </c>
      <c r="Q2559" s="17">
        <v>0</v>
      </c>
      <c r="R2559" s="17">
        <v>0</v>
      </c>
      <c r="S2559" s="17">
        <v>0</v>
      </c>
      <c r="T2559" s="17">
        <v>0</v>
      </c>
      <c r="U2559" s="17">
        <v>0</v>
      </c>
      <c r="V2559" s="17">
        <v>0</v>
      </c>
      <c r="W2559" s="17">
        <v>0</v>
      </c>
      <c r="X2559" s="17">
        <v>0</v>
      </c>
      <c r="Y2559" s="17">
        <v>0</v>
      </c>
      <c r="Z2559" s="17">
        <v>0</v>
      </c>
      <c r="AA2559" s="17">
        <v>0</v>
      </c>
      <c r="AB2559" s="17">
        <v>0</v>
      </c>
      <c r="AC2559" s="17">
        <v>0</v>
      </c>
      <c r="AD2559" s="17">
        <v>0</v>
      </c>
    </row>
    <row r="2560" spans="1:30" x14ac:dyDescent="0.25">
      <c r="A2560" t="s">
        <v>422</v>
      </c>
      <c r="B2560" t="s">
        <v>6618</v>
      </c>
      <c r="C2560" t="s">
        <v>610</v>
      </c>
      <c r="D2560" t="str">
        <f>A2560&amp;VLOOKUP("key_separator", Keys!$B:$C, 2, FALSE)&amp;B2560&amp;VLOOKUP("key_separator", Keys!$B:$C, 2, FALSE)&amp;C2560</f>
        <v>TX|jet fuel or kerosene|exports</v>
      </c>
      <c r="E2560" s="17">
        <v>982928000000000</v>
      </c>
      <c r="F2560" s="17">
        <v>945015000000000</v>
      </c>
      <c r="G2560" s="17">
        <v>950632000000000</v>
      </c>
      <c r="H2560" s="17">
        <v>961914000000000</v>
      </c>
      <c r="I2560" s="17">
        <v>971768000000000</v>
      </c>
      <c r="J2560" s="17">
        <v>976940000000000</v>
      </c>
      <c r="K2560" s="17">
        <v>970995000000000</v>
      </c>
      <c r="L2560" s="17">
        <v>976878000000000</v>
      </c>
      <c r="M2560" s="17">
        <v>966860000000000</v>
      </c>
      <c r="N2560" s="17">
        <v>954244000000000</v>
      </c>
      <c r="O2560" s="17">
        <v>949428000000000</v>
      </c>
      <c r="P2560" s="17">
        <v>939648000000000</v>
      </c>
      <c r="Q2560" s="17">
        <v>934824000000000</v>
      </c>
      <c r="R2560" s="17">
        <v>936572000000000</v>
      </c>
      <c r="S2560" s="17">
        <v>923190000000000</v>
      </c>
      <c r="T2560" s="17">
        <v>928690000000000</v>
      </c>
      <c r="U2560" s="17">
        <v>927421000000000</v>
      </c>
      <c r="V2560" s="17">
        <v>925946000000000</v>
      </c>
      <c r="W2560" s="17">
        <v>919995000000000</v>
      </c>
      <c r="X2560" s="17">
        <v>912078000000000</v>
      </c>
      <c r="Y2560" s="17">
        <v>903519000000000</v>
      </c>
      <c r="Z2560" s="17">
        <v>887616000000000</v>
      </c>
      <c r="AA2560" s="17">
        <v>887762000000000</v>
      </c>
      <c r="AB2560" s="17">
        <v>879970000000000</v>
      </c>
      <c r="AC2560" s="17">
        <v>878477000000000</v>
      </c>
      <c r="AD2560" s="17">
        <v>866500000000000</v>
      </c>
    </row>
    <row r="2561" spans="1:30" x14ac:dyDescent="0.25">
      <c r="A2561" t="s">
        <v>422</v>
      </c>
      <c r="B2561" t="s">
        <v>6633</v>
      </c>
      <c r="C2561" t="s">
        <v>605</v>
      </c>
      <c r="D2561" t="str">
        <f>A2561&amp;VLOOKUP("key_separator", Keys!$B:$C, 2, FALSE)&amp;B2561&amp;VLOOKUP("key_separator", Keys!$B:$C, 2, FALSE)&amp;C2561</f>
        <v>TX|heat|production</v>
      </c>
      <c r="E2561" s="17">
        <v>0</v>
      </c>
      <c r="F2561" s="17">
        <v>0</v>
      </c>
      <c r="G2561" s="17">
        <v>0</v>
      </c>
      <c r="H2561" s="17">
        <v>0</v>
      </c>
      <c r="I2561" s="17">
        <v>0</v>
      </c>
      <c r="J2561" s="17">
        <v>0</v>
      </c>
      <c r="K2561" s="17">
        <v>0</v>
      </c>
      <c r="L2561" s="17">
        <v>0</v>
      </c>
      <c r="M2561" s="17">
        <v>0</v>
      </c>
      <c r="N2561" s="17">
        <v>0</v>
      </c>
      <c r="O2561" s="17">
        <v>0</v>
      </c>
      <c r="P2561" s="17">
        <v>0</v>
      </c>
      <c r="Q2561" s="17">
        <v>0</v>
      </c>
      <c r="R2561" s="17">
        <v>0</v>
      </c>
      <c r="S2561" s="17">
        <v>0</v>
      </c>
      <c r="T2561" s="17">
        <v>0</v>
      </c>
      <c r="U2561" s="17">
        <v>0</v>
      </c>
      <c r="V2561" s="17">
        <v>0</v>
      </c>
      <c r="W2561" s="17">
        <v>0</v>
      </c>
      <c r="X2561" s="17">
        <v>0</v>
      </c>
      <c r="Y2561" s="17">
        <v>0</v>
      </c>
      <c r="Z2561" s="17">
        <v>0</v>
      </c>
      <c r="AA2561" s="17">
        <v>0</v>
      </c>
      <c r="AB2561" s="17">
        <v>0</v>
      </c>
      <c r="AC2561" s="17">
        <v>0</v>
      </c>
      <c r="AD2561" s="17">
        <v>0</v>
      </c>
    </row>
    <row r="2562" spans="1:30" x14ac:dyDescent="0.25">
      <c r="A2562" t="s">
        <v>422</v>
      </c>
      <c r="B2562" t="s">
        <v>6633</v>
      </c>
      <c r="C2562" t="s">
        <v>608</v>
      </c>
      <c r="D2562" t="str">
        <f>A2562&amp;VLOOKUP("key_separator", Keys!$B:$C, 2, FALSE)&amp;B2562&amp;VLOOKUP("key_separator", Keys!$B:$C, 2, FALSE)&amp;C2562</f>
        <v>TX|heat|imports</v>
      </c>
      <c r="E2562" s="17">
        <v>0</v>
      </c>
      <c r="F2562" s="17">
        <v>0</v>
      </c>
      <c r="G2562" s="17">
        <v>0</v>
      </c>
      <c r="H2562" s="17">
        <v>0</v>
      </c>
      <c r="I2562" s="17">
        <v>0</v>
      </c>
      <c r="J2562" s="17">
        <v>0</v>
      </c>
      <c r="K2562" s="17">
        <v>0</v>
      </c>
      <c r="L2562" s="17">
        <v>0</v>
      </c>
      <c r="M2562" s="17">
        <v>0</v>
      </c>
      <c r="N2562" s="17">
        <v>0</v>
      </c>
      <c r="O2562" s="17">
        <v>0</v>
      </c>
      <c r="P2562" s="17">
        <v>0</v>
      </c>
      <c r="Q2562" s="17">
        <v>0</v>
      </c>
      <c r="R2562" s="17">
        <v>0</v>
      </c>
      <c r="S2562" s="17">
        <v>0</v>
      </c>
      <c r="T2562" s="17">
        <v>0</v>
      </c>
      <c r="U2562" s="17">
        <v>0</v>
      </c>
      <c r="V2562" s="17">
        <v>0</v>
      </c>
      <c r="W2562" s="17">
        <v>0</v>
      </c>
      <c r="X2562" s="17">
        <v>0</v>
      </c>
      <c r="Y2562" s="17">
        <v>0</v>
      </c>
      <c r="Z2562" s="17">
        <v>0</v>
      </c>
      <c r="AA2562" s="17">
        <v>0</v>
      </c>
      <c r="AB2562" s="17">
        <v>0</v>
      </c>
      <c r="AC2562" s="17">
        <v>0</v>
      </c>
      <c r="AD2562" s="17">
        <v>0</v>
      </c>
    </row>
    <row r="2563" spans="1:30" x14ac:dyDescent="0.25">
      <c r="A2563" t="s">
        <v>422</v>
      </c>
      <c r="B2563" t="s">
        <v>6633</v>
      </c>
      <c r="C2563" t="s">
        <v>610</v>
      </c>
      <c r="D2563" t="str">
        <f>A2563&amp;VLOOKUP("key_separator", Keys!$B:$C, 2, FALSE)&amp;B2563&amp;VLOOKUP("key_separator", Keys!$B:$C, 2, FALSE)&amp;C2563</f>
        <v>TX|heat|exports</v>
      </c>
      <c r="E2563" s="17">
        <v>0</v>
      </c>
      <c r="F2563" s="17">
        <v>0</v>
      </c>
      <c r="G2563" s="17">
        <v>0</v>
      </c>
      <c r="H2563" s="17">
        <v>0</v>
      </c>
      <c r="I2563" s="17">
        <v>0</v>
      </c>
      <c r="J2563" s="17">
        <v>0</v>
      </c>
      <c r="K2563" s="17">
        <v>0</v>
      </c>
      <c r="L2563" s="17">
        <v>0</v>
      </c>
      <c r="M2563" s="17">
        <v>0</v>
      </c>
      <c r="N2563" s="17">
        <v>0</v>
      </c>
      <c r="O2563" s="17">
        <v>0</v>
      </c>
      <c r="P2563" s="17">
        <v>0</v>
      </c>
      <c r="Q2563" s="17">
        <v>0</v>
      </c>
      <c r="R2563" s="17">
        <v>0</v>
      </c>
      <c r="S2563" s="17">
        <v>0</v>
      </c>
      <c r="T2563" s="17">
        <v>0</v>
      </c>
      <c r="U2563" s="17">
        <v>0</v>
      </c>
      <c r="V2563" s="17">
        <v>0</v>
      </c>
      <c r="W2563" s="17">
        <v>0</v>
      </c>
      <c r="X2563" s="17">
        <v>0</v>
      </c>
      <c r="Y2563" s="17">
        <v>0</v>
      </c>
      <c r="Z2563" s="17">
        <v>0</v>
      </c>
      <c r="AA2563" s="17">
        <v>0</v>
      </c>
      <c r="AB2563" s="17">
        <v>0</v>
      </c>
      <c r="AC2563" s="17">
        <v>0</v>
      </c>
      <c r="AD2563" s="17">
        <v>0</v>
      </c>
    </row>
    <row r="2564" spans="1:30" x14ac:dyDescent="0.25">
      <c r="A2564" t="s">
        <v>422</v>
      </c>
      <c r="B2564" t="s">
        <v>6634</v>
      </c>
      <c r="C2564" t="s">
        <v>605</v>
      </c>
      <c r="D2564" t="str">
        <f>A2564&amp;VLOOKUP("key_separator", Keys!$B:$C, 2, FALSE)&amp;B2564&amp;VLOOKUP("key_separator", Keys!$B:$C, 2, FALSE)&amp;C2564</f>
        <v>TX|geothermal|production</v>
      </c>
      <c r="E2564" s="17">
        <v>0</v>
      </c>
      <c r="F2564" s="17">
        <v>0</v>
      </c>
      <c r="G2564" s="17">
        <v>0</v>
      </c>
      <c r="H2564" s="17">
        <v>0</v>
      </c>
      <c r="I2564" s="17">
        <v>0</v>
      </c>
      <c r="J2564" s="17">
        <v>0</v>
      </c>
      <c r="K2564" s="17">
        <v>0</v>
      </c>
      <c r="L2564" s="17">
        <v>0</v>
      </c>
      <c r="M2564" s="17">
        <v>0</v>
      </c>
      <c r="N2564" s="17">
        <v>0</v>
      </c>
      <c r="O2564" s="17">
        <v>0</v>
      </c>
      <c r="P2564" s="17">
        <v>0</v>
      </c>
      <c r="Q2564" s="17">
        <v>0</v>
      </c>
      <c r="R2564" s="17">
        <v>0</v>
      </c>
      <c r="S2564" s="17">
        <v>0</v>
      </c>
      <c r="T2564" s="17">
        <v>0</v>
      </c>
      <c r="U2564" s="17">
        <v>0</v>
      </c>
      <c r="V2564" s="17">
        <v>0</v>
      </c>
      <c r="W2564" s="17">
        <v>0</v>
      </c>
      <c r="X2564" s="17">
        <v>0</v>
      </c>
      <c r="Y2564" s="17">
        <v>0</v>
      </c>
      <c r="Z2564" s="17">
        <v>0</v>
      </c>
      <c r="AA2564" s="17">
        <v>0</v>
      </c>
      <c r="AB2564" s="17">
        <v>0</v>
      </c>
      <c r="AC2564" s="17">
        <v>0</v>
      </c>
      <c r="AD2564" s="17">
        <v>0</v>
      </c>
    </row>
    <row r="2565" spans="1:30" x14ac:dyDescent="0.25">
      <c r="A2565" t="s">
        <v>422</v>
      </c>
      <c r="B2565" t="s">
        <v>6634</v>
      </c>
      <c r="C2565" t="s">
        <v>608</v>
      </c>
      <c r="D2565" t="str">
        <f>A2565&amp;VLOOKUP("key_separator", Keys!$B:$C, 2, FALSE)&amp;B2565&amp;VLOOKUP("key_separator", Keys!$B:$C, 2, FALSE)&amp;C2565</f>
        <v>TX|geothermal|imports</v>
      </c>
      <c r="E2565" s="17">
        <v>0</v>
      </c>
      <c r="F2565" s="17">
        <v>0</v>
      </c>
      <c r="G2565" s="17">
        <v>0</v>
      </c>
      <c r="H2565" s="17">
        <v>0</v>
      </c>
      <c r="I2565" s="17">
        <v>0</v>
      </c>
      <c r="J2565" s="17">
        <v>0</v>
      </c>
      <c r="K2565" s="17">
        <v>0</v>
      </c>
      <c r="L2565" s="17">
        <v>0</v>
      </c>
      <c r="M2565" s="17">
        <v>0</v>
      </c>
      <c r="N2565" s="17">
        <v>0</v>
      </c>
      <c r="O2565" s="17">
        <v>0</v>
      </c>
      <c r="P2565" s="17">
        <v>0</v>
      </c>
      <c r="Q2565" s="17">
        <v>0</v>
      </c>
      <c r="R2565" s="17">
        <v>0</v>
      </c>
      <c r="S2565" s="17">
        <v>0</v>
      </c>
      <c r="T2565" s="17">
        <v>0</v>
      </c>
      <c r="U2565" s="17">
        <v>0</v>
      </c>
      <c r="V2565" s="17">
        <v>0</v>
      </c>
      <c r="W2565" s="17">
        <v>0</v>
      </c>
      <c r="X2565" s="17">
        <v>0</v>
      </c>
      <c r="Y2565" s="17">
        <v>0</v>
      </c>
      <c r="Z2565" s="17">
        <v>0</v>
      </c>
      <c r="AA2565" s="17">
        <v>0</v>
      </c>
      <c r="AB2565" s="17">
        <v>0</v>
      </c>
      <c r="AC2565" s="17">
        <v>0</v>
      </c>
      <c r="AD2565" s="17">
        <v>0</v>
      </c>
    </row>
    <row r="2566" spans="1:30" x14ac:dyDescent="0.25">
      <c r="A2566" t="s">
        <v>422</v>
      </c>
      <c r="B2566" t="s">
        <v>6634</v>
      </c>
      <c r="C2566" t="s">
        <v>610</v>
      </c>
      <c r="D2566" t="str">
        <f>A2566&amp;VLOOKUP("key_separator", Keys!$B:$C, 2, FALSE)&amp;B2566&amp;VLOOKUP("key_separator", Keys!$B:$C, 2, FALSE)&amp;C2566</f>
        <v>TX|geothermal|exports</v>
      </c>
      <c r="E2566" s="17">
        <v>0</v>
      </c>
      <c r="F2566" s="17">
        <v>0</v>
      </c>
      <c r="G2566" s="17">
        <v>0</v>
      </c>
      <c r="H2566" s="17">
        <v>0</v>
      </c>
      <c r="I2566" s="17">
        <v>0</v>
      </c>
      <c r="J2566" s="17">
        <v>0</v>
      </c>
      <c r="K2566" s="17">
        <v>0</v>
      </c>
      <c r="L2566" s="17">
        <v>0</v>
      </c>
      <c r="M2566" s="17">
        <v>0</v>
      </c>
      <c r="N2566" s="17">
        <v>0</v>
      </c>
      <c r="O2566" s="17">
        <v>0</v>
      </c>
      <c r="P2566" s="17">
        <v>0</v>
      </c>
      <c r="Q2566" s="17">
        <v>0</v>
      </c>
      <c r="R2566" s="17">
        <v>0</v>
      </c>
      <c r="S2566" s="17">
        <v>0</v>
      </c>
      <c r="T2566" s="17">
        <v>0</v>
      </c>
      <c r="U2566" s="17">
        <v>0</v>
      </c>
      <c r="V2566" s="17">
        <v>0</v>
      </c>
      <c r="W2566" s="17">
        <v>0</v>
      </c>
      <c r="X2566" s="17">
        <v>0</v>
      </c>
      <c r="Y2566" s="17">
        <v>0</v>
      </c>
      <c r="Z2566" s="17">
        <v>0</v>
      </c>
      <c r="AA2566" s="17">
        <v>0</v>
      </c>
      <c r="AB2566" s="17">
        <v>0</v>
      </c>
      <c r="AC2566" s="17">
        <v>0</v>
      </c>
      <c r="AD2566" s="17">
        <v>0</v>
      </c>
    </row>
    <row r="2567" spans="1:30" x14ac:dyDescent="0.25">
      <c r="A2567" t="s">
        <v>422</v>
      </c>
      <c r="B2567" t="s">
        <v>500</v>
      </c>
      <c r="C2567" t="s">
        <v>605</v>
      </c>
      <c r="D2567" t="str">
        <f>A2567&amp;VLOOKUP("key_separator", Keys!$B:$C, 2, FALSE)&amp;B2567&amp;VLOOKUP("key_separator", Keys!$B:$C, 2, FALSE)&amp;C2567</f>
        <v>TX|lignite|production</v>
      </c>
      <c r="E2567" s="17">
        <v>172151000000000</v>
      </c>
      <c r="F2567" s="17">
        <v>171225000000000</v>
      </c>
      <c r="G2567" s="17">
        <v>146014000000000</v>
      </c>
      <c r="H2567" s="17">
        <v>137117000000000</v>
      </c>
      <c r="I2567" s="17">
        <v>132144000000000</v>
      </c>
      <c r="J2567" s="17">
        <v>134381000000000</v>
      </c>
      <c r="K2567" s="17">
        <v>128122000000000</v>
      </c>
      <c r="L2567" s="17">
        <v>126209000000000</v>
      </c>
      <c r="M2567" s="17">
        <v>130356000000000</v>
      </c>
      <c r="N2567" s="17">
        <v>116864000000000</v>
      </c>
      <c r="O2567" s="17">
        <v>117050000000000</v>
      </c>
      <c r="P2567" s="17">
        <v>117530000000000</v>
      </c>
      <c r="Q2567" s="17">
        <v>107631000000000</v>
      </c>
      <c r="R2567" s="17">
        <v>109141000000000</v>
      </c>
      <c r="S2567" s="17">
        <v>106339000000000</v>
      </c>
      <c r="T2567" s="17">
        <v>100947000000000</v>
      </c>
      <c r="U2567" s="17">
        <v>98721500000000</v>
      </c>
      <c r="V2567" s="17">
        <v>108229000000000</v>
      </c>
      <c r="W2567" s="17">
        <v>109765000000000</v>
      </c>
      <c r="X2567" s="17">
        <v>108967000000000</v>
      </c>
      <c r="Y2567" s="17">
        <v>109470000000000</v>
      </c>
      <c r="Z2567" s="17">
        <v>113263000000000</v>
      </c>
      <c r="AA2567" s="17">
        <v>118176000000000</v>
      </c>
      <c r="AB2567" s="17">
        <v>122264000000000</v>
      </c>
      <c r="AC2567" s="17">
        <v>128150000000000</v>
      </c>
      <c r="AD2567" s="17">
        <v>127328000000000</v>
      </c>
    </row>
    <row r="2568" spans="1:30" x14ac:dyDescent="0.25">
      <c r="A2568" t="s">
        <v>422</v>
      </c>
      <c r="B2568" t="s">
        <v>500</v>
      </c>
      <c r="C2568" t="s">
        <v>608</v>
      </c>
      <c r="D2568" t="str">
        <f>A2568&amp;VLOOKUP("key_separator", Keys!$B:$C, 2, FALSE)&amp;B2568&amp;VLOOKUP("key_separator", Keys!$B:$C, 2, FALSE)&amp;C2568</f>
        <v>TX|lignite|imports</v>
      </c>
      <c r="E2568" s="17">
        <v>0</v>
      </c>
      <c r="F2568" s="17">
        <v>0</v>
      </c>
      <c r="G2568" s="17">
        <v>0</v>
      </c>
      <c r="H2568" s="17">
        <v>0</v>
      </c>
      <c r="I2568" s="17">
        <v>0</v>
      </c>
      <c r="J2568" s="17">
        <v>0</v>
      </c>
      <c r="K2568" s="17">
        <v>29283800000000</v>
      </c>
      <c r="L2568" s="17">
        <v>39050700000000</v>
      </c>
      <c r="M2568" s="17">
        <v>40181000000000</v>
      </c>
      <c r="N2568" s="17">
        <v>55725500000000</v>
      </c>
      <c r="O2568" s="17">
        <v>46637800000000</v>
      </c>
      <c r="P2568" s="17">
        <v>44116400000000</v>
      </c>
      <c r="Q2568" s="17">
        <v>43708900000000</v>
      </c>
      <c r="R2568" s="17">
        <v>32877100000000</v>
      </c>
      <c r="S2568" s="17">
        <v>23474300000000</v>
      </c>
      <c r="T2568" s="17">
        <v>15733500000000</v>
      </c>
      <c r="U2568" s="17">
        <v>13649000000000</v>
      </c>
      <c r="V2568" s="17">
        <v>0</v>
      </c>
      <c r="W2568" s="17">
        <v>0</v>
      </c>
      <c r="X2568" s="17">
        <v>0</v>
      </c>
      <c r="Y2568" s="17">
        <v>0</v>
      </c>
      <c r="Z2568" s="17">
        <v>0</v>
      </c>
      <c r="AA2568" s="17">
        <v>0</v>
      </c>
      <c r="AB2568" s="17">
        <v>0</v>
      </c>
      <c r="AC2568" s="17">
        <v>0</v>
      </c>
      <c r="AD2568" s="17">
        <v>0</v>
      </c>
    </row>
    <row r="2569" spans="1:30" x14ac:dyDescent="0.25">
      <c r="A2569" t="s">
        <v>422</v>
      </c>
      <c r="B2569" t="s">
        <v>500</v>
      </c>
      <c r="C2569" t="s">
        <v>610</v>
      </c>
      <c r="D2569" t="str">
        <f>A2569&amp;VLOOKUP("key_separator", Keys!$B:$C, 2, FALSE)&amp;B2569&amp;VLOOKUP("key_separator", Keys!$B:$C, 2, FALSE)&amp;C2569</f>
        <v>TX|lignite|exports</v>
      </c>
      <c r="E2569" s="17">
        <v>102783000000000</v>
      </c>
      <c r="F2569" s="17">
        <v>91052800000000</v>
      </c>
      <c r="G2569" s="17">
        <v>75965700000000</v>
      </c>
      <c r="H2569" s="17">
        <v>58400000000000</v>
      </c>
      <c r="I2569" s="17">
        <v>50894900000000</v>
      </c>
      <c r="J2569" s="17">
        <v>8550500000000</v>
      </c>
      <c r="K2569" s="17">
        <v>0</v>
      </c>
      <c r="L2569" s="17">
        <v>0</v>
      </c>
      <c r="M2569" s="17">
        <v>0</v>
      </c>
      <c r="N2569" s="17">
        <v>0</v>
      </c>
      <c r="O2569" s="17">
        <v>0</v>
      </c>
      <c r="P2569" s="17">
        <v>0</v>
      </c>
      <c r="Q2569" s="17">
        <v>0</v>
      </c>
      <c r="R2569" s="17">
        <v>0</v>
      </c>
      <c r="S2569" s="17">
        <v>0</v>
      </c>
      <c r="T2569" s="17">
        <v>0</v>
      </c>
      <c r="U2569" s="17">
        <v>0</v>
      </c>
      <c r="V2569" s="17">
        <v>1400000000000</v>
      </c>
      <c r="W2569" s="17">
        <v>10600000000000</v>
      </c>
      <c r="X2569" s="17">
        <v>15100000000000</v>
      </c>
      <c r="Y2569" s="17">
        <v>17800000000000</v>
      </c>
      <c r="Z2569" s="17">
        <v>17900000000000</v>
      </c>
      <c r="AA2569" s="17">
        <v>20000000000000</v>
      </c>
      <c r="AB2569" s="17">
        <v>23000000000000</v>
      </c>
      <c r="AC2569" s="17">
        <v>30900000000000</v>
      </c>
      <c r="AD2569" s="17">
        <v>33100000000000</v>
      </c>
    </row>
    <row r="2570" spans="1:30" x14ac:dyDescent="0.25">
      <c r="A2570" t="s">
        <v>422</v>
      </c>
      <c r="B2570" t="s">
        <v>539</v>
      </c>
      <c r="C2570" t="s">
        <v>605</v>
      </c>
      <c r="D2570" t="str">
        <f>A2570&amp;VLOOKUP("key_separator", Keys!$B:$C, 2, FALSE)&amp;B2570&amp;VLOOKUP("key_separator", Keys!$B:$C, 2, FALSE)&amp;C2570</f>
        <v>TX|crude oil|production</v>
      </c>
      <c r="E2570" s="17">
        <v>1.27818E+16</v>
      </c>
      <c r="F2570" s="17">
        <v>1.28991E+16</v>
      </c>
      <c r="G2570" s="17">
        <v>1.29328E+16</v>
      </c>
      <c r="H2570" s="17">
        <v>1.30433E+16</v>
      </c>
      <c r="I2570" s="17">
        <v>1.31212E+16</v>
      </c>
      <c r="J2570" s="17">
        <v>1.30667E+16</v>
      </c>
      <c r="K2570" s="17">
        <v>1.28457E+16</v>
      </c>
      <c r="L2570" s="17">
        <v>1.28199E+16</v>
      </c>
      <c r="M2570" s="17">
        <v>1.26105E+16</v>
      </c>
      <c r="N2570" s="17">
        <v>1.24464E+16</v>
      </c>
      <c r="O2570" s="17">
        <v>1.2295E+16</v>
      </c>
      <c r="P2570" s="17">
        <v>1.2123E+16</v>
      </c>
      <c r="Q2570" s="17">
        <v>1.20062E+16</v>
      </c>
      <c r="R2570" s="17">
        <v>1.18381E+16</v>
      </c>
      <c r="S2570" s="17">
        <v>1.16902E+16</v>
      </c>
      <c r="T2570" s="17">
        <v>1.17387E+16</v>
      </c>
      <c r="U2570" s="17">
        <v>1.17865E+16</v>
      </c>
      <c r="V2570" s="17">
        <v>1.18361E+16</v>
      </c>
      <c r="W2570" s="17">
        <v>1.19665E+16</v>
      </c>
      <c r="X2570" s="17">
        <v>1.20274E+16</v>
      </c>
      <c r="Y2570" s="17">
        <v>1.20559E+16</v>
      </c>
      <c r="Z2570" s="17">
        <v>1.20132E+16</v>
      </c>
      <c r="AA2570" s="17">
        <v>1.19706E+16</v>
      </c>
      <c r="AB2570" s="17">
        <v>1.18995E+16</v>
      </c>
      <c r="AC2570" s="17">
        <v>1.17651E+16</v>
      </c>
      <c r="AD2570" s="17">
        <v>1.15904E+16</v>
      </c>
    </row>
    <row r="2571" spans="1:30" x14ac:dyDescent="0.25">
      <c r="A2571" t="s">
        <v>422</v>
      </c>
      <c r="B2571" t="s">
        <v>539</v>
      </c>
      <c r="C2571" t="s">
        <v>608</v>
      </c>
      <c r="D2571" t="str">
        <f>A2571&amp;VLOOKUP("key_separator", Keys!$B:$C, 2, FALSE)&amp;B2571&amp;VLOOKUP("key_separator", Keys!$B:$C, 2, FALSE)&amp;C2571</f>
        <v>TX|crude oil|imports</v>
      </c>
      <c r="E2571" s="17">
        <v>8001080000000000</v>
      </c>
      <c r="F2571" s="17">
        <v>7959440000000000</v>
      </c>
      <c r="G2571" s="17">
        <v>7947520000000000</v>
      </c>
      <c r="H2571" s="17">
        <v>7908270000000000</v>
      </c>
      <c r="I2571" s="17">
        <v>7880630000000000</v>
      </c>
      <c r="J2571" s="17">
        <v>7899990000000000</v>
      </c>
      <c r="K2571" s="17">
        <v>7978410000000000</v>
      </c>
      <c r="L2571" s="17">
        <v>7987520000000000</v>
      </c>
      <c r="M2571" s="17">
        <v>8061810000000000</v>
      </c>
      <c r="N2571" s="17">
        <v>8120060000000000</v>
      </c>
      <c r="O2571" s="17">
        <v>8173740000000000</v>
      </c>
      <c r="P2571" s="17">
        <v>8234770000000000</v>
      </c>
      <c r="Q2571" s="17">
        <v>8276180000000000</v>
      </c>
      <c r="R2571" s="17">
        <v>8335840000000000</v>
      </c>
      <c r="S2571" s="17">
        <v>8388320000000000</v>
      </c>
      <c r="T2571" s="17">
        <v>8371080000000000</v>
      </c>
      <c r="U2571" s="17">
        <v>8354150000000000</v>
      </c>
      <c r="V2571" s="17">
        <v>8336530000000000</v>
      </c>
      <c r="W2571" s="17">
        <v>8290270000000000</v>
      </c>
      <c r="X2571" s="17">
        <v>8268650000000000</v>
      </c>
      <c r="Y2571" s="17">
        <v>8258580000000000</v>
      </c>
      <c r="Z2571" s="17">
        <v>8273730000000000</v>
      </c>
      <c r="AA2571" s="17">
        <v>8288810000000000</v>
      </c>
      <c r="AB2571" s="17">
        <v>8314050000000000</v>
      </c>
      <c r="AC2571" s="17">
        <v>8361720000000000</v>
      </c>
      <c r="AD2571" s="17">
        <v>8423690000000000</v>
      </c>
    </row>
    <row r="2572" spans="1:30" x14ac:dyDescent="0.25">
      <c r="A2572" t="s">
        <v>422</v>
      </c>
      <c r="B2572" t="s">
        <v>539</v>
      </c>
      <c r="C2572" t="s">
        <v>610</v>
      </c>
      <c r="D2572" t="str">
        <f>A2572&amp;VLOOKUP("key_separator", Keys!$B:$C, 2, FALSE)&amp;B2572&amp;VLOOKUP("key_separator", Keys!$B:$C, 2, FALSE)&amp;C2572</f>
        <v>TX|crude oil|exports</v>
      </c>
      <c r="E2572" s="17">
        <v>8247380000000000</v>
      </c>
      <c r="F2572" s="17">
        <v>8323040000000000</v>
      </c>
      <c r="G2572" s="17">
        <v>8344820000000000</v>
      </c>
      <c r="H2572" s="17">
        <v>8416070000000000</v>
      </c>
      <c r="I2572" s="17">
        <v>8466330000000000</v>
      </c>
      <c r="J2572" s="17">
        <v>8431190000000000</v>
      </c>
      <c r="K2572" s="17">
        <v>8288610000000000</v>
      </c>
      <c r="L2572" s="17">
        <v>8271920000000000</v>
      </c>
      <c r="M2572" s="17">
        <v>8136810000000000</v>
      </c>
      <c r="N2572" s="17">
        <v>8030960000000000</v>
      </c>
      <c r="O2572" s="17">
        <v>7933240000000000</v>
      </c>
      <c r="P2572" s="17">
        <v>7822270000000000</v>
      </c>
      <c r="Q2572" s="17">
        <v>7746880000000000</v>
      </c>
      <c r="R2572" s="17">
        <v>7638440000000000</v>
      </c>
      <c r="S2572" s="17">
        <v>7543020000000000</v>
      </c>
      <c r="T2572" s="17">
        <v>7574280000000000</v>
      </c>
      <c r="U2572" s="17">
        <v>7605150000000000</v>
      </c>
      <c r="V2572" s="17">
        <v>7637130000000000</v>
      </c>
      <c r="W2572" s="17">
        <v>7721270000000000</v>
      </c>
      <c r="X2572" s="17">
        <v>7760550000000000</v>
      </c>
      <c r="Y2572" s="17">
        <v>7778980000000000</v>
      </c>
      <c r="Z2572" s="17">
        <v>7751430000000000</v>
      </c>
      <c r="AA2572" s="17">
        <v>7723910000000000</v>
      </c>
      <c r="AB2572" s="17">
        <v>7678050000000000</v>
      </c>
      <c r="AC2572" s="17">
        <v>7591320000000000</v>
      </c>
      <c r="AD2572" s="17">
        <v>7478590000000000</v>
      </c>
    </row>
    <row r="2573" spans="1:30" x14ac:dyDescent="0.25">
      <c r="A2573" t="s">
        <v>422</v>
      </c>
      <c r="B2573" t="s">
        <v>6635</v>
      </c>
      <c r="C2573" t="s">
        <v>605</v>
      </c>
      <c r="D2573" t="str">
        <f>A2573&amp;VLOOKUP("key_separator", Keys!$B:$C, 2, FALSE)&amp;B2573&amp;VLOOKUP("key_separator", Keys!$B:$C, 2, FALSE)&amp;C2573</f>
        <v>TX|heavy or residual fuel oil|production</v>
      </c>
      <c r="E2573" s="17">
        <v>251815000000000</v>
      </c>
      <c r="F2573" s="17">
        <v>245712000000000</v>
      </c>
      <c r="G2573" s="17">
        <v>247325000000000</v>
      </c>
      <c r="H2573" s="17">
        <v>249414000000000</v>
      </c>
      <c r="I2573" s="17">
        <v>251507000000000</v>
      </c>
      <c r="J2573" s="17">
        <v>252944000000000</v>
      </c>
      <c r="K2573" s="17">
        <v>252619000000000</v>
      </c>
      <c r="L2573" s="17">
        <v>254859000000000</v>
      </c>
      <c r="M2573" s="17">
        <v>254112000000000</v>
      </c>
      <c r="N2573" s="17">
        <v>252970000000000</v>
      </c>
      <c r="O2573" s="17">
        <v>253506000000000</v>
      </c>
      <c r="P2573" s="17">
        <v>252690000000000</v>
      </c>
      <c r="Q2573" s="17">
        <v>252844000000000</v>
      </c>
      <c r="R2573" s="17">
        <v>254261000000000</v>
      </c>
      <c r="S2573" s="17">
        <v>252680000000000</v>
      </c>
      <c r="T2573" s="17">
        <v>254815000000000</v>
      </c>
      <c r="U2573" s="17">
        <v>255614000000000</v>
      </c>
      <c r="V2573" s="17">
        <v>256445000000000</v>
      </c>
      <c r="W2573" s="17">
        <v>256483000000000</v>
      </c>
      <c r="X2573" s="17">
        <v>256159000000000</v>
      </c>
      <c r="Y2573" s="17">
        <v>255709000000000</v>
      </c>
      <c r="Z2573" s="17">
        <v>253787000000000</v>
      </c>
      <c r="AA2573" s="17">
        <v>254815000000000</v>
      </c>
      <c r="AB2573" s="17">
        <v>254285000000000</v>
      </c>
      <c r="AC2573" s="17">
        <v>255086000000000</v>
      </c>
      <c r="AD2573" s="17">
        <v>253857000000000</v>
      </c>
    </row>
    <row r="2574" spans="1:30" x14ac:dyDescent="0.25">
      <c r="A2574" t="s">
        <v>422</v>
      </c>
      <c r="B2574" t="s">
        <v>6635</v>
      </c>
      <c r="C2574" t="s">
        <v>608</v>
      </c>
      <c r="D2574" t="str">
        <f>A2574&amp;VLOOKUP("key_separator", Keys!$B:$C, 2, FALSE)&amp;B2574&amp;VLOOKUP("key_separator", Keys!$B:$C, 2, FALSE)&amp;C2574</f>
        <v>TX|heavy or residual fuel oil|imports</v>
      </c>
      <c r="E2574" s="17">
        <v>185008000000000</v>
      </c>
      <c r="F2574" s="17">
        <v>187475000000000</v>
      </c>
      <c r="G2574" s="17">
        <v>190164000000000</v>
      </c>
      <c r="H2574" s="17">
        <v>193108000000000</v>
      </c>
      <c r="I2574" s="17">
        <v>196393000000000</v>
      </c>
      <c r="J2574" s="17">
        <v>200151000000000</v>
      </c>
      <c r="K2574" s="17">
        <v>205288000000000</v>
      </c>
      <c r="L2574" s="17">
        <v>209847000000000</v>
      </c>
      <c r="M2574" s="17">
        <v>215104000000000</v>
      </c>
      <c r="N2574" s="17">
        <v>220109000000000</v>
      </c>
      <c r="O2574" s="17">
        <v>224938000000000</v>
      </c>
      <c r="P2574" s="17">
        <v>229375000000000</v>
      </c>
      <c r="Q2574" s="17">
        <v>232739000000000</v>
      </c>
      <c r="R2574" s="17">
        <v>235462000000000</v>
      </c>
      <c r="S2574" s="17">
        <v>238844000000000</v>
      </c>
      <c r="T2574" s="17">
        <v>241362000000000</v>
      </c>
      <c r="U2574" s="17">
        <v>244276000000000</v>
      </c>
      <c r="V2574" s="17">
        <v>247825000000000</v>
      </c>
      <c r="W2574" s="17">
        <v>251390000000000</v>
      </c>
      <c r="X2574" s="17">
        <v>255151000000000</v>
      </c>
      <c r="Y2574" s="17">
        <v>259702000000000</v>
      </c>
      <c r="Z2574" s="17">
        <v>264837000000000</v>
      </c>
      <c r="AA2574" s="17">
        <v>268993000000000</v>
      </c>
      <c r="AB2574" s="17">
        <v>273536000000000</v>
      </c>
      <c r="AC2574" s="17">
        <v>277733000000000</v>
      </c>
      <c r="AD2574" s="17">
        <v>283011000000000</v>
      </c>
    </row>
    <row r="2575" spans="1:30" x14ac:dyDescent="0.25">
      <c r="A2575" t="s">
        <v>422</v>
      </c>
      <c r="B2575" t="s">
        <v>6635</v>
      </c>
      <c r="C2575" t="s">
        <v>610</v>
      </c>
      <c r="D2575" t="str">
        <f>A2575&amp;VLOOKUP("key_separator", Keys!$B:$C, 2, FALSE)&amp;B2575&amp;VLOOKUP("key_separator", Keys!$B:$C, 2, FALSE)&amp;C2575</f>
        <v>TX|heavy or residual fuel oil|exports</v>
      </c>
      <c r="E2575" s="17">
        <v>171680000000000</v>
      </c>
      <c r="F2575" s="17">
        <v>167519000000000</v>
      </c>
      <c r="G2575" s="17">
        <v>168619000000000</v>
      </c>
      <c r="H2575" s="17">
        <v>170043000000000</v>
      </c>
      <c r="I2575" s="17">
        <v>171470000000000</v>
      </c>
      <c r="J2575" s="17">
        <v>172450000000000</v>
      </c>
      <c r="K2575" s="17">
        <v>172228000000000</v>
      </c>
      <c r="L2575" s="17">
        <v>173755000000000</v>
      </c>
      <c r="M2575" s="17">
        <v>173246000000000</v>
      </c>
      <c r="N2575" s="17">
        <v>172467000000000</v>
      </c>
      <c r="O2575" s="17">
        <v>172833000000000</v>
      </c>
      <c r="P2575" s="17">
        <v>172276000000000</v>
      </c>
      <c r="Q2575" s="17">
        <v>172381000000000</v>
      </c>
      <c r="R2575" s="17">
        <v>173347000000000</v>
      </c>
      <c r="S2575" s="17">
        <v>172269000000000</v>
      </c>
      <c r="T2575" s="17">
        <v>173725000000000</v>
      </c>
      <c r="U2575" s="17">
        <v>174270000000000</v>
      </c>
      <c r="V2575" s="17">
        <v>174836000000000</v>
      </c>
      <c r="W2575" s="17">
        <v>174862000000000</v>
      </c>
      <c r="X2575" s="17">
        <v>174641000000000</v>
      </c>
      <c r="Y2575" s="17">
        <v>174334000000000</v>
      </c>
      <c r="Z2575" s="17">
        <v>173024000000000</v>
      </c>
      <c r="AA2575" s="17">
        <v>173725000000000</v>
      </c>
      <c r="AB2575" s="17">
        <v>173364000000000</v>
      </c>
      <c r="AC2575" s="17">
        <v>173910000000000</v>
      </c>
      <c r="AD2575" s="17">
        <v>173072000000000</v>
      </c>
    </row>
    <row r="2576" spans="1:30" x14ac:dyDescent="0.25">
      <c r="A2576" t="s">
        <v>422</v>
      </c>
      <c r="B2576" t="s">
        <v>6622</v>
      </c>
      <c r="C2576" t="s">
        <v>605</v>
      </c>
      <c r="D2576" t="str">
        <f>A2576&amp;VLOOKUP("key_separator", Keys!$B:$C, 2, FALSE)&amp;B2576&amp;VLOOKUP("key_separator", Keys!$B:$C, 2, FALSE)&amp;C2576</f>
        <v>TX|LPG propane or butane|production</v>
      </c>
      <c r="E2576" s="17">
        <v>1274600000000000</v>
      </c>
      <c r="F2576" s="17">
        <v>1301660000000000</v>
      </c>
      <c r="G2576" s="17">
        <v>1441080000000000</v>
      </c>
      <c r="H2576" s="17">
        <v>1427340000000000</v>
      </c>
      <c r="I2576" s="17">
        <v>1431130000000000</v>
      </c>
      <c r="J2576" s="17">
        <v>1438670000000000</v>
      </c>
      <c r="K2576" s="17">
        <v>1508810000000000</v>
      </c>
      <c r="L2576" s="17">
        <v>1575640000000000</v>
      </c>
      <c r="M2576" s="17">
        <v>1639040000000000</v>
      </c>
      <c r="N2576" s="17">
        <v>1684150000000000</v>
      </c>
      <c r="O2576" s="17">
        <v>1718540000000000</v>
      </c>
      <c r="P2576" s="17">
        <v>1737200000000000</v>
      </c>
      <c r="Q2576" s="17">
        <v>1766540000000000</v>
      </c>
      <c r="R2576" s="17">
        <v>1797790000000000</v>
      </c>
      <c r="S2576" s="17">
        <v>1824800000000000</v>
      </c>
      <c r="T2576" s="17">
        <v>1869780000000000</v>
      </c>
      <c r="U2576" s="17">
        <v>1909590000000000</v>
      </c>
      <c r="V2576" s="17">
        <v>1931540000000000</v>
      </c>
      <c r="W2576" s="17">
        <v>1941340000000000</v>
      </c>
      <c r="X2576" s="17">
        <v>1933170000000000</v>
      </c>
      <c r="Y2576" s="17">
        <v>1913000000000000</v>
      </c>
      <c r="Z2576" s="17">
        <v>1896190000000000</v>
      </c>
      <c r="AA2576" s="17">
        <v>1899900000000000</v>
      </c>
      <c r="AB2576" s="17">
        <v>1911880000000000</v>
      </c>
      <c r="AC2576" s="17">
        <v>1918750000000000</v>
      </c>
      <c r="AD2576" s="17">
        <v>1914480000000000</v>
      </c>
    </row>
    <row r="2577" spans="1:30" x14ac:dyDescent="0.25">
      <c r="A2577" t="s">
        <v>422</v>
      </c>
      <c r="B2577" t="s">
        <v>6622</v>
      </c>
      <c r="C2577" t="s">
        <v>608</v>
      </c>
      <c r="D2577" t="str">
        <f>A2577&amp;VLOOKUP("key_separator", Keys!$B:$C, 2, FALSE)&amp;B2577&amp;VLOOKUP("key_separator", Keys!$B:$C, 2, FALSE)&amp;C2577</f>
        <v>TX|LPG propane or butane|imports</v>
      </c>
      <c r="E2577" s="17">
        <v>1708760000000000</v>
      </c>
      <c r="F2577" s="17">
        <v>1681680000000000</v>
      </c>
      <c r="G2577" s="17">
        <v>1577400000000000</v>
      </c>
      <c r="H2577" s="17">
        <v>1653500000000000</v>
      </c>
      <c r="I2577" s="17">
        <v>1598010000000000</v>
      </c>
      <c r="J2577" s="17">
        <v>1584700000000000</v>
      </c>
      <c r="K2577" s="17">
        <v>1535170000000000</v>
      </c>
      <c r="L2577" s="17">
        <v>1480580000000000</v>
      </c>
      <c r="M2577" s="17">
        <v>1442060000000000</v>
      </c>
      <c r="N2577" s="17">
        <v>1424510000000000</v>
      </c>
      <c r="O2577" s="17">
        <v>1421550000000000</v>
      </c>
      <c r="P2577" s="17">
        <v>1442260000000000</v>
      </c>
      <c r="Q2577" s="17">
        <v>1442310000000000</v>
      </c>
      <c r="R2577" s="17">
        <v>1441390000000000</v>
      </c>
      <c r="S2577" s="17">
        <v>1466140000000000</v>
      </c>
      <c r="T2577" s="17">
        <v>1467250000000000</v>
      </c>
      <c r="U2577" s="17">
        <v>1479830000000000</v>
      </c>
      <c r="V2577" s="17">
        <v>1518480000000000</v>
      </c>
      <c r="W2577" s="17">
        <v>1564290000000000</v>
      </c>
      <c r="X2577" s="17">
        <v>1628850000000000</v>
      </c>
      <c r="Y2577" s="17">
        <v>1710340000000000</v>
      </c>
      <c r="Z2577" s="17">
        <v>1788710000000000</v>
      </c>
      <c r="AA2577" s="17">
        <v>1853120000000000</v>
      </c>
      <c r="AB2577" s="17">
        <v>1901710000000000</v>
      </c>
      <c r="AC2577" s="17">
        <v>1937690000000000</v>
      </c>
      <c r="AD2577" s="17">
        <v>2001240000000000</v>
      </c>
    </row>
    <row r="2578" spans="1:30" x14ac:dyDescent="0.25">
      <c r="A2578" t="s">
        <v>422</v>
      </c>
      <c r="B2578" t="s">
        <v>6622</v>
      </c>
      <c r="C2578" t="s">
        <v>610</v>
      </c>
      <c r="D2578" t="str">
        <f>A2578&amp;VLOOKUP("key_separator", Keys!$B:$C, 2, FALSE)&amp;B2578&amp;VLOOKUP("key_separator", Keys!$B:$C, 2, FALSE)&amp;C2578</f>
        <v>TX|LPG propane or butane|exports</v>
      </c>
      <c r="E2578" s="17">
        <v>0</v>
      </c>
      <c r="F2578" s="17">
        <v>0</v>
      </c>
      <c r="G2578" s="17">
        <v>0</v>
      </c>
      <c r="H2578" s="17">
        <v>0</v>
      </c>
      <c r="I2578" s="17">
        <v>0</v>
      </c>
      <c r="J2578" s="17">
        <v>0</v>
      </c>
      <c r="K2578" s="17">
        <v>0</v>
      </c>
      <c r="L2578" s="17">
        <v>0</v>
      </c>
      <c r="M2578" s="17">
        <v>0</v>
      </c>
      <c r="N2578" s="17">
        <v>0</v>
      </c>
      <c r="O2578" s="17">
        <v>0</v>
      </c>
      <c r="P2578" s="17">
        <v>0</v>
      </c>
      <c r="Q2578" s="17">
        <v>0</v>
      </c>
      <c r="R2578" s="17">
        <v>0</v>
      </c>
      <c r="S2578" s="17">
        <v>0</v>
      </c>
      <c r="T2578" s="17">
        <v>0</v>
      </c>
      <c r="U2578" s="17">
        <v>0</v>
      </c>
      <c r="V2578" s="17">
        <v>0</v>
      </c>
      <c r="W2578" s="17">
        <v>0</v>
      </c>
      <c r="X2578" s="17">
        <v>0</v>
      </c>
      <c r="Y2578" s="17">
        <v>0</v>
      </c>
      <c r="Z2578" s="17">
        <v>0</v>
      </c>
      <c r="AA2578" s="17">
        <v>0</v>
      </c>
      <c r="AB2578" s="17">
        <v>0</v>
      </c>
      <c r="AC2578" s="17">
        <v>0</v>
      </c>
      <c r="AD2578" s="17">
        <v>0</v>
      </c>
    </row>
    <row r="2579" spans="1:30" x14ac:dyDescent="0.25">
      <c r="A2579" t="s">
        <v>422</v>
      </c>
      <c r="B2579" t="s">
        <v>6623</v>
      </c>
      <c r="C2579" t="s">
        <v>605</v>
      </c>
      <c r="D2579" t="str">
        <f>A2579&amp;VLOOKUP("key_separator", Keys!$B:$C, 2, FALSE)&amp;B2579&amp;VLOOKUP("key_separator", Keys!$B:$C, 2, FALSE)&amp;C2579</f>
        <v>TX|municipal solid waste|production</v>
      </c>
      <c r="E2579" s="17">
        <v>0</v>
      </c>
      <c r="F2579" s="17">
        <v>0</v>
      </c>
      <c r="G2579" s="17">
        <v>0</v>
      </c>
      <c r="H2579" s="17">
        <v>0</v>
      </c>
      <c r="I2579" s="17">
        <v>0</v>
      </c>
      <c r="J2579" s="17">
        <v>0</v>
      </c>
      <c r="K2579" s="17">
        <v>0</v>
      </c>
      <c r="L2579" s="17">
        <v>0</v>
      </c>
      <c r="M2579" s="17">
        <v>0</v>
      </c>
      <c r="N2579" s="17">
        <v>0</v>
      </c>
      <c r="O2579" s="17">
        <v>0</v>
      </c>
      <c r="P2579" s="17">
        <v>0</v>
      </c>
      <c r="Q2579" s="17">
        <v>0</v>
      </c>
      <c r="R2579" s="17">
        <v>0</v>
      </c>
      <c r="S2579" s="17">
        <v>0</v>
      </c>
      <c r="T2579" s="17">
        <v>0</v>
      </c>
      <c r="U2579" s="17">
        <v>0</v>
      </c>
      <c r="V2579" s="17">
        <v>0</v>
      </c>
      <c r="W2579" s="17">
        <v>0</v>
      </c>
      <c r="X2579" s="17">
        <v>0</v>
      </c>
      <c r="Y2579" s="17">
        <v>0</v>
      </c>
      <c r="Z2579" s="17">
        <v>0</v>
      </c>
      <c r="AA2579" s="17">
        <v>0</v>
      </c>
      <c r="AB2579" s="17">
        <v>0</v>
      </c>
      <c r="AC2579" s="17">
        <v>0</v>
      </c>
      <c r="AD2579" s="17">
        <v>0</v>
      </c>
    </row>
    <row r="2580" spans="1:30" x14ac:dyDescent="0.25">
      <c r="A2580" t="s">
        <v>422</v>
      </c>
      <c r="B2580" t="s">
        <v>6623</v>
      </c>
      <c r="C2580" t="s">
        <v>608</v>
      </c>
      <c r="D2580" t="str">
        <f>A2580&amp;VLOOKUP("key_separator", Keys!$B:$C, 2, FALSE)&amp;B2580&amp;VLOOKUP("key_separator", Keys!$B:$C, 2, FALSE)&amp;C2580</f>
        <v>TX|municipal solid waste|imports</v>
      </c>
      <c r="E2580" s="17">
        <v>0</v>
      </c>
      <c r="F2580" s="17">
        <v>0</v>
      </c>
      <c r="G2580" s="17">
        <v>0</v>
      </c>
      <c r="H2580" s="17">
        <v>0</v>
      </c>
      <c r="I2580" s="17">
        <v>0</v>
      </c>
      <c r="J2580" s="17">
        <v>0</v>
      </c>
      <c r="K2580" s="17">
        <v>0</v>
      </c>
      <c r="L2580" s="17">
        <v>0</v>
      </c>
      <c r="M2580" s="17">
        <v>0</v>
      </c>
      <c r="N2580" s="17">
        <v>0</v>
      </c>
      <c r="O2580" s="17">
        <v>0</v>
      </c>
      <c r="P2580" s="17">
        <v>0</v>
      </c>
      <c r="Q2580" s="17">
        <v>0</v>
      </c>
      <c r="R2580" s="17">
        <v>0</v>
      </c>
      <c r="S2580" s="17">
        <v>0</v>
      </c>
      <c r="T2580" s="17">
        <v>0</v>
      </c>
      <c r="U2580" s="17">
        <v>0</v>
      </c>
      <c r="V2580" s="17">
        <v>0</v>
      </c>
      <c r="W2580" s="17">
        <v>0</v>
      </c>
      <c r="X2580" s="17">
        <v>0</v>
      </c>
      <c r="Y2580" s="17">
        <v>0</v>
      </c>
      <c r="Z2580" s="17">
        <v>0</v>
      </c>
      <c r="AA2580" s="17">
        <v>0</v>
      </c>
      <c r="AB2580" s="17">
        <v>0</v>
      </c>
      <c r="AC2580" s="17">
        <v>0</v>
      </c>
      <c r="AD2580" s="17">
        <v>0</v>
      </c>
    </row>
    <row r="2581" spans="1:30" x14ac:dyDescent="0.25">
      <c r="A2581" t="s">
        <v>422</v>
      </c>
      <c r="B2581" t="s">
        <v>6623</v>
      </c>
      <c r="C2581" t="s">
        <v>610</v>
      </c>
      <c r="D2581" t="str">
        <f>A2581&amp;VLOOKUP("key_separator", Keys!$B:$C, 2, FALSE)&amp;B2581&amp;VLOOKUP("key_separator", Keys!$B:$C, 2, FALSE)&amp;C2581</f>
        <v>TX|municipal solid waste|exports</v>
      </c>
      <c r="E2581" s="17">
        <v>0</v>
      </c>
      <c r="F2581" s="17">
        <v>0</v>
      </c>
      <c r="G2581" s="17">
        <v>0</v>
      </c>
      <c r="H2581" s="17">
        <v>0</v>
      </c>
      <c r="I2581" s="17">
        <v>0</v>
      </c>
      <c r="J2581" s="17">
        <v>0</v>
      </c>
      <c r="K2581" s="17">
        <v>0</v>
      </c>
      <c r="L2581" s="17">
        <v>0</v>
      </c>
      <c r="M2581" s="17">
        <v>0</v>
      </c>
      <c r="N2581" s="17">
        <v>0</v>
      </c>
      <c r="O2581" s="17">
        <v>0</v>
      </c>
      <c r="P2581" s="17">
        <v>0</v>
      </c>
      <c r="Q2581" s="17">
        <v>0</v>
      </c>
      <c r="R2581" s="17">
        <v>0</v>
      </c>
      <c r="S2581" s="17">
        <v>0</v>
      </c>
      <c r="T2581" s="17">
        <v>0</v>
      </c>
      <c r="U2581" s="17">
        <v>0</v>
      </c>
      <c r="V2581" s="17">
        <v>0</v>
      </c>
      <c r="W2581" s="17">
        <v>0</v>
      </c>
      <c r="X2581" s="17">
        <v>0</v>
      </c>
      <c r="Y2581" s="17">
        <v>0</v>
      </c>
      <c r="Z2581" s="17">
        <v>0</v>
      </c>
      <c r="AA2581" s="17">
        <v>0</v>
      </c>
      <c r="AB2581" s="17">
        <v>0</v>
      </c>
      <c r="AC2581" s="17">
        <v>0</v>
      </c>
      <c r="AD2581" s="17">
        <v>0</v>
      </c>
    </row>
    <row r="2582" spans="1:30" x14ac:dyDescent="0.25">
      <c r="A2582" t="s">
        <v>422</v>
      </c>
      <c r="B2582" t="s">
        <v>629</v>
      </c>
      <c r="C2582" t="s">
        <v>605</v>
      </c>
      <c r="D2582" t="str">
        <f>A2582&amp;VLOOKUP("key_separator", Keys!$B:$C, 2, FALSE)&amp;B2582&amp;VLOOKUP("key_separator", Keys!$B:$C, 2, FALSE)&amp;C2582</f>
        <v>TX|hydrogen|production</v>
      </c>
      <c r="E2582" s="17">
        <v>51720500000000</v>
      </c>
      <c r="F2582" s="17">
        <v>49118700000000</v>
      </c>
      <c r="G2582" s="17">
        <v>49023400000000</v>
      </c>
      <c r="H2582" s="17">
        <v>49086300000000</v>
      </c>
      <c r="I2582" s="17">
        <v>49570400000000</v>
      </c>
      <c r="J2582" s="17">
        <v>49462600000000</v>
      </c>
      <c r="K2582" s="17">
        <v>48896800000000</v>
      </c>
      <c r="L2582" s="17">
        <v>48769200000000</v>
      </c>
      <c r="M2582" s="17">
        <v>49005800000000</v>
      </c>
      <c r="N2582" s="17">
        <v>50013800000000</v>
      </c>
      <c r="O2582" s="17">
        <v>50491900000000</v>
      </c>
      <c r="P2582" s="17">
        <v>50626000000000</v>
      </c>
      <c r="Q2582" s="17">
        <v>51532100000000</v>
      </c>
      <c r="R2582" s="17">
        <v>52002100000000</v>
      </c>
      <c r="S2582" s="17">
        <v>52386700000000</v>
      </c>
      <c r="T2582" s="17">
        <v>52450300000000</v>
      </c>
      <c r="U2582" s="17">
        <v>52772700000000</v>
      </c>
      <c r="V2582" s="17">
        <v>53007700000000</v>
      </c>
      <c r="W2582" s="17">
        <v>53500100000000</v>
      </c>
      <c r="X2582" s="17">
        <v>54572700000000</v>
      </c>
      <c r="Y2582" s="17">
        <v>55297600000000</v>
      </c>
      <c r="Z2582" s="17">
        <v>55682000000000</v>
      </c>
      <c r="AA2582" s="17">
        <v>56240400000000</v>
      </c>
      <c r="AB2582" s="17">
        <v>56606000000000</v>
      </c>
      <c r="AC2582" s="17">
        <v>56889100000000</v>
      </c>
      <c r="AD2582" s="17">
        <v>57217100000000</v>
      </c>
    </row>
    <row r="2583" spans="1:30" x14ac:dyDescent="0.25">
      <c r="A2583" t="s">
        <v>422</v>
      </c>
      <c r="B2583" t="s">
        <v>629</v>
      </c>
      <c r="C2583" t="s">
        <v>608</v>
      </c>
      <c r="D2583" t="str">
        <f>A2583&amp;VLOOKUP("key_separator", Keys!$B:$C, 2, FALSE)&amp;B2583&amp;VLOOKUP("key_separator", Keys!$B:$C, 2, FALSE)&amp;C2583</f>
        <v>TX|hydrogen|imports</v>
      </c>
      <c r="E2583" s="17">
        <v>130153000000000</v>
      </c>
      <c r="F2583" s="17">
        <v>129672000000000</v>
      </c>
      <c r="G2583" s="17">
        <v>129628000000000</v>
      </c>
      <c r="H2583" s="17">
        <v>130899000000000</v>
      </c>
      <c r="I2583" s="17">
        <v>128270000000000</v>
      </c>
      <c r="J2583" s="17">
        <v>128492000000000</v>
      </c>
      <c r="K2583" s="17">
        <v>130381000000000</v>
      </c>
      <c r="L2583" s="17">
        <v>131396000000000</v>
      </c>
      <c r="M2583" s="17">
        <v>132469000000000</v>
      </c>
      <c r="N2583" s="17">
        <v>133051000000000</v>
      </c>
      <c r="O2583" s="17">
        <v>134236000000000</v>
      </c>
      <c r="P2583" s="17">
        <v>136017000000000</v>
      </c>
      <c r="Q2583" s="17">
        <v>136479000000000</v>
      </c>
      <c r="R2583" s="17">
        <v>137524000000000</v>
      </c>
      <c r="S2583" s="17">
        <v>139659000000000</v>
      </c>
      <c r="T2583" s="17">
        <v>141982000000000</v>
      </c>
      <c r="U2583" s="17">
        <v>144376000000000</v>
      </c>
      <c r="V2583" s="17">
        <v>147431000000000</v>
      </c>
      <c r="W2583" s="17">
        <v>150024000000000</v>
      </c>
      <c r="X2583" s="17">
        <v>152129000000000</v>
      </c>
      <c r="Y2583" s="17">
        <v>154865000000000</v>
      </c>
      <c r="Z2583" s="17">
        <v>157964000000000</v>
      </c>
      <c r="AA2583" s="17">
        <v>161105000000000</v>
      </c>
      <c r="AB2583" s="17">
        <v>164082000000000</v>
      </c>
      <c r="AC2583" s="17">
        <v>166444000000000</v>
      </c>
      <c r="AD2583" s="17">
        <v>169481000000000</v>
      </c>
    </row>
    <row r="2584" spans="1:30" x14ac:dyDescent="0.25">
      <c r="A2584" t="s">
        <v>422</v>
      </c>
      <c r="B2584" t="s">
        <v>629</v>
      </c>
      <c r="C2584" t="s">
        <v>610</v>
      </c>
      <c r="D2584" t="str">
        <f>A2584&amp;VLOOKUP("key_separator", Keys!$B:$C, 2, FALSE)&amp;B2584&amp;VLOOKUP("key_separator", Keys!$B:$C, 2, FALSE)&amp;C2584</f>
        <v>TX|hydrogen|exports</v>
      </c>
      <c r="E2584" s="17">
        <v>0</v>
      </c>
      <c r="F2584" s="17">
        <v>0</v>
      </c>
      <c r="G2584" s="17">
        <v>0</v>
      </c>
      <c r="H2584" s="17">
        <v>0</v>
      </c>
      <c r="I2584" s="17">
        <v>0</v>
      </c>
      <c r="J2584" s="17">
        <v>0</v>
      </c>
      <c r="K2584" s="17">
        <v>0</v>
      </c>
      <c r="L2584" s="17">
        <v>0</v>
      </c>
      <c r="M2584" s="17">
        <v>0</v>
      </c>
      <c r="N2584" s="17">
        <v>0</v>
      </c>
      <c r="O2584" s="17">
        <v>0</v>
      </c>
      <c r="P2584" s="17">
        <v>0</v>
      </c>
      <c r="Q2584" s="17">
        <v>0</v>
      </c>
      <c r="R2584" s="17">
        <v>0</v>
      </c>
      <c r="S2584" s="17">
        <v>0</v>
      </c>
      <c r="T2584" s="17">
        <v>0</v>
      </c>
      <c r="U2584" s="17">
        <v>0</v>
      </c>
      <c r="V2584" s="17">
        <v>0</v>
      </c>
      <c r="W2584" s="17">
        <v>0</v>
      </c>
      <c r="X2584" s="17">
        <v>0</v>
      </c>
      <c r="Y2584" s="17">
        <v>0</v>
      </c>
      <c r="Z2584" s="17">
        <v>0</v>
      </c>
      <c r="AA2584" s="17">
        <v>0</v>
      </c>
      <c r="AB2584" s="17">
        <v>0</v>
      </c>
      <c r="AC2584" s="17">
        <v>0</v>
      </c>
      <c r="AD2584" s="17">
        <v>0</v>
      </c>
    </row>
    <row r="2585" spans="1:30" x14ac:dyDescent="0.25">
      <c r="A2585" t="s">
        <v>425</v>
      </c>
      <c r="B2585" t="s">
        <v>6629</v>
      </c>
      <c r="C2585" t="s">
        <v>605</v>
      </c>
      <c r="D2585" t="str">
        <f>A2585&amp;VLOOKUP("key_separator", Keys!$B:$C, 2, FALSE)&amp;B2585&amp;VLOOKUP("key_separator", Keys!$B:$C, 2, FALSE)&amp;C2585</f>
        <v>UT|electricity|production</v>
      </c>
      <c r="E2585" s="17">
        <v>0</v>
      </c>
      <c r="F2585" s="17">
        <v>0</v>
      </c>
      <c r="G2585" s="17">
        <v>0</v>
      </c>
      <c r="H2585" s="17">
        <v>0</v>
      </c>
      <c r="I2585" s="17">
        <v>0</v>
      </c>
      <c r="J2585" s="17">
        <v>0</v>
      </c>
      <c r="K2585" s="17">
        <v>0</v>
      </c>
      <c r="L2585" s="17">
        <v>0</v>
      </c>
      <c r="M2585" s="17">
        <v>0</v>
      </c>
      <c r="N2585" s="17">
        <v>0</v>
      </c>
      <c r="O2585" s="17">
        <v>0</v>
      </c>
      <c r="P2585" s="17">
        <v>0</v>
      </c>
      <c r="Q2585" s="17">
        <v>0</v>
      </c>
      <c r="R2585" s="17">
        <v>0</v>
      </c>
      <c r="S2585" s="17">
        <v>0</v>
      </c>
      <c r="T2585" s="17">
        <v>0</v>
      </c>
      <c r="U2585" s="17">
        <v>0</v>
      </c>
      <c r="V2585" s="17">
        <v>0</v>
      </c>
      <c r="W2585" s="17">
        <v>0</v>
      </c>
      <c r="X2585" s="17">
        <v>0</v>
      </c>
      <c r="Y2585" s="17">
        <v>0</v>
      </c>
      <c r="Z2585" s="17">
        <v>0</v>
      </c>
      <c r="AA2585" s="17">
        <v>0</v>
      </c>
      <c r="AB2585" s="17">
        <v>0</v>
      </c>
      <c r="AC2585" s="17">
        <v>0</v>
      </c>
      <c r="AD2585" s="17">
        <v>0</v>
      </c>
    </row>
    <row r="2586" spans="1:30" x14ac:dyDescent="0.25">
      <c r="A2586" t="s">
        <v>425</v>
      </c>
      <c r="B2586" t="s">
        <v>6629</v>
      </c>
      <c r="C2586" t="s">
        <v>608</v>
      </c>
      <c r="D2586" t="str">
        <f>A2586&amp;VLOOKUP("key_separator", Keys!$B:$C, 2, FALSE)&amp;B2586&amp;VLOOKUP("key_separator", Keys!$B:$C, 2, FALSE)&amp;C2586</f>
        <v>UT|electricity|imports</v>
      </c>
      <c r="E2586" s="17">
        <v>0</v>
      </c>
      <c r="F2586" s="17">
        <v>0</v>
      </c>
      <c r="G2586" s="17">
        <v>0</v>
      </c>
      <c r="H2586" s="17">
        <v>0</v>
      </c>
      <c r="I2586" s="17">
        <v>0</v>
      </c>
      <c r="J2586" s="17">
        <v>0</v>
      </c>
      <c r="K2586" s="17">
        <v>0</v>
      </c>
      <c r="L2586" s="17">
        <v>0</v>
      </c>
      <c r="M2586" s="17">
        <v>0</v>
      </c>
      <c r="N2586" s="17">
        <v>0</v>
      </c>
      <c r="O2586" s="17">
        <v>0</v>
      </c>
      <c r="P2586" s="17">
        <v>0</v>
      </c>
      <c r="Q2586" s="17">
        <v>0</v>
      </c>
      <c r="R2586" s="17">
        <v>0</v>
      </c>
      <c r="S2586" s="17">
        <v>0</v>
      </c>
      <c r="T2586" s="17">
        <v>0</v>
      </c>
      <c r="U2586" s="17">
        <v>0</v>
      </c>
      <c r="V2586" s="17">
        <v>0</v>
      </c>
      <c r="W2586" s="17">
        <v>0</v>
      </c>
      <c r="X2586" s="17">
        <v>0</v>
      </c>
      <c r="Y2586" s="17">
        <v>0</v>
      </c>
      <c r="Z2586" s="17">
        <v>0</v>
      </c>
      <c r="AA2586" s="17">
        <v>0</v>
      </c>
      <c r="AB2586" s="17">
        <v>0</v>
      </c>
      <c r="AC2586" s="17">
        <v>0</v>
      </c>
      <c r="AD2586" s="17">
        <v>0</v>
      </c>
    </row>
    <row r="2587" spans="1:30" x14ac:dyDescent="0.25">
      <c r="A2587" t="s">
        <v>425</v>
      </c>
      <c r="B2587" t="s">
        <v>6629</v>
      </c>
      <c r="C2587" t="s">
        <v>610</v>
      </c>
      <c r="D2587" t="str">
        <f>A2587&amp;VLOOKUP("key_separator", Keys!$B:$C, 2, FALSE)&amp;B2587&amp;VLOOKUP("key_separator", Keys!$B:$C, 2, FALSE)&amp;C2587</f>
        <v>UT|electricity|exports</v>
      </c>
      <c r="E2587" s="17">
        <v>0</v>
      </c>
      <c r="F2587" s="17">
        <v>0</v>
      </c>
      <c r="G2587" s="17">
        <v>0</v>
      </c>
      <c r="H2587" s="17">
        <v>0</v>
      </c>
      <c r="I2587" s="17">
        <v>0</v>
      </c>
      <c r="J2587" s="17">
        <v>0</v>
      </c>
      <c r="K2587" s="17">
        <v>0</v>
      </c>
      <c r="L2587" s="17">
        <v>0</v>
      </c>
      <c r="M2587" s="17">
        <v>0</v>
      </c>
      <c r="N2587" s="17">
        <v>0</v>
      </c>
      <c r="O2587" s="17">
        <v>0</v>
      </c>
      <c r="P2587" s="17">
        <v>0</v>
      </c>
      <c r="Q2587" s="17">
        <v>0</v>
      </c>
      <c r="R2587" s="17">
        <v>0</v>
      </c>
      <c r="S2587" s="17">
        <v>0</v>
      </c>
      <c r="T2587" s="17">
        <v>0</v>
      </c>
      <c r="U2587" s="17">
        <v>0</v>
      </c>
      <c r="V2587" s="17">
        <v>0</v>
      </c>
      <c r="W2587" s="17">
        <v>0</v>
      </c>
      <c r="X2587" s="17">
        <v>0</v>
      </c>
      <c r="Y2587" s="17">
        <v>0</v>
      </c>
      <c r="Z2587" s="17">
        <v>0</v>
      </c>
      <c r="AA2587" s="17">
        <v>0</v>
      </c>
      <c r="AB2587" s="17">
        <v>0</v>
      </c>
      <c r="AC2587" s="17">
        <v>0</v>
      </c>
      <c r="AD2587" s="17">
        <v>0</v>
      </c>
    </row>
    <row r="2588" spans="1:30" x14ac:dyDescent="0.25">
      <c r="A2588" t="s">
        <v>425</v>
      </c>
      <c r="B2588" t="s">
        <v>6610</v>
      </c>
      <c r="C2588" t="s">
        <v>605</v>
      </c>
      <c r="D2588" t="str">
        <f>A2588&amp;VLOOKUP("key_separator", Keys!$B:$C, 2, FALSE)&amp;B2588&amp;VLOOKUP("key_separator", Keys!$B:$C, 2, FALSE)&amp;C2588</f>
        <v>UT|hard coal|production</v>
      </c>
      <c r="E2588" s="17">
        <v>152104000000000</v>
      </c>
      <c r="F2588" s="17">
        <v>142035000000000</v>
      </c>
      <c r="G2588" s="17">
        <v>154877000000000</v>
      </c>
      <c r="H2588" s="17">
        <v>139178000000000</v>
      </c>
      <c r="I2588" s="17">
        <v>135497000000000</v>
      </c>
      <c r="J2588" s="17">
        <v>134534000000000</v>
      </c>
      <c r="K2588" s="17">
        <v>107075000000000</v>
      </c>
      <c r="L2588" s="17">
        <v>105554000000000</v>
      </c>
      <c r="M2588" s="17">
        <v>102995000000000</v>
      </c>
      <c r="N2588" s="17">
        <v>101410000000000</v>
      </c>
      <c r="O2588" s="17">
        <v>100851000000000</v>
      </c>
      <c r="P2588" s="17">
        <v>97910200000000</v>
      </c>
      <c r="Q2588" s="17">
        <v>96531300000000</v>
      </c>
      <c r="R2588" s="17">
        <v>95146900000000</v>
      </c>
      <c r="S2588" s="17">
        <v>94260700000000</v>
      </c>
      <c r="T2588" s="17">
        <v>91874000000000</v>
      </c>
      <c r="U2588" s="17">
        <v>90506300000000</v>
      </c>
      <c r="V2588" s="17">
        <v>83513600000000</v>
      </c>
      <c r="W2588" s="17">
        <v>79395300000000</v>
      </c>
      <c r="X2588" s="17">
        <v>76993600000000</v>
      </c>
      <c r="Y2588" s="17">
        <v>74954700000000</v>
      </c>
      <c r="Z2588" s="17">
        <v>70675000000000</v>
      </c>
      <c r="AA2588" s="17">
        <v>69061200000000</v>
      </c>
      <c r="AB2588" s="17">
        <v>66863800000000</v>
      </c>
      <c r="AC2588" s="17">
        <v>60843800000000</v>
      </c>
      <c r="AD2588" s="17">
        <v>55069800000000</v>
      </c>
    </row>
    <row r="2589" spans="1:30" x14ac:dyDescent="0.25">
      <c r="A2589" t="s">
        <v>425</v>
      </c>
      <c r="B2589" t="s">
        <v>6610</v>
      </c>
      <c r="C2589" t="s">
        <v>608</v>
      </c>
      <c r="D2589" t="str">
        <f>A2589&amp;VLOOKUP("key_separator", Keys!$B:$C, 2, FALSE)&amp;B2589&amp;VLOOKUP("key_separator", Keys!$B:$C, 2, FALSE)&amp;C2589</f>
        <v>UT|hard coal|imports</v>
      </c>
      <c r="E2589" s="17">
        <v>59691700000000</v>
      </c>
      <c r="F2589" s="17">
        <v>0</v>
      </c>
      <c r="G2589" s="17">
        <v>0</v>
      </c>
      <c r="H2589" s="17">
        <v>0</v>
      </c>
      <c r="I2589" s="17">
        <v>0</v>
      </c>
      <c r="J2589" s="17">
        <v>7687180000000</v>
      </c>
      <c r="K2589" s="17">
        <v>54817400000000</v>
      </c>
      <c r="L2589" s="17">
        <v>61144200000000</v>
      </c>
      <c r="M2589" s="17">
        <v>66955300000000</v>
      </c>
      <c r="N2589" s="17">
        <v>71360200000000</v>
      </c>
      <c r="O2589" s="17">
        <v>74229300000000</v>
      </c>
      <c r="P2589" s="17">
        <v>79835200000000</v>
      </c>
      <c r="Q2589" s="17">
        <v>78902900000000</v>
      </c>
      <c r="R2589" s="17">
        <v>78029900000000</v>
      </c>
      <c r="S2589" s="17">
        <v>78221100000000</v>
      </c>
      <c r="T2589" s="17">
        <v>78686100000000</v>
      </c>
      <c r="U2589" s="17">
        <v>79157700000000</v>
      </c>
      <c r="V2589" s="17">
        <v>79904800000000</v>
      </c>
      <c r="W2589" s="17">
        <v>76132300000000</v>
      </c>
      <c r="X2589" s="17">
        <v>70498600000000</v>
      </c>
      <c r="Y2589" s="17">
        <v>68347500000000</v>
      </c>
      <c r="Z2589" s="17">
        <v>74493800000000</v>
      </c>
      <c r="AA2589" s="17">
        <v>76829700000000</v>
      </c>
      <c r="AB2589" s="17">
        <v>78859400000000</v>
      </c>
      <c r="AC2589" s="17">
        <v>82773900000000</v>
      </c>
      <c r="AD2589" s="17">
        <v>85702900000000</v>
      </c>
    </row>
    <row r="2590" spans="1:30" x14ac:dyDescent="0.25">
      <c r="A2590" t="s">
        <v>425</v>
      </c>
      <c r="B2590" t="s">
        <v>6610</v>
      </c>
      <c r="C2590" t="s">
        <v>610</v>
      </c>
      <c r="D2590" t="str">
        <f>A2590&amp;VLOOKUP("key_separator", Keys!$B:$C, 2, FALSE)&amp;B2590&amp;VLOOKUP("key_separator", Keys!$B:$C, 2, FALSE)&amp;C2590</f>
        <v>UT|hard coal|exports</v>
      </c>
      <c r="E2590" s="17">
        <v>7729440000000</v>
      </c>
      <c r="F2590" s="17">
        <v>43917800000000</v>
      </c>
      <c r="G2590" s="17">
        <v>58570400000000</v>
      </c>
      <c r="H2590" s="17">
        <v>33672600000000</v>
      </c>
      <c r="I2590" s="17">
        <v>23685500000000</v>
      </c>
      <c r="J2590" s="17">
        <v>6836600000000</v>
      </c>
      <c r="K2590" s="17">
        <v>5441220000000</v>
      </c>
      <c r="L2590" s="17">
        <v>5363910000000</v>
      </c>
      <c r="M2590" s="17">
        <v>5233890000000</v>
      </c>
      <c r="N2590" s="17">
        <v>5153350000000</v>
      </c>
      <c r="O2590" s="17">
        <v>5124910000000</v>
      </c>
      <c r="P2590" s="17">
        <v>4975490000000</v>
      </c>
      <c r="Q2590" s="17">
        <v>4905420000000</v>
      </c>
      <c r="R2590" s="17">
        <v>4835070000000</v>
      </c>
      <c r="S2590" s="17">
        <v>4790040000000</v>
      </c>
      <c r="T2590" s="17">
        <v>4668750000000</v>
      </c>
      <c r="U2590" s="17">
        <v>4599250000000</v>
      </c>
      <c r="V2590" s="17">
        <v>4243900000000</v>
      </c>
      <c r="W2590" s="17">
        <v>4034620000000</v>
      </c>
      <c r="X2590" s="17">
        <v>3912580000000</v>
      </c>
      <c r="Y2590" s="17">
        <v>3808960000000</v>
      </c>
      <c r="Z2590" s="17">
        <v>3591490000000</v>
      </c>
      <c r="AA2590" s="17">
        <v>3509480000000</v>
      </c>
      <c r="AB2590" s="17">
        <v>3397810000000</v>
      </c>
      <c r="AC2590" s="17">
        <v>3091890000000</v>
      </c>
      <c r="AD2590" s="17">
        <v>2798470000000</v>
      </c>
    </row>
    <row r="2591" spans="1:30" x14ac:dyDescent="0.25">
      <c r="A2591" t="s">
        <v>425</v>
      </c>
      <c r="B2591" t="s">
        <v>6611</v>
      </c>
      <c r="C2591" t="s">
        <v>605</v>
      </c>
      <c r="D2591" t="str">
        <f>A2591&amp;VLOOKUP("key_separator", Keys!$B:$C, 2, FALSE)&amp;B2591&amp;VLOOKUP("key_separator", Keys!$B:$C, 2, FALSE)&amp;C2591</f>
        <v>UT|natural gas|production</v>
      </c>
      <c r="E2591" s="17">
        <v>302729000000000</v>
      </c>
      <c r="F2591" s="17">
        <v>303555000000000</v>
      </c>
      <c r="G2591" s="17">
        <v>277659000000000</v>
      </c>
      <c r="H2591" s="17">
        <v>262616000000000</v>
      </c>
      <c r="I2591" s="17">
        <v>247328000000000</v>
      </c>
      <c r="J2591" s="17">
        <v>227323000000000</v>
      </c>
      <c r="K2591" s="17">
        <v>219098000000000</v>
      </c>
      <c r="L2591" s="17">
        <v>209513000000000</v>
      </c>
      <c r="M2591" s="17">
        <v>201683000000000</v>
      </c>
      <c r="N2591" s="17">
        <v>198282000000000</v>
      </c>
      <c r="O2591" s="17">
        <v>198520000000000</v>
      </c>
      <c r="P2591" s="17">
        <v>204548000000000</v>
      </c>
      <c r="Q2591" s="17">
        <v>213355000000000</v>
      </c>
      <c r="R2591" s="17">
        <v>218814000000000</v>
      </c>
      <c r="S2591" s="17">
        <v>224700000000000</v>
      </c>
      <c r="T2591" s="17">
        <v>232637000000000</v>
      </c>
      <c r="U2591" s="17">
        <v>251497000000000</v>
      </c>
      <c r="V2591" s="17">
        <v>262457000000000</v>
      </c>
      <c r="W2591" s="17">
        <v>268749000000000</v>
      </c>
      <c r="X2591" s="17">
        <v>271271000000000</v>
      </c>
      <c r="Y2591" s="17">
        <v>274661000000000</v>
      </c>
      <c r="Z2591" s="17">
        <v>275147000000000</v>
      </c>
      <c r="AA2591" s="17">
        <v>270172000000000</v>
      </c>
      <c r="AB2591" s="17">
        <v>264131000000000</v>
      </c>
      <c r="AC2591" s="17">
        <v>259364000000000</v>
      </c>
      <c r="AD2591" s="17">
        <v>257005000000000</v>
      </c>
    </row>
    <row r="2592" spans="1:30" x14ac:dyDescent="0.25">
      <c r="A2592" t="s">
        <v>425</v>
      </c>
      <c r="B2592" t="s">
        <v>6611</v>
      </c>
      <c r="C2592" t="s">
        <v>608</v>
      </c>
      <c r="D2592" t="str">
        <f>A2592&amp;VLOOKUP("key_separator", Keys!$B:$C, 2, FALSE)&amp;B2592&amp;VLOOKUP("key_separator", Keys!$B:$C, 2, FALSE)&amp;C2592</f>
        <v>UT|natural gas|imports</v>
      </c>
      <c r="E2592" s="17">
        <v>1041270000000000</v>
      </c>
      <c r="F2592" s="17">
        <v>1106290000000000</v>
      </c>
      <c r="G2592" s="17">
        <v>1047600000000000</v>
      </c>
      <c r="H2592" s="17">
        <v>1011050000000000</v>
      </c>
      <c r="I2592" s="17">
        <v>974655000000000</v>
      </c>
      <c r="J2592" s="17">
        <v>914907000000000</v>
      </c>
      <c r="K2592" s="17">
        <v>883059000000000</v>
      </c>
      <c r="L2592" s="17">
        <v>860790000000000</v>
      </c>
      <c r="M2592" s="17">
        <v>843649000000000</v>
      </c>
      <c r="N2592" s="17">
        <v>837997000000000</v>
      </c>
      <c r="O2592" s="17">
        <v>839621000000000</v>
      </c>
      <c r="P2592" s="17">
        <v>853373000000000</v>
      </c>
      <c r="Q2592" s="17">
        <v>876025000000000</v>
      </c>
      <c r="R2592" s="17">
        <v>890493000000000</v>
      </c>
      <c r="S2592" s="17">
        <v>906495000000000</v>
      </c>
      <c r="T2592" s="17">
        <v>930397000000000</v>
      </c>
      <c r="U2592" s="17">
        <v>983393000000000</v>
      </c>
      <c r="V2592" s="17">
        <v>1021510000000000</v>
      </c>
      <c r="W2592" s="17">
        <v>1050080000000000</v>
      </c>
      <c r="X2592" s="17">
        <v>1069450000000000</v>
      </c>
      <c r="Y2592" s="17">
        <v>1088410000000000</v>
      </c>
      <c r="Z2592" s="17">
        <v>1095190000000000</v>
      </c>
      <c r="AA2592" s="17">
        <v>1088640000000000</v>
      </c>
      <c r="AB2592" s="17">
        <v>1079140000000000</v>
      </c>
      <c r="AC2592" s="17">
        <v>1072800000000000</v>
      </c>
      <c r="AD2592" s="17">
        <v>1072790000000000</v>
      </c>
    </row>
    <row r="2593" spans="1:30" x14ac:dyDescent="0.25">
      <c r="A2593" t="s">
        <v>425</v>
      </c>
      <c r="B2593" t="s">
        <v>6611</v>
      </c>
      <c r="C2593" t="s">
        <v>610</v>
      </c>
      <c r="D2593" t="str">
        <f>A2593&amp;VLOOKUP("key_separator", Keys!$B:$C, 2, FALSE)&amp;B2593&amp;VLOOKUP("key_separator", Keys!$B:$C, 2, FALSE)&amp;C2593</f>
        <v>UT|natural gas|exports</v>
      </c>
      <c r="E2593" s="17">
        <v>1058620000000000</v>
      </c>
      <c r="F2593" s="17">
        <v>1061510000000000</v>
      </c>
      <c r="G2593" s="17">
        <v>970954000000000</v>
      </c>
      <c r="H2593" s="17">
        <v>918350000000000</v>
      </c>
      <c r="I2593" s="17">
        <v>864891000000000</v>
      </c>
      <c r="J2593" s="17">
        <v>794933000000000</v>
      </c>
      <c r="K2593" s="17">
        <v>766172000000000</v>
      </c>
      <c r="L2593" s="17">
        <v>732654000000000</v>
      </c>
      <c r="M2593" s="17">
        <v>705272000000000</v>
      </c>
      <c r="N2593" s="17">
        <v>693379000000000</v>
      </c>
      <c r="O2593" s="17">
        <v>694211000000000</v>
      </c>
      <c r="P2593" s="17">
        <v>715290000000000</v>
      </c>
      <c r="Q2593" s="17">
        <v>746087000000000</v>
      </c>
      <c r="R2593" s="17">
        <v>765180000000000</v>
      </c>
      <c r="S2593" s="17">
        <v>785763000000000</v>
      </c>
      <c r="T2593" s="17">
        <v>813517000000000</v>
      </c>
      <c r="U2593" s="17">
        <v>879470000000000</v>
      </c>
      <c r="V2593" s="17">
        <v>917795000000000</v>
      </c>
      <c r="W2593" s="17">
        <v>939798000000000</v>
      </c>
      <c r="X2593" s="17">
        <v>948618000000000</v>
      </c>
      <c r="Y2593" s="17">
        <v>960470000000000</v>
      </c>
      <c r="Z2593" s="17">
        <v>962172000000000</v>
      </c>
      <c r="AA2593" s="17">
        <v>944775000000000</v>
      </c>
      <c r="AB2593" s="17">
        <v>923649000000000</v>
      </c>
      <c r="AC2593" s="17">
        <v>906977000000000</v>
      </c>
      <c r="AD2593" s="17">
        <v>898728000000000</v>
      </c>
    </row>
    <row r="2594" spans="1:30" x14ac:dyDescent="0.25">
      <c r="A2594" t="s">
        <v>425</v>
      </c>
      <c r="B2594" t="s">
        <v>626</v>
      </c>
      <c r="C2594" t="s">
        <v>605</v>
      </c>
      <c r="D2594" t="str">
        <f>A2594&amp;VLOOKUP("key_separator", Keys!$B:$C, 2, FALSE)&amp;B2594&amp;VLOOKUP("key_separator", Keys!$B:$C, 2, FALSE)&amp;C2594</f>
        <v>UT|nuclear|production</v>
      </c>
      <c r="E2594" s="17">
        <v>0</v>
      </c>
      <c r="F2594" s="17">
        <v>0</v>
      </c>
      <c r="G2594" s="17">
        <v>0</v>
      </c>
      <c r="H2594" s="17">
        <v>0</v>
      </c>
      <c r="I2594" s="17">
        <v>0</v>
      </c>
      <c r="J2594" s="17">
        <v>0</v>
      </c>
      <c r="K2594" s="17">
        <v>0</v>
      </c>
      <c r="L2594" s="17">
        <v>0</v>
      </c>
      <c r="M2594" s="17">
        <v>0</v>
      </c>
      <c r="N2594" s="17">
        <v>0</v>
      </c>
      <c r="O2594" s="17">
        <v>0</v>
      </c>
      <c r="P2594" s="17">
        <v>0</v>
      </c>
      <c r="Q2594" s="17">
        <v>0</v>
      </c>
      <c r="R2594" s="17">
        <v>0</v>
      </c>
      <c r="S2594" s="17">
        <v>0</v>
      </c>
      <c r="T2594" s="17">
        <v>0</v>
      </c>
      <c r="U2594" s="17">
        <v>0</v>
      </c>
      <c r="V2594" s="17">
        <v>0</v>
      </c>
      <c r="W2594" s="17">
        <v>0</v>
      </c>
      <c r="X2594" s="17">
        <v>0</v>
      </c>
      <c r="Y2594" s="17">
        <v>0</v>
      </c>
      <c r="Z2594" s="17">
        <v>0</v>
      </c>
      <c r="AA2594" s="17">
        <v>0</v>
      </c>
      <c r="AB2594" s="17">
        <v>0</v>
      </c>
      <c r="AC2594" s="17">
        <v>0</v>
      </c>
      <c r="AD2594" s="17">
        <v>0</v>
      </c>
    </row>
    <row r="2595" spans="1:30" x14ac:dyDescent="0.25">
      <c r="A2595" t="s">
        <v>425</v>
      </c>
      <c r="B2595" t="s">
        <v>626</v>
      </c>
      <c r="C2595" t="s">
        <v>608</v>
      </c>
      <c r="D2595" t="str">
        <f>A2595&amp;VLOOKUP("key_separator", Keys!$B:$C, 2, FALSE)&amp;B2595&amp;VLOOKUP("key_separator", Keys!$B:$C, 2, FALSE)&amp;C2595</f>
        <v>UT|nuclear|imports</v>
      </c>
      <c r="E2595" s="17">
        <v>0</v>
      </c>
      <c r="F2595" s="17">
        <v>0</v>
      </c>
      <c r="G2595" s="17">
        <v>0</v>
      </c>
      <c r="H2595" s="17">
        <v>0</v>
      </c>
      <c r="I2595" s="17">
        <v>0</v>
      </c>
      <c r="J2595" s="17">
        <v>0</v>
      </c>
      <c r="K2595" s="17">
        <v>0</v>
      </c>
      <c r="L2595" s="17">
        <v>0</v>
      </c>
      <c r="M2595" s="17">
        <v>0</v>
      </c>
      <c r="N2595" s="17">
        <v>0</v>
      </c>
      <c r="O2595" s="17">
        <v>0</v>
      </c>
      <c r="P2595" s="17">
        <v>0</v>
      </c>
      <c r="Q2595" s="17">
        <v>0</v>
      </c>
      <c r="R2595" s="17">
        <v>0</v>
      </c>
      <c r="S2595" s="17">
        <v>0</v>
      </c>
      <c r="T2595" s="17">
        <v>0</v>
      </c>
      <c r="U2595" s="17">
        <v>0</v>
      </c>
      <c r="V2595" s="17">
        <v>0</v>
      </c>
      <c r="W2595" s="17">
        <v>0</v>
      </c>
      <c r="X2595" s="17">
        <v>0</v>
      </c>
      <c r="Y2595" s="17">
        <v>0</v>
      </c>
      <c r="Z2595" s="17">
        <v>0</v>
      </c>
      <c r="AA2595" s="17">
        <v>0</v>
      </c>
      <c r="AB2595" s="17">
        <v>0</v>
      </c>
      <c r="AC2595" s="17">
        <v>0</v>
      </c>
      <c r="AD2595" s="17">
        <v>0</v>
      </c>
    </row>
    <row r="2596" spans="1:30" x14ac:dyDescent="0.25">
      <c r="A2596" t="s">
        <v>425</v>
      </c>
      <c r="B2596" t="s">
        <v>626</v>
      </c>
      <c r="C2596" t="s">
        <v>610</v>
      </c>
      <c r="D2596" t="str">
        <f>A2596&amp;VLOOKUP("key_separator", Keys!$B:$C, 2, FALSE)&amp;B2596&amp;VLOOKUP("key_separator", Keys!$B:$C, 2, FALSE)&amp;C2596</f>
        <v>UT|nuclear|exports</v>
      </c>
      <c r="E2596" s="17">
        <v>0</v>
      </c>
      <c r="F2596" s="17">
        <v>0</v>
      </c>
      <c r="G2596" s="17">
        <v>0</v>
      </c>
      <c r="H2596" s="17">
        <v>0</v>
      </c>
      <c r="I2596" s="17">
        <v>0</v>
      </c>
      <c r="J2596" s="17">
        <v>0</v>
      </c>
      <c r="K2596" s="17">
        <v>0</v>
      </c>
      <c r="L2596" s="17">
        <v>0</v>
      </c>
      <c r="M2596" s="17">
        <v>0</v>
      </c>
      <c r="N2596" s="17">
        <v>0</v>
      </c>
      <c r="O2596" s="17">
        <v>0</v>
      </c>
      <c r="P2596" s="17">
        <v>0</v>
      </c>
      <c r="Q2596" s="17">
        <v>0</v>
      </c>
      <c r="R2596" s="17">
        <v>0</v>
      </c>
      <c r="S2596" s="17">
        <v>0</v>
      </c>
      <c r="T2596" s="17">
        <v>0</v>
      </c>
      <c r="U2596" s="17">
        <v>0</v>
      </c>
      <c r="V2596" s="17">
        <v>0</v>
      </c>
      <c r="W2596" s="17">
        <v>0</v>
      </c>
      <c r="X2596" s="17">
        <v>0</v>
      </c>
      <c r="Y2596" s="17">
        <v>0</v>
      </c>
      <c r="Z2596" s="17">
        <v>0</v>
      </c>
      <c r="AA2596" s="17">
        <v>0</v>
      </c>
      <c r="AB2596" s="17">
        <v>0</v>
      </c>
      <c r="AC2596" s="17">
        <v>0</v>
      </c>
      <c r="AD2596" s="17">
        <v>0</v>
      </c>
    </row>
    <row r="2597" spans="1:30" x14ac:dyDescent="0.25">
      <c r="A2597" t="s">
        <v>425</v>
      </c>
      <c r="B2597" t="s">
        <v>6630</v>
      </c>
      <c r="C2597" t="s">
        <v>605</v>
      </c>
      <c r="D2597" t="str">
        <f>A2597&amp;VLOOKUP("key_separator", Keys!$B:$C, 2, FALSE)&amp;B2597&amp;VLOOKUP("key_separator", Keys!$B:$C, 2, FALSE)&amp;C2597</f>
        <v>UT|hydro|production</v>
      </c>
      <c r="E2597" s="17">
        <v>0</v>
      </c>
      <c r="F2597" s="17">
        <v>0</v>
      </c>
      <c r="G2597" s="17">
        <v>0</v>
      </c>
      <c r="H2597" s="17">
        <v>0</v>
      </c>
      <c r="I2597" s="17">
        <v>0</v>
      </c>
      <c r="J2597" s="17">
        <v>0</v>
      </c>
      <c r="K2597" s="17">
        <v>0</v>
      </c>
      <c r="L2597" s="17">
        <v>0</v>
      </c>
      <c r="M2597" s="17">
        <v>0</v>
      </c>
      <c r="N2597" s="17">
        <v>0</v>
      </c>
      <c r="O2597" s="17">
        <v>0</v>
      </c>
      <c r="P2597" s="17">
        <v>0</v>
      </c>
      <c r="Q2597" s="17">
        <v>0</v>
      </c>
      <c r="R2597" s="17">
        <v>0</v>
      </c>
      <c r="S2597" s="17">
        <v>0</v>
      </c>
      <c r="T2597" s="17">
        <v>0</v>
      </c>
      <c r="U2597" s="17">
        <v>0</v>
      </c>
      <c r="V2597" s="17">
        <v>0</v>
      </c>
      <c r="W2597" s="17">
        <v>0</v>
      </c>
      <c r="X2597" s="17">
        <v>0</v>
      </c>
      <c r="Y2597" s="17">
        <v>0</v>
      </c>
      <c r="Z2597" s="17">
        <v>0</v>
      </c>
      <c r="AA2597" s="17">
        <v>0</v>
      </c>
      <c r="AB2597" s="17">
        <v>0</v>
      </c>
      <c r="AC2597" s="17">
        <v>0</v>
      </c>
      <c r="AD2597" s="17">
        <v>0</v>
      </c>
    </row>
    <row r="2598" spans="1:30" x14ac:dyDescent="0.25">
      <c r="A2598" t="s">
        <v>425</v>
      </c>
      <c r="B2598" t="s">
        <v>6630</v>
      </c>
      <c r="C2598" t="s">
        <v>608</v>
      </c>
      <c r="D2598" t="str">
        <f>A2598&amp;VLOOKUP("key_separator", Keys!$B:$C, 2, FALSE)&amp;B2598&amp;VLOOKUP("key_separator", Keys!$B:$C, 2, FALSE)&amp;C2598</f>
        <v>UT|hydro|imports</v>
      </c>
      <c r="E2598" s="17">
        <v>0</v>
      </c>
      <c r="F2598" s="17">
        <v>0</v>
      </c>
      <c r="G2598" s="17">
        <v>0</v>
      </c>
      <c r="H2598" s="17">
        <v>0</v>
      </c>
      <c r="I2598" s="17">
        <v>0</v>
      </c>
      <c r="J2598" s="17">
        <v>0</v>
      </c>
      <c r="K2598" s="17">
        <v>0</v>
      </c>
      <c r="L2598" s="17">
        <v>0</v>
      </c>
      <c r="M2598" s="17">
        <v>0</v>
      </c>
      <c r="N2598" s="17">
        <v>0</v>
      </c>
      <c r="O2598" s="17">
        <v>0</v>
      </c>
      <c r="P2598" s="17">
        <v>0</v>
      </c>
      <c r="Q2598" s="17">
        <v>0</v>
      </c>
      <c r="R2598" s="17">
        <v>0</v>
      </c>
      <c r="S2598" s="17">
        <v>0</v>
      </c>
      <c r="T2598" s="17">
        <v>0</v>
      </c>
      <c r="U2598" s="17">
        <v>0</v>
      </c>
      <c r="V2598" s="17">
        <v>0</v>
      </c>
      <c r="W2598" s="17">
        <v>0</v>
      </c>
      <c r="X2598" s="17">
        <v>0</v>
      </c>
      <c r="Y2598" s="17">
        <v>0</v>
      </c>
      <c r="Z2598" s="17">
        <v>0</v>
      </c>
      <c r="AA2598" s="17">
        <v>0</v>
      </c>
      <c r="AB2598" s="17">
        <v>0</v>
      </c>
      <c r="AC2598" s="17">
        <v>0</v>
      </c>
      <c r="AD2598" s="17">
        <v>0</v>
      </c>
    </row>
    <row r="2599" spans="1:30" x14ac:dyDescent="0.25">
      <c r="A2599" t="s">
        <v>425</v>
      </c>
      <c r="B2599" t="s">
        <v>6630</v>
      </c>
      <c r="C2599" t="s">
        <v>610</v>
      </c>
      <c r="D2599" t="str">
        <f>A2599&amp;VLOOKUP("key_separator", Keys!$B:$C, 2, FALSE)&amp;B2599&amp;VLOOKUP("key_separator", Keys!$B:$C, 2, FALSE)&amp;C2599</f>
        <v>UT|hydro|exports</v>
      </c>
      <c r="E2599" s="17">
        <v>0</v>
      </c>
      <c r="F2599" s="17">
        <v>0</v>
      </c>
      <c r="G2599" s="17">
        <v>0</v>
      </c>
      <c r="H2599" s="17">
        <v>0</v>
      </c>
      <c r="I2599" s="17">
        <v>0</v>
      </c>
      <c r="J2599" s="17">
        <v>0</v>
      </c>
      <c r="K2599" s="17">
        <v>0</v>
      </c>
      <c r="L2599" s="17">
        <v>0</v>
      </c>
      <c r="M2599" s="17">
        <v>0</v>
      </c>
      <c r="N2599" s="17">
        <v>0</v>
      </c>
      <c r="O2599" s="17">
        <v>0</v>
      </c>
      <c r="P2599" s="17">
        <v>0</v>
      </c>
      <c r="Q2599" s="17">
        <v>0</v>
      </c>
      <c r="R2599" s="17">
        <v>0</v>
      </c>
      <c r="S2599" s="17">
        <v>0</v>
      </c>
      <c r="T2599" s="17">
        <v>0</v>
      </c>
      <c r="U2599" s="17">
        <v>0</v>
      </c>
      <c r="V2599" s="17">
        <v>0</v>
      </c>
      <c r="W2599" s="17">
        <v>0</v>
      </c>
      <c r="X2599" s="17">
        <v>0</v>
      </c>
      <c r="Y2599" s="17">
        <v>0</v>
      </c>
      <c r="Z2599" s="17">
        <v>0</v>
      </c>
      <c r="AA2599" s="17">
        <v>0</v>
      </c>
      <c r="AB2599" s="17">
        <v>0</v>
      </c>
      <c r="AC2599" s="17">
        <v>0</v>
      </c>
      <c r="AD2599" s="17">
        <v>0</v>
      </c>
    </row>
    <row r="2600" spans="1:30" x14ac:dyDescent="0.25">
      <c r="A2600" t="s">
        <v>425</v>
      </c>
      <c r="B2600" t="s">
        <v>6631</v>
      </c>
      <c r="C2600" t="s">
        <v>605</v>
      </c>
      <c r="D2600" t="str">
        <f>A2600&amp;VLOOKUP("key_separator", Keys!$B:$C, 2, FALSE)&amp;B2600&amp;VLOOKUP("key_separator", Keys!$B:$C, 2, FALSE)&amp;C2600</f>
        <v>UT|wind|production</v>
      </c>
      <c r="E2600" s="17">
        <v>0</v>
      </c>
      <c r="F2600" s="17">
        <v>0</v>
      </c>
      <c r="G2600" s="17">
        <v>0</v>
      </c>
      <c r="H2600" s="17">
        <v>0</v>
      </c>
      <c r="I2600" s="17">
        <v>0</v>
      </c>
      <c r="J2600" s="17">
        <v>0</v>
      </c>
      <c r="K2600" s="17">
        <v>0</v>
      </c>
      <c r="L2600" s="17">
        <v>0</v>
      </c>
      <c r="M2600" s="17">
        <v>0</v>
      </c>
      <c r="N2600" s="17">
        <v>0</v>
      </c>
      <c r="O2600" s="17">
        <v>0</v>
      </c>
      <c r="P2600" s="17">
        <v>0</v>
      </c>
      <c r="Q2600" s="17">
        <v>0</v>
      </c>
      <c r="R2600" s="17">
        <v>0</v>
      </c>
      <c r="S2600" s="17">
        <v>0</v>
      </c>
      <c r="T2600" s="17">
        <v>0</v>
      </c>
      <c r="U2600" s="17">
        <v>0</v>
      </c>
      <c r="V2600" s="17">
        <v>0</v>
      </c>
      <c r="W2600" s="17">
        <v>0</v>
      </c>
      <c r="X2600" s="17">
        <v>0</v>
      </c>
      <c r="Y2600" s="17">
        <v>0</v>
      </c>
      <c r="Z2600" s="17">
        <v>0</v>
      </c>
      <c r="AA2600" s="17">
        <v>0</v>
      </c>
      <c r="AB2600" s="17">
        <v>0</v>
      </c>
      <c r="AC2600" s="17">
        <v>0</v>
      </c>
      <c r="AD2600" s="17">
        <v>0</v>
      </c>
    </row>
    <row r="2601" spans="1:30" x14ac:dyDescent="0.25">
      <c r="A2601" t="s">
        <v>425</v>
      </c>
      <c r="B2601" t="s">
        <v>6631</v>
      </c>
      <c r="C2601" t="s">
        <v>608</v>
      </c>
      <c r="D2601" t="str">
        <f>A2601&amp;VLOOKUP("key_separator", Keys!$B:$C, 2, FALSE)&amp;B2601&amp;VLOOKUP("key_separator", Keys!$B:$C, 2, FALSE)&amp;C2601</f>
        <v>UT|wind|imports</v>
      </c>
      <c r="E2601" s="17">
        <v>0</v>
      </c>
      <c r="F2601" s="17">
        <v>0</v>
      </c>
      <c r="G2601" s="17">
        <v>0</v>
      </c>
      <c r="H2601" s="17">
        <v>0</v>
      </c>
      <c r="I2601" s="17">
        <v>0</v>
      </c>
      <c r="J2601" s="17">
        <v>0</v>
      </c>
      <c r="K2601" s="17">
        <v>0</v>
      </c>
      <c r="L2601" s="17">
        <v>0</v>
      </c>
      <c r="M2601" s="17">
        <v>0</v>
      </c>
      <c r="N2601" s="17">
        <v>0</v>
      </c>
      <c r="O2601" s="17">
        <v>0</v>
      </c>
      <c r="P2601" s="17">
        <v>0</v>
      </c>
      <c r="Q2601" s="17">
        <v>0</v>
      </c>
      <c r="R2601" s="17">
        <v>0</v>
      </c>
      <c r="S2601" s="17">
        <v>0</v>
      </c>
      <c r="T2601" s="17">
        <v>0</v>
      </c>
      <c r="U2601" s="17">
        <v>0</v>
      </c>
      <c r="V2601" s="17">
        <v>0</v>
      </c>
      <c r="W2601" s="17">
        <v>0</v>
      </c>
      <c r="X2601" s="17">
        <v>0</v>
      </c>
      <c r="Y2601" s="17">
        <v>0</v>
      </c>
      <c r="Z2601" s="17">
        <v>0</v>
      </c>
      <c r="AA2601" s="17">
        <v>0</v>
      </c>
      <c r="AB2601" s="17">
        <v>0</v>
      </c>
      <c r="AC2601" s="17">
        <v>0</v>
      </c>
      <c r="AD2601" s="17">
        <v>0</v>
      </c>
    </row>
    <row r="2602" spans="1:30" x14ac:dyDescent="0.25">
      <c r="A2602" t="s">
        <v>425</v>
      </c>
      <c r="B2602" t="s">
        <v>6631</v>
      </c>
      <c r="C2602" t="s">
        <v>610</v>
      </c>
      <c r="D2602" t="str">
        <f>A2602&amp;VLOOKUP("key_separator", Keys!$B:$C, 2, FALSE)&amp;B2602&amp;VLOOKUP("key_separator", Keys!$B:$C, 2, FALSE)&amp;C2602</f>
        <v>UT|wind|exports</v>
      </c>
      <c r="E2602" s="17">
        <v>0</v>
      </c>
      <c r="F2602" s="17">
        <v>0</v>
      </c>
      <c r="G2602" s="17">
        <v>0</v>
      </c>
      <c r="H2602" s="17">
        <v>0</v>
      </c>
      <c r="I2602" s="17">
        <v>0</v>
      </c>
      <c r="J2602" s="17">
        <v>0</v>
      </c>
      <c r="K2602" s="17">
        <v>0</v>
      </c>
      <c r="L2602" s="17">
        <v>0</v>
      </c>
      <c r="M2602" s="17">
        <v>0</v>
      </c>
      <c r="N2602" s="17">
        <v>0</v>
      </c>
      <c r="O2602" s="17">
        <v>0</v>
      </c>
      <c r="P2602" s="17">
        <v>0</v>
      </c>
      <c r="Q2602" s="17">
        <v>0</v>
      </c>
      <c r="R2602" s="17">
        <v>0</v>
      </c>
      <c r="S2602" s="17">
        <v>0</v>
      </c>
      <c r="T2602" s="17">
        <v>0</v>
      </c>
      <c r="U2602" s="17">
        <v>0</v>
      </c>
      <c r="V2602" s="17">
        <v>0</v>
      </c>
      <c r="W2602" s="17">
        <v>0</v>
      </c>
      <c r="X2602" s="17">
        <v>0</v>
      </c>
      <c r="Y2602" s="17">
        <v>0</v>
      </c>
      <c r="Z2602" s="17">
        <v>0</v>
      </c>
      <c r="AA2602" s="17">
        <v>0</v>
      </c>
      <c r="AB2602" s="17">
        <v>0</v>
      </c>
      <c r="AC2602" s="17">
        <v>0</v>
      </c>
      <c r="AD2602" s="17">
        <v>0</v>
      </c>
    </row>
    <row r="2603" spans="1:30" x14ac:dyDescent="0.25">
      <c r="A2603" t="s">
        <v>425</v>
      </c>
      <c r="B2603" t="s">
        <v>6632</v>
      </c>
      <c r="C2603" t="s">
        <v>605</v>
      </c>
      <c r="D2603" t="str">
        <f>A2603&amp;VLOOKUP("key_separator", Keys!$B:$C, 2, FALSE)&amp;B2603&amp;VLOOKUP("key_separator", Keys!$B:$C, 2, FALSE)&amp;C2603</f>
        <v>UT|solar|production</v>
      </c>
      <c r="E2603" s="17">
        <v>0</v>
      </c>
      <c r="F2603" s="17">
        <v>0</v>
      </c>
      <c r="G2603" s="17">
        <v>0</v>
      </c>
      <c r="H2603" s="17">
        <v>0</v>
      </c>
      <c r="I2603" s="17">
        <v>0</v>
      </c>
      <c r="J2603" s="17">
        <v>0</v>
      </c>
      <c r="K2603" s="17">
        <v>0</v>
      </c>
      <c r="L2603" s="17">
        <v>0</v>
      </c>
      <c r="M2603" s="17">
        <v>0</v>
      </c>
      <c r="N2603" s="17">
        <v>0</v>
      </c>
      <c r="O2603" s="17">
        <v>0</v>
      </c>
      <c r="P2603" s="17">
        <v>0</v>
      </c>
      <c r="Q2603" s="17">
        <v>0</v>
      </c>
      <c r="R2603" s="17">
        <v>0</v>
      </c>
      <c r="S2603" s="17">
        <v>0</v>
      </c>
      <c r="T2603" s="17">
        <v>0</v>
      </c>
      <c r="U2603" s="17">
        <v>0</v>
      </c>
      <c r="V2603" s="17">
        <v>0</v>
      </c>
      <c r="W2603" s="17">
        <v>0</v>
      </c>
      <c r="X2603" s="17">
        <v>0</v>
      </c>
      <c r="Y2603" s="17">
        <v>0</v>
      </c>
      <c r="Z2603" s="17">
        <v>0</v>
      </c>
      <c r="AA2603" s="17">
        <v>0</v>
      </c>
      <c r="AB2603" s="17">
        <v>0</v>
      </c>
      <c r="AC2603" s="17">
        <v>0</v>
      </c>
      <c r="AD2603" s="17">
        <v>0</v>
      </c>
    </row>
    <row r="2604" spans="1:30" x14ac:dyDescent="0.25">
      <c r="A2604" t="s">
        <v>425</v>
      </c>
      <c r="B2604" t="s">
        <v>6632</v>
      </c>
      <c r="C2604" t="s">
        <v>608</v>
      </c>
      <c r="D2604" t="str">
        <f>A2604&amp;VLOOKUP("key_separator", Keys!$B:$C, 2, FALSE)&amp;B2604&amp;VLOOKUP("key_separator", Keys!$B:$C, 2, FALSE)&amp;C2604</f>
        <v>UT|solar|imports</v>
      </c>
      <c r="E2604" s="17">
        <v>0</v>
      </c>
      <c r="F2604" s="17">
        <v>0</v>
      </c>
      <c r="G2604" s="17">
        <v>0</v>
      </c>
      <c r="H2604" s="17">
        <v>0</v>
      </c>
      <c r="I2604" s="17">
        <v>0</v>
      </c>
      <c r="J2604" s="17">
        <v>0</v>
      </c>
      <c r="K2604" s="17">
        <v>0</v>
      </c>
      <c r="L2604" s="17">
        <v>0</v>
      </c>
      <c r="M2604" s="17">
        <v>0</v>
      </c>
      <c r="N2604" s="17">
        <v>0</v>
      </c>
      <c r="O2604" s="17">
        <v>0</v>
      </c>
      <c r="P2604" s="17">
        <v>0</v>
      </c>
      <c r="Q2604" s="17">
        <v>0</v>
      </c>
      <c r="R2604" s="17">
        <v>0</v>
      </c>
      <c r="S2604" s="17">
        <v>0</v>
      </c>
      <c r="T2604" s="17">
        <v>0</v>
      </c>
      <c r="U2604" s="17">
        <v>0</v>
      </c>
      <c r="V2604" s="17">
        <v>0</v>
      </c>
      <c r="W2604" s="17">
        <v>0</v>
      </c>
      <c r="X2604" s="17">
        <v>0</v>
      </c>
      <c r="Y2604" s="17">
        <v>0</v>
      </c>
      <c r="Z2604" s="17">
        <v>0</v>
      </c>
      <c r="AA2604" s="17">
        <v>0</v>
      </c>
      <c r="AB2604" s="17">
        <v>0</v>
      </c>
      <c r="AC2604" s="17">
        <v>0</v>
      </c>
      <c r="AD2604" s="17">
        <v>0</v>
      </c>
    </row>
    <row r="2605" spans="1:30" x14ac:dyDescent="0.25">
      <c r="A2605" t="s">
        <v>425</v>
      </c>
      <c r="B2605" t="s">
        <v>6632</v>
      </c>
      <c r="C2605" t="s">
        <v>610</v>
      </c>
      <c r="D2605" t="str">
        <f>A2605&amp;VLOOKUP("key_separator", Keys!$B:$C, 2, FALSE)&amp;B2605&amp;VLOOKUP("key_separator", Keys!$B:$C, 2, FALSE)&amp;C2605</f>
        <v>UT|solar|exports</v>
      </c>
      <c r="E2605" s="17">
        <v>0</v>
      </c>
      <c r="F2605" s="17">
        <v>0</v>
      </c>
      <c r="G2605" s="17">
        <v>0</v>
      </c>
      <c r="H2605" s="17">
        <v>0</v>
      </c>
      <c r="I2605" s="17">
        <v>0</v>
      </c>
      <c r="J2605" s="17">
        <v>0</v>
      </c>
      <c r="K2605" s="17">
        <v>0</v>
      </c>
      <c r="L2605" s="17">
        <v>0</v>
      </c>
      <c r="M2605" s="17">
        <v>0</v>
      </c>
      <c r="N2605" s="17">
        <v>0</v>
      </c>
      <c r="O2605" s="17">
        <v>0</v>
      </c>
      <c r="P2605" s="17">
        <v>0</v>
      </c>
      <c r="Q2605" s="17">
        <v>0</v>
      </c>
      <c r="R2605" s="17">
        <v>0</v>
      </c>
      <c r="S2605" s="17">
        <v>0</v>
      </c>
      <c r="T2605" s="17">
        <v>0</v>
      </c>
      <c r="U2605" s="17">
        <v>0</v>
      </c>
      <c r="V2605" s="17">
        <v>0</v>
      </c>
      <c r="W2605" s="17">
        <v>0</v>
      </c>
      <c r="X2605" s="17">
        <v>0</v>
      </c>
      <c r="Y2605" s="17">
        <v>0</v>
      </c>
      <c r="Z2605" s="17">
        <v>0</v>
      </c>
      <c r="AA2605" s="17">
        <v>0</v>
      </c>
      <c r="AB2605" s="17">
        <v>0</v>
      </c>
      <c r="AC2605" s="17">
        <v>0</v>
      </c>
      <c r="AD2605" s="17">
        <v>0</v>
      </c>
    </row>
    <row r="2606" spans="1:30" x14ac:dyDescent="0.25">
      <c r="A2606" t="s">
        <v>425</v>
      </c>
      <c r="B2606" t="s">
        <v>6615</v>
      </c>
      <c r="C2606" t="s">
        <v>605</v>
      </c>
      <c r="D2606" t="str">
        <f>A2606&amp;VLOOKUP("key_separator", Keys!$B:$C, 2, FALSE)&amp;B2606&amp;VLOOKUP("key_separator", Keys!$B:$C, 2, FALSE)&amp;C2606</f>
        <v>UT|biomass|production</v>
      </c>
      <c r="E2606" s="17">
        <v>152000000000</v>
      </c>
      <c r="F2606" s="17">
        <v>152000000000</v>
      </c>
      <c r="G2606" s="17">
        <v>152000000000</v>
      </c>
      <c r="H2606" s="17">
        <v>152000000000</v>
      </c>
      <c r="I2606" s="17">
        <v>152000000000</v>
      </c>
      <c r="J2606" s="17">
        <v>152000000000</v>
      </c>
      <c r="K2606" s="17">
        <v>152000000000</v>
      </c>
      <c r="L2606" s="17">
        <v>152000000000</v>
      </c>
      <c r="M2606" s="17">
        <v>152000000000</v>
      </c>
      <c r="N2606" s="17">
        <v>152000000000</v>
      </c>
      <c r="O2606" s="17">
        <v>152000000000</v>
      </c>
      <c r="P2606" s="17">
        <v>152000000000</v>
      </c>
      <c r="Q2606" s="17">
        <v>152000000000</v>
      </c>
      <c r="R2606" s="17">
        <v>152000000000</v>
      </c>
      <c r="S2606" s="17">
        <v>152000000000</v>
      </c>
      <c r="T2606" s="17">
        <v>152000000000</v>
      </c>
      <c r="U2606" s="17">
        <v>152000000000</v>
      </c>
      <c r="V2606" s="17">
        <v>152000000000</v>
      </c>
      <c r="W2606" s="17">
        <v>152000000000</v>
      </c>
      <c r="X2606" s="17">
        <v>152000000000</v>
      </c>
      <c r="Y2606" s="17">
        <v>152000000000</v>
      </c>
      <c r="Z2606" s="17">
        <v>152000000000</v>
      </c>
      <c r="AA2606" s="17">
        <v>152000000000</v>
      </c>
      <c r="AB2606" s="17">
        <v>152000000000</v>
      </c>
      <c r="AC2606" s="17">
        <v>152000000000</v>
      </c>
      <c r="AD2606" s="17">
        <v>152000000000</v>
      </c>
    </row>
    <row r="2607" spans="1:30" x14ac:dyDescent="0.25">
      <c r="A2607" t="s">
        <v>425</v>
      </c>
      <c r="B2607" t="s">
        <v>6615</v>
      </c>
      <c r="C2607" t="s">
        <v>608</v>
      </c>
      <c r="D2607" t="str">
        <f>A2607&amp;VLOOKUP("key_separator", Keys!$B:$C, 2, FALSE)&amp;B2607&amp;VLOOKUP("key_separator", Keys!$B:$C, 2, FALSE)&amp;C2607</f>
        <v>UT|biomass|imports</v>
      </c>
      <c r="E2607" s="17">
        <v>5211760000000</v>
      </c>
      <c r="F2607" s="17">
        <v>4958940000000</v>
      </c>
      <c r="G2607" s="17">
        <v>4910810000000</v>
      </c>
      <c r="H2607" s="17">
        <v>4796720000000</v>
      </c>
      <c r="I2607" s="17">
        <v>4740350000000</v>
      </c>
      <c r="J2607" s="17">
        <v>4607620000000</v>
      </c>
      <c r="K2607" s="17">
        <v>4555600000000</v>
      </c>
      <c r="L2607" s="17">
        <v>4481150000000</v>
      </c>
      <c r="M2607" s="17">
        <v>4491880000000</v>
      </c>
      <c r="N2607" s="17">
        <v>4501450000000</v>
      </c>
      <c r="O2607" s="17">
        <v>4460400000000</v>
      </c>
      <c r="P2607" s="17">
        <v>4468360000000</v>
      </c>
      <c r="Q2607" s="17">
        <v>4475200000000</v>
      </c>
      <c r="R2607" s="17">
        <v>4427750000000</v>
      </c>
      <c r="S2607" s="17">
        <v>4375780000000</v>
      </c>
      <c r="T2607" s="17">
        <v>4374560000000</v>
      </c>
      <c r="U2607" s="17">
        <v>4378510000000</v>
      </c>
      <c r="V2607" s="17">
        <v>4385510000000</v>
      </c>
      <c r="W2607" s="17">
        <v>4393320000000</v>
      </c>
      <c r="X2607" s="17">
        <v>4402380000000</v>
      </c>
      <c r="Y2607" s="17">
        <v>4415010000000</v>
      </c>
      <c r="Z2607" s="17">
        <v>4428430000000</v>
      </c>
      <c r="AA2607" s="17">
        <v>4444680000000</v>
      </c>
      <c r="AB2607" s="17">
        <v>4462850000000</v>
      </c>
      <c r="AC2607" s="17">
        <v>4482930000000</v>
      </c>
      <c r="AD2607" s="17">
        <v>4500540000000</v>
      </c>
    </row>
    <row r="2608" spans="1:30" x14ac:dyDescent="0.25">
      <c r="A2608" t="s">
        <v>425</v>
      </c>
      <c r="B2608" t="s">
        <v>6615</v>
      </c>
      <c r="C2608" t="s">
        <v>610</v>
      </c>
      <c r="D2608" t="str">
        <f>A2608&amp;VLOOKUP("key_separator", Keys!$B:$C, 2, FALSE)&amp;B2608&amp;VLOOKUP("key_separator", Keys!$B:$C, 2, FALSE)&amp;C2608</f>
        <v>UT|biomass|exports</v>
      </c>
      <c r="E2608" s="17">
        <v>0</v>
      </c>
      <c r="F2608" s="17">
        <v>0</v>
      </c>
      <c r="G2608" s="17">
        <v>0</v>
      </c>
      <c r="H2608" s="17">
        <v>0</v>
      </c>
      <c r="I2608" s="17">
        <v>0</v>
      </c>
      <c r="J2608" s="17">
        <v>0</v>
      </c>
      <c r="K2608" s="17">
        <v>0</v>
      </c>
      <c r="L2608" s="17">
        <v>0</v>
      </c>
      <c r="M2608" s="17">
        <v>0</v>
      </c>
      <c r="N2608" s="17">
        <v>0</v>
      </c>
      <c r="O2608" s="17">
        <v>0</v>
      </c>
      <c r="P2608" s="17">
        <v>0</v>
      </c>
      <c r="Q2608" s="17">
        <v>0</v>
      </c>
      <c r="R2608" s="17">
        <v>0</v>
      </c>
      <c r="S2608" s="17">
        <v>0</v>
      </c>
      <c r="T2608" s="17">
        <v>0</v>
      </c>
      <c r="U2608" s="17">
        <v>0</v>
      </c>
      <c r="V2608" s="17">
        <v>0</v>
      </c>
      <c r="W2608" s="17">
        <v>0</v>
      </c>
      <c r="X2608" s="17">
        <v>0</v>
      </c>
      <c r="Y2608" s="17">
        <v>0</v>
      </c>
      <c r="Z2608" s="17">
        <v>0</v>
      </c>
      <c r="AA2608" s="17">
        <v>0</v>
      </c>
      <c r="AB2608" s="17">
        <v>0</v>
      </c>
      <c r="AC2608" s="17">
        <v>0</v>
      </c>
      <c r="AD2608" s="17">
        <v>0</v>
      </c>
    </row>
    <row r="2609" spans="1:30" x14ac:dyDescent="0.25">
      <c r="A2609" t="s">
        <v>425</v>
      </c>
      <c r="B2609" t="s">
        <v>6616</v>
      </c>
      <c r="C2609" t="s">
        <v>605</v>
      </c>
      <c r="D2609" t="str">
        <f>A2609&amp;VLOOKUP("key_separator", Keys!$B:$C, 2, FALSE)&amp;B2609&amp;VLOOKUP("key_separator", Keys!$B:$C, 2, FALSE)&amp;C2609</f>
        <v>UT|petroleum gasoline|production</v>
      </c>
      <c r="E2609" s="17">
        <v>202557000000000</v>
      </c>
      <c r="F2609" s="17">
        <v>197647000000000</v>
      </c>
      <c r="G2609" s="17">
        <v>198945000000000</v>
      </c>
      <c r="H2609" s="17">
        <v>200625000000000</v>
      </c>
      <c r="I2609" s="17">
        <v>202309000000000</v>
      </c>
      <c r="J2609" s="17">
        <v>203465000000000</v>
      </c>
      <c r="K2609" s="17">
        <v>203204000000000</v>
      </c>
      <c r="L2609" s="17">
        <v>205005000000000</v>
      </c>
      <c r="M2609" s="17">
        <v>204405000000000</v>
      </c>
      <c r="N2609" s="17">
        <v>203486000000000</v>
      </c>
      <c r="O2609" s="17">
        <v>203917000000000</v>
      </c>
      <c r="P2609" s="17">
        <v>203260000000000</v>
      </c>
      <c r="Q2609" s="17">
        <v>203385000000000</v>
      </c>
      <c r="R2609" s="17">
        <v>204525000000000</v>
      </c>
      <c r="S2609" s="17">
        <v>203253000000000</v>
      </c>
      <c r="T2609" s="17">
        <v>204970000000000</v>
      </c>
      <c r="U2609" s="17">
        <v>205613000000000</v>
      </c>
      <c r="V2609" s="17">
        <v>206281000000000</v>
      </c>
      <c r="W2609" s="17">
        <v>206312000000000</v>
      </c>
      <c r="X2609" s="17">
        <v>206051000000000</v>
      </c>
      <c r="Y2609" s="17">
        <v>205689000000000</v>
      </c>
      <c r="Z2609" s="17">
        <v>204143000000000</v>
      </c>
      <c r="AA2609" s="17">
        <v>204970000000000</v>
      </c>
      <c r="AB2609" s="17">
        <v>204544000000000</v>
      </c>
      <c r="AC2609" s="17">
        <v>205188000000000</v>
      </c>
      <c r="AD2609" s="17">
        <v>204199000000000</v>
      </c>
    </row>
    <row r="2610" spans="1:30" x14ac:dyDescent="0.25">
      <c r="A2610" t="s">
        <v>425</v>
      </c>
      <c r="B2610" t="s">
        <v>6616</v>
      </c>
      <c r="C2610" t="s">
        <v>608</v>
      </c>
      <c r="D2610" t="str">
        <f>A2610&amp;VLOOKUP("key_separator", Keys!$B:$C, 2, FALSE)&amp;B2610&amp;VLOOKUP("key_separator", Keys!$B:$C, 2, FALSE)&amp;C2610</f>
        <v>UT|petroleum gasoline|imports</v>
      </c>
      <c r="E2610" s="17">
        <v>6913790000000</v>
      </c>
      <c r="F2610" s="17">
        <v>6953600000000</v>
      </c>
      <c r="G2610" s="17">
        <v>6982230000000</v>
      </c>
      <c r="H2610" s="17">
        <v>7002510000000</v>
      </c>
      <c r="I2610" s="17">
        <v>7089120000000</v>
      </c>
      <c r="J2610" s="17">
        <v>7063230000000</v>
      </c>
      <c r="K2610" s="17">
        <v>7127550000000</v>
      </c>
      <c r="L2610" s="17">
        <v>7201230000000</v>
      </c>
      <c r="M2610" s="17">
        <v>7349110000000</v>
      </c>
      <c r="N2610" s="17">
        <v>7384200000000</v>
      </c>
      <c r="O2610" s="17">
        <v>7357030000000</v>
      </c>
      <c r="P2610" s="17">
        <v>7438860000000</v>
      </c>
      <c r="Q2610" s="17">
        <v>7435820000000</v>
      </c>
      <c r="R2610" s="17">
        <v>7327010000000</v>
      </c>
      <c r="S2610" s="17">
        <v>7358000000000</v>
      </c>
      <c r="T2610" s="17">
        <v>7277070000000</v>
      </c>
      <c r="U2610" s="17">
        <v>7111500000000</v>
      </c>
      <c r="V2610" s="17">
        <v>6954690000000</v>
      </c>
      <c r="W2610" s="17">
        <v>6757190000000</v>
      </c>
      <c r="X2610" s="17">
        <v>6543910000000</v>
      </c>
      <c r="Y2610" s="17">
        <v>6329630000000</v>
      </c>
      <c r="Z2610" s="17">
        <v>6066080000000</v>
      </c>
      <c r="AA2610" s="17">
        <v>5843570000000</v>
      </c>
      <c r="AB2610" s="17">
        <v>5594700000000</v>
      </c>
      <c r="AC2610" s="17">
        <v>5344570000000</v>
      </c>
      <c r="AD2610" s="17">
        <v>5120510000000</v>
      </c>
    </row>
    <row r="2611" spans="1:30" x14ac:dyDescent="0.25">
      <c r="A2611" t="s">
        <v>425</v>
      </c>
      <c r="B2611" t="s">
        <v>6616</v>
      </c>
      <c r="C2611" t="s">
        <v>610</v>
      </c>
      <c r="D2611" t="str">
        <f>A2611&amp;VLOOKUP("key_separator", Keys!$B:$C, 2, FALSE)&amp;B2611&amp;VLOOKUP("key_separator", Keys!$B:$C, 2, FALSE)&amp;C2611</f>
        <v>UT|petroleum gasoline|exports</v>
      </c>
      <c r="E2611" s="17">
        <v>68245600000000</v>
      </c>
      <c r="F2611" s="17">
        <v>64363900000000</v>
      </c>
      <c r="G2611" s="17">
        <v>66573700000000</v>
      </c>
      <c r="H2611" s="17">
        <v>69647800000000</v>
      </c>
      <c r="I2611" s="17">
        <v>72831900000000</v>
      </c>
      <c r="J2611" s="17">
        <v>75480400000000</v>
      </c>
      <c r="K2611" s="17">
        <v>76145100000000</v>
      </c>
      <c r="L2611" s="17">
        <v>78952000000000</v>
      </c>
      <c r="M2611" s="17">
        <v>79778900000000</v>
      </c>
      <c r="N2611" s="17">
        <v>80276400000000</v>
      </c>
      <c r="O2611" s="17">
        <v>82387400000000</v>
      </c>
      <c r="P2611" s="17">
        <v>83618800000000</v>
      </c>
      <c r="Q2611" s="17">
        <v>85655900000000</v>
      </c>
      <c r="R2611" s="17">
        <v>88766800000000</v>
      </c>
      <c r="S2611" s="17">
        <v>89846700000000</v>
      </c>
      <c r="T2611" s="17">
        <v>94030600000000</v>
      </c>
      <c r="U2611" s="17">
        <v>97146400000000</v>
      </c>
      <c r="V2611" s="17">
        <v>99942600000000</v>
      </c>
      <c r="W2611" s="17">
        <v>102229000000000</v>
      </c>
      <c r="X2611" s="17">
        <v>104230000000000</v>
      </c>
      <c r="Y2611" s="17">
        <v>106154000000000</v>
      </c>
      <c r="Z2611" s="17">
        <v>106839000000000</v>
      </c>
      <c r="AA2611" s="17">
        <v>109993000000000</v>
      </c>
      <c r="AB2611" s="17">
        <v>111791000000000</v>
      </c>
      <c r="AC2611" s="17">
        <v>114589000000000</v>
      </c>
      <c r="AD2611" s="17">
        <v>115620000000000</v>
      </c>
    </row>
    <row r="2612" spans="1:30" x14ac:dyDescent="0.25">
      <c r="A2612" t="s">
        <v>425</v>
      </c>
      <c r="B2612" t="s">
        <v>6617</v>
      </c>
      <c r="C2612" t="s">
        <v>605</v>
      </c>
      <c r="D2612" t="str">
        <f>A2612&amp;VLOOKUP("key_separator", Keys!$B:$C, 2, FALSE)&amp;B2612&amp;VLOOKUP("key_separator", Keys!$B:$C, 2, FALSE)&amp;C2612</f>
        <v>UT|petroleum diesel|production</v>
      </c>
      <c r="E2612" s="17">
        <v>119816000000000</v>
      </c>
      <c r="F2612" s="17">
        <v>116911000000000</v>
      </c>
      <c r="G2612" s="17">
        <v>117679000000000</v>
      </c>
      <c r="H2612" s="17">
        <v>118673000000000</v>
      </c>
      <c r="I2612" s="17">
        <v>119669000000000</v>
      </c>
      <c r="J2612" s="17">
        <v>120353000000000</v>
      </c>
      <c r="K2612" s="17">
        <v>120198000000000</v>
      </c>
      <c r="L2612" s="17">
        <v>121264000000000</v>
      </c>
      <c r="M2612" s="17">
        <v>120909000000000</v>
      </c>
      <c r="N2612" s="17">
        <v>120365000000000</v>
      </c>
      <c r="O2612" s="17">
        <v>120620000000000</v>
      </c>
      <c r="P2612" s="17">
        <v>120232000000000</v>
      </c>
      <c r="Q2612" s="17">
        <v>120305000000000</v>
      </c>
      <c r="R2612" s="17">
        <v>120979000000000</v>
      </c>
      <c r="S2612" s="17">
        <v>120227000000000</v>
      </c>
      <c r="T2612" s="17">
        <v>121243000000000</v>
      </c>
      <c r="U2612" s="17">
        <v>121623000000000</v>
      </c>
      <c r="V2612" s="17">
        <v>122018000000000</v>
      </c>
      <c r="W2612" s="17">
        <v>122036000000000</v>
      </c>
      <c r="X2612" s="17">
        <v>121882000000000</v>
      </c>
      <c r="Y2612" s="17">
        <v>121668000000000</v>
      </c>
      <c r="Z2612" s="17">
        <v>120754000000000</v>
      </c>
      <c r="AA2612" s="17">
        <v>121243000000000</v>
      </c>
      <c r="AB2612" s="17">
        <v>120991000000000</v>
      </c>
      <c r="AC2612" s="17">
        <v>121372000000000</v>
      </c>
      <c r="AD2612" s="17">
        <v>120787000000000</v>
      </c>
    </row>
    <row r="2613" spans="1:30" x14ac:dyDescent="0.25">
      <c r="A2613" t="s">
        <v>425</v>
      </c>
      <c r="B2613" t="s">
        <v>6617</v>
      </c>
      <c r="C2613" t="s">
        <v>608</v>
      </c>
      <c r="D2613" t="str">
        <f>A2613&amp;VLOOKUP("key_separator", Keys!$B:$C, 2, FALSE)&amp;B2613&amp;VLOOKUP("key_separator", Keys!$B:$C, 2, FALSE)&amp;C2613</f>
        <v>UT|petroleum diesel|imports</v>
      </c>
      <c r="E2613" s="17">
        <v>1208910000000</v>
      </c>
      <c r="F2613" s="17">
        <v>1366070000000</v>
      </c>
      <c r="G2613" s="17">
        <v>1440580000000</v>
      </c>
      <c r="H2613" s="17">
        <v>1143130000000</v>
      </c>
      <c r="I2613" s="17">
        <v>1139420000000</v>
      </c>
      <c r="J2613" s="17">
        <v>1173080000000</v>
      </c>
      <c r="K2613" s="17">
        <v>1213710000000</v>
      </c>
      <c r="L2613" s="17">
        <v>1300720000000</v>
      </c>
      <c r="M2613" s="17">
        <v>1284620000000</v>
      </c>
      <c r="N2613" s="17">
        <v>1367830000000</v>
      </c>
      <c r="O2613" s="17">
        <v>1299230000000</v>
      </c>
      <c r="P2613" s="17">
        <v>1301810000000</v>
      </c>
      <c r="Q2613" s="17">
        <v>1302890000000</v>
      </c>
      <c r="R2613" s="17">
        <v>1239970000000</v>
      </c>
      <c r="S2613" s="17">
        <v>1259700000000</v>
      </c>
      <c r="T2613" s="17">
        <v>1204970000000</v>
      </c>
      <c r="U2613" s="17">
        <v>1140430000000</v>
      </c>
      <c r="V2613" s="17">
        <v>1053000000000</v>
      </c>
      <c r="W2613" s="17">
        <v>946905000000</v>
      </c>
      <c r="X2613" s="17">
        <v>820547000000</v>
      </c>
      <c r="Y2613" s="17">
        <v>726494000000</v>
      </c>
      <c r="Z2613" s="17">
        <v>613616000000</v>
      </c>
      <c r="AA2613" s="17">
        <v>500530000000</v>
      </c>
      <c r="AB2613" s="17">
        <v>380512000000</v>
      </c>
      <c r="AC2613" s="17">
        <v>261182000000</v>
      </c>
      <c r="AD2613" s="17">
        <v>143645000000</v>
      </c>
    </row>
    <row r="2614" spans="1:30" x14ac:dyDescent="0.25">
      <c r="A2614" t="s">
        <v>425</v>
      </c>
      <c r="B2614" t="s">
        <v>6617</v>
      </c>
      <c r="C2614" t="s">
        <v>610</v>
      </c>
      <c r="D2614" t="str">
        <f>A2614&amp;VLOOKUP("key_separator", Keys!$B:$C, 2, FALSE)&amp;B2614&amp;VLOOKUP("key_separator", Keys!$B:$C, 2, FALSE)&amp;C2614</f>
        <v>UT|petroleum diesel|exports</v>
      </c>
      <c r="E2614" s="17">
        <v>28008300000000</v>
      </c>
      <c r="F2614" s="17">
        <v>24626100000000</v>
      </c>
      <c r="G2614" s="17">
        <v>24281100000000</v>
      </c>
      <c r="H2614" s="17">
        <v>24548400000000</v>
      </c>
      <c r="I2614" s="17">
        <v>24844800000000</v>
      </c>
      <c r="J2614" s="17">
        <v>24522900000000</v>
      </c>
      <c r="K2614" s="17">
        <v>23432300000000</v>
      </c>
      <c r="L2614" s="17">
        <v>23544400000000</v>
      </c>
      <c r="M2614" s="17">
        <v>22454200000000</v>
      </c>
      <c r="N2614" s="17">
        <v>21311200000000</v>
      </c>
      <c r="O2614" s="17">
        <v>20856400000000</v>
      </c>
      <c r="P2614" s="17">
        <v>19966900000000</v>
      </c>
      <c r="Q2614" s="17">
        <v>19681600000000</v>
      </c>
      <c r="R2614" s="17">
        <v>20083600000000</v>
      </c>
      <c r="S2614" s="17">
        <v>19238300000000</v>
      </c>
      <c r="T2614" s="17">
        <v>20057200000000</v>
      </c>
      <c r="U2614" s="17">
        <v>20210100000000</v>
      </c>
      <c r="V2614" s="17">
        <v>20546700000000</v>
      </c>
      <c r="W2614" s="17">
        <v>20577400000000</v>
      </c>
      <c r="X2614" s="17">
        <v>20393000000000</v>
      </c>
      <c r="Y2614" s="17">
        <v>19906800000000</v>
      </c>
      <c r="Z2614" s="17">
        <v>18643200000000</v>
      </c>
      <c r="AA2614" s="17">
        <v>18718400000000</v>
      </c>
      <c r="AB2614" s="17">
        <v>18153100000000</v>
      </c>
      <c r="AC2614" s="17">
        <v>18230100000000</v>
      </c>
      <c r="AD2614" s="17">
        <v>17317700000000</v>
      </c>
    </row>
    <row r="2615" spans="1:30" x14ac:dyDescent="0.25">
      <c r="A2615" t="s">
        <v>425</v>
      </c>
      <c r="B2615" t="s">
        <v>542</v>
      </c>
      <c r="C2615" t="s">
        <v>605</v>
      </c>
      <c r="D2615" t="str">
        <f>A2615&amp;VLOOKUP("key_separator", Keys!$B:$C, 2, FALSE)&amp;B2615&amp;VLOOKUP("key_separator", Keys!$B:$C, 2, FALSE)&amp;C2615</f>
        <v>UT|biofuel gasoline|production</v>
      </c>
      <c r="E2615" s="17">
        <v>0</v>
      </c>
      <c r="F2615" s="17">
        <v>0</v>
      </c>
      <c r="G2615" s="17">
        <v>0</v>
      </c>
      <c r="H2615" s="17">
        <v>0</v>
      </c>
      <c r="I2615" s="17">
        <v>0</v>
      </c>
      <c r="J2615" s="17">
        <v>0</v>
      </c>
      <c r="K2615" s="17">
        <v>0</v>
      </c>
      <c r="L2615" s="17">
        <v>0</v>
      </c>
      <c r="M2615" s="17">
        <v>0</v>
      </c>
      <c r="N2615" s="17">
        <v>0</v>
      </c>
      <c r="O2615" s="17">
        <v>0</v>
      </c>
      <c r="P2615" s="17">
        <v>0</v>
      </c>
      <c r="Q2615" s="17">
        <v>0</v>
      </c>
      <c r="R2615" s="17">
        <v>0</v>
      </c>
      <c r="S2615" s="17">
        <v>0</v>
      </c>
      <c r="T2615" s="17">
        <v>0</v>
      </c>
      <c r="U2615" s="17">
        <v>0</v>
      </c>
      <c r="V2615" s="17">
        <v>0</v>
      </c>
      <c r="W2615" s="17">
        <v>0</v>
      </c>
      <c r="X2615" s="17">
        <v>0</v>
      </c>
      <c r="Y2615" s="17">
        <v>0</v>
      </c>
      <c r="Z2615" s="17">
        <v>0</v>
      </c>
      <c r="AA2615" s="17">
        <v>0</v>
      </c>
      <c r="AB2615" s="17">
        <v>0</v>
      </c>
      <c r="AC2615" s="17">
        <v>0</v>
      </c>
      <c r="AD2615" s="17">
        <v>0</v>
      </c>
    </row>
    <row r="2616" spans="1:30" x14ac:dyDescent="0.25">
      <c r="A2616" t="s">
        <v>425</v>
      </c>
      <c r="B2616" t="s">
        <v>542</v>
      </c>
      <c r="C2616" t="s">
        <v>608</v>
      </c>
      <c r="D2616" t="str">
        <f>A2616&amp;VLOOKUP("key_separator", Keys!$B:$C, 2, FALSE)&amp;B2616&amp;VLOOKUP("key_separator", Keys!$B:$C, 2, FALSE)&amp;C2616</f>
        <v>UT|biofuel gasoline|imports</v>
      </c>
      <c r="E2616" s="17">
        <v>9095820000000</v>
      </c>
      <c r="F2616" s="17">
        <v>9033660000000</v>
      </c>
      <c r="G2616" s="17">
        <v>8978760000000</v>
      </c>
      <c r="H2616" s="17">
        <v>8892350000000</v>
      </c>
      <c r="I2616" s="17">
        <v>8803200000000</v>
      </c>
      <c r="J2616" s="17">
        <v>8707050000000</v>
      </c>
      <c r="K2616" s="17">
        <v>8653250000000</v>
      </c>
      <c r="L2616" s="17">
        <v>8594730000000</v>
      </c>
      <c r="M2616" s="17">
        <v>8513690000000</v>
      </c>
      <c r="N2616" s="17">
        <v>8425950000000</v>
      </c>
      <c r="O2616" s="17">
        <v>8317070000000</v>
      </c>
      <c r="P2616" s="17">
        <v>8201880000000</v>
      </c>
      <c r="Q2616" s="17">
        <v>8079650000000</v>
      </c>
      <c r="R2616" s="17">
        <v>7946760000000</v>
      </c>
      <c r="S2616" s="17">
        <v>7798240000000</v>
      </c>
      <c r="T2616" s="17">
        <v>7635080000000</v>
      </c>
      <c r="U2616" s="17">
        <v>7466080000000</v>
      </c>
      <c r="V2616" s="17">
        <v>7320330000000</v>
      </c>
      <c r="W2616" s="17">
        <v>7163750000000</v>
      </c>
      <c r="X2616" s="17">
        <v>7005760000000</v>
      </c>
      <c r="Y2616" s="17">
        <v>6846170000000</v>
      </c>
      <c r="Z2616" s="17">
        <v>6686970000000</v>
      </c>
      <c r="AA2616" s="17">
        <v>6524260000000</v>
      </c>
      <c r="AB2616" s="17">
        <v>6366530000000</v>
      </c>
      <c r="AC2616" s="17">
        <v>6213290000000</v>
      </c>
      <c r="AD2616" s="17">
        <v>6070440000000</v>
      </c>
    </row>
    <row r="2617" spans="1:30" x14ac:dyDescent="0.25">
      <c r="A2617" t="s">
        <v>425</v>
      </c>
      <c r="B2617" t="s">
        <v>542</v>
      </c>
      <c r="C2617" t="s">
        <v>610</v>
      </c>
      <c r="D2617" t="str">
        <f>A2617&amp;VLOOKUP("key_separator", Keys!$B:$C, 2, FALSE)&amp;B2617&amp;VLOOKUP("key_separator", Keys!$B:$C, 2, FALSE)&amp;C2617</f>
        <v>UT|biofuel gasoline|exports</v>
      </c>
      <c r="E2617" s="17">
        <v>0</v>
      </c>
      <c r="F2617" s="17">
        <v>0</v>
      </c>
      <c r="G2617" s="17">
        <v>0</v>
      </c>
      <c r="H2617" s="17">
        <v>0</v>
      </c>
      <c r="I2617" s="17">
        <v>0</v>
      </c>
      <c r="J2617" s="17">
        <v>0</v>
      </c>
      <c r="K2617" s="17">
        <v>0</v>
      </c>
      <c r="L2617" s="17">
        <v>0</v>
      </c>
      <c r="M2617" s="17">
        <v>0</v>
      </c>
      <c r="N2617" s="17">
        <v>0</v>
      </c>
      <c r="O2617" s="17">
        <v>0</v>
      </c>
      <c r="P2617" s="17">
        <v>0</v>
      </c>
      <c r="Q2617" s="17">
        <v>0</v>
      </c>
      <c r="R2617" s="17">
        <v>0</v>
      </c>
      <c r="S2617" s="17">
        <v>0</v>
      </c>
      <c r="T2617" s="17">
        <v>0</v>
      </c>
      <c r="U2617" s="17">
        <v>0</v>
      </c>
      <c r="V2617" s="17">
        <v>0</v>
      </c>
      <c r="W2617" s="17">
        <v>0</v>
      </c>
      <c r="X2617" s="17">
        <v>0</v>
      </c>
      <c r="Y2617" s="17">
        <v>0</v>
      </c>
      <c r="Z2617" s="17">
        <v>0</v>
      </c>
      <c r="AA2617" s="17">
        <v>0</v>
      </c>
      <c r="AB2617" s="17">
        <v>0</v>
      </c>
      <c r="AC2617" s="17">
        <v>0</v>
      </c>
      <c r="AD2617" s="17">
        <v>0</v>
      </c>
    </row>
    <row r="2618" spans="1:30" x14ac:dyDescent="0.25">
      <c r="A2618" t="s">
        <v>425</v>
      </c>
      <c r="B2618" t="s">
        <v>545</v>
      </c>
      <c r="C2618" t="s">
        <v>605</v>
      </c>
      <c r="D2618" t="str">
        <f>A2618&amp;VLOOKUP("key_separator", Keys!$B:$C, 2, FALSE)&amp;B2618&amp;VLOOKUP("key_separator", Keys!$B:$C, 2, FALSE)&amp;C2618</f>
        <v>UT|biofuel diesel|production</v>
      </c>
      <c r="E2618" s="17">
        <v>0</v>
      </c>
      <c r="F2618" s="17">
        <v>0</v>
      </c>
      <c r="G2618" s="17">
        <v>0</v>
      </c>
      <c r="H2618" s="17">
        <v>0</v>
      </c>
      <c r="I2618" s="17">
        <v>0</v>
      </c>
      <c r="J2618" s="17">
        <v>0</v>
      </c>
      <c r="K2618" s="17">
        <v>0</v>
      </c>
      <c r="L2618" s="17">
        <v>0</v>
      </c>
      <c r="M2618" s="17">
        <v>0</v>
      </c>
      <c r="N2618" s="17">
        <v>0</v>
      </c>
      <c r="O2618" s="17">
        <v>0</v>
      </c>
      <c r="P2618" s="17">
        <v>0</v>
      </c>
      <c r="Q2618" s="17">
        <v>0</v>
      </c>
      <c r="R2618" s="17">
        <v>0</v>
      </c>
      <c r="S2618" s="17">
        <v>0</v>
      </c>
      <c r="T2618" s="17">
        <v>0</v>
      </c>
      <c r="U2618" s="17">
        <v>0</v>
      </c>
      <c r="V2618" s="17">
        <v>0</v>
      </c>
      <c r="W2618" s="17">
        <v>0</v>
      </c>
      <c r="X2618" s="17">
        <v>0</v>
      </c>
      <c r="Y2618" s="17">
        <v>0</v>
      </c>
      <c r="Z2618" s="17">
        <v>0</v>
      </c>
      <c r="AA2618" s="17">
        <v>0</v>
      </c>
      <c r="AB2618" s="17">
        <v>0</v>
      </c>
      <c r="AC2618" s="17">
        <v>0</v>
      </c>
      <c r="AD2618" s="17">
        <v>0</v>
      </c>
    </row>
    <row r="2619" spans="1:30" x14ac:dyDescent="0.25">
      <c r="A2619" t="s">
        <v>425</v>
      </c>
      <c r="B2619" t="s">
        <v>545</v>
      </c>
      <c r="C2619" t="s">
        <v>608</v>
      </c>
      <c r="D2619" t="str">
        <f>A2619&amp;VLOOKUP("key_separator", Keys!$B:$C, 2, FALSE)&amp;B2619&amp;VLOOKUP("key_separator", Keys!$B:$C, 2, FALSE)&amp;C2619</f>
        <v>UT|biofuel diesel|imports</v>
      </c>
      <c r="E2619" s="17">
        <v>323914000000</v>
      </c>
      <c r="F2619" s="17">
        <v>327850000000</v>
      </c>
      <c r="G2619" s="17">
        <v>332460000000</v>
      </c>
      <c r="H2619" s="17">
        <v>336301000000</v>
      </c>
      <c r="I2619" s="17">
        <v>339097000000</v>
      </c>
      <c r="J2619" s="17">
        <v>342236000000</v>
      </c>
      <c r="K2619" s="17">
        <v>345818000000</v>
      </c>
      <c r="L2619" s="17">
        <v>348787000000</v>
      </c>
      <c r="M2619" s="17">
        <v>350642000000</v>
      </c>
      <c r="N2619" s="17">
        <v>352512000000</v>
      </c>
      <c r="O2619" s="17">
        <v>353973000000</v>
      </c>
      <c r="P2619" s="17">
        <v>354860000000</v>
      </c>
      <c r="Q2619" s="17">
        <v>355005000000</v>
      </c>
      <c r="R2619" s="17">
        <v>354549000000</v>
      </c>
      <c r="S2619" s="17">
        <v>353639000000</v>
      </c>
      <c r="T2619" s="17">
        <v>353035000000</v>
      </c>
      <c r="U2619" s="17">
        <v>352554000000</v>
      </c>
      <c r="V2619" s="17">
        <v>351065000000</v>
      </c>
      <c r="W2619" s="17">
        <v>349166000000</v>
      </c>
      <c r="X2619" s="17">
        <v>347314000000</v>
      </c>
      <c r="Y2619" s="17">
        <v>346638000000</v>
      </c>
      <c r="Z2619" s="17">
        <v>346174000000</v>
      </c>
      <c r="AA2619" s="17">
        <v>345939000000</v>
      </c>
      <c r="AB2619" s="17">
        <v>345303000000</v>
      </c>
      <c r="AC2619" s="17">
        <v>344783000000</v>
      </c>
      <c r="AD2619" s="17">
        <v>344346000000</v>
      </c>
    </row>
    <row r="2620" spans="1:30" x14ac:dyDescent="0.25">
      <c r="A2620" t="s">
        <v>425</v>
      </c>
      <c r="B2620" t="s">
        <v>545</v>
      </c>
      <c r="C2620" t="s">
        <v>610</v>
      </c>
      <c r="D2620" t="str">
        <f>A2620&amp;VLOOKUP("key_separator", Keys!$B:$C, 2, FALSE)&amp;B2620&amp;VLOOKUP("key_separator", Keys!$B:$C, 2, FALSE)&amp;C2620</f>
        <v>UT|biofuel diesel|exports</v>
      </c>
      <c r="E2620" s="17">
        <v>0</v>
      </c>
      <c r="F2620" s="17">
        <v>0</v>
      </c>
      <c r="G2620" s="17">
        <v>0</v>
      </c>
      <c r="H2620" s="17">
        <v>0</v>
      </c>
      <c r="I2620" s="17">
        <v>0</v>
      </c>
      <c r="J2620" s="17">
        <v>0</v>
      </c>
      <c r="K2620" s="17">
        <v>0</v>
      </c>
      <c r="L2620" s="17">
        <v>0</v>
      </c>
      <c r="M2620" s="17">
        <v>0</v>
      </c>
      <c r="N2620" s="17">
        <v>0</v>
      </c>
      <c r="O2620" s="17">
        <v>0</v>
      </c>
      <c r="P2620" s="17">
        <v>0</v>
      </c>
      <c r="Q2620" s="17">
        <v>0</v>
      </c>
      <c r="R2620" s="17">
        <v>0</v>
      </c>
      <c r="S2620" s="17">
        <v>0</v>
      </c>
      <c r="T2620" s="17">
        <v>0</v>
      </c>
      <c r="U2620" s="17">
        <v>0</v>
      </c>
      <c r="V2620" s="17">
        <v>0</v>
      </c>
      <c r="W2620" s="17">
        <v>0</v>
      </c>
      <c r="X2620" s="17">
        <v>0</v>
      </c>
      <c r="Y2620" s="17">
        <v>0</v>
      </c>
      <c r="Z2620" s="17">
        <v>0</v>
      </c>
      <c r="AA2620" s="17">
        <v>0</v>
      </c>
      <c r="AB2620" s="17">
        <v>0</v>
      </c>
      <c r="AC2620" s="17">
        <v>0</v>
      </c>
      <c r="AD2620" s="17">
        <v>0</v>
      </c>
    </row>
    <row r="2621" spans="1:30" x14ac:dyDescent="0.25">
      <c r="A2621" t="s">
        <v>425</v>
      </c>
      <c r="B2621" t="s">
        <v>6618</v>
      </c>
      <c r="C2621" t="s">
        <v>605</v>
      </c>
      <c r="D2621" t="str">
        <f>A2621&amp;VLOOKUP("key_separator", Keys!$B:$C, 2, FALSE)&amp;B2621&amp;VLOOKUP("key_separator", Keys!$B:$C, 2, FALSE)&amp;C2621</f>
        <v>UT|jet fuel or kerosene|production</v>
      </c>
      <c r="E2621" s="17">
        <v>42651900000000</v>
      </c>
      <c r="F2621" s="17">
        <v>41618100000000</v>
      </c>
      <c r="G2621" s="17">
        <v>41891400000000</v>
      </c>
      <c r="H2621" s="17">
        <v>42245200000000</v>
      </c>
      <c r="I2621" s="17">
        <v>42599700000000</v>
      </c>
      <c r="J2621" s="17">
        <v>42843100000000</v>
      </c>
      <c r="K2621" s="17">
        <v>42788000000000</v>
      </c>
      <c r="L2621" s="17">
        <v>43167500000000</v>
      </c>
      <c r="M2621" s="17">
        <v>43041000000000</v>
      </c>
      <c r="N2621" s="17">
        <v>42847500000000</v>
      </c>
      <c r="O2621" s="17">
        <v>42938300000000</v>
      </c>
      <c r="P2621" s="17">
        <v>42800000000000</v>
      </c>
      <c r="Q2621" s="17">
        <v>42826200000000</v>
      </c>
      <c r="R2621" s="17">
        <v>43066200000000</v>
      </c>
      <c r="S2621" s="17">
        <v>42798400000000</v>
      </c>
      <c r="T2621" s="17">
        <v>43160000000000</v>
      </c>
      <c r="U2621" s="17">
        <v>43295400000000</v>
      </c>
      <c r="V2621" s="17">
        <v>43436100000000</v>
      </c>
      <c r="W2621" s="17">
        <v>43442500000000</v>
      </c>
      <c r="X2621" s="17">
        <v>43387600000000</v>
      </c>
      <c r="Y2621" s="17">
        <v>43311400000000</v>
      </c>
      <c r="Z2621" s="17">
        <v>42985800000000</v>
      </c>
      <c r="AA2621" s="17">
        <v>43160000000000</v>
      </c>
      <c r="AB2621" s="17">
        <v>43070300000000</v>
      </c>
      <c r="AC2621" s="17">
        <v>43206000000000</v>
      </c>
      <c r="AD2621" s="17">
        <v>42997800000000</v>
      </c>
    </row>
    <row r="2622" spans="1:30" x14ac:dyDescent="0.25">
      <c r="A2622" t="s">
        <v>425</v>
      </c>
      <c r="B2622" t="s">
        <v>6618</v>
      </c>
      <c r="C2622" t="s">
        <v>608</v>
      </c>
      <c r="D2622" t="str">
        <f>A2622&amp;VLOOKUP("key_separator", Keys!$B:$C, 2, FALSE)&amp;B2622&amp;VLOOKUP("key_separator", Keys!$B:$C, 2, FALSE)&amp;C2622</f>
        <v>UT|jet fuel or kerosene|imports</v>
      </c>
      <c r="E2622" s="17">
        <v>7580230000000</v>
      </c>
      <c r="F2622" s="17">
        <v>9713560000000</v>
      </c>
      <c r="G2622" s="17">
        <v>9929040000000</v>
      </c>
      <c r="H2622" s="17">
        <v>9642820000000</v>
      </c>
      <c r="I2622" s="17">
        <v>9593410000000</v>
      </c>
      <c r="J2622" s="17">
        <v>9848860000000</v>
      </c>
      <c r="K2622" s="17">
        <v>10678400000000</v>
      </c>
      <c r="L2622" s="17">
        <v>11371300000000</v>
      </c>
      <c r="M2622" s="17">
        <v>12640700000000</v>
      </c>
      <c r="N2622" s="17">
        <v>14099800000000</v>
      </c>
      <c r="O2622" s="17">
        <v>15412000000000</v>
      </c>
      <c r="P2622" s="17">
        <v>16638100000000</v>
      </c>
      <c r="Q2622" s="17">
        <v>17717800000000</v>
      </c>
      <c r="R2622" s="17">
        <v>18581800000000</v>
      </c>
      <c r="S2622" s="17">
        <v>19894100000000</v>
      </c>
      <c r="T2622" s="17">
        <v>20616600000000</v>
      </c>
      <c r="U2622" s="17">
        <v>21589000000000</v>
      </c>
      <c r="V2622" s="17">
        <v>22626100000000</v>
      </c>
      <c r="W2622" s="17">
        <v>23873100000000</v>
      </c>
      <c r="X2622" s="17">
        <v>25189200000000</v>
      </c>
      <c r="Y2622" s="17">
        <v>26549200000000</v>
      </c>
      <c r="Z2622" s="17">
        <v>28099100000000</v>
      </c>
      <c r="AA2622" s="17">
        <v>28996700000000</v>
      </c>
      <c r="AB2622" s="17">
        <v>30168000000000</v>
      </c>
      <c r="AC2622" s="17">
        <v>31098800000000</v>
      </c>
      <c r="AD2622" s="17">
        <v>32401800000000</v>
      </c>
    </row>
    <row r="2623" spans="1:30" x14ac:dyDescent="0.25">
      <c r="A2623" t="s">
        <v>425</v>
      </c>
      <c r="B2623" t="s">
        <v>6618</v>
      </c>
      <c r="C2623" t="s">
        <v>610</v>
      </c>
      <c r="D2623" t="str">
        <f>A2623&amp;VLOOKUP("key_separator", Keys!$B:$C, 2, FALSE)&amp;B2623&amp;VLOOKUP("key_separator", Keys!$B:$C, 2, FALSE)&amp;C2623</f>
        <v>UT|jet fuel or kerosene|exports</v>
      </c>
      <c r="E2623" s="17">
        <v>0</v>
      </c>
      <c r="F2623" s="17">
        <v>0</v>
      </c>
      <c r="G2623" s="17">
        <v>0</v>
      </c>
      <c r="H2623" s="17">
        <v>0</v>
      </c>
      <c r="I2623" s="17">
        <v>0</v>
      </c>
      <c r="J2623" s="17">
        <v>0</v>
      </c>
      <c r="K2623" s="17">
        <v>0</v>
      </c>
      <c r="L2623" s="17">
        <v>0</v>
      </c>
      <c r="M2623" s="17">
        <v>0</v>
      </c>
      <c r="N2623" s="17">
        <v>0</v>
      </c>
      <c r="O2623" s="17">
        <v>0</v>
      </c>
      <c r="P2623" s="17">
        <v>0</v>
      </c>
      <c r="Q2623" s="17">
        <v>0</v>
      </c>
      <c r="R2623" s="17">
        <v>0</v>
      </c>
      <c r="S2623" s="17">
        <v>0</v>
      </c>
      <c r="T2623" s="17">
        <v>0</v>
      </c>
      <c r="U2623" s="17">
        <v>0</v>
      </c>
      <c r="V2623" s="17">
        <v>0</v>
      </c>
      <c r="W2623" s="17">
        <v>0</v>
      </c>
      <c r="X2623" s="17">
        <v>0</v>
      </c>
      <c r="Y2623" s="17">
        <v>0</v>
      </c>
      <c r="Z2623" s="17">
        <v>0</v>
      </c>
      <c r="AA2623" s="17">
        <v>0</v>
      </c>
      <c r="AB2623" s="17">
        <v>0</v>
      </c>
      <c r="AC2623" s="17">
        <v>0</v>
      </c>
      <c r="AD2623" s="17">
        <v>0</v>
      </c>
    </row>
    <row r="2624" spans="1:30" x14ac:dyDescent="0.25">
      <c r="A2624" t="s">
        <v>425</v>
      </c>
      <c r="B2624" t="s">
        <v>6633</v>
      </c>
      <c r="C2624" t="s">
        <v>605</v>
      </c>
      <c r="D2624" t="str">
        <f>A2624&amp;VLOOKUP("key_separator", Keys!$B:$C, 2, FALSE)&amp;B2624&amp;VLOOKUP("key_separator", Keys!$B:$C, 2, FALSE)&amp;C2624</f>
        <v>UT|heat|production</v>
      </c>
      <c r="E2624" s="17">
        <v>0</v>
      </c>
      <c r="F2624" s="17">
        <v>0</v>
      </c>
      <c r="G2624" s="17">
        <v>0</v>
      </c>
      <c r="H2624" s="17">
        <v>0</v>
      </c>
      <c r="I2624" s="17">
        <v>0</v>
      </c>
      <c r="J2624" s="17">
        <v>0</v>
      </c>
      <c r="K2624" s="17">
        <v>0</v>
      </c>
      <c r="L2624" s="17">
        <v>0</v>
      </c>
      <c r="M2624" s="17">
        <v>0</v>
      </c>
      <c r="N2624" s="17">
        <v>0</v>
      </c>
      <c r="O2624" s="17">
        <v>0</v>
      </c>
      <c r="P2624" s="17">
        <v>0</v>
      </c>
      <c r="Q2624" s="17">
        <v>0</v>
      </c>
      <c r="R2624" s="17">
        <v>0</v>
      </c>
      <c r="S2624" s="17">
        <v>0</v>
      </c>
      <c r="T2624" s="17">
        <v>0</v>
      </c>
      <c r="U2624" s="17">
        <v>0</v>
      </c>
      <c r="V2624" s="17">
        <v>0</v>
      </c>
      <c r="W2624" s="17">
        <v>0</v>
      </c>
      <c r="X2624" s="17">
        <v>0</v>
      </c>
      <c r="Y2624" s="17">
        <v>0</v>
      </c>
      <c r="Z2624" s="17">
        <v>0</v>
      </c>
      <c r="AA2624" s="17">
        <v>0</v>
      </c>
      <c r="AB2624" s="17">
        <v>0</v>
      </c>
      <c r="AC2624" s="17">
        <v>0</v>
      </c>
      <c r="AD2624" s="17">
        <v>0</v>
      </c>
    </row>
    <row r="2625" spans="1:30" x14ac:dyDescent="0.25">
      <c r="A2625" t="s">
        <v>425</v>
      </c>
      <c r="B2625" t="s">
        <v>6633</v>
      </c>
      <c r="C2625" t="s">
        <v>608</v>
      </c>
      <c r="D2625" t="str">
        <f>A2625&amp;VLOOKUP("key_separator", Keys!$B:$C, 2, FALSE)&amp;B2625&amp;VLOOKUP("key_separator", Keys!$B:$C, 2, FALSE)&amp;C2625</f>
        <v>UT|heat|imports</v>
      </c>
      <c r="E2625" s="17">
        <v>0</v>
      </c>
      <c r="F2625" s="17">
        <v>0</v>
      </c>
      <c r="G2625" s="17">
        <v>0</v>
      </c>
      <c r="H2625" s="17">
        <v>0</v>
      </c>
      <c r="I2625" s="17">
        <v>0</v>
      </c>
      <c r="J2625" s="17">
        <v>0</v>
      </c>
      <c r="K2625" s="17">
        <v>0</v>
      </c>
      <c r="L2625" s="17">
        <v>0</v>
      </c>
      <c r="M2625" s="17">
        <v>0</v>
      </c>
      <c r="N2625" s="17">
        <v>0</v>
      </c>
      <c r="O2625" s="17">
        <v>0</v>
      </c>
      <c r="P2625" s="17">
        <v>0</v>
      </c>
      <c r="Q2625" s="17">
        <v>0</v>
      </c>
      <c r="R2625" s="17">
        <v>0</v>
      </c>
      <c r="S2625" s="17">
        <v>0</v>
      </c>
      <c r="T2625" s="17">
        <v>0</v>
      </c>
      <c r="U2625" s="17">
        <v>0</v>
      </c>
      <c r="V2625" s="17">
        <v>0</v>
      </c>
      <c r="W2625" s="17">
        <v>0</v>
      </c>
      <c r="X2625" s="17">
        <v>0</v>
      </c>
      <c r="Y2625" s="17">
        <v>0</v>
      </c>
      <c r="Z2625" s="17">
        <v>0</v>
      </c>
      <c r="AA2625" s="17">
        <v>0</v>
      </c>
      <c r="AB2625" s="17">
        <v>0</v>
      </c>
      <c r="AC2625" s="17">
        <v>0</v>
      </c>
      <c r="AD2625" s="17">
        <v>0</v>
      </c>
    </row>
    <row r="2626" spans="1:30" x14ac:dyDescent="0.25">
      <c r="A2626" t="s">
        <v>425</v>
      </c>
      <c r="B2626" t="s">
        <v>6633</v>
      </c>
      <c r="C2626" t="s">
        <v>610</v>
      </c>
      <c r="D2626" t="str">
        <f>A2626&amp;VLOOKUP("key_separator", Keys!$B:$C, 2, FALSE)&amp;B2626&amp;VLOOKUP("key_separator", Keys!$B:$C, 2, FALSE)&amp;C2626</f>
        <v>UT|heat|exports</v>
      </c>
      <c r="E2626" s="17">
        <v>0</v>
      </c>
      <c r="F2626" s="17">
        <v>0</v>
      </c>
      <c r="G2626" s="17">
        <v>0</v>
      </c>
      <c r="H2626" s="17">
        <v>0</v>
      </c>
      <c r="I2626" s="17">
        <v>0</v>
      </c>
      <c r="J2626" s="17">
        <v>0</v>
      </c>
      <c r="K2626" s="17">
        <v>0</v>
      </c>
      <c r="L2626" s="17">
        <v>0</v>
      </c>
      <c r="M2626" s="17">
        <v>0</v>
      </c>
      <c r="N2626" s="17">
        <v>0</v>
      </c>
      <c r="O2626" s="17">
        <v>0</v>
      </c>
      <c r="P2626" s="17">
        <v>0</v>
      </c>
      <c r="Q2626" s="17">
        <v>0</v>
      </c>
      <c r="R2626" s="17">
        <v>0</v>
      </c>
      <c r="S2626" s="17">
        <v>0</v>
      </c>
      <c r="T2626" s="17">
        <v>0</v>
      </c>
      <c r="U2626" s="17">
        <v>0</v>
      </c>
      <c r="V2626" s="17">
        <v>0</v>
      </c>
      <c r="W2626" s="17">
        <v>0</v>
      </c>
      <c r="X2626" s="17">
        <v>0</v>
      </c>
      <c r="Y2626" s="17">
        <v>0</v>
      </c>
      <c r="Z2626" s="17">
        <v>0</v>
      </c>
      <c r="AA2626" s="17">
        <v>0</v>
      </c>
      <c r="AB2626" s="17">
        <v>0</v>
      </c>
      <c r="AC2626" s="17">
        <v>0</v>
      </c>
      <c r="AD2626" s="17">
        <v>0</v>
      </c>
    </row>
    <row r="2627" spans="1:30" x14ac:dyDescent="0.25">
      <c r="A2627" t="s">
        <v>425</v>
      </c>
      <c r="B2627" t="s">
        <v>6634</v>
      </c>
      <c r="C2627" t="s">
        <v>605</v>
      </c>
      <c r="D2627" t="str">
        <f>A2627&amp;VLOOKUP("key_separator", Keys!$B:$C, 2, FALSE)&amp;B2627&amp;VLOOKUP("key_separator", Keys!$B:$C, 2, FALSE)&amp;C2627</f>
        <v>UT|geothermal|production</v>
      </c>
      <c r="E2627" s="17">
        <v>0</v>
      </c>
      <c r="F2627" s="17">
        <v>0</v>
      </c>
      <c r="G2627" s="17">
        <v>0</v>
      </c>
      <c r="H2627" s="17">
        <v>0</v>
      </c>
      <c r="I2627" s="17">
        <v>0</v>
      </c>
      <c r="J2627" s="17">
        <v>0</v>
      </c>
      <c r="K2627" s="17">
        <v>0</v>
      </c>
      <c r="L2627" s="17">
        <v>0</v>
      </c>
      <c r="M2627" s="17">
        <v>0</v>
      </c>
      <c r="N2627" s="17">
        <v>0</v>
      </c>
      <c r="O2627" s="17">
        <v>0</v>
      </c>
      <c r="P2627" s="17">
        <v>0</v>
      </c>
      <c r="Q2627" s="17">
        <v>0</v>
      </c>
      <c r="R2627" s="17">
        <v>0</v>
      </c>
      <c r="S2627" s="17">
        <v>0</v>
      </c>
      <c r="T2627" s="17">
        <v>0</v>
      </c>
      <c r="U2627" s="17">
        <v>0</v>
      </c>
      <c r="V2627" s="17">
        <v>0</v>
      </c>
      <c r="W2627" s="17">
        <v>0</v>
      </c>
      <c r="X2627" s="17">
        <v>0</v>
      </c>
      <c r="Y2627" s="17">
        <v>0</v>
      </c>
      <c r="Z2627" s="17">
        <v>0</v>
      </c>
      <c r="AA2627" s="17">
        <v>0</v>
      </c>
      <c r="AB2627" s="17">
        <v>0</v>
      </c>
      <c r="AC2627" s="17">
        <v>0</v>
      </c>
      <c r="AD2627" s="17">
        <v>0</v>
      </c>
    </row>
    <row r="2628" spans="1:30" x14ac:dyDescent="0.25">
      <c r="A2628" t="s">
        <v>425</v>
      </c>
      <c r="B2628" t="s">
        <v>6634</v>
      </c>
      <c r="C2628" t="s">
        <v>608</v>
      </c>
      <c r="D2628" t="str">
        <f>A2628&amp;VLOOKUP("key_separator", Keys!$B:$C, 2, FALSE)&amp;B2628&amp;VLOOKUP("key_separator", Keys!$B:$C, 2, FALSE)&amp;C2628</f>
        <v>UT|geothermal|imports</v>
      </c>
      <c r="E2628" s="17">
        <v>0</v>
      </c>
      <c r="F2628" s="17">
        <v>0</v>
      </c>
      <c r="G2628" s="17">
        <v>0</v>
      </c>
      <c r="H2628" s="17">
        <v>0</v>
      </c>
      <c r="I2628" s="17">
        <v>0</v>
      </c>
      <c r="J2628" s="17">
        <v>0</v>
      </c>
      <c r="K2628" s="17">
        <v>0</v>
      </c>
      <c r="L2628" s="17">
        <v>0</v>
      </c>
      <c r="M2628" s="17">
        <v>0</v>
      </c>
      <c r="N2628" s="17">
        <v>0</v>
      </c>
      <c r="O2628" s="17">
        <v>0</v>
      </c>
      <c r="P2628" s="17">
        <v>0</v>
      </c>
      <c r="Q2628" s="17">
        <v>0</v>
      </c>
      <c r="R2628" s="17">
        <v>0</v>
      </c>
      <c r="S2628" s="17">
        <v>0</v>
      </c>
      <c r="T2628" s="17">
        <v>0</v>
      </c>
      <c r="U2628" s="17">
        <v>0</v>
      </c>
      <c r="V2628" s="17">
        <v>0</v>
      </c>
      <c r="W2628" s="17">
        <v>0</v>
      </c>
      <c r="X2628" s="17">
        <v>0</v>
      </c>
      <c r="Y2628" s="17">
        <v>0</v>
      </c>
      <c r="Z2628" s="17">
        <v>0</v>
      </c>
      <c r="AA2628" s="17">
        <v>0</v>
      </c>
      <c r="AB2628" s="17">
        <v>0</v>
      </c>
      <c r="AC2628" s="17">
        <v>0</v>
      </c>
      <c r="AD2628" s="17">
        <v>0</v>
      </c>
    </row>
    <row r="2629" spans="1:30" x14ac:dyDescent="0.25">
      <c r="A2629" t="s">
        <v>425</v>
      </c>
      <c r="B2629" t="s">
        <v>6634</v>
      </c>
      <c r="C2629" t="s">
        <v>610</v>
      </c>
      <c r="D2629" t="str">
        <f>A2629&amp;VLOOKUP("key_separator", Keys!$B:$C, 2, FALSE)&amp;B2629&amp;VLOOKUP("key_separator", Keys!$B:$C, 2, FALSE)&amp;C2629</f>
        <v>UT|geothermal|exports</v>
      </c>
      <c r="E2629" s="17">
        <v>0</v>
      </c>
      <c r="F2629" s="17">
        <v>0</v>
      </c>
      <c r="G2629" s="17">
        <v>0</v>
      </c>
      <c r="H2629" s="17">
        <v>0</v>
      </c>
      <c r="I2629" s="17">
        <v>0</v>
      </c>
      <c r="J2629" s="17">
        <v>0</v>
      </c>
      <c r="K2629" s="17">
        <v>0</v>
      </c>
      <c r="L2629" s="17">
        <v>0</v>
      </c>
      <c r="M2629" s="17">
        <v>0</v>
      </c>
      <c r="N2629" s="17">
        <v>0</v>
      </c>
      <c r="O2629" s="17">
        <v>0</v>
      </c>
      <c r="P2629" s="17">
        <v>0</v>
      </c>
      <c r="Q2629" s="17">
        <v>0</v>
      </c>
      <c r="R2629" s="17">
        <v>0</v>
      </c>
      <c r="S2629" s="17">
        <v>0</v>
      </c>
      <c r="T2629" s="17">
        <v>0</v>
      </c>
      <c r="U2629" s="17">
        <v>0</v>
      </c>
      <c r="V2629" s="17">
        <v>0</v>
      </c>
      <c r="W2629" s="17">
        <v>0</v>
      </c>
      <c r="X2629" s="17">
        <v>0</v>
      </c>
      <c r="Y2629" s="17">
        <v>0</v>
      </c>
      <c r="Z2629" s="17">
        <v>0</v>
      </c>
      <c r="AA2629" s="17">
        <v>0</v>
      </c>
      <c r="AB2629" s="17">
        <v>0</v>
      </c>
      <c r="AC2629" s="17">
        <v>0</v>
      </c>
      <c r="AD2629" s="17">
        <v>0</v>
      </c>
    </row>
    <row r="2630" spans="1:30" x14ac:dyDescent="0.25">
      <c r="A2630" t="s">
        <v>425</v>
      </c>
      <c r="B2630" t="s">
        <v>500</v>
      </c>
      <c r="C2630" t="s">
        <v>605</v>
      </c>
      <c r="D2630" t="str">
        <f>A2630&amp;VLOOKUP("key_separator", Keys!$B:$C, 2, FALSE)&amp;B2630&amp;VLOOKUP("key_separator", Keys!$B:$C, 2, FALSE)&amp;C2630</f>
        <v>UT|lignite|production</v>
      </c>
      <c r="E2630" s="17">
        <v>0</v>
      </c>
      <c r="F2630" s="17">
        <v>0</v>
      </c>
      <c r="G2630" s="17">
        <v>0</v>
      </c>
      <c r="H2630" s="17">
        <v>0</v>
      </c>
      <c r="I2630" s="17">
        <v>0</v>
      </c>
      <c r="J2630" s="17">
        <v>0</v>
      </c>
      <c r="K2630" s="17">
        <v>0</v>
      </c>
      <c r="L2630" s="17">
        <v>0</v>
      </c>
      <c r="M2630" s="17">
        <v>0</v>
      </c>
      <c r="N2630" s="17">
        <v>0</v>
      </c>
      <c r="O2630" s="17">
        <v>0</v>
      </c>
      <c r="P2630" s="17">
        <v>0</v>
      </c>
      <c r="Q2630" s="17">
        <v>0</v>
      </c>
      <c r="R2630" s="17">
        <v>0</v>
      </c>
      <c r="S2630" s="17">
        <v>0</v>
      </c>
      <c r="T2630" s="17">
        <v>0</v>
      </c>
      <c r="U2630" s="17">
        <v>0</v>
      </c>
      <c r="V2630" s="17">
        <v>0</v>
      </c>
      <c r="W2630" s="17">
        <v>0</v>
      </c>
      <c r="X2630" s="17">
        <v>0</v>
      </c>
      <c r="Y2630" s="17">
        <v>0</v>
      </c>
      <c r="Z2630" s="17">
        <v>0</v>
      </c>
      <c r="AA2630" s="17">
        <v>0</v>
      </c>
      <c r="AB2630" s="17">
        <v>0</v>
      </c>
      <c r="AC2630" s="17">
        <v>0</v>
      </c>
      <c r="AD2630" s="17">
        <v>0</v>
      </c>
    </row>
    <row r="2631" spans="1:30" x14ac:dyDescent="0.25">
      <c r="A2631" t="s">
        <v>425</v>
      </c>
      <c r="B2631" t="s">
        <v>500</v>
      </c>
      <c r="C2631" t="s">
        <v>608</v>
      </c>
      <c r="D2631" t="str">
        <f>A2631&amp;VLOOKUP("key_separator", Keys!$B:$C, 2, FALSE)&amp;B2631&amp;VLOOKUP("key_separator", Keys!$B:$C, 2, FALSE)&amp;C2631</f>
        <v>UT|lignite|imports</v>
      </c>
      <c r="E2631" s="17">
        <v>0</v>
      </c>
      <c r="F2631" s="17">
        <v>0</v>
      </c>
      <c r="G2631" s="17">
        <v>0</v>
      </c>
      <c r="H2631" s="17">
        <v>0</v>
      </c>
      <c r="I2631" s="17">
        <v>0</v>
      </c>
      <c r="J2631" s="17">
        <v>0</v>
      </c>
      <c r="K2631" s="17">
        <v>0</v>
      </c>
      <c r="L2631" s="17">
        <v>0</v>
      </c>
      <c r="M2631" s="17">
        <v>0</v>
      </c>
      <c r="N2631" s="17">
        <v>0</v>
      </c>
      <c r="O2631" s="17">
        <v>0</v>
      </c>
      <c r="P2631" s="17">
        <v>0</v>
      </c>
      <c r="Q2631" s="17">
        <v>0</v>
      </c>
      <c r="R2631" s="17">
        <v>0</v>
      </c>
      <c r="S2631" s="17">
        <v>0</v>
      </c>
      <c r="T2631" s="17">
        <v>0</v>
      </c>
      <c r="U2631" s="17">
        <v>0</v>
      </c>
      <c r="V2631" s="17">
        <v>0</v>
      </c>
      <c r="W2631" s="17">
        <v>0</v>
      </c>
      <c r="X2631" s="17">
        <v>0</v>
      </c>
      <c r="Y2631" s="17">
        <v>0</v>
      </c>
      <c r="Z2631" s="17">
        <v>0</v>
      </c>
      <c r="AA2631" s="17">
        <v>0</v>
      </c>
      <c r="AB2631" s="17">
        <v>0</v>
      </c>
      <c r="AC2631" s="17">
        <v>0</v>
      </c>
      <c r="AD2631" s="17">
        <v>0</v>
      </c>
    </row>
    <row r="2632" spans="1:30" x14ac:dyDescent="0.25">
      <c r="A2632" t="s">
        <v>425</v>
      </c>
      <c r="B2632" t="s">
        <v>500</v>
      </c>
      <c r="C2632" t="s">
        <v>610</v>
      </c>
      <c r="D2632" t="str">
        <f>A2632&amp;VLOOKUP("key_separator", Keys!$B:$C, 2, FALSE)&amp;B2632&amp;VLOOKUP("key_separator", Keys!$B:$C, 2, FALSE)&amp;C2632</f>
        <v>UT|lignite|exports</v>
      </c>
      <c r="E2632" s="17">
        <v>0</v>
      </c>
      <c r="F2632" s="17">
        <v>0</v>
      </c>
      <c r="G2632" s="17">
        <v>0</v>
      </c>
      <c r="H2632" s="17">
        <v>0</v>
      </c>
      <c r="I2632" s="17">
        <v>0</v>
      </c>
      <c r="J2632" s="17">
        <v>0</v>
      </c>
      <c r="K2632" s="17">
        <v>0</v>
      </c>
      <c r="L2632" s="17">
        <v>0</v>
      </c>
      <c r="M2632" s="17">
        <v>0</v>
      </c>
      <c r="N2632" s="17">
        <v>0</v>
      </c>
      <c r="O2632" s="17">
        <v>0</v>
      </c>
      <c r="P2632" s="17">
        <v>0</v>
      </c>
      <c r="Q2632" s="17">
        <v>0</v>
      </c>
      <c r="R2632" s="17">
        <v>0</v>
      </c>
      <c r="S2632" s="17">
        <v>0</v>
      </c>
      <c r="T2632" s="17">
        <v>0</v>
      </c>
      <c r="U2632" s="17">
        <v>0</v>
      </c>
      <c r="V2632" s="17">
        <v>0</v>
      </c>
      <c r="W2632" s="17">
        <v>0</v>
      </c>
      <c r="X2632" s="17">
        <v>0</v>
      </c>
      <c r="Y2632" s="17">
        <v>0</v>
      </c>
      <c r="Z2632" s="17">
        <v>0</v>
      </c>
      <c r="AA2632" s="17">
        <v>0</v>
      </c>
      <c r="AB2632" s="17">
        <v>0</v>
      </c>
      <c r="AC2632" s="17">
        <v>0</v>
      </c>
      <c r="AD2632" s="17">
        <v>0</v>
      </c>
    </row>
    <row r="2633" spans="1:30" x14ac:dyDescent="0.25">
      <c r="A2633" t="s">
        <v>425</v>
      </c>
      <c r="B2633" t="s">
        <v>539</v>
      </c>
      <c r="C2633" t="s">
        <v>605</v>
      </c>
      <c r="D2633" t="str">
        <f>A2633&amp;VLOOKUP("key_separator", Keys!$B:$C, 2, FALSE)&amp;B2633&amp;VLOOKUP("key_separator", Keys!$B:$C, 2, FALSE)&amp;C2633</f>
        <v>UT|crude oil|production</v>
      </c>
      <c r="E2633" s="17">
        <v>389215000000000</v>
      </c>
      <c r="F2633" s="17">
        <v>382128000000000</v>
      </c>
      <c r="G2633" s="17">
        <v>377991000000000</v>
      </c>
      <c r="H2633" s="17">
        <v>368814000000000</v>
      </c>
      <c r="I2633" s="17">
        <v>359155000000000</v>
      </c>
      <c r="J2633" s="17">
        <v>371607000000000</v>
      </c>
      <c r="K2633" s="17">
        <v>382005000000000</v>
      </c>
      <c r="L2633" s="17">
        <v>377556000000000</v>
      </c>
      <c r="M2633" s="17">
        <v>371531000000000</v>
      </c>
      <c r="N2633" s="17">
        <v>378689000000000</v>
      </c>
      <c r="O2633" s="17">
        <v>370832000000000</v>
      </c>
      <c r="P2633" s="17">
        <v>376167000000000</v>
      </c>
      <c r="Q2633" s="17">
        <v>389395000000000</v>
      </c>
      <c r="R2633" s="17">
        <v>402501000000000</v>
      </c>
      <c r="S2633" s="17">
        <v>416564000000000</v>
      </c>
      <c r="T2633" s="17">
        <v>433944000000000</v>
      </c>
      <c r="U2633" s="17">
        <v>441204000000000</v>
      </c>
      <c r="V2633" s="17">
        <v>443507000000000</v>
      </c>
      <c r="W2633" s="17">
        <v>448104000000000</v>
      </c>
      <c r="X2633" s="17">
        <v>449381000000000</v>
      </c>
      <c r="Y2633" s="17">
        <v>450827000000000</v>
      </c>
      <c r="Z2633" s="17">
        <v>447155000000000</v>
      </c>
      <c r="AA2633" s="17">
        <v>442402000000000</v>
      </c>
      <c r="AB2633" s="17">
        <v>436539000000000</v>
      </c>
      <c r="AC2633" s="17">
        <v>431853000000000</v>
      </c>
      <c r="AD2633" s="17">
        <v>428925000000000</v>
      </c>
    </row>
    <row r="2634" spans="1:30" x14ac:dyDescent="0.25">
      <c r="A2634" t="s">
        <v>425</v>
      </c>
      <c r="B2634" t="s">
        <v>539</v>
      </c>
      <c r="C2634" t="s">
        <v>608</v>
      </c>
      <c r="D2634" t="str">
        <f>A2634&amp;VLOOKUP("key_separator", Keys!$B:$C, 2, FALSE)&amp;B2634&amp;VLOOKUP("key_separator", Keys!$B:$C, 2, FALSE)&amp;C2634</f>
        <v>UT|crude oil|imports</v>
      </c>
      <c r="E2634" s="17">
        <v>42975000000000</v>
      </c>
      <c r="F2634" s="17">
        <v>50062000000000</v>
      </c>
      <c r="G2634" s="17">
        <v>54199000000000</v>
      </c>
      <c r="H2634" s="17">
        <v>63376000000000</v>
      </c>
      <c r="I2634" s="17">
        <v>73035000000000</v>
      </c>
      <c r="J2634" s="17">
        <v>60583000000000</v>
      </c>
      <c r="K2634" s="17">
        <v>50185000000000</v>
      </c>
      <c r="L2634" s="17">
        <v>54634000000000</v>
      </c>
      <c r="M2634" s="17">
        <v>60659000000000</v>
      </c>
      <c r="N2634" s="17">
        <v>53501000000000</v>
      </c>
      <c r="O2634" s="17">
        <v>61358000000000</v>
      </c>
      <c r="P2634" s="17">
        <v>56023000000000</v>
      </c>
      <c r="Q2634" s="17">
        <v>42795000000000</v>
      </c>
      <c r="R2634" s="17">
        <v>29689000000000</v>
      </c>
      <c r="S2634" s="17">
        <v>15626000000000</v>
      </c>
      <c r="T2634" s="17">
        <v>250000000</v>
      </c>
      <c r="U2634" s="17">
        <v>0</v>
      </c>
      <c r="V2634" s="17">
        <v>0</v>
      </c>
      <c r="W2634" s="17">
        <v>200000000</v>
      </c>
      <c r="X2634" s="17">
        <v>400000000</v>
      </c>
      <c r="Y2634" s="17">
        <v>0</v>
      </c>
      <c r="Z2634" s="17">
        <v>0</v>
      </c>
      <c r="AA2634" s="17">
        <v>0</v>
      </c>
      <c r="AB2634" s="17">
        <v>0</v>
      </c>
      <c r="AC2634" s="17">
        <v>337000000000</v>
      </c>
      <c r="AD2634" s="17">
        <v>3265000000000</v>
      </c>
    </row>
    <row r="2635" spans="1:30" x14ac:dyDescent="0.25">
      <c r="A2635" t="s">
        <v>425</v>
      </c>
      <c r="B2635" t="s">
        <v>539</v>
      </c>
      <c r="C2635" t="s">
        <v>610</v>
      </c>
      <c r="D2635" t="str">
        <f>A2635&amp;VLOOKUP("key_separator", Keys!$B:$C, 2, FALSE)&amp;B2635&amp;VLOOKUP("key_separator", Keys!$B:$C, 2, FALSE)&amp;C2635</f>
        <v>UT|crude oil|exports</v>
      </c>
      <c r="E2635" s="17">
        <v>0</v>
      </c>
      <c r="F2635" s="17">
        <v>0</v>
      </c>
      <c r="G2635" s="17">
        <v>0</v>
      </c>
      <c r="H2635" s="17">
        <v>0</v>
      </c>
      <c r="I2635" s="17">
        <v>0</v>
      </c>
      <c r="J2635" s="17">
        <v>0</v>
      </c>
      <c r="K2635" s="17">
        <v>0</v>
      </c>
      <c r="L2635" s="17">
        <v>0</v>
      </c>
      <c r="M2635" s="17">
        <v>0</v>
      </c>
      <c r="N2635" s="17">
        <v>0</v>
      </c>
      <c r="O2635" s="17">
        <v>0</v>
      </c>
      <c r="P2635" s="17">
        <v>0</v>
      </c>
      <c r="Q2635" s="17">
        <v>0</v>
      </c>
      <c r="R2635" s="17">
        <v>0</v>
      </c>
      <c r="S2635" s="17">
        <v>0</v>
      </c>
      <c r="T2635" s="17">
        <v>1754250000000</v>
      </c>
      <c r="U2635" s="17">
        <v>9013760000000</v>
      </c>
      <c r="V2635" s="17">
        <v>11316100000000</v>
      </c>
      <c r="W2635" s="17">
        <v>15914200000000</v>
      </c>
      <c r="X2635" s="17">
        <v>17191400000000</v>
      </c>
      <c r="Y2635" s="17">
        <v>18636400000000</v>
      </c>
      <c r="Z2635" s="17">
        <v>14963800000000</v>
      </c>
      <c r="AA2635" s="17">
        <v>10210800000000</v>
      </c>
      <c r="AB2635" s="17">
        <v>4348340000000</v>
      </c>
      <c r="AC2635" s="17">
        <v>0</v>
      </c>
      <c r="AD2635" s="17">
        <v>0</v>
      </c>
    </row>
    <row r="2636" spans="1:30" x14ac:dyDescent="0.25">
      <c r="A2636" t="s">
        <v>425</v>
      </c>
      <c r="B2636" t="s">
        <v>6635</v>
      </c>
      <c r="C2636" t="s">
        <v>605</v>
      </c>
      <c r="D2636" t="str">
        <f>A2636&amp;VLOOKUP("key_separator", Keys!$B:$C, 2, FALSE)&amp;B2636&amp;VLOOKUP("key_separator", Keys!$B:$C, 2, FALSE)&amp;C2636</f>
        <v>UT|heavy or residual fuel oil|production</v>
      </c>
      <c r="E2636" s="17">
        <v>8285280000000</v>
      </c>
      <c r="F2636" s="17">
        <v>8084460000000</v>
      </c>
      <c r="G2636" s="17">
        <v>8137550000000</v>
      </c>
      <c r="H2636" s="17">
        <v>8206270000000</v>
      </c>
      <c r="I2636" s="17">
        <v>8275140000000</v>
      </c>
      <c r="J2636" s="17">
        <v>8322420000000</v>
      </c>
      <c r="K2636" s="17">
        <v>8311720000000</v>
      </c>
      <c r="L2636" s="17">
        <v>8385430000000</v>
      </c>
      <c r="M2636" s="17">
        <v>8360860000000</v>
      </c>
      <c r="N2636" s="17">
        <v>8323260000000</v>
      </c>
      <c r="O2636" s="17">
        <v>8340920000000</v>
      </c>
      <c r="P2636" s="17">
        <v>8314050000000</v>
      </c>
      <c r="Q2636" s="17">
        <v>8319130000000</v>
      </c>
      <c r="R2636" s="17">
        <v>8365750000000</v>
      </c>
      <c r="S2636" s="17">
        <v>8313730000000</v>
      </c>
      <c r="T2636" s="17">
        <v>8383970000000</v>
      </c>
      <c r="U2636" s="17">
        <v>8410270000000</v>
      </c>
      <c r="V2636" s="17">
        <v>8437610000000</v>
      </c>
      <c r="W2636" s="17">
        <v>8438850000000</v>
      </c>
      <c r="X2636" s="17">
        <v>8428180000000</v>
      </c>
      <c r="Y2636" s="17">
        <v>8413380000000</v>
      </c>
      <c r="Z2636" s="17">
        <v>8350140000000</v>
      </c>
      <c r="AA2636" s="17">
        <v>8383980000000</v>
      </c>
      <c r="AB2636" s="17">
        <v>8366550000000</v>
      </c>
      <c r="AC2636" s="17">
        <v>8392900000000</v>
      </c>
      <c r="AD2636" s="17">
        <v>8352460000000</v>
      </c>
    </row>
    <row r="2637" spans="1:30" x14ac:dyDescent="0.25">
      <c r="A2637" t="s">
        <v>425</v>
      </c>
      <c r="B2637" t="s">
        <v>6635</v>
      </c>
      <c r="C2637" t="s">
        <v>608</v>
      </c>
      <c r="D2637" t="str">
        <f>A2637&amp;VLOOKUP("key_separator", Keys!$B:$C, 2, FALSE)&amp;B2637&amp;VLOOKUP("key_separator", Keys!$B:$C, 2, FALSE)&amp;C2637</f>
        <v>UT|heavy or residual fuel oil|imports</v>
      </c>
      <c r="E2637" s="17">
        <v>0</v>
      </c>
      <c r="F2637" s="17">
        <v>0</v>
      </c>
      <c r="G2637" s="17">
        <v>0</v>
      </c>
      <c r="H2637" s="17">
        <v>0</v>
      </c>
      <c r="I2637" s="17">
        <v>0</v>
      </c>
      <c r="J2637" s="17">
        <v>0</v>
      </c>
      <c r="K2637" s="17">
        <v>0</v>
      </c>
      <c r="L2637" s="17">
        <v>25412600000</v>
      </c>
      <c r="M2637" s="17">
        <v>154255000000</v>
      </c>
      <c r="N2637" s="17">
        <v>259029000000</v>
      </c>
      <c r="O2637" s="17">
        <v>325597000000</v>
      </c>
      <c r="P2637" s="17">
        <v>419267000000</v>
      </c>
      <c r="Q2637" s="17">
        <v>463914000000</v>
      </c>
      <c r="R2637" s="17">
        <v>449958000000</v>
      </c>
      <c r="S2637" s="17">
        <v>523143000000</v>
      </c>
      <c r="T2637" s="17">
        <v>454770000000</v>
      </c>
      <c r="U2637" s="17">
        <v>420704000000</v>
      </c>
      <c r="V2637" s="17">
        <v>416011000000</v>
      </c>
      <c r="W2637" s="17">
        <v>424068000000</v>
      </c>
      <c r="X2637" s="17">
        <v>451071000000</v>
      </c>
      <c r="Y2637" s="17">
        <v>519302000000</v>
      </c>
      <c r="Z2637" s="17">
        <v>639687000000</v>
      </c>
      <c r="AA2637" s="17">
        <v>655587000000</v>
      </c>
      <c r="AB2637" s="17">
        <v>724222000000</v>
      </c>
      <c r="AC2637" s="17">
        <v>759098000000</v>
      </c>
      <c r="AD2637" s="17">
        <v>873358000000</v>
      </c>
    </row>
    <row r="2638" spans="1:30" x14ac:dyDescent="0.25">
      <c r="A2638" t="s">
        <v>425</v>
      </c>
      <c r="B2638" t="s">
        <v>6635</v>
      </c>
      <c r="C2638" t="s">
        <v>610</v>
      </c>
      <c r="D2638" t="str">
        <f>A2638&amp;VLOOKUP("key_separator", Keys!$B:$C, 2, FALSE)&amp;B2638&amp;VLOOKUP("key_separator", Keys!$B:$C, 2, FALSE)&amp;C2638</f>
        <v>UT|heavy or residual fuel oil|exports</v>
      </c>
      <c r="E2638" s="17">
        <v>649470000000</v>
      </c>
      <c r="F2638" s="17">
        <v>350052000000</v>
      </c>
      <c r="G2638" s="17">
        <v>308656000000</v>
      </c>
      <c r="H2638" s="17">
        <v>281970000000</v>
      </c>
      <c r="I2638" s="17">
        <v>250944000000</v>
      </c>
      <c r="J2638" s="17">
        <v>97916800000</v>
      </c>
      <c r="K2638" s="17">
        <v>547191</v>
      </c>
      <c r="L2638" s="17">
        <v>0</v>
      </c>
      <c r="M2638" s="17">
        <v>0</v>
      </c>
      <c r="N2638" s="17">
        <v>0</v>
      </c>
      <c r="O2638" s="17">
        <v>0</v>
      </c>
      <c r="P2638" s="17">
        <v>0</v>
      </c>
      <c r="Q2638" s="17">
        <v>0</v>
      </c>
      <c r="R2638" s="17">
        <v>0</v>
      </c>
      <c r="S2638" s="17">
        <v>0</v>
      </c>
      <c r="T2638" s="17">
        <v>0</v>
      </c>
      <c r="U2638" s="17">
        <v>0</v>
      </c>
      <c r="V2638" s="17">
        <v>0</v>
      </c>
      <c r="W2638" s="17">
        <v>0</v>
      </c>
      <c r="X2638" s="17">
        <v>0</v>
      </c>
      <c r="Y2638" s="17">
        <v>0</v>
      </c>
      <c r="Z2638" s="17">
        <v>0</v>
      </c>
      <c r="AA2638" s="17">
        <v>0</v>
      </c>
      <c r="AB2638" s="17">
        <v>0</v>
      </c>
      <c r="AC2638" s="17">
        <v>0</v>
      </c>
      <c r="AD2638" s="17">
        <v>0</v>
      </c>
    </row>
    <row r="2639" spans="1:30" x14ac:dyDescent="0.25">
      <c r="A2639" t="s">
        <v>425</v>
      </c>
      <c r="B2639" t="s">
        <v>6622</v>
      </c>
      <c r="C2639" t="s">
        <v>605</v>
      </c>
      <c r="D2639" t="str">
        <f>A2639&amp;VLOOKUP("key_separator", Keys!$B:$C, 2, FALSE)&amp;B2639&amp;VLOOKUP("key_separator", Keys!$B:$C, 2, FALSE)&amp;C2639</f>
        <v>UT|LPG propane or butane|production</v>
      </c>
      <c r="E2639" s="17">
        <v>37008500000000</v>
      </c>
      <c r="F2639" s="17">
        <v>37794300000000</v>
      </c>
      <c r="G2639" s="17">
        <v>41842300000000</v>
      </c>
      <c r="H2639" s="17">
        <v>41443400000000</v>
      </c>
      <c r="I2639" s="17">
        <v>41553400000000</v>
      </c>
      <c r="J2639" s="17">
        <v>41772400000000</v>
      </c>
      <c r="K2639" s="17">
        <v>43809000000000</v>
      </c>
      <c r="L2639" s="17">
        <v>45749400000000</v>
      </c>
      <c r="M2639" s="17">
        <v>47590200000000</v>
      </c>
      <c r="N2639" s="17">
        <v>48900200000000</v>
      </c>
      <c r="O2639" s="17">
        <v>49898500000000</v>
      </c>
      <c r="P2639" s="17">
        <v>50440400000000</v>
      </c>
      <c r="Q2639" s="17">
        <v>51292300000000</v>
      </c>
      <c r="R2639" s="17">
        <v>52199600000000</v>
      </c>
      <c r="S2639" s="17">
        <v>52983800000000</v>
      </c>
      <c r="T2639" s="17">
        <v>54289800000000</v>
      </c>
      <c r="U2639" s="17">
        <v>55445800000000</v>
      </c>
      <c r="V2639" s="17">
        <v>56083000000000</v>
      </c>
      <c r="W2639" s="17">
        <v>56367700000000</v>
      </c>
      <c r="X2639" s="17">
        <v>56130400000000</v>
      </c>
      <c r="Y2639" s="17">
        <v>55544700000000</v>
      </c>
      <c r="Z2639" s="17">
        <v>55056600000000</v>
      </c>
      <c r="AA2639" s="17">
        <v>55164500000000</v>
      </c>
      <c r="AB2639" s="17">
        <v>55512300000000</v>
      </c>
      <c r="AC2639" s="17">
        <v>55711700000000</v>
      </c>
      <c r="AD2639" s="17">
        <v>55587700000000</v>
      </c>
    </row>
    <row r="2640" spans="1:30" x14ac:dyDescent="0.25">
      <c r="A2640" t="s">
        <v>425</v>
      </c>
      <c r="B2640" t="s">
        <v>6622</v>
      </c>
      <c r="C2640" t="s">
        <v>608</v>
      </c>
      <c r="D2640" t="str">
        <f>A2640&amp;VLOOKUP("key_separator", Keys!$B:$C, 2, FALSE)&amp;B2640&amp;VLOOKUP("key_separator", Keys!$B:$C, 2, FALSE)&amp;C2640</f>
        <v>UT|LPG propane or butane|imports</v>
      </c>
      <c r="E2640" s="17">
        <v>0</v>
      </c>
      <c r="F2640" s="17">
        <v>39875100000</v>
      </c>
      <c r="G2640" s="17">
        <v>125844000000</v>
      </c>
      <c r="H2640" s="17">
        <v>93302300000</v>
      </c>
      <c r="I2640" s="17">
        <v>51528700000</v>
      </c>
      <c r="J2640" s="17">
        <v>17559300000</v>
      </c>
      <c r="K2640" s="17">
        <v>23225500000</v>
      </c>
      <c r="L2640" s="17">
        <v>982342000</v>
      </c>
      <c r="M2640" s="17">
        <v>42687900000</v>
      </c>
      <c r="N2640" s="17">
        <v>0</v>
      </c>
      <c r="O2640" s="17">
        <v>0</v>
      </c>
      <c r="P2640" s="17">
        <v>0</v>
      </c>
      <c r="Q2640" s="17">
        <v>0</v>
      </c>
      <c r="R2640" s="17">
        <v>0</v>
      </c>
      <c r="S2640" s="17">
        <v>0</v>
      </c>
      <c r="T2640" s="17">
        <v>0</v>
      </c>
      <c r="U2640" s="17">
        <v>0</v>
      </c>
      <c r="V2640" s="17">
        <v>0</v>
      </c>
      <c r="W2640" s="17">
        <v>0</v>
      </c>
      <c r="X2640" s="17">
        <v>0</v>
      </c>
      <c r="Y2640" s="17">
        <v>0</v>
      </c>
      <c r="Z2640" s="17">
        <v>0</v>
      </c>
      <c r="AA2640" s="17">
        <v>0</v>
      </c>
      <c r="AB2640" s="17">
        <v>0</v>
      </c>
      <c r="AC2640" s="17">
        <v>0</v>
      </c>
      <c r="AD2640" s="17">
        <v>0</v>
      </c>
    </row>
    <row r="2641" spans="1:30" x14ac:dyDescent="0.25">
      <c r="A2641" t="s">
        <v>425</v>
      </c>
      <c r="B2641" t="s">
        <v>6622</v>
      </c>
      <c r="C2641" t="s">
        <v>610</v>
      </c>
      <c r="D2641" t="str">
        <f>A2641&amp;VLOOKUP("key_separator", Keys!$B:$C, 2, FALSE)&amp;B2641&amp;VLOOKUP("key_separator", Keys!$B:$C, 2, FALSE)&amp;C2641</f>
        <v>UT|LPG propane or butane|exports</v>
      </c>
      <c r="E2641" s="17">
        <v>28763500000000</v>
      </c>
      <c r="F2641" s="17">
        <v>29594300000000</v>
      </c>
      <c r="G2641" s="17">
        <v>33026300000000</v>
      </c>
      <c r="H2641" s="17">
        <v>32682400000000</v>
      </c>
      <c r="I2641" s="17">
        <v>32794400000000</v>
      </c>
      <c r="J2641" s="17">
        <v>32902400000000</v>
      </c>
      <c r="K2641" s="17">
        <v>34952000000000</v>
      </c>
      <c r="L2641" s="17">
        <v>36768400000000</v>
      </c>
      <c r="M2641" s="17">
        <v>38625200000000</v>
      </c>
      <c r="N2641" s="17">
        <v>39802200000000</v>
      </c>
      <c r="O2641" s="17">
        <v>40737500000000</v>
      </c>
      <c r="P2641" s="17">
        <v>41133400000000</v>
      </c>
      <c r="Q2641" s="17">
        <v>41916300000000</v>
      </c>
      <c r="R2641" s="17">
        <v>42717600000000</v>
      </c>
      <c r="S2641" s="17">
        <v>43464800000000</v>
      </c>
      <c r="T2641" s="17">
        <v>44696800000000</v>
      </c>
      <c r="U2641" s="17">
        <v>45723800000000</v>
      </c>
      <c r="V2641" s="17">
        <v>46292000000000</v>
      </c>
      <c r="W2641" s="17">
        <v>46524700000000</v>
      </c>
      <c r="X2641" s="17">
        <v>46178400000000</v>
      </c>
      <c r="Y2641" s="17">
        <v>45524700000000</v>
      </c>
      <c r="Z2641" s="17">
        <v>44877600000000</v>
      </c>
      <c r="AA2641" s="17">
        <v>44918500000000</v>
      </c>
      <c r="AB2641" s="17">
        <v>45197300000000</v>
      </c>
      <c r="AC2641" s="17">
        <v>45214700000000</v>
      </c>
      <c r="AD2641" s="17">
        <v>44994700000000</v>
      </c>
    </row>
    <row r="2642" spans="1:30" x14ac:dyDescent="0.25">
      <c r="A2642" t="s">
        <v>425</v>
      </c>
      <c r="B2642" t="s">
        <v>6623</v>
      </c>
      <c r="C2642" t="s">
        <v>605</v>
      </c>
      <c r="D2642" t="str">
        <f>A2642&amp;VLOOKUP("key_separator", Keys!$B:$C, 2, FALSE)&amp;B2642&amp;VLOOKUP("key_separator", Keys!$B:$C, 2, FALSE)&amp;C2642</f>
        <v>UT|municipal solid waste|production</v>
      </c>
      <c r="E2642" s="17">
        <v>0</v>
      </c>
      <c r="F2642" s="17">
        <v>0</v>
      </c>
      <c r="G2642" s="17">
        <v>0</v>
      </c>
      <c r="H2642" s="17">
        <v>0</v>
      </c>
      <c r="I2642" s="17">
        <v>0</v>
      </c>
      <c r="J2642" s="17">
        <v>0</v>
      </c>
      <c r="K2642" s="17">
        <v>0</v>
      </c>
      <c r="L2642" s="17">
        <v>0</v>
      </c>
      <c r="M2642" s="17">
        <v>0</v>
      </c>
      <c r="N2642" s="17">
        <v>0</v>
      </c>
      <c r="O2642" s="17">
        <v>0</v>
      </c>
      <c r="P2642" s="17">
        <v>0</v>
      </c>
      <c r="Q2642" s="17">
        <v>0</v>
      </c>
      <c r="R2642" s="17">
        <v>0</v>
      </c>
      <c r="S2642" s="17">
        <v>0</v>
      </c>
      <c r="T2642" s="17">
        <v>0</v>
      </c>
      <c r="U2642" s="17">
        <v>0</v>
      </c>
      <c r="V2642" s="17">
        <v>0</v>
      </c>
      <c r="W2642" s="17">
        <v>0</v>
      </c>
      <c r="X2642" s="17">
        <v>0</v>
      </c>
      <c r="Y2642" s="17">
        <v>0</v>
      </c>
      <c r="Z2642" s="17">
        <v>0</v>
      </c>
      <c r="AA2642" s="17">
        <v>0</v>
      </c>
      <c r="AB2642" s="17">
        <v>0</v>
      </c>
      <c r="AC2642" s="17">
        <v>0</v>
      </c>
      <c r="AD2642" s="17">
        <v>0</v>
      </c>
    </row>
    <row r="2643" spans="1:30" x14ac:dyDescent="0.25">
      <c r="A2643" t="s">
        <v>425</v>
      </c>
      <c r="B2643" t="s">
        <v>6623</v>
      </c>
      <c r="C2643" t="s">
        <v>608</v>
      </c>
      <c r="D2643" t="str">
        <f>A2643&amp;VLOOKUP("key_separator", Keys!$B:$C, 2, FALSE)&amp;B2643&amp;VLOOKUP("key_separator", Keys!$B:$C, 2, FALSE)&amp;C2643</f>
        <v>UT|municipal solid waste|imports</v>
      </c>
      <c r="E2643" s="17">
        <v>0</v>
      </c>
      <c r="F2643" s="17">
        <v>0</v>
      </c>
      <c r="G2643" s="17">
        <v>0</v>
      </c>
      <c r="H2643" s="17">
        <v>0</v>
      </c>
      <c r="I2643" s="17">
        <v>0</v>
      </c>
      <c r="J2643" s="17">
        <v>0</v>
      </c>
      <c r="K2643" s="17">
        <v>0</v>
      </c>
      <c r="L2643" s="17">
        <v>0</v>
      </c>
      <c r="M2643" s="17">
        <v>0</v>
      </c>
      <c r="N2643" s="17">
        <v>0</v>
      </c>
      <c r="O2643" s="17">
        <v>0</v>
      </c>
      <c r="P2643" s="17">
        <v>0</v>
      </c>
      <c r="Q2643" s="17">
        <v>0</v>
      </c>
      <c r="R2643" s="17">
        <v>0</v>
      </c>
      <c r="S2643" s="17">
        <v>0</v>
      </c>
      <c r="T2643" s="17">
        <v>0</v>
      </c>
      <c r="U2643" s="17">
        <v>0</v>
      </c>
      <c r="V2643" s="17">
        <v>0</v>
      </c>
      <c r="W2643" s="17">
        <v>0</v>
      </c>
      <c r="X2643" s="17">
        <v>0</v>
      </c>
      <c r="Y2643" s="17">
        <v>0</v>
      </c>
      <c r="Z2643" s="17">
        <v>0</v>
      </c>
      <c r="AA2643" s="17">
        <v>0</v>
      </c>
      <c r="AB2643" s="17">
        <v>0</v>
      </c>
      <c r="AC2643" s="17">
        <v>0</v>
      </c>
      <c r="AD2643" s="17">
        <v>0</v>
      </c>
    </row>
    <row r="2644" spans="1:30" x14ac:dyDescent="0.25">
      <c r="A2644" t="s">
        <v>425</v>
      </c>
      <c r="B2644" t="s">
        <v>6623</v>
      </c>
      <c r="C2644" t="s">
        <v>610</v>
      </c>
      <c r="D2644" t="str">
        <f>A2644&amp;VLOOKUP("key_separator", Keys!$B:$C, 2, FALSE)&amp;B2644&amp;VLOOKUP("key_separator", Keys!$B:$C, 2, FALSE)&amp;C2644</f>
        <v>UT|municipal solid waste|exports</v>
      </c>
      <c r="E2644" s="17">
        <v>0</v>
      </c>
      <c r="F2644" s="17">
        <v>0</v>
      </c>
      <c r="G2644" s="17">
        <v>0</v>
      </c>
      <c r="H2644" s="17">
        <v>0</v>
      </c>
      <c r="I2644" s="17">
        <v>0</v>
      </c>
      <c r="J2644" s="17">
        <v>0</v>
      </c>
      <c r="K2644" s="17">
        <v>0</v>
      </c>
      <c r="L2644" s="17">
        <v>0</v>
      </c>
      <c r="M2644" s="17">
        <v>0</v>
      </c>
      <c r="N2644" s="17">
        <v>0</v>
      </c>
      <c r="O2644" s="17">
        <v>0</v>
      </c>
      <c r="P2644" s="17">
        <v>0</v>
      </c>
      <c r="Q2644" s="17">
        <v>0</v>
      </c>
      <c r="R2644" s="17">
        <v>0</v>
      </c>
      <c r="S2644" s="17">
        <v>0</v>
      </c>
      <c r="T2644" s="17">
        <v>0</v>
      </c>
      <c r="U2644" s="17">
        <v>0</v>
      </c>
      <c r="V2644" s="17">
        <v>0</v>
      </c>
      <c r="W2644" s="17">
        <v>0</v>
      </c>
      <c r="X2644" s="17">
        <v>0</v>
      </c>
      <c r="Y2644" s="17">
        <v>0</v>
      </c>
      <c r="Z2644" s="17">
        <v>0</v>
      </c>
      <c r="AA2644" s="17">
        <v>0</v>
      </c>
      <c r="AB2644" s="17">
        <v>0</v>
      </c>
      <c r="AC2644" s="17">
        <v>0</v>
      </c>
      <c r="AD2644" s="17">
        <v>0</v>
      </c>
    </row>
    <row r="2645" spans="1:30" x14ac:dyDescent="0.25">
      <c r="A2645" t="s">
        <v>425</v>
      </c>
      <c r="B2645" t="s">
        <v>629</v>
      </c>
      <c r="C2645" t="s">
        <v>605</v>
      </c>
      <c r="D2645" t="str">
        <f>A2645&amp;VLOOKUP("key_separator", Keys!$B:$C, 2, FALSE)&amp;B2645&amp;VLOOKUP("key_separator", Keys!$B:$C, 2, FALSE)&amp;C2645</f>
        <v>UT|hydrogen|production</v>
      </c>
      <c r="E2645" s="17">
        <v>0</v>
      </c>
      <c r="F2645" s="17">
        <v>0</v>
      </c>
      <c r="G2645" s="17">
        <v>0</v>
      </c>
      <c r="H2645" s="17">
        <v>0</v>
      </c>
      <c r="I2645" s="17">
        <v>0</v>
      </c>
      <c r="J2645" s="17">
        <v>0</v>
      </c>
      <c r="K2645" s="17">
        <v>0</v>
      </c>
      <c r="L2645" s="17">
        <v>0</v>
      </c>
      <c r="M2645" s="17">
        <v>0</v>
      </c>
      <c r="N2645" s="17">
        <v>0</v>
      </c>
      <c r="O2645" s="17">
        <v>0</v>
      </c>
      <c r="P2645" s="17">
        <v>0</v>
      </c>
      <c r="Q2645" s="17">
        <v>0</v>
      </c>
      <c r="R2645" s="17">
        <v>0</v>
      </c>
      <c r="S2645" s="17">
        <v>0</v>
      </c>
      <c r="T2645" s="17">
        <v>0</v>
      </c>
      <c r="U2645" s="17">
        <v>0</v>
      </c>
      <c r="V2645" s="17">
        <v>0</v>
      </c>
      <c r="W2645" s="17">
        <v>0</v>
      </c>
      <c r="X2645" s="17">
        <v>0</v>
      </c>
      <c r="Y2645" s="17">
        <v>0</v>
      </c>
      <c r="Z2645" s="17">
        <v>0</v>
      </c>
      <c r="AA2645" s="17">
        <v>0</v>
      </c>
      <c r="AB2645" s="17">
        <v>0</v>
      </c>
      <c r="AC2645" s="17">
        <v>0</v>
      </c>
      <c r="AD2645" s="17">
        <v>0</v>
      </c>
    </row>
    <row r="2646" spans="1:30" x14ac:dyDescent="0.25">
      <c r="A2646" t="s">
        <v>425</v>
      </c>
      <c r="B2646" t="s">
        <v>629</v>
      </c>
      <c r="C2646" t="s">
        <v>608</v>
      </c>
      <c r="D2646" t="str">
        <f>A2646&amp;VLOOKUP("key_separator", Keys!$B:$C, 2, FALSE)&amp;B2646&amp;VLOOKUP("key_separator", Keys!$B:$C, 2, FALSE)&amp;C2646</f>
        <v>UT|hydrogen|imports</v>
      </c>
      <c r="E2646" s="17">
        <v>2604440000000</v>
      </c>
      <c r="F2646" s="17">
        <v>2554450000000</v>
      </c>
      <c r="G2646" s="17">
        <v>2552050000000</v>
      </c>
      <c r="H2646" s="17">
        <v>2573730000000</v>
      </c>
      <c r="I2646" s="17">
        <v>2539610000000</v>
      </c>
      <c r="J2646" s="17">
        <v>2542830000000</v>
      </c>
      <c r="K2646" s="17">
        <v>2565880000000</v>
      </c>
      <c r="L2646" s="17">
        <v>2582460000000</v>
      </c>
      <c r="M2646" s="17">
        <v>2606770000000</v>
      </c>
      <c r="N2646" s="17">
        <v>2636200000000</v>
      </c>
      <c r="O2646" s="17">
        <v>2668060000000</v>
      </c>
      <c r="P2646" s="17">
        <v>2703980000000</v>
      </c>
      <c r="Q2646" s="17">
        <v>2731390000000</v>
      </c>
      <c r="R2646" s="17">
        <v>2761520000000</v>
      </c>
      <c r="S2646" s="17">
        <v>2808240000000</v>
      </c>
      <c r="T2646" s="17">
        <v>2853190000000</v>
      </c>
      <c r="U2646" s="17">
        <v>2903690000000</v>
      </c>
      <c r="V2646" s="17">
        <v>2963670000000</v>
      </c>
      <c r="W2646" s="17">
        <v>3020360000000</v>
      </c>
      <c r="X2646" s="17">
        <v>3078360000000</v>
      </c>
      <c r="Y2646" s="17">
        <v>3140520000000</v>
      </c>
      <c r="Z2646" s="17">
        <v>3203270000000</v>
      </c>
      <c r="AA2646" s="17">
        <v>3269360000000</v>
      </c>
      <c r="AB2646" s="17">
        <v>3329050000000</v>
      </c>
      <c r="AC2646" s="17">
        <v>3377320000000</v>
      </c>
      <c r="AD2646" s="17">
        <v>3436660000000</v>
      </c>
    </row>
    <row r="2647" spans="1:30" x14ac:dyDescent="0.25">
      <c r="A2647" t="s">
        <v>425</v>
      </c>
      <c r="B2647" t="s">
        <v>629</v>
      </c>
      <c r="C2647" t="s">
        <v>610</v>
      </c>
      <c r="D2647" t="str">
        <f>A2647&amp;VLOOKUP("key_separator", Keys!$B:$C, 2, FALSE)&amp;B2647&amp;VLOOKUP("key_separator", Keys!$B:$C, 2, FALSE)&amp;C2647</f>
        <v>UT|hydrogen|exports</v>
      </c>
      <c r="E2647" s="17">
        <v>0</v>
      </c>
      <c r="F2647" s="17">
        <v>0</v>
      </c>
      <c r="G2647" s="17">
        <v>0</v>
      </c>
      <c r="H2647" s="17">
        <v>0</v>
      </c>
      <c r="I2647" s="17">
        <v>0</v>
      </c>
      <c r="J2647" s="17">
        <v>0</v>
      </c>
      <c r="K2647" s="17">
        <v>0</v>
      </c>
      <c r="L2647" s="17">
        <v>0</v>
      </c>
      <c r="M2647" s="17">
        <v>0</v>
      </c>
      <c r="N2647" s="17">
        <v>0</v>
      </c>
      <c r="O2647" s="17">
        <v>0</v>
      </c>
      <c r="P2647" s="17">
        <v>0</v>
      </c>
      <c r="Q2647" s="17">
        <v>0</v>
      </c>
      <c r="R2647" s="17">
        <v>0</v>
      </c>
      <c r="S2647" s="17">
        <v>0</v>
      </c>
      <c r="T2647" s="17">
        <v>0</v>
      </c>
      <c r="U2647" s="17">
        <v>0</v>
      </c>
      <c r="V2647" s="17">
        <v>0</v>
      </c>
      <c r="W2647" s="17">
        <v>0</v>
      </c>
      <c r="X2647" s="17">
        <v>0</v>
      </c>
      <c r="Y2647" s="17">
        <v>0</v>
      </c>
      <c r="Z2647" s="17">
        <v>0</v>
      </c>
      <c r="AA2647" s="17">
        <v>0</v>
      </c>
      <c r="AB2647" s="17">
        <v>0</v>
      </c>
      <c r="AC2647" s="17">
        <v>0</v>
      </c>
      <c r="AD2647" s="17">
        <v>0</v>
      </c>
    </row>
    <row r="2648" spans="1:30" x14ac:dyDescent="0.25">
      <c r="A2648" t="s">
        <v>431</v>
      </c>
      <c r="B2648" t="s">
        <v>6629</v>
      </c>
      <c r="C2648" t="s">
        <v>605</v>
      </c>
      <c r="D2648" t="str">
        <f>A2648&amp;VLOOKUP("key_separator", Keys!$B:$C, 2, FALSE)&amp;B2648&amp;VLOOKUP("key_separator", Keys!$B:$C, 2, FALSE)&amp;C2648</f>
        <v>VA|electricity|production</v>
      </c>
      <c r="E2648" s="17">
        <v>0</v>
      </c>
      <c r="F2648" s="17">
        <v>0</v>
      </c>
      <c r="G2648" s="17">
        <v>0</v>
      </c>
      <c r="H2648" s="17">
        <v>0</v>
      </c>
      <c r="I2648" s="17">
        <v>0</v>
      </c>
      <c r="J2648" s="17">
        <v>0</v>
      </c>
      <c r="K2648" s="17">
        <v>0</v>
      </c>
      <c r="L2648" s="17">
        <v>0</v>
      </c>
      <c r="M2648" s="17">
        <v>0</v>
      </c>
      <c r="N2648" s="17">
        <v>0</v>
      </c>
      <c r="O2648" s="17">
        <v>0</v>
      </c>
      <c r="P2648" s="17">
        <v>0</v>
      </c>
      <c r="Q2648" s="17">
        <v>0</v>
      </c>
      <c r="R2648" s="17">
        <v>0</v>
      </c>
      <c r="S2648" s="17">
        <v>0</v>
      </c>
      <c r="T2648" s="17">
        <v>0</v>
      </c>
      <c r="U2648" s="17">
        <v>0</v>
      </c>
      <c r="V2648" s="17">
        <v>0</v>
      </c>
      <c r="W2648" s="17">
        <v>0</v>
      </c>
      <c r="X2648" s="17">
        <v>0</v>
      </c>
      <c r="Y2648" s="17">
        <v>0</v>
      </c>
      <c r="Z2648" s="17">
        <v>0</v>
      </c>
      <c r="AA2648" s="17">
        <v>0</v>
      </c>
      <c r="AB2648" s="17">
        <v>0</v>
      </c>
      <c r="AC2648" s="17">
        <v>0</v>
      </c>
      <c r="AD2648" s="17">
        <v>0</v>
      </c>
    </row>
    <row r="2649" spans="1:30" x14ac:dyDescent="0.25">
      <c r="A2649" t="s">
        <v>431</v>
      </c>
      <c r="B2649" t="s">
        <v>6629</v>
      </c>
      <c r="C2649" t="s">
        <v>608</v>
      </c>
      <c r="D2649" t="str">
        <f>A2649&amp;VLOOKUP("key_separator", Keys!$B:$C, 2, FALSE)&amp;B2649&amp;VLOOKUP("key_separator", Keys!$B:$C, 2, FALSE)&amp;C2649</f>
        <v>VA|electricity|imports</v>
      </c>
      <c r="E2649" s="17">
        <v>0</v>
      </c>
      <c r="F2649" s="17">
        <v>0</v>
      </c>
      <c r="G2649" s="17">
        <v>0</v>
      </c>
      <c r="H2649" s="17">
        <v>0</v>
      </c>
      <c r="I2649" s="17">
        <v>0</v>
      </c>
      <c r="J2649" s="17">
        <v>0</v>
      </c>
      <c r="K2649" s="17">
        <v>0</v>
      </c>
      <c r="L2649" s="17">
        <v>0</v>
      </c>
      <c r="M2649" s="17">
        <v>0</v>
      </c>
      <c r="N2649" s="17">
        <v>0</v>
      </c>
      <c r="O2649" s="17">
        <v>0</v>
      </c>
      <c r="P2649" s="17">
        <v>0</v>
      </c>
      <c r="Q2649" s="17">
        <v>0</v>
      </c>
      <c r="R2649" s="17">
        <v>0</v>
      </c>
      <c r="S2649" s="17">
        <v>0</v>
      </c>
      <c r="T2649" s="17">
        <v>0</v>
      </c>
      <c r="U2649" s="17">
        <v>0</v>
      </c>
      <c r="V2649" s="17">
        <v>0</v>
      </c>
      <c r="W2649" s="17">
        <v>0</v>
      </c>
      <c r="X2649" s="17">
        <v>0</v>
      </c>
      <c r="Y2649" s="17">
        <v>0</v>
      </c>
      <c r="Z2649" s="17">
        <v>0</v>
      </c>
      <c r="AA2649" s="17">
        <v>0</v>
      </c>
      <c r="AB2649" s="17">
        <v>0</v>
      </c>
      <c r="AC2649" s="17">
        <v>0</v>
      </c>
      <c r="AD2649" s="17">
        <v>0</v>
      </c>
    </row>
    <row r="2650" spans="1:30" x14ac:dyDescent="0.25">
      <c r="A2650" t="s">
        <v>431</v>
      </c>
      <c r="B2650" t="s">
        <v>6629</v>
      </c>
      <c r="C2650" t="s">
        <v>610</v>
      </c>
      <c r="D2650" t="str">
        <f>A2650&amp;VLOOKUP("key_separator", Keys!$B:$C, 2, FALSE)&amp;B2650&amp;VLOOKUP("key_separator", Keys!$B:$C, 2, FALSE)&amp;C2650</f>
        <v>VA|electricity|exports</v>
      </c>
      <c r="E2650" s="17">
        <v>0</v>
      </c>
      <c r="F2650" s="17">
        <v>0</v>
      </c>
      <c r="G2650" s="17">
        <v>0</v>
      </c>
      <c r="H2650" s="17">
        <v>0</v>
      </c>
      <c r="I2650" s="17">
        <v>0</v>
      </c>
      <c r="J2650" s="17">
        <v>0</v>
      </c>
      <c r="K2650" s="17">
        <v>0</v>
      </c>
      <c r="L2650" s="17">
        <v>0</v>
      </c>
      <c r="M2650" s="17">
        <v>0</v>
      </c>
      <c r="N2650" s="17">
        <v>0</v>
      </c>
      <c r="O2650" s="17">
        <v>0</v>
      </c>
      <c r="P2650" s="17">
        <v>0</v>
      </c>
      <c r="Q2650" s="17">
        <v>0</v>
      </c>
      <c r="R2650" s="17">
        <v>0</v>
      </c>
      <c r="S2650" s="17">
        <v>0</v>
      </c>
      <c r="T2650" s="17">
        <v>0</v>
      </c>
      <c r="U2650" s="17">
        <v>0</v>
      </c>
      <c r="V2650" s="17">
        <v>0</v>
      </c>
      <c r="W2650" s="17">
        <v>0</v>
      </c>
      <c r="X2650" s="17">
        <v>0</v>
      </c>
      <c r="Y2650" s="17">
        <v>0</v>
      </c>
      <c r="Z2650" s="17">
        <v>0</v>
      </c>
      <c r="AA2650" s="17">
        <v>0</v>
      </c>
      <c r="AB2650" s="17">
        <v>0</v>
      </c>
      <c r="AC2650" s="17">
        <v>0</v>
      </c>
      <c r="AD2650" s="17">
        <v>0</v>
      </c>
    </row>
    <row r="2651" spans="1:30" x14ac:dyDescent="0.25">
      <c r="A2651" t="s">
        <v>431</v>
      </c>
      <c r="B2651" t="s">
        <v>6610</v>
      </c>
      <c r="C2651" t="s">
        <v>605</v>
      </c>
      <c r="D2651" t="str">
        <f>A2651&amp;VLOOKUP("key_separator", Keys!$B:$C, 2, FALSE)&amp;B2651&amp;VLOOKUP("key_separator", Keys!$B:$C, 2, FALSE)&amp;C2651</f>
        <v>VA|hard coal|production</v>
      </c>
      <c r="E2651" s="17">
        <v>199872000000000</v>
      </c>
      <c r="F2651" s="17">
        <v>199877000000000</v>
      </c>
      <c r="G2651" s="17">
        <v>175876000000000</v>
      </c>
      <c r="H2651" s="17">
        <v>172890000000000</v>
      </c>
      <c r="I2651" s="17">
        <v>168651000000000</v>
      </c>
      <c r="J2651" s="17">
        <v>173558000000000</v>
      </c>
      <c r="K2651" s="17">
        <v>170703000000000</v>
      </c>
      <c r="L2651" s="17">
        <v>161626000000000</v>
      </c>
      <c r="M2651" s="17">
        <v>154622000000000</v>
      </c>
      <c r="N2651" s="17">
        <v>151536000000000</v>
      </c>
      <c r="O2651" s="17">
        <v>151322000000000</v>
      </c>
      <c r="P2651" s="17">
        <v>148518000000000</v>
      </c>
      <c r="Q2651" s="17">
        <v>154267000000000</v>
      </c>
      <c r="R2651" s="17">
        <v>155379000000000</v>
      </c>
      <c r="S2651" s="17">
        <v>154880000000000</v>
      </c>
      <c r="T2651" s="17">
        <v>154072000000000</v>
      </c>
      <c r="U2651" s="17">
        <v>149368000000000</v>
      </c>
      <c r="V2651" s="17">
        <v>146557000000000</v>
      </c>
      <c r="W2651" s="17">
        <v>147647000000000</v>
      </c>
      <c r="X2651" s="17">
        <v>148177000000000</v>
      </c>
      <c r="Y2651" s="17">
        <v>146843000000000</v>
      </c>
      <c r="Z2651" s="17">
        <v>146736000000000</v>
      </c>
      <c r="AA2651" s="17">
        <v>146234000000000</v>
      </c>
      <c r="AB2651" s="17">
        <v>145211000000000</v>
      </c>
      <c r="AC2651" s="17">
        <v>144825000000000</v>
      </c>
      <c r="AD2651" s="17">
        <v>140801000000000</v>
      </c>
    </row>
    <row r="2652" spans="1:30" x14ac:dyDescent="0.25">
      <c r="A2652" t="s">
        <v>431</v>
      </c>
      <c r="B2652" t="s">
        <v>6610</v>
      </c>
      <c r="C2652" t="s">
        <v>608</v>
      </c>
      <c r="D2652" t="str">
        <f>A2652&amp;VLOOKUP("key_separator", Keys!$B:$C, 2, FALSE)&amp;B2652&amp;VLOOKUP("key_separator", Keys!$B:$C, 2, FALSE)&amp;C2652</f>
        <v>VA|hard coal|imports</v>
      </c>
      <c r="E2652" s="17">
        <v>8074610000000</v>
      </c>
      <c r="F2652" s="17">
        <v>0</v>
      </c>
      <c r="G2652" s="17">
        <v>0</v>
      </c>
      <c r="H2652" s="17">
        <v>0</v>
      </c>
      <c r="I2652" s="17">
        <v>0</v>
      </c>
      <c r="J2652" s="17">
        <v>0</v>
      </c>
      <c r="K2652" s="17">
        <v>0</v>
      </c>
      <c r="L2652" s="17">
        <v>0</v>
      </c>
      <c r="M2652" s="17">
        <v>0</v>
      </c>
      <c r="N2652" s="17">
        <v>0</v>
      </c>
      <c r="O2652" s="17">
        <v>0</v>
      </c>
      <c r="P2652" s="17">
        <v>0</v>
      </c>
      <c r="Q2652" s="17">
        <v>0</v>
      </c>
      <c r="R2652" s="17">
        <v>0</v>
      </c>
      <c r="S2652" s="17">
        <v>0</v>
      </c>
      <c r="T2652" s="17">
        <v>0</v>
      </c>
      <c r="U2652" s="17">
        <v>0</v>
      </c>
      <c r="V2652" s="17">
        <v>0</v>
      </c>
      <c r="W2652" s="17">
        <v>0</v>
      </c>
      <c r="X2652" s="17">
        <v>0</v>
      </c>
      <c r="Y2652" s="17">
        <v>0</v>
      </c>
      <c r="Z2652" s="17">
        <v>0</v>
      </c>
      <c r="AA2652" s="17">
        <v>0</v>
      </c>
      <c r="AB2652" s="17">
        <v>0</v>
      </c>
      <c r="AC2652" s="17">
        <v>0</v>
      </c>
      <c r="AD2652" s="17">
        <v>0</v>
      </c>
    </row>
    <row r="2653" spans="1:30" x14ac:dyDescent="0.25">
      <c r="A2653" t="s">
        <v>431</v>
      </c>
      <c r="B2653" t="s">
        <v>6610</v>
      </c>
      <c r="C2653" t="s">
        <v>610</v>
      </c>
      <c r="D2653" t="str">
        <f>A2653&amp;VLOOKUP("key_separator", Keys!$B:$C, 2, FALSE)&amp;B2653&amp;VLOOKUP("key_separator", Keys!$B:$C, 2, FALSE)&amp;C2653</f>
        <v>VA|hard coal|exports</v>
      </c>
      <c r="E2653" s="17">
        <v>128267000000000</v>
      </c>
      <c r="F2653" s="17">
        <v>129771000000000</v>
      </c>
      <c r="G2653" s="17">
        <v>115319000000000</v>
      </c>
      <c r="H2653" s="17">
        <v>114379000000000</v>
      </c>
      <c r="I2653" s="17">
        <v>110657000000000</v>
      </c>
      <c r="J2653" s="17">
        <v>111922000000000</v>
      </c>
      <c r="K2653" s="17">
        <v>105512000000000</v>
      </c>
      <c r="L2653" s="17">
        <v>97456300000000</v>
      </c>
      <c r="M2653" s="17">
        <v>91987300000000</v>
      </c>
      <c r="N2653" s="17">
        <v>85575600000000</v>
      </c>
      <c r="O2653" s="17">
        <v>89662700000000</v>
      </c>
      <c r="P2653" s="17">
        <v>86493500000000</v>
      </c>
      <c r="Q2653" s="17">
        <v>89849500000000</v>
      </c>
      <c r="R2653" s="17">
        <v>98523100000000</v>
      </c>
      <c r="S2653" s="17">
        <v>96129200000000</v>
      </c>
      <c r="T2653" s="17">
        <v>96566800000000</v>
      </c>
      <c r="U2653" s="17">
        <v>95515400000000</v>
      </c>
      <c r="V2653" s="17">
        <v>95833400000000</v>
      </c>
      <c r="W2653" s="17">
        <v>100276000000000</v>
      </c>
      <c r="X2653" s="17">
        <v>102914000000000</v>
      </c>
      <c r="Y2653" s="17">
        <v>104017000000000</v>
      </c>
      <c r="Z2653" s="17">
        <v>106226000000000</v>
      </c>
      <c r="AA2653" s="17">
        <v>107709000000000</v>
      </c>
      <c r="AB2653" s="17">
        <v>107502000000000</v>
      </c>
      <c r="AC2653" s="17">
        <v>108402000000000</v>
      </c>
      <c r="AD2653" s="17">
        <v>105277000000000</v>
      </c>
    </row>
    <row r="2654" spans="1:30" x14ac:dyDescent="0.25">
      <c r="A2654" t="s">
        <v>431</v>
      </c>
      <c r="B2654" t="s">
        <v>6611</v>
      </c>
      <c r="C2654" t="s">
        <v>605</v>
      </c>
      <c r="D2654" t="str">
        <f>A2654&amp;VLOOKUP("key_separator", Keys!$B:$C, 2, FALSE)&amp;B2654&amp;VLOOKUP("key_separator", Keys!$B:$C, 2, FALSE)&amp;C2654</f>
        <v>VA|natural gas|production</v>
      </c>
      <c r="E2654" s="17">
        <v>83865300000000</v>
      </c>
      <c r="F2654" s="17">
        <v>84125800000000</v>
      </c>
      <c r="G2654" s="17">
        <v>83987900000000</v>
      </c>
      <c r="H2654" s="17">
        <v>88216900000000</v>
      </c>
      <c r="I2654" s="17">
        <v>92557000000000</v>
      </c>
      <c r="J2654" s="17">
        <v>98059100000000</v>
      </c>
      <c r="K2654" s="17">
        <v>102879000000000</v>
      </c>
      <c r="L2654" s="17">
        <v>108455000000000</v>
      </c>
      <c r="M2654" s="17">
        <v>113088000000000</v>
      </c>
      <c r="N2654" s="17">
        <v>117310000000000</v>
      </c>
      <c r="O2654" s="17">
        <v>120675000000000</v>
      </c>
      <c r="P2654" s="17">
        <v>124204000000000</v>
      </c>
      <c r="Q2654" s="17">
        <v>126944000000000</v>
      </c>
      <c r="R2654" s="17">
        <v>129155000000000</v>
      </c>
      <c r="S2654" s="17">
        <v>131170000000000</v>
      </c>
      <c r="T2654" s="17">
        <v>133383000000000</v>
      </c>
      <c r="U2654" s="17">
        <v>135223000000000</v>
      </c>
      <c r="V2654" s="17">
        <v>137694000000000</v>
      </c>
      <c r="W2654" s="17">
        <v>139898000000000</v>
      </c>
      <c r="X2654" s="17">
        <v>140786000000000</v>
      </c>
      <c r="Y2654" s="17">
        <v>142584000000000</v>
      </c>
      <c r="Z2654" s="17">
        <v>146195000000000</v>
      </c>
      <c r="AA2654" s="17">
        <v>148447000000000</v>
      </c>
      <c r="AB2654" s="17">
        <v>150287000000000</v>
      </c>
      <c r="AC2654" s="17">
        <v>150735000000000</v>
      </c>
      <c r="AD2654" s="17">
        <v>151161000000000</v>
      </c>
    </row>
    <row r="2655" spans="1:30" x14ac:dyDescent="0.25">
      <c r="A2655" t="s">
        <v>431</v>
      </c>
      <c r="B2655" t="s">
        <v>6611</v>
      </c>
      <c r="C2655" t="s">
        <v>608</v>
      </c>
      <c r="D2655" t="str">
        <f>A2655&amp;VLOOKUP("key_separator", Keys!$B:$C, 2, FALSE)&amp;B2655&amp;VLOOKUP("key_separator", Keys!$B:$C, 2, FALSE)&amp;C2655</f>
        <v>VA|natural gas|imports</v>
      </c>
      <c r="E2655" s="17">
        <v>1761800000000000</v>
      </c>
      <c r="F2655" s="17">
        <v>1857040000000000</v>
      </c>
      <c r="G2655" s="17">
        <v>1880230000000000</v>
      </c>
      <c r="H2655" s="17">
        <v>2041850000000000</v>
      </c>
      <c r="I2655" s="17">
        <v>2219850000000000</v>
      </c>
      <c r="J2655" s="17">
        <v>2427800000000000</v>
      </c>
      <c r="K2655" s="17">
        <v>2485310000000000</v>
      </c>
      <c r="L2655" s="17">
        <v>2552280000000000</v>
      </c>
      <c r="M2655" s="17">
        <v>2607210000000000</v>
      </c>
      <c r="N2655" s="17">
        <v>2648280000000000</v>
      </c>
      <c r="O2655" s="17">
        <v>2671610000000000</v>
      </c>
      <c r="P2655" s="17">
        <v>2656520000000000</v>
      </c>
      <c r="Q2655" s="17">
        <v>2643540000000000</v>
      </c>
      <c r="R2655" s="17">
        <v>2624240000000000</v>
      </c>
      <c r="S2655" s="17">
        <v>2595610000000000</v>
      </c>
      <c r="T2655" s="17">
        <v>2568810000000000</v>
      </c>
      <c r="U2655" s="17">
        <v>2538060000000000</v>
      </c>
      <c r="V2655" s="17">
        <v>2515000000000000</v>
      </c>
      <c r="W2655" s="17">
        <v>2494210000000000</v>
      </c>
      <c r="X2655" s="17">
        <v>2453710000000000</v>
      </c>
      <c r="Y2655" s="17">
        <v>2395760000000000</v>
      </c>
      <c r="Z2655" s="17">
        <v>2426470000000000</v>
      </c>
      <c r="AA2655" s="17">
        <v>2439640000000000</v>
      </c>
      <c r="AB2655" s="17">
        <v>2446740000000000</v>
      </c>
      <c r="AC2655" s="17">
        <v>2437120000000000</v>
      </c>
      <c r="AD2655" s="17">
        <v>2427390000000000</v>
      </c>
    </row>
    <row r="2656" spans="1:30" x14ac:dyDescent="0.25">
      <c r="A2656" t="s">
        <v>431</v>
      </c>
      <c r="B2656" t="s">
        <v>6611</v>
      </c>
      <c r="C2656" t="s">
        <v>610</v>
      </c>
      <c r="D2656" t="str">
        <f>A2656&amp;VLOOKUP("key_separator", Keys!$B:$C, 2, FALSE)&amp;B2656&amp;VLOOKUP("key_separator", Keys!$B:$C, 2, FALSE)&amp;C2656</f>
        <v>VA|natural gas|exports</v>
      </c>
      <c r="E2656" s="17">
        <v>1090240000000000</v>
      </c>
      <c r="F2656" s="17">
        <v>1093630000000000</v>
      </c>
      <c r="G2656" s="17">
        <v>1091840000000000</v>
      </c>
      <c r="H2656" s="17">
        <v>1146810000000000</v>
      </c>
      <c r="I2656" s="17">
        <v>1203230000000000</v>
      </c>
      <c r="J2656" s="17">
        <v>1274760000000000</v>
      </c>
      <c r="K2656" s="17">
        <v>1337420000000000</v>
      </c>
      <c r="L2656" s="17">
        <v>1409910000000000</v>
      </c>
      <c r="M2656" s="17">
        <v>1470130000000000</v>
      </c>
      <c r="N2656" s="17">
        <v>1525020000000000</v>
      </c>
      <c r="O2656" s="17">
        <v>1568770000000000</v>
      </c>
      <c r="P2656" s="17">
        <v>1614640000000000</v>
      </c>
      <c r="Q2656" s="17">
        <v>1650270000000000</v>
      </c>
      <c r="R2656" s="17">
        <v>1679000000000000</v>
      </c>
      <c r="S2656" s="17">
        <v>1705200000000000</v>
      </c>
      <c r="T2656" s="17">
        <v>1733970000000000</v>
      </c>
      <c r="U2656" s="17">
        <v>1757880000000000</v>
      </c>
      <c r="V2656" s="17">
        <v>1790020000000000</v>
      </c>
      <c r="W2656" s="17">
        <v>1818660000000000</v>
      </c>
      <c r="X2656" s="17">
        <v>1830210000000000</v>
      </c>
      <c r="Y2656" s="17">
        <v>1853590000000000</v>
      </c>
      <c r="Z2656" s="17">
        <v>1900530000000000</v>
      </c>
      <c r="AA2656" s="17">
        <v>1929800000000000</v>
      </c>
      <c r="AB2656" s="17">
        <v>1953720000000000</v>
      </c>
      <c r="AC2656" s="17">
        <v>1959540000000000</v>
      </c>
      <c r="AD2656" s="17">
        <v>1965080000000000</v>
      </c>
    </row>
    <row r="2657" spans="1:30" x14ac:dyDescent="0.25">
      <c r="A2657" t="s">
        <v>431</v>
      </c>
      <c r="B2657" t="s">
        <v>626</v>
      </c>
      <c r="C2657" t="s">
        <v>605</v>
      </c>
      <c r="D2657" t="str">
        <f>A2657&amp;VLOOKUP("key_separator", Keys!$B:$C, 2, FALSE)&amp;B2657&amp;VLOOKUP("key_separator", Keys!$B:$C, 2, FALSE)&amp;C2657</f>
        <v>VA|nuclear|production</v>
      </c>
      <c r="E2657" s="17">
        <v>0</v>
      </c>
      <c r="F2657" s="17">
        <v>0</v>
      </c>
      <c r="G2657" s="17">
        <v>0</v>
      </c>
      <c r="H2657" s="17">
        <v>0</v>
      </c>
      <c r="I2657" s="17">
        <v>0</v>
      </c>
      <c r="J2657" s="17">
        <v>0</v>
      </c>
      <c r="K2657" s="17">
        <v>0</v>
      </c>
      <c r="L2657" s="17">
        <v>0</v>
      </c>
      <c r="M2657" s="17">
        <v>0</v>
      </c>
      <c r="N2657" s="17">
        <v>0</v>
      </c>
      <c r="O2657" s="17">
        <v>0</v>
      </c>
      <c r="P2657" s="17">
        <v>0</v>
      </c>
      <c r="Q2657" s="17">
        <v>0</v>
      </c>
      <c r="R2657" s="17">
        <v>0</v>
      </c>
      <c r="S2657" s="17">
        <v>0</v>
      </c>
      <c r="T2657" s="17">
        <v>0</v>
      </c>
      <c r="U2657" s="17">
        <v>0</v>
      </c>
      <c r="V2657" s="17">
        <v>0</v>
      </c>
      <c r="W2657" s="17">
        <v>0</v>
      </c>
      <c r="X2657" s="17">
        <v>0</v>
      </c>
      <c r="Y2657" s="17">
        <v>0</v>
      </c>
      <c r="Z2657" s="17">
        <v>0</v>
      </c>
      <c r="AA2657" s="17">
        <v>0</v>
      </c>
      <c r="AB2657" s="17">
        <v>0</v>
      </c>
      <c r="AC2657" s="17">
        <v>0</v>
      </c>
      <c r="AD2657" s="17">
        <v>0</v>
      </c>
    </row>
    <row r="2658" spans="1:30" x14ac:dyDescent="0.25">
      <c r="A2658" t="s">
        <v>431</v>
      </c>
      <c r="B2658" t="s">
        <v>626</v>
      </c>
      <c r="C2658" t="s">
        <v>608</v>
      </c>
      <c r="D2658" t="str">
        <f>A2658&amp;VLOOKUP("key_separator", Keys!$B:$C, 2, FALSE)&amp;B2658&amp;VLOOKUP("key_separator", Keys!$B:$C, 2, FALSE)&amp;C2658</f>
        <v>VA|nuclear|imports</v>
      </c>
      <c r="E2658" s="17">
        <v>294630000000000</v>
      </c>
      <c r="F2658" s="17">
        <v>298452000000000</v>
      </c>
      <c r="G2658" s="17">
        <v>298452000000000</v>
      </c>
      <c r="H2658" s="17">
        <v>298452000000000</v>
      </c>
      <c r="I2658" s="17">
        <v>298452000000000</v>
      </c>
      <c r="J2658" s="17">
        <v>298452000000000</v>
      </c>
      <c r="K2658" s="17">
        <v>298452000000000</v>
      </c>
      <c r="L2658" s="17">
        <v>298452000000000</v>
      </c>
      <c r="M2658" s="17">
        <v>298452000000000</v>
      </c>
      <c r="N2658" s="17">
        <v>298452000000000</v>
      </c>
      <c r="O2658" s="17">
        <v>298452000000000</v>
      </c>
      <c r="P2658" s="17">
        <v>298452000000000</v>
      </c>
      <c r="Q2658" s="17">
        <v>298452000000000</v>
      </c>
      <c r="R2658" s="17">
        <v>298452000000000</v>
      </c>
      <c r="S2658" s="17">
        <v>298452000000000</v>
      </c>
      <c r="T2658" s="17">
        <v>298452000000000</v>
      </c>
      <c r="U2658" s="17">
        <v>298452000000000</v>
      </c>
      <c r="V2658" s="17">
        <v>298452000000000</v>
      </c>
      <c r="W2658" s="17">
        <v>298452000000000</v>
      </c>
      <c r="X2658" s="17">
        <v>298452000000000</v>
      </c>
      <c r="Y2658" s="17">
        <v>298452000000000</v>
      </c>
      <c r="Z2658" s="17">
        <v>298452000000000</v>
      </c>
      <c r="AA2658" s="17">
        <v>298452000000000</v>
      </c>
      <c r="AB2658" s="17">
        <v>298452000000000</v>
      </c>
      <c r="AC2658" s="17">
        <v>298452000000000</v>
      </c>
      <c r="AD2658" s="17">
        <v>298452000000000</v>
      </c>
    </row>
    <row r="2659" spans="1:30" x14ac:dyDescent="0.25">
      <c r="A2659" t="s">
        <v>431</v>
      </c>
      <c r="B2659" t="s">
        <v>626</v>
      </c>
      <c r="C2659" t="s">
        <v>610</v>
      </c>
      <c r="D2659" t="str">
        <f>A2659&amp;VLOOKUP("key_separator", Keys!$B:$C, 2, FALSE)&amp;B2659&amp;VLOOKUP("key_separator", Keys!$B:$C, 2, FALSE)&amp;C2659</f>
        <v>VA|nuclear|exports</v>
      </c>
      <c r="E2659" s="17">
        <v>0</v>
      </c>
      <c r="F2659" s="17">
        <v>0</v>
      </c>
      <c r="G2659" s="17">
        <v>0</v>
      </c>
      <c r="H2659" s="17">
        <v>0</v>
      </c>
      <c r="I2659" s="17">
        <v>0</v>
      </c>
      <c r="J2659" s="17">
        <v>0</v>
      </c>
      <c r="K2659" s="17">
        <v>0</v>
      </c>
      <c r="L2659" s="17">
        <v>0</v>
      </c>
      <c r="M2659" s="17">
        <v>0</v>
      </c>
      <c r="N2659" s="17">
        <v>0</v>
      </c>
      <c r="O2659" s="17">
        <v>0</v>
      </c>
      <c r="P2659" s="17">
        <v>0</v>
      </c>
      <c r="Q2659" s="17">
        <v>0</v>
      </c>
      <c r="R2659" s="17">
        <v>0</v>
      </c>
      <c r="S2659" s="17">
        <v>0</v>
      </c>
      <c r="T2659" s="17">
        <v>0</v>
      </c>
      <c r="U2659" s="17">
        <v>0</v>
      </c>
      <c r="V2659" s="17">
        <v>0</v>
      </c>
      <c r="W2659" s="17">
        <v>0</v>
      </c>
      <c r="X2659" s="17">
        <v>0</v>
      </c>
      <c r="Y2659" s="17">
        <v>0</v>
      </c>
      <c r="Z2659" s="17">
        <v>0</v>
      </c>
      <c r="AA2659" s="17">
        <v>0</v>
      </c>
      <c r="AB2659" s="17">
        <v>0</v>
      </c>
      <c r="AC2659" s="17">
        <v>0</v>
      </c>
      <c r="AD2659" s="17">
        <v>0</v>
      </c>
    </row>
    <row r="2660" spans="1:30" x14ac:dyDescent="0.25">
      <c r="A2660" t="s">
        <v>431</v>
      </c>
      <c r="B2660" t="s">
        <v>6630</v>
      </c>
      <c r="C2660" t="s">
        <v>605</v>
      </c>
      <c r="D2660" t="str">
        <f>A2660&amp;VLOOKUP("key_separator", Keys!$B:$C, 2, FALSE)&amp;B2660&amp;VLOOKUP("key_separator", Keys!$B:$C, 2, FALSE)&amp;C2660</f>
        <v>VA|hydro|production</v>
      </c>
      <c r="E2660" s="17">
        <v>0</v>
      </c>
      <c r="F2660" s="17">
        <v>0</v>
      </c>
      <c r="G2660" s="17">
        <v>0</v>
      </c>
      <c r="H2660" s="17">
        <v>0</v>
      </c>
      <c r="I2660" s="17">
        <v>0</v>
      </c>
      <c r="J2660" s="17">
        <v>0</v>
      </c>
      <c r="K2660" s="17">
        <v>0</v>
      </c>
      <c r="L2660" s="17">
        <v>0</v>
      </c>
      <c r="M2660" s="17">
        <v>0</v>
      </c>
      <c r="N2660" s="17">
        <v>0</v>
      </c>
      <c r="O2660" s="17">
        <v>0</v>
      </c>
      <c r="P2660" s="17">
        <v>0</v>
      </c>
      <c r="Q2660" s="17">
        <v>0</v>
      </c>
      <c r="R2660" s="17">
        <v>0</v>
      </c>
      <c r="S2660" s="17">
        <v>0</v>
      </c>
      <c r="T2660" s="17">
        <v>0</v>
      </c>
      <c r="U2660" s="17">
        <v>0</v>
      </c>
      <c r="V2660" s="17">
        <v>0</v>
      </c>
      <c r="W2660" s="17">
        <v>0</v>
      </c>
      <c r="X2660" s="17">
        <v>0</v>
      </c>
      <c r="Y2660" s="17">
        <v>0</v>
      </c>
      <c r="Z2660" s="17">
        <v>0</v>
      </c>
      <c r="AA2660" s="17">
        <v>0</v>
      </c>
      <c r="AB2660" s="17">
        <v>0</v>
      </c>
      <c r="AC2660" s="17">
        <v>0</v>
      </c>
      <c r="AD2660" s="17">
        <v>0</v>
      </c>
    </row>
    <row r="2661" spans="1:30" x14ac:dyDescent="0.25">
      <c r="A2661" t="s">
        <v>431</v>
      </c>
      <c r="B2661" t="s">
        <v>6630</v>
      </c>
      <c r="C2661" t="s">
        <v>608</v>
      </c>
      <c r="D2661" t="str">
        <f>A2661&amp;VLOOKUP("key_separator", Keys!$B:$C, 2, FALSE)&amp;B2661&amp;VLOOKUP("key_separator", Keys!$B:$C, 2, FALSE)&amp;C2661</f>
        <v>VA|hydro|imports</v>
      </c>
      <c r="E2661" s="17">
        <v>0</v>
      </c>
      <c r="F2661" s="17">
        <v>0</v>
      </c>
      <c r="G2661" s="17">
        <v>0</v>
      </c>
      <c r="H2661" s="17">
        <v>0</v>
      </c>
      <c r="I2661" s="17">
        <v>0</v>
      </c>
      <c r="J2661" s="17">
        <v>0</v>
      </c>
      <c r="K2661" s="17">
        <v>0</v>
      </c>
      <c r="L2661" s="17">
        <v>0</v>
      </c>
      <c r="M2661" s="17">
        <v>0</v>
      </c>
      <c r="N2661" s="17">
        <v>0</v>
      </c>
      <c r="O2661" s="17">
        <v>0</v>
      </c>
      <c r="P2661" s="17">
        <v>0</v>
      </c>
      <c r="Q2661" s="17">
        <v>0</v>
      </c>
      <c r="R2661" s="17">
        <v>0</v>
      </c>
      <c r="S2661" s="17">
        <v>0</v>
      </c>
      <c r="T2661" s="17">
        <v>0</v>
      </c>
      <c r="U2661" s="17">
        <v>0</v>
      </c>
      <c r="V2661" s="17">
        <v>0</v>
      </c>
      <c r="W2661" s="17">
        <v>0</v>
      </c>
      <c r="X2661" s="17">
        <v>0</v>
      </c>
      <c r="Y2661" s="17">
        <v>0</v>
      </c>
      <c r="Z2661" s="17">
        <v>0</v>
      </c>
      <c r="AA2661" s="17">
        <v>0</v>
      </c>
      <c r="AB2661" s="17">
        <v>0</v>
      </c>
      <c r="AC2661" s="17">
        <v>0</v>
      </c>
      <c r="AD2661" s="17">
        <v>0</v>
      </c>
    </row>
    <row r="2662" spans="1:30" x14ac:dyDescent="0.25">
      <c r="A2662" t="s">
        <v>431</v>
      </c>
      <c r="B2662" t="s">
        <v>6630</v>
      </c>
      <c r="C2662" t="s">
        <v>610</v>
      </c>
      <c r="D2662" t="str">
        <f>A2662&amp;VLOOKUP("key_separator", Keys!$B:$C, 2, FALSE)&amp;B2662&amp;VLOOKUP("key_separator", Keys!$B:$C, 2, FALSE)&amp;C2662</f>
        <v>VA|hydro|exports</v>
      </c>
      <c r="E2662" s="17">
        <v>0</v>
      </c>
      <c r="F2662" s="17">
        <v>0</v>
      </c>
      <c r="G2662" s="17">
        <v>0</v>
      </c>
      <c r="H2662" s="17">
        <v>0</v>
      </c>
      <c r="I2662" s="17">
        <v>0</v>
      </c>
      <c r="J2662" s="17">
        <v>0</v>
      </c>
      <c r="K2662" s="17">
        <v>0</v>
      </c>
      <c r="L2662" s="17">
        <v>0</v>
      </c>
      <c r="M2662" s="17">
        <v>0</v>
      </c>
      <c r="N2662" s="17">
        <v>0</v>
      </c>
      <c r="O2662" s="17">
        <v>0</v>
      </c>
      <c r="P2662" s="17">
        <v>0</v>
      </c>
      <c r="Q2662" s="17">
        <v>0</v>
      </c>
      <c r="R2662" s="17">
        <v>0</v>
      </c>
      <c r="S2662" s="17">
        <v>0</v>
      </c>
      <c r="T2662" s="17">
        <v>0</v>
      </c>
      <c r="U2662" s="17">
        <v>0</v>
      </c>
      <c r="V2662" s="17">
        <v>0</v>
      </c>
      <c r="W2662" s="17">
        <v>0</v>
      </c>
      <c r="X2662" s="17">
        <v>0</v>
      </c>
      <c r="Y2662" s="17">
        <v>0</v>
      </c>
      <c r="Z2662" s="17">
        <v>0</v>
      </c>
      <c r="AA2662" s="17">
        <v>0</v>
      </c>
      <c r="AB2662" s="17">
        <v>0</v>
      </c>
      <c r="AC2662" s="17">
        <v>0</v>
      </c>
      <c r="AD2662" s="17">
        <v>0</v>
      </c>
    </row>
    <row r="2663" spans="1:30" x14ac:dyDescent="0.25">
      <c r="A2663" t="s">
        <v>431</v>
      </c>
      <c r="B2663" t="s">
        <v>6631</v>
      </c>
      <c r="C2663" t="s">
        <v>605</v>
      </c>
      <c r="D2663" t="str">
        <f>A2663&amp;VLOOKUP("key_separator", Keys!$B:$C, 2, FALSE)&amp;B2663&amp;VLOOKUP("key_separator", Keys!$B:$C, 2, FALSE)&amp;C2663</f>
        <v>VA|wind|production</v>
      </c>
      <c r="E2663" s="17">
        <v>0</v>
      </c>
      <c r="F2663" s="17">
        <v>0</v>
      </c>
      <c r="G2663" s="17">
        <v>0</v>
      </c>
      <c r="H2663" s="17">
        <v>0</v>
      </c>
      <c r="I2663" s="17">
        <v>0</v>
      </c>
      <c r="J2663" s="17">
        <v>0</v>
      </c>
      <c r="K2663" s="17">
        <v>0</v>
      </c>
      <c r="L2663" s="17">
        <v>0</v>
      </c>
      <c r="M2663" s="17">
        <v>0</v>
      </c>
      <c r="N2663" s="17">
        <v>0</v>
      </c>
      <c r="O2663" s="17">
        <v>0</v>
      </c>
      <c r="P2663" s="17">
        <v>0</v>
      </c>
      <c r="Q2663" s="17">
        <v>0</v>
      </c>
      <c r="R2663" s="17">
        <v>0</v>
      </c>
      <c r="S2663" s="17">
        <v>0</v>
      </c>
      <c r="T2663" s="17">
        <v>0</v>
      </c>
      <c r="U2663" s="17">
        <v>0</v>
      </c>
      <c r="V2663" s="17">
        <v>0</v>
      </c>
      <c r="W2663" s="17">
        <v>0</v>
      </c>
      <c r="X2663" s="17">
        <v>0</v>
      </c>
      <c r="Y2663" s="17">
        <v>0</v>
      </c>
      <c r="Z2663" s="17">
        <v>0</v>
      </c>
      <c r="AA2663" s="17">
        <v>0</v>
      </c>
      <c r="AB2663" s="17">
        <v>0</v>
      </c>
      <c r="AC2663" s="17">
        <v>0</v>
      </c>
      <c r="AD2663" s="17">
        <v>0</v>
      </c>
    </row>
    <row r="2664" spans="1:30" x14ac:dyDescent="0.25">
      <c r="A2664" t="s">
        <v>431</v>
      </c>
      <c r="B2664" t="s">
        <v>6631</v>
      </c>
      <c r="C2664" t="s">
        <v>608</v>
      </c>
      <c r="D2664" t="str">
        <f>A2664&amp;VLOOKUP("key_separator", Keys!$B:$C, 2, FALSE)&amp;B2664&amp;VLOOKUP("key_separator", Keys!$B:$C, 2, FALSE)&amp;C2664</f>
        <v>VA|wind|imports</v>
      </c>
      <c r="E2664" s="17">
        <v>0</v>
      </c>
      <c r="F2664" s="17">
        <v>0</v>
      </c>
      <c r="G2664" s="17">
        <v>0</v>
      </c>
      <c r="H2664" s="17">
        <v>0</v>
      </c>
      <c r="I2664" s="17">
        <v>0</v>
      </c>
      <c r="J2664" s="17">
        <v>0</v>
      </c>
      <c r="K2664" s="17">
        <v>0</v>
      </c>
      <c r="L2664" s="17">
        <v>0</v>
      </c>
      <c r="M2664" s="17">
        <v>0</v>
      </c>
      <c r="N2664" s="17">
        <v>0</v>
      </c>
      <c r="O2664" s="17">
        <v>0</v>
      </c>
      <c r="P2664" s="17">
        <v>0</v>
      </c>
      <c r="Q2664" s="17">
        <v>0</v>
      </c>
      <c r="R2664" s="17">
        <v>0</v>
      </c>
      <c r="S2664" s="17">
        <v>0</v>
      </c>
      <c r="T2664" s="17">
        <v>0</v>
      </c>
      <c r="U2664" s="17">
        <v>0</v>
      </c>
      <c r="V2664" s="17">
        <v>0</v>
      </c>
      <c r="W2664" s="17">
        <v>0</v>
      </c>
      <c r="X2664" s="17">
        <v>0</v>
      </c>
      <c r="Y2664" s="17">
        <v>0</v>
      </c>
      <c r="Z2664" s="17">
        <v>0</v>
      </c>
      <c r="AA2664" s="17">
        <v>0</v>
      </c>
      <c r="AB2664" s="17">
        <v>0</v>
      </c>
      <c r="AC2664" s="17">
        <v>0</v>
      </c>
      <c r="AD2664" s="17">
        <v>0</v>
      </c>
    </row>
    <row r="2665" spans="1:30" x14ac:dyDescent="0.25">
      <c r="A2665" t="s">
        <v>431</v>
      </c>
      <c r="B2665" t="s">
        <v>6631</v>
      </c>
      <c r="C2665" t="s">
        <v>610</v>
      </c>
      <c r="D2665" t="str">
        <f>A2665&amp;VLOOKUP("key_separator", Keys!$B:$C, 2, FALSE)&amp;B2665&amp;VLOOKUP("key_separator", Keys!$B:$C, 2, FALSE)&amp;C2665</f>
        <v>VA|wind|exports</v>
      </c>
      <c r="E2665" s="17">
        <v>0</v>
      </c>
      <c r="F2665" s="17">
        <v>0</v>
      </c>
      <c r="G2665" s="17">
        <v>0</v>
      </c>
      <c r="H2665" s="17">
        <v>0</v>
      </c>
      <c r="I2665" s="17">
        <v>0</v>
      </c>
      <c r="J2665" s="17">
        <v>0</v>
      </c>
      <c r="K2665" s="17">
        <v>0</v>
      </c>
      <c r="L2665" s="17">
        <v>0</v>
      </c>
      <c r="M2665" s="17">
        <v>0</v>
      </c>
      <c r="N2665" s="17">
        <v>0</v>
      </c>
      <c r="O2665" s="17">
        <v>0</v>
      </c>
      <c r="P2665" s="17">
        <v>0</v>
      </c>
      <c r="Q2665" s="17">
        <v>0</v>
      </c>
      <c r="R2665" s="17">
        <v>0</v>
      </c>
      <c r="S2665" s="17">
        <v>0</v>
      </c>
      <c r="T2665" s="17">
        <v>0</v>
      </c>
      <c r="U2665" s="17">
        <v>0</v>
      </c>
      <c r="V2665" s="17">
        <v>0</v>
      </c>
      <c r="W2665" s="17">
        <v>0</v>
      </c>
      <c r="X2665" s="17">
        <v>0</v>
      </c>
      <c r="Y2665" s="17">
        <v>0</v>
      </c>
      <c r="Z2665" s="17">
        <v>0</v>
      </c>
      <c r="AA2665" s="17">
        <v>0</v>
      </c>
      <c r="AB2665" s="17">
        <v>0</v>
      </c>
      <c r="AC2665" s="17">
        <v>0</v>
      </c>
      <c r="AD2665" s="17">
        <v>0</v>
      </c>
    </row>
    <row r="2666" spans="1:30" x14ac:dyDescent="0.25">
      <c r="A2666" t="s">
        <v>431</v>
      </c>
      <c r="B2666" t="s">
        <v>6632</v>
      </c>
      <c r="C2666" t="s">
        <v>605</v>
      </c>
      <c r="D2666" t="str">
        <f>A2666&amp;VLOOKUP("key_separator", Keys!$B:$C, 2, FALSE)&amp;B2666&amp;VLOOKUP("key_separator", Keys!$B:$C, 2, FALSE)&amp;C2666</f>
        <v>VA|solar|production</v>
      </c>
      <c r="E2666" s="17">
        <v>0</v>
      </c>
      <c r="F2666" s="17">
        <v>0</v>
      </c>
      <c r="G2666" s="17">
        <v>0</v>
      </c>
      <c r="H2666" s="17">
        <v>0</v>
      </c>
      <c r="I2666" s="17">
        <v>0</v>
      </c>
      <c r="J2666" s="17">
        <v>0</v>
      </c>
      <c r="K2666" s="17">
        <v>0</v>
      </c>
      <c r="L2666" s="17">
        <v>0</v>
      </c>
      <c r="M2666" s="17">
        <v>0</v>
      </c>
      <c r="N2666" s="17">
        <v>0</v>
      </c>
      <c r="O2666" s="17">
        <v>0</v>
      </c>
      <c r="P2666" s="17">
        <v>0</v>
      </c>
      <c r="Q2666" s="17">
        <v>0</v>
      </c>
      <c r="R2666" s="17">
        <v>0</v>
      </c>
      <c r="S2666" s="17">
        <v>0</v>
      </c>
      <c r="T2666" s="17">
        <v>0</v>
      </c>
      <c r="U2666" s="17">
        <v>0</v>
      </c>
      <c r="V2666" s="17">
        <v>0</v>
      </c>
      <c r="W2666" s="17">
        <v>0</v>
      </c>
      <c r="X2666" s="17">
        <v>0</v>
      </c>
      <c r="Y2666" s="17">
        <v>0</v>
      </c>
      <c r="Z2666" s="17">
        <v>0</v>
      </c>
      <c r="AA2666" s="17">
        <v>0</v>
      </c>
      <c r="AB2666" s="17">
        <v>0</v>
      </c>
      <c r="AC2666" s="17">
        <v>0</v>
      </c>
      <c r="AD2666" s="17">
        <v>0</v>
      </c>
    </row>
    <row r="2667" spans="1:30" x14ac:dyDescent="0.25">
      <c r="A2667" t="s">
        <v>431</v>
      </c>
      <c r="B2667" t="s">
        <v>6632</v>
      </c>
      <c r="C2667" t="s">
        <v>608</v>
      </c>
      <c r="D2667" t="str">
        <f>A2667&amp;VLOOKUP("key_separator", Keys!$B:$C, 2, FALSE)&amp;B2667&amp;VLOOKUP("key_separator", Keys!$B:$C, 2, FALSE)&amp;C2667</f>
        <v>VA|solar|imports</v>
      </c>
      <c r="E2667" s="17">
        <v>0</v>
      </c>
      <c r="F2667" s="17">
        <v>0</v>
      </c>
      <c r="G2667" s="17">
        <v>0</v>
      </c>
      <c r="H2667" s="17">
        <v>0</v>
      </c>
      <c r="I2667" s="17">
        <v>0</v>
      </c>
      <c r="J2667" s="17">
        <v>0</v>
      </c>
      <c r="K2667" s="17">
        <v>0</v>
      </c>
      <c r="L2667" s="17">
        <v>0</v>
      </c>
      <c r="M2667" s="17">
        <v>0</v>
      </c>
      <c r="N2667" s="17">
        <v>0</v>
      </c>
      <c r="O2667" s="17">
        <v>0</v>
      </c>
      <c r="P2667" s="17">
        <v>0</v>
      </c>
      <c r="Q2667" s="17">
        <v>0</v>
      </c>
      <c r="R2667" s="17">
        <v>0</v>
      </c>
      <c r="S2667" s="17">
        <v>0</v>
      </c>
      <c r="T2667" s="17">
        <v>0</v>
      </c>
      <c r="U2667" s="17">
        <v>0</v>
      </c>
      <c r="V2667" s="17">
        <v>0</v>
      </c>
      <c r="W2667" s="17">
        <v>0</v>
      </c>
      <c r="X2667" s="17">
        <v>0</v>
      </c>
      <c r="Y2667" s="17">
        <v>0</v>
      </c>
      <c r="Z2667" s="17">
        <v>0</v>
      </c>
      <c r="AA2667" s="17">
        <v>0</v>
      </c>
      <c r="AB2667" s="17">
        <v>0</v>
      </c>
      <c r="AC2667" s="17">
        <v>0</v>
      </c>
      <c r="AD2667" s="17">
        <v>0</v>
      </c>
    </row>
    <row r="2668" spans="1:30" x14ac:dyDescent="0.25">
      <c r="A2668" t="s">
        <v>431</v>
      </c>
      <c r="B2668" t="s">
        <v>6632</v>
      </c>
      <c r="C2668" t="s">
        <v>610</v>
      </c>
      <c r="D2668" t="str">
        <f>A2668&amp;VLOOKUP("key_separator", Keys!$B:$C, 2, FALSE)&amp;B2668&amp;VLOOKUP("key_separator", Keys!$B:$C, 2, FALSE)&amp;C2668</f>
        <v>VA|solar|exports</v>
      </c>
      <c r="E2668" s="17">
        <v>0</v>
      </c>
      <c r="F2668" s="17">
        <v>0</v>
      </c>
      <c r="G2668" s="17">
        <v>0</v>
      </c>
      <c r="H2668" s="17">
        <v>0</v>
      </c>
      <c r="I2668" s="17">
        <v>0</v>
      </c>
      <c r="J2668" s="17">
        <v>0</v>
      </c>
      <c r="K2668" s="17">
        <v>0</v>
      </c>
      <c r="L2668" s="17">
        <v>0</v>
      </c>
      <c r="M2668" s="17">
        <v>0</v>
      </c>
      <c r="N2668" s="17">
        <v>0</v>
      </c>
      <c r="O2668" s="17">
        <v>0</v>
      </c>
      <c r="P2668" s="17">
        <v>0</v>
      </c>
      <c r="Q2668" s="17">
        <v>0</v>
      </c>
      <c r="R2668" s="17">
        <v>0</v>
      </c>
      <c r="S2668" s="17">
        <v>0</v>
      </c>
      <c r="T2668" s="17">
        <v>0</v>
      </c>
      <c r="U2668" s="17">
        <v>0</v>
      </c>
      <c r="V2668" s="17">
        <v>0</v>
      </c>
      <c r="W2668" s="17">
        <v>0</v>
      </c>
      <c r="X2668" s="17">
        <v>0</v>
      </c>
      <c r="Y2668" s="17">
        <v>0</v>
      </c>
      <c r="Z2668" s="17">
        <v>0</v>
      </c>
      <c r="AA2668" s="17">
        <v>0</v>
      </c>
      <c r="AB2668" s="17">
        <v>0</v>
      </c>
      <c r="AC2668" s="17">
        <v>0</v>
      </c>
      <c r="AD2668" s="17">
        <v>0</v>
      </c>
    </row>
    <row r="2669" spans="1:30" x14ac:dyDescent="0.25">
      <c r="A2669" t="s">
        <v>431</v>
      </c>
      <c r="B2669" t="s">
        <v>6615</v>
      </c>
      <c r="C2669" t="s">
        <v>605</v>
      </c>
      <c r="D2669" t="str">
        <f>A2669&amp;VLOOKUP("key_separator", Keys!$B:$C, 2, FALSE)&amp;B2669&amp;VLOOKUP("key_separator", Keys!$B:$C, 2, FALSE)&amp;C2669</f>
        <v>VA|biomass|production</v>
      </c>
      <c r="E2669" s="17">
        <v>13794500000000</v>
      </c>
      <c r="F2669" s="17">
        <v>13794500000000</v>
      </c>
      <c r="G2669" s="17">
        <v>13794500000000</v>
      </c>
      <c r="H2669" s="17">
        <v>13794500000000</v>
      </c>
      <c r="I2669" s="17">
        <v>13794500000000</v>
      </c>
      <c r="J2669" s="17">
        <v>13794500000000</v>
      </c>
      <c r="K2669" s="17">
        <v>13794500000000</v>
      </c>
      <c r="L2669" s="17">
        <v>13794500000000</v>
      </c>
      <c r="M2669" s="17">
        <v>13794500000000</v>
      </c>
      <c r="N2669" s="17">
        <v>13794500000000</v>
      </c>
      <c r="O2669" s="17">
        <v>13794500000000</v>
      </c>
      <c r="P2669" s="17">
        <v>13794500000000</v>
      </c>
      <c r="Q2669" s="17">
        <v>13794500000000</v>
      </c>
      <c r="R2669" s="17">
        <v>13794500000000</v>
      </c>
      <c r="S2669" s="17">
        <v>13794500000000</v>
      </c>
      <c r="T2669" s="17">
        <v>13794500000000</v>
      </c>
      <c r="U2669" s="17">
        <v>13794500000000</v>
      </c>
      <c r="V2669" s="17">
        <v>13794500000000</v>
      </c>
      <c r="W2669" s="17">
        <v>13794500000000</v>
      </c>
      <c r="X2669" s="17">
        <v>13794500000000</v>
      </c>
      <c r="Y2669" s="17">
        <v>13794500000000</v>
      </c>
      <c r="Z2669" s="17">
        <v>13794500000000</v>
      </c>
      <c r="AA2669" s="17">
        <v>13794500000000</v>
      </c>
      <c r="AB2669" s="17">
        <v>13794500000000</v>
      </c>
      <c r="AC2669" s="17">
        <v>13794500000000</v>
      </c>
      <c r="AD2669" s="17">
        <v>13794500000000</v>
      </c>
    </row>
    <row r="2670" spans="1:30" x14ac:dyDescent="0.25">
      <c r="A2670" t="s">
        <v>431</v>
      </c>
      <c r="B2670" t="s">
        <v>6615</v>
      </c>
      <c r="C2670" t="s">
        <v>608</v>
      </c>
      <c r="D2670" t="str">
        <f>A2670&amp;VLOOKUP("key_separator", Keys!$B:$C, 2, FALSE)&amp;B2670&amp;VLOOKUP("key_separator", Keys!$B:$C, 2, FALSE)&amp;C2670</f>
        <v>VA|biomass|imports</v>
      </c>
      <c r="E2670" s="17">
        <v>106755000000000</v>
      </c>
      <c r="F2670" s="17">
        <v>111023000000000</v>
      </c>
      <c r="G2670" s="17">
        <v>109003000000000</v>
      </c>
      <c r="H2670" s="17">
        <v>108288000000000</v>
      </c>
      <c r="I2670" s="17">
        <v>107989000000000</v>
      </c>
      <c r="J2670" s="17">
        <v>106880000000000</v>
      </c>
      <c r="K2670" s="17">
        <v>105634000000000</v>
      </c>
      <c r="L2670" s="17">
        <v>105028000000000</v>
      </c>
      <c r="M2670" s="17">
        <v>104962000000000</v>
      </c>
      <c r="N2670" s="17">
        <v>105252000000000</v>
      </c>
      <c r="O2670" s="17">
        <v>105604000000000</v>
      </c>
      <c r="P2670" s="17">
        <v>106179000000000</v>
      </c>
      <c r="Q2670" s="17">
        <v>106921000000000</v>
      </c>
      <c r="R2670" s="17">
        <v>108151000000000</v>
      </c>
      <c r="S2670" s="17">
        <v>109400000000000</v>
      </c>
      <c r="T2670" s="17">
        <v>110581000000000</v>
      </c>
      <c r="U2670" s="17">
        <v>111269000000000</v>
      </c>
      <c r="V2670" s="17">
        <v>112364000000000</v>
      </c>
      <c r="W2670" s="17">
        <v>113317000000000</v>
      </c>
      <c r="X2670" s="17">
        <v>114519000000000</v>
      </c>
      <c r="Y2670" s="17">
        <v>116250000000000</v>
      </c>
      <c r="Z2670" s="17">
        <v>118010000000000</v>
      </c>
      <c r="AA2670" s="17">
        <v>119945000000000</v>
      </c>
      <c r="AB2670" s="17">
        <v>121769000000000</v>
      </c>
      <c r="AC2670" s="17">
        <v>123980000000000</v>
      </c>
      <c r="AD2670" s="17">
        <v>126109000000000</v>
      </c>
    </row>
    <row r="2671" spans="1:30" x14ac:dyDescent="0.25">
      <c r="A2671" t="s">
        <v>431</v>
      </c>
      <c r="B2671" t="s">
        <v>6615</v>
      </c>
      <c r="C2671" t="s">
        <v>610</v>
      </c>
      <c r="D2671" t="str">
        <f>A2671&amp;VLOOKUP("key_separator", Keys!$B:$C, 2, FALSE)&amp;B2671&amp;VLOOKUP("key_separator", Keys!$B:$C, 2, FALSE)&amp;C2671</f>
        <v>VA|biomass|exports</v>
      </c>
      <c r="E2671" s="17">
        <v>0</v>
      </c>
      <c r="F2671" s="17">
        <v>0</v>
      </c>
      <c r="G2671" s="17">
        <v>0</v>
      </c>
      <c r="H2671" s="17">
        <v>0</v>
      </c>
      <c r="I2671" s="17">
        <v>0</v>
      </c>
      <c r="J2671" s="17">
        <v>0</v>
      </c>
      <c r="K2671" s="17">
        <v>0</v>
      </c>
      <c r="L2671" s="17">
        <v>0</v>
      </c>
      <c r="M2671" s="17">
        <v>0</v>
      </c>
      <c r="N2671" s="17">
        <v>0</v>
      </c>
      <c r="O2671" s="17">
        <v>0</v>
      </c>
      <c r="P2671" s="17">
        <v>0</v>
      </c>
      <c r="Q2671" s="17">
        <v>0</v>
      </c>
      <c r="R2671" s="17">
        <v>0</v>
      </c>
      <c r="S2671" s="17">
        <v>0</v>
      </c>
      <c r="T2671" s="17">
        <v>0</v>
      </c>
      <c r="U2671" s="17">
        <v>0</v>
      </c>
      <c r="V2671" s="17">
        <v>0</v>
      </c>
      <c r="W2671" s="17">
        <v>0</v>
      </c>
      <c r="X2671" s="17">
        <v>0</v>
      </c>
      <c r="Y2671" s="17">
        <v>0</v>
      </c>
      <c r="Z2671" s="17">
        <v>0</v>
      </c>
      <c r="AA2671" s="17">
        <v>0</v>
      </c>
      <c r="AB2671" s="17">
        <v>0</v>
      </c>
      <c r="AC2671" s="17">
        <v>0</v>
      </c>
      <c r="AD2671" s="17">
        <v>0</v>
      </c>
    </row>
    <row r="2672" spans="1:30" x14ac:dyDescent="0.25">
      <c r="A2672" t="s">
        <v>431</v>
      </c>
      <c r="B2672" t="s">
        <v>6616</v>
      </c>
      <c r="C2672" t="s">
        <v>605</v>
      </c>
      <c r="D2672" t="str">
        <f>A2672&amp;VLOOKUP("key_separator", Keys!$B:$C, 2, FALSE)&amp;B2672&amp;VLOOKUP("key_separator", Keys!$B:$C, 2, FALSE)&amp;C2672</f>
        <v>VA|petroleum gasoline|production</v>
      </c>
      <c r="E2672" s="17">
        <v>0</v>
      </c>
      <c r="F2672" s="17">
        <v>0</v>
      </c>
      <c r="G2672" s="17">
        <v>0</v>
      </c>
      <c r="H2672" s="17">
        <v>0</v>
      </c>
      <c r="I2672" s="17">
        <v>0</v>
      </c>
      <c r="J2672" s="17">
        <v>0</v>
      </c>
      <c r="K2672" s="17">
        <v>0</v>
      </c>
      <c r="L2672" s="17">
        <v>0</v>
      </c>
      <c r="M2672" s="17">
        <v>0</v>
      </c>
      <c r="N2672" s="17">
        <v>0</v>
      </c>
      <c r="O2672" s="17">
        <v>0</v>
      </c>
      <c r="P2672" s="17">
        <v>0</v>
      </c>
      <c r="Q2672" s="17">
        <v>0</v>
      </c>
      <c r="R2672" s="17">
        <v>0</v>
      </c>
      <c r="S2672" s="17">
        <v>0</v>
      </c>
      <c r="T2672" s="17">
        <v>0</v>
      </c>
      <c r="U2672" s="17">
        <v>0</v>
      </c>
      <c r="V2672" s="17">
        <v>0</v>
      </c>
      <c r="W2672" s="17">
        <v>0</v>
      </c>
      <c r="X2672" s="17">
        <v>0</v>
      </c>
      <c r="Y2672" s="17">
        <v>0</v>
      </c>
      <c r="Z2672" s="17">
        <v>0</v>
      </c>
      <c r="AA2672" s="17">
        <v>0</v>
      </c>
      <c r="AB2672" s="17">
        <v>0</v>
      </c>
      <c r="AC2672" s="17">
        <v>0</v>
      </c>
      <c r="AD2672" s="17">
        <v>0</v>
      </c>
    </row>
    <row r="2673" spans="1:30" x14ac:dyDescent="0.25">
      <c r="A2673" t="s">
        <v>431</v>
      </c>
      <c r="B2673" t="s">
        <v>6616</v>
      </c>
      <c r="C2673" t="s">
        <v>608</v>
      </c>
      <c r="D2673" t="str">
        <f>A2673&amp;VLOOKUP("key_separator", Keys!$B:$C, 2, FALSE)&amp;B2673&amp;VLOOKUP("key_separator", Keys!$B:$C, 2, FALSE)&amp;C2673</f>
        <v>VA|petroleum gasoline|imports</v>
      </c>
      <c r="E2673" s="17">
        <v>422801000000000</v>
      </c>
      <c r="F2673" s="17">
        <v>410664000000000</v>
      </c>
      <c r="G2673" s="17">
        <v>400295000000000</v>
      </c>
      <c r="H2673" s="17">
        <v>389744000000000</v>
      </c>
      <c r="I2673" s="17">
        <v>379943000000000</v>
      </c>
      <c r="J2673" s="17">
        <v>370462000000000</v>
      </c>
      <c r="K2673" s="17">
        <v>360777000000000</v>
      </c>
      <c r="L2673" s="17">
        <v>351471000000000</v>
      </c>
      <c r="M2673" s="17">
        <v>341782000000000</v>
      </c>
      <c r="N2673" s="17">
        <v>332314000000000</v>
      </c>
      <c r="O2673" s="17">
        <v>322520000000000</v>
      </c>
      <c r="P2673" s="17">
        <v>312921000000000</v>
      </c>
      <c r="Q2673" s="17">
        <v>303507000000000</v>
      </c>
      <c r="R2673" s="17">
        <v>294109000000000</v>
      </c>
      <c r="S2673" s="17">
        <v>284733000000000</v>
      </c>
      <c r="T2673" s="17">
        <v>275209000000000</v>
      </c>
      <c r="U2673" s="17">
        <v>265447000000000</v>
      </c>
      <c r="V2673" s="17">
        <v>258366000000000</v>
      </c>
      <c r="W2673" s="17">
        <v>251042000000000</v>
      </c>
      <c r="X2673" s="17">
        <v>243875000000000</v>
      </c>
      <c r="Y2673" s="17">
        <v>236840000000000</v>
      </c>
      <c r="Z2673" s="17">
        <v>229977000000000</v>
      </c>
      <c r="AA2673" s="17">
        <v>223136000000000</v>
      </c>
      <c r="AB2673" s="17">
        <v>216591000000000</v>
      </c>
      <c r="AC2673" s="17">
        <v>210322000000000</v>
      </c>
      <c r="AD2673" s="17">
        <v>204507000000000</v>
      </c>
    </row>
    <row r="2674" spans="1:30" x14ac:dyDescent="0.25">
      <c r="A2674" t="s">
        <v>431</v>
      </c>
      <c r="B2674" t="s">
        <v>6616</v>
      </c>
      <c r="C2674" t="s">
        <v>610</v>
      </c>
      <c r="D2674" t="str">
        <f>A2674&amp;VLOOKUP("key_separator", Keys!$B:$C, 2, FALSE)&amp;B2674&amp;VLOOKUP("key_separator", Keys!$B:$C, 2, FALSE)&amp;C2674</f>
        <v>VA|petroleum gasoline|exports</v>
      </c>
      <c r="E2674" s="17">
        <v>0</v>
      </c>
      <c r="F2674" s="17">
        <v>0</v>
      </c>
      <c r="G2674" s="17">
        <v>0</v>
      </c>
      <c r="H2674" s="17">
        <v>0</v>
      </c>
      <c r="I2674" s="17">
        <v>0</v>
      </c>
      <c r="J2674" s="17">
        <v>0</v>
      </c>
      <c r="K2674" s="17">
        <v>0</v>
      </c>
      <c r="L2674" s="17">
        <v>0</v>
      </c>
      <c r="M2674" s="17">
        <v>0</v>
      </c>
      <c r="N2674" s="17">
        <v>0</v>
      </c>
      <c r="O2674" s="17">
        <v>0</v>
      </c>
      <c r="P2674" s="17">
        <v>0</v>
      </c>
      <c r="Q2674" s="17">
        <v>0</v>
      </c>
      <c r="R2674" s="17">
        <v>0</v>
      </c>
      <c r="S2674" s="17">
        <v>0</v>
      </c>
      <c r="T2674" s="17">
        <v>0</v>
      </c>
      <c r="U2674" s="17">
        <v>0</v>
      </c>
      <c r="V2674" s="17">
        <v>0</v>
      </c>
      <c r="W2674" s="17">
        <v>0</v>
      </c>
      <c r="X2674" s="17">
        <v>0</v>
      </c>
      <c r="Y2674" s="17">
        <v>0</v>
      </c>
      <c r="Z2674" s="17">
        <v>0</v>
      </c>
      <c r="AA2674" s="17">
        <v>0</v>
      </c>
      <c r="AB2674" s="17">
        <v>0</v>
      </c>
      <c r="AC2674" s="17">
        <v>0</v>
      </c>
      <c r="AD2674" s="17">
        <v>0</v>
      </c>
    </row>
    <row r="2675" spans="1:30" x14ac:dyDescent="0.25">
      <c r="A2675" t="s">
        <v>431</v>
      </c>
      <c r="B2675" t="s">
        <v>6617</v>
      </c>
      <c r="C2675" t="s">
        <v>605</v>
      </c>
      <c r="D2675" t="str">
        <f>A2675&amp;VLOOKUP("key_separator", Keys!$B:$C, 2, FALSE)&amp;B2675&amp;VLOOKUP("key_separator", Keys!$B:$C, 2, FALSE)&amp;C2675</f>
        <v>VA|petroleum diesel|production</v>
      </c>
      <c r="E2675" s="17">
        <v>0</v>
      </c>
      <c r="F2675" s="17">
        <v>0</v>
      </c>
      <c r="G2675" s="17">
        <v>0</v>
      </c>
      <c r="H2675" s="17">
        <v>0</v>
      </c>
      <c r="I2675" s="17">
        <v>0</v>
      </c>
      <c r="J2675" s="17">
        <v>0</v>
      </c>
      <c r="K2675" s="17">
        <v>0</v>
      </c>
      <c r="L2675" s="17">
        <v>0</v>
      </c>
      <c r="M2675" s="17">
        <v>0</v>
      </c>
      <c r="N2675" s="17">
        <v>0</v>
      </c>
      <c r="O2675" s="17">
        <v>0</v>
      </c>
      <c r="P2675" s="17">
        <v>0</v>
      </c>
      <c r="Q2675" s="17">
        <v>0</v>
      </c>
      <c r="R2675" s="17">
        <v>0</v>
      </c>
      <c r="S2675" s="17">
        <v>0</v>
      </c>
      <c r="T2675" s="17">
        <v>0</v>
      </c>
      <c r="U2675" s="17">
        <v>0</v>
      </c>
      <c r="V2675" s="17">
        <v>0</v>
      </c>
      <c r="W2675" s="17">
        <v>0</v>
      </c>
      <c r="X2675" s="17">
        <v>0</v>
      </c>
      <c r="Y2675" s="17">
        <v>0</v>
      </c>
      <c r="Z2675" s="17">
        <v>0</v>
      </c>
      <c r="AA2675" s="17">
        <v>0</v>
      </c>
      <c r="AB2675" s="17">
        <v>0</v>
      </c>
      <c r="AC2675" s="17">
        <v>0</v>
      </c>
      <c r="AD2675" s="17">
        <v>0</v>
      </c>
    </row>
    <row r="2676" spans="1:30" x14ac:dyDescent="0.25">
      <c r="A2676" t="s">
        <v>431</v>
      </c>
      <c r="B2676" t="s">
        <v>6617</v>
      </c>
      <c r="C2676" t="s">
        <v>608</v>
      </c>
      <c r="D2676" t="str">
        <f>A2676&amp;VLOOKUP("key_separator", Keys!$B:$C, 2, FALSE)&amp;B2676&amp;VLOOKUP("key_separator", Keys!$B:$C, 2, FALSE)&amp;C2676</f>
        <v>VA|petroleum diesel|imports</v>
      </c>
      <c r="E2676" s="17">
        <v>209730000000000</v>
      </c>
      <c r="F2676" s="17">
        <v>210603000000000</v>
      </c>
      <c r="G2676" s="17">
        <v>213089000000000</v>
      </c>
      <c r="H2676" s="17">
        <v>213978000000000</v>
      </c>
      <c r="I2676" s="17">
        <v>214679000000000</v>
      </c>
      <c r="J2676" s="17">
        <v>215768000000000</v>
      </c>
      <c r="K2676" s="17">
        <v>215610000000000</v>
      </c>
      <c r="L2676" s="17">
        <v>215578000000000</v>
      </c>
      <c r="M2676" s="17">
        <v>214970000000000</v>
      </c>
      <c r="N2676" s="17">
        <v>214318000000000</v>
      </c>
      <c r="O2676" s="17">
        <v>213647000000000</v>
      </c>
      <c r="P2676" s="17">
        <v>212737000000000</v>
      </c>
      <c r="Q2676" s="17">
        <v>211496000000000</v>
      </c>
      <c r="R2676" s="17">
        <v>209997000000000</v>
      </c>
      <c r="S2676" s="17">
        <v>208341000000000</v>
      </c>
      <c r="T2676" s="17">
        <v>206870000000000</v>
      </c>
      <c r="U2676" s="17">
        <v>204877000000000</v>
      </c>
      <c r="V2676" s="17">
        <v>203174000000000</v>
      </c>
      <c r="W2676" s="17">
        <v>201339000000000</v>
      </c>
      <c r="X2676" s="17">
        <v>199604000000000</v>
      </c>
      <c r="Y2676" s="17">
        <v>198413000000000</v>
      </c>
      <c r="Z2676" s="17">
        <v>197359000000000</v>
      </c>
      <c r="AA2676" s="17">
        <v>196442000000000</v>
      </c>
      <c r="AB2676" s="17">
        <v>195377000000000</v>
      </c>
      <c r="AC2676" s="17">
        <v>194324000000000</v>
      </c>
      <c r="AD2676" s="17">
        <v>193353000000000</v>
      </c>
    </row>
    <row r="2677" spans="1:30" x14ac:dyDescent="0.25">
      <c r="A2677" t="s">
        <v>431</v>
      </c>
      <c r="B2677" t="s">
        <v>6617</v>
      </c>
      <c r="C2677" t="s">
        <v>610</v>
      </c>
      <c r="D2677" t="str">
        <f>A2677&amp;VLOOKUP("key_separator", Keys!$B:$C, 2, FALSE)&amp;B2677&amp;VLOOKUP("key_separator", Keys!$B:$C, 2, FALSE)&amp;C2677</f>
        <v>VA|petroleum diesel|exports</v>
      </c>
      <c r="E2677" s="17">
        <v>0</v>
      </c>
      <c r="F2677" s="17">
        <v>0</v>
      </c>
      <c r="G2677" s="17">
        <v>0</v>
      </c>
      <c r="H2677" s="17">
        <v>0</v>
      </c>
      <c r="I2677" s="17">
        <v>0</v>
      </c>
      <c r="J2677" s="17">
        <v>0</v>
      </c>
      <c r="K2677" s="17">
        <v>0</v>
      </c>
      <c r="L2677" s="17">
        <v>0</v>
      </c>
      <c r="M2677" s="17">
        <v>0</v>
      </c>
      <c r="N2677" s="17">
        <v>0</v>
      </c>
      <c r="O2677" s="17">
        <v>0</v>
      </c>
      <c r="P2677" s="17">
        <v>0</v>
      </c>
      <c r="Q2677" s="17">
        <v>0</v>
      </c>
      <c r="R2677" s="17">
        <v>0</v>
      </c>
      <c r="S2677" s="17">
        <v>0</v>
      </c>
      <c r="T2677" s="17">
        <v>0</v>
      </c>
      <c r="U2677" s="17">
        <v>0</v>
      </c>
      <c r="V2677" s="17">
        <v>0</v>
      </c>
      <c r="W2677" s="17">
        <v>0</v>
      </c>
      <c r="X2677" s="17">
        <v>0</v>
      </c>
      <c r="Y2677" s="17">
        <v>0</v>
      </c>
      <c r="Z2677" s="17">
        <v>0</v>
      </c>
      <c r="AA2677" s="17">
        <v>0</v>
      </c>
      <c r="AB2677" s="17">
        <v>0</v>
      </c>
      <c r="AC2677" s="17">
        <v>0</v>
      </c>
      <c r="AD2677" s="17">
        <v>0</v>
      </c>
    </row>
    <row r="2678" spans="1:30" x14ac:dyDescent="0.25">
      <c r="A2678" t="s">
        <v>431</v>
      </c>
      <c r="B2678" t="s">
        <v>542</v>
      </c>
      <c r="C2678" t="s">
        <v>605</v>
      </c>
      <c r="D2678" t="str">
        <f>A2678&amp;VLOOKUP("key_separator", Keys!$B:$C, 2, FALSE)&amp;B2678&amp;VLOOKUP("key_separator", Keys!$B:$C, 2, FALSE)&amp;C2678</f>
        <v>VA|biofuel gasoline|production</v>
      </c>
      <c r="E2678" s="17">
        <v>0</v>
      </c>
      <c r="F2678" s="17">
        <v>0</v>
      </c>
      <c r="G2678" s="17">
        <v>0</v>
      </c>
      <c r="H2678" s="17">
        <v>0</v>
      </c>
      <c r="I2678" s="17">
        <v>0</v>
      </c>
      <c r="J2678" s="17">
        <v>0</v>
      </c>
      <c r="K2678" s="17">
        <v>0</v>
      </c>
      <c r="L2678" s="17">
        <v>0</v>
      </c>
      <c r="M2678" s="17">
        <v>0</v>
      </c>
      <c r="N2678" s="17">
        <v>0</v>
      </c>
      <c r="O2678" s="17">
        <v>0</v>
      </c>
      <c r="P2678" s="17">
        <v>0</v>
      </c>
      <c r="Q2678" s="17">
        <v>0</v>
      </c>
      <c r="R2678" s="17">
        <v>0</v>
      </c>
      <c r="S2678" s="17">
        <v>0</v>
      </c>
      <c r="T2678" s="17">
        <v>0</v>
      </c>
      <c r="U2678" s="17">
        <v>0</v>
      </c>
      <c r="V2678" s="17">
        <v>0</v>
      </c>
      <c r="W2678" s="17">
        <v>0</v>
      </c>
      <c r="X2678" s="17">
        <v>0</v>
      </c>
      <c r="Y2678" s="17">
        <v>0</v>
      </c>
      <c r="Z2678" s="17">
        <v>0</v>
      </c>
      <c r="AA2678" s="17">
        <v>0</v>
      </c>
      <c r="AB2678" s="17">
        <v>0</v>
      </c>
      <c r="AC2678" s="17">
        <v>0</v>
      </c>
      <c r="AD2678" s="17">
        <v>0</v>
      </c>
    </row>
    <row r="2679" spans="1:30" x14ac:dyDescent="0.25">
      <c r="A2679" t="s">
        <v>431</v>
      </c>
      <c r="B2679" t="s">
        <v>542</v>
      </c>
      <c r="C2679" t="s">
        <v>608</v>
      </c>
      <c r="D2679" t="str">
        <f>A2679&amp;VLOOKUP("key_separator", Keys!$B:$C, 2, FALSE)&amp;B2679&amp;VLOOKUP("key_separator", Keys!$B:$C, 2, FALSE)&amp;C2679</f>
        <v>VA|biofuel gasoline|imports</v>
      </c>
      <c r="E2679" s="17">
        <v>30280200000000</v>
      </c>
      <c r="F2679" s="17">
        <v>29411900000000</v>
      </c>
      <c r="G2679" s="17">
        <v>28672800000000</v>
      </c>
      <c r="H2679" s="17">
        <v>27921600000000</v>
      </c>
      <c r="I2679" s="17">
        <v>27223800000000</v>
      </c>
      <c r="J2679" s="17">
        <v>26548400000000</v>
      </c>
      <c r="K2679" s="17">
        <v>25858400000000</v>
      </c>
      <c r="L2679" s="17">
        <v>25195000000000</v>
      </c>
      <c r="M2679" s="17">
        <v>24503700000000</v>
      </c>
      <c r="N2679" s="17">
        <v>23828100000000</v>
      </c>
      <c r="O2679" s="17">
        <v>23128600000000</v>
      </c>
      <c r="P2679" s="17">
        <v>22443600000000</v>
      </c>
      <c r="Q2679" s="17">
        <v>21771900000000</v>
      </c>
      <c r="R2679" s="17">
        <v>21101300000000</v>
      </c>
      <c r="S2679" s="17">
        <v>20432200000000</v>
      </c>
      <c r="T2679" s="17">
        <v>19752300000000</v>
      </c>
      <c r="U2679" s="17">
        <v>19055300000000</v>
      </c>
      <c r="V2679" s="17">
        <v>18552000000000</v>
      </c>
      <c r="W2679" s="17">
        <v>18031000000000</v>
      </c>
      <c r="X2679" s="17">
        <v>17521300000000</v>
      </c>
      <c r="Y2679" s="17">
        <v>17021100000000</v>
      </c>
      <c r="Z2679" s="17">
        <v>16533300000000</v>
      </c>
      <c r="AA2679" s="17">
        <v>16047200000000</v>
      </c>
      <c r="AB2679" s="17">
        <v>15582400000000</v>
      </c>
      <c r="AC2679" s="17">
        <v>15137500000000</v>
      </c>
      <c r="AD2679" s="17">
        <v>14725400000000</v>
      </c>
    </row>
    <row r="2680" spans="1:30" x14ac:dyDescent="0.25">
      <c r="A2680" t="s">
        <v>431</v>
      </c>
      <c r="B2680" t="s">
        <v>542</v>
      </c>
      <c r="C2680" t="s">
        <v>610</v>
      </c>
      <c r="D2680" t="str">
        <f>A2680&amp;VLOOKUP("key_separator", Keys!$B:$C, 2, FALSE)&amp;B2680&amp;VLOOKUP("key_separator", Keys!$B:$C, 2, FALSE)&amp;C2680</f>
        <v>VA|biofuel gasoline|exports</v>
      </c>
      <c r="E2680" s="17">
        <v>0</v>
      </c>
      <c r="F2680" s="17">
        <v>0</v>
      </c>
      <c r="G2680" s="17">
        <v>0</v>
      </c>
      <c r="H2680" s="17">
        <v>0</v>
      </c>
      <c r="I2680" s="17">
        <v>0</v>
      </c>
      <c r="J2680" s="17">
        <v>0</v>
      </c>
      <c r="K2680" s="17">
        <v>0</v>
      </c>
      <c r="L2680" s="17">
        <v>0</v>
      </c>
      <c r="M2680" s="17">
        <v>0</v>
      </c>
      <c r="N2680" s="17">
        <v>0</v>
      </c>
      <c r="O2680" s="17">
        <v>0</v>
      </c>
      <c r="P2680" s="17">
        <v>0</v>
      </c>
      <c r="Q2680" s="17">
        <v>0</v>
      </c>
      <c r="R2680" s="17">
        <v>0</v>
      </c>
      <c r="S2680" s="17">
        <v>0</v>
      </c>
      <c r="T2680" s="17">
        <v>0</v>
      </c>
      <c r="U2680" s="17">
        <v>0</v>
      </c>
      <c r="V2680" s="17">
        <v>0</v>
      </c>
      <c r="W2680" s="17">
        <v>0</v>
      </c>
      <c r="X2680" s="17">
        <v>0</v>
      </c>
      <c r="Y2680" s="17">
        <v>0</v>
      </c>
      <c r="Z2680" s="17">
        <v>0</v>
      </c>
      <c r="AA2680" s="17">
        <v>0</v>
      </c>
      <c r="AB2680" s="17">
        <v>0</v>
      </c>
      <c r="AC2680" s="17">
        <v>0</v>
      </c>
      <c r="AD2680" s="17">
        <v>0</v>
      </c>
    </row>
    <row r="2681" spans="1:30" x14ac:dyDescent="0.25">
      <c r="A2681" t="s">
        <v>431</v>
      </c>
      <c r="B2681" t="s">
        <v>545</v>
      </c>
      <c r="C2681" t="s">
        <v>605</v>
      </c>
      <c r="D2681" t="str">
        <f>A2681&amp;VLOOKUP("key_separator", Keys!$B:$C, 2, FALSE)&amp;B2681&amp;VLOOKUP("key_separator", Keys!$B:$C, 2, FALSE)&amp;C2681</f>
        <v>VA|biofuel diesel|production</v>
      </c>
      <c r="E2681" s="17">
        <v>339412000000</v>
      </c>
      <c r="F2681" s="17">
        <v>403175000000</v>
      </c>
      <c r="G2681" s="17">
        <v>387653000000</v>
      </c>
      <c r="H2681" s="17">
        <v>398935000000</v>
      </c>
      <c r="I2681" s="17">
        <v>404291000000</v>
      </c>
      <c r="J2681" s="17">
        <v>335548000000</v>
      </c>
      <c r="K2681" s="17">
        <v>351201000000</v>
      </c>
      <c r="L2681" s="17">
        <v>358048000000</v>
      </c>
      <c r="M2681" s="17">
        <v>374283000000</v>
      </c>
      <c r="N2681" s="17">
        <v>380705000000</v>
      </c>
      <c r="O2681" s="17">
        <v>386098000000</v>
      </c>
      <c r="P2681" s="17">
        <v>362715000000</v>
      </c>
      <c r="Q2681" s="17">
        <v>379644000000</v>
      </c>
      <c r="R2681" s="17">
        <v>376010000000</v>
      </c>
      <c r="S2681" s="17">
        <v>370317000000</v>
      </c>
      <c r="T2681" s="17">
        <v>364520000000</v>
      </c>
      <c r="U2681" s="17">
        <v>358118000000</v>
      </c>
      <c r="V2681" s="17">
        <v>351766000000</v>
      </c>
      <c r="W2681" s="17">
        <v>345131000000</v>
      </c>
      <c r="X2681" s="17">
        <v>338207000000</v>
      </c>
      <c r="Y2681" s="17">
        <v>330988000000</v>
      </c>
      <c r="Z2681" s="17">
        <v>323470000000</v>
      </c>
      <c r="AA2681" s="17">
        <v>316766000000</v>
      </c>
      <c r="AB2681" s="17">
        <v>308629000000</v>
      </c>
      <c r="AC2681" s="17">
        <v>300173000000</v>
      </c>
      <c r="AD2681" s="17">
        <v>291392000000</v>
      </c>
    </row>
    <row r="2682" spans="1:30" x14ac:dyDescent="0.25">
      <c r="A2682" t="s">
        <v>431</v>
      </c>
      <c r="B2682" t="s">
        <v>545</v>
      </c>
      <c r="C2682" t="s">
        <v>608</v>
      </c>
      <c r="D2682" t="str">
        <f>A2682&amp;VLOOKUP("key_separator", Keys!$B:$C, 2, FALSE)&amp;B2682&amp;VLOOKUP("key_separator", Keys!$B:$C, 2, FALSE)&amp;C2682</f>
        <v>VA|biofuel diesel|imports</v>
      </c>
      <c r="E2682" s="17">
        <v>1000550000000</v>
      </c>
      <c r="F2682" s="17">
        <v>950948000000</v>
      </c>
      <c r="G2682" s="17">
        <v>983177000000</v>
      </c>
      <c r="H2682" s="17">
        <v>985391000000</v>
      </c>
      <c r="I2682" s="17">
        <v>989359000000</v>
      </c>
      <c r="J2682" s="17">
        <v>1068850000000</v>
      </c>
      <c r="K2682" s="17">
        <v>1056310000000</v>
      </c>
      <c r="L2682" s="17">
        <v>1050330000000</v>
      </c>
      <c r="M2682" s="17">
        <v>1030840000000</v>
      </c>
      <c r="N2682" s="17">
        <v>1021440000000</v>
      </c>
      <c r="O2682" s="17">
        <v>1011710000000</v>
      </c>
      <c r="P2682" s="17">
        <v>1028800000000</v>
      </c>
      <c r="Q2682" s="17">
        <v>1002380000000</v>
      </c>
      <c r="R2682" s="17">
        <v>994610000000</v>
      </c>
      <c r="S2682" s="17">
        <v>987499000000</v>
      </c>
      <c r="T2682" s="17">
        <v>982374000000</v>
      </c>
      <c r="U2682" s="17">
        <v>976859000000</v>
      </c>
      <c r="V2682" s="17">
        <v>965531000000</v>
      </c>
      <c r="W2682" s="17">
        <v>953357000000</v>
      </c>
      <c r="X2682" s="17">
        <v>942043000000</v>
      </c>
      <c r="Y2682" s="17">
        <v>935650000000</v>
      </c>
      <c r="Z2682" s="17">
        <v>930569000000</v>
      </c>
      <c r="AA2682" s="17">
        <v>925763000000</v>
      </c>
      <c r="AB2682" s="17">
        <v>921265000000</v>
      </c>
      <c r="AC2682" s="17">
        <v>917698000000</v>
      </c>
      <c r="AD2682" s="17">
        <v>914960000000</v>
      </c>
    </row>
    <row r="2683" spans="1:30" x14ac:dyDescent="0.25">
      <c r="A2683" t="s">
        <v>431</v>
      </c>
      <c r="B2683" t="s">
        <v>545</v>
      </c>
      <c r="C2683" t="s">
        <v>610</v>
      </c>
      <c r="D2683" t="str">
        <f>A2683&amp;VLOOKUP("key_separator", Keys!$B:$C, 2, FALSE)&amp;B2683&amp;VLOOKUP("key_separator", Keys!$B:$C, 2, FALSE)&amp;C2683</f>
        <v>VA|biofuel diesel|exports</v>
      </c>
      <c r="E2683" s="17">
        <v>0</v>
      </c>
      <c r="F2683" s="17">
        <v>0</v>
      </c>
      <c r="G2683" s="17">
        <v>0</v>
      </c>
      <c r="H2683" s="17">
        <v>0</v>
      </c>
      <c r="I2683" s="17">
        <v>0</v>
      </c>
      <c r="J2683" s="17">
        <v>0</v>
      </c>
      <c r="K2683" s="17">
        <v>0</v>
      </c>
      <c r="L2683" s="17">
        <v>0</v>
      </c>
      <c r="M2683" s="17">
        <v>0</v>
      </c>
      <c r="N2683" s="17">
        <v>0</v>
      </c>
      <c r="O2683" s="17">
        <v>0</v>
      </c>
      <c r="P2683" s="17">
        <v>0</v>
      </c>
      <c r="Q2683" s="17">
        <v>0</v>
      </c>
      <c r="R2683" s="17">
        <v>0</v>
      </c>
      <c r="S2683" s="17">
        <v>0</v>
      </c>
      <c r="T2683" s="17">
        <v>0</v>
      </c>
      <c r="U2683" s="17">
        <v>0</v>
      </c>
      <c r="V2683" s="17">
        <v>0</v>
      </c>
      <c r="W2683" s="17">
        <v>0</v>
      </c>
      <c r="X2683" s="17">
        <v>0</v>
      </c>
      <c r="Y2683" s="17">
        <v>0</v>
      </c>
      <c r="Z2683" s="17">
        <v>0</v>
      </c>
      <c r="AA2683" s="17">
        <v>0</v>
      </c>
      <c r="AB2683" s="17">
        <v>0</v>
      </c>
      <c r="AC2683" s="17">
        <v>0</v>
      </c>
      <c r="AD2683" s="17">
        <v>0</v>
      </c>
    </row>
    <row r="2684" spans="1:30" x14ac:dyDescent="0.25">
      <c r="A2684" t="s">
        <v>431</v>
      </c>
      <c r="B2684" t="s">
        <v>6618</v>
      </c>
      <c r="C2684" t="s">
        <v>605</v>
      </c>
      <c r="D2684" t="str">
        <f>A2684&amp;VLOOKUP("key_separator", Keys!$B:$C, 2, FALSE)&amp;B2684&amp;VLOOKUP("key_separator", Keys!$B:$C, 2, FALSE)&amp;C2684</f>
        <v>VA|jet fuel or kerosene|production</v>
      </c>
      <c r="E2684" s="17">
        <v>0</v>
      </c>
      <c r="F2684" s="17">
        <v>0</v>
      </c>
      <c r="G2684" s="17">
        <v>0</v>
      </c>
      <c r="H2684" s="17">
        <v>0</v>
      </c>
      <c r="I2684" s="17">
        <v>0</v>
      </c>
      <c r="J2684" s="17">
        <v>0</v>
      </c>
      <c r="K2684" s="17">
        <v>0</v>
      </c>
      <c r="L2684" s="17">
        <v>0</v>
      </c>
      <c r="M2684" s="17">
        <v>0</v>
      </c>
      <c r="N2684" s="17">
        <v>0</v>
      </c>
      <c r="O2684" s="17">
        <v>0</v>
      </c>
      <c r="P2684" s="17">
        <v>0</v>
      </c>
      <c r="Q2684" s="17">
        <v>0</v>
      </c>
      <c r="R2684" s="17">
        <v>0</v>
      </c>
      <c r="S2684" s="17">
        <v>0</v>
      </c>
      <c r="T2684" s="17">
        <v>0</v>
      </c>
      <c r="U2684" s="17">
        <v>0</v>
      </c>
      <c r="V2684" s="17">
        <v>0</v>
      </c>
      <c r="W2684" s="17">
        <v>0</v>
      </c>
      <c r="X2684" s="17">
        <v>0</v>
      </c>
      <c r="Y2684" s="17">
        <v>0</v>
      </c>
      <c r="Z2684" s="17">
        <v>0</v>
      </c>
      <c r="AA2684" s="17">
        <v>0</v>
      </c>
      <c r="AB2684" s="17">
        <v>0</v>
      </c>
      <c r="AC2684" s="17">
        <v>0</v>
      </c>
      <c r="AD2684" s="17">
        <v>0</v>
      </c>
    </row>
    <row r="2685" spans="1:30" x14ac:dyDescent="0.25">
      <c r="A2685" t="s">
        <v>431</v>
      </c>
      <c r="B2685" t="s">
        <v>6618</v>
      </c>
      <c r="C2685" t="s">
        <v>608</v>
      </c>
      <c r="D2685" t="str">
        <f>A2685&amp;VLOOKUP("key_separator", Keys!$B:$C, 2, FALSE)&amp;B2685&amp;VLOOKUP("key_separator", Keys!$B:$C, 2, FALSE)&amp;C2685</f>
        <v>VA|jet fuel or kerosene|imports</v>
      </c>
      <c r="E2685" s="17">
        <v>114495000000000</v>
      </c>
      <c r="F2685" s="17">
        <v>116906000000000</v>
      </c>
      <c r="G2685" s="17">
        <v>117873000000000</v>
      </c>
      <c r="H2685" s="17">
        <v>117643000000000</v>
      </c>
      <c r="I2685" s="17">
        <v>117962000000000</v>
      </c>
      <c r="J2685" s="17">
        <v>118747000000000</v>
      </c>
      <c r="K2685" s="17">
        <v>119276000000000</v>
      </c>
      <c r="L2685" s="17">
        <v>120287000000000</v>
      </c>
      <c r="M2685" s="17">
        <v>121578000000000</v>
      </c>
      <c r="N2685" s="17">
        <v>123118000000000</v>
      </c>
      <c r="O2685" s="17">
        <v>124890000000000</v>
      </c>
      <c r="P2685" s="17">
        <v>125959000000000</v>
      </c>
      <c r="Q2685" s="17">
        <v>127047000000000</v>
      </c>
      <c r="R2685" s="17">
        <v>128115000000000</v>
      </c>
      <c r="S2685" s="17">
        <v>129089000000000</v>
      </c>
      <c r="T2685" s="17">
        <v>130123000000000</v>
      </c>
      <c r="U2685" s="17">
        <v>130970000000000</v>
      </c>
      <c r="V2685" s="17">
        <v>131944000000000</v>
      </c>
      <c r="W2685" s="17">
        <v>133049000000000</v>
      </c>
      <c r="X2685" s="17">
        <v>134151000000000</v>
      </c>
      <c r="Y2685" s="17">
        <v>135276000000000</v>
      </c>
      <c r="Z2685" s="17">
        <v>136285000000000</v>
      </c>
      <c r="AA2685" s="17">
        <v>136951000000000</v>
      </c>
      <c r="AB2685" s="17">
        <v>137712000000000</v>
      </c>
      <c r="AC2685" s="17">
        <v>138470000000000</v>
      </c>
      <c r="AD2685" s="17">
        <v>139269000000000</v>
      </c>
    </row>
    <row r="2686" spans="1:30" x14ac:dyDescent="0.25">
      <c r="A2686" t="s">
        <v>431</v>
      </c>
      <c r="B2686" t="s">
        <v>6618</v>
      </c>
      <c r="C2686" t="s">
        <v>610</v>
      </c>
      <c r="D2686" t="str">
        <f>A2686&amp;VLOOKUP("key_separator", Keys!$B:$C, 2, FALSE)&amp;B2686&amp;VLOOKUP("key_separator", Keys!$B:$C, 2, FALSE)&amp;C2686</f>
        <v>VA|jet fuel or kerosene|exports</v>
      </c>
      <c r="E2686" s="17">
        <v>0</v>
      </c>
      <c r="F2686" s="17">
        <v>0</v>
      </c>
      <c r="G2686" s="17">
        <v>0</v>
      </c>
      <c r="H2686" s="17">
        <v>0</v>
      </c>
      <c r="I2686" s="17">
        <v>0</v>
      </c>
      <c r="J2686" s="17">
        <v>0</v>
      </c>
      <c r="K2686" s="17">
        <v>0</v>
      </c>
      <c r="L2686" s="17">
        <v>0</v>
      </c>
      <c r="M2686" s="17">
        <v>0</v>
      </c>
      <c r="N2686" s="17">
        <v>0</v>
      </c>
      <c r="O2686" s="17">
        <v>0</v>
      </c>
      <c r="P2686" s="17">
        <v>0</v>
      </c>
      <c r="Q2686" s="17">
        <v>0</v>
      </c>
      <c r="R2686" s="17">
        <v>0</v>
      </c>
      <c r="S2686" s="17">
        <v>0</v>
      </c>
      <c r="T2686" s="17">
        <v>0</v>
      </c>
      <c r="U2686" s="17">
        <v>0</v>
      </c>
      <c r="V2686" s="17">
        <v>0</v>
      </c>
      <c r="W2686" s="17">
        <v>0</v>
      </c>
      <c r="X2686" s="17">
        <v>0</v>
      </c>
      <c r="Y2686" s="17">
        <v>0</v>
      </c>
      <c r="Z2686" s="17">
        <v>0</v>
      </c>
      <c r="AA2686" s="17">
        <v>0</v>
      </c>
      <c r="AB2686" s="17">
        <v>0</v>
      </c>
      <c r="AC2686" s="17">
        <v>0</v>
      </c>
      <c r="AD2686" s="17">
        <v>0</v>
      </c>
    </row>
    <row r="2687" spans="1:30" x14ac:dyDescent="0.25">
      <c r="A2687" t="s">
        <v>431</v>
      </c>
      <c r="B2687" t="s">
        <v>6633</v>
      </c>
      <c r="C2687" t="s">
        <v>605</v>
      </c>
      <c r="D2687" t="str">
        <f>A2687&amp;VLOOKUP("key_separator", Keys!$B:$C, 2, FALSE)&amp;B2687&amp;VLOOKUP("key_separator", Keys!$B:$C, 2, FALSE)&amp;C2687</f>
        <v>VA|heat|production</v>
      </c>
      <c r="E2687" s="17">
        <v>0</v>
      </c>
      <c r="F2687" s="17">
        <v>0</v>
      </c>
      <c r="G2687" s="17">
        <v>0</v>
      </c>
      <c r="H2687" s="17">
        <v>0</v>
      </c>
      <c r="I2687" s="17">
        <v>0</v>
      </c>
      <c r="J2687" s="17">
        <v>0</v>
      </c>
      <c r="K2687" s="17">
        <v>0</v>
      </c>
      <c r="L2687" s="17">
        <v>0</v>
      </c>
      <c r="M2687" s="17">
        <v>0</v>
      </c>
      <c r="N2687" s="17">
        <v>0</v>
      </c>
      <c r="O2687" s="17">
        <v>0</v>
      </c>
      <c r="P2687" s="17">
        <v>0</v>
      </c>
      <c r="Q2687" s="17">
        <v>0</v>
      </c>
      <c r="R2687" s="17">
        <v>0</v>
      </c>
      <c r="S2687" s="17">
        <v>0</v>
      </c>
      <c r="T2687" s="17">
        <v>0</v>
      </c>
      <c r="U2687" s="17">
        <v>0</v>
      </c>
      <c r="V2687" s="17">
        <v>0</v>
      </c>
      <c r="W2687" s="17">
        <v>0</v>
      </c>
      <c r="X2687" s="17">
        <v>0</v>
      </c>
      <c r="Y2687" s="17">
        <v>0</v>
      </c>
      <c r="Z2687" s="17">
        <v>0</v>
      </c>
      <c r="AA2687" s="17">
        <v>0</v>
      </c>
      <c r="AB2687" s="17">
        <v>0</v>
      </c>
      <c r="AC2687" s="17">
        <v>0</v>
      </c>
      <c r="AD2687" s="17">
        <v>0</v>
      </c>
    </row>
    <row r="2688" spans="1:30" x14ac:dyDescent="0.25">
      <c r="A2688" t="s">
        <v>431</v>
      </c>
      <c r="B2688" t="s">
        <v>6633</v>
      </c>
      <c r="C2688" t="s">
        <v>608</v>
      </c>
      <c r="D2688" t="str">
        <f>A2688&amp;VLOOKUP("key_separator", Keys!$B:$C, 2, FALSE)&amp;B2688&amp;VLOOKUP("key_separator", Keys!$B:$C, 2, FALSE)&amp;C2688</f>
        <v>VA|heat|imports</v>
      </c>
      <c r="E2688" s="17">
        <v>0</v>
      </c>
      <c r="F2688" s="17">
        <v>0</v>
      </c>
      <c r="G2688" s="17">
        <v>0</v>
      </c>
      <c r="H2688" s="17">
        <v>0</v>
      </c>
      <c r="I2688" s="17">
        <v>0</v>
      </c>
      <c r="J2688" s="17">
        <v>0</v>
      </c>
      <c r="K2688" s="17">
        <v>0</v>
      </c>
      <c r="L2688" s="17">
        <v>0</v>
      </c>
      <c r="M2688" s="17">
        <v>0</v>
      </c>
      <c r="N2688" s="17">
        <v>0</v>
      </c>
      <c r="O2688" s="17">
        <v>0</v>
      </c>
      <c r="P2688" s="17">
        <v>0</v>
      </c>
      <c r="Q2688" s="17">
        <v>0</v>
      </c>
      <c r="R2688" s="17">
        <v>0</v>
      </c>
      <c r="S2688" s="17">
        <v>0</v>
      </c>
      <c r="T2688" s="17">
        <v>0</v>
      </c>
      <c r="U2688" s="17">
        <v>0</v>
      </c>
      <c r="V2688" s="17">
        <v>0</v>
      </c>
      <c r="W2688" s="17">
        <v>0</v>
      </c>
      <c r="X2688" s="17">
        <v>0</v>
      </c>
      <c r="Y2688" s="17">
        <v>0</v>
      </c>
      <c r="Z2688" s="17">
        <v>0</v>
      </c>
      <c r="AA2688" s="17">
        <v>0</v>
      </c>
      <c r="AB2688" s="17">
        <v>0</v>
      </c>
      <c r="AC2688" s="17">
        <v>0</v>
      </c>
      <c r="AD2688" s="17">
        <v>0</v>
      </c>
    </row>
    <row r="2689" spans="1:30" x14ac:dyDescent="0.25">
      <c r="A2689" t="s">
        <v>431</v>
      </c>
      <c r="B2689" t="s">
        <v>6633</v>
      </c>
      <c r="C2689" t="s">
        <v>610</v>
      </c>
      <c r="D2689" t="str">
        <f>A2689&amp;VLOOKUP("key_separator", Keys!$B:$C, 2, FALSE)&amp;B2689&amp;VLOOKUP("key_separator", Keys!$B:$C, 2, FALSE)&amp;C2689</f>
        <v>VA|heat|exports</v>
      </c>
      <c r="E2689" s="17">
        <v>0</v>
      </c>
      <c r="F2689" s="17">
        <v>0</v>
      </c>
      <c r="G2689" s="17">
        <v>0</v>
      </c>
      <c r="H2689" s="17">
        <v>0</v>
      </c>
      <c r="I2689" s="17">
        <v>0</v>
      </c>
      <c r="J2689" s="17">
        <v>0</v>
      </c>
      <c r="K2689" s="17">
        <v>0</v>
      </c>
      <c r="L2689" s="17">
        <v>0</v>
      </c>
      <c r="M2689" s="17">
        <v>0</v>
      </c>
      <c r="N2689" s="17">
        <v>0</v>
      </c>
      <c r="O2689" s="17">
        <v>0</v>
      </c>
      <c r="P2689" s="17">
        <v>0</v>
      </c>
      <c r="Q2689" s="17">
        <v>0</v>
      </c>
      <c r="R2689" s="17">
        <v>0</v>
      </c>
      <c r="S2689" s="17">
        <v>0</v>
      </c>
      <c r="T2689" s="17">
        <v>0</v>
      </c>
      <c r="U2689" s="17">
        <v>0</v>
      </c>
      <c r="V2689" s="17">
        <v>0</v>
      </c>
      <c r="W2689" s="17">
        <v>0</v>
      </c>
      <c r="X2689" s="17">
        <v>0</v>
      </c>
      <c r="Y2689" s="17">
        <v>0</v>
      </c>
      <c r="Z2689" s="17">
        <v>0</v>
      </c>
      <c r="AA2689" s="17">
        <v>0</v>
      </c>
      <c r="AB2689" s="17">
        <v>0</v>
      </c>
      <c r="AC2689" s="17">
        <v>0</v>
      </c>
      <c r="AD2689" s="17">
        <v>0</v>
      </c>
    </row>
    <row r="2690" spans="1:30" x14ac:dyDescent="0.25">
      <c r="A2690" t="s">
        <v>431</v>
      </c>
      <c r="B2690" t="s">
        <v>6634</v>
      </c>
      <c r="C2690" t="s">
        <v>605</v>
      </c>
      <c r="D2690" t="str">
        <f>A2690&amp;VLOOKUP("key_separator", Keys!$B:$C, 2, FALSE)&amp;B2690&amp;VLOOKUP("key_separator", Keys!$B:$C, 2, FALSE)&amp;C2690</f>
        <v>VA|geothermal|production</v>
      </c>
      <c r="E2690" s="17">
        <v>0</v>
      </c>
      <c r="F2690" s="17">
        <v>0</v>
      </c>
      <c r="G2690" s="17">
        <v>0</v>
      </c>
      <c r="H2690" s="17">
        <v>0</v>
      </c>
      <c r="I2690" s="17">
        <v>0</v>
      </c>
      <c r="J2690" s="17">
        <v>0</v>
      </c>
      <c r="K2690" s="17">
        <v>0</v>
      </c>
      <c r="L2690" s="17">
        <v>0</v>
      </c>
      <c r="M2690" s="17">
        <v>0</v>
      </c>
      <c r="N2690" s="17">
        <v>0</v>
      </c>
      <c r="O2690" s="17">
        <v>0</v>
      </c>
      <c r="P2690" s="17">
        <v>0</v>
      </c>
      <c r="Q2690" s="17">
        <v>0</v>
      </c>
      <c r="R2690" s="17">
        <v>0</v>
      </c>
      <c r="S2690" s="17">
        <v>0</v>
      </c>
      <c r="T2690" s="17">
        <v>0</v>
      </c>
      <c r="U2690" s="17">
        <v>0</v>
      </c>
      <c r="V2690" s="17">
        <v>0</v>
      </c>
      <c r="W2690" s="17">
        <v>0</v>
      </c>
      <c r="X2690" s="17">
        <v>0</v>
      </c>
      <c r="Y2690" s="17">
        <v>0</v>
      </c>
      <c r="Z2690" s="17">
        <v>0</v>
      </c>
      <c r="AA2690" s="17">
        <v>0</v>
      </c>
      <c r="AB2690" s="17">
        <v>0</v>
      </c>
      <c r="AC2690" s="17">
        <v>0</v>
      </c>
      <c r="AD2690" s="17">
        <v>0</v>
      </c>
    </row>
    <row r="2691" spans="1:30" x14ac:dyDescent="0.25">
      <c r="A2691" t="s">
        <v>431</v>
      </c>
      <c r="B2691" t="s">
        <v>6634</v>
      </c>
      <c r="C2691" t="s">
        <v>608</v>
      </c>
      <c r="D2691" t="str">
        <f>A2691&amp;VLOOKUP("key_separator", Keys!$B:$C, 2, FALSE)&amp;B2691&amp;VLOOKUP("key_separator", Keys!$B:$C, 2, FALSE)&amp;C2691</f>
        <v>VA|geothermal|imports</v>
      </c>
      <c r="E2691" s="17">
        <v>0</v>
      </c>
      <c r="F2691" s="17">
        <v>0</v>
      </c>
      <c r="G2691" s="17">
        <v>0</v>
      </c>
      <c r="H2691" s="17">
        <v>0</v>
      </c>
      <c r="I2691" s="17">
        <v>0</v>
      </c>
      <c r="J2691" s="17">
        <v>0</v>
      </c>
      <c r="K2691" s="17">
        <v>0</v>
      </c>
      <c r="L2691" s="17">
        <v>0</v>
      </c>
      <c r="M2691" s="17">
        <v>0</v>
      </c>
      <c r="N2691" s="17">
        <v>0</v>
      </c>
      <c r="O2691" s="17">
        <v>0</v>
      </c>
      <c r="P2691" s="17">
        <v>0</v>
      </c>
      <c r="Q2691" s="17">
        <v>0</v>
      </c>
      <c r="R2691" s="17">
        <v>0</v>
      </c>
      <c r="S2691" s="17">
        <v>0</v>
      </c>
      <c r="T2691" s="17">
        <v>0</v>
      </c>
      <c r="U2691" s="17">
        <v>0</v>
      </c>
      <c r="V2691" s="17">
        <v>0</v>
      </c>
      <c r="W2691" s="17">
        <v>0</v>
      </c>
      <c r="X2691" s="17">
        <v>0</v>
      </c>
      <c r="Y2691" s="17">
        <v>0</v>
      </c>
      <c r="Z2691" s="17">
        <v>0</v>
      </c>
      <c r="AA2691" s="17">
        <v>0</v>
      </c>
      <c r="AB2691" s="17">
        <v>0</v>
      </c>
      <c r="AC2691" s="17">
        <v>0</v>
      </c>
      <c r="AD2691" s="17">
        <v>0</v>
      </c>
    </row>
    <row r="2692" spans="1:30" x14ac:dyDescent="0.25">
      <c r="A2692" t="s">
        <v>431</v>
      </c>
      <c r="B2692" t="s">
        <v>6634</v>
      </c>
      <c r="C2692" t="s">
        <v>610</v>
      </c>
      <c r="D2692" t="str">
        <f>A2692&amp;VLOOKUP("key_separator", Keys!$B:$C, 2, FALSE)&amp;B2692&amp;VLOOKUP("key_separator", Keys!$B:$C, 2, FALSE)&amp;C2692</f>
        <v>VA|geothermal|exports</v>
      </c>
      <c r="E2692" s="17">
        <v>0</v>
      </c>
      <c r="F2692" s="17">
        <v>0</v>
      </c>
      <c r="G2692" s="17">
        <v>0</v>
      </c>
      <c r="H2692" s="17">
        <v>0</v>
      </c>
      <c r="I2692" s="17">
        <v>0</v>
      </c>
      <c r="J2692" s="17">
        <v>0</v>
      </c>
      <c r="K2692" s="17">
        <v>0</v>
      </c>
      <c r="L2692" s="17">
        <v>0</v>
      </c>
      <c r="M2692" s="17">
        <v>0</v>
      </c>
      <c r="N2692" s="17">
        <v>0</v>
      </c>
      <c r="O2692" s="17">
        <v>0</v>
      </c>
      <c r="P2692" s="17">
        <v>0</v>
      </c>
      <c r="Q2692" s="17">
        <v>0</v>
      </c>
      <c r="R2692" s="17">
        <v>0</v>
      </c>
      <c r="S2692" s="17">
        <v>0</v>
      </c>
      <c r="T2692" s="17">
        <v>0</v>
      </c>
      <c r="U2692" s="17">
        <v>0</v>
      </c>
      <c r="V2692" s="17">
        <v>0</v>
      </c>
      <c r="W2692" s="17">
        <v>0</v>
      </c>
      <c r="X2692" s="17">
        <v>0</v>
      </c>
      <c r="Y2692" s="17">
        <v>0</v>
      </c>
      <c r="Z2692" s="17">
        <v>0</v>
      </c>
      <c r="AA2692" s="17">
        <v>0</v>
      </c>
      <c r="AB2692" s="17">
        <v>0</v>
      </c>
      <c r="AC2692" s="17">
        <v>0</v>
      </c>
      <c r="AD2692" s="17">
        <v>0</v>
      </c>
    </row>
    <row r="2693" spans="1:30" x14ac:dyDescent="0.25">
      <c r="A2693" t="s">
        <v>431</v>
      </c>
      <c r="B2693" t="s">
        <v>500</v>
      </c>
      <c r="C2693" t="s">
        <v>605</v>
      </c>
      <c r="D2693" t="str">
        <f>A2693&amp;VLOOKUP("key_separator", Keys!$B:$C, 2, FALSE)&amp;B2693&amp;VLOOKUP("key_separator", Keys!$B:$C, 2, FALSE)&amp;C2693</f>
        <v>VA|lignite|production</v>
      </c>
      <c r="E2693" s="17">
        <v>0</v>
      </c>
      <c r="F2693" s="17">
        <v>0</v>
      </c>
      <c r="G2693" s="17">
        <v>0</v>
      </c>
      <c r="H2693" s="17">
        <v>0</v>
      </c>
      <c r="I2693" s="17">
        <v>0</v>
      </c>
      <c r="J2693" s="17">
        <v>0</v>
      </c>
      <c r="K2693" s="17">
        <v>0</v>
      </c>
      <c r="L2693" s="17">
        <v>0</v>
      </c>
      <c r="M2693" s="17">
        <v>0</v>
      </c>
      <c r="N2693" s="17">
        <v>0</v>
      </c>
      <c r="O2693" s="17">
        <v>0</v>
      </c>
      <c r="P2693" s="17">
        <v>0</v>
      </c>
      <c r="Q2693" s="17">
        <v>0</v>
      </c>
      <c r="R2693" s="17">
        <v>0</v>
      </c>
      <c r="S2693" s="17">
        <v>0</v>
      </c>
      <c r="T2693" s="17">
        <v>0</v>
      </c>
      <c r="U2693" s="17">
        <v>0</v>
      </c>
      <c r="V2693" s="17">
        <v>0</v>
      </c>
      <c r="W2693" s="17">
        <v>0</v>
      </c>
      <c r="X2693" s="17">
        <v>0</v>
      </c>
      <c r="Y2693" s="17">
        <v>0</v>
      </c>
      <c r="Z2693" s="17">
        <v>0</v>
      </c>
      <c r="AA2693" s="17">
        <v>0</v>
      </c>
      <c r="AB2693" s="17">
        <v>0</v>
      </c>
      <c r="AC2693" s="17">
        <v>0</v>
      </c>
      <c r="AD2693" s="17">
        <v>0</v>
      </c>
    </row>
    <row r="2694" spans="1:30" x14ac:dyDescent="0.25">
      <c r="A2694" t="s">
        <v>431</v>
      </c>
      <c r="B2694" t="s">
        <v>500</v>
      </c>
      <c r="C2694" t="s">
        <v>608</v>
      </c>
      <c r="D2694" t="str">
        <f>A2694&amp;VLOOKUP("key_separator", Keys!$B:$C, 2, FALSE)&amp;B2694&amp;VLOOKUP("key_separator", Keys!$B:$C, 2, FALSE)&amp;C2694</f>
        <v>VA|lignite|imports</v>
      </c>
      <c r="E2694" s="17">
        <v>0</v>
      </c>
      <c r="F2694" s="17">
        <v>0</v>
      </c>
      <c r="G2694" s="17">
        <v>0</v>
      </c>
      <c r="H2694" s="17">
        <v>0</v>
      </c>
      <c r="I2694" s="17">
        <v>0</v>
      </c>
      <c r="J2694" s="17">
        <v>0</v>
      </c>
      <c r="K2694" s="17">
        <v>0</v>
      </c>
      <c r="L2694" s="17">
        <v>0</v>
      </c>
      <c r="M2694" s="17">
        <v>0</v>
      </c>
      <c r="N2694" s="17">
        <v>0</v>
      </c>
      <c r="O2694" s="17">
        <v>0</v>
      </c>
      <c r="P2694" s="17">
        <v>0</v>
      </c>
      <c r="Q2694" s="17">
        <v>0</v>
      </c>
      <c r="R2694" s="17">
        <v>0</v>
      </c>
      <c r="S2694" s="17">
        <v>0</v>
      </c>
      <c r="T2694" s="17">
        <v>0</v>
      </c>
      <c r="U2694" s="17">
        <v>0</v>
      </c>
      <c r="V2694" s="17">
        <v>0</v>
      </c>
      <c r="W2694" s="17">
        <v>0</v>
      </c>
      <c r="X2694" s="17">
        <v>0</v>
      </c>
      <c r="Y2694" s="17">
        <v>0</v>
      </c>
      <c r="Z2694" s="17">
        <v>0</v>
      </c>
      <c r="AA2694" s="17">
        <v>0</v>
      </c>
      <c r="AB2694" s="17">
        <v>0</v>
      </c>
      <c r="AC2694" s="17">
        <v>0</v>
      </c>
      <c r="AD2694" s="17">
        <v>0</v>
      </c>
    </row>
    <row r="2695" spans="1:30" x14ac:dyDescent="0.25">
      <c r="A2695" t="s">
        <v>431</v>
      </c>
      <c r="B2695" t="s">
        <v>500</v>
      </c>
      <c r="C2695" t="s">
        <v>610</v>
      </c>
      <c r="D2695" t="str">
        <f>A2695&amp;VLOOKUP("key_separator", Keys!$B:$C, 2, FALSE)&amp;B2695&amp;VLOOKUP("key_separator", Keys!$B:$C, 2, FALSE)&amp;C2695</f>
        <v>VA|lignite|exports</v>
      </c>
      <c r="E2695" s="17">
        <v>0</v>
      </c>
      <c r="F2695" s="17">
        <v>0</v>
      </c>
      <c r="G2695" s="17">
        <v>0</v>
      </c>
      <c r="H2695" s="17">
        <v>0</v>
      </c>
      <c r="I2695" s="17">
        <v>0</v>
      </c>
      <c r="J2695" s="17">
        <v>0</v>
      </c>
      <c r="K2695" s="17">
        <v>0</v>
      </c>
      <c r="L2695" s="17">
        <v>0</v>
      </c>
      <c r="M2695" s="17">
        <v>0</v>
      </c>
      <c r="N2695" s="17">
        <v>0</v>
      </c>
      <c r="O2695" s="17">
        <v>0</v>
      </c>
      <c r="P2695" s="17">
        <v>0</v>
      </c>
      <c r="Q2695" s="17">
        <v>0</v>
      </c>
      <c r="R2695" s="17">
        <v>0</v>
      </c>
      <c r="S2695" s="17">
        <v>0</v>
      </c>
      <c r="T2695" s="17">
        <v>0</v>
      </c>
      <c r="U2695" s="17">
        <v>0</v>
      </c>
      <c r="V2695" s="17">
        <v>0</v>
      </c>
      <c r="W2695" s="17">
        <v>0</v>
      </c>
      <c r="X2695" s="17">
        <v>0</v>
      </c>
      <c r="Y2695" s="17">
        <v>0</v>
      </c>
      <c r="Z2695" s="17">
        <v>0</v>
      </c>
      <c r="AA2695" s="17">
        <v>0</v>
      </c>
      <c r="AB2695" s="17">
        <v>0</v>
      </c>
      <c r="AC2695" s="17">
        <v>0</v>
      </c>
      <c r="AD2695" s="17">
        <v>0</v>
      </c>
    </row>
    <row r="2696" spans="1:30" x14ac:dyDescent="0.25">
      <c r="A2696" t="s">
        <v>431</v>
      </c>
      <c r="B2696" t="s">
        <v>539</v>
      </c>
      <c r="C2696" t="s">
        <v>605</v>
      </c>
      <c r="D2696" t="str">
        <f>A2696&amp;VLOOKUP("key_separator", Keys!$B:$C, 2, FALSE)&amp;B2696&amp;VLOOKUP("key_separator", Keys!$B:$C, 2, FALSE)&amp;C2696</f>
        <v>VA|crude oil|production</v>
      </c>
      <c r="E2696" s="17">
        <v>29000000000</v>
      </c>
      <c r="F2696" s="17">
        <v>26352500000</v>
      </c>
      <c r="G2696" s="17">
        <v>30963900000</v>
      </c>
      <c r="H2696" s="17">
        <v>31298800000</v>
      </c>
      <c r="I2696" s="17">
        <v>31899000000</v>
      </c>
      <c r="J2696" s="17">
        <v>38456300000</v>
      </c>
      <c r="K2696" s="17">
        <v>48552400000</v>
      </c>
      <c r="L2696" s="17">
        <v>51285100000</v>
      </c>
      <c r="M2696" s="17">
        <v>52046900000</v>
      </c>
      <c r="N2696" s="17">
        <v>51841600000</v>
      </c>
      <c r="O2696" s="17">
        <v>52834200000</v>
      </c>
      <c r="P2696" s="17">
        <v>54360800000</v>
      </c>
      <c r="Q2696" s="17">
        <v>56549800000</v>
      </c>
      <c r="R2696" s="17">
        <v>59308900000</v>
      </c>
      <c r="S2696" s="17">
        <v>61399200000</v>
      </c>
      <c r="T2696" s="17">
        <v>63489300000</v>
      </c>
      <c r="U2696" s="17">
        <v>65884600000</v>
      </c>
      <c r="V2696" s="17">
        <v>66081600000</v>
      </c>
      <c r="W2696" s="17">
        <v>66424800000</v>
      </c>
      <c r="X2696" s="17">
        <v>66574200000</v>
      </c>
      <c r="Y2696" s="17">
        <v>66332400000</v>
      </c>
      <c r="Z2696" s="17">
        <v>67271600000</v>
      </c>
      <c r="AA2696" s="17">
        <v>69032800000</v>
      </c>
      <c r="AB2696" s="17">
        <v>72202800000</v>
      </c>
      <c r="AC2696" s="17">
        <v>74438400000</v>
      </c>
      <c r="AD2696" s="17">
        <v>76242700000</v>
      </c>
    </row>
    <row r="2697" spans="1:30" x14ac:dyDescent="0.25">
      <c r="A2697" t="s">
        <v>431</v>
      </c>
      <c r="B2697" t="s">
        <v>539</v>
      </c>
      <c r="C2697" t="s">
        <v>608</v>
      </c>
      <c r="D2697" t="str">
        <f>A2697&amp;VLOOKUP("key_separator", Keys!$B:$C, 2, FALSE)&amp;B2697&amp;VLOOKUP("key_separator", Keys!$B:$C, 2, FALSE)&amp;C2697</f>
        <v>VA|crude oil|imports</v>
      </c>
      <c r="E2697" s="17">
        <v>1320000000000</v>
      </c>
      <c r="F2697" s="17">
        <v>1322650000000</v>
      </c>
      <c r="G2697" s="17">
        <v>1318040000000</v>
      </c>
      <c r="H2697" s="17">
        <v>1317700000000</v>
      </c>
      <c r="I2697" s="17">
        <v>1317100000000</v>
      </c>
      <c r="J2697" s="17">
        <v>1310540000000</v>
      </c>
      <c r="K2697" s="17">
        <v>1300450000000</v>
      </c>
      <c r="L2697" s="17">
        <v>1297710000000</v>
      </c>
      <c r="M2697" s="17">
        <v>1296950000000</v>
      </c>
      <c r="N2697" s="17">
        <v>1297160000000</v>
      </c>
      <c r="O2697" s="17">
        <v>1296170000000</v>
      </c>
      <c r="P2697" s="17">
        <v>1294640000000</v>
      </c>
      <c r="Q2697" s="17">
        <v>1292450000000</v>
      </c>
      <c r="R2697" s="17">
        <v>1289690000000</v>
      </c>
      <c r="S2697" s="17">
        <v>1287600000000</v>
      </c>
      <c r="T2697" s="17">
        <v>1285510000000</v>
      </c>
      <c r="U2697" s="17">
        <v>1283120000000</v>
      </c>
      <c r="V2697" s="17">
        <v>1282920000000</v>
      </c>
      <c r="W2697" s="17">
        <v>1282580000000</v>
      </c>
      <c r="X2697" s="17">
        <v>1282430000000</v>
      </c>
      <c r="Y2697" s="17">
        <v>1282670000000</v>
      </c>
      <c r="Z2697" s="17">
        <v>1281730000000</v>
      </c>
      <c r="AA2697" s="17">
        <v>1279970000000</v>
      </c>
      <c r="AB2697" s="17">
        <v>1276800000000</v>
      </c>
      <c r="AC2697" s="17">
        <v>1274560000000</v>
      </c>
      <c r="AD2697" s="17">
        <v>1272760000000</v>
      </c>
    </row>
    <row r="2698" spans="1:30" x14ac:dyDescent="0.25">
      <c r="A2698" t="s">
        <v>431</v>
      </c>
      <c r="B2698" t="s">
        <v>539</v>
      </c>
      <c r="C2698" t="s">
        <v>610</v>
      </c>
      <c r="D2698" t="str">
        <f>A2698&amp;VLOOKUP("key_separator", Keys!$B:$C, 2, FALSE)&amp;B2698&amp;VLOOKUP("key_separator", Keys!$B:$C, 2, FALSE)&amp;C2698</f>
        <v>VA|crude oil|exports</v>
      </c>
      <c r="E2698" s="17">
        <v>0</v>
      </c>
      <c r="F2698" s="17">
        <v>0</v>
      </c>
      <c r="G2698" s="17">
        <v>0</v>
      </c>
      <c r="H2698" s="17">
        <v>0</v>
      </c>
      <c r="I2698" s="17">
        <v>0</v>
      </c>
      <c r="J2698" s="17">
        <v>0</v>
      </c>
      <c r="K2698" s="17">
        <v>0</v>
      </c>
      <c r="L2698" s="17">
        <v>0</v>
      </c>
      <c r="M2698" s="17">
        <v>0</v>
      </c>
      <c r="N2698" s="17">
        <v>0</v>
      </c>
      <c r="O2698" s="17">
        <v>0</v>
      </c>
      <c r="P2698" s="17">
        <v>0</v>
      </c>
      <c r="Q2698" s="17">
        <v>0</v>
      </c>
      <c r="R2698" s="17">
        <v>0</v>
      </c>
      <c r="S2698" s="17">
        <v>0</v>
      </c>
      <c r="T2698" s="17">
        <v>0</v>
      </c>
      <c r="U2698" s="17">
        <v>0</v>
      </c>
      <c r="V2698" s="17">
        <v>0</v>
      </c>
      <c r="W2698" s="17">
        <v>0</v>
      </c>
      <c r="X2698" s="17">
        <v>0</v>
      </c>
      <c r="Y2698" s="17">
        <v>0</v>
      </c>
      <c r="Z2698" s="17">
        <v>0</v>
      </c>
      <c r="AA2698" s="17">
        <v>0</v>
      </c>
      <c r="AB2698" s="17">
        <v>0</v>
      </c>
      <c r="AC2698" s="17">
        <v>0</v>
      </c>
      <c r="AD2698" s="17">
        <v>0</v>
      </c>
    </row>
    <row r="2699" spans="1:30" x14ac:dyDescent="0.25">
      <c r="A2699" t="s">
        <v>431</v>
      </c>
      <c r="B2699" t="s">
        <v>6635</v>
      </c>
      <c r="C2699" t="s">
        <v>605</v>
      </c>
      <c r="D2699" t="str">
        <f>A2699&amp;VLOOKUP("key_separator", Keys!$B:$C, 2, FALSE)&amp;B2699&amp;VLOOKUP("key_separator", Keys!$B:$C, 2, FALSE)&amp;C2699</f>
        <v>VA|heavy or residual fuel oil|production</v>
      </c>
      <c r="E2699" s="17">
        <v>0</v>
      </c>
      <c r="F2699" s="17">
        <v>0</v>
      </c>
      <c r="G2699" s="17">
        <v>0</v>
      </c>
      <c r="H2699" s="17">
        <v>0</v>
      </c>
      <c r="I2699" s="17">
        <v>0</v>
      </c>
      <c r="J2699" s="17">
        <v>0</v>
      </c>
      <c r="K2699" s="17">
        <v>0</v>
      </c>
      <c r="L2699" s="17">
        <v>0</v>
      </c>
      <c r="M2699" s="17">
        <v>0</v>
      </c>
      <c r="N2699" s="17">
        <v>0</v>
      </c>
      <c r="O2699" s="17">
        <v>0</v>
      </c>
      <c r="P2699" s="17">
        <v>0</v>
      </c>
      <c r="Q2699" s="17">
        <v>0</v>
      </c>
      <c r="R2699" s="17">
        <v>0</v>
      </c>
      <c r="S2699" s="17">
        <v>0</v>
      </c>
      <c r="T2699" s="17">
        <v>0</v>
      </c>
      <c r="U2699" s="17">
        <v>0</v>
      </c>
      <c r="V2699" s="17">
        <v>0</v>
      </c>
      <c r="W2699" s="17">
        <v>0</v>
      </c>
      <c r="X2699" s="17">
        <v>0</v>
      </c>
      <c r="Y2699" s="17">
        <v>0</v>
      </c>
      <c r="Z2699" s="17">
        <v>0</v>
      </c>
      <c r="AA2699" s="17">
        <v>0</v>
      </c>
      <c r="AB2699" s="17">
        <v>0</v>
      </c>
      <c r="AC2699" s="17">
        <v>0</v>
      </c>
      <c r="AD2699" s="17">
        <v>0</v>
      </c>
    </row>
    <row r="2700" spans="1:30" x14ac:dyDescent="0.25">
      <c r="A2700" t="s">
        <v>431</v>
      </c>
      <c r="B2700" t="s">
        <v>6635</v>
      </c>
      <c r="C2700" t="s">
        <v>608</v>
      </c>
      <c r="D2700" t="str">
        <f>A2700&amp;VLOOKUP("key_separator", Keys!$B:$C, 2, FALSE)&amp;B2700&amp;VLOOKUP("key_separator", Keys!$B:$C, 2, FALSE)&amp;C2700</f>
        <v>VA|heavy or residual fuel oil|imports</v>
      </c>
      <c r="E2700" s="17">
        <v>23061100000000</v>
      </c>
      <c r="F2700" s="17">
        <v>23398100000000</v>
      </c>
      <c r="G2700" s="17">
        <v>23580400000000</v>
      </c>
      <c r="H2700" s="17">
        <v>23764300000000</v>
      </c>
      <c r="I2700" s="17">
        <v>24243700000000</v>
      </c>
      <c r="J2700" s="17">
        <v>24716300000000</v>
      </c>
      <c r="K2700" s="17">
        <v>25132200000000</v>
      </c>
      <c r="L2700" s="17">
        <v>25540500000000</v>
      </c>
      <c r="M2700" s="17">
        <v>25885000000000</v>
      </c>
      <c r="N2700" s="17">
        <v>26128100000000</v>
      </c>
      <c r="O2700" s="17">
        <v>26418200000000</v>
      </c>
      <c r="P2700" s="17">
        <v>26650400000000</v>
      </c>
      <c r="Q2700" s="17">
        <v>26826400000000</v>
      </c>
      <c r="R2700" s="17">
        <v>26955100000000</v>
      </c>
      <c r="S2700" s="17">
        <v>27049300000000</v>
      </c>
      <c r="T2700" s="17">
        <v>27089900000000</v>
      </c>
      <c r="U2700" s="17">
        <v>27102400000000</v>
      </c>
      <c r="V2700" s="17">
        <v>27199400000000</v>
      </c>
      <c r="W2700" s="17">
        <v>27258700000000</v>
      </c>
      <c r="X2700" s="17">
        <v>27336500000000</v>
      </c>
      <c r="Y2700" s="17">
        <v>27517700000000</v>
      </c>
      <c r="Z2700" s="17">
        <v>27709700000000</v>
      </c>
      <c r="AA2700" s="17">
        <v>27882000000000</v>
      </c>
      <c r="AB2700" s="17">
        <v>28056000000000</v>
      </c>
      <c r="AC2700" s="17">
        <v>28255600000000</v>
      </c>
      <c r="AD2700" s="17">
        <v>28492500000000</v>
      </c>
    </row>
    <row r="2701" spans="1:30" x14ac:dyDescent="0.25">
      <c r="A2701" t="s">
        <v>431</v>
      </c>
      <c r="B2701" t="s">
        <v>6635</v>
      </c>
      <c r="C2701" t="s">
        <v>610</v>
      </c>
      <c r="D2701" t="str">
        <f>A2701&amp;VLOOKUP("key_separator", Keys!$B:$C, 2, FALSE)&amp;B2701&amp;VLOOKUP("key_separator", Keys!$B:$C, 2, FALSE)&amp;C2701</f>
        <v>VA|heavy or residual fuel oil|exports</v>
      </c>
      <c r="E2701" s="17">
        <v>0</v>
      </c>
      <c r="F2701" s="17">
        <v>0</v>
      </c>
      <c r="G2701" s="17">
        <v>0</v>
      </c>
      <c r="H2701" s="17">
        <v>0</v>
      </c>
      <c r="I2701" s="17">
        <v>0</v>
      </c>
      <c r="J2701" s="17">
        <v>0</v>
      </c>
      <c r="K2701" s="17">
        <v>0</v>
      </c>
      <c r="L2701" s="17">
        <v>0</v>
      </c>
      <c r="M2701" s="17">
        <v>0</v>
      </c>
      <c r="N2701" s="17">
        <v>0</v>
      </c>
      <c r="O2701" s="17">
        <v>0</v>
      </c>
      <c r="P2701" s="17">
        <v>0</v>
      </c>
      <c r="Q2701" s="17">
        <v>0</v>
      </c>
      <c r="R2701" s="17">
        <v>0</v>
      </c>
      <c r="S2701" s="17">
        <v>0</v>
      </c>
      <c r="T2701" s="17">
        <v>0</v>
      </c>
      <c r="U2701" s="17">
        <v>0</v>
      </c>
      <c r="V2701" s="17">
        <v>0</v>
      </c>
      <c r="W2701" s="17">
        <v>0</v>
      </c>
      <c r="X2701" s="17">
        <v>0</v>
      </c>
      <c r="Y2701" s="17">
        <v>0</v>
      </c>
      <c r="Z2701" s="17">
        <v>0</v>
      </c>
      <c r="AA2701" s="17">
        <v>0</v>
      </c>
      <c r="AB2701" s="17">
        <v>0</v>
      </c>
      <c r="AC2701" s="17">
        <v>0</v>
      </c>
      <c r="AD2701" s="17">
        <v>0</v>
      </c>
    </row>
    <row r="2702" spans="1:30" x14ac:dyDescent="0.25">
      <c r="A2702" t="s">
        <v>431</v>
      </c>
      <c r="B2702" t="s">
        <v>6622</v>
      </c>
      <c r="C2702" t="s">
        <v>605</v>
      </c>
      <c r="D2702" t="str">
        <f>A2702&amp;VLOOKUP("key_separator", Keys!$B:$C, 2, FALSE)&amp;B2702&amp;VLOOKUP("key_separator", Keys!$B:$C, 2, FALSE)&amp;C2702</f>
        <v>VA|LPG propane or butane|production</v>
      </c>
      <c r="E2702" s="17">
        <v>10252500000000</v>
      </c>
      <c r="F2702" s="17">
        <v>10470200000000</v>
      </c>
      <c r="G2702" s="17">
        <v>11591600000000</v>
      </c>
      <c r="H2702" s="17">
        <v>11481100000000</v>
      </c>
      <c r="I2702" s="17">
        <v>11511600000000</v>
      </c>
      <c r="J2702" s="17">
        <v>11572200000000</v>
      </c>
      <c r="K2702" s="17">
        <v>12136400000000</v>
      </c>
      <c r="L2702" s="17">
        <v>12674000000000</v>
      </c>
      <c r="M2702" s="17">
        <v>13183900000000</v>
      </c>
      <c r="N2702" s="17">
        <v>13546800000000</v>
      </c>
      <c r="O2702" s="17">
        <v>13823400000000</v>
      </c>
      <c r="P2702" s="17">
        <v>13973500000000</v>
      </c>
      <c r="Q2702" s="17">
        <v>14209500000000</v>
      </c>
      <c r="R2702" s="17">
        <v>14460900000000</v>
      </c>
      <c r="S2702" s="17">
        <v>14678100000000</v>
      </c>
      <c r="T2702" s="17">
        <v>15039900000000</v>
      </c>
      <c r="U2702" s="17">
        <v>15360200000000</v>
      </c>
      <c r="V2702" s="17">
        <v>15536700000000</v>
      </c>
      <c r="W2702" s="17">
        <v>15615600000000</v>
      </c>
      <c r="X2702" s="17">
        <v>15549800000000</v>
      </c>
      <c r="Y2702" s="17">
        <v>15387600000000</v>
      </c>
      <c r="Z2702" s="17">
        <v>15252400000000</v>
      </c>
      <c r="AA2702" s="17">
        <v>15282300000000</v>
      </c>
      <c r="AB2702" s="17">
        <v>15378600000000</v>
      </c>
      <c r="AC2702" s="17">
        <v>15433900000000</v>
      </c>
      <c r="AD2702" s="17">
        <v>15399500000000</v>
      </c>
    </row>
    <row r="2703" spans="1:30" x14ac:dyDescent="0.25">
      <c r="A2703" t="s">
        <v>431</v>
      </c>
      <c r="B2703" t="s">
        <v>6622</v>
      </c>
      <c r="C2703" t="s">
        <v>608</v>
      </c>
      <c r="D2703" t="str">
        <f>A2703&amp;VLOOKUP("key_separator", Keys!$B:$C, 2, FALSE)&amp;B2703&amp;VLOOKUP("key_separator", Keys!$B:$C, 2, FALSE)&amp;C2703</f>
        <v>VA|LPG propane or butane|imports</v>
      </c>
      <c r="E2703" s="17">
        <v>14927000000000</v>
      </c>
      <c r="F2703" s="17">
        <v>14623500000000</v>
      </c>
      <c r="G2703" s="17">
        <v>14128100000000</v>
      </c>
      <c r="H2703" s="17">
        <v>14416400000000</v>
      </c>
      <c r="I2703" s="17">
        <v>14289200000000</v>
      </c>
      <c r="J2703" s="17">
        <v>14157200000000</v>
      </c>
      <c r="K2703" s="17">
        <v>13515800000000</v>
      </c>
      <c r="L2703" s="17">
        <v>12950000000000</v>
      </c>
      <c r="M2703" s="17">
        <v>12369900000000</v>
      </c>
      <c r="N2703" s="17">
        <v>11979100000000</v>
      </c>
      <c r="O2703" s="17">
        <v>11708900000000</v>
      </c>
      <c r="P2703" s="17">
        <v>11576600000000</v>
      </c>
      <c r="Q2703" s="17">
        <v>11384800000000</v>
      </c>
      <c r="R2703" s="17">
        <v>11170600000000</v>
      </c>
      <c r="S2703" s="17">
        <v>11008300000000</v>
      </c>
      <c r="T2703" s="17">
        <v>10682400000000</v>
      </c>
      <c r="U2703" s="17">
        <v>10388500000000</v>
      </c>
      <c r="V2703" s="17">
        <v>10263700000000</v>
      </c>
      <c r="W2703" s="17">
        <v>10233900000000</v>
      </c>
      <c r="X2703" s="17">
        <v>10357800000000</v>
      </c>
      <c r="Y2703" s="17">
        <v>10599600000000</v>
      </c>
      <c r="Z2703" s="17">
        <v>10812700000000</v>
      </c>
      <c r="AA2703" s="17">
        <v>10862600000000</v>
      </c>
      <c r="AB2703" s="17">
        <v>10833500000000</v>
      </c>
      <c r="AC2703" s="17">
        <v>10823100000000</v>
      </c>
      <c r="AD2703" s="17">
        <v>10931900000000</v>
      </c>
    </row>
    <row r="2704" spans="1:30" x14ac:dyDescent="0.25">
      <c r="A2704" t="s">
        <v>431</v>
      </c>
      <c r="B2704" t="s">
        <v>6622</v>
      </c>
      <c r="C2704" t="s">
        <v>610</v>
      </c>
      <c r="D2704" t="str">
        <f>A2704&amp;VLOOKUP("key_separator", Keys!$B:$C, 2, FALSE)&amp;B2704&amp;VLOOKUP("key_separator", Keys!$B:$C, 2, FALSE)&amp;C2704</f>
        <v>VA|LPG propane or butane|exports</v>
      </c>
      <c r="E2704" s="17">
        <v>0</v>
      </c>
      <c r="F2704" s="17">
        <v>0</v>
      </c>
      <c r="G2704" s="17">
        <v>0</v>
      </c>
      <c r="H2704" s="17">
        <v>0</v>
      </c>
      <c r="I2704" s="17">
        <v>0</v>
      </c>
      <c r="J2704" s="17">
        <v>0</v>
      </c>
      <c r="K2704" s="17">
        <v>0</v>
      </c>
      <c r="L2704" s="17">
        <v>0</v>
      </c>
      <c r="M2704" s="17">
        <v>0</v>
      </c>
      <c r="N2704" s="17">
        <v>0</v>
      </c>
      <c r="O2704" s="17">
        <v>0</v>
      </c>
      <c r="P2704" s="17">
        <v>0</v>
      </c>
      <c r="Q2704" s="17">
        <v>0</v>
      </c>
      <c r="R2704" s="17">
        <v>0</v>
      </c>
      <c r="S2704" s="17">
        <v>0</v>
      </c>
      <c r="T2704" s="17">
        <v>0</v>
      </c>
      <c r="U2704" s="17">
        <v>0</v>
      </c>
      <c r="V2704" s="17">
        <v>0</v>
      </c>
      <c r="W2704" s="17">
        <v>0</v>
      </c>
      <c r="X2704" s="17">
        <v>0</v>
      </c>
      <c r="Y2704" s="17">
        <v>0</v>
      </c>
      <c r="Z2704" s="17">
        <v>0</v>
      </c>
      <c r="AA2704" s="17">
        <v>0</v>
      </c>
      <c r="AB2704" s="17">
        <v>0</v>
      </c>
      <c r="AC2704" s="17">
        <v>0</v>
      </c>
      <c r="AD2704" s="17">
        <v>0</v>
      </c>
    </row>
    <row r="2705" spans="1:30" x14ac:dyDescent="0.25">
      <c r="A2705" t="s">
        <v>431</v>
      </c>
      <c r="B2705" t="s">
        <v>6623</v>
      </c>
      <c r="C2705" t="s">
        <v>605</v>
      </c>
      <c r="D2705" t="str">
        <f>A2705&amp;VLOOKUP("key_separator", Keys!$B:$C, 2, FALSE)&amp;B2705&amp;VLOOKUP("key_separator", Keys!$B:$C, 2, FALSE)&amp;C2705</f>
        <v>VA|municipal solid waste|production</v>
      </c>
      <c r="E2705" s="17">
        <v>0</v>
      </c>
      <c r="F2705" s="17">
        <v>0</v>
      </c>
      <c r="G2705" s="17">
        <v>0</v>
      </c>
      <c r="H2705" s="17">
        <v>0</v>
      </c>
      <c r="I2705" s="17">
        <v>0</v>
      </c>
      <c r="J2705" s="17">
        <v>0</v>
      </c>
      <c r="K2705" s="17">
        <v>0</v>
      </c>
      <c r="L2705" s="17">
        <v>0</v>
      </c>
      <c r="M2705" s="17">
        <v>0</v>
      </c>
      <c r="N2705" s="17">
        <v>0</v>
      </c>
      <c r="O2705" s="17">
        <v>0</v>
      </c>
      <c r="P2705" s="17">
        <v>0</v>
      </c>
      <c r="Q2705" s="17">
        <v>0</v>
      </c>
      <c r="R2705" s="17">
        <v>0</v>
      </c>
      <c r="S2705" s="17">
        <v>0</v>
      </c>
      <c r="T2705" s="17">
        <v>0</v>
      </c>
      <c r="U2705" s="17">
        <v>0</v>
      </c>
      <c r="V2705" s="17">
        <v>0</v>
      </c>
      <c r="W2705" s="17">
        <v>0</v>
      </c>
      <c r="X2705" s="17">
        <v>0</v>
      </c>
      <c r="Y2705" s="17">
        <v>0</v>
      </c>
      <c r="Z2705" s="17">
        <v>0</v>
      </c>
      <c r="AA2705" s="17">
        <v>0</v>
      </c>
      <c r="AB2705" s="17">
        <v>0</v>
      </c>
      <c r="AC2705" s="17">
        <v>0</v>
      </c>
      <c r="AD2705" s="17">
        <v>0</v>
      </c>
    </row>
    <row r="2706" spans="1:30" x14ac:dyDescent="0.25">
      <c r="A2706" t="s">
        <v>431</v>
      </c>
      <c r="B2706" t="s">
        <v>6623</v>
      </c>
      <c r="C2706" t="s">
        <v>608</v>
      </c>
      <c r="D2706" t="str">
        <f>A2706&amp;VLOOKUP("key_separator", Keys!$B:$C, 2, FALSE)&amp;B2706&amp;VLOOKUP("key_separator", Keys!$B:$C, 2, FALSE)&amp;C2706</f>
        <v>VA|municipal solid waste|imports</v>
      </c>
      <c r="E2706" s="17">
        <v>0</v>
      </c>
      <c r="F2706" s="17">
        <v>0</v>
      </c>
      <c r="G2706" s="17">
        <v>0</v>
      </c>
      <c r="H2706" s="17">
        <v>0</v>
      </c>
      <c r="I2706" s="17">
        <v>0</v>
      </c>
      <c r="J2706" s="17">
        <v>0</v>
      </c>
      <c r="K2706" s="17">
        <v>0</v>
      </c>
      <c r="L2706" s="17">
        <v>0</v>
      </c>
      <c r="M2706" s="17">
        <v>0</v>
      </c>
      <c r="N2706" s="17">
        <v>0</v>
      </c>
      <c r="O2706" s="17">
        <v>0</v>
      </c>
      <c r="P2706" s="17">
        <v>0</v>
      </c>
      <c r="Q2706" s="17">
        <v>0</v>
      </c>
      <c r="R2706" s="17">
        <v>0</v>
      </c>
      <c r="S2706" s="17">
        <v>0</v>
      </c>
      <c r="T2706" s="17">
        <v>0</v>
      </c>
      <c r="U2706" s="17">
        <v>0</v>
      </c>
      <c r="V2706" s="17">
        <v>0</v>
      </c>
      <c r="W2706" s="17">
        <v>0</v>
      </c>
      <c r="X2706" s="17">
        <v>0</v>
      </c>
      <c r="Y2706" s="17">
        <v>0</v>
      </c>
      <c r="Z2706" s="17">
        <v>0</v>
      </c>
      <c r="AA2706" s="17">
        <v>0</v>
      </c>
      <c r="AB2706" s="17">
        <v>0</v>
      </c>
      <c r="AC2706" s="17">
        <v>0</v>
      </c>
      <c r="AD2706" s="17">
        <v>0</v>
      </c>
    </row>
    <row r="2707" spans="1:30" x14ac:dyDescent="0.25">
      <c r="A2707" t="s">
        <v>431</v>
      </c>
      <c r="B2707" t="s">
        <v>6623</v>
      </c>
      <c r="C2707" t="s">
        <v>610</v>
      </c>
      <c r="D2707" t="str">
        <f>A2707&amp;VLOOKUP("key_separator", Keys!$B:$C, 2, FALSE)&amp;B2707&amp;VLOOKUP("key_separator", Keys!$B:$C, 2, FALSE)&amp;C2707</f>
        <v>VA|municipal solid waste|exports</v>
      </c>
      <c r="E2707" s="17">
        <v>0</v>
      </c>
      <c r="F2707" s="17">
        <v>0</v>
      </c>
      <c r="G2707" s="17">
        <v>0</v>
      </c>
      <c r="H2707" s="17">
        <v>0</v>
      </c>
      <c r="I2707" s="17">
        <v>0</v>
      </c>
      <c r="J2707" s="17">
        <v>0</v>
      </c>
      <c r="K2707" s="17">
        <v>0</v>
      </c>
      <c r="L2707" s="17">
        <v>0</v>
      </c>
      <c r="M2707" s="17">
        <v>0</v>
      </c>
      <c r="N2707" s="17">
        <v>0</v>
      </c>
      <c r="O2707" s="17">
        <v>0</v>
      </c>
      <c r="P2707" s="17">
        <v>0</v>
      </c>
      <c r="Q2707" s="17">
        <v>0</v>
      </c>
      <c r="R2707" s="17">
        <v>0</v>
      </c>
      <c r="S2707" s="17">
        <v>0</v>
      </c>
      <c r="T2707" s="17">
        <v>0</v>
      </c>
      <c r="U2707" s="17">
        <v>0</v>
      </c>
      <c r="V2707" s="17">
        <v>0</v>
      </c>
      <c r="W2707" s="17">
        <v>0</v>
      </c>
      <c r="X2707" s="17">
        <v>0</v>
      </c>
      <c r="Y2707" s="17">
        <v>0</v>
      </c>
      <c r="Z2707" s="17">
        <v>0</v>
      </c>
      <c r="AA2707" s="17">
        <v>0</v>
      </c>
      <c r="AB2707" s="17">
        <v>0</v>
      </c>
      <c r="AC2707" s="17">
        <v>0</v>
      </c>
      <c r="AD2707" s="17">
        <v>0</v>
      </c>
    </row>
    <row r="2708" spans="1:30" x14ac:dyDescent="0.25">
      <c r="A2708" t="s">
        <v>431</v>
      </c>
      <c r="B2708" t="s">
        <v>629</v>
      </c>
      <c r="C2708" t="s">
        <v>605</v>
      </c>
      <c r="D2708" t="str">
        <f>A2708&amp;VLOOKUP("key_separator", Keys!$B:$C, 2, FALSE)&amp;B2708&amp;VLOOKUP("key_separator", Keys!$B:$C, 2, FALSE)&amp;C2708</f>
        <v>VA|hydrogen|production</v>
      </c>
      <c r="E2708" s="17">
        <v>0</v>
      </c>
      <c r="F2708" s="17">
        <v>0</v>
      </c>
      <c r="G2708" s="17">
        <v>0</v>
      </c>
      <c r="H2708" s="17">
        <v>0</v>
      </c>
      <c r="I2708" s="17">
        <v>0</v>
      </c>
      <c r="J2708" s="17">
        <v>0</v>
      </c>
      <c r="K2708" s="17">
        <v>0</v>
      </c>
      <c r="L2708" s="17">
        <v>0</v>
      </c>
      <c r="M2708" s="17">
        <v>0</v>
      </c>
      <c r="N2708" s="17">
        <v>0</v>
      </c>
      <c r="O2708" s="17">
        <v>0</v>
      </c>
      <c r="P2708" s="17">
        <v>0</v>
      </c>
      <c r="Q2708" s="17">
        <v>0</v>
      </c>
      <c r="R2708" s="17">
        <v>0</v>
      </c>
      <c r="S2708" s="17">
        <v>0</v>
      </c>
      <c r="T2708" s="17">
        <v>0</v>
      </c>
      <c r="U2708" s="17">
        <v>0</v>
      </c>
      <c r="V2708" s="17">
        <v>0</v>
      </c>
      <c r="W2708" s="17">
        <v>0</v>
      </c>
      <c r="X2708" s="17">
        <v>0</v>
      </c>
      <c r="Y2708" s="17">
        <v>0</v>
      </c>
      <c r="Z2708" s="17">
        <v>0</v>
      </c>
      <c r="AA2708" s="17">
        <v>0</v>
      </c>
      <c r="AB2708" s="17">
        <v>0</v>
      </c>
      <c r="AC2708" s="17">
        <v>0</v>
      </c>
      <c r="AD2708" s="17">
        <v>0</v>
      </c>
    </row>
    <row r="2709" spans="1:30" x14ac:dyDescent="0.25">
      <c r="A2709" t="s">
        <v>431</v>
      </c>
      <c r="B2709" t="s">
        <v>629</v>
      </c>
      <c r="C2709" t="s">
        <v>608</v>
      </c>
      <c r="D2709" t="str">
        <f>A2709&amp;VLOOKUP("key_separator", Keys!$B:$C, 2, FALSE)&amp;B2709&amp;VLOOKUP("key_separator", Keys!$B:$C, 2, FALSE)&amp;C2709</f>
        <v>VA|hydrogen|imports</v>
      </c>
      <c r="E2709" s="17">
        <v>1315110000</v>
      </c>
      <c r="F2709" s="17">
        <v>1619430000</v>
      </c>
      <c r="G2709" s="17">
        <v>2715070000</v>
      </c>
      <c r="H2709" s="17">
        <v>4592990000</v>
      </c>
      <c r="I2709" s="17">
        <v>8434350000</v>
      </c>
      <c r="J2709" s="17">
        <v>16268900000</v>
      </c>
      <c r="K2709" s="17">
        <v>25803700000</v>
      </c>
      <c r="L2709" s="17">
        <v>37013100000</v>
      </c>
      <c r="M2709" s="17">
        <v>50993200000</v>
      </c>
      <c r="N2709" s="17">
        <v>67901500000</v>
      </c>
      <c r="O2709" s="17">
        <v>88092700000</v>
      </c>
      <c r="P2709" s="17">
        <v>109180000000</v>
      </c>
      <c r="Q2709" s="17">
        <v>131265000000</v>
      </c>
      <c r="R2709" s="17">
        <v>154378000000</v>
      </c>
      <c r="S2709" s="17">
        <v>178393000000</v>
      </c>
      <c r="T2709" s="17">
        <v>202796000000</v>
      </c>
      <c r="U2709" s="17">
        <v>227964000000</v>
      </c>
      <c r="V2709" s="17">
        <v>253476000000</v>
      </c>
      <c r="W2709" s="17">
        <v>278733000000</v>
      </c>
      <c r="X2709" s="17">
        <v>303190000000</v>
      </c>
      <c r="Y2709" s="17">
        <v>325631000000</v>
      </c>
      <c r="Z2709" s="17">
        <v>348056000000</v>
      </c>
      <c r="AA2709" s="17">
        <v>370568000000</v>
      </c>
      <c r="AB2709" s="17">
        <v>391226000000</v>
      </c>
      <c r="AC2709" s="17">
        <v>411109000000</v>
      </c>
      <c r="AD2709" s="17">
        <v>429000000000</v>
      </c>
    </row>
    <row r="2710" spans="1:30" x14ac:dyDescent="0.25">
      <c r="A2710" t="s">
        <v>431</v>
      </c>
      <c r="B2710" t="s">
        <v>629</v>
      </c>
      <c r="C2710" t="s">
        <v>610</v>
      </c>
      <c r="D2710" t="str">
        <f>A2710&amp;VLOOKUP("key_separator", Keys!$B:$C, 2, FALSE)&amp;B2710&amp;VLOOKUP("key_separator", Keys!$B:$C, 2, FALSE)&amp;C2710</f>
        <v>VA|hydrogen|exports</v>
      </c>
      <c r="E2710" s="17">
        <v>0</v>
      </c>
      <c r="F2710" s="17">
        <v>0</v>
      </c>
      <c r="G2710" s="17">
        <v>0</v>
      </c>
      <c r="H2710" s="17">
        <v>0</v>
      </c>
      <c r="I2710" s="17">
        <v>0</v>
      </c>
      <c r="J2710" s="17">
        <v>0</v>
      </c>
      <c r="K2710" s="17">
        <v>0</v>
      </c>
      <c r="L2710" s="17">
        <v>0</v>
      </c>
      <c r="M2710" s="17">
        <v>0</v>
      </c>
      <c r="N2710" s="17">
        <v>0</v>
      </c>
      <c r="O2710" s="17">
        <v>0</v>
      </c>
      <c r="P2710" s="17">
        <v>0</v>
      </c>
      <c r="Q2710" s="17">
        <v>0</v>
      </c>
      <c r="R2710" s="17">
        <v>0</v>
      </c>
      <c r="S2710" s="17">
        <v>0</v>
      </c>
      <c r="T2710" s="17">
        <v>0</v>
      </c>
      <c r="U2710" s="17">
        <v>0</v>
      </c>
      <c r="V2710" s="17">
        <v>0</v>
      </c>
      <c r="W2710" s="17">
        <v>0</v>
      </c>
      <c r="X2710" s="17">
        <v>0</v>
      </c>
      <c r="Y2710" s="17">
        <v>0</v>
      </c>
      <c r="Z2710" s="17">
        <v>0</v>
      </c>
      <c r="AA2710" s="17">
        <v>0</v>
      </c>
      <c r="AB2710" s="17">
        <v>0</v>
      </c>
      <c r="AC2710" s="17">
        <v>0</v>
      </c>
      <c r="AD2710" s="17">
        <v>0</v>
      </c>
    </row>
    <row r="2711" spans="1:30" x14ac:dyDescent="0.25">
      <c r="A2711" t="s">
        <v>428</v>
      </c>
      <c r="B2711" t="s">
        <v>6629</v>
      </c>
      <c r="C2711" t="s">
        <v>605</v>
      </c>
      <c r="D2711" t="str">
        <f>A2711&amp;VLOOKUP("key_separator", Keys!$B:$C, 2, FALSE)&amp;B2711&amp;VLOOKUP("key_separator", Keys!$B:$C, 2, FALSE)&amp;C2711</f>
        <v>VT|electricity|production</v>
      </c>
      <c r="E2711" s="17">
        <v>0</v>
      </c>
      <c r="F2711" s="17">
        <v>0</v>
      </c>
      <c r="G2711" s="17">
        <v>0</v>
      </c>
      <c r="H2711" s="17">
        <v>0</v>
      </c>
      <c r="I2711" s="17">
        <v>0</v>
      </c>
      <c r="J2711" s="17">
        <v>0</v>
      </c>
      <c r="K2711" s="17">
        <v>0</v>
      </c>
      <c r="L2711" s="17">
        <v>0</v>
      </c>
      <c r="M2711" s="17">
        <v>0</v>
      </c>
      <c r="N2711" s="17">
        <v>0</v>
      </c>
      <c r="O2711" s="17">
        <v>0</v>
      </c>
      <c r="P2711" s="17">
        <v>0</v>
      </c>
      <c r="Q2711" s="17">
        <v>0</v>
      </c>
      <c r="R2711" s="17">
        <v>0</v>
      </c>
      <c r="S2711" s="17">
        <v>0</v>
      </c>
      <c r="T2711" s="17">
        <v>0</v>
      </c>
      <c r="U2711" s="17">
        <v>0</v>
      </c>
      <c r="V2711" s="17">
        <v>0</v>
      </c>
      <c r="W2711" s="17">
        <v>0</v>
      </c>
      <c r="X2711" s="17">
        <v>0</v>
      </c>
      <c r="Y2711" s="17">
        <v>0</v>
      </c>
      <c r="Z2711" s="17">
        <v>0</v>
      </c>
      <c r="AA2711" s="17">
        <v>0</v>
      </c>
      <c r="AB2711" s="17">
        <v>0</v>
      </c>
      <c r="AC2711" s="17">
        <v>0</v>
      </c>
      <c r="AD2711" s="17">
        <v>0</v>
      </c>
    </row>
    <row r="2712" spans="1:30" x14ac:dyDescent="0.25">
      <c r="A2712" t="s">
        <v>428</v>
      </c>
      <c r="B2712" t="s">
        <v>6629</v>
      </c>
      <c r="C2712" t="s">
        <v>608</v>
      </c>
      <c r="D2712" t="str">
        <f>A2712&amp;VLOOKUP("key_separator", Keys!$B:$C, 2, FALSE)&amp;B2712&amp;VLOOKUP("key_separator", Keys!$B:$C, 2, FALSE)&amp;C2712</f>
        <v>VT|electricity|imports</v>
      </c>
      <c r="E2712" s="17">
        <v>0</v>
      </c>
      <c r="F2712" s="17">
        <v>0</v>
      </c>
      <c r="G2712" s="17">
        <v>0</v>
      </c>
      <c r="H2712" s="17">
        <v>0</v>
      </c>
      <c r="I2712" s="17">
        <v>0</v>
      </c>
      <c r="J2712" s="17">
        <v>0</v>
      </c>
      <c r="K2712" s="17">
        <v>0</v>
      </c>
      <c r="L2712" s="17">
        <v>0</v>
      </c>
      <c r="M2712" s="17">
        <v>0</v>
      </c>
      <c r="N2712" s="17">
        <v>0</v>
      </c>
      <c r="O2712" s="17">
        <v>0</v>
      </c>
      <c r="P2712" s="17">
        <v>0</v>
      </c>
      <c r="Q2712" s="17">
        <v>0</v>
      </c>
      <c r="R2712" s="17">
        <v>0</v>
      </c>
      <c r="S2712" s="17">
        <v>0</v>
      </c>
      <c r="T2712" s="17">
        <v>0</v>
      </c>
      <c r="U2712" s="17">
        <v>0</v>
      </c>
      <c r="V2712" s="17">
        <v>0</v>
      </c>
      <c r="W2712" s="17">
        <v>0</v>
      </c>
      <c r="X2712" s="17">
        <v>0</v>
      </c>
      <c r="Y2712" s="17">
        <v>0</v>
      </c>
      <c r="Z2712" s="17">
        <v>0</v>
      </c>
      <c r="AA2712" s="17">
        <v>0</v>
      </c>
      <c r="AB2712" s="17">
        <v>0</v>
      </c>
      <c r="AC2712" s="17">
        <v>0</v>
      </c>
      <c r="AD2712" s="17">
        <v>0</v>
      </c>
    </row>
    <row r="2713" spans="1:30" x14ac:dyDescent="0.25">
      <c r="A2713" t="s">
        <v>428</v>
      </c>
      <c r="B2713" t="s">
        <v>6629</v>
      </c>
      <c r="C2713" t="s">
        <v>610</v>
      </c>
      <c r="D2713" t="str">
        <f>A2713&amp;VLOOKUP("key_separator", Keys!$B:$C, 2, FALSE)&amp;B2713&amp;VLOOKUP("key_separator", Keys!$B:$C, 2, FALSE)&amp;C2713</f>
        <v>VT|electricity|exports</v>
      </c>
      <c r="E2713" s="17">
        <v>0</v>
      </c>
      <c r="F2713" s="17">
        <v>0</v>
      </c>
      <c r="G2713" s="17">
        <v>0</v>
      </c>
      <c r="H2713" s="17">
        <v>0</v>
      </c>
      <c r="I2713" s="17">
        <v>0</v>
      </c>
      <c r="J2713" s="17">
        <v>0</v>
      </c>
      <c r="K2713" s="17">
        <v>0</v>
      </c>
      <c r="L2713" s="17">
        <v>0</v>
      </c>
      <c r="M2713" s="17">
        <v>0</v>
      </c>
      <c r="N2713" s="17">
        <v>0</v>
      </c>
      <c r="O2713" s="17">
        <v>0</v>
      </c>
      <c r="P2713" s="17">
        <v>0</v>
      </c>
      <c r="Q2713" s="17">
        <v>0</v>
      </c>
      <c r="R2713" s="17">
        <v>0</v>
      </c>
      <c r="S2713" s="17">
        <v>0</v>
      </c>
      <c r="T2713" s="17">
        <v>0</v>
      </c>
      <c r="U2713" s="17">
        <v>0</v>
      </c>
      <c r="V2713" s="17">
        <v>0</v>
      </c>
      <c r="W2713" s="17">
        <v>0</v>
      </c>
      <c r="X2713" s="17">
        <v>0</v>
      </c>
      <c r="Y2713" s="17">
        <v>0</v>
      </c>
      <c r="Z2713" s="17">
        <v>0</v>
      </c>
      <c r="AA2713" s="17">
        <v>0</v>
      </c>
      <c r="AB2713" s="17">
        <v>0</v>
      </c>
      <c r="AC2713" s="17">
        <v>0</v>
      </c>
      <c r="AD2713" s="17">
        <v>0</v>
      </c>
    </row>
    <row r="2714" spans="1:30" x14ac:dyDescent="0.25">
      <c r="A2714" t="s">
        <v>428</v>
      </c>
      <c r="B2714" t="s">
        <v>6610</v>
      </c>
      <c r="C2714" t="s">
        <v>605</v>
      </c>
      <c r="D2714" t="str">
        <f>A2714&amp;VLOOKUP("key_separator", Keys!$B:$C, 2, FALSE)&amp;B2714&amp;VLOOKUP("key_separator", Keys!$B:$C, 2, FALSE)&amp;C2714</f>
        <v>VT|hard coal|production</v>
      </c>
      <c r="E2714" s="17">
        <v>0</v>
      </c>
      <c r="F2714" s="17">
        <v>0</v>
      </c>
      <c r="G2714" s="17">
        <v>0</v>
      </c>
      <c r="H2714" s="17">
        <v>0</v>
      </c>
      <c r="I2714" s="17">
        <v>0</v>
      </c>
      <c r="J2714" s="17">
        <v>0</v>
      </c>
      <c r="K2714" s="17">
        <v>0</v>
      </c>
      <c r="L2714" s="17">
        <v>0</v>
      </c>
      <c r="M2714" s="17">
        <v>0</v>
      </c>
      <c r="N2714" s="17">
        <v>0</v>
      </c>
      <c r="O2714" s="17">
        <v>0</v>
      </c>
      <c r="P2714" s="17">
        <v>0</v>
      </c>
      <c r="Q2714" s="17">
        <v>0</v>
      </c>
      <c r="R2714" s="17">
        <v>0</v>
      </c>
      <c r="S2714" s="17">
        <v>0</v>
      </c>
      <c r="T2714" s="17">
        <v>0</v>
      </c>
      <c r="U2714" s="17">
        <v>0</v>
      </c>
      <c r="V2714" s="17">
        <v>0</v>
      </c>
      <c r="W2714" s="17">
        <v>0</v>
      </c>
      <c r="X2714" s="17">
        <v>0</v>
      </c>
      <c r="Y2714" s="17">
        <v>0</v>
      </c>
      <c r="Z2714" s="17">
        <v>0</v>
      </c>
      <c r="AA2714" s="17">
        <v>0</v>
      </c>
      <c r="AB2714" s="17">
        <v>0</v>
      </c>
      <c r="AC2714" s="17">
        <v>0</v>
      </c>
      <c r="AD2714" s="17">
        <v>0</v>
      </c>
    </row>
    <row r="2715" spans="1:30" x14ac:dyDescent="0.25">
      <c r="A2715" t="s">
        <v>428</v>
      </c>
      <c r="B2715" t="s">
        <v>6610</v>
      </c>
      <c r="C2715" t="s">
        <v>608</v>
      </c>
      <c r="D2715" t="str">
        <f>A2715&amp;VLOOKUP("key_separator", Keys!$B:$C, 2, FALSE)&amp;B2715&amp;VLOOKUP("key_separator", Keys!$B:$C, 2, FALSE)&amp;C2715</f>
        <v>VT|hard coal|imports</v>
      </c>
      <c r="E2715" s="17">
        <v>0</v>
      </c>
      <c r="F2715" s="17">
        <v>0</v>
      </c>
      <c r="G2715" s="17">
        <v>0</v>
      </c>
      <c r="H2715" s="17">
        <v>0</v>
      </c>
      <c r="I2715" s="17">
        <v>0</v>
      </c>
      <c r="J2715" s="17">
        <v>0</v>
      </c>
      <c r="K2715" s="17">
        <v>0</v>
      </c>
      <c r="L2715" s="17">
        <v>0</v>
      </c>
      <c r="M2715" s="17">
        <v>0</v>
      </c>
      <c r="N2715" s="17">
        <v>0</v>
      </c>
      <c r="O2715" s="17">
        <v>0</v>
      </c>
      <c r="P2715" s="17">
        <v>0</v>
      </c>
      <c r="Q2715" s="17">
        <v>0</v>
      </c>
      <c r="R2715" s="17">
        <v>0</v>
      </c>
      <c r="S2715" s="17">
        <v>0</v>
      </c>
      <c r="T2715" s="17">
        <v>0</v>
      </c>
      <c r="U2715" s="17">
        <v>0</v>
      </c>
      <c r="V2715" s="17">
        <v>0</v>
      </c>
      <c r="W2715" s="17">
        <v>0</v>
      </c>
      <c r="X2715" s="17">
        <v>0</v>
      </c>
      <c r="Y2715" s="17">
        <v>0</v>
      </c>
      <c r="Z2715" s="17">
        <v>0</v>
      </c>
      <c r="AA2715" s="17">
        <v>0</v>
      </c>
      <c r="AB2715" s="17">
        <v>0</v>
      </c>
      <c r="AC2715" s="17">
        <v>0</v>
      </c>
      <c r="AD2715" s="17">
        <v>0</v>
      </c>
    </row>
    <row r="2716" spans="1:30" x14ac:dyDescent="0.25">
      <c r="A2716" t="s">
        <v>428</v>
      </c>
      <c r="B2716" t="s">
        <v>6610</v>
      </c>
      <c r="C2716" t="s">
        <v>610</v>
      </c>
      <c r="D2716" t="str">
        <f>A2716&amp;VLOOKUP("key_separator", Keys!$B:$C, 2, FALSE)&amp;B2716&amp;VLOOKUP("key_separator", Keys!$B:$C, 2, FALSE)&amp;C2716</f>
        <v>VT|hard coal|exports</v>
      </c>
      <c r="E2716" s="17">
        <v>0</v>
      </c>
      <c r="F2716" s="17">
        <v>0</v>
      </c>
      <c r="G2716" s="17">
        <v>0</v>
      </c>
      <c r="H2716" s="17">
        <v>0</v>
      </c>
      <c r="I2716" s="17">
        <v>0</v>
      </c>
      <c r="J2716" s="17">
        <v>0</v>
      </c>
      <c r="K2716" s="17">
        <v>0</v>
      </c>
      <c r="L2716" s="17">
        <v>0</v>
      </c>
      <c r="M2716" s="17">
        <v>0</v>
      </c>
      <c r="N2716" s="17">
        <v>0</v>
      </c>
      <c r="O2716" s="17">
        <v>0</v>
      </c>
      <c r="P2716" s="17">
        <v>0</v>
      </c>
      <c r="Q2716" s="17">
        <v>0</v>
      </c>
      <c r="R2716" s="17">
        <v>0</v>
      </c>
      <c r="S2716" s="17">
        <v>0</v>
      </c>
      <c r="T2716" s="17">
        <v>0</v>
      </c>
      <c r="U2716" s="17">
        <v>0</v>
      </c>
      <c r="V2716" s="17">
        <v>0</v>
      </c>
      <c r="W2716" s="17">
        <v>0</v>
      </c>
      <c r="X2716" s="17">
        <v>0</v>
      </c>
      <c r="Y2716" s="17">
        <v>0</v>
      </c>
      <c r="Z2716" s="17">
        <v>0</v>
      </c>
      <c r="AA2716" s="17">
        <v>0</v>
      </c>
      <c r="AB2716" s="17">
        <v>0</v>
      </c>
      <c r="AC2716" s="17">
        <v>0</v>
      </c>
      <c r="AD2716" s="17">
        <v>0</v>
      </c>
    </row>
    <row r="2717" spans="1:30" x14ac:dyDescent="0.25">
      <c r="A2717" t="s">
        <v>428</v>
      </c>
      <c r="B2717" t="s">
        <v>6611</v>
      </c>
      <c r="C2717" t="s">
        <v>605</v>
      </c>
      <c r="D2717" t="str">
        <f>A2717&amp;VLOOKUP("key_separator", Keys!$B:$C, 2, FALSE)&amp;B2717&amp;VLOOKUP("key_separator", Keys!$B:$C, 2, FALSE)&amp;C2717</f>
        <v>VT|natural gas|production</v>
      </c>
      <c r="E2717" s="17">
        <v>0</v>
      </c>
      <c r="F2717" s="17">
        <v>0</v>
      </c>
      <c r="G2717" s="17">
        <v>0</v>
      </c>
      <c r="H2717" s="17">
        <v>0</v>
      </c>
      <c r="I2717" s="17">
        <v>0</v>
      </c>
      <c r="J2717" s="17">
        <v>0</v>
      </c>
      <c r="K2717" s="17">
        <v>0</v>
      </c>
      <c r="L2717" s="17">
        <v>0</v>
      </c>
      <c r="M2717" s="17">
        <v>0</v>
      </c>
      <c r="N2717" s="17">
        <v>0</v>
      </c>
      <c r="O2717" s="17">
        <v>0</v>
      </c>
      <c r="P2717" s="17">
        <v>0</v>
      </c>
      <c r="Q2717" s="17">
        <v>0</v>
      </c>
      <c r="R2717" s="17">
        <v>0</v>
      </c>
      <c r="S2717" s="17">
        <v>0</v>
      </c>
      <c r="T2717" s="17">
        <v>0</v>
      </c>
      <c r="U2717" s="17">
        <v>0</v>
      </c>
      <c r="V2717" s="17">
        <v>0</v>
      </c>
      <c r="W2717" s="17">
        <v>0</v>
      </c>
      <c r="X2717" s="17">
        <v>0</v>
      </c>
      <c r="Y2717" s="17">
        <v>0</v>
      </c>
      <c r="Z2717" s="17">
        <v>0</v>
      </c>
      <c r="AA2717" s="17">
        <v>0</v>
      </c>
      <c r="AB2717" s="17">
        <v>0</v>
      </c>
      <c r="AC2717" s="17">
        <v>0</v>
      </c>
      <c r="AD2717" s="17">
        <v>0</v>
      </c>
    </row>
    <row r="2718" spans="1:30" x14ac:dyDescent="0.25">
      <c r="A2718" t="s">
        <v>428</v>
      </c>
      <c r="B2718" t="s">
        <v>6611</v>
      </c>
      <c r="C2718" t="s">
        <v>608</v>
      </c>
      <c r="D2718" t="str">
        <f>A2718&amp;VLOOKUP("key_separator", Keys!$B:$C, 2, FALSE)&amp;B2718&amp;VLOOKUP("key_separator", Keys!$B:$C, 2, FALSE)&amp;C2718</f>
        <v>VT|natural gas|imports</v>
      </c>
      <c r="E2718" s="17">
        <v>170115000000000</v>
      </c>
      <c r="F2718" s="17">
        <v>170373000000000</v>
      </c>
      <c r="G2718" s="17">
        <v>170227000000000</v>
      </c>
      <c r="H2718" s="17">
        <v>178064000000000</v>
      </c>
      <c r="I2718" s="17">
        <v>186050000000000</v>
      </c>
      <c r="J2718" s="17">
        <v>196183000000000</v>
      </c>
      <c r="K2718" s="17">
        <v>205021000000000</v>
      </c>
      <c r="L2718" s="17">
        <v>215331000000000</v>
      </c>
      <c r="M2718" s="17">
        <v>223871000000000</v>
      </c>
      <c r="N2718" s="17">
        <v>231675000000000</v>
      </c>
      <c r="O2718" s="17">
        <v>237873000000000</v>
      </c>
      <c r="P2718" s="17">
        <v>244383000000000</v>
      </c>
      <c r="Q2718" s="17">
        <v>249416000000000</v>
      </c>
      <c r="R2718" s="17">
        <v>253461000000000</v>
      </c>
      <c r="S2718" s="17">
        <v>257141000000000</v>
      </c>
      <c r="T2718" s="17">
        <v>261195000000000</v>
      </c>
      <c r="U2718" s="17">
        <v>264550000000000</v>
      </c>
      <c r="V2718" s="17">
        <v>269110000000000</v>
      </c>
      <c r="W2718" s="17">
        <v>273176000000000</v>
      </c>
      <c r="X2718" s="17">
        <v>274786000000000</v>
      </c>
      <c r="Y2718" s="17">
        <v>278105000000000</v>
      </c>
      <c r="Z2718" s="17">
        <v>284805000000000</v>
      </c>
      <c r="AA2718" s="17">
        <v>288949000000000</v>
      </c>
      <c r="AB2718" s="17">
        <v>292320000000000</v>
      </c>
      <c r="AC2718" s="17">
        <v>293082000000000</v>
      </c>
      <c r="AD2718" s="17">
        <v>293809000000000</v>
      </c>
    </row>
    <row r="2719" spans="1:30" x14ac:dyDescent="0.25">
      <c r="A2719" t="s">
        <v>428</v>
      </c>
      <c r="B2719" t="s">
        <v>6611</v>
      </c>
      <c r="C2719" t="s">
        <v>610</v>
      </c>
      <c r="D2719" t="str">
        <f>A2719&amp;VLOOKUP("key_separator", Keys!$B:$C, 2, FALSE)&amp;B2719&amp;VLOOKUP("key_separator", Keys!$B:$C, 2, FALSE)&amp;C2719</f>
        <v>VT|natural gas|exports</v>
      </c>
      <c r="E2719" s="17">
        <v>157126000000000</v>
      </c>
      <c r="F2719" s="17">
        <v>157614000000000</v>
      </c>
      <c r="G2719" s="17">
        <v>157356000000000</v>
      </c>
      <c r="H2719" s="17">
        <v>165279000000000</v>
      </c>
      <c r="I2719" s="17">
        <v>173411000000000</v>
      </c>
      <c r="J2719" s="17">
        <v>183719000000000</v>
      </c>
      <c r="K2719" s="17">
        <v>192750000000000</v>
      </c>
      <c r="L2719" s="17">
        <v>203197000000000</v>
      </c>
      <c r="M2719" s="17">
        <v>211876000000000</v>
      </c>
      <c r="N2719" s="17">
        <v>219787000000000</v>
      </c>
      <c r="O2719" s="17">
        <v>226092000000000</v>
      </c>
      <c r="P2719" s="17">
        <v>232702000000000</v>
      </c>
      <c r="Q2719" s="17">
        <v>237837000000000</v>
      </c>
      <c r="R2719" s="17">
        <v>241978000000000</v>
      </c>
      <c r="S2719" s="17">
        <v>245754000000000</v>
      </c>
      <c r="T2719" s="17">
        <v>249900000000000</v>
      </c>
      <c r="U2719" s="17">
        <v>253347000000000</v>
      </c>
      <c r="V2719" s="17">
        <v>257978000000000</v>
      </c>
      <c r="W2719" s="17">
        <v>262107000000000</v>
      </c>
      <c r="X2719" s="17">
        <v>263771000000000</v>
      </c>
      <c r="Y2719" s="17">
        <v>267140000000000</v>
      </c>
      <c r="Z2719" s="17">
        <v>273905000000000</v>
      </c>
      <c r="AA2719" s="17">
        <v>278124000000000</v>
      </c>
      <c r="AB2719" s="17">
        <v>281572000000000</v>
      </c>
      <c r="AC2719" s="17">
        <v>282409000000000</v>
      </c>
      <c r="AD2719" s="17">
        <v>283208000000000</v>
      </c>
    </row>
    <row r="2720" spans="1:30" x14ac:dyDescent="0.25">
      <c r="A2720" t="s">
        <v>428</v>
      </c>
      <c r="B2720" t="s">
        <v>626</v>
      </c>
      <c r="C2720" t="s">
        <v>605</v>
      </c>
      <c r="D2720" t="str">
        <f>A2720&amp;VLOOKUP("key_separator", Keys!$B:$C, 2, FALSE)&amp;B2720&amp;VLOOKUP("key_separator", Keys!$B:$C, 2, FALSE)&amp;C2720</f>
        <v>VT|nuclear|production</v>
      </c>
      <c r="E2720" s="17">
        <v>0</v>
      </c>
      <c r="F2720" s="17">
        <v>0</v>
      </c>
      <c r="G2720" s="17">
        <v>0</v>
      </c>
      <c r="H2720" s="17">
        <v>0</v>
      </c>
      <c r="I2720" s="17">
        <v>0</v>
      </c>
      <c r="J2720" s="17">
        <v>0</v>
      </c>
      <c r="K2720" s="17">
        <v>0</v>
      </c>
      <c r="L2720" s="17">
        <v>0</v>
      </c>
      <c r="M2720" s="17">
        <v>0</v>
      </c>
      <c r="N2720" s="17">
        <v>0</v>
      </c>
      <c r="O2720" s="17">
        <v>0</v>
      </c>
      <c r="P2720" s="17">
        <v>0</v>
      </c>
      <c r="Q2720" s="17">
        <v>0</v>
      </c>
      <c r="R2720" s="17">
        <v>0</v>
      </c>
      <c r="S2720" s="17">
        <v>0</v>
      </c>
      <c r="T2720" s="17">
        <v>0</v>
      </c>
      <c r="U2720" s="17">
        <v>0</v>
      </c>
      <c r="V2720" s="17">
        <v>0</v>
      </c>
      <c r="W2720" s="17">
        <v>0</v>
      </c>
      <c r="X2720" s="17">
        <v>0</v>
      </c>
      <c r="Y2720" s="17">
        <v>0</v>
      </c>
      <c r="Z2720" s="17">
        <v>0</v>
      </c>
      <c r="AA2720" s="17">
        <v>0</v>
      </c>
      <c r="AB2720" s="17">
        <v>0</v>
      </c>
      <c r="AC2720" s="17">
        <v>0</v>
      </c>
      <c r="AD2720" s="17">
        <v>0</v>
      </c>
    </row>
    <row r="2721" spans="1:30" x14ac:dyDescent="0.25">
      <c r="A2721" t="s">
        <v>428</v>
      </c>
      <c r="B2721" t="s">
        <v>626</v>
      </c>
      <c r="C2721" t="s">
        <v>608</v>
      </c>
      <c r="D2721" t="str">
        <f>A2721&amp;VLOOKUP("key_separator", Keys!$B:$C, 2, FALSE)&amp;B2721&amp;VLOOKUP("key_separator", Keys!$B:$C, 2, FALSE)&amp;C2721</f>
        <v>VT|nuclear|imports</v>
      </c>
      <c r="E2721" s="17">
        <v>0</v>
      </c>
      <c r="F2721" s="17">
        <v>0</v>
      </c>
      <c r="G2721" s="17">
        <v>0</v>
      </c>
      <c r="H2721" s="17">
        <v>0</v>
      </c>
      <c r="I2721" s="17">
        <v>0</v>
      </c>
      <c r="J2721" s="17">
        <v>0</v>
      </c>
      <c r="K2721" s="17">
        <v>0</v>
      </c>
      <c r="L2721" s="17">
        <v>0</v>
      </c>
      <c r="M2721" s="17">
        <v>0</v>
      </c>
      <c r="N2721" s="17">
        <v>0</v>
      </c>
      <c r="O2721" s="17">
        <v>0</v>
      </c>
      <c r="P2721" s="17">
        <v>0</v>
      </c>
      <c r="Q2721" s="17">
        <v>0</v>
      </c>
      <c r="R2721" s="17">
        <v>0</v>
      </c>
      <c r="S2721" s="17">
        <v>0</v>
      </c>
      <c r="T2721" s="17">
        <v>0</v>
      </c>
      <c r="U2721" s="17">
        <v>0</v>
      </c>
      <c r="V2721" s="17">
        <v>0</v>
      </c>
      <c r="W2721" s="17">
        <v>0</v>
      </c>
      <c r="X2721" s="17">
        <v>0</v>
      </c>
      <c r="Y2721" s="17">
        <v>0</v>
      </c>
      <c r="Z2721" s="17">
        <v>0</v>
      </c>
      <c r="AA2721" s="17">
        <v>0</v>
      </c>
      <c r="AB2721" s="17">
        <v>0</v>
      </c>
      <c r="AC2721" s="17">
        <v>0</v>
      </c>
      <c r="AD2721" s="17">
        <v>0</v>
      </c>
    </row>
    <row r="2722" spans="1:30" x14ac:dyDescent="0.25">
      <c r="A2722" t="s">
        <v>428</v>
      </c>
      <c r="B2722" t="s">
        <v>626</v>
      </c>
      <c r="C2722" t="s">
        <v>610</v>
      </c>
      <c r="D2722" t="str">
        <f>A2722&amp;VLOOKUP("key_separator", Keys!$B:$C, 2, FALSE)&amp;B2722&amp;VLOOKUP("key_separator", Keys!$B:$C, 2, FALSE)&amp;C2722</f>
        <v>VT|nuclear|exports</v>
      </c>
      <c r="E2722" s="17">
        <v>0</v>
      </c>
      <c r="F2722" s="17">
        <v>0</v>
      </c>
      <c r="G2722" s="17">
        <v>0</v>
      </c>
      <c r="H2722" s="17">
        <v>0</v>
      </c>
      <c r="I2722" s="17">
        <v>0</v>
      </c>
      <c r="J2722" s="17">
        <v>0</v>
      </c>
      <c r="K2722" s="17">
        <v>0</v>
      </c>
      <c r="L2722" s="17">
        <v>0</v>
      </c>
      <c r="M2722" s="17">
        <v>0</v>
      </c>
      <c r="N2722" s="17">
        <v>0</v>
      </c>
      <c r="O2722" s="17">
        <v>0</v>
      </c>
      <c r="P2722" s="17">
        <v>0</v>
      </c>
      <c r="Q2722" s="17">
        <v>0</v>
      </c>
      <c r="R2722" s="17">
        <v>0</v>
      </c>
      <c r="S2722" s="17">
        <v>0</v>
      </c>
      <c r="T2722" s="17">
        <v>0</v>
      </c>
      <c r="U2722" s="17">
        <v>0</v>
      </c>
      <c r="V2722" s="17">
        <v>0</v>
      </c>
      <c r="W2722" s="17">
        <v>0</v>
      </c>
      <c r="X2722" s="17">
        <v>0</v>
      </c>
      <c r="Y2722" s="17">
        <v>0</v>
      </c>
      <c r="Z2722" s="17">
        <v>0</v>
      </c>
      <c r="AA2722" s="17">
        <v>0</v>
      </c>
      <c r="AB2722" s="17">
        <v>0</v>
      </c>
      <c r="AC2722" s="17">
        <v>0</v>
      </c>
      <c r="AD2722" s="17">
        <v>0</v>
      </c>
    </row>
    <row r="2723" spans="1:30" x14ac:dyDescent="0.25">
      <c r="A2723" t="s">
        <v>428</v>
      </c>
      <c r="B2723" t="s">
        <v>6630</v>
      </c>
      <c r="C2723" t="s">
        <v>605</v>
      </c>
      <c r="D2723" t="str">
        <f>A2723&amp;VLOOKUP("key_separator", Keys!$B:$C, 2, FALSE)&amp;B2723&amp;VLOOKUP("key_separator", Keys!$B:$C, 2, FALSE)&amp;C2723</f>
        <v>VT|hydro|production</v>
      </c>
      <c r="E2723" s="17">
        <v>0</v>
      </c>
      <c r="F2723" s="17">
        <v>0</v>
      </c>
      <c r="G2723" s="17">
        <v>0</v>
      </c>
      <c r="H2723" s="17">
        <v>0</v>
      </c>
      <c r="I2723" s="17">
        <v>0</v>
      </c>
      <c r="J2723" s="17">
        <v>0</v>
      </c>
      <c r="K2723" s="17">
        <v>0</v>
      </c>
      <c r="L2723" s="17">
        <v>0</v>
      </c>
      <c r="M2723" s="17">
        <v>0</v>
      </c>
      <c r="N2723" s="17">
        <v>0</v>
      </c>
      <c r="O2723" s="17">
        <v>0</v>
      </c>
      <c r="P2723" s="17">
        <v>0</v>
      </c>
      <c r="Q2723" s="17">
        <v>0</v>
      </c>
      <c r="R2723" s="17">
        <v>0</v>
      </c>
      <c r="S2723" s="17">
        <v>0</v>
      </c>
      <c r="T2723" s="17">
        <v>0</v>
      </c>
      <c r="U2723" s="17">
        <v>0</v>
      </c>
      <c r="V2723" s="17">
        <v>0</v>
      </c>
      <c r="W2723" s="17">
        <v>0</v>
      </c>
      <c r="X2723" s="17">
        <v>0</v>
      </c>
      <c r="Y2723" s="17">
        <v>0</v>
      </c>
      <c r="Z2723" s="17">
        <v>0</v>
      </c>
      <c r="AA2723" s="17">
        <v>0</v>
      </c>
      <c r="AB2723" s="17">
        <v>0</v>
      </c>
      <c r="AC2723" s="17">
        <v>0</v>
      </c>
      <c r="AD2723" s="17">
        <v>0</v>
      </c>
    </row>
    <row r="2724" spans="1:30" x14ac:dyDescent="0.25">
      <c r="A2724" t="s">
        <v>428</v>
      </c>
      <c r="B2724" t="s">
        <v>6630</v>
      </c>
      <c r="C2724" t="s">
        <v>608</v>
      </c>
      <c r="D2724" t="str">
        <f>A2724&amp;VLOOKUP("key_separator", Keys!$B:$C, 2, FALSE)&amp;B2724&amp;VLOOKUP("key_separator", Keys!$B:$C, 2, FALSE)&amp;C2724</f>
        <v>VT|hydro|imports</v>
      </c>
      <c r="E2724" s="17">
        <v>0</v>
      </c>
      <c r="F2724" s="17">
        <v>0</v>
      </c>
      <c r="G2724" s="17">
        <v>0</v>
      </c>
      <c r="H2724" s="17">
        <v>0</v>
      </c>
      <c r="I2724" s="17">
        <v>0</v>
      </c>
      <c r="J2724" s="17">
        <v>0</v>
      </c>
      <c r="K2724" s="17">
        <v>0</v>
      </c>
      <c r="L2724" s="17">
        <v>0</v>
      </c>
      <c r="M2724" s="17">
        <v>0</v>
      </c>
      <c r="N2724" s="17">
        <v>0</v>
      </c>
      <c r="O2724" s="17">
        <v>0</v>
      </c>
      <c r="P2724" s="17">
        <v>0</v>
      </c>
      <c r="Q2724" s="17">
        <v>0</v>
      </c>
      <c r="R2724" s="17">
        <v>0</v>
      </c>
      <c r="S2724" s="17">
        <v>0</v>
      </c>
      <c r="T2724" s="17">
        <v>0</v>
      </c>
      <c r="U2724" s="17">
        <v>0</v>
      </c>
      <c r="V2724" s="17">
        <v>0</v>
      </c>
      <c r="W2724" s="17">
        <v>0</v>
      </c>
      <c r="X2724" s="17">
        <v>0</v>
      </c>
      <c r="Y2724" s="17">
        <v>0</v>
      </c>
      <c r="Z2724" s="17">
        <v>0</v>
      </c>
      <c r="AA2724" s="17">
        <v>0</v>
      </c>
      <c r="AB2724" s="17">
        <v>0</v>
      </c>
      <c r="AC2724" s="17">
        <v>0</v>
      </c>
      <c r="AD2724" s="17">
        <v>0</v>
      </c>
    </row>
    <row r="2725" spans="1:30" x14ac:dyDescent="0.25">
      <c r="A2725" t="s">
        <v>428</v>
      </c>
      <c r="B2725" t="s">
        <v>6630</v>
      </c>
      <c r="C2725" t="s">
        <v>610</v>
      </c>
      <c r="D2725" t="str">
        <f>A2725&amp;VLOOKUP("key_separator", Keys!$B:$C, 2, FALSE)&amp;B2725&amp;VLOOKUP("key_separator", Keys!$B:$C, 2, FALSE)&amp;C2725</f>
        <v>VT|hydro|exports</v>
      </c>
      <c r="E2725" s="17">
        <v>0</v>
      </c>
      <c r="F2725" s="17">
        <v>0</v>
      </c>
      <c r="G2725" s="17">
        <v>0</v>
      </c>
      <c r="H2725" s="17">
        <v>0</v>
      </c>
      <c r="I2725" s="17">
        <v>0</v>
      </c>
      <c r="J2725" s="17">
        <v>0</v>
      </c>
      <c r="K2725" s="17">
        <v>0</v>
      </c>
      <c r="L2725" s="17">
        <v>0</v>
      </c>
      <c r="M2725" s="17">
        <v>0</v>
      </c>
      <c r="N2725" s="17">
        <v>0</v>
      </c>
      <c r="O2725" s="17">
        <v>0</v>
      </c>
      <c r="P2725" s="17">
        <v>0</v>
      </c>
      <c r="Q2725" s="17">
        <v>0</v>
      </c>
      <c r="R2725" s="17">
        <v>0</v>
      </c>
      <c r="S2725" s="17">
        <v>0</v>
      </c>
      <c r="T2725" s="17">
        <v>0</v>
      </c>
      <c r="U2725" s="17">
        <v>0</v>
      </c>
      <c r="V2725" s="17">
        <v>0</v>
      </c>
      <c r="W2725" s="17">
        <v>0</v>
      </c>
      <c r="X2725" s="17">
        <v>0</v>
      </c>
      <c r="Y2725" s="17">
        <v>0</v>
      </c>
      <c r="Z2725" s="17">
        <v>0</v>
      </c>
      <c r="AA2725" s="17">
        <v>0</v>
      </c>
      <c r="AB2725" s="17">
        <v>0</v>
      </c>
      <c r="AC2725" s="17">
        <v>0</v>
      </c>
      <c r="AD2725" s="17">
        <v>0</v>
      </c>
    </row>
    <row r="2726" spans="1:30" x14ac:dyDescent="0.25">
      <c r="A2726" t="s">
        <v>428</v>
      </c>
      <c r="B2726" t="s">
        <v>6631</v>
      </c>
      <c r="C2726" t="s">
        <v>605</v>
      </c>
      <c r="D2726" t="str">
        <f>A2726&amp;VLOOKUP("key_separator", Keys!$B:$C, 2, FALSE)&amp;B2726&amp;VLOOKUP("key_separator", Keys!$B:$C, 2, FALSE)&amp;C2726</f>
        <v>VT|wind|production</v>
      </c>
      <c r="E2726" s="17">
        <v>0</v>
      </c>
      <c r="F2726" s="17">
        <v>0</v>
      </c>
      <c r="G2726" s="17">
        <v>0</v>
      </c>
      <c r="H2726" s="17">
        <v>0</v>
      </c>
      <c r="I2726" s="17">
        <v>0</v>
      </c>
      <c r="J2726" s="17">
        <v>0</v>
      </c>
      <c r="K2726" s="17">
        <v>0</v>
      </c>
      <c r="L2726" s="17">
        <v>0</v>
      </c>
      <c r="M2726" s="17">
        <v>0</v>
      </c>
      <c r="N2726" s="17">
        <v>0</v>
      </c>
      <c r="O2726" s="17">
        <v>0</v>
      </c>
      <c r="P2726" s="17">
        <v>0</v>
      </c>
      <c r="Q2726" s="17">
        <v>0</v>
      </c>
      <c r="R2726" s="17">
        <v>0</v>
      </c>
      <c r="S2726" s="17">
        <v>0</v>
      </c>
      <c r="T2726" s="17">
        <v>0</v>
      </c>
      <c r="U2726" s="17">
        <v>0</v>
      </c>
      <c r="V2726" s="17">
        <v>0</v>
      </c>
      <c r="W2726" s="17">
        <v>0</v>
      </c>
      <c r="X2726" s="17">
        <v>0</v>
      </c>
      <c r="Y2726" s="17">
        <v>0</v>
      </c>
      <c r="Z2726" s="17">
        <v>0</v>
      </c>
      <c r="AA2726" s="17">
        <v>0</v>
      </c>
      <c r="AB2726" s="17">
        <v>0</v>
      </c>
      <c r="AC2726" s="17">
        <v>0</v>
      </c>
      <c r="AD2726" s="17">
        <v>0</v>
      </c>
    </row>
    <row r="2727" spans="1:30" x14ac:dyDescent="0.25">
      <c r="A2727" t="s">
        <v>428</v>
      </c>
      <c r="B2727" t="s">
        <v>6631</v>
      </c>
      <c r="C2727" t="s">
        <v>608</v>
      </c>
      <c r="D2727" t="str">
        <f>A2727&amp;VLOOKUP("key_separator", Keys!$B:$C, 2, FALSE)&amp;B2727&amp;VLOOKUP("key_separator", Keys!$B:$C, 2, FALSE)&amp;C2727</f>
        <v>VT|wind|imports</v>
      </c>
      <c r="E2727" s="17">
        <v>0</v>
      </c>
      <c r="F2727" s="17">
        <v>0</v>
      </c>
      <c r="G2727" s="17">
        <v>0</v>
      </c>
      <c r="H2727" s="17">
        <v>0</v>
      </c>
      <c r="I2727" s="17">
        <v>0</v>
      </c>
      <c r="J2727" s="17">
        <v>0</v>
      </c>
      <c r="K2727" s="17">
        <v>0</v>
      </c>
      <c r="L2727" s="17">
        <v>0</v>
      </c>
      <c r="M2727" s="17">
        <v>0</v>
      </c>
      <c r="N2727" s="17">
        <v>0</v>
      </c>
      <c r="O2727" s="17">
        <v>0</v>
      </c>
      <c r="P2727" s="17">
        <v>0</v>
      </c>
      <c r="Q2727" s="17">
        <v>0</v>
      </c>
      <c r="R2727" s="17">
        <v>0</v>
      </c>
      <c r="S2727" s="17">
        <v>0</v>
      </c>
      <c r="T2727" s="17">
        <v>0</v>
      </c>
      <c r="U2727" s="17">
        <v>0</v>
      </c>
      <c r="V2727" s="17">
        <v>0</v>
      </c>
      <c r="W2727" s="17">
        <v>0</v>
      </c>
      <c r="X2727" s="17">
        <v>0</v>
      </c>
      <c r="Y2727" s="17">
        <v>0</v>
      </c>
      <c r="Z2727" s="17">
        <v>0</v>
      </c>
      <c r="AA2727" s="17">
        <v>0</v>
      </c>
      <c r="AB2727" s="17">
        <v>0</v>
      </c>
      <c r="AC2727" s="17">
        <v>0</v>
      </c>
      <c r="AD2727" s="17">
        <v>0</v>
      </c>
    </row>
    <row r="2728" spans="1:30" x14ac:dyDescent="0.25">
      <c r="A2728" t="s">
        <v>428</v>
      </c>
      <c r="B2728" t="s">
        <v>6631</v>
      </c>
      <c r="C2728" t="s">
        <v>610</v>
      </c>
      <c r="D2728" t="str">
        <f>A2728&amp;VLOOKUP("key_separator", Keys!$B:$C, 2, FALSE)&amp;B2728&amp;VLOOKUP("key_separator", Keys!$B:$C, 2, FALSE)&amp;C2728</f>
        <v>VT|wind|exports</v>
      </c>
      <c r="E2728" s="17">
        <v>0</v>
      </c>
      <c r="F2728" s="17">
        <v>0</v>
      </c>
      <c r="G2728" s="17">
        <v>0</v>
      </c>
      <c r="H2728" s="17">
        <v>0</v>
      </c>
      <c r="I2728" s="17">
        <v>0</v>
      </c>
      <c r="J2728" s="17">
        <v>0</v>
      </c>
      <c r="K2728" s="17">
        <v>0</v>
      </c>
      <c r="L2728" s="17">
        <v>0</v>
      </c>
      <c r="M2728" s="17">
        <v>0</v>
      </c>
      <c r="N2728" s="17">
        <v>0</v>
      </c>
      <c r="O2728" s="17">
        <v>0</v>
      </c>
      <c r="P2728" s="17">
        <v>0</v>
      </c>
      <c r="Q2728" s="17">
        <v>0</v>
      </c>
      <c r="R2728" s="17">
        <v>0</v>
      </c>
      <c r="S2728" s="17">
        <v>0</v>
      </c>
      <c r="T2728" s="17">
        <v>0</v>
      </c>
      <c r="U2728" s="17">
        <v>0</v>
      </c>
      <c r="V2728" s="17">
        <v>0</v>
      </c>
      <c r="W2728" s="17">
        <v>0</v>
      </c>
      <c r="X2728" s="17">
        <v>0</v>
      </c>
      <c r="Y2728" s="17">
        <v>0</v>
      </c>
      <c r="Z2728" s="17">
        <v>0</v>
      </c>
      <c r="AA2728" s="17">
        <v>0</v>
      </c>
      <c r="AB2728" s="17">
        <v>0</v>
      </c>
      <c r="AC2728" s="17">
        <v>0</v>
      </c>
      <c r="AD2728" s="17">
        <v>0</v>
      </c>
    </row>
    <row r="2729" spans="1:30" x14ac:dyDescent="0.25">
      <c r="A2729" t="s">
        <v>428</v>
      </c>
      <c r="B2729" t="s">
        <v>6632</v>
      </c>
      <c r="C2729" t="s">
        <v>605</v>
      </c>
      <c r="D2729" t="str">
        <f>A2729&amp;VLOOKUP("key_separator", Keys!$B:$C, 2, FALSE)&amp;B2729&amp;VLOOKUP("key_separator", Keys!$B:$C, 2, FALSE)&amp;C2729</f>
        <v>VT|solar|production</v>
      </c>
      <c r="E2729" s="17">
        <v>0</v>
      </c>
      <c r="F2729" s="17">
        <v>0</v>
      </c>
      <c r="G2729" s="17">
        <v>0</v>
      </c>
      <c r="H2729" s="17">
        <v>0</v>
      </c>
      <c r="I2729" s="17">
        <v>0</v>
      </c>
      <c r="J2729" s="17">
        <v>0</v>
      </c>
      <c r="K2729" s="17">
        <v>0</v>
      </c>
      <c r="L2729" s="17">
        <v>0</v>
      </c>
      <c r="M2729" s="17">
        <v>0</v>
      </c>
      <c r="N2729" s="17">
        <v>0</v>
      </c>
      <c r="O2729" s="17">
        <v>0</v>
      </c>
      <c r="P2729" s="17">
        <v>0</v>
      </c>
      <c r="Q2729" s="17">
        <v>0</v>
      </c>
      <c r="R2729" s="17">
        <v>0</v>
      </c>
      <c r="S2729" s="17">
        <v>0</v>
      </c>
      <c r="T2729" s="17">
        <v>0</v>
      </c>
      <c r="U2729" s="17">
        <v>0</v>
      </c>
      <c r="V2729" s="17">
        <v>0</v>
      </c>
      <c r="W2729" s="17">
        <v>0</v>
      </c>
      <c r="X2729" s="17">
        <v>0</v>
      </c>
      <c r="Y2729" s="17">
        <v>0</v>
      </c>
      <c r="Z2729" s="17">
        <v>0</v>
      </c>
      <c r="AA2729" s="17">
        <v>0</v>
      </c>
      <c r="AB2729" s="17">
        <v>0</v>
      </c>
      <c r="AC2729" s="17">
        <v>0</v>
      </c>
      <c r="AD2729" s="17">
        <v>0</v>
      </c>
    </row>
    <row r="2730" spans="1:30" x14ac:dyDescent="0.25">
      <c r="A2730" t="s">
        <v>428</v>
      </c>
      <c r="B2730" t="s">
        <v>6632</v>
      </c>
      <c r="C2730" t="s">
        <v>608</v>
      </c>
      <c r="D2730" t="str">
        <f>A2730&amp;VLOOKUP("key_separator", Keys!$B:$C, 2, FALSE)&amp;B2730&amp;VLOOKUP("key_separator", Keys!$B:$C, 2, FALSE)&amp;C2730</f>
        <v>VT|solar|imports</v>
      </c>
      <c r="E2730" s="17">
        <v>0</v>
      </c>
      <c r="F2730" s="17">
        <v>0</v>
      </c>
      <c r="G2730" s="17">
        <v>0</v>
      </c>
      <c r="H2730" s="17">
        <v>0</v>
      </c>
      <c r="I2730" s="17">
        <v>0</v>
      </c>
      <c r="J2730" s="17">
        <v>0</v>
      </c>
      <c r="K2730" s="17">
        <v>0</v>
      </c>
      <c r="L2730" s="17">
        <v>0</v>
      </c>
      <c r="M2730" s="17">
        <v>0</v>
      </c>
      <c r="N2730" s="17">
        <v>0</v>
      </c>
      <c r="O2730" s="17">
        <v>0</v>
      </c>
      <c r="P2730" s="17">
        <v>0</v>
      </c>
      <c r="Q2730" s="17">
        <v>0</v>
      </c>
      <c r="R2730" s="17">
        <v>0</v>
      </c>
      <c r="S2730" s="17">
        <v>0</v>
      </c>
      <c r="T2730" s="17">
        <v>0</v>
      </c>
      <c r="U2730" s="17">
        <v>0</v>
      </c>
      <c r="V2730" s="17">
        <v>0</v>
      </c>
      <c r="W2730" s="17">
        <v>0</v>
      </c>
      <c r="X2730" s="17">
        <v>0</v>
      </c>
      <c r="Y2730" s="17">
        <v>0</v>
      </c>
      <c r="Z2730" s="17">
        <v>0</v>
      </c>
      <c r="AA2730" s="17">
        <v>0</v>
      </c>
      <c r="AB2730" s="17">
        <v>0</v>
      </c>
      <c r="AC2730" s="17">
        <v>0</v>
      </c>
      <c r="AD2730" s="17">
        <v>0</v>
      </c>
    </row>
    <row r="2731" spans="1:30" x14ac:dyDescent="0.25">
      <c r="A2731" t="s">
        <v>428</v>
      </c>
      <c r="B2731" t="s">
        <v>6632</v>
      </c>
      <c r="C2731" t="s">
        <v>610</v>
      </c>
      <c r="D2731" t="str">
        <f>A2731&amp;VLOOKUP("key_separator", Keys!$B:$C, 2, FALSE)&amp;B2731&amp;VLOOKUP("key_separator", Keys!$B:$C, 2, FALSE)&amp;C2731</f>
        <v>VT|solar|exports</v>
      </c>
      <c r="E2731" s="17">
        <v>0</v>
      </c>
      <c r="F2731" s="17">
        <v>0</v>
      </c>
      <c r="G2731" s="17">
        <v>0</v>
      </c>
      <c r="H2731" s="17">
        <v>0</v>
      </c>
      <c r="I2731" s="17">
        <v>0</v>
      </c>
      <c r="J2731" s="17">
        <v>0</v>
      </c>
      <c r="K2731" s="17">
        <v>0</v>
      </c>
      <c r="L2731" s="17">
        <v>0</v>
      </c>
      <c r="M2731" s="17">
        <v>0</v>
      </c>
      <c r="N2731" s="17">
        <v>0</v>
      </c>
      <c r="O2731" s="17">
        <v>0</v>
      </c>
      <c r="P2731" s="17">
        <v>0</v>
      </c>
      <c r="Q2731" s="17">
        <v>0</v>
      </c>
      <c r="R2731" s="17">
        <v>0</v>
      </c>
      <c r="S2731" s="17">
        <v>0</v>
      </c>
      <c r="T2731" s="17">
        <v>0</v>
      </c>
      <c r="U2731" s="17">
        <v>0</v>
      </c>
      <c r="V2731" s="17">
        <v>0</v>
      </c>
      <c r="W2731" s="17">
        <v>0</v>
      </c>
      <c r="X2731" s="17">
        <v>0</v>
      </c>
      <c r="Y2731" s="17">
        <v>0</v>
      </c>
      <c r="Z2731" s="17">
        <v>0</v>
      </c>
      <c r="AA2731" s="17">
        <v>0</v>
      </c>
      <c r="AB2731" s="17">
        <v>0</v>
      </c>
      <c r="AC2731" s="17">
        <v>0</v>
      </c>
      <c r="AD2731" s="17">
        <v>0</v>
      </c>
    </row>
    <row r="2732" spans="1:30" x14ac:dyDescent="0.25">
      <c r="A2732" t="s">
        <v>428</v>
      </c>
      <c r="B2732" t="s">
        <v>6615</v>
      </c>
      <c r="C2732" t="s">
        <v>605</v>
      </c>
      <c r="D2732" t="str">
        <f>A2732&amp;VLOOKUP("key_separator", Keys!$B:$C, 2, FALSE)&amp;B2732&amp;VLOOKUP("key_separator", Keys!$B:$C, 2, FALSE)&amp;C2732</f>
        <v>VT|biomass|production</v>
      </c>
      <c r="E2732" s="17">
        <v>224000000000</v>
      </c>
      <c r="F2732" s="17">
        <v>224000000000</v>
      </c>
      <c r="G2732" s="17">
        <v>224000000000</v>
      </c>
      <c r="H2732" s="17">
        <v>224000000000</v>
      </c>
      <c r="I2732" s="17">
        <v>224000000000</v>
      </c>
      <c r="J2732" s="17">
        <v>224000000000</v>
      </c>
      <c r="K2732" s="17">
        <v>224000000000</v>
      </c>
      <c r="L2732" s="17">
        <v>224000000000</v>
      </c>
      <c r="M2732" s="17">
        <v>224000000000</v>
      </c>
      <c r="N2732" s="17">
        <v>224000000000</v>
      </c>
      <c r="O2732" s="17">
        <v>224000000000</v>
      </c>
      <c r="P2732" s="17">
        <v>224000000000</v>
      </c>
      <c r="Q2732" s="17">
        <v>224000000000</v>
      </c>
      <c r="R2732" s="17">
        <v>224000000000</v>
      </c>
      <c r="S2732" s="17">
        <v>224000000000</v>
      </c>
      <c r="T2732" s="17">
        <v>224000000000</v>
      </c>
      <c r="U2732" s="17">
        <v>224000000000</v>
      </c>
      <c r="V2732" s="17">
        <v>224000000000</v>
      </c>
      <c r="W2732" s="17">
        <v>224000000000</v>
      </c>
      <c r="X2732" s="17">
        <v>224000000000</v>
      </c>
      <c r="Y2732" s="17">
        <v>224000000000</v>
      </c>
      <c r="Z2732" s="17">
        <v>224000000000</v>
      </c>
      <c r="AA2732" s="17">
        <v>224000000000</v>
      </c>
      <c r="AB2732" s="17">
        <v>224000000000</v>
      </c>
      <c r="AC2732" s="17">
        <v>224000000000</v>
      </c>
      <c r="AD2732" s="17">
        <v>224000000000</v>
      </c>
    </row>
    <row r="2733" spans="1:30" x14ac:dyDescent="0.25">
      <c r="A2733" t="s">
        <v>428</v>
      </c>
      <c r="B2733" t="s">
        <v>6615</v>
      </c>
      <c r="C2733" t="s">
        <v>608</v>
      </c>
      <c r="D2733" t="str">
        <f>A2733&amp;VLOOKUP("key_separator", Keys!$B:$C, 2, FALSE)&amp;B2733&amp;VLOOKUP("key_separator", Keys!$B:$C, 2, FALSE)&amp;C2733</f>
        <v>VT|biomass|imports</v>
      </c>
      <c r="E2733" s="17">
        <v>5670590000000</v>
      </c>
      <c r="F2733" s="17">
        <v>5190220000000</v>
      </c>
      <c r="G2733" s="17">
        <v>5070560000000</v>
      </c>
      <c r="H2733" s="17">
        <v>5004750000000</v>
      </c>
      <c r="I2733" s="17">
        <v>4963220000000</v>
      </c>
      <c r="J2733" s="17">
        <v>4887800000000</v>
      </c>
      <c r="K2733" s="17">
        <v>4803980000000</v>
      </c>
      <c r="L2733" s="17">
        <v>4739580000000</v>
      </c>
      <c r="M2733" s="17">
        <v>4688110000000</v>
      </c>
      <c r="N2733" s="17">
        <v>4631250000000</v>
      </c>
      <c r="O2733" s="17">
        <v>4576100000000</v>
      </c>
      <c r="P2733" s="17">
        <v>4514700000000</v>
      </c>
      <c r="Q2733" s="17">
        <v>4454280000000</v>
      </c>
      <c r="R2733" s="17">
        <v>4394090000000</v>
      </c>
      <c r="S2733" s="17">
        <v>4332250000000</v>
      </c>
      <c r="T2733" s="17">
        <v>4269020000000</v>
      </c>
      <c r="U2733" s="17">
        <v>4206620000000</v>
      </c>
      <c r="V2733" s="17">
        <v>4149490000000</v>
      </c>
      <c r="W2733" s="17">
        <v>4093150000000</v>
      </c>
      <c r="X2733" s="17">
        <v>4042630000000</v>
      </c>
      <c r="Y2733" s="17">
        <v>3997950000000</v>
      </c>
      <c r="Z2733" s="17">
        <v>3954940000000</v>
      </c>
      <c r="AA2733" s="17">
        <v>3913790000000</v>
      </c>
      <c r="AB2733" s="17">
        <v>3875110000000</v>
      </c>
      <c r="AC2733" s="17">
        <v>3842290000000</v>
      </c>
      <c r="AD2733" s="17">
        <v>3810430000000</v>
      </c>
    </row>
    <row r="2734" spans="1:30" x14ac:dyDescent="0.25">
      <c r="A2734" t="s">
        <v>428</v>
      </c>
      <c r="B2734" t="s">
        <v>6615</v>
      </c>
      <c r="C2734" t="s">
        <v>610</v>
      </c>
      <c r="D2734" t="str">
        <f>A2734&amp;VLOOKUP("key_separator", Keys!$B:$C, 2, FALSE)&amp;B2734&amp;VLOOKUP("key_separator", Keys!$B:$C, 2, FALSE)&amp;C2734</f>
        <v>VT|biomass|exports</v>
      </c>
      <c r="E2734" s="17">
        <v>0</v>
      </c>
      <c r="F2734" s="17">
        <v>0</v>
      </c>
      <c r="G2734" s="17">
        <v>0</v>
      </c>
      <c r="H2734" s="17">
        <v>0</v>
      </c>
      <c r="I2734" s="17">
        <v>0</v>
      </c>
      <c r="J2734" s="17">
        <v>0</v>
      </c>
      <c r="K2734" s="17">
        <v>0</v>
      </c>
      <c r="L2734" s="17">
        <v>0</v>
      </c>
      <c r="M2734" s="17">
        <v>0</v>
      </c>
      <c r="N2734" s="17">
        <v>0</v>
      </c>
      <c r="O2734" s="17">
        <v>0</v>
      </c>
      <c r="P2734" s="17">
        <v>0</v>
      </c>
      <c r="Q2734" s="17">
        <v>0</v>
      </c>
      <c r="R2734" s="17">
        <v>0</v>
      </c>
      <c r="S2734" s="17">
        <v>0</v>
      </c>
      <c r="T2734" s="17">
        <v>0</v>
      </c>
      <c r="U2734" s="17">
        <v>0</v>
      </c>
      <c r="V2734" s="17">
        <v>0</v>
      </c>
      <c r="W2734" s="17">
        <v>0</v>
      </c>
      <c r="X2734" s="17">
        <v>0</v>
      </c>
      <c r="Y2734" s="17">
        <v>0</v>
      </c>
      <c r="Z2734" s="17">
        <v>0</v>
      </c>
      <c r="AA2734" s="17">
        <v>0</v>
      </c>
      <c r="AB2734" s="17">
        <v>0</v>
      </c>
      <c r="AC2734" s="17">
        <v>0</v>
      </c>
      <c r="AD2734" s="17">
        <v>0</v>
      </c>
    </row>
    <row r="2735" spans="1:30" x14ac:dyDescent="0.25">
      <c r="A2735" t="s">
        <v>428</v>
      </c>
      <c r="B2735" t="s">
        <v>6616</v>
      </c>
      <c r="C2735" t="s">
        <v>605</v>
      </c>
      <c r="D2735" t="str">
        <f>A2735&amp;VLOOKUP("key_separator", Keys!$B:$C, 2, FALSE)&amp;B2735&amp;VLOOKUP("key_separator", Keys!$B:$C, 2, FALSE)&amp;C2735</f>
        <v>VT|petroleum gasoline|production</v>
      </c>
      <c r="E2735" s="17">
        <v>0</v>
      </c>
      <c r="F2735" s="17">
        <v>0</v>
      </c>
      <c r="G2735" s="17">
        <v>0</v>
      </c>
      <c r="H2735" s="17">
        <v>0</v>
      </c>
      <c r="I2735" s="17">
        <v>0</v>
      </c>
      <c r="J2735" s="17">
        <v>0</v>
      </c>
      <c r="K2735" s="17">
        <v>0</v>
      </c>
      <c r="L2735" s="17">
        <v>0</v>
      </c>
      <c r="M2735" s="17">
        <v>0</v>
      </c>
      <c r="N2735" s="17">
        <v>0</v>
      </c>
      <c r="O2735" s="17">
        <v>0</v>
      </c>
      <c r="P2735" s="17">
        <v>0</v>
      </c>
      <c r="Q2735" s="17">
        <v>0</v>
      </c>
      <c r="R2735" s="17">
        <v>0</v>
      </c>
      <c r="S2735" s="17">
        <v>0</v>
      </c>
      <c r="T2735" s="17">
        <v>0</v>
      </c>
      <c r="U2735" s="17">
        <v>0</v>
      </c>
      <c r="V2735" s="17">
        <v>0</v>
      </c>
      <c r="W2735" s="17">
        <v>0</v>
      </c>
      <c r="X2735" s="17">
        <v>0</v>
      </c>
      <c r="Y2735" s="17">
        <v>0</v>
      </c>
      <c r="Z2735" s="17">
        <v>0</v>
      </c>
      <c r="AA2735" s="17">
        <v>0</v>
      </c>
      <c r="AB2735" s="17">
        <v>0</v>
      </c>
      <c r="AC2735" s="17">
        <v>0</v>
      </c>
      <c r="AD2735" s="17">
        <v>0</v>
      </c>
    </row>
    <row r="2736" spans="1:30" x14ac:dyDescent="0.25">
      <c r="A2736" t="s">
        <v>428</v>
      </c>
      <c r="B2736" t="s">
        <v>6616</v>
      </c>
      <c r="C2736" t="s">
        <v>608</v>
      </c>
      <c r="D2736" t="str">
        <f>A2736&amp;VLOOKUP("key_separator", Keys!$B:$C, 2, FALSE)&amp;B2736&amp;VLOOKUP("key_separator", Keys!$B:$C, 2, FALSE)&amp;C2736</f>
        <v>VT|petroleum gasoline|imports</v>
      </c>
      <c r="E2736" s="17">
        <v>29416300000000</v>
      </c>
      <c r="F2736" s="17">
        <v>28549900000000</v>
      </c>
      <c r="G2736" s="17">
        <v>27813000000000</v>
      </c>
      <c r="H2736" s="17">
        <v>27068900000000</v>
      </c>
      <c r="I2736" s="17">
        <v>26382100000000</v>
      </c>
      <c r="J2736" s="17">
        <v>25719900000000</v>
      </c>
      <c r="K2736" s="17">
        <v>24983800000000</v>
      </c>
      <c r="L2736" s="17">
        <v>24282900000000</v>
      </c>
      <c r="M2736" s="17">
        <v>23564200000000</v>
      </c>
      <c r="N2736" s="17">
        <v>22869000000000</v>
      </c>
      <c r="O2736" s="17">
        <v>22157400000000</v>
      </c>
      <c r="P2736" s="17">
        <v>21464100000000</v>
      </c>
      <c r="Q2736" s="17">
        <v>20784900000000</v>
      </c>
      <c r="R2736" s="17">
        <v>20111200000000</v>
      </c>
      <c r="S2736" s="17">
        <v>19441800000000</v>
      </c>
      <c r="T2736" s="17">
        <v>18761000000000</v>
      </c>
      <c r="U2736" s="17">
        <v>18057600000000</v>
      </c>
      <c r="V2736" s="17">
        <v>17520000000000</v>
      </c>
      <c r="W2736" s="17">
        <v>16959300000000</v>
      </c>
      <c r="X2736" s="17">
        <v>16408900000000</v>
      </c>
      <c r="Y2736" s="17">
        <v>15866900000000</v>
      </c>
      <c r="Z2736" s="17">
        <v>15335800000000</v>
      </c>
      <c r="AA2736" s="17">
        <v>14806800000000</v>
      </c>
      <c r="AB2736" s="17">
        <v>14285400000000</v>
      </c>
      <c r="AC2736" s="17">
        <v>13783100000000</v>
      </c>
      <c r="AD2736" s="17">
        <v>13311500000000</v>
      </c>
    </row>
    <row r="2737" spans="1:30" x14ac:dyDescent="0.25">
      <c r="A2737" t="s">
        <v>428</v>
      </c>
      <c r="B2737" t="s">
        <v>6616</v>
      </c>
      <c r="C2737" t="s">
        <v>610</v>
      </c>
      <c r="D2737" t="str">
        <f>A2737&amp;VLOOKUP("key_separator", Keys!$B:$C, 2, FALSE)&amp;B2737&amp;VLOOKUP("key_separator", Keys!$B:$C, 2, FALSE)&amp;C2737</f>
        <v>VT|petroleum gasoline|exports</v>
      </c>
      <c r="E2737" s="17">
        <v>0</v>
      </c>
      <c r="F2737" s="17">
        <v>0</v>
      </c>
      <c r="G2737" s="17">
        <v>0</v>
      </c>
      <c r="H2737" s="17">
        <v>0</v>
      </c>
      <c r="I2737" s="17">
        <v>0</v>
      </c>
      <c r="J2737" s="17">
        <v>0</v>
      </c>
      <c r="K2737" s="17">
        <v>0</v>
      </c>
      <c r="L2737" s="17">
        <v>0</v>
      </c>
      <c r="M2737" s="17">
        <v>0</v>
      </c>
      <c r="N2737" s="17">
        <v>0</v>
      </c>
      <c r="O2737" s="17">
        <v>0</v>
      </c>
      <c r="P2737" s="17">
        <v>0</v>
      </c>
      <c r="Q2737" s="17">
        <v>0</v>
      </c>
      <c r="R2737" s="17">
        <v>0</v>
      </c>
      <c r="S2737" s="17">
        <v>0</v>
      </c>
      <c r="T2737" s="17">
        <v>0</v>
      </c>
      <c r="U2737" s="17">
        <v>0</v>
      </c>
      <c r="V2737" s="17">
        <v>0</v>
      </c>
      <c r="W2737" s="17">
        <v>0</v>
      </c>
      <c r="X2737" s="17">
        <v>0</v>
      </c>
      <c r="Y2737" s="17">
        <v>0</v>
      </c>
      <c r="Z2737" s="17">
        <v>0</v>
      </c>
      <c r="AA2737" s="17">
        <v>0</v>
      </c>
      <c r="AB2737" s="17">
        <v>0</v>
      </c>
      <c r="AC2737" s="17">
        <v>0</v>
      </c>
      <c r="AD2737" s="17">
        <v>0</v>
      </c>
    </row>
    <row r="2738" spans="1:30" x14ac:dyDescent="0.25">
      <c r="A2738" t="s">
        <v>428</v>
      </c>
      <c r="B2738" t="s">
        <v>6617</v>
      </c>
      <c r="C2738" t="s">
        <v>605</v>
      </c>
      <c r="D2738" t="str">
        <f>A2738&amp;VLOOKUP("key_separator", Keys!$B:$C, 2, FALSE)&amp;B2738&amp;VLOOKUP("key_separator", Keys!$B:$C, 2, FALSE)&amp;C2738</f>
        <v>VT|petroleum diesel|production</v>
      </c>
      <c r="E2738" s="17">
        <v>0</v>
      </c>
      <c r="F2738" s="17">
        <v>0</v>
      </c>
      <c r="G2738" s="17">
        <v>0</v>
      </c>
      <c r="H2738" s="17">
        <v>0</v>
      </c>
      <c r="I2738" s="17">
        <v>0</v>
      </c>
      <c r="J2738" s="17">
        <v>0</v>
      </c>
      <c r="K2738" s="17">
        <v>0</v>
      </c>
      <c r="L2738" s="17">
        <v>0</v>
      </c>
      <c r="M2738" s="17">
        <v>0</v>
      </c>
      <c r="N2738" s="17">
        <v>0</v>
      </c>
      <c r="O2738" s="17">
        <v>0</v>
      </c>
      <c r="P2738" s="17">
        <v>0</v>
      </c>
      <c r="Q2738" s="17">
        <v>0</v>
      </c>
      <c r="R2738" s="17">
        <v>0</v>
      </c>
      <c r="S2738" s="17">
        <v>0</v>
      </c>
      <c r="T2738" s="17">
        <v>0</v>
      </c>
      <c r="U2738" s="17">
        <v>0</v>
      </c>
      <c r="V2738" s="17">
        <v>0</v>
      </c>
      <c r="W2738" s="17">
        <v>0</v>
      </c>
      <c r="X2738" s="17">
        <v>0</v>
      </c>
      <c r="Y2738" s="17">
        <v>0</v>
      </c>
      <c r="Z2738" s="17">
        <v>0</v>
      </c>
      <c r="AA2738" s="17">
        <v>0</v>
      </c>
      <c r="AB2738" s="17">
        <v>0</v>
      </c>
      <c r="AC2738" s="17">
        <v>0</v>
      </c>
      <c r="AD2738" s="17">
        <v>0</v>
      </c>
    </row>
    <row r="2739" spans="1:30" x14ac:dyDescent="0.25">
      <c r="A2739" t="s">
        <v>428</v>
      </c>
      <c r="B2739" t="s">
        <v>6617</v>
      </c>
      <c r="C2739" t="s">
        <v>608</v>
      </c>
      <c r="D2739" t="str">
        <f>A2739&amp;VLOOKUP("key_separator", Keys!$B:$C, 2, FALSE)&amp;B2739&amp;VLOOKUP("key_separator", Keys!$B:$C, 2, FALSE)&amp;C2739</f>
        <v>VT|petroleum diesel|imports</v>
      </c>
      <c r="E2739" s="17">
        <v>25822900000000</v>
      </c>
      <c r="F2739" s="17">
        <v>25402300000000</v>
      </c>
      <c r="G2739" s="17">
        <v>25365500000000</v>
      </c>
      <c r="H2739" s="17">
        <v>25255800000000</v>
      </c>
      <c r="I2739" s="17">
        <v>25139000000000</v>
      </c>
      <c r="J2739" s="17">
        <v>25072900000000</v>
      </c>
      <c r="K2739" s="17">
        <v>24906500000000</v>
      </c>
      <c r="L2739" s="17">
        <v>24757500000000</v>
      </c>
      <c r="M2739" s="17">
        <v>24561600000000</v>
      </c>
      <c r="N2739" s="17">
        <v>24398400000000</v>
      </c>
      <c r="O2739" s="17">
        <v>24246700000000</v>
      </c>
      <c r="P2739" s="17">
        <v>24081100000000</v>
      </c>
      <c r="Q2739" s="17">
        <v>23907100000000</v>
      </c>
      <c r="R2739" s="17">
        <v>23724600000000</v>
      </c>
      <c r="S2739" s="17">
        <v>23533100000000</v>
      </c>
      <c r="T2739" s="17">
        <v>23355800000000</v>
      </c>
      <c r="U2739" s="17">
        <v>23160000000000</v>
      </c>
      <c r="V2739" s="17">
        <v>22940300000000</v>
      </c>
      <c r="W2739" s="17">
        <v>22714000000000</v>
      </c>
      <c r="X2739" s="17">
        <v>22496600000000</v>
      </c>
      <c r="Y2739" s="17">
        <v>22339000000000</v>
      </c>
      <c r="Z2739" s="17">
        <v>22165700000000</v>
      </c>
      <c r="AA2739" s="17">
        <v>21996600000000</v>
      </c>
      <c r="AB2739" s="17">
        <v>21819600000000</v>
      </c>
      <c r="AC2739" s="17">
        <v>21648600000000</v>
      </c>
      <c r="AD2739" s="17">
        <v>21487400000000</v>
      </c>
    </row>
    <row r="2740" spans="1:30" x14ac:dyDescent="0.25">
      <c r="A2740" t="s">
        <v>428</v>
      </c>
      <c r="B2740" t="s">
        <v>6617</v>
      </c>
      <c r="C2740" t="s">
        <v>610</v>
      </c>
      <c r="D2740" t="str">
        <f>A2740&amp;VLOOKUP("key_separator", Keys!$B:$C, 2, FALSE)&amp;B2740&amp;VLOOKUP("key_separator", Keys!$B:$C, 2, FALSE)&amp;C2740</f>
        <v>VT|petroleum diesel|exports</v>
      </c>
      <c r="E2740" s="17">
        <v>0</v>
      </c>
      <c r="F2740" s="17">
        <v>0</v>
      </c>
      <c r="G2740" s="17">
        <v>0</v>
      </c>
      <c r="H2740" s="17">
        <v>0</v>
      </c>
      <c r="I2740" s="17">
        <v>0</v>
      </c>
      <c r="J2740" s="17">
        <v>0</v>
      </c>
      <c r="K2740" s="17">
        <v>0</v>
      </c>
      <c r="L2740" s="17">
        <v>0</v>
      </c>
      <c r="M2740" s="17">
        <v>0</v>
      </c>
      <c r="N2740" s="17">
        <v>0</v>
      </c>
      <c r="O2740" s="17">
        <v>0</v>
      </c>
      <c r="P2740" s="17">
        <v>0</v>
      </c>
      <c r="Q2740" s="17">
        <v>0</v>
      </c>
      <c r="R2740" s="17">
        <v>0</v>
      </c>
      <c r="S2740" s="17">
        <v>0</v>
      </c>
      <c r="T2740" s="17">
        <v>0</v>
      </c>
      <c r="U2740" s="17">
        <v>0</v>
      </c>
      <c r="V2740" s="17">
        <v>0</v>
      </c>
      <c r="W2740" s="17">
        <v>0</v>
      </c>
      <c r="X2740" s="17">
        <v>0</v>
      </c>
      <c r="Y2740" s="17">
        <v>0</v>
      </c>
      <c r="Z2740" s="17">
        <v>0</v>
      </c>
      <c r="AA2740" s="17">
        <v>0</v>
      </c>
      <c r="AB2740" s="17">
        <v>0</v>
      </c>
      <c r="AC2740" s="17">
        <v>0</v>
      </c>
      <c r="AD2740" s="17">
        <v>0</v>
      </c>
    </row>
    <row r="2741" spans="1:30" x14ac:dyDescent="0.25">
      <c r="A2741" t="s">
        <v>428</v>
      </c>
      <c r="B2741" t="s">
        <v>542</v>
      </c>
      <c r="C2741" t="s">
        <v>605</v>
      </c>
      <c r="D2741" t="str">
        <f>A2741&amp;VLOOKUP("key_separator", Keys!$B:$C, 2, FALSE)&amp;B2741&amp;VLOOKUP("key_separator", Keys!$B:$C, 2, FALSE)&amp;C2741</f>
        <v>VT|biofuel gasoline|production</v>
      </c>
      <c r="E2741" s="17">
        <v>0</v>
      </c>
      <c r="F2741" s="17">
        <v>0</v>
      </c>
      <c r="G2741" s="17">
        <v>0</v>
      </c>
      <c r="H2741" s="17">
        <v>0</v>
      </c>
      <c r="I2741" s="17">
        <v>0</v>
      </c>
      <c r="J2741" s="17">
        <v>0</v>
      </c>
      <c r="K2741" s="17">
        <v>0</v>
      </c>
      <c r="L2741" s="17">
        <v>0</v>
      </c>
      <c r="M2741" s="17">
        <v>0</v>
      </c>
      <c r="N2741" s="17">
        <v>0</v>
      </c>
      <c r="O2741" s="17">
        <v>0</v>
      </c>
      <c r="P2741" s="17">
        <v>0</v>
      </c>
      <c r="Q2741" s="17">
        <v>0</v>
      </c>
      <c r="R2741" s="17">
        <v>0</v>
      </c>
      <c r="S2741" s="17">
        <v>0</v>
      </c>
      <c r="T2741" s="17">
        <v>0</v>
      </c>
      <c r="U2741" s="17">
        <v>0</v>
      </c>
      <c r="V2741" s="17">
        <v>0</v>
      </c>
      <c r="W2741" s="17">
        <v>0</v>
      </c>
      <c r="X2741" s="17">
        <v>0</v>
      </c>
      <c r="Y2741" s="17">
        <v>0</v>
      </c>
      <c r="Z2741" s="17">
        <v>0</v>
      </c>
      <c r="AA2741" s="17">
        <v>0</v>
      </c>
      <c r="AB2741" s="17">
        <v>0</v>
      </c>
      <c r="AC2741" s="17">
        <v>0</v>
      </c>
      <c r="AD2741" s="17">
        <v>0</v>
      </c>
    </row>
    <row r="2742" spans="1:30" x14ac:dyDescent="0.25">
      <c r="A2742" t="s">
        <v>428</v>
      </c>
      <c r="B2742" t="s">
        <v>542</v>
      </c>
      <c r="C2742" t="s">
        <v>608</v>
      </c>
      <c r="D2742" t="str">
        <f>A2742&amp;VLOOKUP("key_separator", Keys!$B:$C, 2, FALSE)&amp;B2742&amp;VLOOKUP("key_separator", Keys!$B:$C, 2, FALSE)&amp;C2742</f>
        <v>VT|biofuel gasoline|imports</v>
      </c>
      <c r="E2742" s="17">
        <v>2023550000000</v>
      </c>
      <c r="F2742" s="17">
        <v>1964120000000</v>
      </c>
      <c r="G2742" s="17">
        <v>1913860000000</v>
      </c>
      <c r="H2742" s="17">
        <v>1863220000000</v>
      </c>
      <c r="I2742" s="17">
        <v>1816470000000</v>
      </c>
      <c r="J2742" s="17">
        <v>1771350000000</v>
      </c>
      <c r="K2742" s="17">
        <v>1721140000000</v>
      </c>
      <c r="L2742" s="17">
        <v>1673300000000</v>
      </c>
      <c r="M2742" s="17">
        <v>1624170000000</v>
      </c>
      <c r="N2742" s="17">
        <v>1576620000000</v>
      </c>
      <c r="O2742" s="17">
        <v>1527900000000</v>
      </c>
      <c r="P2742" s="17">
        <v>1480490000000</v>
      </c>
      <c r="Q2742" s="17">
        <v>1434040000000</v>
      </c>
      <c r="R2742" s="17">
        <v>1387950000000</v>
      </c>
      <c r="S2742" s="17">
        <v>1342150000000</v>
      </c>
      <c r="T2742" s="17">
        <v>1295540000000</v>
      </c>
      <c r="U2742" s="17">
        <v>1247360000000</v>
      </c>
      <c r="V2742" s="17">
        <v>1210720000000</v>
      </c>
      <c r="W2742" s="17">
        <v>1172470000000</v>
      </c>
      <c r="X2742" s="17">
        <v>1134920000000</v>
      </c>
      <c r="Y2742" s="17">
        <v>1097950000000</v>
      </c>
      <c r="Z2742" s="17">
        <v>1061740000000</v>
      </c>
      <c r="AA2742" s="17">
        <v>1025670000000</v>
      </c>
      <c r="AB2742" s="17">
        <v>990136000000</v>
      </c>
      <c r="AC2742" s="17">
        <v>955920000000</v>
      </c>
      <c r="AD2742" s="17">
        <v>923833000000</v>
      </c>
    </row>
    <row r="2743" spans="1:30" x14ac:dyDescent="0.25">
      <c r="A2743" t="s">
        <v>428</v>
      </c>
      <c r="B2743" t="s">
        <v>542</v>
      </c>
      <c r="C2743" t="s">
        <v>610</v>
      </c>
      <c r="D2743" t="str">
        <f>A2743&amp;VLOOKUP("key_separator", Keys!$B:$C, 2, FALSE)&amp;B2743&amp;VLOOKUP("key_separator", Keys!$B:$C, 2, FALSE)&amp;C2743</f>
        <v>VT|biofuel gasoline|exports</v>
      </c>
      <c r="E2743" s="17">
        <v>0</v>
      </c>
      <c r="F2743" s="17">
        <v>0</v>
      </c>
      <c r="G2743" s="17">
        <v>0</v>
      </c>
      <c r="H2743" s="17">
        <v>0</v>
      </c>
      <c r="I2743" s="17">
        <v>0</v>
      </c>
      <c r="J2743" s="17">
        <v>0</v>
      </c>
      <c r="K2743" s="17">
        <v>0</v>
      </c>
      <c r="L2743" s="17">
        <v>0</v>
      </c>
      <c r="M2743" s="17">
        <v>0</v>
      </c>
      <c r="N2743" s="17">
        <v>0</v>
      </c>
      <c r="O2743" s="17">
        <v>0</v>
      </c>
      <c r="P2743" s="17">
        <v>0</v>
      </c>
      <c r="Q2743" s="17">
        <v>0</v>
      </c>
      <c r="R2743" s="17">
        <v>0</v>
      </c>
      <c r="S2743" s="17">
        <v>0</v>
      </c>
      <c r="T2743" s="17">
        <v>0</v>
      </c>
      <c r="U2743" s="17">
        <v>0</v>
      </c>
      <c r="V2743" s="17">
        <v>0</v>
      </c>
      <c r="W2743" s="17">
        <v>0</v>
      </c>
      <c r="X2743" s="17">
        <v>0</v>
      </c>
      <c r="Y2743" s="17">
        <v>0</v>
      </c>
      <c r="Z2743" s="17">
        <v>0</v>
      </c>
      <c r="AA2743" s="17">
        <v>0</v>
      </c>
      <c r="AB2743" s="17">
        <v>0</v>
      </c>
      <c r="AC2743" s="17">
        <v>0</v>
      </c>
      <c r="AD2743" s="17">
        <v>0</v>
      </c>
    </row>
    <row r="2744" spans="1:30" x14ac:dyDescent="0.25">
      <c r="A2744" t="s">
        <v>428</v>
      </c>
      <c r="B2744" t="s">
        <v>545</v>
      </c>
      <c r="C2744" t="s">
        <v>605</v>
      </c>
      <c r="D2744" t="str">
        <f>A2744&amp;VLOOKUP("key_separator", Keys!$B:$C, 2, FALSE)&amp;B2744&amp;VLOOKUP("key_separator", Keys!$B:$C, 2, FALSE)&amp;C2744</f>
        <v>VT|biofuel diesel|production</v>
      </c>
      <c r="E2744" s="17">
        <v>0</v>
      </c>
      <c r="F2744" s="17">
        <v>0</v>
      </c>
      <c r="G2744" s="17">
        <v>0</v>
      </c>
      <c r="H2744" s="17">
        <v>0</v>
      </c>
      <c r="I2744" s="17">
        <v>0</v>
      </c>
      <c r="J2744" s="17">
        <v>0</v>
      </c>
      <c r="K2744" s="17">
        <v>0</v>
      </c>
      <c r="L2744" s="17">
        <v>0</v>
      </c>
      <c r="M2744" s="17">
        <v>0</v>
      </c>
      <c r="N2744" s="17">
        <v>0</v>
      </c>
      <c r="O2744" s="17">
        <v>0</v>
      </c>
      <c r="P2744" s="17">
        <v>0</v>
      </c>
      <c r="Q2744" s="17">
        <v>0</v>
      </c>
      <c r="R2744" s="17">
        <v>0</v>
      </c>
      <c r="S2744" s="17">
        <v>0</v>
      </c>
      <c r="T2744" s="17">
        <v>0</v>
      </c>
      <c r="U2744" s="17">
        <v>0</v>
      </c>
      <c r="V2744" s="17">
        <v>0</v>
      </c>
      <c r="W2744" s="17">
        <v>0</v>
      </c>
      <c r="X2744" s="17">
        <v>0</v>
      </c>
      <c r="Y2744" s="17">
        <v>0</v>
      </c>
      <c r="Z2744" s="17">
        <v>0</v>
      </c>
      <c r="AA2744" s="17">
        <v>0</v>
      </c>
      <c r="AB2744" s="17">
        <v>0</v>
      </c>
      <c r="AC2744" s="17">
        <v>0</v>
      </c>
      <c r="AD2744" s="17">
        <v>0</v>
      </c>
    </row>
    <row r="2745" spans="1:30" x14ac:dyDescent="0.25">
      <c r="A2745" t="s">
        <v>428</v>
      </c>
      <c r="B2745" t="s">
        <v>545</v>
      </c>
      <c r="C2745" t="s">
        <v>608</v>
      </c>
      <c r="D2745" t="str">
        <f>A2745&amp;VLOOKUP("key_separator", Keys!$B:$C, 2, FALSE)&amp;B2745&amp;VLOOKUP("key_separator", Keys!$B:$C, 2, FALSE)&amp;C2745</f>
        <v>VT|biofuel diesel|imports</v>
      </c>
      <c r="E2745" s="17">
        <v>181838000000</v>
      </c>
      <c r="F2745" s="17">
        <v>183008000000</v>
      </c>
      <c r="G2745" s="17">
        <v>184588000000</v>
      </c>
      <c r="H2745" s="17">
        <v>185762000000</v>
      </c>
      <c r="I2745" s="17">
        <v>186400000000</v>
      </c>
      <c r="J2745" s="17">
        <v>187260000000</v>
      </c>
      <c r="K2745" s="17">
        <v>186600000000</v>
      </c>
      <c r="L2745" s="17">
        <v>185659000000</v>
      </c>
      <c r="M2745" s="17">
        <v>184220000000</v>
      </c>
      <c r="N2745" s="17">
        <v>182851000000</v>
      </c>
      <c r="O2745" s="17">
        <v>181307000000</v>
      </c>
      <c r="P2745" s="17">
        <v>179529000000</v>
      </c>
      <c r="Q2745" s="17">
        <v>177444000000</v>
      </c>
      <c r="R2745" s="17">
        <v>175123000000</v>
      </c>
      <c r="S2745" s="17">
        <v>172635000000</v>
      </c>
      <c r="T2745" s="17">
        <v>170648000000</v>
      </c>
      <c r="U2745" s="17">
        <v>168501000000</v>
      </c>
      <c r="V2745" s="17">
        <v>165625000000</v>
      </c>
      <c r="W2745" s="17">
        <v>162608000000</v>
      </c>
      <c r="X2745" s="17">
        <v>159647000000</v>
      </c>
      <c r="Y2745" s="17">
        <v>157717000000</v>
      </c>
      <c r="Z2745" s="17">
        <v>155420000000</v>
      </c>
      <c r="AA2745" s="17">
        <v>153252000000</v>
      </c>
      <c r="AB2745" s="17">
        <v>150924000000</v>
      </c>
      <c r="AC2745" s="17">
        <v>148651000000</v>
      </c>
      <c r="AD2745" s="17">
        <v>146429000000</v>
      </c>
    </row>
    <row r="2746" spans="1:30" x14ac:dyDescent="0.25">
      <c r="A2746" t="s">
        <v>428</v>
      </c>
      <c r="B2746" t="s">
        <v>545</v>
      </c>
      <c r="C2746" t="s">
        <v>610</v>
      </c>
      <c r="D2746" t="str">
        <f>A2746&amp;VLOOKUP("key_separator", Keys!$B:$C, 2, FALSE)&amp;B2746&amp;VLOOKUP("key_separator", Keys!$B:$C, 2, FALSE)&amp;C2746</f>
        <v>VT|biofuel diesel|exports</v>
      </c>
      <c r="E2746" s="17">
        <v>0</v>
      </c>
      <c r="F2746" s="17">
        <v>0</v>
      </c>
      <c r="G2746" s="17">
        <v>0</v>
      </c>
      <c r="H2746" s="17">
        <v>0</v>
      </c>
      <c r="I2746" s="17">
        <v>0</v>
      </c>
      <c r="J2746" s="17">
        <v>0</v>
      </c>
      <c r="K2746" s="17">
        <v>0</v>
      </c>
      <c r="L2746" s="17">
        <v>0</v>
      </c>
      <c r="M2746" s="17">
        <v>0</v>
      </c>
      <c r="N2746" s="17">
        <v>0</v>
      </c>
      <c r="O2746" s="17">
        <v>0</v>
      </c>
      <c r="P2746" s="17">
        <v>0</v>
      </c>
      <c r="Q2746" s="17">
        <v>0</v>
      </c>
      <c r="R2746" s="17">
        <v>0</v>
      </c>
      <c r="S2746" s="17">
        <v>0</v>
      </c>
      <c r="T2746" s="17">
        <v>0</v>
      </c>
      <c r="U2746" s="17">
        <v>0</v>
      </c>
      <c r="V2746" s="17">
        <v>0</v>
      </c>
      <c r="W2746" s="17">
        <v>0</v>
      </c>
      <c r="X2746" s="17">
        <v>0</v>
      </c>
      <c r="Y2746" s="17">
        <v>0</v>
      </c>
      <c r="Z2746" s="17">
        <v>0</v>
      </c>
      <c r="AA2746" s="17">
        <v>0</v>
      </c>
      <c r="AB2746" s="17">
        <v>0</v>
      </c>
      <c r="AC2746" s="17">
        <v>0</v>
      </c>
      <c r="AD2746" s="17">
        <v>0</v>
      </c>
    </row>
    <row r="2747" spans="1:30" x14ac:dyDescent="0.25">
      <c r="A2747" t="s">
        <v>428</v>
      </c>
      <c r="B2747" t="s">
        <v>6618</v>
      </c>
      <c r="C2747" t="s">
        <v>605</v>
      </c>
      <c r="D2747" t="str">
        <f>A2747&amp;VLOOKUP("key_separator", Keys!$B:$C, 2, FALSE)&amp;B2747&amp;VLOOKUP("key_separator", Keys!$B:$C, 2, FALSE)&amp;C2747</f>
        <v>VT|jet fuel or kerosene|production</v>
      </c>
      <c r="E2747" s="17">
        <v>0</v>
      </c>
      <c r="F2747" s="17">
        <v>0</v>
      </c>
      <c r="G2747" s="17">
        <v>0</v>
      </c>
      <c r="H2747" s="17">
        <v>0</v>
      </c>
      <c r="I2747" s="17">
        <v>0</v>
      </c>
      <c r="J2747" s="17">
        <v>0</v>
      </c>
      <c r="K2747" s="17">
        <v>0</v>
      </c>
      <c r="L2747" s="17">
        <v>0</v>
      </c>
      <c r="M2747" s="17">
        <v>0</v>
      </c>
      <c r="N2747" s="17">
        <v>0</v>
      </c>
      <c r="O2747" s="17">
        <v>0</v>
      </c>
      <c r="P2747" s="17">
        <v>0</v>
      </c>
      <c r="Q2747" s="17">
        <v>0</v>
      </c>
      <c r="R2747" s="17">
        <v>0</v>
      </c>
      <c r="S2747" s="17">
        <v>0</v>
      </c>
      <c r="T2747" s="17">
        <v>0</v>
      </c>
      <c r="U2747" s="17">
        <v>0</v>
      </c>
      <c r="V2747" s="17">
        <v>0</v>
      </c>
      <c r="W2747" s="17">
        <v>0</v>
      </c>
      <c r="X2747" s="17">
        <v>0</v>
      </c>
      <c r="Y2747" s="17">
        <v>0</v>
      </c>
      <c r="Z2747" s="17">
        <v>0</v>
      </c>
      <c r="AA2747" s="17">
        <v>0</v>
      </c>
      <c r="AB2747" s="17">
        <v>0</v>
      </c>
      <c r="AC2747" s="17">
        <v>0</v>
      </c>
      <c r="AD2747" s="17">
        <v>0</v>
      </c>
    </row>
    <row r="2748" spans="1:30" x14ac:dyDescent="0.25">
      <c r="A2748" t="s">
        <v>428</v>
      </c>
      <c r="B2748" t="s">
        <v>6618</v>
      </c>
      <c r="C2748" t="s">
        <v>608</v>
      </c>
      <c r="D2748" t="str">
        <f>A2748&amp;VLOOKUP("key_separator", Keys!$B:$C, 2, FALSE)&amp;B2748&amp;VLOOKUP("key_separator", Keys!$B:$C, 2, FALSE)&amp;C2748</f>
        <v>VT|jet fuel or kerosene|imports</v>
      </c>
      <c r="E2748" s="17">
        <v>1476690000000</v>
      </c>
      <c r="F2748" s="17">
        <v>1513860000000</v>
      </c>
      <c r="G2748" s="17">
        <v>1521460000000</v>
      </c>
      <c r="H2748" s="17">
        <v>1510300000000</v>
      </c>
      <c r="I2748" s="17">
        <v>1507810000000</v>
      </c>
      <c r="J2748" s="17">
        <v>1518610000000</v>
      </c>
      <c r="K2748" s="17">
        <v>1514180000000</v>
      </c>
      <c r="L2748" s="17">
        <v>1518890000000</v>
      </c>
      <c r="M2748" s="17">
        <v>1523810000000</v>
      </c>
      <c r="N2748" s="17">
        <v>1535760000000</v>
      </c>
      <c r="O2748" s="17">
        <v>1548810000000</v>
      </c>
      <c r="P2748" s="17">
        <v>1555540000000</v>
      </c>
      <c r="Q2748" s="17">
        <v>1561390000000</v>
      </c>
      <c r="R2748" s="17">
        <v>1567260000000</v>
      </c>
      <c r="S2748" s="17">
        <v>1573050000000</v>
      </c>
      <c r="T2748" s="17">
        <v>1579120000000</v>
      </c>
      <c r="U2748" s="17">
        <v>1582410000000</v>
      </c>
      <c r="V2748" s="17">
        <v>1587680000000</v>
      </c>
      <c r="W2748" s="17">
        <v>1594330000000</v>
      </c>
      <c r="X2748" s="17">
        <v>1600850000000</v>
      </c>
      <c r="Y2748" s="17">
        <v>1607040000000</v>
      </c>
      <c r="Z2748" s="17">
        <v>1612530000000</v>
      </c>
      <c r="AA2748" s="17">
        <v>1614100000000</v>
      </c>
      <c r="AB2748" s="17">
        <v>1616060000000</v>
      </c>
      <c r="AC2748" s="17">
        <v>1615270000000</v>
      </c>
      <c r="AD2748" s="17">
        <v>1615000000000</v>
      </c>
    </row>
    <row r="2749" spans="1:30" x14ac:dyDescent="0.25">
      <c r="A2749" t="s">
        <v>428</v>
      </c>
      <c r="B2749" t="s">
        <v>6618</v>
      </c>
      <c r="C2749" t="s">
        <v>610</v>
      </c>
      <c r="D2749" t="str">
        <f>A2749&amp;VLOOKUP("key_separator", Keys!$B:$C, 2, FALSE)&amp;B2749&amp;VLOOKUP("key_separator", Keys!$B:$C, 2, FALSE)&amp;C2749</f>
        <v>VT|jet fuel or kerosene|exports</v>
      </c>
      <c r="E2749" s="17">
        <v>0</v>
      </c>
      <c r="F2749" s="17">
        <v>0</v>
      </c>
      <c r="G2749" s="17">
        <v>0</v>
      </c>
      <c r="H2749" s="17">
        <v>0</v>
      </c>
      <c r="I2749" s="17">
        <v>0</v>
      </c>
      <c r="J2749" s="17">
        <v>0</v>
      </c>
      <c r="K2749" s="17">
        <v>0</v>
      </c>
      <c r="L2749" s="17">
        <v>0</v>
      </c>
      <c r="M2749" s="17">
        <v>0</v>
      </c>
      <c r="N2749" s="17">
        <v>0</v>
      </c>
      <c r="O2749" s="17">
        <v>0</v>
      </c>
      <c r="P2749" s="17">
        <v>0</v>
      </c>
      <c r="Q2749" s="17">
        <v>0</v>
      </c>
      <c r="R2749" s="17">
        <v>0</v>
      </c>
      <c r="S2749" s="17">
        <v>0</v>
      </c>
      <c r="T2749" s="17">
        <v>0</v>
      </c>
      <c r="U2749" s="17">
        <v>0</v>
      </c>
      <c r="V2749" s="17">
        <v>0</v>
      </c>
      <c r="W2749" s="17">
        <v>0</v>
      </c>
      <c r="X2749" s="17">
        <v>0</v>
      </c>
      <c r="Y2749" s="17">
        <v>0</v>
      </c>
      <c r="Z2749" s="17">
        <v>0</v>
      </c>
      <c r="AA2749" s="17">
        <v>0</v>
      </c>
      <c r="AB2749" s="17">
        <v>0</v>
      </c>
      <c r="AC2749" s="17">
        <v>0</v>
      </c>
      <c r="AD2749" s="17">
        <v>0</v>
      </c>
    </row>
    <row r="2750" spans="1:30" x14ac:dyDescent="0.25">
      <c r="A2750" t="s">
        <v>428</v>
      </c>
      <c r="B2750" t="s">
        <v>6633</v>
      </c>
      <c r="C2750" t="s">
        <v>605</v>
      </c>
      <c r="D2750" t="str">
        <f>A2750&amp;VLOOKUP("key_separator", Keys!$B:$C, 2, FALSE)&amp;B2750&amp;VLOOKUP("key_separator", Keys!$B:$C, 2, FALSE)&amp;C2750</f>
        <v>VT|heat|production</v>
      </c>
      <c r="E2750" s="17">
        <v>0</v>
      </c>
      <c r="F2750" s="17">
        <v>0</v>
      </c>
      <c r="G2750" s="17">
        <v>0</v>
      </c>
      <c r="H2750" s="17">
        <v>0</v>
      </c>
      <c r="I2750" s="17">
        <v>0</v>
      </c>
      <c r="J2750" s="17">
        <v>0</v>
      </c>
      <c r="K2750" s="17">
        <v>0</v>
      </c>
      <c r="L2750" s="17">
        <v>0</v>
      </c>
      <c r="M2750" s="17">
        <v>0</v>
      </c>
      <c r="N2750" s="17">
        <v>0</v>
      </c>
      <c r="O2750" s="17">
        <v>0</v>
      </c>
      <c r="P2750" s="17">
        <v>0</v>
      </c>
      <c r="Q2750" s="17">
        <v>0</v>
      </c>
      <c r="R2750" s="17">
        <v>0</v>
      </c>
      <c r="S2750" s="17">
        <v>0</v>
      </c>
      <c r="T2750" s="17">
        <v>0</v>
      </c>
      <c r="U2750" s="17">
        <v>0</v>
      </c>
      <c r="V2750" s="17">
        <v>0</v>
      </c>
      <c r="W2750" s="17">
        <v>0</v>
      </c>
      <c r="X2750" s="17">
        <v>0</v>
      </c>
      <c r="Y2750" s="17">
        <v>0</v>
      </c>
      <c r="Z2750" s="17">
        <v>0</v>
      </c>
      <c r="AA2750" s="17">
        <v>0</v>
      </c>
      <c r="AB2750" s="17">
        <v>0</v>
      </c>
      <c r="AC2750" s="17">
        <v>0</v>
      </c>
      <c r="AD2750" s="17">
        <v>0</v>
      </c>
    </row>
    <row r="2751" spans="1:30" x14ac:dyDescent="0.25">
      <c r="A2751" t="s">
        <v>428</v>
      </c>
      <c r="B2751" t="s">
        <v>6633</v>
      </c>
      <c r="C2751" t="s">
        <v>608</v>
      </c>
      <c r="D2751" t="str">
        <f>A2751&amp;VLOOKUP("key_separator", Keys!$B:$C, 2, FALSE)&amp;B2751&amp;VLOOKUP("key_separator", Keys!$B:$C, 2, FALSE)&amp;C2751</f>
        <v>VT|heat|imports</v>
      </c>
      <c r="E2751" s="17">
        <v>0</v>
      </c>
      <c r="F2751" s="17">
        <v>0</v>
      </c>
      <c r="G2751" s="17">
        <v>0</v>
      </c>
      <c r="H2751" s="17">
        <v>0</v>
      </c>
      <c r="I2751" s="17">
        <v>0</v>
      </c>
      <c r="J2751" s="17">
        <v>0</v>
      </c>
      <c r="K2751" s="17">
        <v>0</v>
      </c>
      <c r="L2751" s="17">
        <v>0</v>
      </c>
      <c r="M2751" s="17">
        <v>0</v>
      </c>
      <c r="N2751" s="17">
        <v>0</v>
      </c>
      <c r="O2751" s="17">
        <v>0</v>
      </c>
      <c r="P2751" s="17">
        <v>0</v>
      </c>
      <c r="Q2751" s="17">
        <v>0</v>
      </c>
      <c r="R2751" s="17">
        <v>0</v>
      </c>
      <c r="S2751" s="17">
        <v>0</v>
      </c>
      <c r="T2751" s="17">
        <v>0</v>
      </c>
      <c r="U2751" s="17">
        <v>0</v>
      </c>
      <c r="V2751" s="17">
        <v>0</v>
      </c>
      <c r="W2751" s="17">
        <v>0</v>
      </c>
      <c r="X2751" s="17">
        <v>0</v>
      </c>
      <c r="Y2751" s="17">
        <v>0</v>
      </c>
      <c r="Z2751" s="17">
        <v>0</v>
      </c>
      <c r="AA2751" s="17">
        <v>0</v>
      </c>
      <c r="AB2751" s="17">
        <v>0</v>
      </c>
      <c r="AC2751" s="17">
        <v>0</v>
      </c>
      <c r="AD2751" s="17">
        <v>0</v>
      </c>
    </row>
    <row r="2752" spans="1:30" x14ac:dyDescent="0.25">
      <c r="A2752" t="s">
        <v>428</v>
      </c>
      <c r="B2752" t="s">
        <v>6633</v>
      </c>
      <c r="C2752" t="s">
        <v>610</v>
      </c>
      <c r="D2752" t="str">
        <f>A2752&amp;VLOOKUP("key_separator", Keys!$B:$C, 2, FALSE)&amp;B2752&amp;VLOOKUP("key_separator", Keys!$B:$C, 2, FALSE)&amp;C2752</f>
        <v>VT|heat|exports</v>
      </c>
      <c r="E2752" s="17">
        <v>0</v>
      </c>
      <c r="F2752" s="17">
        <v>0</v>
      </c>
      <c r="G2752" s="17">
        <v>0</v>
      </c>
      <c r="H2752" s="17">
        <v>0</v>
      </c>
      <c r="I2752" s="17">
        <v>0</v>
      </c>
      <c r="J2752" s="17">
        <v>0</v>
      </c>
      <c r="K2752" s="17">
        <v>0</v>
      </c>
      <c r="L2752" s="17">
        <v>0</v>
      </c>
      <c r="M2752" s="17">
        <v>0</v>
      </c>
      <c r="N2752" s="17">
        <v>0</v>
      </c>
      <c r="O2752" s="17">
        <v>0</v>
      </c>
      <c r="P2752" s="17">
        <v>0</v>
      </c>
      <c r="Q2752" s="17">
        <v>0</v>
      </c>
      <c r="R2752" s="17">
        <v>0</v>
      </c>
      <c r="S2752" s="17">
        <v>0</v>
      </c>
      <c r="T2752" s="17">
        <v>0</v>
      </c>
      <c r="U2752" s="17">
        <v>0</v>
      </c>
      <c r="V2752" s="17">
        <v>0</v>
      </c>
      <c r="W2752" s="17">
        <v>0</v>
      </c>
      <c r="X2752" s="17">
        <v>0</v>
      </c>
      <c r="Y2752" s="17">
        <v>0</v>
      </c>
      <c r="Z2752" s="17">
        <v>0</v>
      </c>
      <c r="AA2752" s="17">
        <v>0</v>
      </c>
      <c r="AB2752" s="17">
        <v>0</v>
      </c>
      <c r="AC2752" s="17">
        <v>0</v>
      </c>
      <c r="AD2752" s="17">
        <v>0</v>
      </c>
    </row>
    <row r="2753" spans="1:30" x14ac:dyDescent="0.25">
      <c r="A2753" t="s">
        <v>428</v>
      </c>
      <c r="B2753" t="s">
        <v>6634</v>
      </c>
      <c r="C2753" t="s">
        <v>605</v>
      </c>
      <c r="D2753" t="str">
        <f>A2753&amp;VLOOKUP("key_separator", Keys!$B:$C, 2, FALSE)&amp;B2753&amp;VLOOKUP("key_separator", Keys!$B:$C, 2, FALSE)&amp;C2753</f>
        <v>VT|geothermal|production</v>
      </c>
      <c r="E2753" s="17">
        <v>0</v>
      </c>
      <c r="F2753" s="17">
        <v>0</v>
      </c>
      <c r="G2753" s="17">
        <v>0</v>
      </c>
      <c r="H2753" s="17">
        <v>0</v>
      </c>
      <c r="I2753" s="17">
        <v>0</v>
      </c>
      <c r="J2753" s="17">
        <v>0</v>
      </c>
      <c r="K2753" s="17">
        <v>0</v>
      </c>
      <c r="L2753" s="17">
        <v>0</v>
      </c>
      <c r="M2753" s="17">
        <v>0</v>
      </c>
      <c r="N2753" s="17">
        <v>0</v>
      </c>
      <c r="O2753" s="17">
        <v>0</v>
      </c>
      <c r="P2753" s="17">
        <v>0</v>
      </c>
      <c r="Q2753" s="17">
        <v>0</v>
      </c>
      <c r="R2753" s="17">
        <v>0</v>
      </c>
      <c r="S2753" s="17">
        <v>0</v>
      </c>
      <c r="T2753" s="17">
        <v>0</v>
      </c>
      <c r="U2753" s="17">
        <v>0</v>
      </c>
      <c r="V2753" s="17">
        <v>0</v>
      </c>
      <c r="W2753" s="17">
        <v>0</v>
      </c>
      <c r="X2753" s="17">
        <v>0</v>
      </c>
      <c r="Y2753" s="17">
        <v>0</v>
      </c>
      <c r="Z2753" s="17">
        <v>0</v>
      </c>
      <c r="AA2753" s="17">
        <v>0</v>
      </c>
      <c r="AB2753" s="17">
        <v>0</v>
      </c>
      <c r="AC2753" s="17">
        <v>0</v>
      </c>
      <c r="AD2753" s="17">
        <v>0</v>
      </c>
    </row>
    <row r="2754" spans="1:30" x14ac:dyDescent="0.25">
      <c r="A2754" t="s">
        <v>428</v>
      </c>
      <c r="B2754" t="s">
        <v>6634</v>
      </c>
      <c r="C2754" t="s">
        <v>608</v>
      </c>
      <c r="D2754" t="str">
        <f>A2754&amp;VLOOKUP("key_separator", Keys!$B:$C, 2, FALSE)&amp;B2754&amp;VLOOKUP("key_separator", Keys!$B:$C, 2, FALSE)&amp;C2754</f>
        <v>VT|geothermal|imports</v>
      </c>
      <c r="E2754" s="17">
        <v>0</v>
      </c>
      <c r="F2754" s="17">
        <v>0</v>
      </c>
      <c r="G2754" s="17">
        <v>0</v>
      </c>
      <c r="H2754" s="17">
        <v>0</v>
      </c>
      <c r="I2754" s="17">
        <v>0</v>
      </c>
      <c r="J2754" s="17">
        <v>0</v>
      </c>
      <c r="K2754" s="17">
        <v>0</v>
      </c>
      <c r="L2754" s="17">
        <v>0</v>
      </c>
      <c r="M2754" s="17">
        <v>0</v>
      </c>
      <c r="N2754" s="17">
        <v>0</v>
      </c>
      <c r="O2754" s="17">
        <v>0</v>
      </c>
      <c r="P2754" s="17">
        <v>0</v>
      </c>
      <c r="Q2754" s="17">
        <v>0</v>
      </c>
      <c r="R2754" s="17">
        <v>0</v>
      </c>
      <c r="S2754" s="17">
        <v>0</v>
      </c>
      <c r="T2754" s="17">
        <v>0</v>
      </c>
      <c r="U2754" s="17">
        <v>0</v>
      </c>
      <c r="V2754" s="17">
        <v>0</v>
      </c>
      <c r="W2754" s="17">
        <v>0</v>
      </c>
      <c r="X2754" s="17">
        <v>0</v>
      </c>
      <c r="Y2754" s="17">
        <v>0</v>
      </c>
      <c r="Z2754" s="17">
        <v>0</v>
      </c>
      <c r="AA2754" s="17">
        <v>0</v>
      </c>
      <c r="AB2754" s="17">
        <v>0</v>
      </c>
      <c r="AC2754" s="17">
        <v>0</v>
      </c>
      <c r="AD2754" s="17">
        <v>0</v>
      </c>
    </row>
    <row r="2755" spans="1:30" x14ac:dyDescent="0.25">
      <c r="A2755" t="s">
        <v>428</v>
      </c>
      <c r="B2755" t="s">
        <v>6634</v>
      </c>
      <c r="C2755" t="s">
        <v>610</v>
      </c>
      <c r="D2755" t="str">
        <f>A2755&amp;VLOOKUP("key_separator", Keys!$B:$C, 2, FALSE)&amp;B2755&amp;VLOOKUP("key_separator", Keys!$B:$C, 2, FALSE)&amp;C2755</f>
        <v>VT|geothermal|exports</v>
      </c>
      <c r="E2755" s="17">
        <v>0</v>
      </c>
      <c r="F2755" s="17">
        <v>0</v>
      </c>
      <c r="G2755" s="17">
        <v>0</v>
      </c>
      <c r="H2755" s="17">
        <v>0</v>
      </c>
      <c r="I2755" s="17">
        <v>0</v>
      </c>
      <c r="J2755" s="17">
        <v>0</v>
      </c>
      <c r="K2755" s="17">
        <v>0</v>
      </c>
      <c r="L2755" s="17">
        <v>0</v>
      </c>
      <c r="M2755" s="17">
        <v>0</v>
      </c>
      <c r="N2755" s="17">
        <v>0</v>
      </c>
      <c r="O2755" s="17">
        <v>0</v>
      </c>
      <c r="P2755" s="17">
        <v>0</v>
      </c>
      <c r="Q2755" s="17">
        <v>0</v>
      </c>
      <c r="R2755" s="17">
        <v>0</v>
      </c>
      <c r="S2755" s="17">
        <v>0</v>
      </c>
      <c r="T2755" s="17">
        <v>0</v>
      </c>
      <c r="U2755" s="17">
        <v>0</v>
      </c>
      <c r="V2755" s="17">
        <v>0</v>
      </c>
      <c r="W2755" s="17">
        <v>0</v>
      </c>
      <c r="X2755" s="17">
        <v>0</v>
      </c>
      <c r="Y2755" s="17">
        <v>0</v>
      </c>
      <c r="Z2755" s="17">
        <v>0</v>
      </c>
      <c r="AA2755" s="17">
        <v>0</v>
      </c>
      <c r="AB2755" s="17">
        <v>0</v>
      </c>
      <c r="AC2755" s="17">
        <v>0</v>
      </c>
      <c r="AD2755" s="17">
        <v>0</v>
      </c>
    </row>
    <row r="2756" spans="1:30" x14ac:dyDescent="0.25">
      <c r="A2756" t="s">
        <v>428</v>
      </c>
      <c r="B2756" t="s">
        <v>500</v>
      </c>
      <c r="C2756" t="s">
        <v>605</v>
      </c>
      <c r="D2756" t="str">
        <f>A2756&amp;VLOOKUP("key_separator", Keys!$B:$C, 2, FALSE)&amp;B2756&amp;VLOOKUP("key_separator", Keys!$B:$C, 2, FALSE)&amp;C2756</f>
        <v>VT|lignite|production</v>
      </c>
      <c r="E2756" s="17">
        <v>0</v>
      </c>
      <c r="F2756" s="17">
        <v>0</v>
      </c>
      <c r="G2756" s="17">
        <v>0</v>
      </c>
      <c r="H2756" s="17">
        <v>0</v>
      </c>
      <c r="I2756" s="17">
        <v>0</v>
      </c>
      <c r="J2756" s="17">
        <v>0</v>
      </c>
      <c r="K2756" s="17">
        <v>0</v>
      </c>
      <c r="L2756" s="17">
        <v>0</v>
      </c>
      <c r="M2756" s="17">
        <v>0</v>
      </c>
      <c r="N2756" s="17">
        <v>0</v>
      </c>
      <c r="O2756" s="17">
        <v>0</v>
      </c>
      <c r="P2756" s="17">
        <v>0</v>
      </c>
      <c r="Q2756" s="17">
        <v>0</v>
      </c>
      <c r="R2756" s="17">
        <v>0</v>
      </c>
      <c r="S2756" s="17">
        <v>0</v>
      </c>
      <c r="T2756" s="17">
        <v>0</v>
      </c>
      <c r="U2756" s="17">
        <v>0</v>
      </c>
      <c r="V2756" s="17">
        <v>0</v>
      </c>
      <c r="W2756" s="17">
        <v>0</v>
      </c>
      <c r="X2756" s="17">
        <v>0</v>
      </c>
      <c r="Y2756" s="17">
        <v>0</v>
      </c>
      <c r="Z2756" s="17">
        <v>0</v>
      </c>
      <c r="AA2756" s="17">
        <v>0</v>
      </c>
      <c r="AB2756" s="17">
        <v>0</v>
      </c>
      <c r="AC2756" s="17">
        <v>0</v>
      </c>
      <c r="AD2756" s="17">
        <v>0</v>
      </c>
    </row>
    <row r="2757" spans="1:30" x14ac:dyDescent="0.25">
      <c r="A2757" t="s">
        <v>428</v>
      </c>
      <c r="B2757" t="s">
        <v>500</v>
      </c>
      <c r="C2757" t="s">
        <v>608</v>
      </c>
      <c r="D2757" t="str">
        <f>A2757&amp;VLOOKUP("key_separator", Keys!$B:$C, 2, FALSE)&amp;B2757&amp;VLOOKUP("key_separator", Keys!$B:$C, 2, FALSE)&amp;C2757</f>
        <v>VT|lignite|imports</v>
      </c>
      <c r="E2757" s="17">
        <v>0</v>
      </c>
      <c r="F2757" s="17">
        <v>0</v>
      </c>
      <c r="G2757" s="17">
        <v>0</v>
      </c>
      <c r="H2757" s="17">
        <v>0</v>
      </c>
      <c r="I2757" s="17">
        <v>0</v>
      </c>
      <c r="J2757" s="17">
        <v>0</v>
      </c>
      <c r="K2757" s="17">
        <v>0</v>
      </c>
      <c r="L2757" s="17">
        <v>0</v>
      </c>
      <c r="M2757" s="17">
        <v>0</v>
      </c>
      <c r="N2757" s="17">
        <v>0</v>
      </c>
      <c r="O2757" s="17">
        <v>0</v>
      </c>
      <c r="P2757" s="17">
        <v>0</v>
      </c>
      <c r="Q2757" s="17">
        <v>0</v>
      </c>
      <c r="R2757" s="17">
        <v>0</v>
      </c>
      <c r="S2757" s="17">
        <v>0</v>
      </c>
      <c r="T2757" s="17">
        <v>0</v>
      </c>
      <c r="U2757" s="17">
        <v>0</v>
      </c>
      <c r="V2757" s="17">
        <v>0</v>
      </c>
      <c r="W2757" s="17">
        <v>0</v>
      </c>
      <c r="X2757" s="17">
        <v>0</v>
      </c>
      <c r="Y2757" s="17">
        <v>0</v>
      </c>
      <c r="Z2757" s="17">
        <v>0</v>
      </c>
      <c r="AA2757" s="17">
        <v>0</v>
      </c>
      <c r="AB2757" s="17">
        <v>0</v>
      </c>
      <c r="AC2757" s="17">
        <v>0</v>
      </c>
      <c r="AD2757" s="17">
        <v>0</v>
      </c>
    </row>
    <row r="2758" spans="1:30" x14ac:dyDescent="0.25">
      <c r="A2758" t="s">
        <v>428</v>
      </c>
      <c r="B2758" t="s">
        <v>500</v>
      </c>
      <c r="C2758" t="s">
        <v>610</v>
      </c>
      <c r="D2758" t="str">
        <f>A2758&amp;VLOOKUP("key_separator", Keys!$B:$C, 2, FALSE)&amp;B2758&amp;VLOOKUP("key_separator", Keys!$B:$C, 2, FALSE)&amp;C2758</f>
        <v>VT|lignite|exports</v>
      </c>
      <c r="E2758" s="17">
        <v>0</v>
      </c>
      <c r="F2758" s="17">
        <v>0</v>
      </c>
      <c r="G2758" s="17">
        <v>0</v>
      </c>
      <c r="H2758" s="17">
        <v>0</v>
      </c>
      <c r="I2758" s="17">
        <v>0</v>
      </c>
      <c r="J2758" s="17">
        <v>0</v>
      </c>
      <c r="K2758" s="17">
        <v>0</v>
      </c>
      <c r="L2758" s="17">
        <v>0</v>
      </c>
      <c r="M2758" s="17">
        <v>0</v>
      </c>
      <c r="N2758" s="17">
        <v>0</v>
      </c>
      <c r="O2758" s="17">
        <v>0</v>
      </c>
      <c r="P2758" s="17">
        <v>0</v>
      </c>
      <c r="Q2758" s="17">
        <v>0</v>
      </c>
      <c r="R2758" s="17">
        <v>0</v>
      </c>
      <c r="S2758" s="17">
        <v>0</v>
      </c>
      <c r="T2758" s="17">
        <v>0</v>
      </c>
      <c r="U2758" s="17">
        <v>0</v>
      </c>
      <c r="V2758" s="17">
        <v>0</v>
      </c>
      <c r="W2758" s="17">
        <v>0</v>
      </c>
      <c r="X2758" s="17">
        <v>0</v>
      </c>
      <c r="Y2758" s="17">
        <v>0</v>
      </c>
      <c r="Z2758" s="17">
        <v>0</v>
      </c>
      <c r="AA2758" s="17">
        <v>0</v>
      </c>
      <c r="AB2758" s="17">
        <v>0</v>
      </c>
      <c r="AC2758" s="17">
        <v>0</v>
      </c>
      <c r="AD2758" s="17">
        <v>0</v>
      </c>
    </row>
    <row r="2759" spans="1:30" x14ac:dyDescent="0.25">
      <c r="A2759" t="s">
        <v>428</v>
      </c>
      <c r="B2759" t="s">
        <v>539</v>
      </c>
      <c r="C2759" t="s">
        <v>605</v>
      </c>
      <c r="D2759" t="str">
        <f>A2759&amp;VLOOKUP("key_separator", Keys!$B:$C, 2, FALSE)&amp;B2759&amp;VLOOKUP("key_separator", Keys!$B:$C, 2, FALSE)&amp;C2759</f>
        <v>VT|crude oil|production</v>
      </c>
      <c r="E2759" s="17">
        <v>0</v>
      </c>
      <c r="F2759" s="17">
        <v>0</v>
      </c>
      <c r="G2759" s="17">
        <v>0</v>
      </c>
      <c r="H2759" s="17">
        <v>0</v>
      </c>
      <c r="I2759" s="17">
        <v>0</v>
      </c>
      <c r="J2759" s="17">
        <v>0</v>
      </c>
      <c r="K2759" s="17">
        <v>0</v>
      </c>
      <c r="L2759" s="17">
        <v>0</v>
      </c>
      <c r="M2759" s="17">
        <v>0</v>
      </c>
      <c r="N2759" s="17">
        <v>0</v>
      </c>
      <c r="O2759" s="17">
        <v>0</v>
      </c>
      <c r="P2759" s="17">
        <v>0</v>
      </c>
      <c r="Q2759" s="17">
        <v>0</v>
      </c>
      <c r="R2759" s="17">
        <v>0</v>
      </c>
      <c r="S2759" s="17">
        <v>0</v>
      </c>
      <c r="T2759" s="17">
        <v>0</v>
      </c>
      <c r="U2759" s="17">
        <v>0</v>
      </c>
      <c r="V2759" s="17">
        <v>0</v>
      </c>
      <c r="W2759" s="17">
        <v>0</v>
      </c>
      <c r="X2759" s="17">
        <v>0</v>
      </c>
      <c r="Y2759" s="17">
        <v>0</v>
      </c>
      <c r="Z2759" s="17">
        <v>0</v>
      </c>
      <c r="AA2759" s="17">
        <v>0</v>
      </c>
      <c r="AB2759" s="17">
        <v>0</v>
      </c>
      <c r="AC2759" s="17">
        <v>0</v>
      </c>
      <c r="AD2759" s="17">
        <v>0</v>
      </c>
    </row>
    <row r="2760" spans="1:30" x14ac:dyDescent="0.25">
      <c r="A2760" t="s">
        <v>428</v>
      </c>
      <c r="B2760" t="s">
        <v>539</v>
      </c>
      <c r="C2760" t="s">
        <v>608</v>
      </c>
      <c r="D2760" t="str">
        <f>A2760&amp;VLOOKUP("key_separator", Keys!$B:$C, 2, FALSE)&amp;B2760&amp;VLOOKUP("key_separator", Keys!$B:$C, 2, FALSE)&amp;C2760</f>
        <v>VT|crude oil|imports</v>
      </c>
      <c r="E2760" s="17">
        <v>81000000000</v>
      </c>
      <c r="F2760" s="17">
        <v>0</v>
      </c>
      <c r="G2760" s="17">
        <v>0</v>
      </c>
      <c r="H2760" s="17">
        <v>0</v>
      </c>
      <c r="I2760" s="17">
        <v>0</v>
      </c>
      <c r="J2760" s="17">
        <v>0</v>
      </c>
      <c r="K2760" s="17">
        <v>0</v>
      </c>
      <c r="L2760" s="17">
        <v>0</v>
      </c>
      <c r="M2760" s="17">
        <v>0</v>
      </c>
      <c r="N2760" s="17">
        <v>0</v>
      </c>
      <c r="O2760" s="17">
        <v>0</v>
      </c>
      <c r="P2760" s="17">
        <v>0</v>
      </c>
      <c r="Q2760" s="17">
        <v>0</v>
      </c>
      <c r="R2760" s="17">
        <v>0</v>
      </c>
      <c r="S2760" s="17">
        <v>0</v>
      </c>
      <c r="T2760" s="17">
        <v>0</v>
      </c>
      <c r="U2760" s="17">
        <v>0</v>
      </c>
      <c r="V2760" s="17">
        <v>0</v>
      </c>
      <c r="W2760" s="17">
        <v>0</v>
      </c>
      <c r="X2760" s="17">
        <v>0</v>
      </c>
      <c r="Y2760" s="17">
        <v>0</v>
      </c>
      <c r="Z2760" s="17">
        <v>0</v>
      </c>
      <c r="AA2760" s="17">
        <v>0</v>
      </c>
      <c r="AB2760" s="17">
        <v>0</v>
      </c>
      <c r="AC2760" s="17">
        <v>0</v>
      </c>
      <c r="AD2760" s="17">
        <v>0</v>
      </c>
    </row>
    <row r="2761" spans="1:30" x14ac:dyDescent="0.25">
      <c r="A2761" t="s">
        <v>428</v>
      </c>
      <c r="B2761" t="s">
        <v>539</v>
      </c>
      <c r="C2761" t="s">
        <v>610</v>
      </c>
      <c r="D2761" t="str">
        <f>A2761&amp;VLOOKUP("key_separator", Keys!$B:$C, 2, FALSE)&amp;B2761&amp;VLOOKUP("key_separator", Keys!$B:$C, 2, FALSE)&amp;C2761</f>
        <v>VT|crude oil|exports</v>
      </c>
      <c r="E2761" s="17">
        <v>0</v>
      </c>
      <c r="F2761" s="17">
        <v>0</v>
      </c>
      <c r="G2761" s="17">
        <v>0</v>
      </c>
      <c r="H2761" s="17">
        <v>0</v>
      </c>
      <c r="I2761" s="17">
        <v>0</v>
      </c>
      <c r="J2761" s="17">
        <v>0</v>
      </c>
      <c r="K2761" s="17">
        <v>0</v>
      </c>
      <c r="L2761" s="17">
        <v>0</v>
      </c>
      <c r="M2761" s="17">
        <v>0</v>
      </c>
      <c r="N2761" s="17">
        <v>0</v>
      </c>
      <c r="O2761" s="17">
        <v>0</v>
      </c>
      <c r="P2761" s="17">
        <v>0</v>
      </c>
      <c r="Q2761" s="17">
        <v>0</v>
      </c>
      <c r="R2761" s="17">
        <v>0</v>
      </c>
      <c r="S2761" s="17">
        <v>0</v>
      </c>
      <c r="T2761" s="17">
        <v>0</v>
      </c>
      <c r="U2761" s="17">
        <v>0</v>
      </c>
      <c r="V2761" s="17">
        <v>0</v>
      </c>
      <c r="W2761" s="17">
        <v>0</v>
      </c>
      <c r="X2761" s="17">
        <v>0</v>
      </c>
      <c r="Y2761" s="17">
        <v>0</v>
      </c>
      <c r="Z2761" s="17">
        <v>0</v>
      </c>
      <c r="AA2761" s="17">
        <v>0</v>
      </c>
      <c r="AB2761" s="17">
        <v>0</v>
      </c>
      <c r="AC2761" s="17">
        <v>0</v>
      </c>
      <c r="AD2761" s="17">
        <v>0</v>
      </c>
    </row>
    <row r="2762" spans="1:30" x14ac:dyDescent="0.25">
      <c r="A2762" t="s">
        <v>428</v>
      </c>
      <c r="B2762" t="s">
        <v>6635</v>
      </c>
      <c r="C2762" t="s">
        <v>605</v>
      </c>
      <c r="D2762" t="str">
        <f>A2762&amp;VLOOKUP("key_separator", Keys!$B:$C, 2, FALSE)&amp;B2762&amp;VLOOKUP("key_separator", Keys!$B:$C, 2, FALSE)&amp;C2762</f>
        <v>VT|heavy or residual fuel oil|production</v>
      </c>
      <c r="E2762" s="17">
        <v>0</v>
      </c>
      <c r="F2762" s="17">
        <v>0</v>
      </c>
      <c r="G2762" s="17">
        <v>0</v>
      </c>
      <c r="H2762" s="17">
        <v>0</v>
      </c>
      <c r="I2762" s="17">
        <v>0</v>
      </c>
      <c r="J2762" s="17">
        <v>0</v>
      </c>
      <c r="K2762" s="17">
        <v>0</v>
      </c>
      <c r="L2762" s="17">
        <v>0</v>
      </c>
      <c r="M2762" s="17">
        <v>0</v>
      </c>
      <c r="N2762" s="17">
        <v>0</v>
      </c>
      <c r="O2762" s="17">
        <v>0</v>
      </c>
      <c r="P2762" s="17">
        <v>0</v>
      </c>
      <c r="Q2762" s="17">
        <v>0</v>
      </c>
      <c r="R2762" s="17">
        <v>0</v>
      </c>
      <c r="S2762" s="17">
        <v>0</v>
      </c>
      <c r="T2762" s="17">
        <v>0</v>
      </c>
      <c r="U2762" s="17">
        <v>0</v>
      </c>
      <c r="V2762" s="17">
        <v>0</v>
      </c>
      <c r="W2762" s="17">
        <v>0</v>
      </c>
      <c r="X2762" s="17">
        <v>0</v>
      </c>
      <c r="Y2762" s="17">
        <v>0</v>
      </c>
      <c r="Z2762" s="17">
        <v>0</v>
      </c>
      <c r="AA2762" s="17">
        <v>0</v>
      </c>
      <c r="AB2762" s="17">
        <v>0</v>
      </c>
      <c r="AC2762" s="17">
        <v>0</v>
      </c>
      <c r="AD2762" s="17">
        <v>0</v>
      </c>
    </row>
    <row r="2763" spans="1:30" x14ac:dyDescent="0.25">
      <c r="A2763" t="s">
        <v>428</v>
      </c>
      <c r="B2763" t="s">
        <v>6635</v>
      </c>
      <c r="C2763" t="s">
        <v>608</v>
      </c>
      <c r="D2763" t="str">
        <f>A2763&amp;VLOOKUP("key_separator", Keys!$B:$C, 2, FALSE)&amp;B2763&amp;VLOOKUP("key_separator", Keys!$B:$C, 2, FALSE)&amp;C2763</f>
        <v>VT|heavy or residual fuel oil|imports</v>
      </c>
      <c r="E2763" s="17">
        <v>3714580000000</v>
      </c>
      <c r="F2763" s="17">
        <v>3787940000000</v>
      </c>
      <c r="G2763" s="17">
        <v>3805540000000</v>
      </c>
      <c r="H2763" s="17">
        <v>3834400000000</v>
      </c>
      <c r="I2763" s="17">
        <v>3896920000000</v>
      </c>
      <c r="J2763" s="17">
        <v>3964550000000</v>
      </c>
      <c r="K2763" s="17">
        <v>4020880000000</v>
      </c>
      <c r="L2763" s="17">
        <v>4081360000000</v>
      </c>
      <c r="M2763" s="17">
        <v>4129830000000</v>
      </c>
      <c r="N2763" s="17">
        <v>4162680000000</v>
      </c>
      <c r="O2763" s="17">
        <v>4201990000000</v>
      </c>
      <c r="P2763" s="17">
        <v>4234470000000</v>
      </c>
      <c r="Q2763" s="17">
        <v>4258590000000</v>
      </c>
      <c r="R2763" s="17">
        <v>4274410000000</v>
      </c>
      <c r="S2763" s="17">
        <v>4285390000000</v>
      </c>
      <c r="T2763" s="17">
        <v>4286360000000</v>
      </c>
      <c r="U2763" s="17">
        <v>4281650000000</v>
      </c>
      <c r="V2763" s="17">
        <v>4291670000000</v>
      </c>
      <c r="W2763" s="17">
        <v>4295420000000</v>
      </c>
      <c r="X2763" s="17">
        <v>4302580000000</v>
      </c>
      <c r="Y2763" s="17">
        <v>4327050000000</v>
      </c>
      <c r="Z2763" s="17">
        <v>4354060000000</v>
      </c>
      <c r="AA2763" s="17">
        <v>4377220000000</v>
      </c>
      <c r="AB2763" s="17">
        <v>4401070000000</v>
      </c>
      <c r="AC2763" s="17">
        <v>4429940000000</v>
      </c>
      <c r="AD2763" s="17">
        <v>4465960000000</v>
      </c>
    </row>
    <row r="2764" spans="1:30" x14ac:dyDescent="0.25">
      <c r="A2764" t="s">
        <v>428</v>
      </c>
      <c r="B2764" t="s">
        <v>6635</v>
      </c>
      <c r="C2764" t="s">
        <v>610</v>
      </c>
      <c r="D2764" t="str">
        <f>A2764&amp;VLOOKUP("key_separator", Keys!$B:$C, 2, FALSE)&amp;B2764&amp;VLOOKUP("key_separator", Keys!$B:$C, 2, FALSE)&amp;C2764</f>
        <v>VT|heavy or residual fuel oil|exports</v>
      </c>
      <c r="E2764" s="17">
        <v>0</v>
      </c>
      <c r="F2764" s="17">
        <v>0</v>
      </c>
      <c r="G2764" s="17">
        <v>0</v>
      </c>
      <c r="H2764" s="17">
        <v>0</v>
      </c>
      <c r="I2764" s="17">
        <v>0</v>
      </c>
      <c r="J2764" s="17">
        <v>0</v>
      </c>
      <c r="K2764" s="17">
        <v>0</v>
      </c>
      <c r="L2764" s="17">
        <v>0</v>
      </c>
      <c r="M2764" s="17">
        <v>0</v>
      </c>
      <c r="N2764" s="17">
        <v>0</v>
      </c>
      <c r="O2764" s="17">
        <v>0</v>
      </c>
      <c r="P2764" s="17">
        <v>0</v>
      </c>
      <c r="Q2764" s="17">
        <v>0</v>
      </c>
      <c r="R2764" s="17">
        <v>0</v>
      </c>
      <c r="S2764" s="17">
        <v>0</v>
      </c>
      <c r="T2764" s="17">
        <v>0</v>
      </c>
      <c r="U2764" s="17">
        <v>0</v>
      </c>
      <c r="V2764" s="17">
        <v>0</v>
      </c>
      <c r="W2764" s="17">
        <v>0</v>
      </c>
      <c r="X2764" s="17">
        <v>0</v>
      </c>
      <c r="Y2764" s="17">
        <v>0</v>
      </c>
      <c r="Z2764" s="17">
        <v>0</v>
      </c>
      <c r="AA2764" s="17">
        <v>0</v>
      </c>
      <c r="AB2764" s="17">
        <v>0</v>
      </c>
      <c r="AC2764" s="17">
        <v>0</v>
      </c>
      <c r="AD2764" s="17">
        <v>0</v>
      </c>
    </row>
    <row r="2765" spans="1:30" x14ac:dyDescent="0.25">
      <c r="A2765" t="s">
        <v>428</v>
      </c>
      <c r="B2765" t="s">
        <v>6622</v>
      </c>
      <c r="C2765" t="s">
        <v>605</v>
      </c>
      <c r="D2765" t="str">
        <f>A2765&amp;VLOOKUP("key_separator", Keys!$B:$C, 2, FALSE)&amp;B2765&amp;VLOOKUP("key_separator", Keys!$B:$C, 2, FALSE)&amp;C2765</f>
        <v>VT|LPG propane or butane|production</v>
      </c>
      <c r="E2765" s="17">
        <v>0</v>
      </c>
      <c r="F2765" s="17">
        <v>0</v>
      </c>
      <c r="G2765" s="17">
        <v>0</v>
      </c>
      <c r="H2765" s="17">
        <v>0</v>
      </c>
      <c r="I2765" s="17">
        <v>0</v>
      </c>
      <c r="J2765" s="17">
        <v>0</v>
      </c>
      <c r="K2765" s="17">
        <v>0</v>
      </c>
      <c r="L2765" s="17">
        <v>0</v>
      </c>
      <c r="M2765" s="17">
        <v>0</v>
      </c>
      <c r="N2765" s="17">
        <v>0</v>
      </c>
      <c r="O2765" s="17">
        <v>0</v>
      </c>
      <c r="P2765" s="17">
        <v>0</v>
      </c>
      <c r="Q2765" s="17">
        <v>0</v>
      </c>
      <c r="R2765" s="17">
        <v>0</v>
      </c>
      <c r="S2765" s="17">
        <v>0</v>
      </c>
      <c r="T2765" s="17">
        <v>0</v>
      </c>
      <c r="U2765" s="17">
        <v>0</v>
      </c>
      <c r="V2765" s="17">
        <v>0</v>
      </c>
      <c r="W2765" s="17">
        <v>0</v>
      </c>
      <c r="X2765" s="17">
        <v>0</v>
      </c>
      <c r="Y2765" s="17">
        <v>0</v>
      </c>
      <c r="Z2765" s="17">
        <v>0</v>
      </c>
      <c r="AA2765" s="17">
        <v>0</v>
      </c>
      <c r="AB2765" s="17">
        <v>0</v>
      </c>
      <c r="AC2765" s="17">
        <v>0</v>
      </c>
      <c r="AD2765" s="17">
        <v>0</v>
      </c>
    </row>
    <row r="2766" spans="1:30" x14ac:dyDescent="0.25">
      <c r="A2766" t="s">
        <v>428</v>
      </c>
      <c r="B2766" t="s">
        <v>6622</v>
      </c>
      <c r="C2766" t="s">
        <v>608</v>
      </c>
      <c r="D2766" t="str">
        <f>A2766&amp;VLOOKUP("key_separator", Keys!$B:$C, 2, FALSE)&amp;B2766&amp;VLOOKUP("key_separator", Keys!$B:$C, 2, FALSE)&amp;C2766</f>
        <v>VT|LPG propane or butane|imports</v>
      </c>
      <c r="E2766" s="17">
        <v>8241600000000</v>
      </c>
      <c r="F2766" s="17">
        <v>8220040000000</v>
      </c>
      <c r="G2766" s="17">
        <v>8205070000000</v>
      </c>
      <c r="H2766" s="17">
        <v>8238930000000</v>
      </c>
      <c r="I2766" s="17">
        <v>8201060000000</v>
      </c>
      <c r="J2766" s="17">
        <v>8148340000000</v>
      </c>
      <c r="K2766" s="17">
        <v>8071070000000</v>
      </c>
      <c r="L2766" s="17">
        <v>8006370000000</v>
      </c>
      <c r="M2766" s="17">
        <v>7938130000000</v>
      </c>
      <c r="N2766" s="17">
        <v>7885340000000</v>
      </c>
      <c r="O2766" s="17">
        <v>7845520000000</v>
      </c>
      <c r="P2766" s="17">
        <v>7805620000000</v>
      </c>
      <c r="Q2766" s="17">
        <v>7768180000000</v>
      </c>
      <c r="R2766" s="17">
        <v>7728260000000</v>
      </c>
      <c r="S2766" s="17">
        <v>7685470000000</v>
      </c>
      <c r="T2766" s="17">
        <v>7641250000000</v>
      </c>
      <c r="U2766" s="17">
        <v>7593090000000</v>
      </c>
      <c r="V2766" s="17">
        <v>7548040000000</v>
      </c>
      <c r="W2766" s="17">
        <v>7505100000000</v>
      </c>
      <c r="X2766" s="17">
        <v>7464420000000</v>
      </c>
      <c r="Y2766" s="17">
        <v>7424950000000</v>
      </c>
      <c r="Z2766" s="17">
        <v>7384520000000</v>
      </c>
      <c r="AA2766" s="17">
        <v>7342580000000</v>
      </c>
      <c r="AB2766" s="17">
        <v>7300310000000</v>
      </c>
      <c r="AC2766" s="17">
        <v>7258910000000</v>
      </c>
      <c r="AD2766" s="17">
        <v>7220450000000</v>
      </c>
    </row>
    <row r="2767" spans="1:30" x14ac:dyDescent="0.25">
      <c r="A2767" t="s">
        <v>428</v>
      </c>
      <c r="B2767" t="s">
        <v>6622</v>
      </c>
      <c r="C2767" t="s">
        <v>610</v>
      </c>
      <c r="D2767" t="str">
        <f>A2767&amp;VLOOKUP("key_separator", Keys!$B:$C, 2, FALSE)&amp;B2767&amp;VLOOKUP("key_separator", Keys!$B:$C, 2, FALSE)&amp;C2767</f>
        <v>VT|LPG propane or butane|exports</v>
      </c>
      <c r="E2767" s="17">
        <v>0</v>
      </c>
      <c r="F2767" s="17">
        <v>0</v>
      </c>
      <c r="G2767" s="17">
        <v>0</v>
      </c>
      <c r="H2767" s="17">
        <v>0</v>
      </c>
      <c r="I2767" s="17">
        <v>0</v>
      </c>
      <c r="J2767" s="17">
        <v>0</v>
      </c>
      <c r="K2767" s="17">
        <v>0</v>
      </c>
      <c r="L2767" s="17">
        <v>0</v>
      </c>
      <c r="M2767" s="17">
        <v>0</v>
      </c>
      <c r="N2767" s="17">
        <v>0</v>
      </c>
      <c r="O2767" s="17">
        <v>0</v>
      </c>
      <c r="P2767" s="17">
        <v>0</v>
      </c>
      <c r="Q2767" s="17">
        <v>0</v>
      </c>
      <c r="R2767" s="17">
        <v>0</v>
      </c>
      <c r="S2767" s="17">
        <v>0</v>
      </c>
      <c r="T2767" s="17">
        <v>0</v>
      </c>
      <c r="U2767" s="17">
        <v>0</v>
      </c>
      <c r="V2767" s="17">
        <v>0</v>
      </c>
      <c r="W2767" s="17">
        <v>0</v>
      </c>
      <c r="X2767" s="17">
        <v>0</v>
      </c>
      <c r="Y2767" s="17">
        <v>0</v>
      </c>
      <c r="Z2767" s="17">
        <v>0</v>
      </c>
      <c r="AA2767" s="17">
        <v>0</v>
      </c>
      <c r="AB2767" s="17">
        <v>0</v>
      </c>
      <c r="AC2767" s="17">
        <v>0</v>
      </c>
      <c r="AD2767" s="17">
        <v>0</v>
      </c>
    </row>
    <row r="2768" spans="1:30" x14ac:dyDescent="0.25">
      <c r="A2768" t="s">
        <v>428</v>
      </c>
      <c r="B2768" t="s">
        <v>6623</v>
      </c>
      <c r="C2768" t="s">
        <v>605</v>
      </c>
      <c r="D2768" t="str">
        <f>A2768&amp;VLOOKUP("key_separator", Keys!$B:$C, 2, FALSE)&amp;B2768&amp;VLOOKUP("key_separator", Keys!$B:$C, 2, FALSE)&amp;C2768</f>
        <v>VT|municipal solid waste|production</v>
      </c>
      <c r="E2768" s="17">
        <v>0</v>
      </c>
      <c r="F2768" s="17">
        <v>0</v>
      </c>
      <c r="G2768" s="17">
        <v>0</v>
      </c>
      <c r="H2768" s="17">
        <v>0</v>
      </c>
      <c r="I2768" s="17">
        <v>0</v>
      </c>
      <c r="J2768" s="17">
        <v>0</v>
      </c>
      <c r="K2768" s="17">
        <v>0</v>
      </c>
      <c r="L2768" s="17">
        <v>0</v>
      </c>
      <c r="M2768" s="17">
        <v>0</v>
      </c>
      <c r="N2768" s="17">
        <v>0</v>
      </c>
      <c r="O2768" s="17">
        <v>0</v>
      </c>
      <c r="P2768" s="17">
        <v>0</v>
      </c>
      <c r="Q2768" s="17">
        <v>0</v>
      </c>
      <c r="R2768" s="17">
        <v>0</v>
      </c>
      <c r="S2768" s="17">
        <v>0</v>
      </c>
      <c r="T2768" s="17">
        <v>0</v>
      </c>
      <c r="U2768" s="17">
        <v>0</v>
      </c>
      <c r="V2768" s="17">
        <v>0</v>
      </c>
      <c r="W2768" s="17">
        <v>0</v>
      </c>
      <c r="X2768" s="17">
        <v>0</v>
      </c>
      <c r="Y2768" s="17">
        <v>0</v>
      </c>
      <c r="Z2768" s="17">
        <v>0</v>
      </c>
      <c r="AA2768" s="17">
        <v>0</v>
      </c>
      <c r="AB2768" s="17">
        <v>0</v>
      </c>
      <c r="AC2768" s="17">
        <v>0</v>
      </c>
      <c r="AD2768" s="17">
        <v>0</v>
      </c>
    </row>
    <row r="2769" spans="1:30" x14ac:dyDescent="0.25">
      <c r="A2769" t="s">
        <v>428</v>
      </c>
      <c r="B2769" t="s">
        <v>6623</v>
      </c>
      <c r="C2769" t="s">
        <v>608</v>
      </c>
      <c r="D2769" t="str">
        <f>A2769&amp;VLOOKUP("key_separator", Keys!$B:$C, 2, FALSE)&amp;B2769&amp;VLOOKUP("key_separator", Keys!$B:$C, 2, FALSE)&amp;C2769</f>
        <v>VT|municipal solid waste|imports</v>
      </c>
      <c r="E2769" s="17">
        <v>0</v>
      </c>
      <c r="F2769" s="17">
        <v>0</v>
      </c>
      <c r="G2769" s="17">
        <v>0</v>
      </c>
      <c r="H2769" s="17">
        <v>0</v>
      </c>
      <c r="I2769" s="17">
        <v>0</v>
      </c>
      <c r="J2769" s="17">
        <v>0</v>
      </c>
      <c r="K2769" s="17">
        <v>0</v>
      </c>
      <c r="L2769" s="17">
        <v>0</v>
      </c>
      <c r="M2769" s="17">
        <v>0</v>
      </c>
      <c r="N2769" s="17">
        <v>0</v>
      </c>
      <c r="O2769" s="17">
        <v>0</v>
      </c>
      <c r="P2769" s="17">
        <v>0</v>
      </c>
      <c r="Q2769" s="17">
        <v>0</v>
      </c>
      <c r="R2769" s="17">
        <v>0</v>
      </c>
      <c r="S2769" s="17">
        <v>0</v>
      </c>
      <c r="T2769" s="17">
        <v>0</v>
      </c>
      <c r="U2769" s="17">
        <v>0</v>
      </c>
      <c r="V2769" s="17">
        <v>0</v>
      </c>
      <c r="W2769" s="17">
        <v>0</v>
      </c>
      <c r="X2769" s="17">
        <v>0</v>
      </c>
      <c r="Y2769" s="17">
        <v>0</v>
      </c>
      <c r="Z2769" s="17">
        <v>0</v>
      </c>
      <c r="AA2769" s="17">
        <v>0</v>
      </c>
      <c r="AB2769" s="17">
        <v>0</v>
      </c>
      <c r="AC2769" s="17">
        <v>0</v>
      </c>
      <c r="AD2769" s="17">
        <v>0</v>
      </c>
    </row>
    <row r="2770" spans="1:30" x14ac:dyDescent="0.25">
      <c r="A2770" t="s">
        <v>428</v>
      </c>
      <c r="B2770" t="s">
        <v>6623</v>
      </c>
      <c r="C2770" t="s">
        <v>610</v>
      </c>
      <c r="D2770" t="str">
        <f>A2770&amp;VLOOKUP("key_separator", Keys!$B:$C, 2, FALSE)&amp;B2770&amp;VLOOKUP("key_separator", Keys!$B:$C, 2, FALSE)&amp;C2770</f>
        <v>VT|municipal solid waste|exports</v>
      </c>
      <c r="E2770" s="17">
        <v>0</v>
      </c>
      <c r="F2770" s="17">
        <v>0</v>
      </c>
      <c r="G2770" s="17">
        <v>0</v>
      </c>
      <c r="H2770" s="17">
        <v>0</v>
      </c>
      <c r="I2770" s="17">
        <v>0</v>
      </c>
      <c r="J2770" s="17">
        <v>0</v>
      </c>
      <c r="K2770" s="17">
        <v>0</v>
      </c>
      <c r="L2770" s="17">
        <v>0</v>
      </c>
      <c r="M2770" s="17">
        <v>0</v>
      </c>
      <c r="N2770" s="17">
        <v>0</v>
      </c>
      <c r="O2770" s="17">
        <v>0</v>
      </c>
      <c r="P2770" s="17">
        <v>0</v>
      </c>
      <c r="Q2770" s="17">
        <v>0</v>
      </c>
      <c r="R2770" s="17">
        <v>0</v>
      </c>
      <c r="S2770" s="17">
        <v>0</v>
      </c>
      <c r="T2770" s="17">
        <v>0</v>
      </c>
      <c r="U2770" s="17">
        <v>0</v>
      </c>
      <c r="V2770" s="17">
        <v>0</v>
      </c>
      <c r="W2770" s="17">
        <v>0</v>
      </c>
      <c r="X2770" s="17">
        <v>0</v>
      </c>
      <c r="Y2770" s="17">
        <v>0</v>
      </c>
      <c r="Z2770" s="17">
        <v>0</v>
      </c>
      <c r="AA2770" s="17">
        <v>0</v>
      </c>
      <c r="AB2770" s="17">
        <v>0</v>
      </c>
      <c r="AC2770" s="17">
        <v>0</v>
      </c>
      <c r="AD2770" s="17">
        <v>0</v>
      </c>
    </row>
    <row r="2771" spans="1:30" x14ac:dyDescent="0.25">
      <c r="A2771" t="s">
        <v>428</v>
      </c>
      <c r="B2771" t="s">
        <v>629</v>
      </c>
      <c r="C2771" t="s">
        <v>605</v>
      </c>
      <c r="D2771" t="str">
        <f>A2771&amp;VLOOKUP("key_separator", Keys!$B:$C, 2, FALSE)&amp;B2771&amp;VLOOKUP("key_separator", Keys!$B:$C, 2, FALSE)&amp;C2771</f>
        <v>VT|hydrogen|production</v>
      </c>
      <c r="E2771" s="17">
        <v>0</v>
      </c>
      <c r="F2771" s="17">
        <v>0</v>
      </c>
      <c r="G2771" s="17">
        <v>0</v>
      </c>
      <c r="H2771" s="17">
        <v>0</v>
      </c>
      <c r="I2771" s="17">
        <v>0</v>
      </c>
      <c r="J2771" s="17">
        <v>0</v>
      </c>
      <c r="K2771" s="17">
        <v>0</v>
      </c>
      <c r="L2771" s="17">
        <v>0</v>
      </c>
      <c r="M2771" s="17">
        <v>0</v>
      </c>
      <c r="N2771" s="17">
        <v>0</v>
      </c>
      <c r="O2771" s="17">
        <v>0</v>
      </c>
      <c r="P2771" s="17">
        <v>0</v>
      </c>
      <c r="Q2771" s="17">
        <v>0</v>
      </c>
      <c r="R2771" s="17">
        <v>0</v>
      </c>
      <c r="S2771" s="17">
        <v>0</v>
      </c>
      <c r="T2771" s="17">
        <v>0</v>
      </c>
      <c r="U2771" s="17">
        <v>0</v>
      </c>
      <c r="V2771" s="17">
        <v>0</v>
      </c>
      <c r="W2771" s="17">
        <v>0</v>
      </c>
      <c r="X2771" s="17">
        <v>0</v>
      </c>
      <c r="Y2771" s="17">
        <v>0</v>
      </c>
      <c r="Z2771" s="17">
        <v>0</v>
      </c>
      <c r="AA2771" s="17">
        <v>0</v>
      </c>
      <c r="AB2771" s="17">
        <v>0</v>
      </c>
      <c r="AC2771" s="17">
        <v>0</v>
      </c>
      <c r="AD2771" s="17">
        <v>0</v>
      </c>
    </row>
    <row r="2772" spans="1:30" x14ac:dyDescent="0.25">
      <c r="A2772" t="s">
        <v>428</v>
      </c>
      <c r="B2772" t="s">
        <v>629</v>
      </c>
      <c r="C2772" t="s">
        <v>608</v>
      </c>
      <c r="D2772" t="str">
        <f>A2772&amp;VLOOKUP("key_separator", Keys!$B:$C, 2, FALSE)&amp;B2772&amp;VLOOKUP("key_separator", Keys!$B:$C, 2, FALSE)&amp;C2772</f>
        <v>VT|hydrogen|imports</v>
      </c>
      <c r="E2772" s="17">
        <v>0</v>
      </c>
      <c r="F2772" s="17">
        <v>0</v>
      </c>
      <c r="G2772" s="17">
        <v>0</v>
      </c>
      <c r="H2772" s="17">
        <v>0</v>
      </c>
      <c r="I2772" s="17">
        <v>0</v>
      </c>
      <c r="J2772" s="17">
        <v>332940000</v>
      </c>
      <c r="K2772" s="17">
        <v>665215000</v>
      </c>
      <c r="L2772" s="17">
        <v>1329800000</v>
      </c>
      <c r="M2772" s="17">
        <v>1992590000</v>
      </c>
      <c r="N2772" s="17">
        <v>2989770000</v>
      </c>
      <c r="O2772" s="17">
        <v>4319460000</v>
      </c>
      <c r="P2772" s="17">
        <v>5651720000</v>
      </c>
      <c r="Q2772" s="17">
        <v>6993850000</v>
      </c>
      <c r="R2772" s="17">
        <v>8348680000</v>
      </c>
      <c r="S2772" s="17">
        <v>9709290000</v>
      </c>
      <c r="T2772" s="17">
        <v>11070100000</v>
      </c>
      <c r="U2772" s="17">
        <v>12735000000</v>
      </c>
      <c r="V2772" s="17">
        <v>14378200000</v>
      </c>
      <c r="W2772" s="17">
        <v>15964300000</v>
      </c>
      <c r="X2772" s="17">
        <v>17829600000</v>
      </c>
      <c r="Y2772" s="17">
        <v>19342700000</v>
      </c>
      <c r="Z2772" s="17">
        <v>20842600000</v>
      </c>
      <c r="AA2772" s="17">
        <v>22301600000</v>
      </c>
      <c r="AB2772" s="17">
        <v>23707000000</v>
      </c>
      <c r="AC2772" s="17">
        <v>24772200000</v>
      </c>
      <c r="AD2772" s="17">
        <v>25766400000</v>
      </c>
    </row>
    <row r="2773" spans="1:30" x14ac:dyDescent="0.25">
      <c r="A2773" t="s">
        <v>428</v>
      </c>
      <c r="B2773" t="s">
        <v>629</v>
      </c>
      <c r="C2773" t="s">
        <v>610</v>
      </c>
      <c r="D2773" t="str">
        <f>A2773&amp;VLOOKUP("key_separator", Keys!$B:$C, 2, FALSE)&amp;B2773&amp;VLOOKUP("key_separator", Keys!$B:$C, 2, FALSE)&amp;C2773</f>
        <v>VT|hydrogen|exports</v>
      </c>
      <c r="E2773" s="17">
        <v>0</v>
      </c>
      <c r="F2773" s="17">
        <v>0</v>
      </c>
      <c r="G2773" s="17">
        <v>0</v>
      </c>
      <c r="H2773" s="17">
        <v>0</v>
      </c>
      <c r="I2773" s="17">
        <v>0</v>
      </c>
      <c r="J2773" s="17">
        <v>0</v>
      </c>
      <c r="K2773" s="17">
        <v>0</v>
      </c>
      <c r="L2773" s="17">
        <v>0</v>
      </c>
      <c r="M2773" s="17">
        <v>0</v>
      </c>
      <c r="N2773" s="17">
        <v>0</v>
      </c>
      <c r="O2773" s="17">
        <v>0</v>
      </c>
      <c r="P2773" s="17">
        <v>0</v>
      </c>
      <c r="Q2773" s="17">
        <v>0</v>
      </c>
      <c r="R2773" s="17">
        <v>0</v>
      </c>
      <c r="S2773" s="17">
        <v>0</v>
      </c>
      <c r="T2773" s="17">
        <v>0</v>
      </c>
      <c r="U2773" s="17">
        <v>0</v>
      </c>
      <c r="V2773" s="17">
        <v>0</v>
      </c>
      <c r="W2773" s="17">
        <v>0</v>
      </c>
      <c r="X2773" s="17">
        <v>0</v>
      </c>
      <c r="Y2773" s="17">
        <v>0</v>
      </c>
      <c r="Z2773" s="17">
        <v>0</v>
      </c>
      <c r="AA2773" s="17">
        <v>0</v>
      </c>
      <c r="AB2773" s="17">
        <v>0</v>
      </c>
      <c r="AC2773" s="17">
        <v>0</v>
      </c>
      <c r="AD2773" s="17">
        <v>0</v>
      </c>
    </row>
    <row r="2774" spans="1:30" x14ac:dyDescent="0.25">
      <c r="A2774" t="s">
        <v>434</v>
      </c>
      <c r="B2774" t="s">
        <v>6629</v>
      </c>
      <c r="C2774" t="s">
        <v>605</v>
      </c>
      <c r="D2774" t="str">
        <f>A2774&amp;VLOOKUP("key_separator", Keys!$B:$C, 2, FALSE)&amp;B2774&amp;VLOOKUP("key_separator", Keys!$B:$C, 2, FALSE)&amp;C2774</f>
        <v>WA|electricity|production</v>
      </c>
      <c r="E2774" s="17">
        <v>0</v>
      </c>
      <c r="F2774" s="17">
        <v>0</v>
      </c>
      <c r="G2774" s="17">
        <v>0</v>
      </c>
      <c r="H2774" s="17">
        <v>0</v>
      </c>
      <c r="I2774" s="17">
        <v>0</v>
      </c>
      <c r="J2774" s="17">
        <v>0</v>
      </c>
      <c r="K2774" s="17">
        <v>0</v>
      </c>
      <c r="L2774" s="17">
        <v>0</v>
      </c>
      <c r="M2774" s="17">
        <v>0</v>
      </c>
      <c r="N2774" s="17">
        <v>0</v>
      </c>
      <c r="O2774" s="17">
        <v>0</v>
      </c>
      <c r="P2774" s="17">
        <v>0</v>
      </c>
      <c r="Q2774" s="17">
        <v>0</v>
      </c>
      <c r="R2774" s="17">
        <v>0</v>
      </c>
      <c r="S2774" s="17">
        <v>0</v>
      </c>
      <c r="T2774" s="17">
        <v>0</v>
      </c>
      <c r="U2774" s="17">
        <v>0</v>
      </c>
      <c r="V2774" s="17">
        <v>0</v>
      </c>
      <c r="W2774" s="17">
        <v>0</v>
      </c>
      <c r="X2774" s="17">
        <v>0</v>
      </c>
      <c r="Y2774" s="17">
        <v>0</v>
      </c>
      <c r="Z2774" s="17">
        <v>0</v>
      </c>
      <c r="AA2774" s="17">
        <v>0</v>
      </c>
      <c r="AB2774" s="17">
        <v>0</v>
      </c>
      <c r="AC2774" s="17">
        <v>0</v>
      </c>
      <c r="AD2774" s="17">
        <v>0</v>
      </c>
    </row>
    <row r="2775" spans="1:30" x14ac:dyDescent="0.25">
      <c r="A2775" t="s">
        <v>434</v>
      </c>
      <c r="B2775" t="s">
        <v>6629</v>
      </c>
      <c r="C2775" t="s">
        <v>608</v>
      </c>
      <c r="D2775" t="str">
        <f>A2775&amp;VLOOKUP("key_separator", Keys!$B:$C, 2, FALSE)&amp;B2775&amp;VLOOKUP("key_separator", Keys!$B:$C, 2, FALSE)&amp;C2775</f>
        <v>WA|electricity|imports</v>
      </c>
      <c r="E2775" s="17">
        <v>0</v>
      </c>
      <c r="F2775" s="17">
        <v>0</v>
      </c>
      <c r="G2775" s="17">
        <v>0</v>
      </c>
      <c r="H2775" s="17">
        <v>0</v>
      </c>
      <c r="I2775" s="17">
        <v>0</v>
      </c>
      <c r="J2775" s="17">
        <v>0</v>
      </c>
      <c r="K2775" s="17">
        <v>0</v>
      </c>
      <c r="L2775" s="17">
        <v>0</v>
      </c>
      <c r="M2775" s="17">
        <v>0</v>
      </c>
      <c r="N2775" s="17">
        <v>0</v>
      </c>
      <c r="O2775" s="17">
        <v>0</v>
      </c>
      <c r="P2775" s="17">
        <v>0</v>
      </c>
      <c r="Q2775" s="17">
        <v>0</v>
      </c>
      <c r="R2775" s="17">
        <v>0</v>
      </c>
      <c r="S2775" s="17">
        <v>0</v>
      </c>
      <c r="T2775" s="17">
        <v>0</v>
      </c>
      <c r="U2775" s="17">
        <v>0</v>
      </c>
      <c r="V2775" s="17">
        <v>0</v>
      </c>
      <c r="W2775" s="17">
        <v>0</v>
      </c>
      <c r="X2775" s="17">
        <v>0</v>
      </c>
      <c r="Y2775" s="17">
        <v>0</v>
      </c>
      <c r="Z2775" s="17">
        <v>0</v>
      </c>
      <c r="AA2775" s="17">
        <v>0</v>
      </c>
      <c r="AB2775" s="17">
        <v>0</v>
      </c>
      <c r="AC2775" s="17">
        <v>0</v>
      </c>
      <c r="AD2775" s="17">
        <v>0</v>
      </c>
    </row>
    <row r="2776" spans="1:30" x14ac:dyDescent="0.25">
      <c r="A2776" t="s">
        <v>434</v>
      </c>
      <c r="B2776" t="s">
        <v>6629</v>
      </c>
      <c r="C2776" t="s">
        <v>610</v>
      </c>
      <c r="D2776" t="str">
        <f>A2776&amp;VLOOKUP("key_separator", Keys!$B:$C, 2, FALSE)&amp;B2776&amp;VLOOKUP("key_separator", Keys!$B:$C, 2, FALSE)&amp;C2776</f>
        <v>WA|electricity|exports</v>
      </c>
      <c r="E2776" s="17">
        <v>0</v>
      </c>
      <c r="F2776" s="17">
        <v>0</v>
      </c>
      <c r="G2776" s="17">
        <v>0</v>
      </c>
      <c r="H2776" s="17">
        <v>0</v>
      </c>
      <c r="I2776" s="17">
        <v>0</v>
      </c>
      <c r="J2776" s="17">
        <v>0</v>
      </c>
      <c r="K2776" s="17">
        <v>0</v>
      </c>
      <c r="L2776" s="17">
        <v>0</v>
      </c>
      <c r="M2776" s="17">
        <v>0</v>
      </c>
      <c r="N2776" s="17">
        <v>0</v>
      </c>
      <c r="O2776" s="17">
        <v>0</v>
      </c>
      <c r="P2776" s="17">
        <v>0</v>
      </c>
      <c r="Q2776" s="17">
        <v>0</v>
      </c>
      <c r="R2776" s="17">
        <v>0</v>
      </c>
      <c r="S2776" s="17">
        <v>0</v>
      </c>
      <c r="T2776" s="17">
        <v>0</v>
      </c>
      <c r="U2776" s="17">
        <v>0</v>
      </c>
      <c r="V2776" s="17">
        <v>0</v>
      </c>
      <c r="W2776" s="17">
        <v>0</v>
      </c>
      <c r="X2776" s="17">
        <v>0</v>
      </c>
      <c r="Y2776" s="17">
        <v>0</v>
      </c>
      <c r="Z2776" s="17">
        <v>0</v>
      </c>
      <c r="AA2776" s="17">
        <v>0</v>
      </c>
      <c r="AB2776" s="17">
        <v>0</v>
      </c>
      <c r="AC2776" s="17">
        <v>0</v>
      </c>
      <c r="AD2776" s="17">
        <v>0</v>
      </c>
    </row>
    <row r="2777" spans="1:30" x14ac:dyDescent="0.25">
      <c r="A2777" t="s">
        <v>434</v>
      </c>
      <c r="B2777" t="s">
        <v>6610</v>
      </c>
      <c r="C2777" t="s">
        <v>605</v>
      </c>
      <c r="D2777" t="str">
        <f>A2777&amp;VLOOKUP("key_separator", Keys!$B:$C, 2, FALSE)&amp;B2777&amp;VLOOKUP("key_separator", Keys!$B:$C, 2, FALSE)&amp;C2777</f>
        <v>WA|hard coal|production</v>
      </c>
      <c r="E2777" s="17">
        <v>0</v>
      </c>
      <c r="F2777" s="17">
        <v>0</v>
      </c>
      <c r="G2777" s="17">
        <v>0</v>
      </c>
      <c r="H2777" s="17">
        <v>0</v>
      </c>
      <c r="I2777" s="17">
        <v>0</v>
      </c>
      <c r="J2777" s="17">
        <v>0</v>
      </c>
      <c r="K2777" s="17">
        <v>0</v>
      </c>
      <c r="L2777" s="17">
        <v>0</v>
      </c>
      <c r="M2777" s="17">
        <v>0</v>
      </c>
      <c r="N2777" s="17">
        <v>0</v>
      </c>
      <c r="O2777" s="17">
        <v>0</v>
      </c>
      <c r="P2777" s="17">
        <v>0</v>
      </c>
      <c r="Q2777" s="17">
        <v>0</v>
      </c>
      <c r="R2777" s="17">
        <v>0</v>
      </c>
      <c r="S2777" s="17">
        <v>0</v>
      </c>
      <c r="T2777" s="17">
        <v>0</v>
      </c>
      <c r="U2777" s="17">
        <v>0</v>
      </c>
      <c r="V2777" s="17">
        <v>0</v>
      </c>
      <c r="W2777" s="17">
        <v>0</v>
      </c>
      <c r="X2777" s="17">
        <v>0</v>
      </c>
      <c r="Y2777" s="17">
        <v>0</v>
      </c>
      <c r="Z2777" s="17">
        <v>0</v>
      </c>
      <c r="AA2777" s="17">
        <v>0</v>
      </c>
      <c r="AB2777" s="17">
        <v>0</v>
      </c>
      <c r="AC2777" s="17">
        <v>0</v>
      </c>
      <c r="AD2777" s="17">
        <v>0</v>
      </c>
    </row>
    <row r="2778" spans="1:30" x14ac:dyDescent="0.25">
      <c r="A2778" t="s">
        <v>434</v>
      </c>
      <c r="B2778" t="s">
        <v>6610</v>
      </c>
      <c r="C2778" t="s">
        <v>608</v>
      </c>
      <c r="D2778" t="str">
        <f>A2778&amp;VLOOKUP("key_separator", Keys!$B:$C, 2, FALSE)&amp;B2778&amp;VLOOKUP("key_separator", Keys!$B:$C, 2, FALSE)&amp;C2778</f>
        <v>WA|hard coal|imports</v>
      </c>
      <c r="E2778" s="17">
        <v>1289000000000</v>
      </c>
      <c r="F2778" s="17">
        <v>1289000000000</v>
      </c>
      <c r="G2778" s="17">
        <v>1289000000000</v>
      </c>
      <c r="H2778" s="17">
        <v>1289000000000</v>
      </c>
      <c r="I2778" s="17">
        <v>1289000000000</v>
      </c>
      <c r="J2778" s="17">
        <v>1289000000000</v>
      </c>
      <c r="K2778" s="17">
        <v>1289000000000</v>
      </c>
      <c r="L2778" s="17">
        <v>1289000000000</v>
      </c>
      <c r="M2778" s="17">
        <v>1289000000000</v>
      </c>
      <c r="N2778" s="17">
        <v>1289000000000</v>
      </c>
      <c r="O2778" s="17">
        <v>1289000000000</v>
      </c>
      <c r="P2778" s="17">
        <v>1289000000000</v>
      </c>
      <c r="Q2778" s="17">
        <v>1289000000000</v>
      </c>
      <c r="R2778" s="17">
        <v>1289000000000</v>
      </c>
      <c r="S2778" s="17">
        <v>1289000000000</v>
      </c>
      <c r="T2778" s="17">
        <v>1289000000000</v>
      </c>
      <c r="U2778" s="17">
        <v>1289000000000</v>
      </c>
      <c r="V2778" s="17">
        <v>1289000000000</v>
      </c>
      <c r="W2778" s="17">
        <v>1289000000000</v>
      </c>
      <c r="X2778" s="17">
        <v>1289000000000</v>
      </c>
      <c r="Y2778" s="17">
        <v>1289000000000</v>
      </c>
      <c r="Z2778" s="17">
        <v>1289000000000</v>
      </c>
      <c r="AA2778" s="17">
        <v>1289000000000</v>
      </c>
      <c r="AB2778" s="17">
        <v>1289000000000</v>
      </c>
      <c r="AC2778" s="17">
        <v>1289000000000</v>
      </c>
      <c r="AD2778" s="17">
        <v>1289000000000</v>
      </c>
    </row>
    <row r="2779" spans="1:30" x14ac:dyDescent="0.25">
      <c r="A2779" t="s">
        <v>434</v>
      </c>
      <c r="B2779" t="s">
        <v>6610</v>
      </c>
      <c r="C2779" t="s">
        <v>610</v>
      </c>
      <c r="D2779" t="str">
        <f>A2779&amp;VLOOKUP("key_separator", Keys!$B:$C, 2, FALSE)&amp;B2779&amp;VLOOKUP("key_separator", Keys!$B:$C, 2, FALSE)&amp;C2779</f>
        <v>WA|hard coal|exports</v>
      </c>
      <c r="E2779" s="17">
        <v>0</v>
      </c>
      <c r="F2779" s="17">
        <v>0</v>
      </c>
      <c r="G2779" s="17">
        <v>0</v>
      </c>
      <c r="H2779" s="17">
        <v>0</v>
      </c>
      <c r="I2779" s="17">
        <v>0</v>
      </c>
      <c r="J2779" s="17">
        <v>0</v>
      </c>
      <c r="K2779" s="17">
        <v>0</v>
      </c>
      <c r="L2779" s="17">
        <v>0</v>
      </c>
      <c r="M2779" s="17">
        <v>0</v>
      </c>
      <c r="N2779" s="17">
        <v>0</v>
      </c>
      <c r="O2779" s="17">
        <v>0</v>
      </c>
      <c r="P2779" s="17">
        <v>0</v>
      </c>
      <c r="Q2779" s="17">
        <v>0</v>
      </c>
      <c r="R2779" s="17">
        <v>0</v>
      </c>
      <c r="S2779" s="17">
        <v>0</v>
      </c>
      <c r="T2779" s="17">
        <v>0</v>
      </c>
      <c r="U2779" s="17">
        <v>0</v>
      </c>
      <c r="V2779" s="17">
        <v>0</v>
      </c>
      <c r="W2779" s="17">
        <v>0</v>
      </c>
      <c r="X2779" s="17">
        <v>0</v>
      </c>
      <c r="Y2779" s="17">
        <v>0</v>
      </c>
      <c r="Z2779" s="17">
        <v>0</v>
      </c>
      <c r="AA2779" s="17">
        <v>0</v>
      </c>
      <c r="AB2779" s="17">
        <v>0</v>
      </c>
      <c r="AC2779" s="17">
        <v>0</v>
      </c>
      <c r="AD2779" s="17">
        <v>0</v>
      </c>
    </row>
    <row r="2780" spans="1:30" x14ac:dyDescent="0.25">
      <c r="A2780" t="s">
        <v>434</v>
      </c>
      <c r="B2780" t="s">
        <v>6611</v>
      </c>
      <c r="C2780" t="s">
        <v>605</v>
      </c>
      <c r="D2780" t="str">
        <f>A2780&amp;VLOOKUP("key_separator", Keys!$B:$C, 2, FALSE)&amp;B2780&amp;VLOOKUP("key_separator", Keys!$B:$C, 2, FALSE)&amp;C2780</f>
        <v>WA|natural gas|production</v>
      </c>
      <c r="E2780" s="17">
        <v>0</v>
      </c>
      <c r="F2780" s="17">
        <v>0</v>
      </c>
      <c r="G2780" s="17">
        <v>0</v>
      </c>
      <c r="H2780" s="17">
        <v>0</v>
      </c>
      <c r="I2780" s="17">
        <v>0</v>
      </c>
      <c r="J2780" s="17">
        <v>0</v>
      </c>
      <c r="K2780" s="17">
        <v>0</v>
      </c>
      <c r="L2780" s="17">
        <v>0</v>
      </c>
      <c r="M2780" s="17">
        <v>0</v>
      </c>
      <c r="N2780" s="17">
        <v>0</v>
      </c>
      <c r="O2780" s="17">
        <v>0</v>
      </c>
      <c r="P2780" s="17">
        <v>0</v>
      </c>
      <c r="Q2780" s="17">
        <v>0</v>
      </c>
      <c r="R2780" s="17">
        <v>0</v>
      </c>
      <c r="S2780" s="17">
        <v>0</v>
      </c>
      <c r="T2780" s="17">
        <v>0</v>
      </c>
      <c r="U2780" s="17">
        <v>0</v>
      </c>
      <c r="V2780" s="17">
        <v>0</v>
      </c>
      <c r="W2780" s="17">
        <v>0</v>
      </c>
      <c r="X2780" s="17">
        <v>0</v>
      </c>
      <c r="Y2780" s="17">
        <v>0</v>
      </c>
      <c r="Z2780" s="17">
        <v>0</v>
      </c>
      <c r="AA2780" s="17">
        <v>0</v>
      </c>
      <c r="AB2780" s="17">
        <v>0</v>
      </c>
      <c r="AC2780" s="17">
        <v>0</v>
      </c>
      <c r="AD2780" s="17">
        <v>0</v>
      </c>
    </row>
    <row r="2781" spans="1:30" x14ac:dyDescent="0.25">
      <c r="A2781" t="s">
        <v>434</v>
      </c>
      <c r="B2781" t="s">
        <v>6611</v>
      </c>
      <c r="C2781" t="s">
        <v>608</v>
      </c>
      <c r="D2781" t="str">
        <f>A2781&amp;VLOOKUP("key_separator", Keys!$B:$C, 2, FALSE)&amp;B2781&amp;VLOOKUP("key_separator", Keys!$B:$C, 2, FALSE)&amp;C2781</f>
        <v>WA|natural gas|imports</v>
      </c>
      <c r="E2781" s="17">
        <v>1353250000000000</v>
      </c>
      <c r="F2781" s="17">
        <v>1253630000000000</v>
      </c>
      <c r="G2781" s="17">
        <v>1168560000000000</v>
      </c>
      <c r="H2781" s="17">
        <v>1123620000000000</v>
      </c>
      <c r="I2781" s="17">
        <v>1066940000000000</v>
      </c>
      <c r="J2781" s="17">
        <v>989538000000000</v>
      </c>
      <c r="K2781" s="17">
        <v>942071000000000</v>
      </c>
      <c r="L2781" s="17">
        <v>900186000000000</v>
      </c>
      <c r="M2781" s="17">
        <v>868608000000000</v>
      </c>
      <c r="N2781" s="17">
        <v>857758000000000</v>
      </c>
      <c r="O2781" s="17">
        <v>839362000000000</v>
      </c>
      <c r="P2781" s="17">
        <v>822858000000000</v>
      </c>
      <c r="Q2781" s="17">
        <v>808213000000000</v>
      </c>
      <c r="R2781" s="17">
        <v>797310000000000</v>
      </c>
      <c r="S2781" s="17">
        <v>786822000000000</v>
      </c>
      <c r="T2781" s="17">
        <v>778385000000000</v>
      </c>
      <c r="U2781" s="17">
        <v>766290000000000</v>
      </c>
      <c r="V2781" s="17">
        <v>753777000000000</v>
      </c>
      <c r="W2781" s="17">
        <v>739019000000000</v>
      </c>
      <c r="X2781" s="17">
        <v>734466000000000</v>
      </c>
      <c r="Y2781" s="17">
        <v>720032000000000</v>
      </c>
      <c r="Z2781" s="17">
        <v>714299000000000</v>
      </c>
      <c r="AA2781" s="17">
        <v>720716000000000</v>
      </c>
      <c r="AB2781" s="17">
        <v>717203000000000</v>
      </c>
      <c r="AC2781" s="17">
        <v>714032000000000</v>
      </c>
      <c r="AD2781" s="17">
        <v>712420000000000</v>
      </c>
    </row>
    <row r="2782" spans="1:30" x14ac:dyDescent="0.25">
      <c r="A2782" t="s">
        <v>434</v>
      </c>
      <c r="B2782" t="s">
        <v>6611</v>
      </c>
      <c r="C2782" t="s">
        <v>610</v>
      </c>
      <c r="D2782" t="str">
        <f>A2782&amp;VLOOKUP("key_separator", Keys!$B:$C, 2, FALSE)&amp;B2782&amp;VLOOKUP("key_separator", Keys!$B:$C, 2, FALSE)&amp;C2782</f>
        <v>WA|natural gas|exports</v>
      </c>
      <c r="E2782" s="17">
        <v>974742000000000</v>
      </c>
      <c r="F2782" s="17">
        <v>906006000000000</v>
      </c>
      <c r="G2782" s="17">
        <v>810097000000000</v>
      </c>
      <c r="H2782" s="17">
        <v>763721000000000</v>
      </c>
      <c r="I2782" s="17">
        <v>708517000000000</v>
      </c>
      <c r="J2782" s="17">
        <v>641931000000000</v>
      </c>
      <c r="K2782" s="17">
        <v>605373000000000</v>
      </c>
      <c r="L2782" s="17">
        <v>569469000000000</v>
      </c>
      <c r="M2782" s="17">
        <v>536338000000000</v>
      </c>
      <c r="N2782" s="17">
        <v>526764000000000</v>
      </c>
      <c r="O2782" s="17">
        <v>510702000000000</v>
      </c>
      <c r="P2782" s="17">
        <v>495742000000000</v>
      </c>
      <c r="Q2782" s="17">
        <v>481965000000000</v>
      </c>
      <c r="R2782" s="17">
        <v>470010000000000</v>
      </c>
      <c r="S2782" s="17">
        <v>457716000000000</v>
      </c>
      <c r="T2782" s="17">
        <v>448522000000000</v>
      </c>
      <c r="U2782" s="17">
        <v>436934000000000</v>
      </c>
      <c r="V2782" s="17">
        <v>424409000000000</v>
      </c>
      <c r="W2782" s="17">
        <v>413474000000000</v>
      </c>
      <c r="X2782" s="17">
        <v>404919000000000</v>
      </c>
      <c r="Y2782" s="17">
        <v>403056000000000</v>
      </c>
      <c r="Z2782" s="17">
        <v>400717000000000</v>
      </c>
      <c r="AA2782" s="17">
        <v>394842000000000</v>
      </c>
      <c r="AB2782" s="17">
        <v>388858000000000</v>
      </c>
      <c r="AC2782" s="17">
        <v>383037000000000</v>
      </c>
      <c r="AD2782" s="17">
        <v>378168000000000</v>
      </c>
    </row>
    <row r="2783" spans="1:30" x14ac:dyDescent="0.25">
      <c r="A2783" t="s">
        <v>434</v>
      </c>
      <c r="B2783" t="s">
        <v>626</v>
      </c>
      <c r="C2783" t="s">
        <v>605</v>
      </c>
      <c r="D2783" t="str">
        <f>A2783&amp;VLOOKUP("key_separator", Keys!$B:$C, 2, FALSE)&amp;B2783&amp;VLOOKUP("key_separator", Keys!$B:$C, 2, FALSE)&amp;C2783</f>
        <v>WA|nuclear|production</v>
      </c>
      <c r="E2783" s="17">
        <v>0</v>
      </c>
      <c r="F2783" s="17">
        <v>0</v>
      </c>
      <c r="G2783" s="17">
        <v>0</v>
      </c>
      <c r="H2783" s="17">
        <v>0</v>
      </c>
      <c r="I2783" s="17">
        <v>0</v>
      </c>
      <c r="J2783" s="17">
        <v>0</v>
      </c>
      <c r="K2783" s="17">
        <v>0</v>
      </c>
      <c r="L2783" s="17">
        <v>0</v>
      </c>
      <c r="M2783" s="17">
        <v>0</v>
      </c>
      <c r="N2783" s="17">
        <v>0</v>
      </c>
      <c r="O2783" s="17">
        <v>0</v>
      </c>
      <c r="P2783" s="17">
        <v>0</v>
      </c>
      <c r="Q2783" s="17">
        <v>0</v>
      </c>
      <c r="R2783" s="17">
        <v>0</v>
      </c>
      <c r="S2783" s="17">
        <v>0</v>
      </c>
      <c r="T2783" s="17">
        <v>0</v>
      </c>
      <c r="U2783" s="17">
        <v>0</v>
      </c>
      <c r="V2783" s="17">
        <v>0</v>
      </c>
      <c r="W2783" s="17">
        <v>0</v>
      </c>
      <c r="X2783" s="17">
        <v>0</v>
      </c>
      <c r="Y2783" s="17">
        <v>0</v>
      </c>
      <c r="Z2783" s="17">
        <v>0</v>
      </c>
      <c r="AA2783" s="17">
        <v>0</v>
      </c>
      <c r="AB2783" s="17">
        <v>0</v>
      </c>
      <c r="AC2783" s="17">
        <v>0</v>
      </c>
      <c r="AD2783" s="17">
        <v>0</v>
      </c>
    </row>
    <row r="2784" spans="1:30" x14ac:dyDescent="0.25">
      <c r="A2784" t="s">
        <v>434</v>
      </c>
      <c r="B2784" t="s">
        <v>626</v>
      </c>
      <c r="C2784" t="s">
        <v>608</v>
      </c>
      <c r="D2784" t="str">
        <f>A2784&amp;VLOOKUP("key_separator", Keys!$B:$C, 2, FALSE)&amp;B2784&amp;VLOOKUP("key_separator", Keys!$B:$C, 2, FALSE)&amp;C2784</f>
        <v>WA|nuclear|imports</v>
      </c>
      <c r="E2784" s="17">
        <v>80910300000000</v>
      </c>
      <c r="F2784" s="17">
        <v>92497500000000</v>
      </c>
      <c r="G2784" s="17">
        <v>92497500000000</v>
      </c>
      <c r="H2784" s="17">
        <v>92497500000000</v>
      </c>
      <c r="I2784" s="17">
        <v>92497500000000</v>
      </c>
      <c r="J2784" s="17">
        <v>92497500000000</v>
      </c>
      <c r="K2784" s="17">
        <v>92497500000000</v>
      </c>
      <c r="L2784" s="17">
        <v>92497500000000</v>
      </c>
      <c r="M2784" s="17">
        <v>92497500000000</v>
      </c>
      <c r="N2784" s="17">
        <v>92497500000000</v>
      </c>
      <c r="O2784" s="17">
        <v>92497500000000</v>
      </c>
      <c r="P2784" s="17">
        <v>92497500000000</v>
      </c>
      <c r="Q2784" s="17">
        <v>92497500000000</v>
      </c>
      <c r="R2784" s="17">
        <v>92497500000000</v>
      </c>
      <c r="S2784" s="17">
        <v>92497500000000</v>
      </c>
      <c r="T2784" s="17">
        <v>92497500000000</v>
      </c>
      <c r="U2784" s="17">
        <v>92497500000000</v>
      </c>
      <c r="V2784" s="17">
        <v>92497500000000</v>
      </c>
      <c r="W2784" s="17">
        <v>92497500000000</v>
      </c>
      <c r="X2784" s="17">
        <v>92497500000000</v>
      </c>
      <c r="Y2784" s="17">
        <v>92497500000000</v>
      </c>
      <c r="Z2784" s="17">
        <v>92497500000000</v>
      </c>
      <c r="AA2784" s="17">
        <v>92497500000000</v>
      </c>
      <c r="AB2784" s="17">
        <v>92497500000000</v>
      </c>
      <c r="AC2784" s="17">
        <v>92497500000000</v>
      </c>
      <c r="AD2784" s="17">
        <v>92497500000000</v>
      </c>
    </row>
    <row r="2785" spans="1:30" x14ac:dyDescent="0.25">
      <c r="A2785" t="s">
        <v>434</v>
      </c>
      <c r="B2785" t="s">
        <v>626</v>
      </c>
      <c r="C2785" t="s">
        <v>610</v>
      </c>
      <c r="D2785" t="str">
        <f>A2785&amp;VLOOKUP("key_separator", Keys!$B:$C, 2, FALSE)&amp;B2785&amp;VLOOKUP("key_separator", Keys!$B:$C, 2, FALSE)&amp;C2785</f>
        <v>WA|nuclear|exports</v>
      </c>
      <c r="E2785" s="17">
        <v>0</v>
      </c>
      <c r="F2785" s="17">
        <v>0</v>
      </c>
      <c r="G2785" s="17">
        <v>0</v>
      </c>
      <c r="H2785" s="17">
        <v>0</v>
      </c>
      <c r="I2785" s="17">
        <v>0</v>
      </c>
      <c r="J2785" s="17">
        <v>0</v>
      </c>
      <c r="K2785" s="17">
        <v>0</v>
      </c>
      <c r="L2785" s="17">
        <v>0</v>
      </c>
      <c r="M2785" s="17">
        <v>0</v>
      </c>
      <c r="N2785" s="17">
        <v>0</v>
      </c>
      <c r="O2785" s="17">
        <v>0</v>
      </c>
      <c r="P2785" s="17">
        <v>0</v>
      </c>
      <c r="Q2785" s="17">
        <v>0</v>
      </c>
      <c r="R2785" s="17">
        <v>0</v>
      </c>
      <c r="S2785" s="17">
        <v>0</v>
      </c>
      <c r="T2785" s="17">
        <v>0</v>
      </c>
      <c r="U2785" s="17">
        <v>0</v>
      </c>
      <c r="V2785" s="17">
        <v>0</v>
      </c>
      <c r="W2785" s="17">
        <v>0</v>
      </c>
      <c r="X2785" s="17">
        <v>0</v>
      </c>
      <c r="Y2785" s="17">
        <v>0</v>
      </c>
      <c r="Z2785" s="17">
        <v>0</v>
      </c>
      <c r="AA2785" s="17">
        <v>0</v>
      </c>
      <c r="AB2785" s="17">
        <v>0</v>
      </c>
      <c r="AC2785" s="17">
        <v>0</v>
      </c>
      <c r="AD2785" s="17">
        <v>0</v>
      </c>
    </row>
    <row r="2786" spans="1:30" x14ac:dyDescent="0.25">
      <c r="A2786" t="s">
        <v>434</v>
      </c>
      <c r="B2786" t="s">
        <v>6630</v>
      </c>
      <c r="C2786" t="s">
        <v>605</v>
      </c>
      <c r="D2786" t="str">
        <f>A2786&amp;VLOOKUP("key_separator", Keys!$B:$C, 2, FALSE)&amp;B2786&amp;VLOOKUP("key_separator", Keys!$B:$C, 2, FALSE)&amp;C2786</f>
        <v>WA|hydro|production</v>
      </c>
      <c r="E2786" s="17">
        <v>0</v>
      </c>
      <c r="F2786" s="17">
        <v>0</v>
      </c>
      <c r="G2786" s="17">
        <v>0</v>
      </c>
      <c r="H2786" s="17">
        <v>0</v>
      </c>
      <c r="I2786" s="17">
        <v>0</v>
      </c>
      <c r="J2786" s="17">
        <v>0</v>
      </c>
      <c r="K2786" s="17">
        <v>0</v>
      </c>
      <c r="L2786" s="17">
        <v>0</v>
      </c>
      <c r="M2786" s="17">
        <v>0</v>
      </c>
      <c r="N2786" s="17">
        <v>0</v>
      </c>
      <c r="O2786" s="17">
        <v>0</v>
      </c>
      <c r="P2786" s="17">
        <v>0</v>
      </c>
      <c r="Q2786" s="17">
        <v>0</v>
      </c>
      <c r="R2786" s="17">
        <v>0</v>
      </c>
      <c r="S2786" s="17">
        <v>0</v>
      </c>
      <c r="T2786" s="17">
        <v>0</v>
      </c>
      <c r="U2786" s="17">
        <v>0</v>
      </c>
      <c r="V2786" s="17">
        <v>0</v>
      </c>
      <c r="W2786" s="17">
        <v>0</v>
      </c>
      <c r="X2786" s="17">
        <v>0</v>
      </c>
      <c r="Y2786" s="17">
        <v>0</v>
      </c>
      <c r="Z2786" s="17">
        <v>0</v>
      </c>
      <c r="AA2786" s="17">
        <v>0</v>
      </c>
      <c r="AB2786" s="17">
        <v>0</v>
      </c>
      <c r="AC2786" s="17">
        <v>0</v>
      </c>
      <c r="AD2786" s="17">
        <v>0</v>
      </c>
    </row>
    <row r="2787" spans="1:30" x14ac:dyDescent="0.25">
      <c r="A2787" t="s">
        <v>434</v>
      </c>
      <c r="B2787" t="s">
        <v>6630</v>
      </c>
      <c r="C2787" t="s">
        <v>608</v>
      </c>
      <c r="D2787" t="str">
        <f>A2787&amp;VLOOKUP("key_separator", Keys!$B:$C, 2, FALSE)&amp;B2787&amp;VLOOKUP("key_separator", Keys!$B:$C, 2, FALSE)&amp;C2787</f>
        <v>WA|hydro|imports</v>
      </c>
      <c r="E2787" s="17">
        <v>0</v>
      </c>
      <c r="F2787" s="17">
        <v>0</v>
      </c>
      <c r="G2787" s="17">
        <v>0</v>
      </c>
      <c r="H2787" s="17">
        <v>0</v>
      </c>
      <c r="I2787" s="17">
        <v>0</v>
      </c>
      <c r="J2787" s="17">
        <v>0</v>
      </c>
      <c r="K2787" s="17">
        <v>0</v>
      </c>
      <c r="L2787" s="17">
        <v>0</v>
      </c>
      <c r="M2787" s="17">
        <v>0</v>
      </c>
      <c r="N2787" s="17">
        <v>0</v>
      </c>
      <c r="O2787" s="17">
        <v>0</v>
      </c>
      <c r="P2787" s="17">
        <v>0</v>
      </c>
      <c r="Q2787" s="17">
        <v>0</v>
      </c>
      <c r="R2787" s="17">
        <v>0</v>
      </c>
      <c r="S2787" s="17">
        <v>0</v>
      </c>
      <c r="T2787" s="17">
        <v>0</v>
      </c>
      <c r="U2787" s="17">
        <v>0</v>
      </c>
      <c r="V2787" s="17">
        <v>0</v>
      </c>
      <c r="W2787" s="17">
        <v>0</v>
      </c>
      <c r="X2787" s="17">
        <v>0</v>
      </c>
      <c r="Y2787" s="17">
        <v>0</v>
      </c>
      <c r="Z2787" s="17">
        <v>0</v>
      </c>
      <c r="AA2787" s="17">
        <v>0</v>
      </c>
      <c r="AB2787" s="17">
        <v>0</v>
      </c>
      <c r="AC2787" s="17">
        <v>0</v>
      </c>
      <c r="AD2787" s="17">
        <v>0</v>
      </c>
    </row>
    <row r="2788" spans="1:30" x14ac:dyDescent="0.25">
      <c r="A2788" t="s">
        <v>434</v>
      </c>
      <c r="B2788" t="s">
        <v>6630</v>
      </c>
      <c r="C2788" t="s">
        <v>610</v>
      </c>
      <c r="D2788" t="str">
        <f>A2788&amp;VLOOKUP("key_separator", Keys!$B:$C, 2, FALSE)&amp;B2788&amp;VLOOKUP("key_separator", Keys!$B:$C, 2, FALSE)&amp;C2788</f>
        <v>WA|hydro|exports</v>
      </c>
      <c r="E2788" s="17">
        <v>0</v>
      </c>
      <c r="F2788" s="17">
        <v>0</v>
      </c>
      <c r="G2788" s="17">
        <v>0</v>
      </c>
      <c r="H2788" s="17">
        <v>0</v>
      </c>
      <c r="I2788" s="17">
        <v>0</v>
      </c>
      <c r="J2788" s="17">
        <v>0</v>
      </c>
      <c r="K2788" s="17">
        <v>0</v>
      </c>
      <c r="L2788" s="17">
        <v>0</v>
      </c>
      <c r="M2788" s="17">
        <v>0</v>
      </c>
      <c r="N2788" s="17">
        <v>0</v>
      </c>
      <c r="O2788" s="17">
        <v>0</v>
      </c>
      <c r="P2788" s="17">
        <v>0</v>
      </c>
      <c r="Q2788" s="17">
        <v>0</v>
      </c>
      <c r="R2788" s="17">
        <v>0</v>
      </c>
      <c r="S2788" s="17">
        <v>0</v>
      </c>
      <c r="T2788" s="17">
        <v>0</v>
      </c>
      <c r="U2788" s="17">
        <v>0</v>
      </c>
      <c r="V2788" s="17">
        <v>0</v>
      </c>
      <c r="W2788" s="17">
        <v>0</v>
      </c>
      <c r="X2788" s="17">
        <v>0</v>
      </c>
      <c r="Y2788" s="17">
        <v>0</v>
      </c>
      <c r="Z2788" s="17">
        <v>0</v>
      </c>
      <c r="AA2788" s="17">
        <v>0</v>
      </c>
      <c r="AB2788" s="17">
        <v>0</v>
      </c>
      <c r="AC2788" s="17">
        <v>0</v>
      </c>
      <c r="AD2788" s="17">
        <v>0</v>
      </c>
    </row>
    <row r="2789" spans="1:30" x14ac:dyDescent="0.25">
      <c r="A2789" t="s">
        <v>434</v>
      </c>
      <c r="B2789" t="s">
        <v>6631</v>
      </c>
      <c r="C2789" t="s">
        <v>605</v>
      </c>
      <c r="D2789" t="str">
        <f>A2789&amp;VLOOKUP("key_separator", Keys!$B:$C, 2, FALSE)&amp;B2789&amp;VLOOKUP("key_separator", Keys!$B:$C, 2, FALSE)&amp;C2789</f>
        <v>WA|wind|production</v>
      </c>
      <c r="E2789" s="17">
        <v>0</v>
      </c>
      <c r="F2789" s="17">
        <v>0</v>
      </c>
      <c r="G2789" s="17">
        <v>0</v>
      </c>
      <c r="H2789" s="17">
        <v>0</v>
      </c>
      <c r="I2789" s="17">
        <v>0</v>
      </c>
      <c r="J2789" s="17">
        <v>0</v>
      </c>
      <c r="K2789" s="17">
        <v>0</v>
      </c>
      <c r="L2789" s="17">
        <v>0</v>
      </c>
      <c r="M2789" s="17">
        <v>0</v>
      </c>
      <c r="N2789" s="17">
        <v>0</v>
      </c>
      <c r="O2789" s="17">
        <v>0</v>
      </c>
      <c r="P2789" s="17">
        <v>0</v>
      </c>
      <c r="Q2789" s="17">
        <v>0</v>
      </c>
      <c r="R2789" s="17">
        <v>0</v>
      </c>
      <c r="S2789" s="17">
        <v>0</v>
      </c>
      <c r="T2789" s="17">
        <v>0</v>
      </c>
      <c r="U2789" s="17">
        <v>0</v>
      </c>
      <c r="V2789" s="17">
        <v>0</v>
      </c>
      <c r="W2789" s="17">
        <v>0</v>
      </c>
      <c r="X2789" s="17">
        <v>0</v>
      </c>
      <c r="Y2789" s="17">
        <v>0</v>
      </c>
      <c r="Z2789" s="17">
        <v>0</v>
      </c>
      <c r="AA2789" s="17">
        <v>0</v>
      </c>
      <c r="AB2789" s="17">
        <v>0</v>
      </c>
      <c r="AC2789" s="17">
        <v>0</v>
      </c>
      <c r="AD2789" s="17">
        <v>0</v>
      </c>
    </row>
    <row r="2790" spans="1:30" x14ac:dyDescent="0.25">
      <c r="A2790" t="s">
        <v>434</v>
      </c>
      <c r="B2790" t="s">
        <v>6631</v>
      </c>
      <c r="C2790" t="s">
        <v>608</v>
      </c>
      <c r="D2790" t="str">
        <f>A2790&amp;VLOOKUP("key_separator", Keys!$B:$C, 2, FALSE)&amp;B2790&amp;VLOOKUP("key_separator", Keys!$B:$C, 2, FALSE)&amp;C2790</f>
        <v>WA|wind|imports</v>
      </c>
      <c r="E2790" s="17">
        <v>0</v>
      </c>
      <c r="F2790" s="17">
        <v>0</v>
      </c>
      <c r="G2790" s="17">
        <v>0</v>
      </c>
      <c r="H2790" s="17">
        <v>0</v>
      </c>
      <c r="I2790" s="17">
        <v>0</v>
      </c>
      <c r="J2790" s="17">
        <v>0</v>
      </c>
      <c r="K2790" s="17">
        <v>0</v>
      </c>
      <c r="L2790" s="17">
        <v>0</v>
      </c>
      <c r="M2790" s="17">
        <v>0</v>
      </c>
      <c r="N2790" s="17">
        <v>0</v>
      </c>
      <c r="O2790" s="17">
        <v>0</v>
      </c>
      <c r="P2790" s="17">
        <v>0</v>
      </c>
      <c r="Q2790" s="17">
        <v>0</v>
      </c>
      <c r="R2790" s="17">
        <v>0</v>
      </c>
      <c r="S2790" s="17">
        <v>0</v>
      </c>
      <c r="T2790" s="17">
        <v>0</v>
      </c>
      <c r="U2790" s="17">
        <v>0</v>
      </c>
      <c r="V2790" s="17">
        <v>0</v>
      </c>
      <c r="W2790" s="17">
        <v>0</v>
      </c>
      <c r="X2790" s="17">
        <v>0</v>
      </c>
      <c r="Y2790" s="17">
        <v>0</v>
      </c>
      <c r="Z2790" s="17">
        <v>0</v>
      </c>
      <c r="AA2790" s="17">
        <v>0</v>
      </c>
      <c r="AB2790" s="17">
        <v>0</v>
      </c>
      <c r="AC2790" s="17">
        <v>0</v>
      </c>
      <c r="AD2790" s="17">
        <v>0</v>
      </c>
    </row>
    <row r="2791" spans="1:30" x14ac:dyDescent="0.25">
      <c r="A2791" t="s">
        <v>434</v>
      </c>
      <c r="B2791" t="s">
        <v>6631</v>
      </c>
      <c r="C2791" t="s">
        <v>610</v>
      </c>
      <c r="D2791" t="str">
        <f>A2791&amp;VLOOKUP("key_separator", Keys!$B:$C, 2, FALSE)&amp;B2791&amp;VLOOKUP("key_separator", Keys!$B:$C, 2, FALSE)&amp;C2791</f>
        <v>WA|wind|exports</v>
      </c>
      <c r="E2791" s="17">
        <v>0</v>
      </c>
      <c r="F2791" s="17">
        <v>0</v>
      </c>
      <c r="G2791" s="17">
        <v>0</v>
      </c>
      <c r="H2791" s="17">
        <v>0</v>
      </c>
      <c r="I2791" s="17">
        <v>0</v>
      </c>
      <c r="J2791" s="17">
        <v>0</v>
      </c>
      <c r="K2791" s="17">
        <v>0</v>
      </c>
      <c r="L2791" s="17">
        <v>0</v>
      </c>
      <c r="M2791" s="17">
        <v>0</v>
      </c>
      <c r="N2791" s="17">
        <v>0</v>
      </c>
      <c r="O2791" s="17">
        <v>0</v>
      </c>
      <c r="P2791" s="17">
        <v>0</v>
      </c>
      <c r="Q2791" s="17">
        <v>0</v>
      </c>
      <c r="R2791" s="17">
        <v>0</v>
      </c>
      <c r="S2791" s="17">
        <v>0</v>
      </c>
      <c r="T2791" s="17">
        <v>0</v>
      </c>
      <c r="U2791" s="17">
        <v>0</v>
      </c>
      <c r="V2791" s="17">
        <v>0</v>
      </c>
      <c r="W2791" s="17">
        <v>0</v>
      </c>
      <c r="X2791" s="17">
        <v>0</v>
      </c>
      <c r="Y2791" s="17">
        <v>0</v>
      </c>
      <c r="Z2791" s="17">
        <v>0</v>
      </c>
      <c r="AA2791" s="17">
        <v>0</v>
      </c>
      <c r="AB2791" s="17">
        <v>0</v>
      </c>
      <c r="AC2791" s="17">
        <v>0</v>
      </c>
      <c r="AD2791" s="17">
        <v>0</v>
      </c>
    </row>
    <row r="2792" spans="1:30" x14ac:dyDescent="0.25">
      <c r="A2792" t="s">
        <v>434</v>
      </c>
      <c r="B2792" t="s">
        <v>6632</v>
      </c>
      <c r="C2792" t="s">
        <v>605</v>
      </c>
      <c r="D2792" t="str">
        <f>A2792&amp;VLOOKUP("key_separator", Keys!$B:$C, 2, FALSE)&amp;B2792&amp;VLOOKUP("key_separator", Keys!$B:$C, 2, FALSE)&amp;C2792</f>
        <v>WA|solar|production</v>
      </c>
      <c r="E2792" s="17">
        <v>0</v>
      </c>
      <c r="F2792" s="17">
        <v>0</v>
      </c>
      <c r="G2792" s="17">
        <v>0</v>
      </c>
      <c r="H2792" s="17">
        <v>0</v>
      </c>
      <c r="I2792" s="17">
        <v>0</v>
      </c>
      <c r="J2792" s="17">
        <v>0</v>
      </c>
      <c r="K2792" s="17">
        <v>0</v>
      </c>
      <c r="L2792" s="17">
        <v>0</v>
      </c>
      <c r="M2792" s="17">
        <v>0</v>
      </c>
      <c r="N2792" s="17">
        <v>0</v>
      </c>
      <c r="O2792" s="17">
        <v>0</v>
      </c>
      <c r="P2792" s="17">
        <v>0</v>
      </c>
      <c r="Q2792" s="17">
        <v>0</v>
      </c>
      <c r="R2792" s="17">
        <v>0</v>
      </c>
      <c r="S2792" s="17">
        <v>0</v>
      </c>
      <c r="T2792" s="17">
        <v>0</v>
      </c>
      <c r="U2792" s="17">
        <v>0</v>
      </c>
      <c r="V2792" s="17">
        <v>0</v>
      </c>
      <c r="W2792" s="17">
        <v>0</v>
      </c>
      <c r="X2792" s="17">
        <v>0</v>
      </c>
      <c r="Y2792" s="17">
        <v>0</v>
      </c>
      <c r="Z2792" s="17">
        <v>0</v>
      </c>
      <c r="AA2792" s="17">
        <v>0</v>
      </c>
      <c r="AB2792" s="17">
        <v>0</v>
      </c>
      <c r="AC2792" s="17">
        <v>0</v>
      </c>
      <c r="AD2792" s="17">
        <v>0</v>
      </c>
    </row>
    <row r="2793" spans="1:30" x14ac:dyDescent="0.25">
      <c r="A2793" t="s">
        <v>434</v>
      </c>
      <c r="B2793" t="s">
        <v>6632</v>
      </c>
      <c r="C2793" t="s">
        <v>608</v>
      </c>
      <c r="D2793" t="str">
        <f>A2793&amp;VLOOKUP("key_separator", Keys!$B:$C, 2, FALSE)&amp;B2793&amp;VLOOKUP("key_separator", Keys!$B:$C, 2, FALSE)&amp;C2793</f>
        <v>WA|solar|imports</v>
      </c>
      <c r="E2793" s="17">
        <v>0</v>
      </c>
      <c r="F2793" s="17">
        <v>0</v>
      </c>
      <c r="G2793" s="17">
        <v>0</v>
      </c>
      <c r="H2793" s="17">
        <v>0</v>
      </c>
      <c r="I2793" s="17">
        <v>0</v>
      </c>
      <c r="J2793" s="17">
        <v>0</v>
      </c>
      <c r="K2793" s="17">
        <v>0</v>
      </c>
      <c r="L2793" s="17">
        <v>0</v>
      </c>
      <c r="M2793" s="17">
        <v>0</v>
      </c>
      <c r="N2793" s="17">
        <v>0</v>
      </c>
      <c r="O2793" s="17">
        <v>0</v>
      </c>
      <c r="P2793" s="17">
        <v>0</v>
      </c>
      <c r="Q2793" s="17">
        <v>0</v>
      </c>
      <c r="R2793" s="17">
        <v>0</v>
      </c>
      <c r="S2793" s="17">
        <v>0</v>
      </c>
      <c r="T2793" s="17">
        <v>0</v>
      </c>
      <c r="U2793" s="17">
        <v>0</v>
      </c>
      <c r="V2793" s="17">
        <v>0</v>
      </c>
      <c r="W2793" s="17">
        <v>0</v>
      </c>
      <c r="X2793" s="17">
        <v>0</v>
      </c>
      <c r="Y2793" s="17">
        <v>0</v>
      </c>
      <c r="Z2793" s="17">
        <v>0</v>
      </c>
      <c r="AA2793" s="17">
        <v>0</v>
      </c>
      <c r="AB2793" s="17">
        <v>0</v>
      </c>
      <c r="AC2793" s="17">
        <v>0</v>
      </c>
      <c r="AD2793" s="17">
        <v>0</v>
      </c>
    </row>
    <row r="2794" spans="1:30" x14ac:dyDescent="0.25">
      <c r="A2794" t="s">
        <v>434</v>
      </c>
      <c r="B2794" t="s">
        <v>6632</v>
      </c>
      <c r="C2794" t="s">
        <v>610</v>
      </c>
      <c r="D2794" t="str">
        <f>A2794&amp;VLOOKUP("key_separator", Keys!$B:$C, 2, FALSE)&amp;B2794&amp;VLOOKUP("key_separator", Keys!$B:$C, 2, FALSE)&amp;C2794</f>
        <v>WA|solar|exports</v>
      </c>
      <c r="E2794" s="17">
        <v>0</v>
      </c>
      <c r="F2794" s="17">
        <v>0</v>
      </c>
      <c r="G2794" s="17">
        <v>0</v>
      </c>
      <c r="H2794" s="17">
        <v>0</v>
      </c>
      <c r="I2794" s="17">
        <v>0</v>
      </c>
      <c r="J2794" s="17">
        <v>0</v>
      </c>
      <c r="K2794" s="17">
        <v>0</v>
      </c>
      <c r="L2794" s="17">
        <v>0</v>
      </c>
      <c r="M2794" s="17">
        <v>0</v>
      </c>
      <c r="N2794" s="17">
        <v>0</v>
      </c>
      <c r="O2794" s="17">
        <v>0</v>
      </c>
      <c r="P2794" s="17">
        <v>0</v>
      </c>
      <c r="Q2794" s="17">
        <v>0</v>
      </c>
      <c r="R2794" s="17">
        <v>0</v>
      </c>
      <c r="S2794" s="17">
        <v>0</v>
      </c>
      <c r="T2794" s="17">
        <v>0</v>
      </c>
      <c r="U2794" s="17">
        <v>0</v>
      </c>
      <c r="V2794" s="17">
        <v>0</v>
      </c>
      <c r="W2794" s="17">
        <v>0</v>
      </c>
      <c r="X2794" s="17">
        <v>0</v>
      </c>
      <c r="Y2794" s="17">
        <v>0</v>
      </c>
      <c r="Z2794" s="17">
        <v>0</v>
      </c>
      <c r="AA2794" s="17">
        <v>0</v>
      </c>
      <c r="AB2794" s="17">
        <v>0</v>
      </c>
      <c r="AC2794" s="17">
        <v>0</v>
      </c>
      <c r="AD2794" s="17">
        <v>0</v>
      </c>
    </row>
    <row r="2795" spans="1:30" x14ac:dyDescent="0.25">
      <c r="A2795" t="s">
        <v>434</v>
      </c>
      <c r="B2795" t="s">
        <v>6615</v>
      </c>
      <c r="C2795" t="s">
        <v>605</v>
      </c>
      <c r="D2795" t="str">
        <f>A2795&amp;VLOOKUP("key_separator", Keys!$B:$C, 2, FALSE)&amp;B2795&amp;VLOOKUP("key_separator", Keys!$B:$C, 2, FALSE)&amp;C2795</f>
        <v>WA|biomass|production</v>
      </c>
      <c r="E2795" s="17">
        <v>1600000000000</v>
      </c>
      <c r="F2795" s="17">
        <v>1600000000000</v>
      </c>
      <c r="G2795" s="17">
        <v>1600000000000</v>
      </c>
      <c r="H2795" s="17">
        <v>1600000000000</v>
      </c>
      <c r="I2795" s="17">
        <v>1600000000000</v>
      </c>
      <c r="J2795" s="17">
        <v>1600000000000</v>
      </c>
      <c r="K2795" s="17">
        <v>1600000000000</v>
      </c>
      <c r="L2795" s="17">
        <v>1600000000000</v>
      </c>
      <c r="M2795" s="17">
        <v>1600000000000</v>
      </c>
      <c r="N2795" s="17">
        <v>1600000000000</v>
      </c>
      <c r="O2795" s="17">
        <v>1600000000000</v>
      </c>
      <c r="P2795" s="17">
        <v>1600000000000</v>
      </c>
      <c r="Q2795" s="17">
        <v>1600000000000</v>
      </c>
      <c r="R2795" s="17">
        <v>1600000000000</v>
      </c>
      <c r="S2795" s="17">
        <v>1600000000000</v>
      </c>
      <c r="T2795" s="17">
        <v>1600000000000</v>
      </c>
      <c r="U2795" s="17">
        <v>1600000000000</v>
      </c>
      <c r="V2795" s="17">
        <v>1600000000000</v>
      </c>
      <c r="W2795" s="17">
        <v>1600000000000</v>
      </c>
      <c r="X2795" s="17">
        <v>1600000000000</v>
      </c>
      <c r="Y2795" s="17">
        <v>1600000000000</v>
      </c>
      <c r="Z2795" s="17">
        <v>1600000000000</v>
      </c>
      <c r="AA2795" s="17">
        <v>1600000000000</v>
      </c>
      <c r="AB2795" s="17">
        <v>1600000000000</v>
      </c>
      <c r="AC2795" s="17">
        <v>1600000000000</v>
      </c>
      <c r="AD2795" s="17">
        <v>1600000000000</v>
      </c>
    </row>
    <row r="2796" spans="1:30" x14ac:dyDescent="0.25">
      <c r="A2796" t="s">
        <v>434</v>
      </c>
      <c r="B2796" t="s">
        <v>6615</v>
      </c>
      <c r="C2796" t="s">
        <v>608</v>
      </c>
      <c r="D2796" t="str">
        <f>A2796&amp;VLOOKUP("key_separator", Keys!$B:$C, 2, FALSE)&amp;B2796&amp;VLOOKUP("key_separator", Keys!$B:$C, 2, FALSE)&amp;C2796</f>
        <v>WA|biomass|imports</v>
      </c>
      <c r="E2796" s="17">
        <v>88971200000000</v>
      </c>
      <c r="F2796" s="17">
        <v>87665200000000</v>
      </c>
      <c r="G2796" s="17">
        <v>86709100000000</v>
      </c>
      <c r="H2796" s="17">
        <v>86832200000000</v>
      </c>
      <c r="I2796" s="17">
        <v>87287400000000</v>
      </c>
      <c r="J2796" s="17">
        <v>86868800000000</v>
      </c>
      <c r="K2796" s="17">
        <v>86032300000000</v>
      </c>
      <c r="L2796" s="17">
        <v>85637600000000</v>
      </c>
      <c r="M2796" s="17">
        <v>85560000000000</v>
      </c>
      <c r="N2796" s="17">
        <v>85693500000000</v>
      </c>
      <c r="O2796" s="17">
        <v>85872400000000</v>
      </c>
      <c r="P2796" s="17">
        <v>86117200000000</v>
      </c>
      <c r="Q2796" s="17">
        <v>86294100000000</v>
      </c>
      <c r="R2796" s="17">
        <v>86612900000000</v>
      </c>
      <c r="S2796" s="17">
        <v>86874200000000</v>
      </c>
      <c r="T2796" s="17">
        <v>86944600000000</v>
      </c>
      <c r="U2796" s="17">
        <v>86731600000000</v>
      </c>
      <c r="V2796" s="17">
        <v>86687100000000</v>
      </c>
      <c r="W2796" s="17">
        <v>86500000000000</v>
      </c>
      <c r="X2796" s="17">
        <v>86453400000000</v>
      </c>
      <c r="Y2796" s="17">
        <v>86755600000000</v>
      </c>
      <c r="Z2796" s="17">
        <v>87046500000000</v>
      </c>
      <c r="AA2796" s="17">
        <v>87409000000000</v>
      </c>
      <c r="AB2796" s="17">
        <v>87753600000000</v>
      </c>
      <c r="AC2796" s="17">
        <v>88224700000000</v>
      </c>
      <c r="AD2796" s="17">
        <v>88651500000000</v>
      </c>
    </row>
    <row r="2797" spans="1:30" x14ac:dyDescent="0.25">
      <c r="A2797" t="s">
        <v>434</v>
      </c>
      <c r="B2797" t="s">
        <v>6615</v>
      </c>
      <c r="C2797" t="s">
        <v>610</v>
      </c>
      <c r="D2797" t="str">
        <f>A2797&amp;VLOOKUP("key_separator", Keys!$B:$C, 2, FALSE)&amp;B2797&amp;VLOOKUP("key_separator", Keys!$B:$C, 2, FALSE)&amp;C2797</f>
        <v>WA|biomass|exports</v>
      </c>
      <c r="E2797" s="17">
        <v>0</v>
      </c>
      <c r="F2797" s="17">
        <v>0</v>
      </c>
      <c r="G2797" s="17">
        <v>0</v>
      </c>
      <c r="H2797" s="17">
        <v>0</v>
      </c>
      <c r="I2797" s="17">
        <v>0</v>
      </c>
      <c r="J2797" s="17">
        <v>0</v>
      </c>
      <c r="K2797" s="17">
        <v>0</v>
      </c>
      <c r="L2797" s="17">
        <v>0</v>
      </c>
      <c r="M2797" s="17">
        <v>0</v>
      </c>
      <c r="N2797" s="17">
        <v>0</v>
      </c>
      <c r="O2797" s="17">
        <v>0</v>
      </c>
      <c r="P2797" s="17">
        <v>0</v>
      </c>
      <c r="Q2797" s="17">
        <v>0</v>
      </c>
      <c r="R2797" s="17">
        <v>0</v>
      </c>
      <c r="S2797" s="17">
        <v>0</v>
      </c>
      <c r="T2797" s="17">
        <v>0</v>
      </c>
      <c r="U2797" s="17">
        <v>0</v>
      </c>
      <c r="V2797" s="17">
        <v>0</v>
      </c>
      <c r="W2797" s="17">
        <v>0</v>
      </c>
      <c r="X2797" s="17">
        <v>0</v>
      </c>
      <c r="Y2797" s="17">
        <v>0</v>
      </c>
      <c r="Z2797" s="17">
        <v>0</v>
      </c>
      <c r="AA2797" s="17">
        <v>0</v>
      </c>
      <c r="AB2797" s="17">
        <v>0</v>
      </c>
      <c r="AC2797" s="17">
        <v>0</v>
      </c>
      <c r="AD2797" s="17">
        <v>0</v>
      </c>
    </row>
    <row r="2798" spans="1:30" x14ac:dyDescent="0.25">
      <c r="A2798" t="s">
        <v>434</v>
      </c>
      <c r="B2798" t="s">
        <v>6616</v>
      </c>
      <c r="C2798" t="s">
        <v>605</v>
      </c>
      <c r="D2798" t="str">
        <f>A2798&amp;VLOOKUP("key_separator", Keys!$B:$C, 2, FALSE)&amp;B2798&amp;VLOOKUP("key_separator", Keys!$B:$C, 2, FALSE)&amp;C2798</f>
        <v>WA|petroleum gasoline|production</v>
      </c>
      <c r="E2798" s="17">
        <v>629078000000000</v>
      </c>
      <c r="F2798" s="17">
        <v>613831000000000</v>
      </c>
      <c r="G2798" s="17">
        <v>617862000000000</v>
      </c>
      <c r="H2798" s="17">
        <v>623080000000000</v>
      </c>
      <c r="I2798" s="17">
        <v>628309000000000</v>
      </c>
      <c r="J2798" s="17">
        <v>631898000000000</v>
      </c>
      <c r="K2798" s="17">
        <v>631086000000000</v>
      </c>
      <c r="L2798" s="17">
        <v>636682000000000</v>
      </c>
      <c r="M2798" s="17">
        <v>634817000000000</v>
      </c>
      <c r="N2798" s="17">
        <v>631962000000000</v>
      </c>
      <c r="O2798" s="17">
        <v>633303000000000</v>
      </c>
      <c r="P2798" s="17">
        <v>631263000000000</v>
      </c>
      <c r="Q2798" s="17">
        <v>631649000000000</v>
      </c>
      <c r="R2798" s="17">
        <v>635189000000000</v>
      </c>
      <c r="S2798" s="17">
        <v>631238000000000</v>
      </c>
      <c r="T2798" s="17">
        <v>636572000000000</v>
      </c>
      <c r="U2798" s="17">
        <v>638569000000000</v>
      </c>
      <c r="V2798" s="17">
        <v>640645000000000</v>
      </c>
      <c r="W2798" s="17">
        <v>640739000000000</v>
      </c>
      <c r="X2798" s="17">
        <v>639929000000000</v>
      </c>
      <c r="Y2798" s="17">
        <v>638805000000000</v>
      </c>
      <c r="Z2798" s="17">
        <v>634003000000000</v>
      </c>
      <c r="AA2798" s="17">
        <v>636573000000000</v>
      </c>
      <c r="AB2798" s="17">
        <v>635249000000000</v>
      </c>
      <c r="AC2798" s="17">
        <v>637250000000000</v>
      </c>
      <c r="AD2798" s="17">
        <v>634179000000000</v>
      </c>
    </row>
    <row r="2799" spans="1:30" x14ac:dyDescent="0.25">
      <c r="A2799" t="s">
        <v>434</v>
      </c>
      <c r="B2799" t="s">
        <v>6616</v>
      </c>
      <c r="C2799" t="s">
        <v>608</v>
      </c>
      <c r="D2799" t="str">
        <f>A2799&amp;VLOOKUP("key_separator", Keys!$B:$C, 2, FALSE)&amp;B2799&amp;VLOOKUP("key_separator", Keys!$B:$C, 2, FALSE)&amp;C2799</f>
        <v>WA|petroleum gasoline|imports</v>
      </c>
      <c r="E2799" s="17">
        <v>6931900000000</v>
      </c>
      <c r="F2799" s="17">
        <v>1098110000000</v>
      </c>
      <c r="G2799" s="17">
        <v>0</v>
      </c>
      <c r="H2799" s="17">
        <v>0</v>
      </c>
      <c r="I2799" s="17">
        <v>0</v>
      </c>
      <c r="J2799" s="17">
        <v>0</v>
      </c>
      <c r="K2799" s="17">
        <v>0</v>
      </c>
      <c r="L2799" s="17">
        <v>0</v>
      </c>
      <c r="M2799" s="17">
        <v>0</v>
      </c>
      <c r="N2799" s="17">
        <v>0</v>
      </c>
      <c r="O2799" s="17">
        <v>0</v>
      </c>
      <c r="P2799" s="17">
        <v>0</v>
      </c>
      <c r="Q2799" s="17">
        <v>0</v>
      </c>
      <c r="R2799" s="17">
        <v>0</v>
      </c>
      <c r="S2799" s="17">
        <v>0</v>
      </c>
      <c r="T2799" s="17">
        <v>0</v>
      </c>
      <c r="U2799" s="17">
        <v>0</v>
      </c>
      <c r="V2799" s="17">
        <v>0</v>
      </c>
      <c r="W2799" s="17">
        <v>0</v>
      </c>
      <c r="X2799" s="17">
        <v>0</v>
      </c>
      <c r="Y2799" s="17">
        <v>0</v>
      </c>
      <c r="Z2799" s="17">
        <v>0</v>
      </c>
      <c r="AA2799" s="17">
        <v>0</v>
      </c>
      <c r="AB2799" s="17">
        <v>0</v>
      </c>
      <c r="AC2799" s="17">
        <v>0</v>
      </c>
      <c r="AD2799" s="17">
        <v>0</v>
      </c>
    </row>
    <row r="2800" spans="1:30" x14ac:dyDescent="0.25">
      <c r="A2800" t="s">
        <v>434</v>
      </c>
      <c r="B2800" t="s">
        <v>6616</v>
      </c>
      <c r="C2800" t="s">
        <v>610</v>
      </c>
      <c r="D2800" t="str">
        <f>A2800&amp;VLOOKUP("key_separator", Keys!$B:$C, 2, FALSE)&amp;B2800&amp;VLOOKUP("key_separator", Keys!$B:$C, 2, FALSE)&amp;C2800</f>
        <v>WA|petroleum gasoline|exports</v>
      </c>
      <c r="E2800" s="17">
        <v>368101000000000</v>
      </c>
      <c r="F2800" s="17">
        <v>353321000000000</v>
      </c>
      <c r="G2800" s="17">
        <v>364476000000000</v>
      </c>
      <c r="H2800" s="17">
        <v>377459000000000</v>
      </c>
      <c r="I2800" s="17">
        <v>389967000000000</v>
      </c>
      <c r="J2800" s="17">
        <v>400583000000000</v>
      </c>
      <c r="K2800" s="17">
        <v>406929000000000</v>
      </c>
      <c r="L2800" s="17">
        <v>419482000000000</v>
      </c>
      <c r="M2800" s="17">
        <v>424661000000000</v>
      </c>
      <c r="N2800" s="17">
        <v>428690000000000</v>
      </c>
      <c r="O2800" s="17">
        <v>437027000000000</v>
      </c>
      <c r="P2800" s="17">
        <v>441626000000000</v>
      </c>
      <c r="Q2800" s="17">
        <v>448514000000000</v>
      </c>
      <c r="R2800" s="17">
        <v>458421000000000</v>
      </c>
      <c r="S2800" s="17">
        <v>459243000000000</v>
      </c>
      <c r="T2800" s="17">
        <v>469371000000000</v>
      </c>
      <c r="U2800" s="17">
        <v>476303000000000</v>
      </c>
      <c r="V2800" s="17">
        <v>481187000000000</v>
      </c>
      <c r="W2800" s="17">
        <v>484400000000000</v>
      </c>
      <c r="X2800" s="17">
        <v>486511000000000</v>
      </c>
      <c r="Y2800" s="17">
        <v>488354000000000</v>
      </c>
      <c r="Z2800" s="17">
        <v>486361000000000</v>
      </c>
      <c r="AA2800" s="17">
        <v>491849000000000</v>
      </c>
      <c r="AB2800" s="17">
        <v>493266000000000</v>
      </c>
      <c r="AC2800" s="17">
        <v>497917000000000</v>
      </c>
      <c r="AD2800" s="17">
        <v>497276000000000</v>
      </c>
    </row>
    <row r="2801" spans="1:30" x14ac:dyDescent="0.25">
      <c r="A2801" t="s">
        <v>434</v>
      </c>
      <c r="B2801" t="s">
        <v>6617</v>
      </c>
      <c r="C2801" t="s">
        <v>605</v>
      </c>
      <c r="D2801" t="str">
        <f>A2801&amp;VLOOKUP("key_separator", Keys!$B:$C, 2, FALSE)&amp;B2801&amp;VLOOKUP("key_separator", Keys!$B:$C, 2, FALSE)&amp;C2801</f>
        <v>WA|petroleum diesel|production</v>
      </c>
      <c r="E2801" s="17">
        <v>372109000000000</v>
      </c>
      <c r="F2801" s="17">
        <v>363090000000000</v>
      </c>
      <c r="G2801" s="17">
        <v>365475000000000</v>
      </c>
      <c r="H2801" s="17">
        <v>368561000000000</v>
      </c>
      <c r="I2801" s="17">
        <v>371654000000000</v>
      </c>
      <c r="J2801" s="17">
        <v>373778000000000</v>
      </c>
      <c r="K2801" s="17">
        <v>373297000000000</v>
      </c>
      <c r="L2801" s="17">
        <v>376607000000000</v>
      </c>
      <c r="M2801" s="17">
        <v>375504000000000</v>
      </c>
      <c r="N2801" s="17">
        <v>373815000000000</v>
      </c>
      <c r="O2801" s="17">
        <v>374608000000000</v>
      </c>
      <c r="P2801" s="17">
        <v>373402000000000</v>
      </c>
      <c r="Q2801" s="17">
        <v>373630000000000</v>
      </c>
      <c r="R2801" s="17">
        <v>375724000000000</v>
      </c>
      <c r="S2801" s="17">
        <v>373387000000000</v>
      </c>
      <c r="T2801" s="17">
        <v>376542000000000</v>
      </c>
      <c r="U2801" s="17">
        <v>377723000000000</v>
      </c>
      <c r="V2801" s="17">
        <v>378951000000000</v>
      </c>
      <c r="W2801" s="17">
        <v>379007000000000</v>
      </c>
      <c r="X2801" s="17">
        <v>378527000000000</v>
      </c>
      <c r="Y2801" s="17">
        <v>377863000000000</v>
      </c>
      <c r="Z2801" s="17">
        <v>375023000000000</v>
      </c>
      <c r="AA2801" s="17">
        <v>376542000000000</v>
      </c>
      <c r="AB2801" s="17">
        <v>375759000000000</v>
      </c>
      <c r="AC2801" s="17">
        <v>376943000000000</v>
      </c>
      <c r="AD2801" s="17">
        <v>375127000000000</v>
      </c>
    </row>
    <row r="2802" spans="1:30" x14ac:dyDescent="0.25">
      <c r="A2802" t="s">
        <v>434</v>
      </c>
      <c r="B2802" t="s">
        <v>6617</v>
      </c>
      <c r="C2802" t="s">
        <v>608</v>
      </c>
      <c r="D2802" t="str">
        <f>A2802&amp;VLOOKUP("key_separator", Keys!$B:$C, 2, FALSE)&amp;B2802&amp;VLOOKUP("key_separator", Keys!$B:$C, 2, FALSE)&amp;C2802</f>
        <v>WA|petroleum diesel|imports</v>
      </c>
      <c r="E2802" s="17">
        <v>1255590000000</v>
      </c>
      <c r="F2802" s="17">
        <v>1511430000000</v>
      </c>
      <c r="G2802" s="17">
        <v>0</v>
      </c>
      <c r="H2802" s="17">
        <v>0</v>
      </c>
      <c r="I2802" s="17">
        <v>0</v>
      </c>
      <c r="J2802" s="17">
        <v>0</v>
      </c>
      <c r="K2802" s="17">
        <v>0</v>
      </c>
      <c r="L2802" s="17">
        <v>0</v>
      </c>
      <c r="M2802" s="17">
        <v>0</v>
      </c>
      <c r="N2802" s="17">
        <v>0</v>
      </c>
      <c r="O2802" s="17">
        <v>0</v>
      </c>
      <c r="P2802" s="17">
        <v>0</v>
      </c>
      <c r="Q2802" s="17">
        <v>0</v>
      </c>
      <c r="R2802" s="17">
        <v>0</v>
      </c>
      <c r="S2802" s="17">
        <v>0</v>
      </c>
      <c r="T2802" s="17">
        <v>0</v>
      </c>
      <c r="U2802" s="17">
        <v>0</v>
      </c>
      <c r="V2802" s="17">
        <v>0</v>
      </c>
      <c r="W2802" s="17">
        <v>0</v>
      </c>
      <c r="X2802" s="17">
        <v>0</v>
      </c>
      <c r="Y2802" s="17">
        <v>0</v>
      </c>
      <c r="Z2802" s="17">
        <v>0</v>
      </c>
      <c r="AA2802" s="17">
        <v>0</v>
      </c>
      <c r="AB2802" s="17">
        <v>0</v>
      </c>
      <c r="AC2802" s="17">
        <v>0</v>
      </c>
      <c r="AD2802" s="17">
        <v>0</v>
      </c>
    </row>
    <row r="2803" spans="1:30" x14ac:dyDescent="0.25">
      <c r="A2803" t="s">
        <v>434</v>
      </c>
      <c r="B2803" t="s">
        <v>6617</v>
      </c>
      <c r="C2803" t="s">
        <v>610</v>
      </c>
      <c r="D2803" t="str">
        <f>A2803&amp;VLOOKUP("key_separator", Keys!$B:$C, 2, FALSE)&amp;B2803&amp;VLOOKUP("key_separator", Keys!$B:$C, 2, FALSE)&amp;C2803</f>
        <v>WA|petroleum diesel|exports</v>
      </c>
      <c r="E2803" s="17">
        <v>221658000000000</v>
      </c>
      <c r="F2803" s="17">
        <v>212172000000000</v>
      </c>
      <c r="G2803" s="17">
        <v>224288000000000</v>
      </c>
      <c r="H2803" s="17">
        <v>236040000000000</v>
      </c>
      <c r="I2803" s="17">
        <v>247601000000000</v>
      </c>
      <c r="J2803" s="17">
        <v>257816000000000</v>
      </c>
      <c r="K2803" s="17">
        <v>266584000000000</v>
      </c>
      <c r="L2803" s="17">
        <v>278736000000000</v>
      </c>
      <c r="M2803" s="17">
        <v>286847000000000</v>
      </c>
      <c r="N2803" s="17">
        <v>294123000000000</v>
      </c>
      <c r="O2803" s="17">
        <v>303750000000000</v>
      </c>
      <c r="P2803" s="17">
        <v>311295000000000</v>
      </c>
      <c r="Q2803" s="17">
        <v>320250000000000</v>
      </c>
      <c r="R2803" s="17">
        <v>331133000000000</v>
      </c>
      <c r="S2803" s="17">
        <v>324355000000000</v>
      </c>
      <c r="T2803" s="17">
        <v>322829000000000</v>
      </c>
      <c r="U2803" s="17">
        <v>319173000000000</v>
      </c>
      <c r="V2803" s="17">
        <v>317123000000000</v>
      </c>
      <c r="W2803" s="17">
        <v>313618000000000</v>
      </c>
      <c r="X2803" s="17">
        <v>309519000000000</v>
      </c>
      <c r="Y2803" s="17">
        <v>304977000000000</v>
      </c>
      <c r="Z2803" s="17">
        <v>298267000000000</v>
      </c>
      <c r="AA2803" s="17">
        <v>295909000000000</v>
      </c>
      <c r="AB2803" s="17">
        <v>291445000000000</v>
      </c>
      <c r="AC2803" s="17">
        <v>288935000000000</v>
      </c>
      <c r="AD2803" s="17">
        <v>283511000000000</v>
      </c>
    </row>
    <row r="2804" spans="1:30" x14ac:dyDescent="0.25">
      <c r="A2804" t="s">
        <v>434</v>
      </c>
      <c r="B2804" t="s">
        <v>542</v>
      </c>
      <c r="C2804" t="s">
        <v>605</v>
      </c>
      <c r="D2804" t="str">
        <f>A2804&amp;VLOOKUP("key_separator", Keys!$B:$C, 2, FALSE)&amp;B2804&amp;VLOOKUP("key_separator", Keys!$B:$C, 2, FALSE)&amp;C2804</f>
        <v>WA|biofuel gasoline|production</v>
      </c>
      <c r="E2804" s="17">
        <v>0</v>
      </c>
      <c r="F2804" s="17">
        <v>0</v>
      </c>
      <c r="G2804" s="17">
        <v>0</v>
      </c>
      <c r="H2804" s="17">
        <v>0</v>
      </c>
      <c r="I2804" s="17">
        <v>0</v>
      </c>
      <c r="J2804" s="17">
        <v>0</v>
      </c>
      <c r="K2804" s="17">
        <v>0</v>
      </c>
      <c r="L2804" s="17">
        <v>0</v>
      </c>
      <c r="M2804" s="17">
        <v>0</v>
      </c>
      <c r="N2804" s="17">
        <v>0</v>
      </c>
      <c r="O2804" s="17">
        <v>0</v>
      </c>
      <c r="P2804" s="17">
        <v>0</v>
      </c>
      <c r="Q2804" s="17">
        <v>0</v>
      </c>
      <c r="R2804" s="17">
        <v>0</v>
      </c>
      <c r="S2804" s="17">
        <v>0</v>
      </c>
      <c r="T2804" s="17">
        <v>0</v>
      </c>
      <c r="U2804" s="17">
        <v>0</v>
      </c>
      <c r="V2804" s="17">
        <v>0</v>
      </c>
      <c r="W2804" s="17">
        <v>0</v>
      </c>
      <c r="X2804" s="17">
        <v>0</v>
      </c>
      <c r="Y2804" s="17">
        <v>0</v>
      </c>
      <c r="Z2804" s="17">
        <v>0</v>
      </c>
      <c r="AA2804" s="17">
        <v>0</v>
      </c>
      <c r="AB2804" s="17">
        <v>0</v>
      </c>
      <c r="AC2804" s="17">
        <v>0</v>
      </c>
      <c r="AD2804" s="17">
        <v>0</v>
      </c>
    </row>
    <row r="2805" spans="1:30" x14ac:dyDescent="0.25">
      <c r="A2805" t="s">
        <v>434</v>
      </c>
      <c r="B2805" t="s">
        <v>542</v>
      </c>
      <c r="C2805" t="s">
        <v>608</v>
      </c>
      <c r="D2805" t="str">
        <f>A2805&amp;VLOOKUP("key_separator", Keys!$B:$C, 2, FALSE)&amp;B2805&amp;VLOOKUP("key_separator", Keys!$B:$C, 2, FALSE)&amp;C2805</f>
        <v>WA|biofuel gasoline|imports</v>
      </c>
      <c r="E2805" s="17">
        <v>19629400000000</v>
      </c>
      <c r="F2805" s="17">
        <v>19167600000000</v>
      </c>
      <c r="G2805" s="17">
        <v>21595200000000</v>
      </c>
      <c r="H2805" s="17">
        <v>23036000000000</v>
      </c>
      <c r="I2805" s="17">
        <v>24279700000000</v>
      </c>
      <c r="J2805" s="17">
        <v>25353900000000</v>
      </c>
      <c r="K2805" s="17">
        <v>26269300000000</v>
      </c>
      <c r="L2805" s="17">
        <v>27046300000000</v>
      </c>
      <c r="M2805" s="17">
        <v>27633800000000</v>
      </c>
      <c r="N2805" s="17">
        <v>28074700000000</v>
      </c>
      <c r="O2805" s="17">
        <v>28336200000000</v>
      </c>
      <c r="P2805" s="17">
        <v>28496900000000</v>
      </c>
      <c r="Q2805" s="17">
        <v>28573400000000</v>
      </c>
      <c r="R2805" s="17">
        <v>28562400000000</v>
      </c>
      <c r="S2805" s="17">
        <v>26973500000000</v>
      </c>
      <c r="T2805" s="17">
        <v>25399800000000</v>
      </c>
      <c r="U2805" s="17">
        <v>23849800000000</v>
      </c>
      <c r="V2805" s="17">
        <v>22844000000000</v>
      </c>
      <c r="W2805" s="17">
        <v>21809300000000</v>
      </c>
      <c r="X2805" s="17">
        <v>20820600000000</v>
      </c>
      <c r="Y2805" s="17">
        <v>19874700000000</v>
      </c>
      <c r="Z2805" s="17">
        <v>18977400000000</v>
      </c>
      <c r="AA2805" s="17">
        <v>18110400000000</v>
      </c>
      <c r="AB2805" s="17">
        <v>17300800000000</v>
      </c>
      <c r="AC2805" s="17">
        <v>16535400000000</v>
      </c>
      <c r="AD2805" s="17">
        <v>15831000000000</v>
      </c>
    </row>
    <row r="2806" spans="1:30" x14ac:dyDescent="0.25">
      <c r="A2806" t="s">
        <v>434</v>
      </c>
      <c r="B2806" t="s">
        <v>542</v>
      </c>
      <c r="C2806" t="s">
        <v>610</v>
      </c>
      <c r="D2806" t="str">
        <f>A2806&amp;VLOOKUP("key_separator", Keys!$B:$C, 2, FALSE)&amp;B2806&amp;VLOOKUP("key_separator", Keys!$B:$C, 2, FALSE)&amp;C2806</f>
        <v>WA|biofuel gasoline|exports</v>
      </c>
      <c r="E2806" s="17">
        <v>0</v>
      </c>
      <c r="F2806" s="17">
        <v>0</v>
      </c>
      <c r="G2806" s="17">
        <v>0</v>
      </c>
      <c r="H2806" s="17">
        <v>0</v>
      </c>
      <c r="I2806" s="17">
        <v>0</v>
      </c>
      <c r="J2806" s="17">
        <v>0</v>
      </c>
      <c r="K2806" s="17">
        <v>0</v>
      </c>
      <c r="L2806" s="17">
        <v>0</v>
      </c>
      <c r="M2806" s="17">
        <v>0</v>
      </c>
      <c r="N2806" s="17">
        <v>0</v>
      </c>
      <c r="O2806" s="17">
        <v>0</v>
      </c>
      <c r="P2806" s="17">
        <v>0</v>
      </c>
      <c r="Q2806" s="17">
        <v>0</v>
      </c>
      <c r="R2806" s="17">
        <v>0</v>
      </c>
      <c r="S2806" s="17">
        <v>0</v>
      </c>
      <c r="T2806" s="17">
        <v>0</v>
      </c>
      <c r="U2806" s="17">
        <v>0</v>
      </c>
      <c r="V2806" s="17">
        <v>0</v>
      </c>
      <c r="W2806" s="17">
        <v>0</v>
      </c>
      <c r="X2806" s="17">
        <v>0</v>
      </c>
      <c r="Y2806" s="17">
        <v>0</v>
      </c>
      <c r="Z2806" s="17">
        <v>0</v>
      </c>
      <c r="AA2806" s="17">
        <v>0</v>
      </c>
      <c r="AB2806" s="17">
        <v>0</v>
      </c>
      <c r="AC2806" s="17">
        <v>0</v>
      </c>
      <c r="AD2806" s="17">
        <v>0</v>
      </c>
    </row>
    <row r="2807" spans="1:30" x14ac:dyDescent="0.25">
      <c r="A2807" t="s">
        <v>434</v>
      </c>
      <c r="B2807" t="s">
        <v>545</v>
      </c>
      <c r="C2807" t="s">
        <v>605</v>
      </c>
      <c r="D2807" t="str">
        <f>A2807&amp;VLOOKUP("key_separator", Keys!$B:$C, 2, FALSE)&amp;B2807&amp;VLOOKUP("key_separator", Keys!$B:$C, 2, FALSE)&amp;C2807</f>
        <v>WA|biofuel diesel|production</v>
      </c>
      <c r="E2807" s="17">
        <v>31076000000000</v>
      </c>
      <c r="F2807" s="17">
        <v>36914000000000</v>
      </c>
      <c r="G2807" s="17">
        <v>35492900000000</v>
      </c>
      <c r="H2807" s="17">
        <v>36525800000000</v>
      </c>
      <c r="I2807" s="17">
        <v>37016200000000</v>
      </c>
      <c r="J2807" s="17">
        <v>30722200000000</v>
      </c>
      <c r="K2807" s="17">
        <v>32155400000000</v>
      </c>
      <c r="L2807" s="17">
        <v>32782300000000</v>
      </c>
      <c r="M2807" s="17">
        <v>34268700000000</v>
      </c>
      <c r="N2807" s="17">
        <v>34856700000000</v>
      </c>
      <c r="O2807" s="17">
        <v>35350500000000</v>
      </c>
      <c r="P2807" s="17">
        <v>33209500000000</v>
      </c>
      <c r="Q2807" s="17">
        <v>34759600000000</v>
      </c>
      <c r="R2807" s="17">
        <v>34426900000000</v>
      </c>
      <c r="S2807" s="17">
        <v>33905600000000</v>
      </c>
      <c r="T2807" s="17">
        <v>33374800000000</v>
      </c>
      <c r="U2807" s="17">
        <v>32788700000000</v>
      </c>
      <c r="V2807" s="17">
        <v>32207100000000</v>
      </c>
      <c r="W2807" s="17">
        <v>31599600000000</v>
      </c>
      <c r="X2807" s="17">
        <v>30965600000000</v>
      </c>
      <c r="Y2807" s="17">
        <v>30304700000000</v>
      </c>
      <c r="Z2807" s="17">
        <v>29616400000000</v>
      </c>
      <c r="AA2807" s="17">
        <v>29002600000000</v>
      </c>
      <c r="AB2807" s="17">
        <v>28257500000000</v>
      </c>
      <c r="AC2807" s="17">
        <v>27483300000000</v>
      </c>
      <c r="AD2807" s="17">
        <v>26679400000000</v>
      </c>
    </row>
    <row r="2808" spans="1:30" x14ac:dyDescent="0.25">
      <c r="A2808" t="s">
        <v>434</v>
      </c>
      <c r="B2808" t="s">
        <v>545</v>
      </c>
      <c r="C2808" t="s">
        <v>608</v>
      </c>
      <c r="D2808" t="str">
        <f>A2808&amp;VLOOKUP("key_separator", Keys!$B:$C, 2, FALSE)&amp;B2808&amp;VLOOKUP("key_separator", Keys!$B:$C, 2, FALSE)&amp;C2808</f>
        <v>WA|biofuel diesel|imports</v>
      </c>
      <c r="E2808" s="17">
        <v>0</v>
      </c>
      <c r="F2808" s="17">
        <v>28926300000</v>
      </c>
      <c r="G2808" s="17">
        <v>3813850000000</v>
      </c>
      <c r="H2808" s="17">
        <v>4918040000000</v>
      </c>
      <c r="I2808" s="17">
        <v>5896560000000</v>
      </c>
      <c r="J2808" s="17">
        <v>16833900000000</v>
      </c>
      <c r="K2808" s="17">
        <v>25686900000000</v>
      </c>
      <c r="L2808" s="17">
        <v>35288600000000</v>
      </c>
      <c r="M2808" s="17">
        <v>43786700000000</v>
      </c>
      <c r="N2808" s="17">
        <v>52995400000000</v>
      </c>
      <c r="O2808" s="17">
        <v>62092200000000</v>
      </c>
      <c r="P2808" s="17">
        <v>73599600000000</v>
      </c>
      <c r="Q2808" s="17">
        <v>81203200000000</v>
      </c>
      <c r="R2808" s="17">
        <v>90541400000000</v>
      </c>
      <c r="S2808" s="17">
        <v>86722200000000</v>
      </c>
      <c r="T2808" s="17">
        <v>82745000000000</v>
      </c>
      <c r="U2808" s="17">
        <v>78496400000000</v>
      </c>
      <c r="V2808" s="17">
        <v>75592800000000</v>
      </c>
      <c r="W2808" s="17">
        <v>72326000000000</v>
      </c>
      <c r="X2808" s="17">
        <v>69052400000000</v>
      </c>
      <c r="Y2808" s="17">
        <v>66203300000000</v>
      </c>
      <c r="Z2808" s="17">
        <v>63234200000000</v>
      </c>
      <c r="AA2808" s="17">
        <v>60243100000000</v>
      </c>
      <c r="AB2808" s="17">
        <v>57352200000000</v>
      </c>
      <c r="AC2808" s="17">
        <v>54502500000000</v>
      </c>
      <c r="AD2808" s="17">
        <v>51842400000000</v>
      </c>
    </row>
    <row r="2809" spans="1:30" x14ac:dyDescent="0.25">
      <c r="A2809" t="s">
        <v>434</v>
      </c>
      <c r="B2809" t="s">
        <v>545</v>
      </c>
      <c r="C2809" t="s">
        <v>610</v>
      </c>
      <c r="D2809" t="str">
        <f>A2809&amp;VLOOKUP("key_separator", Keys!$B:$C, 2, FALSE)&amp;B2809&amp;VLOOKUP("key_separator", Keys!$B:$C, 2, FALSE)&amp;C2809</f>
        <v>WA|biofuel diesel|exports</v>
      </c>
      <c r="E2809" s="17">
        <v>28793500000000</v>
      </c>
      <c r="F2809" s="17">
        <v>34632100000000</v>
      </c>
      <c r="G2809" s="17">
        <v>22822800000000</v>
      </c>
      <c r="H2809" s="17">
        <v>14395600000000</v>
      </c>
      <c r="I2809" s="17">
        <v>5577990000000</v>
      </c>
      <c r="J2809" s="17">
        <v>0</v>
      </c>
      <c r="K2809" s="17">
        <v>0</v>
      </c>
      <c r="L2809" s="17">
        <v>0</v>
      </c>
      <c r="M2809" s="17">
        <v>0</v>
      </c>
      <c r="N2809" s="17">
        <v>0</v>
      </c>
      <c r="O2809" s="17">
        <v>0</v>
      </c>
      <c r="P2809" s="17">
        <v>0</v>
      </c>
      <c r="Q2809" s="17">
        <v>0</v>
      </c>
      <c r="R2809" s="17">
        <v>0</v>
      </c>
      <c r="S2809" s="17">
        <v>0</v>
      </c>
      <c r="T2809" s="17">
        <v>0</v>
      </c>
      <c r="U2809" s="17">
        <v>0</v>
      </c>
      <c r="V2809" s="17">
        <v>0</v>
      </c>
      <c r="W2809" s="17">
        <v>0</v>
      </c>
      <c r="X2809" s="17">
        <v>0</v>
      </c>
      <c r="Y2809" s="17">
        <v>0</v>
      </c>
      <c r="Z2809" s="17">
        <v>0</v>
      </c>
      <c r="AA2809" s="17">
        <v>0</v>
      </c>
      <c r="AB2809" s="17">
        <v>0</v>
      </c>
      <c r="AC2809" s="17">
        <v>0</v>
      </c>
      <c r="AD2809" s="17">
        <v>0</v>
      </c>
    </row>
    <row r="2810" spans="1:30" x14ac:dyDescent="0.25">
      <c r="A2810" t="s">
        <v>434</v>
      </c>
      <c r="B2810" t="s">
        <v>6618</v>
      </c>
      <c r="C2810" t="s">
        <v>605</v>
      </c>
      <c r="D2810" t="str">
        <f>A2810&amp;VLOOKUP("key_separator", Keys!$B:$C, 2, FALSE)&amp;B2810&amp;VLOOKUP("key_separator", Keys!$B:$C, 2, FALSE)&amp;C2810</f>
        <v>WA|jet fuel or kerosene|production</v>
      </c>
      <c r="E2810" s="17">
        <v>132463000000000</v>
      </c>
      <c r="F2810" s="17">
        <v>129253000000000</v>
      </c>
      <c r="G2810" s="17">
        <v>130102000000000</v>
      </c>
      <c r="H2810" s="17">
        <v>131200000000000</v>
      </c>
      <c r="I2810" s="17">
        <v>132301000000000</v>
      </c>
      <c r="J2810" s="17">
        <v>133057000000000</v>
      </c>
      <c r="K2810" s="17">
        <v>132886000000000</v>
      </c>
      <c r="L2810" s="17">
        <v>134065000000000</v>
      </c>
      <c r="M2810" s="17">
        <v>133672000000000</v>
      </c>
      <c r="N2810" s="17">
        <v>133071000000000</v>
      </c>
      <c r="O2810" s="17">
        <v>133353000000000</v>
      </c>
      <c r="P2810" s="17">
        <v>132923000000000</v>
      </c>
      <c r="Q2810" s="17">
        <v>133005000000000</v>
      </c>
      <c r="R2810" s="17">
        <v>133750000000000</v>
      </c>
      <c r="S2810" s="17">
        <v>132918000000000</v>
      </c>
      <c r="T2810" s="17">
        <v>134041000000000</v>
      </c>
      <c r="U2810" s="17">
        <v>134462000000000</v>
      </c>
      <c r="V2810" s="17">
        <v>134899000000000</v>
      </c>
      <c r="W2810" s="17">
        <v>134919000000000</v>
      </c>
      <c r="X2810" s="17">
        <v>134748000000000</v>
      </c>
      <c r="Y2810" s="17">
        <v>134512000000000</v>
      </c>
      <c r="Z2810" s="17">
        <v>133500000000000</v>
      </c>
      <c r="AA2810" s="17">
        <v>134041000000000</v>
      </c>
      <c r="AB2810" s="17">
        <v>133763000000000</v>
      </c>
      <c r="AC2810" s="17">
        <v>134184000000000</v>
      </c>
      <c r="AD2810" s="17">
        <v>133538000000000</v>
      </c>
    </row>
    <row r="2811" spans="1:30" x14ac:dyDescent="0.25">
      <c r="A2811" t="s">
        <v>434</v>
      </c>
      <c r="B2811" t="s">
        <v>6618</v>
      </c>
      <c r="C2811" t="s">
        <v>608</v>
      </c>
      <c r="D2811" t="str">
        <f>A2811&amp;VLOOKUP("key_separator", Keys!$B:$C, 2, FALSE)&amp;B2811&amp;VLOOKUP("key_separator", Keys!$B:$C, 2, FALSE)&amp;C2811</f>
        <v>WA|jet fuel or kerosene|imports</v>
      </c>
      <c r="E2811" s="17">
        <v>0</v>
      </c>
      <c r="F2811" s="17">
        <v>0</v>
      </c>
      <c r="G2811" s="17">
        <v>0</v>
      </c>
      <c r="H2811" s="17">
        <v>0</v>
      </c>
      <c r="I2811" s="17">
        <v>0</v>
      </c>
      <c r="J2811" s="17">
        <v>567915000000</v>
      </c>
      <c r="K2811" s="17">
        <v>2178770000000</v>
      </c>
      <c r="L2811" s="17">
        <v>3046360000000</v>
      </c>
      <c r="M2811" s="17">
        <v>5551570000000</v>
      </c>
      <c r="N2811" s="17">
        <v>8477130000000</v>
      </c>
      <c r="O2811" s="17">
        <v>10886700000000</v>
      </c>
      <c r="P2811" s="17">
        <v>13228200000000</v>
      </c>
      <c r="Q2811" s="17">
        <v>15108900000000</v>
      </c>
      <c r="R2811" s="17">
        <v>16375500000000</v>
      </c>
      <c r="S2811" s="17">
        <v>18989700000000</v>
      </c>
      <c r="T2811" s="17">
        <v>19872800000000</v>
      </c>
      <c r="U2811" s="17">
        <v>21342700000000</v>
      </c>
      <c r="V2811" s="17">
        <v>22940800000000</v>
      </c>
      <c r="W2811" s="17">
        <v>25071500000000</v>
      </c>
      <c r="X2811" s="17">
        <v>27362700000000</v>
      </c>
      <c r="Y2811" s="17">
        <v>29754800000000</v>
      </c>
      <c r="Z2811" s="17">
        <v>32841500000000</v>
      </c>
      <c r="AA2811" s="17">
        <v>34163600000000</v>
      </c>
      <c r="AB2811" s="17">
        <v>36341400000000</v>
      </c>
      <c r="AC2811" s="17">
        <v>37918900000000</v>
      </c>
      <c r="AD2811" s="17">
        <v>40395200000000</v>
      </c>
    </row>
    <row r="2812" spans="1:30" x14ac:dyDescent="0.25">
      <c r="A2812" t="s">
        <v>434</v>
      </c>
      <c r="B2812" t="s">
        <v>6618</v>
      </c>
      <c r="C2812" t="s">
        <v>610</v>
      </c>
      <c r="D2812" t="str">
        <f>A2812&amp;VLOOKUP("key_separator", Keys!$B:$C, 2, FALSE)&amp;B2812&amp;VLOOKUP("key_separator", Keys!$B:$C, 2, FALSE)&amp;C2812</f>
        <v>WA|jet fuel or kerosene|exports</v>
      </c>
      <c r="E2812" s="17">
        <v>19249300000000</v>
      </c>
      <c r="F2812" s="17">
        <v>12912400000000</v>
      </c>
      <c r="G2812" s="17">
        <v>11888000000000</v>
      </c>
      <c r="H2812" s="17">
        <v>12285800000000</v>
      </c>
      <c r="I2812" s="17">
        <v>12083900000000</v>
      </c>
      <c r="J2812" s="17">
        <v>11851200000000</v>
      </c>
      <c r="K2812" s="17">
        <v>11836000000000</v>
      </c>
      <c r="L2812" s="17">
        <v>11941000000000</v>
      </c>
      <c r="M2812" s="17">
        <v>11906000000000</v>
      </c>
      <c r="N2812" s="17">
        <v>11852400000000</v>
      </c>
      <c r="O2812" s="17">
        <v>11877600000000</v>
      </c>
      <c r="P2812" s="17">
        <v>11839300000000</v>
      </c>
      <c r="Q2812" s="17">
        <v>11846500000000</v>
      </c>
      <c r="R2812" s="17">
        <v>11912900000000</v>
      </c>
      <c r="S2812" s="17">
        <v>11838900000000</v>
      </c>
      <c r="T2812" s="17">
        <v>11938900000000</v>
      </c>
      <c r="U2812" s="17">
        <v>11976300000000</v>
      </c>
      <c r="V2812" s="17">
        <v>12015300000000</v>
      </c>
      <c r="W2812" s="17">
        <v>12017000000000</v>
      </c>
      <c r="X2812" s="17">
        <v>12001800000000</v>
      </c>
      <c r="Y2812" s="17">
        <v>11980800000000</v>
      </c>
      <c r="Z2812" s="17">
        <v>11890700000000</v>
      </c>
      <c r="AA2812" s="17">
        <v>11938900000000</v>
      </c>
      <c r="AB2812" s="17">
        <v>11914100000000</v>
      </c>
      <c r="AC2812" s="17">
        <v>11951600000000</v>
      </c>
      <c r="AD2812" s="17">
        <v>11894000000000</v>
      </c>
    </row>
    <row r="2813" spans="1:30" x14ac:dyDescent="0.25">
      <c r="A2813" t="s">
        <v>434</v>
      </c>
      <c r="B2813" t="s">
        <v>6633</v>
      </c>
      <c r="C2813" t="s">
        <v>605</v>
      </c>
      <c r="D2813" t="str">
        <f>A2813&amp;VLOOKUP("key_separator", Keys!$B:$C, 2, FALSE)&amp;B2813&amp;VLOOKUP("key_separator", Keys!$B:$C, 2, FALSE)&amp;C2813</f>
        <v>WA|heat|production</v>
      </c>
      <c r="E2813" s="17">
        <v>0</v>
      </c>
      <c r="F2813" s="17">
        <v>0</v>
      </c>
      <c r="G2813" s="17">
        <v>0</v>
      </c>
      <c r="H2813" s="17">
        <v>0</v>
      </c>
      <c r="I2813" s="17">
        <v>0</v>
      </c>
      <c r="J2813" s="17">
        <v>0</v>
      </c>
      <c r="K2813" s="17">
        <v>0</v>
      </c>
      <c r="L2813" s="17">
        <v>0</v>
      </c>
      <c r="M2813" s="17">
        <v>0</v>
      </c>
      <c r="N2813" s="17">
        <v>0</v>
      </c>
      <c r="O2813" s="17">
        <v>0</v>
      </c>
      <c r="P2813" s="17">
        <v>0</v>
      </c>
      <c r="Q2813" s="17">
        <v>0</v>
      </c>
      <c r="R2813" s="17">
        <v>0</v>
      </c>
      <c r="S2813" s="17">
        <v>0</v>
      </c>
      <c r="T2813" s="17">
        <v>0</v>
      </c>
      <c r="U2813" s="17">
        <v>0</v>
      </c>
      <c r="V2813" s="17">
        <v>0</v>
      </c>
      <c r="W2813" s="17">
        <v>0</v>
      </c>
      <c r="X2813" s="17">
        <v>0</v>
      </c>
      <c r="Y2813" s="17">
        <v>0</v>
      </c>
      <c r="Z2813" s="17">
        <v>0</v>
      </c>
      <c r="AA2813" s="17">
        <v>0</v>
      </c>
      <c r="AB2813" s="17">
        <v>0</v>
      </c>
      <c r="AC2813" s="17">
        <v>0</v>
      </c>
      <c r="AD2813" s="17">
        <v>0</v>
      </c>
    </row>
    <row r="2814" spans="1:30" x14ac:dyDescent="0.25">
      <c r="A2814" t="s">
        <v>434</v>
      </c>
      <c r="B2814" t="s">
        <v>6633</v>
      </c>
      <c r="C2814" t="s">
        <v>608</v>
      </c>
      <c r="D2814" t="str">
        <f>A2814&amp;VLOOKUP("key_separator", Keys!$B:$C, 2, FALSE)&amp;B2814&amp;VLOOKUP("key_separator", Keys!$B:$C, 2, FALSE)&amp;C2814</f>
        <v>WA|heat|imports</v>
      </c>
      <c r="E2814" s="17">
        <v>0</v>
      </c>
      <c r="F2814" s="17">
        <v>0</v>
      </c>
      <c r="G2814" s="17">
        <v>0</v>
      </c>
      <c r="H2814" s="17">
        <v>0</v>
      </c>
      <c r="I2814" s="17">
        <v>0</v>
      </c>
      <c r="J2814" s="17">
        <v>0</v>
      </c>
      <c r="K2814" s="17">
        <v>0</v>
      </c>
      <c r="L2814" s="17">
        <v>0</v>
      </c>
      <c r="M2814" s="17">
        <v>0</v>
      </c>
      <c r="N2814" s="17">
        <v>0</v>
      </c>
      <c r="O2814" s="17">
        <v>0</v>
      </c>
      <c r="P2814" s="17">
        <v>0</v>
      </c>
      <c r="Q2814" s="17">
        <v>0</v>
      </c>
      <c r="R2814" s="17">
        <v>0</v>
      </c>
      <c r="S2814" s="17">
        <v>0</v>
      </c>
      <c r="T2814" s="17">
        <v>0</v>
      </c>
      <c r="U2814" s="17">
        <v>0</v>
      </c>
      <c r="V2814" s="17">
        <v>0</v>
      </c>
      <c r="W2814" s="17">
        <v>0</v>
      </c>
      <c r="X2814" s="17">
        <v>0</v>
      </c>
      <c r="Y2814" s="17">
        <v>0</v>
      </c>
      <c r="Z2814" s="17">
        <v>0</v>
      </c>
      <c r="AA2814" s="17">
        <v>0</v>
      </c>
      <c r="AB2814" s="17">
        <v>0</v>
      </c>
      <c r="AC2814" s="17">
        <v>0</v>
      </c>
      <c r="AD2814" s="17">
        <v>0</v>
      </c>
    </row>
    <row r="2815" spans="1:30" x14ac:dyDescent="0.25">
      <c r="A2815" t="s">
        <v>434</v>
      </c>
      <c r="B2815" t="s">
        <v>6633</v>
      </c>
      <c r="C2815" t="s">
        <v>610</v>
      </c>
      <c r="D2815" t="str">
        <f>A2815&amp;VLOOKUP("key_separator", Keys!$B:$C, 2, FALSE)&amp;B2815&amp;VLOOKUP("key_separator", Keys!$B:$C, 2, FALSE)&amp;C2815</f>
        <v>WA|heat|exports</v>
      </c>
      <c r="E2815" s="17">
        <v>0</v>
      </c>
      <c r="F2815" s="17">
        <v>0</v>
      </c>
      <c r="G2815" s="17">
        <v>0</v>
      </c>
      <c r="H2815" s="17">
        <v>0</v>
      </c>
      <c r="I2815" s="17">
        <v>0</v>
      </c>
      <c r="J2815" s="17">
        <v>0</v>
      </c>
      <c r="K2815" s="17">
        <v>0</v>
      </c>
      <c r="L2815" s="17">
        <v>0</v>
      </c>
      <c r="M2815" s="17">
        <v>0</v>
      </c>
      <c r="N2815" s="17">
        <v>0</v>
      </c>
      <c r="O2815" s="17">
        <v>0</v>
      </c>
      <c r="P2815" s="17">
        <v>0</v>
      </c>
      <c r="Q2815" s="17">
        <v>0</v>
      </c>
      <c r="R2815" s="17">
        <v>0</v>
      </c>
      <c r="S2815" s="17">
        <v>0</v>
      </c>
      <c r="T2815" s="17">
        <v>0</v>
      </c>
      <c r="U2815" s="17">
        <v>0</v>
      </c>
      <c r="V2815" s="17">
        <v>0</v>
      </c>
      <c r="W2815" s="17">
        <v>0</v>
      </c>
      <c r="X2815" s="17">
        <v>0</v>
      </c>
      <c r="Y2815" s="17">
        <v>0</v>
      </c>
      <c r="Z2815" s="17">
        <v>0</v>
      </c>
      <c r="AA2815" s="17">
        <v>0</v>
      </c>
      <c r="AB2815" s="17">
        <v>0</v>
      </c>
      <c r="AC2815" s="17">
        <v>0</v>
      </c>
      <c r="AD2815" s="17">
        <v>0</v>
      </c>
    </row>
    <row r="2816" spans="1:30" x14ac:dyDescent="0.25">
      <c r="A2816" t="s">
        <v>434</v>
      </c>
      <c r="B2816" t="s">
        <v>6634</v>
      </c>
      <c r="C2816" t="s">
        <v>605</v>
      </c>
      <c r="D2816" t="str">
        <f>A2816&amp;VLOOKUP("key_separator", Keys!$B:$C, 2, FALSE)&amp;B2816&amp;VLOOKUP("key_separator", Keys!$B:$C, 2, FALSE)&amp;C2816</f>
        <v>WA|geothermal|production</v>
      </c>
      <c r="E2816" s="17">
        <v>0</v>
      </c>
      <c r="F2816" s="17">
        <v>0</v>
      </c>
      <c r="G2816" s="17">
        <v>0</v>
      </c>
      <c r="H2816" s="17">
        <v>0</v>
      </c>
      <c r="I2816" s="17">
        <v>0</v>
      </c>
      <c r="J2816" s="17">
        <v>0</v>
      </c>
      <c r="K2816" s="17">
        <v>0</v>
      </c>
      <c r="L2816" s="17">
        <v>0</v>
      </c>
      <c r="M2816" s="17">
        <v>0</v>
      </c>
      <c r="N2816" s="17">
        <v>0</v>
      </c>
      <c r="O2816" s="17">
        <v>0</v>
      </c>
      <c r="P2816" s="17">
        <v>0</v>
      </c>
      <c r="Q2816" s="17">
        <v>0</v>
      </c>
      <c r="R2816" s="17">
        <v>0</v>
      </c>
      <c r="S2816" s="17">
        <v>0</v>
      </c>
      <c r="T2816" s="17">
        <v>0</v>
      </c>
      <c r="U2816" s="17">
        <v>0</v>
      </c>
      <c r="V2816" s="17">
        <v>0</v>
      </c>
      <c r="W2816" s="17">
        <v>0</v>
      </c>
      <c r="X2816" s="17">
        <v>0</v>
      </c>
      <c r="Y2816" s="17">
        <v>0</v>
      </c>
      <c r="Z2816" s="17">
        <v>0</v>
      </c>
      <c r="AA2816" s="17">
        <v>0</v>
      </c>
      <c r="AB2816" s="17">
        <v>0</v>
      </c>
      <c r="AC2816" s="17">
        <v>0</v>
      </c>
      <c r="AD2816" s="17">
        <v>0</v>
      </c>
    </row>
    <row r="2817" spans="1:30" x14ac:dyDescent="0.25">
      <c r="A2817" t="s">
        <v>434</v>
      </c>
      <c r="B2817" t="s">
        <v>6634</v>
      </c>
      <c r="C2817" t="s">
        <v>608</v>
      </c>
      <c r="D2817" t="str">
        <f>A2817&amp;VLOOKUP("key_separator", Keys!$B:$C, 2, FALSE)&amp;B2817&amp;VLOOKUP("key_separator", Keys!$B:$C, 2, FALSE)&amp;C2817</f>
        <v>WA|geothermal|imports</v>
      </c>
      <c r="E2817" s="17">
        <v>0</v>
      </c>
      <c r="F2817" s="17">
        <v>0</v>
      </c>
      <c r="G2817" s="17">
        <v>0</v>
      </c>
      <c r="H2817" s="17">
        <v>0</v>
      </c>
      <c r="I2817" s="17">
        <v>0</v>
      </c>
      <c r="J2817" s="17">
        <v>0</v>
      </c>
      <c r="K2817" s="17">
        <v>0</v>
      </c>
      <c r="L2817" s="17">
        <v>0</v>
      </c>
      <c r="M2817" s="17">
        <v>0</v>
      </c>
      <c r="N2817" s="17">
        <v>0</v>
      </c>
      <c r="O2817" s="17">
        <v>0</v>
      </c>
      <c r="P2817" s="17">
        <v>0</v>
      </c>
      <c r="Q2817" s="17">
        <v>0</v>
      </c>
      <c r="R2817" s="17">
        <v>0</v>
      </c>
      <c r="S2817" s="17">
        <v>0</v>
      </c>
      <c r="T2817" s="17">
        <v>0</v>
      </c>
      <c r="U2817" s="17">
        <v>0</v>
      </c>
      <c r="V2817" s="17">
        <v>0</v>
      </c>
      <c r="W2817" s="17">
        <v>0</v>
      </c>
      <c r="X2817" s="17">
        <v>0</v>
      </c>
      <c r="Y2817" s="17">
        <v>0</v>
      </c>
      <c r="Z2817" s="17">
        <v>0</v>
      </c>
      <c r="AA2817" s="17">
        <v>0</v>
      </c>
      <c r="AB2817" s="17">
        <v>0</v>
      </c>
      <c r="AC2817" s="17">
        <v>0</v>
      </c>
      <c r="AD2817" s="17">
        <v>0</v>
      </c>
    </row>
    <row r="2818" spans="1:30" x14ac:dyDescent="0.25">
      <c r="A2818" t="s">
        <v>434</v>
      </c>
      <c r="B2818" t="s">
        <v>6634</v>
      </c>
      <c r="C2818" t="s">
        <v>610</v>
      </c>
      <c r="D2818" t="str">
        <f>A2818&amp;VLOOKUP("key_separator", Keys!$B:$C, 2, FALSE)&amp;B2818&amp;VLOOKUP("key_separator", Keys!$B:$C, 2, FALSE)&amp;C2818</f>
        <v>WA|geothermal|exports</v>
      </c>
      <c r="E2818" s="17">
        <v>0</v>
      </c>
      <c r="F2818" s="17">
        <v>0</v>
      </c>
      <c r="G2818" s="17">
        <v>0</v>
      </c>
      <c r="H2818" s="17">
        <v>0</v>
      </c>
      <c r="I2818" s="17">
        <v>0</v>
      </c>
      <c r="J2818" s="17">
        <v>0</v>
      </c>
      <c r="K2818" s="17">
        <v>0</v>
      </c>
      <c r="L2818" s="17">
        <v>0</v>
      </c>
      <c r="M2818" s="17">
        <v>0</v>
      </c>
      <c r="N2818" s="17">
        <v>0</v>
      </c>
      <c r="O2818" s="17">
        <v>0</v>
      </c>
      <c r="P2818" s="17">
        <v>0</v>
      </c>
      <c r="Q2818" s="17">
        <v>0</v>
      </c>
      <c r="R2818" s="17">
        <v>0</v>
      </c>
      <c r="S2818" s="17">
        <v>0</v>
      </c>
      <c r="T2818" s="17">
        <v>0</v>
      </c>
      <c r="U2818" s="17">
        <v>0</v>
      </c>
      <c r="V2818" s="17">
        <v>0</v>
      </c>
      <c r="W2818" s="17">
        <v>0</v>
      </c>
      <c r="X2818" s="17">
        <v>0</v>
      </c>
      <c r="Y2818" s="17">
        <v>0</v>
      </c>
      <c r="Z2818" s="17">
        <v>0</v>
      </c>
      <c r="AA2818" s="17">
        <v>0</v>
      </c>
      <c r="AB2818" s="17">
        <v>0</v>
      </c>
      <c r="AC2818" s="17">
        <v>0</v>
      </c>
      <c r="AD2818" s="17">
        <v>0</v>
      </c>
    </row>
    <row r="2819" spans="1:30" x14ac:dyDescent="0.25">
      <c r="A2819" t="s">
        <v>434</v>
      </c>
      <c r="B2819" t="s">
        <v>500</v>
      </c>
      <c r="C2819" t="s">
        <v>605</v>
      </c>
      <c r="D2819" t="str">
        <f>A2819&amp;VLOOKUP("key_separator", Keys!$B:$C, 2, FALSE)&amp;B2819&amp;VLOOKUP("key_separator", Keys!$B:$C, 2, FALSE)&amp;C2819</f>
        <v>WA|lignite|production</v>
      </c>
      <c r="E2819" s="17">
        <v>0</v>
      </c>
      <c r="F2819" s="17">
        <v>0</v>
      </c>
      <c r="G2819" s="17">
        <v>0</v>
      </c>
      <c r="H2819" s="17">
        <v>0</v>
      </c>
      <c r="I2819" s="17">
        <v>0</v>
      </c>
      <c r="J2819" s="17">
        <v>0</v>
      </c>
      <c r="K2819" s="17">
        <v>0</v>
      </c>
      <c r="L2819" s="17">
        <v>0</v>
      </c>
      <c r="M2819" s="17">
        <v>0</v>
      </c>
      <c r="N2819" s="17">
        <v>0</v>
      </c>
      <c r="O2819" s="17">
        <v>0</v>
      </c>
      <c r="P2819" s="17">
        <v>0</v>
      </c>
      <c r="Q2819" s="17">
        <v>0</v>
      </c>
      <c r="R2819" s="17">
        <v>0</v>
      </c>
      <c r="S2819" s="17">
        <v>0</v>
      </c>
      <c r="T2819" s="17">
        <v>0</v>
      </c>
      <c r="U2819" s="17">
        <v>0</v>
      </c>
      <c r="V2819" s="17">
        <v>0</v>
      </c>
      <c r="W2819" s="17">
        <v>0</v>
      </c>
      <c r="X2819" s="17">
        <v>0</v>
      </c>
      <c r="Y2819" s="17">
        <v>0</v>
      </c>
      <c r="Z2819" s="17">
        <v>0</v>
      </c>
      <c r="AA2819" s="17">
        <v>0</v>
      </c>
      <c r="AB2819" s="17">
        <v>0</v>
      </c>
      <c r="AC2819" s="17">
        <v>0</v>
      </c>
      <c r="AD2819" s="17">
        <v>0</v>
      </c>
    </row>
    <row r="2820" spans="1:30" x14ac:dyDescent="0.25">
      <c r="A2820" t="s">
        <v>434</v>
      </c>
      <c r="B2820" t="s">
        <v>500</v>
      </c>
      <c r="C2820" t="s">
        <v>608</v>
      </c>
      <c r="D2820" t="str">
        <f>A2820&amp;VLOOKUP("key_separator", Keys!$B:$C, 2, FALSE)&amp;B2820&amp;VLOOKUP("key_separator", Keys!$B:$C, 2, FALSE)&amp;C2820</f>
        <v>WA|lignite|imports</v>
      </c>
      <c r="E2820" s="17">
        <v>0</v>
      </c>
      <c r="F2820" s="17">
        <v>0</v>
      </c>
      <c r="G2820" s="17">
        <v>0</v>
      </c>
      <c r="H2820" s="17">
        <v>0</v>
      </c>
      <c r="I2820" s="17">
        <v>0</v>
      </c>
      <c r="J2820" s="17">
        <v>0</v>
      </c>
      <c r="K2820" s="17">
        <v>0</v>
      </c>
      <c r="L2820" s="17">
        <v>0</v>
      </c>
      <c r="M2820" s="17">
        <v>0</v>
      </c>
      <c r="N2820" s="17">
        <v>0</v>
      </c>
      <c r="O2820" s="17">
        <v>0</v>
      </c>
      <c r="P2820" s="17">
        <v>0</v>
      </c>
      <c r="Q2820" s="17">
        <v>0</v>
      </c>
      <c r="R2820" s="17">
        <v>0</v>
      </c>
      <c r="S2820" s="17">
        <v>0</v>
      </c>
      <c r="T2820" s="17">
        <v>0</v>
      </c>
      <c r="U2820" s="17">
        <v>0</v>
      </c>
      <c r="V2820" s="17">
        <v>0</v>
      </c>
      <c r="W2820" s="17">
        <v>0</v>
      </c>
      <c r="X2820" s="17">
        <v>0</v>
      </c>
      <c r="Y2820" s="17">
        <v>0</v>
      </c>
      <c r="Z2820" s="17">
        <v>0</v>
      </c>
      <c r="AA2820" s="17">
        <v>0</v>
      </c>
      <c r="AB2820" s="17">
        <v>0</v>
      </c>
      <c r="AC2820" s="17">
        <v>0</v>
      </c>
      <c r="AD2820" s="17">
        <v>0</v>
      </c>
    </row>
    <row r="2821" spans="1:30" x14ac:dyDescent="0.25">
      <c r="A2821" t="s">
        <v>434</v>
      </c>
      <c r="B2821" t="s">
        <v>500</v>
      </c>
      <c r="C2821" t="s">
        <v>610</v>
      </c>
      <c r="D2821" t="str">
        <f>A2821&amp;VLOOKUP("key_separator", Keys!$B:$C, 2, FALSE)&amp;B2821&amp;VLOOKUP("key_separator", Keys!$B:$C, 2, FALSE)&amp;C2821</f>
        <v>WA|lignite|exports</v>
      </c>
      <c r="E2821" s="17">
        <v>0</v>
      </c>
      <c r="F2821" s="17">
        <v>0</v>
      </c>
      <c r="G2821" s="17">
        <v>0</v>
      </c>
      <c r="H2821" s="17">
        <v>0</v>
      </c>
      <c r="I2821" s="17">
        <v>0</v>
      </c>
      <c r="J2821" s="17">
        <v>0</v>
      </c>
      <c r="K2821" s="17">
        <v>0</v>
      </c>
      <c r="L2821" s="17">
        <v>0</v>
      </c>
      <c r="M2821" s="17">
        <v>0</v>
      </c>
      <c r="N2821" s="17">
        <v>0</v>
      </c>
      <c r="O2821" s="17">
        <v>0</v>
      </c>
      <c r="P2821" s="17">
        <v>0</v>
      </c>
      <c r="Q2821" s="17">
        <v>0</v>
      </c>
      <c r="R2821" s="17">
        <v>0</v>
      </c>
      <c r="S2821" s="17">
        <v>0</v>
      </c>
      <c r="T2821" s="17">
        <v>0</v>
      </c>
      <c r="U2821" s="17">
        <v>0</v>
      </c>
      <c r="V2821" s="17">
        <v>0</v>
      </c>
      <c r="W2821" s="17">
        <v>0</v>
      </c>
      <c r="X2821" s="17">
        <v>0</v>
      </c>
      <c r="Y2821" s="17">
        <v>0</v>
      </c>
      <c r="Z2821" s="17">
        <v>0</v>
      </c>
      <c r="AA2821" s="17">
        <v>0</v>
      </c>
      <c r="AB2821" s="17">
        <v>0</v>
      </c>
      <c r="AC2821" s="17">
        <v>0</v>
      </c>
      <c r="AD2821" s="17">
        <v>0</v>
      </c>
    </row>
    <row r="2822" spans="1:30" x14ac:dyDescent="0.25">
      <c r="A2822" t="s">
        <v>434</v>
      </c>
      <c r="B2822" t="s">
        <v>539</v>
      </c>
      <c r="C2822" t="s">
        <v>605</v>
      </c>
      <c r="D2822" t="str">
        <f>A2822&amp;VLOOKUP("key_separator", Keys!$B:$C, 2, FALSE)&amp;B2822&amp;VLOOKUP("key_separator", Keys!$B:$C, 2, FALSE)&amp;C2822</f>
        <v>WA|crude oil|production</v>
      </c>
      <c r="E2822" s="17">
        <v>0</v>
      </c>
      <c r="F2822" s="17">
        <v>0</v>
      </c>
      <c r="G2822" s="17">
        <v>0</v>
      </c>
      <c r="H2822" s="17">
        <v>0</v>
      </c>
      <c r="I2822" s="17">
        <v>0</v>
      </c>
      <c r="J2822" s="17">
        <v>0</v>
      </c>
      <c r="K2822" s="17">
        <v>0</v>
      </c>
      <c r="L2822" s="17">
        <v>0</v>
      </c>
      <c r="M2822" s="17">
        <v>0</v>
      </c>
      <c r="N2822" s="17">
        <v>0</v>
      </c>
      <c r="O2822" s="17">
        <v>0</v>
      </c>
      <c r="P2822" s="17">
        <v>0</v>
      </c>
      <c r="Q2822" s="17">
        <v>0</v>
      </c>
      <c r="R2822" s="17">
        <v>0</v>
      </c>
      <c r="S2822" s="17">
        <v>0</v>
      </c>
      <c r="T2822" s="17">
        <v>0</v>
      </c>
      <c r="U2822" s="17">
        <v>0</v>
      </c>
      <c r="V2822" s="17">
        <v>0</v>
      </c>
      <c r="W2822" s="17">
        <v>0</v>
      </c>
      <c r="X2822" s="17">
        <v>0</v>
      </c>
      <c r="Y2822" s="17">
        <v>0</v>
      </c>
      <c r="Z2822" s="17">
        <v>0</v>
      </c>
      <c r="AA2822" s="17">
        <v>0</v>
      </c>
      <c r="AB2822" s="17">
        <v>0</v>
      </c>
      <c r="AC2822" s="17">
        <v>0</v>
      </c>
      <c r="AD2822" s="17">
        <v>0</v>
      </c>
    </row>
    <row r="2823" spans="1:30" x14ac:dyDescent="0.25">
      <c r="A2823" t="s">
        <v>434</v>
      </c>
      <c r="B2823" t="s">
        <v>539</v>
      </c>
      <c r="C2823" t="s">
        <v>608</v>
      </c>
      <c r="D2823" t="str">
        <f>A2823&amp;VLOOKUP("key_separator", Keys!$B:$C, 2, FALSE)&amp;B2823&amp;VLOOKUP("key_separator", Keys!$B:$C, 2, FALSE)&amp;C2823</f>
        <v>WA|crude oil|imports</v>
      </c>
      <c r="E2823" s="17">
        <v>1228270000000000</v>
      </c>
      <c r="F2823" s="17">
        <v>1228270000000000</v>
      </c>
      <c r="G2823" s="17">
        <v>1228270000000000</v>
      </c>
      <c r="H2823" s="17">
        <v>1228270000000000</v>
      </c>
      <c r="I2823" s="17">
        <v>1228270000000000</v>
      </c>
      <c r="J2823" s="17">
        <v>1228270000000000</v>
      </c>
      <c r="K2823" s="17">
        <v>1228270000000000</v>
      </c>
      <c r="L2823" s="17">
        <v>1228270000000000</v>
      </c>
      <c r="M2823" s="17">
        <v>1228270000000000</v>
      </c>
      <c r="N2823" s="17">
        <v>1228270000000000</v>
      </c>
      <c r="O2823" s="17">
        <v>1228270000000000</v>
      </c>
      <c r="P2823" s="17">
        <v>1228270000000000</v>
      </c>
      <c r="Q2823" s="17">
        <v>1228270000000000</v>
      </c>
      <c r="R2823" s="17">
        <v>1228270000000000</v>
      </c>
      <c r="S2823" s="17">
        <v>1228270000000000</v>
      </c>
      <c r="T2823" s="17">
        <v>1228270000000000</v>
      </c>
      <c r="U2823" s="17">
        <v>1228270000000000</v>
      </c>
      <c r="V2823" s="17">
        <v>1228270000000000</v>
      </c>
      <c r="W2823" s="17">
        <v>1228270000000000</v>
      </c>
      <c r="X2823" s="17">
        <v>1228270000000000</v>
      </c>
      <c r="Y2823" s="17">
        <v>1228270000000000</v>
      </c>
      <c r="Z2823" s="17">
        <v>1228270000000000</v>
      </c>
      <c r="AA2823" s="17">
        <v>1228270000000000</v>
      </c>
      <c r="AB2823" s="17">
        <v>1228270000000000</v>
      </c>
      <c r="AC2823" s="17">
        <v>1228270000000000</v>
      </c>
      <c r="AD2823" s="17">
        <v>1228270000000000</v>
      </c>
    </row>
    <row r="2824" spans="1:30" x14ac:dyDescent="0.25">
      <c r="A2824" t="s">
        <v>434</v>
      </c>
      <c r="B2824" t="s">
        <v>539</v>
      </c>
      <c r="C2824" t="s">
        <v>610</v>
      </c>
      <c r="D2824" t="str">
        <f>A2824&amp;VLOOKUP("key_separator", Keys!$B:$C, 2, FALSE)&amp;B2824&amp;VLOOKUP("key_separator", Keys!$B:$C, 2, FALSE)&amp;C2824</f>
        <v>WA|crude oil|exports</v>
      </c>
      <c r="E2824" s="17">
        <v>0</v>
      </c>
      <c r="F2824" s="17">
        <v>0</v>
      </c>
      <c r="G2824" s="17">
        <v>0</v>
      </c>
      <c r="H2824" s="17">
        <v>0</v>
      </c>
      <c r="I2824" s="17">
        <v>0</v>
      </c>
      <c r="J2824" s="17">
        <v>0</v>
      </c>
      <c r="K2824" s="17">
        <v>0</v>
      </c>
      <c r="L2824" s="17">
        <v>0</v>
      </c>
      <c r="M2824" s="17">
        <v>0</v>
      </c>
      <c r="N2824" s="17">
        <v>0</v>
      </c>
      <c r="O2824" s="17">
        <v>0</v>
      </c>
      <c r="P2824" s="17">
        <v>0</v>
      </c>
      <c r="Q2824" s="17">
        <v>0</v>
      </c>
      <c r="R2824" s="17">
        <v>0</v>
      </c>
      <c r="S2824" s="17">
        <v>0</v>
      </c>
      <c r="T2824" s="17">
        <v>0</v>
      </c>
      <c r="U2824" s="17">
        <v>0</v>
      </c>
      <c r="V2824" s="17">
        <v>0</v>
      </c>
      <c r="W2824" s="17">
        <v>0</v>
      </c>
      <c r="X2824" s="17">
        <v>0</v>
      </c>
      <c r="Y2824" s="17">
        <v>0</v>
      </c>
      <c r="Z2824" s="17">
        <v>0</v>
      </c>
      <c r="AA2824" s="17">
        <v>0</v>
      </c>
      <c r="AB2824" s="17">
        <v>0</v>
      </c>
      <c r="AC2824" s="17">
        <v>0</v>
      </c>
      <c r="AD2824" s="17">
        <v>0</v>
      </c>
    </row>
    <row r="2825" spans="1:30" x14ac:dyDescent="0.25">
      <c r="A2825" t="s">
        <v>434</v>
      </c>
      <c r="B2825" t="s">
        <v>6635</v>
      </c>
      <c r="C2825" t="s">
        <v>605</v>
      </c>
      <c r="D2825" t="str">
        <f>A2825&amp;VLOOKUP("key_separator", Keys!$B:$C, 2, FALSE)&amp;B2825&amp;VLOOKUP("key_separator", Keys!$B:$C, 2, FALSE)&amp;C2825</f>
        <v>WA|heavy or residual fuel oil|production</v>
      </c>
      <c r="E2825" s="17">
        <v>25731500000000</v>
      </c>
      <c r="F2825" s="17">
        <v>25107800000000</v>
      </c>
      <c r="G2825" s="17">
        <v>25272700000000</v>
      </c>
      <c r="H2825" s="17">
        <v>25486100000000</v>
      </c>
      <c r="I2825" s="17">
        <v>25700000000000</v>
      </c>
      <c r="J2825" s="17">
        <v>25846800000000</v>
      </c>
      <c r="K2825" s="17">
        <v>25813600000000</v>
      </c>
      <c r="L2825" s="17">
        <v>26042500000000</v>
      </c>
      <c r="M2825" s="17">
        <v>25966200000000</v>
      </c>
      <c r="N2825" s="17">
        <v>25849400000000</v>
      </c>
      <c r="O2825" s="17">
        <v>25904300000000</v>
      </c>
      <c r="P2825" s="17">
        <v>25820800000000</v>
      </c>
      <c r="Q2825" s="17">
        <v>25836600000000</v>
      </c>
      <c r="R2825" s="17">
        <v>25981400000000</v>
      </c>
      <c r="S2825" s="17">
        <v>25819800000000</v>
      </c>
      <c r="T2825" s="17">
        <v>26038000000000</v>
      </c>
      <c r="U2825" s="17">
        <v>26119700000000</v>
      </c>
      <c r="V2825" s="17">
        <v>26204600000000</v>
      </c>
      <c r="W2825" s="17">
        <v>26208400000000</v>
      </c>
      <c r="X2825" s="17">
        <v>26175300000000</v>
      </c>
      <c r="Y2825" s="17">
        <v>26129300000000</v>
      </c>
      <c r="Z2825" s="17">
        <v>25932900000000</v>
      </c>
      <c r="AA2825" s="17">
        <v>26038000000000</v>
      </c>
      <c r="AB2825" s="17">
        <v>25983900000000</v>
      </c>
      <c r="AC2825" s="17">
        <v>26065700000000</v>
      </c>
      <c r="AD2825" s="17">
        <v>25940100000000</v>
      </c>
    </row>
    <row r="2826" spans="1:30" x14ac:dyDescent="0.25">
      <c r="A2826" t="s">
        <v>434</v>
      </c>
      <c r="B2826" t="s">
        <v>6635</v>
      </c>
      <c r="C2826" t="s">
        <v>608</v>
      </c>
      <c r="D2826" t="str">
        <f>A2826&amp;VLOOKUP("key_separator", Keys!$B:$C, 2, FALSE)&amp;B2826&amp;VLOOKUP("key_separator", Keys!$B:$C, 2, FALSE)&amp;C2826</f>
        <v>WA|heavy or residual fuel oil|imports</v>
      </c>
      <c r="E2826" s="17">
        <v>66681300000000</v>
      </c>
      <c r="F2826" s="17">
        <v>65977000000000</v>
      </c>
      <c r="G2826" s="17">
        <v>66478000000000</v>
      </c>
      <c r="H2826" s="17">
        <v>67080400000000</v>
      </c>
      <c r="I2826" s="17">
        <v>67584500000000</v>
      </c>
      <c r="J2826" s="17">
        <v>68199600000000</v>
      </c>
      <c r="K2826" s="17">
        <v>71128000000000</v>
      </c>
      <c r="L2826" s="17">
        <v>73809700000000</v>
      </c>
      <c r="M2826" s="17">
        <v>76537900000000</v>
      </c>
      <c r="N2826" s="17">
        <v>79181700000000</v>
      </c>
      <c r="O2826" s="17">
        <v>81747500000000</v>
      </c>
      <c r="P2826" s="17">
        <v>84038000000000</v>
      </c>
      <c r="Q2826" s="17">
        <v>85946600000000</v>
      </c>
      <c r="R2826" s="17">
        <v>87701600000000</v>
      </c>
      <c r="S2826" s="17">
        <v>89525900000000</v>
      </c>
      <c r="T2826" s="17">
        <v>91043600000000</v>
      </c>
      <c r="U2826" s="17">
        <v>92636100000000</v>
      </c>
      <c r="V2826" s="17">
        <v>94351400000000</v>
      </c>
      <c r="W2826" s="17">
        <v>96054800000000</v>
      </c>
      <c r="X2826" s="17">
        <v>97777200000000</v>
      </c>
      <c r="Y2826" s="17">
        <v>99678100000000</v>
      </c>
      <c r="Z2826" s="17">
        <v>101696000000000</v>
      </c>
      <c r="AA2826" s="17">
        <v>103512000000000</v>
      </c>
      <c r="AB2826" s="17">
        <v>105375000000000</v>
      </c>
      <c r="AC2826" s="17">
        <v>107143000000000</v>
      </c>
      <c r="AD2826" s="17">
        <v>109187000000000</v>
      </c>
    </row>
    <row r="2827" spans="1:30" x14ac:dyDescent="0.25">
      <c r="A2827" t="s">
        <v>434</v>
      </c>
      <c r="B2827" t="s">
        <v>6635</v>
      </c>
      <c r="C2827" t="s">
        <v>610</v>
      </c>
      <c r="D2827" t="str">
        <f>A2827&amp;VLOOKUP("key_separator", Keys!$B:$C, 2, FALSE)&amp;B2827&amp;VLOOKUP("key_separator", Keys!$B:$C, 2, FALSE)&amp;C2827</f>
        <v>WA|heavy or residual fuel oil|exports</v>
      </c>
      <c r="E2827" s="17">
        <v>8505730000000</v>
      </c>
      <c r="F2827" s="17">
        <v>8299560000000</v>
      </c>
      <c r="G2827" s="17">
        <v>8354070000000</v>
      </c>
      <c r="H2827" s="17">
        <v>8424620000000</v>
      </c>
      <c r="I2827" s="17">
        <v>8495320000000</v>
      </c>
      <c r="J2827" s="17">
        <v>8543860000000</v>
      </c>
      <c r="K2827" s="17">
        <v>8532870000000</v>
      </c>
      <c r="L2827" s="17">
        <v>8608540000000</v>
      </c>
      <c r="M2827" s="17">
        <v>8583320000000</v>
      </c>
      <c r="N2827" s="17">
        <v>8544720000000</v>
      </c>
      <c r="O2827" s="17">
        <v>8562850000000</v>
      </c>
      <c r="P2827" s="17">
        <v>8535270000000</v>
      </c>
      <c r="Q2827" s="17">
        <v>8540480000000</v>
      </c>
      <c r="R2827" s="17">
        <v>8588350000000</v>
      </c>
      <c r="S2827" s="17">
        <v>8534930000000</v>
      </c>
      <c r="T2827" s="17">
        <v>8607040000000</v>
      </c>
      <c r="U2827" s="17">
        <v>8634050000000</v>
      </c>
      <c r="V2827" s="17">
        <v>8662110000000</v>
      </c>
      <c r="W2827" s="17">
        <v>8663390000000</v>
      </c>
      <c r="X2827" s="17">
        <v>8652430000000</v>
      </c>
      <c r="Y2827" s="17">
        <v>8637240000000</v>
      </c>
      <c r="Z2827" s="17">
        <v>8572320000000</v>
      </c>
      <c r="AA2827" s="17">
        <v>8607060000000</v>
      </c>
      <c r="AB2827" s="17">
        <v>8589160000000</v>
      </c>
      <c r="AC2827" s="17">
        <v>8616220000000</v>
      </c>
      <c r="AD2827" s="17">
        <v>8574700000000</v>
      </c>
    </row>
    <row r="2828" spans="1:30" x14ac:dyDescent="0.25">
      <c r="A2828" t="s">
        <v>434</v>
      </c>
      <c r="B2828" t="s">
        <v>6622</v>
      </c>
      <c r="C2828" t="s">
        <v>605</v>
      </c>
      <c r="D2828" t="str">
        <f>A2828&amp;VLOOKUP("key_separator", Keys!$B:$C, 2, FALSE)&amp;B2828&amp;VLOOKUP("key_separator", Keys!$B:$C, 2, FALSE)&amp;C2828</f>
        <v>WA|LPG propane or butane|production</v>
      </c>
      <c r="E2828" s="17">
        <v>0</v>
      </c>
      <c r="F2828" s="17">
        <v>0</v>
      </c>
      <c r="G2828" s="17">
        <v>0</v>
      </c>
      <c r="H2828" s="17">
        <v>0</v>
      </c>
      <c r="I2828" s="17">
        <v>0</v>
      </c>
      <c r="J2828" s="17">
        <v>0</v>
      </c>
      <c r="K2828" s="17">
        <v>0</v>
      </c>
      <c r="L2828" s="17">
        <v>0</v>
      </c>
      <c r="M2828" s="17">
        <v>0</v>
      </c>
      <c r="N2828" s="17">
        <v>0</v>
      </c>
      <c r="O2828" s="17">
        <v>0</v>
      </c>
      <c r="P2828" s="17">
        <v>0</v>
      </c>
      <c r="Q2828" s="17">
        <v>0</v>
      </c>
      <c r="R2828" s="17">
        <v>0</v>
      </c>
      <c r="S2828" s="17">
        <v>0</v>
      </c>
      <c r="T2828" s="17">
        <v>0</v>
      </c>
      <c r="U2828" s="17">
        <v>0</v>
      </c>
      <c r="V2828" s="17">
        <v>0</v>
      </c>
      <c r="W2828" s="17">
        <v>0</v>
      </c>
      <c r="X2828" s="17">
        <v>0</v>
      </c>
      <c r="Y2828" s="17">
        <v>0</v>
      </c>
      <c r="Z2828" s="17">
        <v>0</v>
      </c>
      <c r="AA2828" s="17">
        <v>0</v>
      </c>
      <c r="AB2828" s="17">
        <v>0</v>
      </c>
      <c r="AC2828" s="17">
        <v>0</v>
      </c>
      <c r="AD2828" s="17">
        <v>0</v>
      </c>
    </row>
    <row r="2829" spans="1:30" x14ac:dyDescent="0.25">
      <c r="A2829" t="s">
        <v>434</v>
      </c>
      <c r="B2829" t="s">
        <v>6622</v>
      </c>
      <c r="C2829" t="s">
        <v>608</v>
      </c>
      <c r="D2829" t="str">
        <f>A2829&amp;VLOOKUP("key_separator", Keys!$B:$C, 2, FALSE)&amp;B2829&amp;VLOOKUP("key_separator", Keys!$B:$C, 2, FALSE)&amp;C2829</f>
        <v>WA|LPG propane or butane|imports</v>
      </c>
      <c r="E2829" s="17">
        <v>16566300000000</v>
      </c>
      <c r="F2829" s="17">
        <v>16622200000000</v>
      </c>
      <c r="G2829" s="17">
        <v>17488100000000</v>
      </c>
      <c r="H2829" s="17">
        <v>17709500000000</v>
      </c>
      <c r="I2829" s="17">
        <v>17800600000000</v>
      </c>
      <c r="J2829" s="17">
        <v>17866700000000</v>
      </c>
      <c r="K2829" s="17">
        <v>17918800000000</v>
      </c>
      <c r="L2829" s="17">
        <v>18106700000000</v>
      </c>
      <c r="M2829" s="17">
        <v>18125600000000</v>
      </c>
      <c r="N2829" s="17">
        <v>18206100000000</v>
      </c>
      <c r="O2829" s="17">
        <v>18309600000000</v>
      </c>
      <c r="P2829" s="17">
        <v>18415800000000</v>
      </c>
      <c r="Q2829" s="17">
        <v>18581200000000</v>
      </c>
      <c r="R2829" s="17">
        <v>18741600000000</v>
      </c>
      <c r="S2829" s="17">
        <v>18893100000000</v>
      </c>
      <c r="T2829" s="17">
        <v>19025300000000</v>
      </c>
      <c r="U2829" s="17">
        <v>19135300000000</v>
      </c>
      <c r="V2829" s="17">
        <v>19261700000000</v>
      </c>
      <c r="W2829" s="17">
        <v>19389500000000</v>
      </c>
      <c r="X2829" s="17">
        <v>19525400000000</v>
      </c>
      <c r="Y2829" s="17">
        <v>19674200000000</v>
      </c>
      <c r="Z2829" s="17">
        <v>19821700000000</v>
      </c>
      <c r="AA2829" s="17">
        <v>19966400000000</v>
      </c>
      <c r="AB2829" s="17">
        <v>20105900000000</v>
      </c>
      <c r="AC2829" s="17">
        <v>20239200000000</v>
      </c>
      <c r="AD2829" s="17">
        <v>20384200000000</v>
      </c>
    </row>
    <row r="2830" spans="1:30" x14ac:dyDescent="0.25">
      <c r="A2830" t="s">
        <v>434</v>
      </c>
      <c r="B2830" t="s">
        <v>6622</v>
      </c>
      <c r="C2830" t="s">
        <v>610</v>
      </c>
      <c r="D2830" t="str">
        <f>A2830&amp;VLOOKUP("key_separator", Keys!$B:$C, 2, FALSE)&amp;B2830&amp;VLOOKUP("key_separator", Keys!$B:$C, 2, FALSE)&amp;C2830</f>
        <v>WA|LPG propane or butane|exports</v>
      </c>
      <c r="E2830" s="17">
        <v>0</v>
      </c>
      <c r="F2830" s="17">
        <v>0</v>
      </c>
      <c r="G2830" s="17">
        <v>0</v>
      </c>
      <c r="H2830" s="17">
        <v>0</v>
      </c>
      <c r="I2830" s="17">
        <v>0</v>
      </c>
      <c r="J2830" s="17">
        <v>0</v>
      </c>
      <c r="K2830" s="17">
        <v>0</v>
      </c>
      <c r="L2830" s="17">
        <v>0</v>
      </c>
      <c r="M2830" s="17">
        <v>0</v>
      </c>
      <c r="N2830" s="17">
        <v>0</v>
      </c>
      <c r="O2830" s="17">
        <v>0</v>
      </c>
      <c r="P2830" s="17">
        <v>0</v>
      </c>
      <c r="Q2830" s="17">
        <v>0</v>
      </c>
      <c r="R2830" s="17">
        <v>0</v>
      </c>
      <c r="S2830" s="17">
        <v>0</v>
      </c>
      <c r="T2830" s="17">
        <v>0</v>
      </c>
      <c r="U2830" s="17">
        <v>0</v>
      </c>
      <c r="V2830" s="17">
        <v>0</v>
      </c>
      <c r="W2830" s="17">
        <v>0</v>
      </c>
      <c r="X2830" s="17">
        <v>0</v>
      </c>
      <c r="Y2830" s="17">
        <v>0</v>
      </c>
      <c r="Z2830" s="17">
        <v>0</v>
      </c>
      <c r="AA2830" s="17">
        <v>0</v>
      </c>
      <c r="AB2830" s="17">
        <v>0</v>
      </c>
      <c r="AC2830" s="17">
        <v>0</v>
      </c>
      <c r="AD2830" s="17">
        <v>0</v>
      </c>
    </row>
    <row r="2831" spans="1:30" x14ac:dyDescent="0.25">
      <c r="A2831" t="s">
        <v>434</v>
      </c>
      <c r="B2831" t="s">
        <v>6623</v>
      </c>
      <c r="C2831" t="s">
        <v>605</v>
      </c>
      <c r="D2831" t="str">
        <f>A2831&amp;VLOOKUP("key_separator", Keys!$B:$C, 2, FALSE)&amp;B2831&amp;VLOOKUP("key_separator", Keys!$B:$C, 2, FALSE)&amp;C2831</f>
        <v>WA|municipal solid waste|production</v>
      </c>
      <c r="E2831" s="17">
        <v>0</v>
      </c>
      <c r="F2831" s="17">
        <v>0</v>
      </c>
      <c r="G2831" s="17">
        <v>0</v>
      </c>
      <c r="H2831" s="17">
        <v>0</v>
      </c>
      <c r="I2831" s="17">
        <v>0</v>
      </c>
      <c r="J2831" s="17">
        <v>0</v>
      </c>
      <c r="K2831" s="17">
        <v>0</v>
      </c>
      <c r="L2831" s="17">
        <v>0</v>
      </c>
      <c r="M2831" s="17">
        <v>0</v>
      </c>
      <c r="N2831" s="17">
        <v>0</v>
      </c>
      <c r="O2831" s="17">
        <v>0</v>
      </c>
      <c r="P2831" s="17">
        <v>0</v>
      </c>
      <c r="Q2831" s="17">
        <v>0</v>
      </c>
      <c r="R2831" s="17">
        <v>0</v>
      </c>
      <c r="S2831" s="17">
        <v>0</v>
      </c>
      <c r="T2831" s="17">
        <v>0</v>
      </c>
      <c r="U2831" s="17">
        <v>0</v>
      </c>
      <c r="V2831" s="17">
        <v>0</v>
      </c>
      <c r="W2831" s="17">
        <v>0</v>
      </c>
      <c r="X2831" s="17">
        <v>0</v>
      </c>
      <c r="Y2831" s="17">
        <v>0</v>
      </c>
      <c r="Z2831" s="17">
        <v>0</v>
      </c>
      <c r="AA2831" s="17">
        <v>0</v>
      </c>
      <c r="AB2831" s="17">
        <v>0</v>
      </c>
      <c r="AC2831" s="17">
        <v>0</v>
      </c>
      <c r="AD2831" s="17">
        <v>0</v>
      </c>
    </row>
    <row r="2832" spans="1:30" x14ac:dyDescent="0.25">
      <c r="A2832" t="s">
        <v>434</v>
      </c>
      <c r="B2832" t="s">
        <v>6623</v>
      </c>
      <c r="C2832" t="s">
        <v>608</v>
      </c>
      <c r="D2832" t="str">
        <f>A2832&amp;VLOOKUP("key_separator", Keys!$B:$C, 2, FALSE)&amp;B2832&amp;VLOOKUP("key_separator", Keys!$B:$C, 2, FALSE)&amp;C2832</f>
        <v>WA|municipal solid waste|imports</v>
      </c>
      <c r="E2832" s="17">
        <v>2059870000000</v>
      </c>
      <c r="F2832" s="17">
        <v>2531140000000</v>
      </c>
      <c r="G2832" s="17">
        <v>2524390000000</v>
      </c>
      <c r="H2832" s="17">
        <v>2520430000000</v>
      </c>
      <c r="I2832" s="17">
        <v>2512930000000</v>
      </c>
      <c r="J2832" s="17">
        <v>1400990000000</v>
      </c>
      <c r="K2832" s="17">
        <v>0</v>
      </c>
      <c r="L2832" s="17">
        <v>0</v>
      </c>
      <c r="M2832" s="17">
        <v>0</v>
      </c>
      <c r="N2832" s="17">
        <v>0</v>
      </c>
      <c r="O2832" s="17">
        <v>0</v>
      </c>
      <c r="P2832" s="17">
        <v>0</v>
      </c>
      <c r="Q2832" s="17">
        <v>0</v>
      </c>
      <c r="R2832" s="17">
        <v>0</v>
      </c>
      <c r="S2832" s="17">
        <v>0</v>
      </c>
      <c r="T2832" s="17">
        <v>0</v>
      </c>
      <c r="U2832" s="17">
        <v>0</v>
      </c>
      <c r="V2832" s="17">
        <v>0</v>
      </c>
      <c r="W2832" s="17">
        <v>0</v>
      </c>
      <c r="X2832" s="17">
        <v>0</v>
      </c>
      <c r="Y2832" s="17">
        <v>0</v>
      </c>
      <c r="Z2832" s="17">
        <v>0</v>
      </c>
      <c r="AA2832" s="17">
        <v>0</v>
      </c>
      <c r="AB2832" s="17">
        <v>0</v>
      </c>
      <c r="AC2832" s="17">
        <v>0</v>
      </c>
      <c r="AD2832" s="17">
        <v>0</v>
      </c>
    </row>
    <row r="2833" spans="1:30" x14ac:dyDescent="0.25">
      <c r="A2833" t="s">
        <v>434</v>
      </c>
      <c r="B2833" t="s">
        <v>6623</v>
      </c>
      <c r="C2833" t="s">
        <v>610</v>
      </c>
      <c r="D2833" t="str">
        <f>A2833&amp;VLOOKUP("key_separator", Keys!$B:$C, 2, FALSE)&amp;B2833&amp;VLOOKUP("key_separator", Keys!$B:$C, 2, FALSE)&amp;C2833</f>
        <v>WA|municipal solid waste|exports</v>
      </c>
      <c r="E2833" s="17">
        <v>0</v>
      </c>
      <c r="F2833" s="17">
        <v>0</v>
      </c>
      <c r="G2833" s="17">
        <v>0</v>
      </c>
      <c r="H2833" s="17">
        <v>0</v>
      </c>
      <c r="I2833" s="17">
        <v>0</v>
      </c>
      <c r="J2833" s="17">
        <v>0</v>
      </c>
      <c r="K2833" s="17">
        <v>0</v>
      </c>
      <c r="L2833" s="17">
        <v>0</v>
      </c>
      <c r="M2833" s="17">
        <v>0</v>
      </c>
      <c r="N2833" s="17">
        <v>0</v>
      </c>
      <c r="O2833" s="17">
        <v>0</v>
      </c>
      <c r="P2833" s="17">
        <v>0</v>
      </c>
      <c r="Q2833" s="17">
        <v>0</v>
      </c>
      <c r="R2833" s="17">
        <v>0</v>
      </c>
      <c r="S2833" s="17">
        <v>0</v>
      </c>
      <c r="T2833" s="17">
        <v>0</v>
      </c>
      <c r="U2833" s="17">
        <v>0</v>
      </c>
      <c r="V2833" s="17">
        <v>0</v>
      </c>
      <c r="W2833" s="17">
        <v>0</v>
      </c>
      <c r="X2833" s="17">
        <v>0</v>
      </c>
      <c r="Y2833" s="17">
        <v>0</v>
      </c>
      <c r="Z2833" s="17">
        <v>0</v>
      </c>
      <c r="AA2833" s="17">
        <v>0</v>
      </c>
      <c r="AB2833" s="17">
        <v>0</v>
      </c>
      <c r="AC2833" s="17">
        <v>0</v>
      </c>
      <c r="AD2833" s="17">
        <v>0</v>
      </c>
    </row>
    <row r="2834" spans="1:30" x14ac:dyDescent="0.25">
      <c r="A2834" t="s">
        <v>434</v>
      </c>
      <c r="B2834" t="s">
        <v>629</v>
      </c>
      <c r="C2834" t="s">
        <v>605</v>
      </c>
      <c r="D2834" t="str">
        <f>A2834&amp;VLOOKUP("key_separator", Keys!$B:$C, 2, FALSE)&amp;B2834&amp;VLOOKUP("key_separator", Keys!$B:$C, 2, FALSE)&amp;C2834</f>
        <v>WA|hydrogen|production</v>
      </c>
      <c r="E2834" s="17">
        <v>22301500000000</v>
      </c>
      <c r="F2834" s="17">
        <v>21179600000000</v>
      </c>
      <c r="G2834" s="17">
        <v>21138500000000</v>
      </c>
      <c r="H2834" s="17">
        <v>21165700000000</v>
      </c>
      <c r="I2834" s="17">
        <v>21374400000000</v>
      </c>
      <c r="J2834" s="17">
        <v>21327900000000</v>
      </c>
      <c r="K2834" s="17">
        <v>21083900000000</v>
      </c>
      <c r="L2834" s="17">
        <v>21028900000000</v>
      </c>
      <c r="M2834" s="17">
        <v>21130900000000</v>
      </c>
      <c r="N2834" s="17">
        <v>21565600000000</v>
      </c>
      <c r="O2834" s="17">
        <v>21771700000000</v>
      </c>
      <c r="P2834" s="17">
        <v>21829500000000</v>
      </c>
      <c r="Q2834" s="17">
        <v>22220300000000</v>
      </c>
      <c r="R2834" s="17">
        <v>22422900000000</v>
      </c>
      <c r="S2834" s="17">
        <v>22588800000000</v>
      </c>
      <c r="T2834" s="17">
        <v>22616200000000</v>
      </c>
      <c r="U2834" s="17">
        <v>22755200000000</v>
      </c>
      <c r="V2834" s="17">
        <v>22856500000000</v>
      </c>
      <c r="W2834" s="17">
        <v>23068800000000</v>
      </c>
      <c r="X2834" s="17">
        <v>23531300000000</v>
      </c>
      <c r="Y2834" s="17">
        <v>23843900000000</v>
      </c>
      <c r="Z2834" s="17">
        <v>24009700000000</v>
      </c>
      <c r="AA2834" s="17">
        <v>24250400000000</v>
      </c>
      <c r="AB2834" s="17">
        <v>24408100000000</v>
      </c>
      <c r="AC2834" s="17">
        <v>24530200000000</v>
      </c>
      <c r="AD2834" s="17">
        <v>24671600000000</v>
      </c>
    </row>
    <row r="2835" spans="1:30" x14ac:dyDescent="0.25">
      <c r="A2835" t="s">
        <v>434</v>
      </c>
      <c r="B2835" t="s">
        <v>629</v>
      </c>
      <c r="C2835" t="s">
        <v>608</v>
      </c>
      <c r="D2835" t="str">
        <f>A2835&amp;VLOOKUP("key_separator", Keys!$B:$C, 2, FALSE)&amp;B2835&amp;VLOOKUP("key_separator", Keys!$B:$C, 2, FALSE)&amp;C2835</f>
        <v>WA|hydrogen|imports</v>
      </c>
      <c r="E2835" s="17">
        <v>125572000</v>
      </c>
      <c r="F2835" s="17">
        <v>755218000</v>
      </c>
      <c r="G2835" s="17">
        <v>1146210000</v>
      </c>
      <c r="H2835" s="17">
        <v>903287000</v>
      </c>
      <c r="I2835" s="17">
        <v>557370000</v>
      </c>
      <c r="J2835" s="17">
        <v>0</v>
      </c>
      <c r="K2835" s="17">
        <v>0</v>
      </c>
      <c r="L2835" s="17">
        <v>0</v>
      </c>
      <c r="M2835" s="17">
        <v>0</v>
      </c>
      <c r="N2835" s="17">
        <v>0</v>
      </c>
      <c r="O2835" s="17">
        <v>0</v>
      </c>
      <c r="P2835" s="17">
        <v>0</v>
      </c>
      <c r="Q2835" s="17">
        <v>0</v>
      </c>
      <c r="R2835" s="17">
        <v>0</v>
      </c>
      <c r="S2835" s="17">
        <v>0</v>
      </c>
      <c r="T2835" s="17">
        <v>0</v>
      </c>
      <c r="U2835" s="17">
        <v>0</v>
      </c>
      <c r="V2835" s="17">
        <v>0</v>
      </c>
      <c r="W2835" s="17">
        <v>0</v>
      </c>
      <c r="X2835" s="17">
        <v>0</v>
      </c>
      <c r="Y2835" s="17">
        <v>0</v>
      </c>
      <c r="Z2835" s="17">
        <v>8550330000000</v>
      </c>
      <c r="AA2835" s="17">
        <v>8419500000000</v>
      </c>
      <c r="AB2835" s="17">
        <v>9680920000000</v>
      </c>
      <c r="AC2835" s="17">
        <v>13201100000000</v>
      </c>
      <c r="AD2835" s="17">
        <v>20407000000000</v>
      </c>
    </row>
    <row r="2836" spans="1:30" x14ac:dyDescent="0.25">
      <c r="A2836" t="s">
        <v>434</v>
      </c>
      <c r="B2836" t="s">
        <v>629</v>
      </c>
      <c r="C2836" t="s">
        <v>610</v>
      </c>
      <c r="D2836" t="str">
        <f>A2836&amp;VLOOKUP("key_separator", Keys!$B:$C, 2, FALSE)&amp;B2836&amp;VLOOKUP("key_separator", Keys!$B:$C, 2, FALSE)&amp;C2836</f>
        <v>WA|hydrogen|exports</v>
      </c>
      <c r="E2836" s="17">
        <v>9750330000000</v>
      </c>
      <c r="F2836" s="17">
        <v>8679300000000</v>
      </c>
      <c r="G2836" s="17">
        <v>8640430000000</v>
      </c>
      <c r="H2836" s="17">
        <v>8644740000000</v>
      </c>
      <c r="I2836" s="17">
        <v>8886870000000</v>
      </c>
      <c r="J2836" s="17">
        <v>8833210000000</v>
      </c>
      <c r="K2836" s="17">
        <v>8507470000000</v>
      </c>
      <c r="L2836" s="17">
        <v>8449770000000</v>
      </c>
      <c r="M2836" s="17">
        <v>8520400000000</v>
      </c>
      <c r="N2836" s="17">
        <v>8877860000000</v>
      </c>
      <c r="O2836" s="17">
        <v>9041040000000</v>
      </c>
      <c r="P2836" s="17">
        <v>9053100000000</v>
      </c>
      <c r="Q2836" s="17">
        <v>9507930000000</v>
      </c>
      <c r="R2836" s="17">
        <v>9669210000000</v>
      </c>
      <c r="S2836" s="17">
        <v>9776820000000</v>
      </c>
      <c r="T2836" s="17">
        <v>9741500000000</v>
      </c>
      <c r="U2836" s="17">
        <v>9815960000000</v>
      </c>
      <c r="V2836" s="17">
        <v>9844160000000</v>
      </c>
      <c r="W2836" s="17">
        <v>9995890000000</v>
      </c>
      <c r="X2836" s="17">
        <v>10390700000000</v>
      </c>
      <c r="Y2836" s="17">
        <v>7332710000000</v>
      </c>
      <c r="Z2836" s="17">
        <v>6827340000000</v>
      </c>
      <c r="AA2836" s="17">
        <v>6892100000000</v>
      </c>
      <c r="AB2836" s="17">
        <v>6979420000000</v>
      </c>
      <c r="AC2836" s="17">
        <v>7042140000000</v>
      </c>
      <c r="AD2836" s="17">
        <v>7118560000000</v>
      </c>
    </row>
    <row r="2837" spans="1:30" x14ac:dyDescent="0.25">
      <c r="A2837" t="s">
        <v>440</v>
      </c>
      <c r="B2837" t="s">
        <v>6629</v>
      </c>
      <c r="C2837" t="s">
        <v>605</v>
      </c>
      <c r="D2837" t="str">
        <f>A2837&amp;VLOOKUP("key_separator", Keys!$B:$C, 2, FALSE)&amp;B2837&amp;VLOOKUP("key_separator", Keys!$B:$C, 2, FALSE)&amp;C2837</f>
        <v>WI|electricity|production</v>
      </c>
      <c r="E2837" s="17">
        <v>0</v>
      </c>
      <c r="F2837" s="17">
        <v>0</v>
      </c>
      <c r="G2837" s="17">
        <v>0</v>
      </c>
      <c r="H2837" s="17">
        <v>0</v>
      </c>
      <c r="I2837" s="17">
        <v>0</v>
      </c>
      <c r="J2837" s="17">
        <v>0</v>
      </c>
      <c r="K2837" s="17">
        <v>0</v>
      </c>
      <c r="L2837" s="17">
        <v>0</v>
      </c>
      <c r="M2837" s="17">
        <v>0</v>
      </c>
      <c r="N2837" s="17">
        <v>0</v>
      </c>
      <c r="O2837" s="17">
        <v>0</v>
      </c>
      <c r="P2837" s="17">
        <v>0</v>
      </c>
      <c r="Q2837" s="17">
        <v>0</v>
      </c>
      <c r="R2837" s="17">
        <v>0</v>
      </c>
      <c r="S2837" s="17">
        <v>0</v>
      </c>
      <c r="T2837" s="17">
        <v>0</v>
      </c>
      <c r="U2837" s="17">
        <v>0</v>
      </c>
      <c r="V2837" s="17">
        <v>0</v>
      </c>
      <c r="W2837" s="17">
        <v>0</v>
      </c>
      <c r="X2837" s="17">
        <v>0</v>
      </c>
      <c r="Y2837" s="17">
        <v>0</v>
      </c>
      <c r="Z2837" s="17">
        <v>0</v>
      </c>
      <c r="AA2837" s="17">
        <v>0</v>
      </c>
      <c r="AB2837" s="17">
        <v>0</v>
      </c>
      <c r="AC2837" s="17">
        <v>0</v>
      </c>
      <c r="AD2837" s="17">
        <v>0</v>
      </c>
    </row>
    <row r="2838" spans="1:30" x14ac:dyDescent="0.25">
      <c r="A2838" t="s">
        <v>440</v>
      </c>
      <c r="B2838" t="s">
        <v>6629</v>
      </c>
      <c r="C2838" t="s">
        <v>608</v>
      </c>
      <c r="D2838" t="str">
        <f>A2838&amp;VLOOKUP("key_separator", Keys!$B:$C, 2, FALSE)&amp;B2838&amp;VLOOKUP("key_separator", Keys!$B:$C, 2, FALSE)&amp;C2838</f>
        <v>WI|electricity|imports</v>
      </c>
      <c r="E2838" s="17">
        <v>0</v>
      </c>
      <c r="F2838" s="17">
        <v>0</v>
      </c>
      <c r="G2838" s="17">
        <v>0</v>
      </c>
      <c r="H2838" s="17">
        <v>0</v>
      </c>
      <c r="I2838" s="17">
        <v>0</v>
      </c>
      <c r="J2838" s="17">
        <v>0</v>
      </c>
      <c r="K2838" s="17">
        <v>0</v>
      </c>
      <c r="L2838" s="17">
        <v>0</v>
      </c>
      <c r="M2838" s="17">
        <v>0</v>
      </c>
      <c r="N2838" s="17">
        <v>0</v>
      </c>
      <c r="O2838" s="17">
        <v>0</v>
      </c>
      <c r="P2838" s="17">
        <v>0</v>
      </c>
      <c r="Q2838" s="17">
        <v>0</v>
      </c>
      <c r="R2838" s="17">
        <v>0</v>
      </c>
      <c r="S2838" s="17">
        <v>0</v>
      </c>
      <c r="T2838" s="17">
        <v>0</v>
      </c>
      <c r="U2838" s="17">
        <v>0</v>
      </c>
      <c r="V2838" s="17">
        <v>0</v>
      </c>
      <c r="W2838" s="17">
        <v>0</v>
      </c>
      <c r="X2838" s="17">
        <v>0</v>
      </c>
      <c r="Y2838" s="17">
        <v>0</v>
      </c>
      <c r="Z2838" s="17">
        <v>0</v>
      </c>
      <c r="AA2838" s="17">
        <v>0</v>
      </c>
      <c r="AB2838" s="17">
        <v>0</v>
      </c>
      <c r="AC2838" s="17">
        <v>0</v>
      </c>
      <c r="AD2838" s="17">
        <v>0</v>
      </c>
    </row>
    <row r="2839" spans="1:30" x14ac:dyDescent="0.25">
      <c r="A2839" t="s">
        <v>440</v>
      </c>
      <c r="B2839" t="s">
        <v>6629</v>
      </c>
      <c r="C2839" t="s">
        <v>610</v>
      </c>
      <c r="D2839" t="str">
        <f>A2839&amp;VLOOKUP("key_separator", Keys!$B:$C, 2, FALSE)&amp;B2839&amp;VLOOKUP("key_separator", Keys!$B:$C, 2, FALSE)&amp;C2839</f>
        <v>WI|electricity|exports</v>
      </c>
      <c r="E2839" s="17">
        <v>0</v>
      </c>
      <c r="F2839" s="17">
        <v>0</v>
      </c>
      <c r="G2839" s="17">
        <v>0</v>
      </c>
      <c r="H2839" s="17">
        <v>0</v>
      </c>
      <c r="I2839" s="17">
        <v>0</v>
      </c>
      <c r="J2839" s="17">
        <v>0</v>
      </c>
      <c r="K2839" s="17">
        <v>0</v>
      </c>
      <c r="L2839" s="17">
        <v>0</v>
      </c>
      <c r="M2839" s="17">
        <v>0</v>
      </c>
      <c r="N2839" s="17">
        <v>0</v>
      </c>
      <c r="O2839" s="17">
        <v>0</v>
      </c>
      <c r="P2839" s="17">
        <v>0</v>
      </c>
      <c r="Q2839" s="17">
        <v>0</v>
      </c>
      <c r="R2839" s="17">
        <v>0</v>
      </c>
      <c r="S2839" s="17">
        <v>0</v>
      </c>
      <c r="T2839" s="17">
        <v>0</v>
      </c>
      <c r="U2839" s="17">
        <v>0</v>
      </c>
      <c r="V2839" s="17">
        <v>0</v>
      </c>
      <c r="W2839" s="17">
        <v>0</v>
      </c>
      <c r="X2839" s="17">
        <v>0</v>
      </c>
      <c r="Y2839" s="17">
        <v>0</v>
      </c>
      <c r="Z2839" s="17">
        <v>0</v>
      </c>
      <c r="AA2839" s="17">
        <v>0</v>
      </c>
      <c r="AB2839" s="17">
        <v>0</v>
      </c>
      <c r="AC2839" s="17">
        <v>0</v>
      </c>
      <c r="AD2839" s="17">
        <v>0</v>
      </c>
    </row>
    <row r="2840" spans="1:30" x14ac:dyDescent="0.25">
      <c r="A2840" t="s">
        <v>440</v>
      </c>
      <c r="B2840" t="s">
        <v>6610</v>
      </c>
      <c r="C2840" t="s">
        <v>605</v>
      </c>
      <c r="D2840" t="str">
        <f>A2840&amp;VLOOKUP("key_separator", Keys!$B:$C, 2, FALSE)&amp;B2840&amp;VLOOKUP("key_separator", Keys!$B:$C, 2, FALSE)&amp;C2840</f>
        <v>WI|hard coal|production</v>
      </c>
      <c r="E2840" s="17">
        <v>0</v>
      </c>
      <c r="F2840" s="17">
        <v>0</v>
      </c>
      <c r="G2840" s="17">
        <v>0</v>
      </c>
      <c r="H2840" s="17">
        <v>0</v>
      </c>
      <c r="I2840" s="17">
        <v>0</v>
      </c>
      <c r="J2840" s="17">
        <v>0</v>
      </c>
      <c r="K2840" s="17">
        <v>0</v>
      </c>
      <c r="L2840" s="17">
        <v>0</v>
      </c>
      <c r="M2840" s="17">
        <v>0</v>
      </c>
      <c r="N2840" s="17">
        <v>0</v>
      </c>
      <c r="O2840" s="17">
        <v>0</v>
      </c>
      <c r="P2840" s="17">
        <v>0</v>
      </c>
      <c r="Q2840" s="17">
        <v>0</v>
      </c>
      <c r="R2840" s="17">
        <v>0</v>
      </c>
      <c r="S2840" s="17">
        <v>0</v>
      </c>
      <c r="T2840" s="17">
        <v>0</v>
      </c>
      <c r="U2840" s="17">
        <v>0</v>
      </c>
      <c r="V2840" s="17">
        <v>0</v>
      </c>
      <c r="W2840" s="17">
        <v>0</v>
      </c>
      <c r="X2840" s="17">
        <v>0</v>
      </c>
      <c r="Y2840" s="17">
        <v>0</v>
      </c>
      <c r="Z2840" s="17">
        <v>0</v>
      </c>
      <c r="AA2840" s="17">
        <v>0</v>
      </c>
      <c r="AB2840" s="17">
        <v>0</v>
      </c>
      <c r="AC2840" s="17">
        <v>0</v>
      </c>
      <c r="AD2840" s="17">
        <v>0</v>
      </c>
    </row>
    <row r="2841" spans="1:30" x14ac:dyDescent="0.25">
      <c r="A2841" t="s">
        <v>440</v>
      </c>
      <c r="B2841" t="s">
        <v>6610</v>
      </c>
      <c r="C2841" t="s">
        <v>608</v>
      </c>
      <c r="D2841" t="str">
        <f>A2841&amp;VLOOKUP("key_separator", Keys!$B:$C, 2, FALSE)&amp;B2841&amp;VLOOKUP("key_separator", Keys!$B:$C, 2, FALSE)&amp;C2841</f>
        <v>WI|hard coal|imports</v>
      </c>
      <c r="E2841" s="17">
        <v>231202000000000</v>
      </c>
      <c r="F2841" s="17">
        <v>259476000000000</v>
      </c>
      <c r="G2841" s="17">
        <v>254726000000000</v>
      </c>
      <c r="H2841" s="17">
        <v>264552000000000</v>
      </c>
      <c r="I2841" s="17">
        <v>219945000000000</v>
      </c>
      <c r="J2841" s="17">
        <v>235235000000000</v>
      </c>
      <c r="K2841" s="17">
        <v>242972000000000</v>
      </c>
      <c r="L2841" s="17">
        <v>241841000000000</v>
      </c>
      <c r="M2841" s="17">
        <v>240096000000000</v>
      </c>
      <c r="N2841" s="17">
        <v>238611000000000</v>
      </c>
      <c r="O2841" s="17">
        <v>239375000000000</v>
      </c>
      <c r="P2841" s="17">
        <v>243102000000000</v>
      </c>
      <c r="Q2841" s="17">
        <v>245669000000000</v>
      </c>
      <c r="R2841" s="17">
        <v>247620000000000</v>
      </c>
      <c r="S2841" s="17">
        <v>249054000000000</v>
      </c>
      <c r="T2841" s="17">
        <v>249824000000000</v>
      </c>
      <c r="U2841" s="17">
        <v>248562000000000</v>
      </c>
      <c r="V2841" s="17">
        <v>245474000000000</v>
      </c>
      <c r="W2841" s="17">
        <v>241868000000000</v>
      </c>
      <c r="X2841" s="17">
        <v>237640000000000</v>
      </c>
      <c r="Y2841" s="17">
        <v>234469000000000</v>
      </c>
      <c r="Z2841" s="17">
        <v>234909000000000</v>
      </c>
      <c r="AA2841" s="17">
        <v>235429000000000</v>
      </c>
      <c r="AB2841" s="17">
        <v>235500000000000</v>
      </c>
      <c r="AC2841" s="17">
        <v>234645000000000</v>
      </c>
      <c r="AD2841" s="17">
        <v>232230000000000</v>
      </c>
    </row>
    <row r="2842" spans="1:30" x14ac:dyDescent="0.25">
      <c r="A2842" t="s">
        <v>440</v>
      </c>
      <c r="B2842" t="s">
        <v>6610</v>
      </c>
      <c r="C2842" t="s">
        <v>610</v>
      </c>
      <c r="D2842" t="str">
        <f>A2842&amp;VLOOKUP("key_separator", Keys!$B:$C, 2, FALSE)&amp;B2842&amp;VLOOKUP("key_separator", Keys!$B:$C, 2, FALSE)&amp;C2842</f>
        <v>WI|hard coal|exports</v>
      </c>
      <c r="E2842" s="17">
        <v>0</v>
      </c>
      <c r="F2842" s="17">
        <v>0</v>
      </c>
      <c r="G2842" s="17">
        <v>0</v>
      </c>
      <c r="H2842" s="17">
        <v>0</v>
      </c>
      <c r="I2842" s="17">
        <v>0</v>
      </c>
      <c r="J2842" s="17">
        <v>0</v>
      </c>
      <c r="K2842" s="17">
        <v>0</v>
      </c>
      <c r="L2842" s="17">
        <v>0</v>
      </c>
      <c r="M2842" s="17">
        <v>0</v>
      </c>
      <c r="N2842" s="17">
        <v>0</v>
      </c>
      <c r="O2842" s="17">
        <v>0</v>
      </c>
      <c r="P2842" s="17">
        <v>0</v>
      </c>
      <c r="Q2842" s="17">
        <v>0</v>
      </c>
      <c r="R2842" s="17">
        <v>0</v>
      </c>
      <c r="S2842" s="17">
        <v>0</v>
      </c>
      <c r="T2842" s="17">
        <v>0</v>
      </c>
      <c r="U2842" s="17">
        <v>0</v>
      </c>
      <c r="V2842" s="17">
        <v>0</v>
      </c>
      <c r="W2842" s="17">
        <v>0</v>
      </c>
      <c r="X2842" s="17">
        <v>0</v>
      </c>
      <c r="Y2842" s="17">
        <v>0</v>
      </c>
      <c r="Z2842" s="17">
        <v>0</v>
      </c>
      <c r="AA2842" s="17">
        <v>0</v>
      </c>
      <c r="AB2842" s="17">
        <v>0</v>
      </c>
      <c r="AC2842" s="17">
        <v>0</v>
      </c>
      <c r="AD2842" s="17">
        <v>0</v>
      </c>
    </row>
    <row r="2843" spans="1:30" x14ac:dyDescent="0.25">
      <c r="A2843" t="s">
        <v>440</v>
      </c>
      <c r="B2843" t="s">
        <v>6611</v>
      </c>
      <c r="C2843" t="s">
        <v>605</v>
      </c>
      <c r="D2843" t="str">
        <f>A2843&amp;VLOOKUP("key_separator", Keys!$B:$C, 2, FALSE)&amp;B2843&amp;VLOOKUP("key_separator", Keys!$B:$C, 2, FALSE)&amp;C2843</f>
        <v>WI|natural gas|production</v>
      </c>
      <c r="E2843" s="17">
        <v>0</v>
      </c>
      <c r="F2843" s="17">
        <v>0</v>
      </c>
      <c r="G2843" s="17">
        <v>0</v>
      </c>
      <c r="H2843" s="17">
        <v>0</v>
      </c>
      <c r="I2843" s="17">
        <v>0</v>
      </c>
      <c r="J2843" s="17">
        <v>0</v>
      </c>
      <c r="K2843" s="17">
        <v>0</v>
      </c>
      <c r="L2843" s="17">
        <v>0</v>
      </c>
      <c r="M2843" s="17">
        <v>0</v>
      </c>
      <c r="N2843" s="17">
        <v>0</v>
      </c>
      <c r="O2843" s="17">
        <v>0</v>
      </c>
      <c r="P2843" s="17">
        <v>0</v>
      </c>
      <c r="Q2843" s="17">
        <v>0</v>
      </c>
      <c r="R2843" s="17">
        <v>0</v>
      </c>
      <c r="S2843" s="17">
        <v>0</v>
      </c>
      <c r="T2843" s="17">
        <v>0</v>
      </c>
      <c r="U2843" s="17">
        <v>0</v>
      </c>
      <c r="V2843" s="17">
        <v>0</v>
      </c>
      <c r="W2843" s="17">
        <v>0</v>
      </c>
      <c r="X2843" s="17">
        <v>0</v>
      </c>
      <c r="Y2843" s="17">
        <v>0</v>
      </c>
      <c r="Z2843" s="17">
        <v>0</v>
      </c>
      <c r="AA2843" s="17">
        <v>0</v>
      </c>
      <c r="AB2843" s="17">
        <v>0</v>
      </c>
      <c r="AC2843" s="17">
        <v>0</v>
      </c>
      <c r="AD2843" s="17">
        <v>0</v>
      </c>
    </row>
    <row r="2844" spans="1:30" x14ac:dyDescent="0.25">
      <c r="A2844" t="s">
        <v>440</v>
      </c>
      <c r="B2844" t="s">
        <v>6611</v>
      </c>
      <c r="C2844" t="s">
        <v>608</v>
      </c>
      <c r="D2844" t="str">
        <f>A2844&amp;VLOOKUP("key_separator", Keys!$B:$C, 2, FALSE)&amp;B2844&amp;VLOOKUP("key_separator", Keys!$B:$C, 2, FALSE)&amp;C2844</f>
        <v>WI|natural gas|imports</v>
      </c>
      <c r="E2844" s="17">
        <v>1059580000000000</v>
      </c>
      <c r="F2844" s="17">
        <v>1038630000000000</v>
      </c>
      <c r="G2844" s="17">
        <v>1041700000000000</v>
      </c>
      <c r="H2844" s="17">
        <v>1061360000000000</v>
      </c>
      <c r="I2844" s="17">
        <v>1118030000000000</v>
      </c>
      <c r="J2844" s="17">
        <v>1139260000000000</v>
      </c>
      <c r="K2844" s="17">
        <v>1157790000000000</v>
      </c>
      <c r="L2844" s="17">
        <v>1189160000000000</v>
      </c>
      <c r="M2844" s="17">
        <v>1215780000000000</v>
      </c>
      <c r="N2844" s="17">
        <v>1241700000000000</v>
      </c>
      <c r="O2844" s="17">
        <v>1262160000000000</v>
      </c>
      <c r="P2844" s="17">
        <v>1281460000000000</v>
      </c>
      <c r="Q2844" s="17">
        <v>1296760000000000</v>
      </c>
      <c r="R2844" s="17">
        <v>1309550000000000</v>
      </c>
      <c r="S2844" s="17">
        <v>1321270000000000</v>
      </c>
      <c r="T2844" s="17">
        <v>1333860000000000</v>
      </c>
      <c r="U2844" s="17">
        <v>1344760000000000</v>
      </c>
      <c r="V2844" s="17">
        <v>1360920000000000</v>
      </c>
      <c r="W2844" s="17">
        <v>1376150000000000</v>
      </c>
      <c r="X2844" s="17">
        <v>1384600000000000</v>
      </c>
      <c r="Y2844" s="17">
        <v>1398460000000000</v>
      </c>
      <c r="Z2844" s="17">
        <v>1420190000000000</v>
      </c>
      <c r="AA2844" s="17">
        <v>1432480000000000</v>
      </c>
      <c r="AB2844" s="17">
        <v>1441300000000000</v>
      </c>
      <c r="AC2844" s="17">
        <v>1441250000000000</v>
      </c>
      <c r="AD2844" s="17">
        <v>1439730000000000</v>
      </c>
    </row>
    <row r="2845" spans="1:30" x14ac:dyDescent="0.25">
      <c r="A2845" t="s">
        <v>440</v>
      </c>
      <c r="B2845" t="s">
        <v>6611</v>
      </c>
      <c r="C2845" t="s">
        <v>610</v>
      </c>
      <c r="D2845" t="str">
        <f>A2845&amp;VLOOKUP("key_separator", Keys!$B:$C, 2, FALSE)&amp;B2845&amp;VLOOKUP("key_separator", Keys!$B:$C, 2, FALSE)&amp;C2845</f>
        <v>WI|natural gas|exports</v>
      </c>
      <c r="E2845" s="17">
        <v>504531000000000</v>
      </c>
      <c r="F2845" s="17">
        <v>506098000000000</v>
      </c>
      <c r="G2845" s="17">
        <v>505268000000000</v>
      </c>
      <c r="H2845" s="17">
        <v>530710000000000</v>
      </c>
      <c r="I2845" s="17">
        <v>556820000000000</v>
      </c>
      <c r="J2845" s="17">
        <v>589920000000000</v>
      </c>
      <c r="K2845" s="17">
        <v>618919000000000</v>
      </c>
      <c r="L2845" s="17">
        <v>652463000000000</v>
      </c>
      <c r="M2845" s="17">
        <v>680332000000000</v>
      </c>
      <c r="N2845" s="17">
        <v>705734000000000</v>
      </c>
      <c r="O2845" s="17">
        <v>725978000000000</v>
      </c>
      <c r="P2845" s="17">
        <v>747204000000000</v>
      </c>
      <c r="Q2845" s="17">
        <v>763692000000000</v>
      </c>
      <c r="R2845" s="17">
        <v>776989000000000</v>
      </c>
      <c r="S2845" s="17">
        <v>789114000000000</v>
      </c>
      <c r="T2845" s="17">
        <v>802426000000000</v>
      </c>
      <c r="U2845" s="17">
        <v>813494000000000</v>
      </c>
      <c r="V2845" s="17">
        <v>828365000000000</v>
      </c>
      <c r="W2845" s="17">
        <v>841622000000000</v>
      </c>
      <c r="X2845" s="17">
        <v>846965000000000</v>
      </c>
      <c r="Y2845" s="17">
        <v>857783000000000</v>
      </c>
      <c r="Z2845" s="17">
        <v>879506000000000</v>
      </c>
      <c r="AA2845" s="17">
        <v>893053000000000</v>
      </c>
      <c r="AB2845" s="17">
        <v>904123000000000</v>
      </c>
      <c r="AC2845" s="17">
        <v>906814000000000</v>
      </c>
      <c r="AD2845" s="17">
        <v>909376000000000</v>
      </c>
    </row>
    <row r="2846" spans="1:30" x14ac:dyDescent="0.25">
      <c r="A2846" t="s">
        <v>440</v>
      </c>
      <c r="B2846" t="s">
        <v>626</v>
      </c>
      <c r="C2846" t="s">
        <v>605</v>
      </c>
      <c r="D2846" t="str">
        <f>A2846&amp;VLOOKUP("key_separator", Keys!$B:$C, 2, FALSE)&amp;B2846&amp;VLOOKUP("key_separator", Keys!$B:$C, 2, FALSE)&amp;C2846</f>
        <v>WI|nuclear|production</v>
      </c>
      <c r="E2846" s="17">
        <v>0</v>
      </c>
      <c r="F2846" s="17">
        <v>0</v>
      </c>
      <c r="G2846" s="17">
        <v>0</v>
      </c>
      <c r="H2846" s="17">
        <v>0</v>
      </c>
      <c r="I2846" s="17">
        <v>0</v>
      </c>
      <c r="J2846" s="17">
        <v>0</v>
      </c>
      <c r="K2846" s="17">
        <v>0</v>
      </c>
      <c r="L2846" s="17">
        <v>0</v>
      </c>
      <c r="M2846" s="17">
        <v>0</v>
      </c>
      <c r="N2846" s="17">
        <v>0</v>
      </c>
      <c r="O2846" s="17">
        <v>0</v>
      </c>
      <c r="P2846" s="17">
        <v>0</v>
      </c>
      <c r="Q2846" s="17">
        <v>0</v>
      </c>
      <c r="R2846" s="17">
        <v>0</v>
      </c>
      <c r="S2846" s="17">
        <v>0</v>
      </c>
      <c r="T2846" s="17">
        <v>0</v>
      </c>
      <c r="U2846" s="17">
        <v>0</v>
      </c>
      <c r="V2846" s="17">
        <v>0</v>
      </c>
      <c r="W2846" s="17">
        <v>0</v>
      </c>
      <c r="X2846" s="17">
        <v>0</v>
      </c>
      <c r="Y2846" s="17">
        <v>0</v>
      </c>
      <c r="Z2846" s="17">
        <v>0</v>
      </c>
      <c r="AA2846" s="17">
        <v>0</v>
      </c>
      <c r="AB2846" s="17">
        <v>0</v>
      </c>
      <c r="AC2846" s="17">
        <v>0</v>
      </c>
      <c r="AD2846" s="17">
        <v>0</v>
      </c>
    </row>
    <row r="2847" spans="1:30" x14ac:dyDescent="0.25">
      <c r="A2847" t="s">
        <v>440</v>
      </c>
      <c r="B2847" t="s">
        <v>626</v>
      </c>
      <c r="C2847" t="s">
        <v>608</v>
      </c>
      <c r="D2847" t="str">
        <f>A2847&amp;VLOOKUP("key_separator", Keys!$B:$C, 2, FALSE)&amp;B2847&amp;VLOOKUP("key_separator", Keys!$B:$C, 2, FALSE)&amp;C2847</f>
        <v>WI|nuclear|imports</v>
      </c>
      <c r="E2847" s="17">
        <v>106259000000000</v>
      </c>
      <c r="F2847" s="17">
        <v>106299000000000</v>
      </c>
      <c r="G2847" s="17">
        <v>106299000000000</v>
      </c>
      <c r="H2847" s="17">
        <v>106299000000000</v>
      </c>
      <c r="I2847" s="17">
        <v>106299000000000</v>
      </c>
      <c r="J2847" s="17">
        <v>106299000000000</v>
      </c>
      <c r="K2847" s="17">
        <v>106299000000000</v>
      </c>
      <c r="L2847" s="17">
        <v>106299000000000</v>
      </c>
      <c r="M2847" s="17">
        <v>106299000000000</v>
      </c>
      <c r="N2847" s="17">
        <v>106299000000000</v>
      </c>
      <c r="O2847" s="17">
        <v>106299000000000</v>
      </c>
      <c r="P2847" s="17">
        <v>106299000000000</v>
      </c>
      <c r="Q2847" s="17">
        <v>106299000000000</v>
      </c>
      <c r="R2847" s="17">
        <v>106299000000000</v>
      </c>
      <c r="S2847" s="17">
        <v>106299000000000</v>
      </c>
      <c r="T2847" s="17">
        <v>106299000000000</v>
      </c>
      <c r="U2847" s="17">
        <v>106299000000000</v>
      </c>
      <c r="V2847" s="17">
        <v>106299000000000</v>
      </c>
      <c r="W2847" s="17">
        <v>106299000000000</v>
      </c>
      <c r="X2847" s="17">
        <v>106299000000000</v>
      </c>
      <c r="Y2847" s="17">
        <v>106299000000000</v>
      </c>
      <c r="Z2847" s="17">
        <v>106299000000000</v>
      </c>
      <c r="AA2847" s="17">
        <v>106299000000000</v>
      </c>
      <c r="AB2847" s="17">
        <v>106299000000000</v>
      </c>
      <c r="AC2847" s="17">
        <v>106299000000000</v>
      </c>
      <c r="AD2847" s="17">
        <v>106299000000000</v>
      </c>
    </row>
    <row r="2848" spans="1:30" x14ac:dyDescent="0.25">
      <c r="A2848" t="s">
        <v>440</v>
      </c>
      <c r="B2848" t="s">
        <v>626</v>
      </c>
      <c r="C2848" t="s">
        <v>610</v>
      </c>
      <c r="D2848" t="str">
        <f>A2848&amp;VLOOKUP("key_separator", Keys!$B:$C, 2, FALSE)&amp;B2848&amp;VLOOKUP("key_separator", Keys!$B:$C, 2, FALSE)&amp;C2848</f>
        <v>WI|nuclear|exports</v>
      </c>
      <c r="E2848" s="17">
        <v>0</v>
      </c>
      <c r="F2848" s="17">
        <v>0</v>
      </c>
      <c r="G2848" s="17">
        <v>0</v>
      </c>
      <c r="H2848" s="17">
        <v>0</v>
      </c>
      <c r="I2848" s="17">
        <v>0</v>
      </c>
      <c r="J2848" s="17">
        <v>0</v>
      </c>
      <c r="K2848" s="17">
        <v>0</v>
      </c>
      <c r="L2848" s="17">
        <v>0</v>
      </c>
      <c r="M2848" s="17">
        <v>0</v>
      </c>
      <c r="N2848" s="17">
        <v>0</v>
      </c>
      <c r="O2848" s="17">
        <v>0</v>
      </c>
      <c r="P2848" s="17">
        <v>0</v>
      </c>
      <c r="Q2848" s="17">
        <v>0</v>
      </c>
      <c r="R2848" s="17">
        <v>0</v>
      </c>
      <c r="S2848" s="17">
        <v>0</v>
      </c>
      <c r="T2848" s="17">
        <v>0</v>
      </c>
      <c r="U2848" s="17">
        <v>0</v>
      </c>
      <c r="V2848" s="17">
        <v>0</v>
      </c>
      <c r="W2848" s="17">
        <v>0</v>
      </c>
      <c r="X2848" s="17">
        <v>0</v>
      </c>
      <c r="Y2848" s="17">
        <v>0</v>
      </c>
      <c r="Z2848" s="17">
        <v>0</v>
      </c>
      <c r="AA2848" s="17">
        <v>0</v>
      </c>
      <c r="AB2848" s="17">
        <v>0</v>
      </c>
      <c r="AC2848" s="17">
        <v>0</v>
      </c>
      <c r="AD2848" s="17">
        <v>0</v>
      </c>
    </row>
    <row r="2849" spans="1:30" x14ac:dyDescent="0.25">
      <c r="A2849" t="s">
        <v>440</v>
      </c>
      <c r="B2849" t="s">
        <v>6630</v>
      </c>
      <c r="C2849" t="s">
        <v>605</v>
      </c>
      <c r="D2849" t="str">
        <f>A2849&amp;VLOOKUP("key_separator", Keys!$B:$C, 2, FALSE)&amp;B2849&amp;VLOOKUP("key_separator", Keys!$B:$C, 2, FALSE)&amp;C2849</f>
        <v>WI|hydro|production</v>
      </c>
      <c r="E2849" s="17">
        <v>0</v>
      </c>
      <c r="F2849" s="17">
        <v>0</v>
      </c>
      <c r="G2849" s="17">
        <v>0</v>
      </c>
      <c r="H2849" s="17">
        <v>0</v>
      </c>
      <c r="I2849" s="17">
        <v>0</v>
      </c>
      <c r="J2849" s="17">
        <v>0</v>
      </c>
      <c r="K2849" s="17">
        <v>0</v>
      </c>
      <c r="L2849" s="17">
        <v>0</v>
      </c>
      <c r="M2849" s="17">
        <v>0</v>
      </c>
      <c r="N2849" s="17">
        <v>0</v>
      </c>
      <c r="O2849" s="17">
        <v>0</v>
      </c>
      <c r="P2849" s="17">
        <v>0</v>
      </c>
      <c r="Q2849" s="17">
        <v>0</v>
      </c>
      <c r="R2849" s="17">
        <v>0</v>
      </c>
      <c r="S2849" s="17">
        <v>0</v>
      </c>
      <c r="T2849" s="17">
        <v>0</v>
      </c>
      <c r="U2849" s="17">
        <v>0</v>
      </c>
      <c r="V2849" s="17">
        <v>0</v>
      </c>
      <c r="W2849" s="17">
        <v>0</v>
      </c>
      <c r="X2849" s="17">
        <v>0</v>
      </c>
      <c r="Y2849" s="17">
        <v>0</v>
      </c>
      <c r="Z2849" s="17">
        <v>0</v>
      </c>
      <c r="AA2849" s="17">
        <v>0</v>
      </c>
      <c r="AB2849" s="17">
        <v>0</v>
      </c>
      <c r="AC2849" s="17">
        <v>0</v>
      </c>
      <c r="AD2849" s="17">
        <v>0</v>
      </c>
    </row>
    <row r="2850" spans="1:30" x14ac:dyDescent="0.25">
      <c r="A2850" t="s">
        <v>440</v>
      </c>
      <c r="B2850" t="s">
        <v>6630</v>
      </c>
      <c r="C2850" t="s">
        <v>608</v>
      </c>
      <c r="D2850" t="str">
        <f>A2850&amp;VLOOKUP("key_separator", Keys!$B:$C, 2, FALSE)&amp;B2850&amp;VLOOKUP("key_separator", Keys!$B:$C, 2, FALSE)&amp;C2850</f>
        <v>WI|hydro|imports</v>
      </c>
      <c r="E2850" s="17">
        <v>0</v>
      </c>
      <c r="F2850" s="17">
        <v>0</v>
      </c>
      <c r="G2850" s="17">
        <v>0</v>
      </c>
      <c r="H2850" s="17">
        <v>0</v>
      </c>
      <c r="I2850" s="17">
        <v>0</v>
      </c>
      <c r="J2850" s="17">
        <v>0</v>
      </c>
      <c r="K2850" s="17">
        <v>0</v>
      </c>
      <c r="L2850" s="17">
        <v>0</v>
      </c>
      <c r="M2850" s="17">
        <v>0</v>
      </c>
      <c r="N2850" s="17">
        <v>0</v>
      </c>
      <c r="O2850" s="17">
        <v>0</v>
      </c>
      <c r="P2850" s="17">
        <v>0</v>
      </c>
      <c r="Q2850" s="17">
        <v>0</v>
      </c>
      <c r="R2850" s="17">
        <v>0</v>
      </c>
      <c r="S2850" s="17">
        <v>0</v>
      </c>
      <c r="T2850" s="17">
        <v>0</v>
      </c>
      <c r="U2850" s="17">
        <v>0</v>
      </c>
      <c r="V2850" s="17">
        <v>0</v>
      </c>
      <c r="W2850" s="17">
        <v>0</v>
      </c>
      <c r="X2850" s="17">
        <v>0</v>
      </c>
      <c r="Y2850" s="17">
        <v>0</v>
      </c>
      <c r="Z2850" s="17">
        <v>0</v>
      </c>
      <c r="AA2850" s="17">
        <v>0</v>
      </c>
      <c r="AB2850" s="17">
        <v>0</v>
      </c>
      <c r="AC2850" s="17">
        <v>0</v>
      </c>
      <c r="AD2850" s="17">
        <v>0</v>
      </c>
    </row>
    <row r="2851" spans="1:30" x14ac:dyDescent="0.25">
      <c r="A2851" t="s">
        <v>440</v>
      </c>
      <c r="B2851" t="s">
        <v>6630</v>
      </c>
      <c r="C2851" t="s">
        <v>610</v>
      </c>
      <c r="D2851" t="str">
        <f>A2851&amp;VLOOKUP("key_separator", Keys!$B:$C, 2, FALSE)&amp;B2851&amp;VLOOKUP("key_separator", Keys!$B:$C, 2, FALSE)&amp;C2851</f>
        <v>WI|hydro|exports</v>
      </c>
      <c r="E2851" s="17">
        <v>0</v>
      </c>
      <c r="F2851" s="17">
        <v>0</v>
      </c>
      <c r="G2851" s="17">
        <v>0</v>
      </c>
      <c r="H2851" s="17">
        <v>0</v>
      </c>
      <c r="I2851" s="17">
        <v>0</v>
      </c>
      <c r="J2851" s="17">
        <v>0</v>
      </c>
      <c r="K2851" s="17">
        <v>0</v>
      </c>
      <c r="L2851" s="17">
        <v>0</v>
      </c>
      <c r="M2851" s="17">
        <v>0</v>
      </c>
      <c r="N2851" s="17">
        <v>0</v>
      </c>
      <c r="O2851" s="17">
        <v>0</v>
      </c>
      <c r="P2851" s="17">
        <v>0</v>
      </c>
      <c r="Q2851" s="17">
        <v>0</v>
      </c>
      <c r="R2851" s="17">
        <v>0</v>
      </c>
      <c r="S2851" s="17">
        <v>0</v>
      </c>
      <c r="T2851" s="17">
        <v>0</v>
      </c>
      <c r="U2851" s="17">
        <v>0</v>
      </c>
      <c r="V2851" s="17">
        <v>0</v>
      </c>
      <c r="W2851" s="17">
        <v>0</v>
      </c>
      <c r="X2851" s="17">
        <v>0</v>
      </c>
      <c r="Y2851" s="17">
        <v>0</v>
      </c>
      <c r="Z2851" s="17">
        <v>0</v>
      </c>
      <c r="AA2851" s="17">
        <v>0</v>
      </c>
      <c r="AB2851" s="17">
        <v>0</v>
      </c>
      <c r="AC2851" s="17">
        <v>0</v>
      </c>
      <c r="AD2851" s="17">
        <v>0</v>
      </c>
    </row>
    <row r="2852" spans="1:30" x14ac:dyDescent="0.25">
      <c r="A2852" t="s">
        <v>440</v>
      </c>
      <c r="B2852" t="s">
        <v>6631</v>
      </c>
      <c r="C2852" t="s">
        <v>605</v>
      </c>
      <c r="D2852" t="str">
        <f>A2852&amp;VLOOKUP("key_separator", Keys!$B:$C, 2, FALSE)&amp;B2852&amp;VLOOKUP("key_separator", Keys!$B:$C, 2, FALSE)&amp;C2852</f>
        <v>WI|wind|production</v>
      </c>
      <c r="E2852" s="17">
        <v>0</v>
      </c>
      <c r="F2852" s="17">
        <v>0</v>
      </c>
      <c r="G2852" s="17">
        <v>0</v>
      </c>
      <c r="H2852" s="17">
        <v>0</v>
      </c>
      <c r="I2852" s="17">
        <v>0</v>
      </c>
      <c r="J2852" s="17">
        <v>0</v>
      </c>
      <c r="K2852" s="17">
        <v>0</v>
      </c>
      <c r="L2852" s="17">
        <v>0</v>
      </c>
      <c r="M2852" s="17">
        <v>0</v>
      </c>
      <c r="N2852" s="17">
        <v>0</v>
      </c>
      <c r="O2852" s="17">
        <v>0</v>
      </c>
      <c r="P2852" s="17">
        <v>0</v>
      </c>
      <c r="Q2852" s="17">
        <v>0</v>
      </c>
      <c r="R2852" s="17">
        <v>0</v>
      </c>
      <c r="S2852" s="17">
        <v>0</v>
      </c>
      <c r="T2852" s="17">
        <v>0</v>
      </c>
      <c r="U2852" s="17">
        <v>0</v>
      </c>
      <c r="V2852" s="17">
        <v>0</v>
      </c>
      <c r="W2852" s="17">
        <v>0</v>
      </c>
      <c r="X2852" s="17">
        <v>0</v>
      </c>
      <c r="Y2852" s="17">
        <v>0</v>
      </c>
      <c r="Z2852" s="17">
        <v>0</v>
      </c>
      <c r="AA2852" s="17">
        <v>0</v>
      </c>
      <c r="AB2852" s="17">
        <v>0</v>
      </c>
      <c r="AC2852" s="17">
        <v>0</v>
      </c>
      <c r="AD2852" s="17">
        <v>0</v>
      </c>
    </row>
    <row r="2853" spans="1:30" x14ac:dyDescent="0.25">
      <c r="A2853" t="s">
        <v>440</v>
      </c>
      <c r="B2853" t="s">
        <v>6631</v>
      </c>
      <c r="C2853" t="s">
        <v>608</v>
      </c>
      <c r="D2853" t="str">
        <f>A2853&amp;VLOOKUP("key_separator", Keys!$B:$C, 2, FALSE)&amp;B2853&amp;VLOOKUP("key_separator", Keys!$B:$C, 2, FALSE)&amp;C2853</f>
        <v>WI|wind|imports</v>
      </c>
      <c r="E2853" s="17">
        <v>0</v>
      </c>
      <c r="F2853" s="17">
        <v>0</v>
      </c>
      <c r="G2853" s="17">
        <v>0</v>
      </c>
      <c r="H2853" s="17">
        <v>0</v>
      </c>
      <c r="I2853" s="17">
        <v>0</v>
      </c>
      <c r="J2853" s="17">
        <v>0</v>
      </c>
      <c r="K2853" s="17">
        <v>0</v>
      </c>
      <c r="L2853" s="17">
        <v>0</v>
      </c>
      <c r="M2853" s="17">
        <v>0</v>
      </c>
      <c r="N2853" s="17">
        <v>0</v>
      </c>
      <c r="O2853" s="17">
        <v>0</v>
      </c>
      <c r="P2853" s="17">
        <v>0</v>
      </c>
      <c r="Q2853" s="17">
        <v>0</v>
      </c>
      <c r="R2853" s="17">
        <v>0</v>
      </c>
      <c r="S2853" s="17">
        <v>0</v>
      </c>
      <c r="T2853" s="17">
        <v>0</v>
      </c>
      <c r="U2853" s="17">
        <v>0</v>
      </c>
      <c r="V2853" s="17">
        <v>0</v>
      </c>
      <c r="W2853" s="17">
        <v>0</v>
      </c>
      <c r="X2853" s="17">
        <v>0</v>
      </c>
      <c r="Y2853" s="17">
        <v>0</v>
      </c>
      <c r="Z2853" s="17">
        <v>0</v>
      </c>
      <c r="AA2853" s="17">
        <v>0</v>
      </c>
      <c r="AB2853" s="17">
        <v>0</v>
      </c>
      <c r="AC2853" s="17">
        <v>0</v>
      </c>
      <c r="AD2853" s="17">
        <v>0</v>
      </c>
    </row>
    <row r="2854" spans="1:30" x14ac:dyDescent="0.25">
      <c r="A2854" t="s">
        <v>440</v>
      </c>
      <c r="B2854" t="s">
        <v>6631</v>
      </c>
      <c r="C2854" t="s">
        <v>610</v>
      </c>
      <c r="D2854" t="str">
        <f>A2854&amp;VLOOKUP("key_separator", Keys!$B:$C, 2, FALSE)&amp;B2854&amp;VLOOKUP("key_separator", Keys!$B:$C, 2, FALSE)&amp;C2854</f>
        <v>WI|wind|exports</v>
      </c>
      <c r="E2854" s="17">
        <v>0</v>
      </c>
      <c r="F2854" s="17">
        <v>0</v>
      </c>
      <c r="G2854" s="17">
        <v>0</v>
      </c>
      <c r="H2854" s="17">
        <v>0</v>
      </c>
      <c r="I2854" s="17">
        <v>0</v>
      </c>
      <c r="J2854" s="17">
        <v>0</v>
      </c>
      <c r="K2854" s="17">
        <v>0</v>
      </c>
      <c r="L2854" s="17">
        <v>0</v>
      </c>
      <c r="M2854" s="17">
        <v>0</v>
      </c>
      <c r="N2854" s="17">
        <v>0</v>
      </c>
      <c r="O2854" s="17">
        <v>0</v>
      </c>
      <c r="P2854" s="17">
        <v>0</v>
      </c>
      <c r="Q2854" s="17">
        <v>0</v>
      </c>
      <c r="R2854" s="17">
        <v>0</v>
      </c>
      <c r="S2854" s="17">
        <v>0</v>
      </c>
      <c r="T2854" s="17">
        <v>0</v>
      </c>
      <c r="U2854" s="17">
        <v>0</v>
      </c>
      <c r="V2854" s="17">
        <v>0</v>
      </c>
      <c r="W2854" s="17">
        <v>0</v>
      </c>
      <c r="X2854" s="17">
        <v>0</v>
      </c>
      <c r="Y2854" s="17">
        <v>0</v>
      </c>
      <c r="Z2854" s="17">
        <v>0</v>
      </c>
      <c r="AA2854" s="17">
        <v>0</v>
      </c>
      <c r="AB2854" s="17">
        <v>0</v>
      </c>
      <c r="AC2854" s="17">
        <v>0</v>
      </c>
      <c r="AD2854" s="17">
        <v>0</v>
      </c>
    </row>
    <row r="2855" spans="1:30" x14ac:dyDescent="0.25">
      <c r="A2855" t="s">
        <v>440</v>
      </c>
      <c r="B2855" t="s">
        <v>6632</v>
      </c>
      <c r="C2855" t="s">
        <v>605</v>
      </c>
      <c r="D2855" t="str">
        <f>A2855&amp;VLOOKUP("key_separator", Keys!$B:$C, 2, FALSE)&amp;B2855&amp;VLOOKUP("key_separator", Keys!$B:$C, 2, FALSE)&amp;C2855</f>
        <v>WI|solar|production</v>
      </c>
      <c r="E2855" s="17">
        <v>0</v>
      </c>
      <c r="F2855" s="17">
        <v>0</v>
      </c>
      <c r="G2855" s="17">
        <v>0</v>
      </c>
      <c r="H2855" s="17">
        <v>0</v>
      </c>
      <c r="I2855" s="17">
        <v>0</v>
      </c>
      <c r="J2855" s="17">
        <v>0</v>
      </c>
      <c r="K2855" s="17">
        <v>0</v>
      </c>
      <c r="L2855" s="17">
        <v>0</v>
      </c>
      <c r="M2855" s="17">
        <v>0</v>
      </c>
      <c r="N2855" s="17">
        <v>0</v>
      </c>
      <c r="O2855" s="17">
        <v>0</v>
      </c>
      <c r="P2855" s="17">
        <v>0</v>
      </c>
      <c r="Q2855" s="17">
        <v>0</v>
      </c>
      <c r="R2855" s="17">
        <v>0</v>
      </c>
      <c r="S2855" s="17">
        <v>0</v>
      </c>
      <c r="T2855" s="17">
        <v>0</v>
      </c>
      <c r="U2855" s="17">
        <v>0</v>
      </c>
      <c r="V2855" s="17">
        <v>0</v>
      </c>
      <c r="W2855" s="17">
        <v>0</v>
      </c>
      <c r="X2855" s="17">
        <v>0</v>
      </c>
      <c r="Y2855" s="17">
        <v>0</v>
      </c>
      <c r="Z2855" s="17">
        <v>0</v>
      </c>
      <c r="AA2855" s="17">
        <v>0</v>
      </c>
      <c r="AB2855" s="17">
        <v>0</v>
      </c>
      <c r="AC2855" s="17">
        <v>0</v>
      </c>
      <c r="AD2855" s="17">
        <v>0</v>
      </c>
    </row>
    <row r="2856" spans="1:30" x14ac:dyDescent="0.25">
      <c r="A2856" t="s">
        <v>440</v>
      </c>
      <c r="B2856" t="s">
        <v>6632</v>
      </c>
      <c r="C2856" t="s">
        <v>608</v>
      </c>
      <c r="D2856" t="str">
        <f>A2856&amp;VLOOKUP("key_separator", Keys!$B:$C, 2, FALSE)&amp;B2856&amp;VLOOKUP("key_separator", Keys!$B:$C, 2, FALSE)&amp;C2856</f>
        <v>WI|solar|imports</v>
      </c>
      <c r="E2856" s="17">
        <v>0</v>
      </c>
      <c r="F2856" s="17">
        <v>0</v>
      </c>
      <c r="G2856" s="17">
        <v>0</v>
      </c>
      <c r="H2856" s="17">
        <v>0</v>
      </c>
      <c r="I2856" s="17">
        <v>0</v>
      </c>
      <c r="J2856" s="17">
        <v>0</v>
      </c>
      <c r="K2856" s="17">
        <v>0</v>
      </c>
      <c r="L2856" s="17">
        <v>0</v>
      </c>
      <c r="M2856" s="17">
        <v>0</v>
      </c>
      <c r="N2856" s="17">
        <v>0</v>
      </c>
      <c r="O2856" s="17">
        <v>0</v>
      </c>
      <c r="P2856" s="17">
        <v>0</v>
      </c>
      <c r="Q2856" s="17">
        <v>0</v>
      </c>
      <c r="R2856" s="17">
        <v>0</v>
      </c>
      <c r="S2856" s="17">
        <v>0</v>
      </c>
      <c r="T2856" s="17">
        <v>0</v>
      </c>
      <c r="U2856" s="17">
        <v>0</v>
      </c>
      <c r="V2856" s="17">
        <v>0</v>
      </c>
      <c r="W2856" s="17">
        <v>0</v>
      </c>
      <c r="X2856" s="17">
        <v>0</v>
      </c>
      <c r="Y2856" s="17">
        <v>0</v>
      </c>
      <c r="Z2856" s="17">
        <v>0</v>
      </c>
      <c r="AA2856" s="17">
        <v>0</v>
      </c>
      <c r="AB2856" s="17">
        <v>0</v>
      </c>
      <c r="AC2856" s="17">
        <v>0</v>
      </c>
      <c r="AD2856" s="17">
        <v>0</v>
      </c>
    </row>
    <row r="2857" spans="1:30" x14ac:dyDescent="0.25">
      <c r="A2857" t="s">
        <v>440</v>
      </c>
      <c r="B2857" t="s">
        <v>6632</v>
      </c>
      <c r="C2857" t="s">
        <v>610</v>
      </c>
      <c r="D2857" t="str">
        <f>A2857&amp;VLOOKUP("key_separator", Keys!$B:$C, 2, FALSE)&amp;B2857&amp;VLOOKUP("key_separator", Keys!$B:$C, 2, FALSE)&amp;C2857</f>
        <v>WI|solar|exports</v>
      </c>
      <c r="E2857" s="17">
        <v>0</v>
      </c>
      <c r="F2857" s="17">
        <v>0</v>
      </c>
      <c r="G2857" s="17">
        <v>0</v>
      </c>
      <c r="H2857" s="17">
        <v>0</v>
      </c>
      <c r="I2857" s="17">
        <v>0</v>
      </c>
      <c r="J2857" s="17">
        <v>0</v>
      </c>
      <c r="K2857" s="17">
        <v>0</v>
      </c>
      <c r="L2857" s="17">
        <v>0</v>
      </c>
      <c r="M2857" s="17">
        <v>0</v>
      </c>
      <c r="N2857" s="17">
        <v>0</v>
      </c>
      <c r="O2857" s="17">
        <v>0</v>
      </c>
      <c r="P2857" s="17">
        <v>0</v>
      </c>
      <c r="Q2857" s="17">
        <v>0</v>
      </c>
      <c r="R2857" s="17">
        <v>0</v>
      </c>
      <c r="S2857" s="17">
        <v>0</v>
      </c>
      <c r="T2857" s="17">
        <v>0</v>
      </c>
      <c r="U2857" s="17">
        <v>0</v>
      </c>
      <c r="V2857" s="17">
        <v>0</v>
      </c>
      <c r="W2857" s="17">
        <v>0</v>
      </c>
      <c r="X2857" s="17">
        <v>0</v>
      </c>
      <c r="Y2857" s="17">
        <v>0</v>
      </c>
      <c r="Z2857" s="17">
        <v>0</v>
      </c>
      <c r="AA2857" s="17">
        <v>0</v>
      </c>
      <c r="AB2857" s="17">
        <v>0</v>
      </c>
      <c r="AC2857" s="17">
        <v>0</v>
      </c>
      <c r="AD2857" s="17">
        <v>0</v>
      </c>
    </row>
    <row r="2858" spans="1:30" x14ac:dyDescent="0.25">
      <c r="A2858" t="s">
        <v>440</v>
      </c>
      <c r="B2858" t="s">
        <v>6615</v>
      </c>
      <c r="C2858" t="s">
        <v>605</v>
      </c>
      <c r="D2858" t="str">
        <f>A2858&amp;VLOOKUP("key_separator", Keys!$B:$C, 2, FALSE)&amp;B2858&amp;VLOOKUP("key_separator", Keys!$B:$C, 2, FALSE)&amp;C2858</f>
        <v>WI|biomass|production</v>
      </c>
      <c r="E2858" s="17">
        <v>3680000000000</v>
      </c>
      <c r="F2858" s="17">
        <v>3680000000000</v>
      </c>
      <c r="G2858" s="17">
        <v>3680000000000</v>
      </c>
      <c r="H2858" s="17">
        <v>3680000000000</v>
      </c>
      <c r="I2858" s="17">
        <v>3680000000000</v>
      </c>
      <c r="J2858" s="17">
        <v>3680000000000</v>
      </c>
      <c r="K2858" s="17">
        <v>3680000000000</v>
      </c>
      <c r="L2858" s="17">
        <v>3680000000000</v>
      </c>
      <c r="M2858" s="17">
        <v>3680000000000</v>
      </c>
      <c r="N2858" s="17">
        <v>3680000000000</v>
      </c>
      <c r="O2858" s="17">
        <v>3680000000000</v>
      </c>
      <c r="P2858" s="17">
        <v>3680000000000</v>
      </c>
      <c r="Q2858" s="17">
        <v>3680000000000</v>
      </c>
      <c r="R2858" s="17">
        <v>3680000000000</v>
      </c>
      <c r="S2858" s="17">
        <v>3680000000000</v>
      </c>
      <c r="T2858" s="17">
        <v>3680000000000</v>
      </c>
      <c r="U2858" s="17">
        <v>3680000000000</v>
      </c>
      <c r="V2858" s="17">
        <v>3680000000000</v>
      </c>
      <c r="W2858" s="17">
        <v>3680000000000</v>
      </c>
      <c r="X2858" s="17">
        <v>3680000000000</v>
      </c>
      <c r="Y2858" s="17">
        <v>3680000000000</v>
      </c>
      <c r="Z2858" s="17">
        <v>3680000000000</v>
      </c>
      <c r="AA2858" s="17">
        <v>3680000000000</v>
      </c>
      <c r="AB2858" s="17">
        <v>3680000000000</v>
      </c>
      <c r="AC2858" s="17">
        <v>3680000000000</v>
      </c>
      <c r="AD2858" s="17">
        <v>3680000000000</v>
      </c>
    </row>
    <row r="2859" spans="1:30" x14ac:dyDescent="0.25">
      <c r="A2859" t="s">
        <v>440</v>
      </c>
      <c r="B2859" t="s">
        <v>6615</v>
      </c>
      <c r="C2859" t="s">
        <v>608</v>
      </c>
      <c r="D2859" t="str">
        <f>A2859&amp;VLOOKUP("key_separator", Keys!$B:$C, 2, FALSE)&amp;B2859&amp;VLOOKUP("key_separator", Keys!$B:$C, 2, FALSE)&amp;C2859</f>
        <v>WI|biomass|imports</v>
      </c>
      <c r="E2859" s="17">
        <v>76806400000000</v>
      </c>
      <c r="F2859" s="17">
        <v>80380900000000</v>
      </c>
      <c r="G2859" s="17">
        <v>79137700000000</v>
      </c>
      <c r="H2859" s="17">
        <v>77848500000000</v>
      </c>
      <c r="I2859" s="17">
        <v>76681500000000</v>
      </c>
      <c r="J2859" s="17">
        <v>75263600000000</v>
      </c>
      <c r="K2859" s="17">
        <v>73990000000000</v>
      </c>
      <c r="L2859" s="17">
        <v>73105000000000</v>
      </c>
      <c r="M2859" s="17">
        <v>72394500000000</v>
      </c>
      <c r="N2859" s="17">
        <v>71931500000000</v>
      </c>
      <c r="O2859" s="17">
        <v>71612400000000</v>
      </c>
      <c r="P2859" s="17">
        <v>71367800000000</v>
      </c>
      <c r="Q2859" s="17">
        <v>71340700000000</v>
      </c>
      <c r="R2859" s="17">
        <v>71692400000000</v>
      </c>
      <c r="S2859" s="17">
        <v>72028300000000</v>
      </c>
      <c r="T2859" s="17">
        <v>72466800000000</v>
      </c>
      <c r="U2859" s="17">
        <v>72744500000000</v>
      </c>
      <c r="V2859" s="17">
        <v>73256100000000</v>
      </c>
      <c r="W2859" s="17">
        <v>73795200000000</v>
      </c>
      <c r="X2859" s="17">
        <v>74461600000000</v>
      </c>
      <c r="Y2859" s="17">
        <v>75378800000000</v>
      </c>
      <c r="Z2859" s="17">
        <v>76316700000000</v>
      </c>
      <c r="AA2859" s="17">
        <v>77417900000000</v>
      </c>
      <c r="AB2859" s="17">
        <v>78385300000000</v>
      </c>
      <c r="AC2859" s="17">
        <v>79644200000000</v>
      </c>
      <c r="AD2859" s="17">
        <v>80866100000000</v>
      </c>
    </row>
    <row r="2860" spans="1:30" x14ac:dyDescent="0.25">
      <c r="A2860" t="s">
        <v>440</v>
      </c>
      <c r="B2860" t="s">
        <v>6615</v>
      </c>
      <c r="C2860" t="s">
        <v>610</v>
      </c>
      <c r="D2860" t="str">
        <f>A2860&amp;VLOOKUP("key_separator", Keys!$B:$C, 2, FALSE)&amp;B2860&amp;VLOOKUP("key_separator", Keys!$B:$C, 2, FALSE)&amp;C2860</f>
        <v>WI|biomass|exports</v>
      </c>
      <c r="E2860" s="17">
        <v>0</v>
      </c>
      <c r="F2860" s="17">
        <v>0</v>
      </c>
      <c r="G2860" s="17">
        <v>0</v>
      </c>
      <c r="H2860" s="17">
        <v>0</v>
      </c>
      <c r="I2860" s="17">
        <v>0</v>
      </c>
      <c r="J2860" s="17">
        <v>0</v>
      </c>
      <c r="K2860" s="17">
        <v>0</v>
      </c>
      <c r="L2860" s="17">
        <v>0</v>
      </c>
      <c r="M2860" s="17">
        <v>0</v>
      </c>
      <c r="N2860" s="17">
        <v>0</v>
      </c>
      <c r="O2860" s="17">
        <v>0</v>
      </c>
      <c r="P2860" s="17">
        <v>0</v>
      </c>
      <c r="Q2860" s="17">
        <v>0</v>
      </c>
      <c r="R2860" s="17">
        <v>0</v>
      </c>
      <c r="S2860" s="17">
        <v>0</v>
      </c>
      <c r="T2860" s="17">
        <v>0</v>
      </c>
      <c r="U2860" s="17">
        <v>0</v>
      </c>
      <c r="V2860" s="17">
        <v>0</v>
      </c>
      <c r="W2860" s="17">
        <v>0</v>
      </c>
      <c r="X2860" s="17">
        <v>0</v>
      </c>
      <c r="Y2860" s="17">
        <v>0</v>
      </c>
      <c r="Z2860" s="17">
        <v>0</v>
      </c>
      <c r="AA2860" s="17">
        <v>0</v>
      </c>
      <c r="AB2860" s="17">
        <v>0</v>
      </c>
      <c r="AC2860" s="17">
        <v>0</v>
      </c>
      <c r="AD2860" s="17">
        <v>0</v>
      </c>
    </row>
    <row r="2861" spans="1:30" x14ac:dyDescent="0.25">
      <c r="A2861" t="s">
        <v>440</v>
      </c>
      <c r="B2861" t="s">
        <v>6616</v>
      </c>
      <c r="C2861" t="s">
        <v>605</v>
      </c>
      <c r="D2861" t="str">
        <f>A2861&amp;VLOOKUP("key_separator", Keys!$B:$C, 2, FALSE)&amp;B2861&amp;VLOOKUP("key_separator", Keys!$B:$C, 2, FALSE)&amp;C2861</f>
        <v>WI|petroleum gasoline|production</v>
      </c>
      <c r="E2861" s="17">
        <v>44577000000000</v>
      </c>
      <c r="F2861" s="17">
        <v>43496600000000</v>
      </c>
      <c r="G2861" s="17">
        <v>43782200000000</v>
      </c>
      <c r="H2861" s="17">
        <v>44152000000000</v>
      </c>
      <c r="I2861" s="17">
        <v>44522500000000</v>
      </c>
      <c r="J2861" s="17">
        <v>44776900000000</v>
      </c>
      <c r="K2861" s="17">
        <v>44719300000000</v>
      </c>
      <c r="L2861" s="17">
        <v>45115900000000</v>
      </c>
      <c r="M2861" s="17">
        <v>44983700000000</v>
      </c>
      <c r="N2861" s="17">
        <v>44781400000000</v>
      </c>
      <c r="O2861" s="17">
        <v>44876400000000</v>
      </c>
      <c r="P2861" s="17">
        <v>44731800000000</v>
      </c>
      <c r="Q2861" s="17">
        <v>44759200000000</v>
      </c>
      <c r="R2861" s="17">
        <v>45010000000000</v>
      </c>
      <c r="S2861" s="17">
        <v>44730100000000</v>
      </c>
      <c r="T2861" s="17">
        <v>45108000000000</v>
      </c>
      <c r="U2861" s="17">
        <v>45249500000000</v>
      </c>
      <c r="V2861" s="17">
        <v>45396600000000</v>
      </c>
      <c r="W2861" s="17">
        <v>45403300000000</v>
      </c>
      <c r="X2861" s="17">
        <v>45345900000000</v>
      </c>
      <c r="Y2861" s="17">
        <v>45266300000000</v>
      </c>
      <c r="Z2861" s="17">
        <v>44926000000000</v>
      </c>
      <c r="AA2861" s="17">
        <v>45108100000000</v>
      </c>
      <c r="AB2861" s="17">
        <v>45014300000000</v>
      </c>
      <c r="AC2861" s="17">
        <v>45156100000000</v>
      </c>
      <c r="AD2861" s="17">
        <v>44938500000000</v>
      </c>
    </row>
    <row r="2862" spans="1:30" x14ac:dyDescent="0.25">
      <c r="A2862" t="s">
        <v>440</v>
      </c>
      <c r="B2862" t="s">
        <v>6616</v>
      </c>
      <c r="C2862" t="s">
        <v>608</v>
      </c>
      <c r="D2862" t="str">
        <f>A2862&amp;VLOOKUP("key_separator", Keys!$B:$C, 2, FALSE)&amp;B2862&amp;VLOOKUP("key_separator", Keys!$B:$C, 2, FALSE)&amp;C2862</f>
        <v>WI|petroleum gasoline|imports</v>
      </c>
      <c r="E2862" s="17">
        <v>221877000000000</v>
      </c>
      <c r="F2862" s="17">
        <v>219232000000000</v>
      </c>
      <c r="G2862" s="17">
        <v>215459000000000</v>
      </c>
      <c r="H2862" s="17">
        <v>210768000000000</v>
      </c>
      <c r="I2862" s="17">
        <v>206113000000000</v>
      </c>
      <c r="J2862" s="17">
        <v>201489000000000</v>
      </c>
      <c r="K2862" s="17">
        <v>196537000000000</v>
      </c>
      <c r="L2862" s="17">
        <v>191210000000000</v>
      </c>
      <c r="M2862" s="17">
        <v>186011000000000</v>
      </c>
      <c r="N2862" s="17">
        <v>180915000000000</v>
      </c>
      <c r="O2862" s="17">
        <v>175175000000000</v>
      </c>
      <c r="P2862" s="17">
        <v>169679000000000</v>
      </c>
      <c r="Q2862" s="17">
        <v>163992000000000</v>
      </c>
      <c r="R2862" s="17">
        <v>157978000000000</v>
      </c>
      <c r="S2862" s="17">
        <v>152248000000000</v>
      </c>
      <c r="T2862" s="17">
        <v>145604000000000</v>
      </c>
      <c r="U2862" s="17">
        <v>138896000000000</v>
      </c>
      <c r="V2862" s="17">
        <v>133061000000000</v>
      </c>
      <c r="W2862" s="17">
        <v>127227000000000</v>
      </c>
      <c r="X2862" s="17">
        <v>121533000000000</v>
      </c>
      <c r="Y2862" s="17">
        <v>115923000000000</v>
      </c>
      <c r="Z2862" s="17">
        <v>110666000000000</v>
      </c>
      <c r="AA2862" s="17">
        <v>104889000000000</v>
      </c>
      <c r="AB2862" s="17">
        <v>99592600000000</v>
      </c>
      <c r="AC2862" s="17">
        <v>94248800000000</v>
      </c>
      <c r="AD2862" s="17">
        <v>89576900000000</v>
      </c>
    </row>
    <row r="2863" spans="1:30" x14ac:dyDescent="0.25">
      <c r="A2863" t="s">
        <v>440</v>
      </c>
      <c r="B2863" t="s">
        <v>6616</v>
      </c>
      <c r="C2863" t="s">
        <v>610</v>
      </c>
      <c r="D2863" t="str">
        <f>A2863&amp;VLOOKUP("key_separator", Keys!$B:$C, 2, FALSE)&amp;B2863&amp;VLOOKUP("key_separator", Keys!$B:$C, 2, FALSE)&amp;C2863</f>
        <v>WI|petroleum gasoline|exports</v>
      </c>
      <c r="E2863" s="17">
        <v>0</v>
      </c>
      <c r="F2863" s="17">
        <v>0</v>
      </c>
      <c r="G2863" s="17">
        <v>0</v>
      </c>
      <c r="H2863" s="17">
        <v>0</v>
      </c>
      <c r="I2863" s="17">
        <v>0</v>
      </c>
      <c r="J2863" s="17">
        <v>0</v>
      </c>
      <c r="K2863" s="17">
        <v>0</v>
      </c>
      <c r="L2863" s="17">
        <v>0</v>
      </c>
      <c r="M2863" s="17">
        <v>0</v>
      </c>
      <c r="N2863" s="17">
        <v>0</v>
      </c>
      <c r="O2863" s="17">
        <v>0</v>
      </c>
      <c r="P2863" s="17">
        <v>0</v>
      </c>
      <c r="Q2863" s="17">
        <v>0</v>
      </c>
      <c r="R2863" s="17">
        <v>0</v>
      </c>
      <c r="S2863" s="17">
        <v>0</v>
      </c>
      <c r="T2863" s="17">
        <v>0</v>
      </c>
      <c r="U2863" s="17">
        <v>0</v>
      </c>
      <c r="V2863" s="17">
        <v>0</v>
      </c>
      <c r="W2863" s="17">
        <v>0</v>
      </c>
      <c r="X2863" s="17">
        <v>0</v>
      </c>
      <c r="Y2863" s="17">
        <v>0</v>
      </c>
      <c r="Z2863" s="17">
        <v>0</v>
      </c>
      <c r="AA2863" s="17">
        <v>0</v>
      </c>
      <c r="AB2863" s="17">
        <v>0</v>
      </c>
      <c r="AC2863" s="17">
        <v>0</v>
      </c>
      <c r="AD2863" s="17">
        <v>0</v>
      </c>
    </row>
    <row r="2864" spans="1:30" x14ac:dyDescent="0.25">
      <c r="A2864" t="s">
        <v>440</v>
      </c>
      <c r="B2864" t="s">
        <v>6617</v>
      </c>
      <c r="C2864" t="s">
        <v>605</v>
      </c>
      <c r="D2864" t="str">
        <f>A2864&amp;VLOOKUP("key_separator", Keys!$B:$C, 2, FALSE)&amp;B2864&amp;VLOOKUP("key_separator", Keys!$B:$C, 2, FALSE)&amp;C2864</f>
        <v>WI|petroleum diesel|production</v>
      </c>
      <c r="E2864" s="17">
        <v>26368000000000</v>
      </c>
      <c r="F2864" s="17">
        <v>25728900000000</v>
      </c>
      <c r="G2864" s="17">
        <v>25897900000000</v>
      </c>
      <c r="H2864" s="17">
        <v>26116500000000</v>
      </c>
      <c r="I2864" s="17">
        <v>26335700000000</v>
      </c>
      <c r="J2864" s="17">
        <v>26486200000000</v>
      </c>
      <c r="K2864" s="17">
        <v>26452100000000</v>
      </c>
      <c r="L2864" s="17">
        <v>26686700000000</v>
      </c>
      <c r="M2864" s="17">
        <v>26608500000000</v>
      </c>
      <c r="N2864" s="17">
        <v>26488900000000</v>
      </c>
      <c r="O2864" s="17">
        <v>26545100000000</v>
      </c>
      <c r="P2864" s="17">
        <v>26459600000000</v>
      </c>
      <c r="Q2864" s="17">
        <v>26475700000000</v>
      </c>
      <c r="R2864" s="17">
        <v>26624100000000</v>
      </c>
      <c r="S2864" s="17">
        <v>26458500000000</v>
      </c>
      <c r="T2864" s="17">
        <v>26682100000000</v>
      </c>
      <c r="U2864" s="17">
        <v>26765800000000</v>
      </c>
      <c r="V2864" s="17">
        <v>26852800000000</v>
      </c>
      <c r="W2864" s="17">
        <v>26856700000000</v>
      </c>
      <c r="X2864" s="17">
        <v>26822800000000</v>
      </c>
      <c r="Y2864" s="17">
        <v>26775700000000</v>
      </c>
      <c r="Z2864" s="17">
        <v>26574400000000</v>
      </c>
      <c r="AA2864" s="17">
        <v>26682100000000</v>
      </c>
      <c r="AB2864" s="17">
        <v>26626600000000</v>
      </c>
      <c r="AC2864" s="17">
        <v>26710500000000</v>
      </c>
      <c r="AD2864" s="17">
        <v>26581800000000</v>
      </c>
    </row>
    <row r="2865" spans="1:30" x14ac:dyDescent="0.25">
      <c r="A2865" t="s">
        <v>440</v>
      </c>
      <c r="B2865" t="s">
        <v>6617</v>
      </c>
      <c r="C2865" t="s">
        <v>608</v>
      </c>
      <c r="D2865" t="str">
        <f>A2865&amp;VLOOKUP("key_separator", Keys!$B:$C, 2, FALSE)&amp;B2865&amp;VLOOKUP("key_separator", Keys!$B:$C, 2, FALSE)&amp;C2865</f>
        <v>WI|petroleum diesel|imports</v>
      </c>
      <c r="E2865" s="17">
        <v>123460000000000</v>
      </c>
      <c r="F2865" s="17">
        <v>123839000000000</v>
      </c>
      <c r="G2865" s="17">
        <v>125165000000000</v>
      </c>
      <c r="H2865" s="17">
        <v>125773000000000</v>
      </c>
      <c r="I2865" s="17">
        <v>126204000000000</v>
      </c>
      <c r="J2865" s="17">
        <v>126877000000000</v>
      </c>
      <c r="K2865" s="17">
        <v>126932000000000</v>
      </c>
      <c r="L2865" s="17">
        <v>126833000000000</v>
      </c>
      <c r="M2865" s="17">
        <v>126473000000000</v>
      </c>
      <c r="N2865" s="17">
        <v>126238000000000</v>
      </c>
      <c r="O2865" s="17">
        <v>125823000000000</v>
      </c>
      <c r="P2865" s="17">
        <v>125209000000000</v>
      </c>
      <c r="Q2865" s="17">
        <v>124679000000000</v>
      </c>
      <c r="R2865" s="17">
        <v>123864000000000</v>
      </c>
      <c r="S2865" s="17">
        <v>123234000000000</v>
      </c>
      <c r="T2865" s="17">
        <v>122279000000000</v>
      </c>
      <c r="U2865" s="17">
        <v>121301000000000</v>
      </c>
      <c r="V2865" s="17">
        <v>119990000000000</v>
      </c>
      <c r="W2865" s="17">
        <v>118668000000000</v>
      </c>
      <c r="X2865" s="17">
        <v>117447000000000</v>
      </c>
      <c r="Y2865" s="17">
        <v>116652000000000</v>
      </c>
      <c r="Z2865" s="17">
        <v>116009000000000</v>
      </c>
      <c r="AA2865" s="17">
        <v>115199000000000</v>
      </c>
      <c r="AB2865" s="17">
        <v>114449000000000</v>
      </c>
      <c r="AC2865" s="17">
        <v>113587000000000</v>
      </c>
      <c r="AD2865" s="17">
        <v>113000000000000</v>
      </c>
    </row>
    <row r="2866" spans="1:30" x14ac:dyDescent="0.25">
      <c r="A2866" t="s">
        <v>440</v>
      </c>
      <c r="B2866" t="s">
        <v>6617</v>
      </c>
      <c r="C2866" t="s">
        <v>610</v>
      </c>
      <c r="D2866" t="str">
        <f>A2866&amp;VLOOKUP("key_separator", Keys!$B:$C, 2, FALSE)&amp;B2866&amp;VLOOKUP("key_separator", Keys!$B:$C, 2, FALSE)&amp;C2866</f>
        <v>WI|petroleum diesel|exports</v>
      </c>
      <c r="E2866" s="17">
        <v>0</v>
      </c>
      <c r="F2866" s="17">
        <v>0</v>
      </c>
      <c r="G2866" s="17">
        <v>0</v>
      </c>
      <c r="H2866" s="17">
        <v>0</v>
      </c>
      <c r="I2866" s="17">
        <v>0</v>
      </c>
      <c r="J2866" s="17">
        <v>0</v>
      </c>
      <c r="K2866" s="17">
        <v>0</v>
      </c>
      <c r="L2866" s="17">
        <v>0</v>
      </c>
      <c r="M2866" s="17">
        <v>0</v>
      </c>
      <c r="N2866" s="17">
        <v>0</v>
      </c>
      <c r="O2866" s="17">
        <v>0</v>
      </c>
      <c r="P2866" s="17">
        <v>0</v>
      </c>
      <c r="Q2866" s="17">
        <v>0</v>
      </c>
      <c r="R2866" s="17">
        <v>0</v>
      </c>
      <c r="S2866" s="17">
        <v>0</v>
      </c>
      <c r="T2866" s="17">
        <v>0</v>
      </c>
      <c r="U2866" s="17">
        <v>0</v>
      </c>
      <c r="V2866" s="17">
        <v>0</v>
      </c>
      <c r="W2866" s="17">
        <v>0</v>
      </c>
      <c r="X2866" s="17">
        <v>0</v>
      </c>
      <c r="Y2866" s="17">
        <v>0</v>
      </c>
      <c r="Z2866" s="17">
        <v>0</v>
      </c>
      <c r="AA2866" s="17">
        <v>0</v>
      </c>
      <c r="AB2866" s="17">
        <v>0</v>
      </c>
      <c r="AC2866" s="17">
        <v>0</v>
      </c>
      <c r="AD2866" s="17">
        <v>0</v>
      </c>
    </row>
    <row r="2867" spans="1:30" x14ac:dyDescent="0.25">
      <c r="A2867" t="s">
        <v>440</v>
      </c>
      <c r="B2867" t="s">
        <v>542</v>
      </c>
      <c r="C2867" t="s">
        <v>605</v>
      </c>
      <c r="D2867" t="str">
        <f>A2867&amp;VLOOKUP("key_separator", Keys!$B:$C, 2, FALSE)&amp;B2867&amp;VLOOKUP("key_separator", Keys!$B:$C, 2, FALSE)&amp;C2867</f>
        <v>WI|biofuel gasoline|production</v>
      </c>
      <c r="E2867" s="17">
        <v>49157900000000</v>
      </c>
      <c r="F2867" s="17">
        <v>49296200000000</v>
      </c>
      <c r="G2867" s="17">
        <v>48956500000000</v>
      </c>
      <c r="H2867" s="17">
        <v>49168200000000</v>
      </c>
      <c r="I2867" s="17">
        <v>48993800000000</v>
      </c>
      <c r="J2867" s="17">
        <v>49088500000000</v>
      </c>
      <c r="K2867" s="17">
        <v>48914300000000</v>
      </c>
      <c r="L2867" s="17">
        <v>48842600000000</v>
      </c>
      <c r="M2867" s="17">
        <v>48739800000000</v>
      </c>
      <c r="N2867" s="17">
        <v>48841900000000</v>
      </c>
      <c r="O2867" s="17">
        <v>48913700000000</v>
      </c>
      <c r="P2867" s="17">
        <v>49211500000000</v>
      </c>
      <c r="Q2867" s="17">
        <v>49171900000000</v>
      </c>
      <c r="R2867" s="17">
        <v>49200600000000</v>
      </c>
      <c r="S2867" s="17">
        <v>49241700000000</v>
      </c>
      <c r="T2867" s="17">
        <v>49366100000000</v>
      </c>
      <c r="U2867" s="17">
        <v>49498100000000</v>
      </c>
      <c r="V2867" s="17">
        <v>49974500000000</v>
      </c>
      <c r="W2867" s="17">
        <v>50168100000000</v>
      </c>
      <c r="X2867" s="17">
        <v>50325900000000</v>
      </c>
      <c r="Y2867" s="17">
        <v>50370000000000</v>
      </c>
      <c r="Z2867" s="17">
        <v>50368500000000</v>
      </c>
      <c r="AA2867" s="17">
        <v>50745600000000</v>
      </c>
      <c r="AB2867" s="17">
        <v>51047700000000</v>
      </c>
      <c r="AC2867" s="17">
        <v>51178900000000</v>
      </c>
      <c r="AD2867" s="17">
        <v>51402500000000</v>
      </c>
    </row>
    <row r="2868" spans="1:30" x14ac:dyDescent="0.25">
      <c r="A2868" t="s">
        <v>440</v>
      </c>
      <c r="B2868" t="s">
        <v>542</v>
      </c>
      <c r="C2868" t="s">
        <v>608</v>
      </c>
      <c r="D2868" t="str">
        <f>A2868&amp;VLOOKUP("key_separator", Keys!$B:$C, 2, FALSE)&amp;B2868&amp;VLOOKUP("key_separator", Keys!$B:$C, 2, FALSE)&amp;C2868</f>
        <v>WI|biofuel gasoline|imports</v>
      </c>
      <c r="E2868" s="17">
        <v>1053530000000</v>
      </c>
      <c r="F2868" s="17">
        <v>1023700000000</v>
      </c>
      <c r="G2868" s="17">
        <v>994784000000</v>
      </c>
      <c r="H2868" s="17">
        <v>961702000000</v>
      </c>
      <c r="I2868" s="17">
        <v>928316000000</v>
      </c>
      <c r="J2868" s="17">
        <v>895503000000</v>
      </c>
      <c r="K2868" s="17">
        <v>860954000000</v>
      </c>
      <c r="L2868" s="17">
        <v>827964000000</v>
      </c>
      <c r="M2868" s="17">
        <v>794222000000</v>
      </c>
      <c r="N2868" s="17">
        <v>762952000000</v>
      </c>
      <c r="O2868" s="17">
        <v>731380000000</v>
      </c>
      <c r="P2868" s="17">
        <v>702498000000</v>
      </c>
      <c r="Q2868" s="17">
        <v>674672000000</v>
      </c>
      <c r="R2868" s="17">
        <v>647844000000</v>
      </c>
      <c r="S2868" s="17">
        <v>621389000000</v>
      </c>
      <c r="T2868" s="17">
        <v>594542000000</v>
      </c>
      <c r="U2868" s="17">
        <v>566718000000</v>
      </c>
      <c r="V2868" s="17">
        <v>554498000000</v>
      </c>
      <c r="W2868" s="17">
        <v>543032000000</v>
      </c>
      <c r="X2868" s="17">
        <v>530421000000</v>
      </c>
      <c r="Y2868" s="17">
        <v>518171000000</v>
      </c>
      <c r="Z2868" s="17">
        <v>507490000000</v>
      </c>
      <c r="AA2868" s="17">
        <v>495709000000</v>
      </c>
      <c r="AB2868" s="17">
        <v>484961000000</v>
      </c>
      <c r="AC2868" s="17">
        <v>473563000000</v>
      </c>
      <c r="AD2868" s="17">
        <v>463665000000</v>
      </c>
    </row>
    <row r="2869" spans="1:30" x14ac:dyDescent="0.25">
      <c r="A2869" t="s">
        <v>440</v>
      </c>
      <c r="B2869" t="s">
        <v>542</v>
      </c>
      <c r="C2869" t="s">
        <v>610</v>
      </c>
      <c r="D2869" t="str">
        <f>A2869&amp;VLOOKUP("key_separator", Keys!$B:$C, 2, FALSE)&amp;B2869&amp;VLOOKUP("key_separator", Keys!$B:$C, 2, FALSE)&amp;C2869</f>
        <v>WI|biofuel gasoline|exports</v>
      </c>
      <c r="E2869" s="17">
        <v>31175600000000</v>
      </c>
      <c r="F2869" s="17">
        <v>31541000000000</v>
      </c>
      <c r="G2869" s="17">
        <v>31408200000000</v>
      </c>
      <c r="H2869" s="17">
        <v>31881400000000</v>
      </c>
      <c r="I2869" s="17">
        <v>31967200000000</v>
      </c>
      <c r="J2869" s="17">
        <v>32330400000000</v>
      </c>
      <c r="K2869" s="17">
        <v>32469300000000</v>
      </c>
      <c r="L2869" s="17">
        <v>32707900000000</v>
      </c>
      <c r="M2869" s="17">
        <v>32944900000000</v>
      </c>
      <c r="N2869" s="17">
        <v>33387500000000</v>
      </c>
      <c r="O2869" s="17">
        <v>33825700000000</v>
      </c>
      <c r="P2869" s="17">
        <v>34491400000000</v>
      </c>
      <c r="Q2869" s="17">
        <v>34822300000000</v>
      </c>
      <c r="R2869" s="17">
        <v>35230400000000</v>
      </c>
      <c r="S2869" s="17">
        <v>35669500000000</v>
      </c>
      <c r="T2869" s="17">
        <v>36210600000000</v>
      </c>
      <c r="U2869" s="17">
        <v>36780200000000</v>
      </c>
      <c r="V2869" s="17">
        <v>37645400000000</v>
      </c>
      <c r="W2869" s="17">
        <v>38239000000000</v>
      </c>
      <c r="X2869" s="17">
        <v>38790200000000</v>
      </c>
      <c r="Y2869" s="17">
        <v>39223700000000</v>
      </c>
      <c r="Z2869" s="17">
        <v>39606400000000</v>
      </c>
      <c r="AA2869" s="17">
        <v>40366500000000</v>
      </c>
      <c r="AB2869" s="17">
        <v>41037700000000</v>
      </c>
      <c r="AC2869" s="17">
        <v>41523600000000</v>
      </c>
      <c r="AD2869" s="17">
        <v>42080600000000</v>
      </c>
    </row>
    <row r="2870" spans="1:30" x14ac:dyDescent="0.25">
      <c r="A2870" t="s">
        <v>440</v>
      </c>
      <c r="B2870" t="s">
        <v>545</v>
      </c>
      <c r="C2870" t="s">
        <v>605</v>
      </c>
      <c r="D2870" t="str">
        <f>A2870&amp;VLOOKUP("key_separator", Keys!$B:$C, 2, FALSE)&amp;B2870&amp;VLOOKUP("key_separator", Keys!$B:$C, 2, FALSE)&amp;C2870</f>
        <v>WI|biofuel diesel|production</v>
      </c>
      <c r="E2870" s="17">
        <v>9130170000000</v>
      </c>
      <c r="F2870" s="17">
        <v>10845400000000</v>
      </c>
      <c r="G2870" s="17">
        <v>10427900000000</v>
      </c>
      <c r="H2870" s="17">
        <v>10731300000000</v>
      </c>
      <c r="I2870" s="17">
        <v>10875400000000</v>
      </c>
      <c r="J2870" s="17">
        <v>9026230000000</v>
      </c>
      <c r="K2870" s="17">
        <v>9447320000000</v>
      </c>
      <c r="L2870" s="17">
        <v>9631490000000</v>
      </c>
      <c r="M2870" s="17">
        <v>10068200000000</v>
      </c>
      <c r="N2870" s="17">
        <v>10241000000000</v>
      </c>
      <c r="O2870" s="17">
        <v>10386000000000</v>
      </c>
      <c r="P2870" s="17">
        <v>9757020000000</v>
      </c>
      <c r="Q2870" s="17">
        <v>10212400000000</v>
      </c>
      <c r="R2870" s="17">
        <v>10114700000000</v>
      </c>
      <c r="S2870" s="17">
        <v>9961520000000</v>
      </c>
      <c r="T2870" s="17">
        <v>9805590000000</v>
      </c>
      <c r="U2870" s="17">
        <v>9633390000000</v>
      </c>
      <c r="V2870" s="17">
        <v>9462510000000</v>
      </c>
      <c r="W2870" s="17">
        <v>9284010000000</v>
      </c>
      <c r="X2870" s="17">
        <v>9097760000000</v>
      </c>
      <c r="Y2870" s="17">
        <v>8903590000000</v>
      </c>
      <c r="Z2870" s="17">
        <v>8701340000000</v>
      </c>
      <c r="AA2870" s="17">
        <v>8521000000000</v>
      </c>
      <c r="AB2870" s="17">
        <v>8302110000000</v>
      </c>
      <c r="AC2870" s="17">
        <v>8074650000000</v>
      </c>
      <c r="AD2870" s="17">
        <v>7838450000000</v>
      </c>
    </row>
    <row r="2871" spans="1:30" x14ac:dyDescent="0.25">
      <c r="A2871" t="s">
        <v>440</v>
      </c>
      <c r="B2871" t="s">
        <v>545</v>
      </c>
      <c r="C2871" t="s">
        <v>608</v>
      </c>
      <c r="D2871" t="str">
        <f>A2871&amp;VLOOKUP("key_separator", Keys!$B:$C, 2, FALSE)&amp;B2871&amp;VLOOKUP("key_separator", Keys!$B:$C, 2, FALSE)&amp;C2871</f>
        <v>WI|biofuel diesel|imports</v>
      </c>
      <c r="E2871" s="17">
        <v>87952100000</v>
      </c>
      <c r="F2871" s="17">
        <v>89838100000</v>
      </c>
      <c r="G2871" s="17">
        <v>92156800000</v>
      </c>
      <c r="H2871" s="17">
        <v>95012500000</v>
      </c>
      <c r="I2871" s="17">
        <v>97724000000</v>
      </c>
      <c r="J2871" s="17">
        <v>100616000000</v>
      </c>
      <c r="K2871" s="17">
        <v>102921000000</v>
      </c>
      <c r="L2871" s="17">
        <v>104935000000</v>
      </c>
      <c r="M2871" s="17">
        <v>105970000000</v>
      </c>
      <c r="N2871" s="17">
        <v>107092000000</v>
      </c>
      <c r="O2871" s="17">
        <v>107890000000</v>
      </c>
      <c r="P2871" s="17">
        <v>108105000000</v>
      </c>
      <c r="Q2871" s="17">
        <v>107743000000</v>
      </c>
      <c r="R2871" s="17">
        <v>106690000000</v>
      </c>
      <c r="S2871" s="17">
        <v>105228000000</v>
      </c>
      <c r="T2871" s="17">
        <v>104161000000</v>
      </c>
      <c r="U2871" s="17">
        <v>102652000000</v>
      </c>
      <c r="V2871" s="17">
        <v>100473000000</v>
      </c>
      <c r="W2871" s="17">
        <v>97806400000</v>
      </c>
      <c r="X2871" s="17">
        <v>94390800000</v>
      </c>
      <c r="Y2871" s="17">
        <v>92305000000</v>
      </c>
      <c r="Z2871" s="17">
        <v>89579900000</v>
      </c>
      <c r="AA2871" s="17">
        <v>86971600000</v>
      </c>
      <c r="AB2871" s="17">
        <v>84145800000</v>
      </c>
      <c r="AC2871" s="17">
        <v>81189100000</v>
      </c>
      <c r="AD2871" s="17">
        <v>78466700000</v>
      </c>
    </row>
    <row r="2872" spans="1:30" x14ac:dyDescent="0.25">
      <c r="A2872" t="s">
        <v>440</v>
      </c>
      <c r="B2872" t="s">
        <v>545</v>
      </c>
      <c r="C2872" t="s">
        <v>610</v>
      </c>
      <c r="D2872" t="str">
        <f>A2872&amp;VLOOKUP("key_separator", Keys!$B:$C, 2, FALSE)&amp;B2872&amp;VLOOKUP("key_separator", Keys!$B:$C, 2, FALSE)&amp;C2872</f>
        <v>WI|biofuel diesel|exports</v>
      </c>
      <c r="E2872" s="17">
        <v>6395240000000</v>
      </c>
      <c r="F2872" s="17">
        <v>8094030000000</v>
      </c>
      <c r="G2872" s="17">
        <v>7654390000000</v>
      </c>
      <c r="H2872" s="17">
        <v>7942580000000</v>
      </c>
      <c r="I2872" s="17">
        <v>8080140000000</v>
      </c>
      <c r="J2872" s="17">
        <v>6221210000000</v>
      </c>
      <c r="K2872" s="17">
        <v>6651430000000</v>
      </c>
      <c r="L2872" s="17">
        <v>6848520000000</v>
      </c>
      <c r="M2872" s="17">
        <v>7305490000000</v>
      </c>
      <c r="N2872" s="17">
        <v>7497530000000</v>
      </c>
      <c r="O2872" s="17">
        <v>7663970000000</v>
      </c>
      <c r="P2872" s="17">
        <v>7059600000000</v>
      </c>
      <c r="Q2872" s="17">
        <v>7543580000000</v>
      </c>
      <c r="R2872" s="17">
        <v>7477500000000</v>
      </c>
      <c r="S2872" s="17">
        <v>7358330000000</v>
      </c>
      <c r="T2872" s="17">
        <v>7232560000000</v>
      </c>
      <c r="U2872" s="17">
        <v>7092460000000</v>
      </c>
      <c r="V2872" s="17">
        <v>6964080000000</v>
      </c>
      <c r="W2872" s="17">
        <v>6829830000000</v>
      </c>
      <c r="X2872" s="17">
        <v>6686250000000</v>
      </c>
      <c r="Y2872" s="17">
        <v>6526620000000</v>
      </c>
      <c r="Z2872" s="17">
        <v>6356450000000</v>
      </c>
      <c r="AA2872" s="17">
        <v>6206170000000</v>
      </c>
      <c r="AB2872" s="17">
        <v>6019590000000</v>
      </c>
      <c r="AC2872" s="17">
        <v>5823270000000</v>
      </c>
      <c r="AD2872" s="17">
        <v>5617550000000</v>
      </c>
    </row>
    <row r="2873" spans="1:30" x14ac:dyDescent="0.25">
      <c r="A2873" t="s">
        <v>440</v>
      </c>
      <c r="B2873" t="s">
        <v>6618</v>
      </c>
      <c r="C2873" t="s">
        <v>605</v>
      </c>
      <c r="D2873" t="str">
        <f>A2873&amp;VLOOKUP("key_separator", Keys!$B:$C, 2, FALSE)&amp;B2873&amp;VLOOKUP("key_separator", Keys!$B:$C, 2, FALSE)&amp;C2873</f>
        <v>WI|jet fuel or kerosene|production</v>
      </c>
      <c r="E2873" s="17">
        <v>9386470000000</v>
      </c>
      <c r="F2873" s="17">
        <v>9158960000000</v>
      </c>
      <c r="G2873" s="17">
        <v>9219110000000</v>
      </c>
      <c r="H2873" s="17">
        <v>9296960000000</v>
      </c>
      <c r="I2873" s="17">
        <v>9374990000000</v>
      </c>
      <c r="J2873" s="17">
        <v>9428550000000</v>
      </c>
      <c r="K2873" s="17">
        <v>9416430000000</v>
      </c>
      <c r="L2873" s="17">
        <v>9499930000000</v>
      </c>
      <c r="M2873" s="17">
        <v>9472100000000</v>
      </c>
      <c r="N2873" s="17">
        <v>9429500000000</v>
      </c>
      <c r="O2873" s="17">
        <v>9449500000000</v>
      </c>
      <c r="P2873" s="17">
        <v>9419070000000</v>
      </c>
      <c r="Q2873" s="17">
        <v>9424820000000</v>
      </c>
      <c r="R2873" s="17">
        <v>9477640000000</v>
      </c>
      <c r="S2873" s="17">
        <v>9418700000000</v>
      </c>
      <c r="T2873" s="17">
        <v>9498280000000</v>
      </c>
      <c r="U2873" s="17">
        <v>9528080000000</v>
      </c>
      <c r="V2873" s="17">
        <v>9559050000000</v>
      </c>
      <c r="W2873" s="17">
        <v>9560450000000</v>
      </c>
      <c r="X2873" s="17">
        <v>9548370000000</v>
      </c>
      <c r="Y2873" s="17">
        <v>9531600000000</v>
      </c>
      <c r="Z2873" s="17">
        <v>9459960000000</v>
      </c>
      <c r="AA2873" s="17">
        <v>9498290000000</v>
      </c>
      <c r="AB2873" s="17">
        <v>9478540000000</v>
      </c>
      <c r="AC2873" s="17">
        <v>9508400000000</v>
      </c>
      <c r="AD2873" s="17">
        <v>9462580000000</v>
      </c>
    </row>
    <row r="2874" spans="1:30" x14ac:dyDescent="0.25">
      <c r="A2874" t="s">
        <v>440</v>
      </c>
      <c r="B2874" t="s">
        <v>6618</v>
      </c>
      <c r="C2874" t="s">
        <v>608</v>
      </c>
      <c r="D2874" t="str">
        <f>A2874&amp;VLOOKUP("key_separator", Keys!$B:$C, 2, FALSE)&amp;B2874&amp;VLOOKUP("key_separator", Keys!$B:$C, 2, FALSE)&amp;C2874</f>
        <v>WI|jet fuel or kerosene|imports</v>
      </c>
      <c r="E2874" s="17">
        <v>4158290000000</v>
      </c>
      <c r="F2874" s="17">
        <v>4594610000000</v>
      </c>
      <c r="G2874" s="17">
        <v>4573360000000</v>
      </c>
      <c r="H2874" s="17">
        <v>4396740000000</v>
      </c>
      <c r="I2874" s="17">
        <v>4280850000000</v>
      </c>
      <c r="J2874" s="17">
        <v>4286020000000</v>
      </c>
      <c r="K2874" s="17">
        <v>4312190000000</v>
      </c>
      <c r="L2874" s="17">
        <v>4296370000000</v>
      </c>
      <c r="M2874" s="17">
        <v>4410320000000</v>
      </c>
      <c r="N2874" s="17">
        <v>4554430000000</v>
      </c>
      <c r="O2874" s="17">
        <v>4665940000000</v>
      </c>
      <c r="P2874" s="17">
        <v>4753540000000</v>
      </c>
      <c r="Q2874" s="17">
        <v>4808440000000</v>
      </c>
      <c r="R2874" s="17">
        <v>4815420000000</v>
      </c>
      <c r="S2874" s="17">
        <v>4925630000000</v>
      </c>
      <c r="T2874" s="17">
        <v>4904550000000</v>
      </c>
      <c r="U2874" s="17">
        <v>4915170000000</v>
      </c>
      <c r="V2874" s="17">
        <v>4938370000000</v>
      </c>
      <c r="W2874" s="17">
        <v>5048510000000</v>
      </c>
      <c r="X2874" s="17">
        <v>5170150000000</v>
      </c>
      <c r="Y2874" s="17">
        <v>5296790000000</v>
      </c>
      <c r="Z2874" s="17">
        <v>5467230000000</v>
      </c>
      <c r="AA2874" s="17">
        <v>5498880000000</v>
      </c>
      <c r="AB2874" s="17">
        <v>5588650000000</v>
      </c>
      <c r="AC2874" s="17">
        <v>5593030000000</v>
      </c>
      <c r="AD2874" s="17">
        <v>5676820000000</v>
      </c>
    </row>
    <row r="2875" spans="1:30" x14ac:dyDescent="0.25">
      <c r="A2875" t="s">
        <v>440</v>
      </c>
      <c r="B2875" t="s">
        <v>6618</v>
      </c>
      <c r="C2875" t="s">
        <v>610</v>
      </c>
      <c r="D2875" t="str">
        <f>A2875&amp;VLOOKUP("key_separator", Keys!$B:$C, 2, FALSE)&amp;B2875&amp;VLOOKUP("key_separator", Keys!$B:$C, 2, FALSE)&amp;C2875</f>
        <v>WI|jet fuel or kerosene|exports</v>
      </c>
      <c r="E2875" s="17">
        <v>0</v>
      </c>
      <c r="F2875" s="17">
        <v>0</v>
      </c>
      <c r="G2875" s="17">
        <v>0</v>
      </c>
      <c r="H2875" s="17">
        <v>0</v>
      </c>
      <c r="I2875" s="17">
        <v>0</v>
      </c>
      <c r="J2875" s="17">
        <v>0</v>
      </c>
      <c r="K2875" s="17">
        <v>0</v>
      </c>
      <c r="L2875" s="17">
        <v>0</v>
      </c>
      <c r="M2875" s="17">
        <v>0</v>
      </c>
      <c r="N2875" s="17">
        <v>0</v>
      </c>
      <c r="O2875" s="17">
        <v>0</v>
      </c>
      <c r="P2875" s="17">
        <v>0</v>
      </c>
      <c r="Q2875" s="17">
        <v>0</v>
      </c>
      <c r="R2875" s="17">
        <v>0</v>
      </c>
      <c r="S2875" s="17">
        <v>0</v>
      </c>
      <c r="T2875" s="17">
        <v>0</v>
      </c>
      <c r="U2875" s="17">
        <v>0</v>
      </c>
      <c r="V2875" s="17">
        <v>0</v>
      </c>
      <c r="W2875" s="17">
        <v>0</v>
      </c>
      <c r="X2875" s="17">
        <v>0</v>
      </c>
      <c r="Y2875" s="17">
        <v>0</v>
      </c>
      <c r="Z2875" s="17">
        <v>0</v>
      </c>
      <c r="AA2875" s="17">
        <v>0</v>
      </c>
      <c r="AB2875" s="17">
        <v>0</v>
      </c>
      <c r="AC2875" s="17">
        <v>0</v>
      </c>
      <c r="AD2875" s="17">
        <v>0</v>
      </c>
    </row>
    <row r="2876" spans="1:30" x14ac:dyDescent="0.25">
      <c r="A2876" t="s">
        <v>440</v>
      </c>
      <c r="B2876" t="s">
        <v>6633</v>
      </c>
      <c r="C2876" t="s">
        <v>605</v>
      </c>
      <c r="D2876" t="str">
        <f>A2876&amp;VLOOKUP("key_separator", Keys!$B:$C, 2, FALSE)&amp;B2876&amp;VLOOKUP("key_separator", Keys!$B:$C, 2, FALSE)&amp;C2876</f>
        <v>WI|heat|production</v>
      </c>
      <c r="E2876" s="17">
        <v>0</v>
      </c>
      <c r="F2876" s="17">
        <v>0</v>
      </c>
      <c r="G2876" s="17">
        <v>0</v>
      </c>
      <c r="H2876" s="17">
        <v>0</v>
      </c>
      <c r="I2876" s="17">
        <v>0</v>
      </c>
      <c r="J2876" s="17">
        <v>0</v>
      </c>
      <c r="K2876" s="17">
        <v>0</v>
      </c>
      <c r="L2876" s="17">
        <v>0</v>
      </c>
      <c r="M2876" s="17">
        <v>0</v>
      </c>
      <c r="N2876" s="17">
        <v>0</v>
      </c>
      <c r="O2876" s="17">
        <v>0</v>
      </c>
      <c r="P2876" s="17">
        <v>0</v>
      </c>
      <c r="Q2876" s="17">
        <v>0</v>
      </c>
      <c r="R2876" s="17">
        <v>0</v>
      </c>
      <c r="S2876" s="17">
        <v>0</v>
      </c>
      <c r="T2876" s="17">
        <v>0</v>
      </c>
      <c r="U2876" s="17">
        <v>0</v>
      </c>
      <c r="V2876" s="17">
        <v>0</v>
      </c>
      <c r="W2876" s="17">
        <v>0</v>
      </c>
      <c r="X2876" s="17">
        <v>0</v>
      </c>
      <c r="Y2876" s="17">
        <v>0</v>
      </c>
      <c r="Z2876" s="17">
        <v>0</v>
      </c>
      <c r="AA2876" s="17">
        <v>0</v>
      </c>
      <c r="AB2876" s="17">
        <v>0</v>
      </c>
      <c r="AC2876" s="17">
        <v>0</v>
      </c>
      <c r="AD2876" s="17">
        <v>0</v>
      </c>
    </row>
    <row r="2877" spans="1:30" x14ac:dyDescent="0.25">
      <c r="A2877" t="s">
        <v>440</v>
      </c>
      <c r="B2877" t="s">
        <v>6633</v>
      </c>
      <c r="C2877" t="s">
        <v>608</v>
      </c>
      <c r="D2877" t="str">
        <f>A2877&amp;VLOOKUP("key_separator", Keys!$B:$C, 2, FALSE)&amp;B2877&amp;VLOOKUP("key_separator", Keys!$B:$C, 2, FALSE)&amp;C2877</f>
        <v>WI|heat|imports</v>
      </c>
      <c r="E2877" s="17">
        <v>0</v>
      </c>
      <c r="F2877" s="17">
        <v>0</v>
      </c>
      <c r="G2877" s="17">
        <v>0</v>
      </c>
      <c r="H2877" s="17">
        <v>0</v>
      </c>
      <c r="I2877" s="17">
        <v>0</v>
      </c>
      <c r="J2877" s="17">
        <v>0</v>
      </c>
      <c r="K2877" s="17">
        <v>0</v>
      </c>
      <c r="L2877" s="17">
        <v>0</v>
      </c>
      <c r="M2877" s="17">
        <v>0</v>
      </c>
      <c r="N2877" s="17">
        <v>0</v>
      </c>
      <c r="O2877" s="17">
        <v>0</v>
      </c>
      <c r="P2877" s="17">
        <v>0</v>
      </c>
      <c r="Q2877" s="17">
        <v>0</v>
      </c>
      <c r="R2877" s="17">
        <v>0</v>
      </c>
      <c r="S2877" s="17">
        <v>0</v>
      </c>
      <c r="T2877" s="17">
        <v>0</v>
      </c>
      <c r="U2877" s="17">
        <v>0</v>
      </c>
      <c r="V2877" s="17">
        <v>0</v>
      </c>
      <c r="W2877" s="17">
        <v>0</v>
      </c>
      <c r="X2877" s="17">
        <v>0</v>
      </c>
      <c r="Y2877" s="17">
        <v>0</v>
      </c>
      <c r="Z2877" s="17">
        <v>0</v>
      </c>
      <c r="AA2877" s="17">
        <v>0</v>
      </c>
      <c r="AB2877" s="17">
        <v>0</v>
      </c>
      <c r="AC2877" s="17">
        <v>0</v>
      </c>
      <c r="AD2877" s="17">
        <v>0</v>
      </c>
    </row>
    <row r="2878" spans="1:30" x14ac:dyDescent="0.25">
      <c r="A2878" t="s">
        <v>440</v>
      </c>
      <c r="B2878" t="s">
        <v>6633</v>
      </c>
      <c r="C2878" t="s">
        <v>610</v>
      </c>
      <c r="D2878" t="str">
        <f>A2878&amp;VLOOKUP("key_separator", Keys!$B:$C, 2, FALSE)&amp;B2878&amp;VLOOKUP("key_separator", Keys!$B:$C, 2, FALSE)&amp;C2878</f>
        <v>WI|heat|exports</v>
      </c>
      <c r="E2878" s="17">
        <v>0</v>
      </c>
      <c r="F2878" s="17">
        <v>0</v>
      </c>
      <c r="G2878" s="17">
        <v>0</v>
      </c>
      <c r="H2878" s="17">
        <v>0</v>
      </c>
      <c r="I2878" s="17">
        <v>0</v>
      </c>
      <c r="J2878" s="17">
        <v>0</v>
      </c>
      <c r="K2878" s="17">
        <v>0</v>
      </c>
      <c r="L2878" s="17">
        <v>0</v>
      </c>
      <c r="M2878" s="17">
        <v>0</v>
      </c>
      <c r="N2878" s="17">
        <v>0</v>
      </c>
      <c r="O2878" s="17">
        <v>0</v>
      </c>
      <c r="P2878" s="17">
        <v>0</v>
      </c>
      <c r="Q2878" s="17">
        <v>0</v>
      </c>
      <c r="R2878" s="17">
        <v>0</v>
      </c>
      <c r="S2878" s="17">
        <v>0</v>
      </c>
      <c r="T2878" s="17">
        <v>0</v>
      </c>
      <c r="U2878" s="17">
        <v>0</v>
      </c>
      <c r="V2878" s="17">
        <v>0</v>
      </c>
      <c r="W2878" s="17">
        <v>0</v>
      </c>
      <c r="X2878" s="17">
        <v>0</v>
      </c>
      <c r="Y2878" s="17">
        <v>0</v>
      </c>
      <c r="Z2878" s="17">
        <v>0</v>
      </c>
      <c r="AA2878" s="17">
        <v>0</v>
      </c>
      <c r="AB2878" s="17">
        <v>0</v>
      </c>
      <c r="AC2878" s="17">
        <v>0</v>
      </c>
      <c r="AD2878" s="17">
        <v>0</v>
      </c>
    </row>
    <row r="2879" spans="1:30" x14ac:dyDescent="0.25">
      <c r="A2879" t="s">
        <v>440</v>
      </c>
      <c r="B2879" t="s">
        <v>6634</v>
      </c>
      <c r="C2879" t="s">
        <v>605</v>
      </c>
      <c r="D2879" t="str">
        <f>A2879&amp;VLOOKUP("key_separator", Keys!$B:$C, 2, FALSE)&amp;B2879&amp;VLOOKUP("key_separator", Keys!$B:$C, 2, FALSE)&amp;C2879</f>
        <v>WI|geothermal|production</v>
      </c>
      <c r="E2879" s="17">
        <v>0</v>
      </c>
      <c r="F2879" s="17">
        <v>0</v>
      </c>
      <c r="G2879" s="17">
        <v>0</v>
      </c>
      <c r="H2879" s="17">
        <v>0</v>
      </c>
      <c r="I2879" s="17">
        <v>0</v>
      </c>
      <c r="J2879" s="17">
        <v>0</v>
      </c>
      <c r="K2879" s="17">
        <v>0</v>
      </c>
      <c r="L2879" s="17">
        <v>0</v>
      </c>
      <c r="M2879" s="17">
        <v>0</v>
      </c>
      <c r="N2879" s="17">
        <v>0</v>
      </c>
      <c r="O2879" s="17">
        <v>0</v>
      </c>
      <c r="P2879" s="17">
        <v>0</v>
      </c>
      <c r="Q2879" s="17">
        <v>0</v>
      </c>
      <c r="R2879" s="17">
        <v>0</v>
      </c>
      <c r="S2879" s="17">
        <v>0</v>
      </c>
      <c r="T2879" s="17">
        <v>0</v>
      </c>
      <c r="U2879" s="17">
        <v>0</v>
      </c>
      <c r="V2879" s="17">
        <v>0</v>
      </c>
      <c r="W2879" s="17">
        <v>0</v>
      </c>
      <c r="X2879" s="17">
        <v>0</v>
      </c>
      <c r="Y2879" s="17">
        <v>0</v>
      </c>
      <c r="Z2879" s="17">
        <v>0</v>
      </c>
      <c r="AA2879" s="17">
        <v>0</v>
      </c>
      <c r="AB2879" s="17">
        <v>0</v>
      </c>
      <c r="AC2879" s="17">
        <v>0</v>
      </c>
      <c r="AD2879" s="17">
        <v>0</v>
      </c>
    </row>
    <row r="2880" spans="1:30" x14ac:dyDescent="0.25">
      <c r="A2880" t="s">
        <v>440</v>
      </c>
      <c r="B2880" t="s">
        <v>6634</v>
      </c>
      <c r="C2880" t="s">
        <v>608</v>
      </c>
      <c r="D2880" t="str">
        <f>A2880&amp;VLOOKUP("key_separator", Keys!$B:$C, 2, FALSE)&amp;B2880&amp;VLOOKUP("key_separator", Keys!$B:$C, 2, FALSE)&amp;C2880</f>
        <v>WI|geothermal|imports</v>
      </c>
      <c r="E2880" s="17">
        <v>0</v>
      </c>
      <c r="F2880" s="17">
        <v>0</v>
      </c>
      <c r="G2880" s="17">
        <v>0</v>
      </c>
      <c r="H2880" s="17">
        <v>0</v>
      </c>
      <c r="I2880" s="17">
        <v>0</v>
      </c>
      <c r="J2880" s="17">
        <v>0</v>
      </c>
      <c r="K2880" s="17">
        <v>0</v>
      </c>
      <c r="L2880" s="17">
        <v>0</v>
      </c>
      <c r="M2880" s="17">
        <v>0</v>
      </c>
      <c r="N2880" s="17">
        <v>0</v>
      </c>
      <c r="O2880" s="17">
        <v>0</v>
      </c>
      <c r="P2880" s="17">
        <v>0</v>
      </c>
      <c r="Q2880" s="17">
        <v>0</v>
      </c>
      <c r="R2880" s="17">
        <v>0</v>
      </c>
      <c r="S2880" s="17">
        <v>0</v>
      </c>
      <c r="T2880" s="17">
        <v>0</v>
      </c>
      <c r="U2880" s="17">
        <v>0</v>
      </c>
      <c r="V2880" s="17">
        <v>0</v>
      </c>
      <c r="W2880" s="17">
        <v>0</v>
      </c>
      <c r="X2880" s="17">
        <v>0</v>
      </c>
      <c r="Y2880" s="17">
        <v>0</v>
      </c>
      <c r="Z2880" s="17">
        <v>0</v>
      </c>
      <c r="AA2880" s="17">
        <v>0</v>
      </c>
      <c r="AB2880" s="17">
        <v>0</v>
      </c>
      <c r="AC2880" s="17">
        <v>0</v>
      </c>
      <c r="AD2880" s="17">
        <v>0</v>
      </c>
    </row>
    <row r="2881" spans="1:30" x14ac:dyDescent="0.25">
      <c r="A2881" t="s">
        <v>440</v>
      </c>
      <c r="B2881" t="s">
        <v>6634</v>
      </c>
      <c r="C2881" t="s">
        <v>610</v>
      </c>
      <c r="D2881" t="str">
        <f>A2881&amp;VLOOKUP("key_separator", Keys!$B:$C, 2, FALSE)&amp;B2881&amp;VLOOKUP("key_separator", Keys!$B:$C, 2, FALSE)&amp;C2881</f>
        <v>WI|geothermal|exports</v>
      </c>
      <c r="E2881" s="17">
        <v>0</v>
      </c>
      <c r="F2881" s="17">
        <v>0</v>
      </c>
      <c r="G2881" s="17">
        <v>0</v>
      </c>
      <c r="H2881" s="17">
        <v>0</v>
      </c>
      <c r="I2881" s="17">
        <v>0</v>
      </c>
      <c r="J2881" s="17">
        <v>0</v>
      </c>
      <c r="K2881" s="17">
        <v>0</v>
      </c>
      <c r="L2881" s="17">
        <v>0</v>
      </c>
      <c r="M2881" s="17">
        <v>0</v>
      </c>
      <c r="N2881" s="17">
        <v>0</v>
      </c>
      <c r="O2881" s="17">
        <v>0</v>
      </c>
      <c r="P2881" s="17">
        <v>0</v>
      </c>
      <c r="Q2881" s="17">
        <v>0</v>
      </c>
      <c r="R2881" s="17">
        <v>0</v>
      </c>
      <c r="S2881" s="17">
        <v>0</v>
      </c>
      <c r="T2881" s="17">
        <v>0</v>
      </c>
      <c r="U2881" s="17">
        <v>0</v>
      </c>
      <c r="V2881" s="17">
        <v>0</v>
      </c>
      <c r="W2881" s="17">
        <v>0</v>
      </c>
      <c r="X2881" s="17">
        <v>0</v>
      </c>
      <c r="Y2881" s="17">
        <v>0</v>
      </c>
      <c r="Z2881" s="17">
        <v>0</v>
      </c>
      <c r="AA2881" s="17">
        <v>0</v>
      </c>
      <c r="AB2881" s="17">
        <v>0</v>
      </c>
      <c r="AC2881" s="17">
        <v>0</v>
      </c>
      <c r="AD2881" s="17">
        <v>0</v>
      </c>
    </row>
    <row r="2882" spans="1:30" x14ac:dyDescent="0.25">
      <c r="A2882" t="s">
        <v>440</v>
      </c>
      <c r="B2882" t="s">
        <v>500</v>
      </c>
      <c r="C2882" t="s">
        <v>605</v>
      </c>
      <c r="D2882" t="str">
        <f>A2882&amp;VLOOKUP("key_separator", Keys!$B:$C, 2, FALSE)&amp;B2882&amp;VLOOKUP("key_separator", Keys!$B:$C, 2, FALSE)&amp;C2882</f>
        <v>WI|lignite|production</v>
      </c>
      <c r="E2882" s="17">
        <v>0</v>
      </c>
      <c r="F2882" s="17">
        <v>0</v>
      </c>
      <c r="G2882" s="17">
        <v>0</v>
      </c>
      <c r="H2882" s="17">
        <v>0</v>
      </c>
      <c r="I2882" s="17">
        <v>0</v>
      </c>
      <c r="J2882" s="17">
        <v>0</v>
      </c>
      <c r="K2882" s="17">
        <v>0</v>
      </c>
      <c r="L2882" s="17">
        <v>0</v>
      </c>
      <c r="M2882" s="17">
        <v>0</v>
      </c>
      <c r="N2882" s="17">
        <v>0</v>
      </c>
      <c r="O2882" s="17">
        <v>0</v>
      </c>
      <c r="P2882" s="17">
        <v>0</v>
      </c>
      <c r="Q2882" s="17">
        <v>0</v>
      </c>
      <c r="R2882" s="17">
        <v>0</v>
      </c>
      <c r="S2882" s="17">
        <v>0</v>
      </c>
      <c r="T2882" s="17">
        <v>0</v>
      </c>
      <c r="U2882" s="17">
        <v>0</v>
      </c>
      <c r="V2882" s="17">
        <v>0</v>
      </c>
      <c r="W2882" s="17">
        <v>0</v>
      </c>
      <c r="X2882" s="17">
        <v>0</v>
      </c>
      <c r="Y2882" s="17">
        <v>0</v>
      </c>
      <c r="Z2882" s="17">
        <v>0</v>
      </c>
      <c r="AA2882" s="17">
        <v>0</v>
      </c>
      <c r="AB2882" s="17">
        <v>0</v>
      </c>
      <c r="AC2882" s="17">
        <v>0</v>
      </c>
      <c r="AD2882" s="17">
        <v>0</v>
      </c>
    </row>
    <row r="2883" spans="1:30" x14ac:dyDescent="0.25">
      <c r="A2883" t="s">
        <v>440</v>
      </c>
      <c r="B2883" t="s">
        <v>500</v>
      </c>
      <c r="C2883" t="s">
        <v>608</v>
      </c>
      <c r="D2883" t="str">
        <f>A2883&amp;VLOOKUP("key_separator", Keys!$B:$C, 2, FALSE)&amp;B2883&amp;VLOOKUP("key_separator", Keys!$B:$C, 2, FALSE)&amp;C2883</f>
        <v>WI|lignite|imports</v>
      </c>
      <c r="E2883" s="17">
        <v>0</v>
      </c>
      <c r="F2883" s="17">
        <v>0</v>
      </c>
      <c r="G2883" s="17">
        <v>0</v>
      </c>
      <c r="H2883" s="17">
        <v>0</v>
      </c>
      <c r="I2883" s="17">
        <v>0</v>
      </c>
      <c r="J2883" s="17">
        <v>0</v>
      </c>
      <c r="K2883" s="17">
        <v>0</v>
      </c>
      <c r="L2883" s="17">
        <v>0</v>
      </c>
      <c r="M2883" s="17">
        <v>0</v>
      </c>
      <c r="N2883" s="17">
        <v>0</v>
      </c>
      <c r="O2883" s="17">
        <v>0</v>
      </c>
      <c r="P2883" s="17">
        <v>0</v>
      </c>
      <c r="Q2883" s="17">
        <v>0</v>
      </c>
      <c r="R2883" s="17">
        <v>0</v>
      </c>
      <c r="S2883" s="17">
        <v>0</v>
      </c>
      <c r="T2883" s="17">
        <v>0</v>
      </c>
      <c r="U2883" s="17">
        <v>0</v>
      </c>
      <c r="V2883" s="17">
        <v>0</v>
      </c>
      <c r="W2883" s="17">
        <v>0</v>
      </c>
      <c r="X2883" s="17">
        <v>0</v>
      </c>
      <c r="Y2883" s="17">
        <v>0</v>
      </c>
      <c r="Z2883" s="17">
        <v>0</v>
      </c>
      <c r="AA2883" s="17">
        <v>0</v>
      </c>
      <c r="AB2883" s="17">
        <v>0</v>
      </c>
      <c r="AC2883" s="17">
        <v>0</v>
      </c>
      <c r="AD2883" s="17">
        <v>0</v>
      </c>
    </row>
    <row r="2884" spans="1:30" x14ac:dyDescent="0.25">
      <c r="A2884" t="s">
        <v>440</v>
      </c>
      <c r="B2884" t="s">
        <v>500</v>
      </c>
      <c r="C2884" t="s">
        <v>610</v>
      </c>
      <c r="D2884" t="str">
        <f>A2884&amp;VLOOKUP("key_separator", Keys!$B:$C, 2, FALSE)&amp;B2884&amp;VLOOKUP("key_separator", Keys!$B:$C, 2, FALSE)&amp;C2884</f>
        <v>WI|lignite|exports</v>
      </c>
      <c r="E2884" s="17">
        <v>0</v>
      </c>
      <c r="F2884" s="17">
        <v>0</v>
      </c>
      <c r="G2884" s="17">
        <v>0</v>
      </c>
      <c r="H2884" s="17">
        <v>0</v>
      </c>
      <c r="I2884" s="17">
        <v>0</v>
      </c>
      <c r="J2884" s="17">
        <v>0</v>
      </c>
      <c r="K2884" s="17">
        <v>0</v>
      </c>
      <c r="L2884" s="17">
        <v>0</v>
      </c>
      <c r="M2884" s="17">
        <v>0</v>
      </c>
      <c r="N2884" s="17">
        <v>0</v>
      </c>
      <c r="O2884" s="17">
        <v>0</v>
      </c>
      <c r="P2884" s="17">
        <v>0</v>
      </c>
      <c r="Q2884" s="17">
        <v>0</v>
      </c>
      <c r="R2884" s="17">
        <v>0</v>
      </c>
      <c r="S2884" s="17">
        <v>0</v>
      </c>
      <c r="T2884" s="17">
        <v>0</v>
      </c>
      <c r="U2884" s="17">
        <v>0</v>
      </c>
      <c r="V2884" s="17">
        <v>0</v>
      </c>
      <c r="W2884" s="17">
        <v>0</v>
      </c>
      <c r="X2884" s="17">
        <v>0</v>
      </c>
      <c r="Y2884" s="17">
        <v>0</v>
      </c>
      <c r="Z2884" s="17">
        <v>0</v>
      </c>
      <c r="AA2884" s="17">
        <v>0</v>
      </c>
      <c r="AB2884" s="17">
        <v>0</v>
      </c>
      <c r="AC2884" s="17">
        <v>0</v>
      </c>
      <c r="AD2884" s="17">
        <v>0</v>
      </c>
    </row>
    <row r="2885" spans="1:30" x14ac:dyDescent="0.25">
      <c r="A2885" t="s">
        <v>440</v>
      </c>
      <c r="B2885" t="s">
        <v>539</v>
      </c>
      <c r="C2885" t="s">
        <v>605</v>
      </c>
      <c r="D2885" t="str">
        <f>A2885&amp;VLOOKUP("key_separator", Keys!$B:$C, 2, FALSE)&amp;B2885&amp;VLOOKUP("key_separator", Keys!$B:$C, 2, FALSE)&amp;C2885</f>
        <v>WI|crude oil|production</v>
      </c>
      <c r="E2885" s="17">
        <v>0</v>
      </c>
      <c r="F2885" s="17">
        <v>0</v>
      </c>
      <c r="G2885" s="17">
        <v>0</v>
      </c>
      <c r="H2885" s="17">
        <v>0</v>
      </c>
      <c r="I2885" s="17">
        <v>0</v>
      </c>
      <c r="J2885" s="17">
        <v>0</v>
      </c>
      <c r="K2885" s="17">
        <v>0</v>
      </c>
      <c r="L2885" s="17">
        <v>0</v>
      </c>
      <c r="M2885" s="17">
        <v>0</v>
      </c>
      <c r="N2885" s="17">
        <v>0</v>
      </c>
      <c r="O2885" s="17">
        <v>0</v>
      </c>
      <c r="P2885" s="17">
        <v>0</v>
      </c>
      <c r="Q2885" s="17">
        <v>0</v>
      </c>
      <c r="R2885" s="17">
        <v>0</v>
      </c>
      <c r="S2885" s="17">
        <v>0</v>
      </c>
      <c r="T2885" s="17">
        <v>0</v>
      </c>
      <c r="U2885" s="17">
        <v>0</v>
      </c>
      <c r="V2885" s="17">
        <v>0</v>
      </c>
      <c r="W2885" s="17">
        <v>0</v>
      </c>
      <c r="X2885" s="17">
        <v>0</v>
      </c>
      <c r="Y2885" s="17">
        <v>0</v>
      </c>
      <c r="Z2885" s="17">
        <v>0</v>
      </c>
      <c r="AA2885" s="17">
        <v>0</v>
      </c>
      <c r="AB2885" s="17">
        <v>0</v>
      </c>
      <c r="AC2885" s="17">
        <v>0</v>
      </c>
      <c r="AD2885" s="17">
        <v>0</v>
      </c>
    </row>
    <row r="2886" spans="1:30" x14ac:dyDescent="0.25">
      <c r="A2886" t="s">
        <v>440</v>
      </c>
      <c r="B2886" t="s">
        <v>539</v>
      </c>
      <c r="C2886" t="s">
        <v>608</v>
      </c>
      <c r="D2886" t="str">
        <f>A2886&amp;VLOOKUP("key_separator", Keys!$B:$C, 2, FALSE)&amp;B2886&amp;VLOOKUP("key_separator", Keys!$B:$C, 2, FALSE)&amp;C2886</f>
        <v>WI|crude oil|imports</v>
      </c>
      <c r="E2886" s="17">
        <v>93390200000000</v>
      </c>
      <c r="F2886" s="17">
        <v>93390200000000</v>
      </c>
      <c r="G2886" s="17">
        <v>93390200000000</v>
      </c>
      <c r="H2886" s="17">
        <v>93390200000000</v>
      </c>
      <c r="I2886" s="17">
        <v>93390200000000</v>
      </c>
      <c r="J2886" s="17">
        <v>93390200000000</v>
      </c>
      <c r="K2886" s="17">
        <v>93390200000000</v>
      </c>
      <c r="L2886" s="17">
        <v>93390200000000</v>
      </c>
      <c r="M2886" s="17">
        <v>93390200000000</v>
      </c>
      <c r="N2886" s="17">
        <v>93390200000000</v>
      </c>
      <c r="O2886" s="17">
        <v>93390200000000</v>
      </c>
      <c r="P2886" s="17">
        <v>93390200000000</v>
      </c>
      <c r="Q2886" s="17">
        <v>93390200000000</v>
      </c>
      <c r="R2886" s="17">
        <v>93390200000000</v>
      </c>
      <c r="S2886" s="17">
        <v>93390200000000</v>
      </c>
      <c r="T2886" s="17">
        <v>93390200000000</v>
      </c>
      <c r="U2886" s="17">
        <v>93390200000000</v>
      </c>
      <c r="V2886" s="17">
        <v>93390200000000</v>
      </c>
      <c r="W2886" s="17">
        <v>93390200000000</v>
      </c>
      <c r="X2886" s="17">
        <v>93390200000000</v>
      </c>
      <c r="Y2886" s="17">
        <v>93390200000000</v>
      </c>
      <c r="Z2886" s="17">
        <v>93390200000000</v>
      </c>
      <c r="AA2886" s="17">
        <v>93390200000000</v>
      </c>
      <c r="AB2886" s="17">
        <v>93390200000000</v>
      </c>
      <c r="AC2886" s="17">
        <v>93390200000000</v>
      </c>
      <c r="AD2886" s="17">
        <v>93390200000000</v>
      </c>
    </row>
    <row r="2887" spans="1:30" x14ac:dyDescent="0.25">
      <c r="A2887" t="s">
        <v>440</v>
      </c>
      <c r="B2887" t="s">
        <v>539</v>
      </c>
      <c r="C2887" t="s">
        <v>610</v>
      </c>
      <c r="D2887" t="str">
        <f>A2887&amp;VLOOKUP("key_separator", Keys!$B:$C, 2, FALSE)&amp;B2887&amp;VLOOKUP("key_separator", Keys!$B:$C, 2, FALSE)&amp;C2887</f>
        <v>WI|crude oil|exports</v>
      </c>
      <c r="E2887" s="17">
        <v>0</v>
      </c>
      <c r="F2887" s="17">
        <v>0</v>
      </c>
      <c r="G2887" s="17">
        <v>0</v>
      </c>
      <c r="H2887" s="17">
        <v>0</v>
      </c>
      <c r="I2887" s="17">
        <v>0</v>
      </c>
      <c r="J2887" s="17">
        <v>0</v>
      </c>
      <c r="K2887" s="17">
        <v>0</v>
      </c>
      <c r="L2887" s="17">
        <v>0</v>
      </c>
      <c r="M2887" s="17">
        <v>0</v>
      </c>
      <c r="N2887" s="17">
        <v>0</v>
      </c>
      <c r="O2887" s="17">
        <v>0</v>
      </c>
      <c r="P2887" s="17">
        <v>0</v>
      </c>
      <c r="Q2887" s="17">
        <v>0</v>
      </c>
      <c r="R2887" s="17">
        <v>0</v>
      </c>
      <c r="S2887" s="17">
        <v>0</v>
      </c>
      <c r="T2887" s="17">
        <v>0</v>
      </c>
      <c r="U2887" s="17">
        <v>0</v>
      </c>
      <c r="V2887" s="17">
        <v>0</v>
      </c>
      <c r="W2887" s="17">
        <v>0</v>
      </c>
      <c r="X2887" s="17">
        <v>0</v>
      </c>
      <c r="Y2887" s="17">
        <v>0</v>
      </c>
      <c r="Z2887" s="17">
        <v>0</v>
      </c>
      <c r="AA2887" s="17">
        <v>0</v>
      </c>
      <c r="AB2887" s="17">
        <v>0</v>
      </c>
      <c r="AC2887" s="17">
        <v>0</v>
      </c>
      <c r="AD2887" s="17">
        <v>0</v>
      </c>
    </row>
    <row r="2888" spans="1:30" x14ac:dyDescent="0.25">
      <c r="A2888" t="s">
        <v>440</v>
      </c>
      <c r="B2888" t="s">
        <v>6635</v>
      </c>
      <c r="C2888" t="s">
        <v>605</v>
      </c>
      <c r="D2888" t="str">
        <f>A2888&amp;VLOOKUP("key_separator", Keys!$B:$C, 2, FALSE)&amp;B2888&amp;VLOOKUP("key_separator", Keys!$B:$C, 2, FALSE)&amp;C2888</f>
        <v>WI|heavy or residual fuel oil|production</v>
      </c>
      <c r="E2888" s="17">
        <v>1823350000000</v>
      </c>
      <c r="F2888" s="17">
        <v>1779160000000</v>
      </c>
      <c r="G2888" s="17">
        <v>1790840000000</v>
      </c>
      <c r="H2888" s="17">
        <v>1805970000000</v>
      </c>
      <c r="I2888" s="17">
        <v>1821120000000</v>
      </c>
      <c r="J2888" s="17">
        <v>1831530000000</v>
      </c>
      <c r="K2888" s="17">
        <v>1829170000000</v>
      </c>
      <c r="L2888" s="17">
        <v>1845390000000</v>
      </c>
      <c r="M2888" s="17">
        <v>1839990000000</v>
      </c>
      <c r="N2888" s="17">
        <v>1831710000000</v>
      </c>
      <c r="O2888" s="17">
        <v>1835600000000</v>
      </c>
      <c r="P2888" s="17">
        <v>1829690000000</v>
      </c>
      <c r="Q2888" s="17">
        <v>1830800000000</v>
      </c>
      <c r="R2888" s="17">
        <v>1841060000000</v>
      </c>
      <c r="S2888" s="17">
        <v>1829610000000</v>
      </c>
      <c r="T2888" s="17">
        <v>1845070000000</v>
      </c>
      <c r="U2888" s="17">
        <v>1850860000000</v>
      </c>
      <c r="V2888" s="17">
        <v>1856880000000</v>
      </c>
      <c r="W2888" s="17">
        <v>1857150000000</v>
      </c>
      <c r="X2888" s="17">
        <v>1854800000000</v>
      </c>
      <c r="Y2888" s="17">
        <v>1851550000000</v>
      </c>
      <c r="Z2888" s="17">
        <v>1837630000000</v>
      </c>
      <c r="AA2888" s="17">
        <v>1845080000000</v>
      </c>
      <c r="AB2888" s="17">
        <v>1841240000000</v>
      </c>
      <c r="AC2888" s="17">
        <v>1847040000000</v>
      </c>
      <c r="AD2888" s="17">
        <v>1838140000000</v>
      </c>
    </row>
    <row r="2889" spans="1:30" x14ac:dyDescent="0.25">
      <c r="A2889" t="s">
        <v>440</v>
      </c>
      <c r="B2889" t="s">
        <v>6635</v>
      </c>
      <c r="C2889" t="s">
        <v>608</v>
      </c>
      <c r="D2889" t="str">
        <f>A2889&amp;VLOOKUP("key_separator", Keys!$B:$C, 2, FALSE)&amp;B2889&amp;VLOOKUP("key_separator", Keys!$B:$C, 2, FALSE)&amp;C2889</f>
        <v>WI|heavy or residual fuel oil|imports</v>
      </c>
      <c r="E2889" s="17">
        <v>18507300000000</v>
      </c>
      <c r="F2889" s="17">
        <v>18968000000000</v>
      </c>
      <c r="G2889" s="17">
        <v>19158400000000</v>
      </c>
      <c r="H2889" s="17">
        <v>19346700000000</v>
      </c>
      <c r="I2889" s="17">
        <v>19709300000000</v>
      </c>
      <c r="J2889" s="17">
        <v>20083700000000</v>
      </c>
      <c r="K2889" s="17">
        <v>20433900000000</v>
      </c>
      <c r="L2889" s="17">
        <v>20755900000000</v>
      </c>
      <c r="M2889" s="17">
        <v>21040600000000</v>
      </c>
      <c r="N2889" s="17">
        <v>21232900000000</v>
      </c>
      <c r="O2889" s="17">
        <v>21457600000000</v>
      </c>
      <c r="P2889" s="17">
        <v>21646800000000</v>
      </c>
      <c r="Q2889" s="17">
        <v>21782600000000</v>
      </c>
      <c r="R2889" s="17">
        <v>21864500000000</v>
      </c>
      <c r="S2889" s="17">
        <v>21939500000000</v>
      </c>
      <c r="T2889" s="17">
        <v>21936100000000</v>
      </c>
      <c r="U2889" s="17">
        <v>21917300000000</v>
      </c>
      <c r="V2889" s="17">
        <v>21978800000000</v>
      </c>
      <c r="W2889" s="17">
        <v>22010700000000</v>
      </c>
      <c r="X2889" s="17">
        <v>22064000000000</v>
      </c>
      <c r="Y2889" s="17">
        <v>22216500000000</v>
      </c>
      <c r="Z2889" s="17">
        <v>22390100000000</v>
      </c>
      <c r="AA2889" s="17">
        <v>22523300000000</v>
      </c>
      <c r="AB2889" s="17">
        <v>22671100000000</v>
      </c>
      <c r="AC2889" s="17">
        <v>22834500000000</v>
      </c>
      <c r="AD2889" s="17">
        <v>23046900000000</v>
      </c>
    </row>
    <row r="2890" spans="1:30" x14ac:dyDescent="0.25">
      <c r="A2890" t="s">
        <v>440</v>
      </c>
      <c r="B2890" t="s">
        <v>6635</v>
      </c>
      <c r="C2890" t="s">
        <v>610</v>
      </c>
      <c r="D2890" t="str">
        <f>A2890&amp;VLOOKUP("key_separator", Keys!$B:$C, 2, FALSE)&amp;B2890&amp;VLOOKUP("key_separator", Keys!$B:$C, 2, FALSE)&amp;C2890</f>
        <v>WI|heavy or residual fuel oil|exports</v>
      </c>
      <c r="E2890" s="17">
        <v>0</v>
      </c>
      <c r="F2890" s="17">
        <v>0</v>
      </c>
      <c r="G2890" s="17">
        <v>0</v>
      </c>
      <c r="H2890" s="17">
        <v>0</v>
      </c>
      <c r="I2890" s="17">
        <v>0</v>
      </c>
      <c r="J2890" s="17">
        <v>0</v>
      </c>
      <c r="K2890" s="17">
        <v>0</v>
      </c>
      <c r="L2890" s="17">
        <v>0</v>
      </c>
      <c r="M2890" s="17">
        <v>0</v>
      </c>
      <c r="N2890" s="17">
        <v>0</v>
      </c>
      <c r="O2890" s="17">
        <v>0</v>
      </c>
      <c r="P2890" s="17">
        <v>0</v>
      </c>
      <c r="Q2890" s="17">
        <v>0</v>
      </c>
      <c r="R2890" s="17">
        <v>0</v>
      </c>
      <c r="S2890" s="17">
        <v>0</v>
      </c>
      <c r="T2890" s="17">
        <v>0</v>
      </c>
      <c r="U2890" s="17">
        <v>0</v>
      </c>
      <c r="V2890" s="17">
        <v>0</v>
      </c>
      <c r="W2890" s="17">
        <v>0</v>
      </c>
      <c r="X2890" s="17">
        <v>0</v>
      </c>
      <c r="Y2890" s="17">
        <v>0</v>
      </c>
      <c r="Z2890" s="17">
        <v>0</v>
      </c>
      <c r="AA2890" s="17">
        <v>0</v>
      </c>
      <c r="AB2890" s="17">
        <v>0</v>
      </c>
      <c r="AC2890" s="17">
        <v>0</v>
      </c>
      <c r="AD2890" s="17">
        <v>0</v>
      </c>
    </row>
    <row r="2891" spans="1:30" x14ac:dyDescent="0.25">
      <c r="A2891" t="s">
        <v>440</v>
      </c>
      <c r="B2891" t="s">
        <v>6622</v>
      </c>
      <c r="C2891" t="s">
        <v>605</v>
      </c>
      <c r="D2891" t="str">
        <f>A2891&amp;VLOOKUP("key_separator", Keys!$B:$C, 2, FALSE)&amp;B2891&amp;VLOOKUP("key_separator", Keys!$B:$C, 2, FALSE)&amp;C2891</f>
        <v>WI|LPG propane or butane|production</v>
      </c>
      <c r="E2891" s="17">
        <v>0</v>
      </c>
      <c r="F2891" s="17">
        <v>0</v>
      </c>
      <c r="G2891" s="17">
        <v>0</v>
      </c>
      <c r="H2891" s="17">
        <v>0</v>
      </c>
      <c r="I2891" s="17">
        <v>0</v>
      </c>
      <c r="J2891" s="17">
        <v>0</v>
      </c>
      <c r="K2891" s="17">
        <v>0</v>
      </c>
      <c r="L2891" s="17">
        <v>0</v>
      </c>
      <c r="M2891" s="17">
        <v>0</v>
      </c>
      <c r="N2891" s="17">
        <v>0</v>
      </c>
      <c r="O2891" s="17">
        <v>0</v>
      </c>
      <c r="P2891" s="17">
        <v>0</v>
      </c>
      <c r="Q2891" s="17">
        <v>0</v>
      </c>
      <c r="R2891" s="17">
        <v>0</v>
      </c>
      <c r="S2891" s="17">
        <v>0</v>
      </c>
      <c r="T2891" s="17">
        <v>0</v>
      </c>
      <c r="U2891" s="17">
        <v>0</v>
      </c>
      <c r="V2891" s="17">
        <v>0</v>
      </c>
      <c r="W2891" s="17">
        <v>0</v>
      </c>
      <c r="X2891" s="17">
        <v>0</v>
      </c>
      <c r="Y2891" s="17">
        <v>0</v>
      </c>
      <c r="Z2891" s="17">
        <v>0</v>
      </c>
      <c r="AA2891" s="17">
        <v>0</v>
      </c>
      <c r="AB2891" s="17">
        <v>0</v>
      </c>
      <c r="AC2891" s="17">
        <v>0</v>
      </c>
      <c r="AD2891" s="17">
        <v>0</v>
      </c>
    </row>
    <row r="2892" spans="1:30" x14ac:dyDescent="0.25">
      <c r="A2892" t="s">
        <v>440</v>
      </c>
      <c r="B2892" t="s">
        <v>6622</v>
      </c>
      <c r="C2892" t="s">
        <v>608</v>
      </c>
      <c r="D2892" t="str">
        <f>A2892&amp;VLOOKUP("key_separator", Keys!$B:$C, 2, FALSE)&amp;B2892&amp;VLOOKUP("key_separator", Keys!$B:$C, 2, FALSE)&amp;C2892</f>
        <v>WI|LPG propane or butane|imports</v>
      </c>
      <c r="E2892" s="17">
        <v>38549300000000</v>
      </c>
      <c r="F2892" s="17">
        <v>37816500000000</v>
      </c>
      <c r="G2892" s="17">
        <v>37918900000000</v>
      </c>
      <c r="H2892" s="17">
        <v>37961700000000</v>
      </c>
      <c r="I2892" s="17">
        <v>37595100000000</v>
      </c>
      <c r="J2892" s="17">
        <v>37275600000000</v>
      </c>
      <c r="K2892" s="17">
        <v>36911100000000</v>
      </c>
      <c r="L2892" s="17">
        <v>36715800000000</v>
      </c>
      <c r="M2892" s="17">
        <v>36347100000000</v>
      </c>
      <c r="N2892" s="17">
        <v>36083600000000</v>
      </c>
      <c r="O2892" s="17">
        <v>35865800000000</v>
      </c>
      <c r="P2892" s="17">
        <v>35687800000000</v>
      </c>
      <c r="Q2892" s="17">
        <v>35565700000000</v>
      </c>
      <c r="R2892" s="17">
        <v>35445000000000</v>
      </c>
      <c r="S2892" s="17">
        <v>35365800000000</v>
      </c>
      <c r="T2892" s="17">
        <v>35260900000000</v>
      </c>
      <c r="U2892" s="17">
        <v>35142400000000</v>
      </c>
      <c r="V2892" s="17">
        <v>35071700000000</v>
      </c>
      <c r="W2892" s="17">
        <v>35011400000000</v>
      </c>
      <c r="X2892" s="17">
        <v>34972400000000</v>
      </c>
      <c r="Y2892" s="17">
        <v>34968400000000</v>
      </c>
      <c r="Z2892" s="17">
        <v>34968100000000</v>
      </c>
      <c r="AA2892" s="17">
        <v>34972000000000</v>
      </c>
      <c r="AB2892" s="17">
        <v>34956900000000</v>
      </c>
      <c r="AC2892" s="17">
        <v>34902500000000</v>
      </c>
      <c r="AD2892" s="17">
        <v>34896200000000</v>
      </c>
    </row>
    <row r="2893" spans="1:30" x14ac:dyDescent="0.25">
      <c r="A2893" t="s">
        <v>440</v>
      </c>
      <c r="B2893" t="s">
        <v>6622</v>
      </c>
      <c r="C2893" t="s">
        <v>610</v>
      </c>
      <c r="D2893" t="str">
        <f>A2893&amp;VLOOKUP("key_separator", Keys!$B:$C, 2, FALSE)&amp;B2893&amp;VLOOKUP("key_separator", Keys!$B:$C, 2, FALSE)&amp;C2893</f>
        <v>WI|LPG propane or butane|exports</v>
      </c>
      <c r="E2893" s="17">
        <v>0</v>
      </c>
      <c r="F2893" s="17">
        <v>0</v>
      </c>
      <c r="G2893" s="17">
        <v>0</v>
      </c>
      <c r="H2893" s="17">
        <v>0</v>
      </c>
      <c r="I2893" s="17">
        <v>0</v>
      </c>
      <c r="J2893" s="17">
        <v>0</v>
      </c>
      <c r="K2893" s="17">
        <v>0</v>
      </c>
      <c r="L2893" s="17">
        <v>0</v>
      </c>
      <c r="M2893" s="17">
        <v>0</v>
      </c>
      <c r="N2893" s="17">
        <v>0</v>
      </c>
      <c r="O2893" s="17">
        <v>0</v>
      </c>
      <c r="P2893" s="17">
        <v>0</v>
      </c>
      <c r="Q2893" s="17">
        <v>0</v>
      </c>
      <c r="R2893" s="17">
        <v>0</v>
      </c>
      <c r="S2893" s="17">
        <v>0</v>
      </c>
      <c r="T2893" s="17">
        <v>0</v>
      </c>
      <c r="U2893" s="17">
        <v>0</v>
      </c>
      <c r="V2893" s="17">
        <v>0</v>
      </c>
      <c r="W2893" s="17">
        <v>0</v>
      </c>
      <c r="X2893" s="17">
        <v>0</v>
      </c>
      <c r="Y2893" s="17">
        <v>0</v>
      </c>
      <c r="Z2893" s="17">
        <v>0</v>
      </c>
      <c r="AA2893" s="17">
        <v>0</v>
      </c>
      <c r="AB2893" s="17">
        <v>0</v>
      </c>
      <c r="AC2893" s="17">
        <v>0</v>
      </c>
      <c r="AD2893" s="17">
        <v>0</v>
      </c>
    </row>
    <row r="2894" spans="1:30" x14ac:dyDescent="0.25">
      <c r="A2894" t="s">
        <v>440</v>
      </c>
      <c r="B2894" t="s">
        <v>6623</v>
      </c>
      <c r="C2894" t="s">
        <v>605</v>
      </c>
      <c r="D2894" t="str">
        <f>A2894&amp;VLOOKUP("key_separator", Keys!$B:$C, 2, FALSE)&amp;B2894&amp;VLOOKUP("key_separator", Keys!$B:$C, 2, FALSE)&amp;C2894</f>
        <v>WI|municipal solid waste|production</v>
      </c>
      <c r="E2894" s="17">
        <v>0</v>
      </c>
      <c r="F2894" s="17">
        <v>0</v>
      </c>
      <c r="G2894" s="17">
        <v>0</v>
      </c>
      <c r="H2894" s="17">
        <v>0</v>
      </c>
      <c r="I2894" s="17">
        <v>0</v>
      </c>
      <c r="J2894" s="17">
        <v>0</v>
      </c>
      <c r="K2894" s="17">
        <v>0</v>
      </c>
      <c r="L2894" s="17">
        <v>0</v>
      </c>
      <c r="M2894" s="17">
        <v>0</v>
      </c>
      <c r="N2894" s="17">
        <v>0</v>
      </c>
      <c r="O2894" s="17">
        <v>0</v>
      </c>
      <c r="P2894" s="17">
        <v>0</v>
      </c>
      <c r="Q2894" s="17">
        <v>0</v>
      </c>
      <c r="R2894" s="17">
        <v>0</v>
      </c>
      <c r="S2894" s="17">
        <v>0</v>
      </c>
      <c r="T2894" s="17">
        <v>0</v>
      </c>
      <c r="U2894" s="17">
        <v>0</v>
      </c>
      <c r="V2894" s="17">
        <v>0</v>
      </c>
      <c r="W2894" s="17">
        <v>0</v>
      </c>
      <c r="X2894" s="17">
        <v>0</v>
      </c>
      <c r="Y2894" s="17">
        <v>0</v>
      </c>
      <c r="Z2894" s="17">
        <v>0</v>
      </c>
      <c r="AA2894" s="17">
        <v>0</v>
      </c>
      <c r="AB2894" s="17">
        <v>0</v>
      </c>
      <c r="AC2894" s="17">
        <v>0</v>
      </c>
      <c r="AD2894" s="17">
        <v>0</v>
      </c>
    </row>
    <row r="2895" spans="1:30" x14ac:dyDescent="0.25">
      <c r="A2895" t="s">
        <v>440</v>
      </c>
      <c r="B2895" t="s">
        <v>6623</v>
      </c>
      <c r="C2895" t="s">
        <v>608</v>
      </c>
      <c r="D2895" t="str">
        <f>A2895&amp;VLOOKUP("key_separator", Keys!$B:$C, 2, FALSE)&amp;B2895&amp;VLOOKUP("key_separator", Keys!$B:$C, 2, FALSE)&amp;C2895</f>
        <v>WI|municipal solid waste|imports</v>
      </c>
      <c r="E2895" s="17">
        <v>682639000000</v>
      </c>
      <c r="F2895" s="17">
        <v>2288190000000</v>
      </c>
      <c r="G2895" s="17">
        <v>2288190000000</v>
      </c>
      <c r="H2895" s="17">
        <v>0</v>
      </c>
      <c r="I2895" s="17">
        <v>0</v>
      </c>
      <c r="J2895" s="17">
        <v>0</v>
      </c>
      <c r="K2895" s="17">
        <v>0</v>
      </c>
      <c r="L2895" s="17">
        <v>0</v>
      </c>
      <c r="M2895" s="17">
        <v>0</v>
      </c>
      <c r="N2895" s="17">
        <v>0</v>
      </c>
      <c r="O2895" s="17">
        <v>0</v>
      </c>
      <c r="P2895" s="17">
        <v>0</v>
      </c>
      <c r="Q2895" s="17">
        <v>0</v>
      </c>
      <c r="R2895" s="17">
        <v>0</v>
      </c>
      <c r="S2895" s="17">
        <v>0</v>
      </c>
      <c r="T2895" s="17">
        <v>0</v>
      </c>
      <c r="U2895" s="17">
        <v>0</v>
      </c>
      <c r="V2895" s="17">
        <v>0</v>
      </c>
      <c r="W2895" s="17">
        <v>0</v>
      </c>
      <c r="X2895" s="17">
        <v>0</v>
      </c>
      <c r="Y2895" s="17">
        <v>0</v>
      </c>
      <c r="Z2895" s="17">
        <v>0</v>
      </c>
      <c r="AA2895" s="17">
        <v>0</v>
      </c>
      <c r="AB2895" s="17">
        <v>0</v>
      </c>
      <c r="AC2895" s="17">
        <v>0</v>
      </c>
      <c r="AD2895" s="17">
        <v>0</v>
      </c>
    </row>
    <row r="2896" spans="1:30" x14ac:dyDescent="0.25">
      <c r="A2896" t="s">
        <v>440</v>
      </c>
      <c r="B2896" t="s">
        <v>6623</v>
      </c>
      <c r="C2896" t="s">
        <v>610</v>
      </c>
      <c r="D2896" t="str">
        <f>A2896&amp;VLOOKUP("key_separator", Keys!$B:$C, 2, FALSE)&amp;B2896&amp;VLOOKUP("key_separator", Keys!$B:$C, 2, FALSE)&amp;C2896</f>
        <v>WI|municipal solid waste|exports</v>
      </c>
      <c r="E2896" s="17">
        <v>0</v>
      </c>
      <c r="F2896" s="17">
        <v>0</v>
      </c>
      <c r="G2896" s="17">
        <v>0</v>
      </c>
      <c r="H2896" s="17">
        <v>0</v>
      </c>
      <c r="I2896" s="17">
        <v>0</v>
      </c>
      <c r="J2896" s="17">
        <v>0</v>
      </c>
      <c r="K2896" s="17">
        <v>0</v>
      </c>
      <c r="L2896" s="17">
        <v>0</v>
      </c>
      <c r="M2896" s="17">
        <v>0</v>
      </c>
      <c r="N2896" s="17">
        <v>0</v>
      </c>
      <c r="O2896" s="17">
        <v>0</v>
      </c>
      <c r="P2896" s="17">
        <v>0</v>
      </c>
      <c r="Q2896" s="17">
        <v>0</v>
      </c>
      <c r="R2896" s="17">
        <v>0</v>
      </c>
      <c r="S2896" s="17">
        <v>0</v>
      </c>
      <c r="T2896" s="17">
        <v>0</v>
      </c>
      <c r="U2896" s="17">
        <v>0</v>
      </c>
      <c r="V2896" s="17">
        <v>0</v>
      </c>
      <c r="W2896" s="17">
        <v>0</v>
      </c>
      <c r="X2896" s="17">
        <v>0</v>
      </c>
      <c r="Y2896" s="17">
        <v>0</v>
      </c>
      <c r="Z2896" s="17">
        <v>0</v>
      </c>
      <c r="AA2896" s="17">
        <v>0</v>
      </c>
      <c r="AB2896" s="17">
        <v>0</v>
      </c>
      <c r="AC2896" s="17">
        <v>0</v>
      </c>
      <c r="AD2896" s="17">
        <v>0</v>
      </c>
    </row>
    <row r="2897" spans="1:30" x14ac:dyDescent="0.25">
      <c r="A2897" t="s">
        <v>440</v>
      </c>
      <c r="B2897" t="s">
        <v>629</v>
      </c>
      <c r="C2897" t="s">
        <v>605</v>
      </c>
      <c r="D2897" t="str">
        <f>A2897&amp;VLOOKUP("key_separator", Keys!$B:$C, 2, FALSE)&amp;B2897&amp;VLOOKUP("key_separator", Keys!$B:$C, 2, FALSE)&amp;C2897</f>
        <v>WI|hydrogen|production</v>
      </c>
      <c r="E2897" s="17">
        <v>0</v>
      </c>
      <c r="F2897" s="17">
        <v>0</v>
      </c>
      <c r="G2897" s="17">
        <v>0</v>
      </c>
      <c r="H2897" s="17">
        <v>0</v>
      </c>
      <c r="I2897" s="17">
        <v>0</v>
      </c>
      <c r="J2897" s="17">
        <v>0</v>
      </c>
      <c r="K2897" s="17">
        <v>0</v>
      </c>
      <c r="L2897" s="17">
        <v>0</v>
      </c>
      <c r="M2897" s="17">
        <v>0</v>
      </c>
      <c r="N2897" s="17">
        <v>0</v>
      </c>
      <c r="O2897" s="17">
        <v>0</v>
      </c>
      <c r="P2897" s="17">
        <v>0</v>
      </c>
      <c r="Q2897" s="17">
        <v>0</v>
      </c>
      <c r="R2897" s="17">
        <v>0</v>
      </c>
      <c r="S2897" s="17">
        <v>0</v>
      </c>
      <c r="T2897" s="17">
        <v>0</v>
      </c>
      <c r="U2897" s="17">
        <v>0</v>
      </c>
      <c r="V2897" s="17">
        <v>0</v>
      </c>
      <c r="W2897" s="17">
        <v>0</v>
      </c>
      <c r="X2897" s="17">
        <v>0</v>
      </c>
      <c r="Y2897" s="17">
        <v>0</v>
      </c>
      <c r="Z2897" s="17">
        <v>0</v>
      </c>
      <c r="AA2897" s="17">
        <v>0</v>
      </c>
      <c r="AB2897" s="17">
        <v>0</v>
      </c>
      <c r="AC2897" s="17">
        <v>0</v>
      </c>
      <c r="AD2897" s="17">
        <v>0</v>
      </c>
    </row>
    <row r="2898" spans="1:30" x14ac:dyDescent="0.25">
      <c r="A2898" t="s">
        <v>440</v>
      </c>
      <c r="B2898" t="s">
        <v>629</v>
      </c>
      <c r="C2898" t="s">
        <v>608</v>
      </c>
      <c r="D2898" t="str">
        <f>A2898&amp;VLOOKUP("key_separator", Keys!$B:$C, 2, FALSE)&amp;B2898&amp;VLOOKUP("key_separator", Keys!$B:$C, 2, FALSE)&amp;C2898</f>
        <v>WI|hydrogen|imports</v>
      </c>
      <c r="E2898" s="17">
        <v>94655900</v>
      </c>
      <c r="F2898" s="17">
        <v>0</v>
      </c>
      <c r="G2898" s="17">
        <v>332290000</v>
      </c>
      <c r="H2898" s="17">
        <v>991743000</v>
      </c>
      <c r="I2898" s="17">
        <v>2630430000</v>
      </c>
      <c r="J2898" s="17">
        <v>6247700000</v>
      </c>
      <c r="K2898" s="17">
        <v>10507100000</v>
      </c>
      <c r="L2898" s="17">
        <v>15767600000</v>
      </c>
      <c r="M2898" s="17">
        <v>22643300000</v>
      </c>
      <c r="N2898" s="17">
        <v>30876200000</v>
      </c>
      <c r="O2898" s="17">
        <v>41097500000</v>
      </c>
      <c r="P2898" s="17">
        <v>51680000000</v>
      </c>
      <c r="Q2898" s="17">
        <v>62676200000</v>
      </c>
      <c r="R2898" s="17">
        <v>74112700000</v>
      </c>
      <c r="S2898" s="17">
        <v>85932800000</v>
      </c>
      <c r="T2898" s="17">
        <v>98120200000</v>
      </c>
      <c r="U2898" s="17">
        <v>110402000000</v>
      </c>
      <c r="V2898" s="17">
        <v>122797000000</v>
      </c>
      <c r="W2898" s="17">
        <v>135019000000</v>
      </c>
      <c r="X2898" s="17">
        <v>146855000000</v>
      </c>
      <c r="Y2898" s="17">
        <v>157226000000</v>
      </c>
      <c r="Z2898" s="17">
        <v>167424000000</v>
      </c>
      <c r="AA2898" s="17">
        <v>177475000000</v>
      </c>
      <c r="AB2898" s="17">
        <v>186063000000</v>
      </c>
      <c r="AC2898" s="17">
        <v>194174000000</v>
      </c>
      <c r="AD2898" s="17">
        <v>200929000000</v>
      </c>
    </row>
    <row r="2899" spans="1:30" x14ac:dyDescent="0.25">
      <c r="A2899" t="s">
        <v>440</v>
      </c>
      <c r="B2899" t="s">
        <v>629</v>
      </c>
      <c r="C2899" t="s">
        <v>610</v>
      </c>
      <c r="D2899" t="str">
        <f>A2899&amp;VLOOKUP("key_separator", Keys!$B:$C, 2, FALSE)&amp;B2899&amp;VLOOKUP("key_separator", Keys!$B:$C, 2, FALSE)&amp;C2899</f>
        <v>WI|hydrogen|exports</v>
      </c>
      <c r="E2899" s="17">
        <v>0</v>
      </c>
      <c r="F2899" s="17">
        <v>0</v>
      </c>
      <c r="G2899" s="17">
        <v>0</v>
      </c>
      <c r="H2899" s="17">
        <v>0</v>
      </c>
      <c r="I2899" s="17">
        <v>0</v>
      </c>
      <c r="J2899" s="17">
        <v>0</v>
      </c>
      <c r="K2899" s="17">
        <v>0</v>
      </c>
      <c r="L2899" s="17">
        <v>0</v>
      </c>
      <c r="M2899" s="17">
        <v>0</v>
      </c>
      <c r="N2899" s="17">
        <v>0</v>
      </c>
      <c r="O2899" s="17">
        <v>0</v>
      </c>
      <c r="P2899" s="17">
        <v>0</v>
      </c>
      <c r="Q2899" s="17">
        <v>0</v>
      </c>
      <c r="R2899" s="17">
        <v>0</v>
      </c>
      <c r="S2899" s="17">
        <v>0</v>
      </c>
      <c r="T2899" s="17">
        <v>0</v>
      </c>
      <c r="U2899" s="17">
        <v>0</v>
      </c>
      <c r="V2899" s="17">
        <v>0</v>
      </c>
      <c r="W2899" s="17">
        <v>0</v>
      </c>
      <c r="X2899" s="17">
        <v>0</v>
      </c>
      <c r="Y2899" s="17">
        <v>0</v>
      </c>
      <c r="Z2899" s="17">
        <v>0</v>
      </c>
      <c r="AA2899" s="17">
        <v>0</v>
      </c>
      <c r="AB2899" s="17">
        <v>0</v>
      </c>
      <c r="AC2899" s="17">
        <v>0</v>
      </c>
      <c r="AD2899" s="17">
        <v>0</v>
      </c>
    </row>
    <row r="2900" spans="1:30" x14ac:dyDescent="0.25">
      <c r="A2900" t="s">
        <v>437</v>
      </c>
      <c r="B2900" t="s">
        <v>6629</v>
      </c>
      <c r="C2900" t="s">
        <v>605</v>
      </c>
      <c r="D2900" t="str">
        <f>A2900&amp;VLOOKUP("key_separator", Keys!$B:$C, 2, FALSE)&amp;B2900&amp;VLOOKUP("key_separator", Keys!$B:$C, 2, FALSE)&amp;C2900</f>
        <v>WV|electricity|production</v>
      </c>
      <c r="E2900" s="17">
        <v>0</v>
      </c>
      <c r="F2900" s="17">
        <v>0</v>
      </c>
      <c r="G2900" s="17">
        <v>0</v>
      </c>
      <c r="H2900" s="17">
        <v>0</v>
      </c>
      <c r="I2900" s="17">
        <v>0</v>
      </c>
      <c r="J2900" s="17">
        <v>0</v>
      </c>
      <c r="K2900" s="17">
        <v>0</v>
      </c>
      <c r="L2900" s="17">
        <v>0</v>
      </c>
      <c r="M2900" s="17">
        <v>0</v>
      </c>
      <c r="N2900" s="17">
        <v>0</v>
      </c>
      <c r="O2900" s="17">
        <v>0</v>
      </c>
      <c r="P2900" s="17">
        <v>0</v>
      </c>
      <c r="Q2900" s="17">
        <v>0</v>
      </c>
      <c r="R2900" s="17">
        <v>0</v>
      </c>
      <c r="S2900" s="17">
        <v>0</v>
      </c>
      <c r="T2900" s="17">
        <v>0</v>
      </c>
      <c r="U2900" s="17">
        <v>0</v>
      </c>
      <c r="V2900" s="17">
        <v>0</v>
      </c>
      <c r="W2900" s="17">
        <v>0</v>
      </c>
      <c r="X2900" s="17">
        <v>0</v>
      </c>
      <c r="Y2900" s="17">
        <v>0</v>
      </c>
      <c r="Z2900" s="17">
        <v>0</v>
      </c>
      <c r="AA2900" s="17">
        <v>0</v>
      </c>
      <c r="AB2900" s="17">
        <v>0</v>
      </c>
      <c r="AC2900" s="17">
        <v>0</v>
      </c>
      <c r="AD2900" s="17">
        <v>0</v>
      </c>
    </row>
    <row r="2901" spans="1:30" x14ac:dyDescent="0.25">
      <c r="A2901" t="s">
        <v>437</v>
      </c>
      <c r="B2901" t="s">
        <v>6629</v>
      </c>
      <c r="C2901" t="s">
        <v>608</v>
      </c>
      <c r="D2901" t="str">
        <f>A2901&amp;VLOOKUP("key_separator", Keys!$B:$C, 2, FALSE)&amp;B2901&amp;VLOOKUP("key_separator", Keys!$B:$C, 2, FALSE)&amp;C2901</f>
        <v>WV|electricity|imports</v>
      </c>
      <c r="E2901" s="17">
        <v>0</v>
      </c>
      <c r="F2901" s="17">
        <v>0</v>
      </c>
      <c r="G2901" s="17">
        <v>0</v>
      </c>
      <c r="H2901" s="17">
        <v>0</v>
      </c>
      <c r="I2901" s="17">
        <v>0</v>
      </c>
      <c r="J2901" s="17">
        <v>0</v>
      </c>
      <c r="K2901" s="17">
        <v>0</v>
      </c>
      <c r="L2901" s="17">
        <v>0</v>
      </c>
      <c r="M2901" s="17">
        <v>0</v>
      </c>
      <c r="N2901" s="17">
        <v>0</v>
      </c>
      <c r="O2901" s="17">
        <v>0</v>
      </c>
      <c r="P2901" s="17">
        <v>0</v>
      </c>
      <c r="Q2901" s="17">
        <v>0</v>
      </c>
      <c r="R2901" s="17">
        <v>0</v>
      </c>
      <c r="S2901" s="17">
        <v>0</v>
      </c>
      <c r="T2901" s="17">
        <v>0</v>
      </c>
      <c r="U2901" s="17">
        <v>0</v>
      </c>
      <c r="V2901" s="17">
        <v>0</v>
      </c>
      <c r="W2901" s="17">
        <v>0</v>
      </c>
      <c r="X2901" s="17">
        <v>0</v>
      </c>
      <c r="Y2901" s="17">
        <v>0</v>
      </c>
      <c r="Z2901" s="17">
        <v>0</v>
      </c>
      <c r="AA2901" s="17">
        <v>0</v>
      </c>
      <c r="AB2901" s="17">
        <v>0</v>
      </c>
      <c r="AC2901" s="17">
        <v>0</v>
      </c>
      <c r="AD2901" s="17">
        <v>0</v>
      </c>
    </row>
    <row r="2902" spans="1:30" x14ac:dyDescent="0.25">
      <c r="A2902" t="s">
        <v>437</v>
      </c>
      <c r="B2902" t="s">
        <v>6629</v>
      </c>
      <c r="C2902" t="s">
        <v>610</v>
      </c>
      <c r="D2902" t="str">
        <f>A2902&amp;VLOOKUP("key_separator", Keys!$B:$C, 2, FALSE)&amp;B2902&amp;VLOOKUP("key_separator", Keys!$B:$C, 2, FALSE)&amp;C2902</f>
        <v>WV|electricity|exports</v>
      </c>
      <c r="E2902" s="17">
        <v>0</v>
      </c>
      <c r="F2902" s="17">
        <v>0</v>
      </c>
      <c r="G2902" s="17">
        <v>0</v>
      </c>
      <c r="H2902" s="17">
        <v>0</v>
      </c>
      <c r="I2902" s="17">
        <v>0</v>
      </c>
      <c r="J2902" s="17">
        <v>0</v>
      </c>
      <c r="K2902" s="17">
        <v>0</v>
      </c>
      <c r="L2902" s="17">
        <v>0</v>
      </c>
      <c r="M2902" s="17">
        <v>0</v>
      </c>
      <c r="N2902" s="17">
        <v>0</v>
      </c>
      <c r="O2902" s="17">
        <v>0</v>
      </c>
      <c r="P2902" s="17">
        <v>0</v>
      </c>
      <c r="Q2902" s="17">
        <v>0</v>
      </c>
      <c r="R2902" s="17">
        <v>0</v>
      </c>
      <c r="S2902" s="17">
        <v>0</v>
      </c>
      <c r="T2902" s="17">
        <v>0</v>
      </c>
      <c r="U2902" s="17">
        <v>0</v>
      </c>
      <c r="V2902" s="17">
        <v>0</v>
      </c>
      <c r="W2902" s="17">
        <v>0</v>
      </c>
      <c r="X2902" s="17">
        <v>0</v>
      </c>
      <c r="Y2902" s="17">
        <v>0</v>
      </c>
      <c r="Z2902" s="17">
        <v>0</v>
      </c>
      <c r="AA2902" s="17">
        <v>0</v>
      </c>
      <c r="AB2902" s="17">
        <v>0</v>
      </c>
      <c r="AC2902" s="17">
        <v>0</v>
      </c>
      <c r="AD2902" s="17">
        <v>0</v>
      </c>
    </row>
    <row r="2903" spans="1:30" x14ac:dyDescent="0.25">
      <c r="A2903" t="s">
        <v>437</v>
      </c>
      <c r="B2903" t="s">
        <v>6610</v>
      </c>
      <c r="C2903" t="s">
        <v>605</v>
      </c>
      <c r="D2903" t="str">
        <f>A2903&amp;VLOOKUP("key_separator", Keys!$B:$C, 2, FALSE)&amp;B2903&amp;VLOOKUP("key_separator", Keys!$B:$C, 2, FALSE)&amp;C2903</f>
        <v>WV|hard coal|production</v>
      </c>
      <c r="E2903" s="17">
        <v>1630430000000000</v>
      </c>
      <c r="F2903" s="17">
        <v>1630470000000000</v>
      </c>
      <c r="G2903" s="17">
        <v>1434680000000000</v>
      </c>
      <c r="H2903" s="17">
        <v>1410320000000000</v>
      </c>
      <c r="I2903" s="17">
        <v>1375750000000000</v>
      </c>
      <c r="J2903" s="17">
        <v>1415770000000000</v>
      </c>
      <c r="K2903" s="17">
        <v>1392490000000000</v>
      </c>
      <c r="L2903" s="17">
        <v>1318440000000000</v>
      </c>
      <c r="M2903" s="17">
        <v>1261300000000000</v>
      </c>
      <c r="N2903" s="17">
        <v>1236130000000000</v>
      </c>
      <c r="O2903" s="17">
        <v>1234390000000000</v>
      </c>
      <c r="P2903" s="17">
        <v>1211510000000000</v>
      </c>
      <c r="Q2903" s="17">
        <v>1258410000000000</v>
      </c>
      <c r="R2903" s="17">
        <v>1267480000000000</v>
      </c>
      <c r="S2903" s="17">
        <v>1263410000000000</v>
      </c>
      <c r="T2903" s="17">
        <v>1256820000000000</v>
      </c>
      <c r="U2903" s="17">
        <v>1218440000000000</v>
      </c>
      <c r="V2903" s="17">
        <v>1195510000000000</v>
      </c>
      <c r="W2903" s="17">
        <v>1204410000000000</v>
      </c>
      <c r="X2903" s="17">
        <v>1208730000000000</v>
      </c>
      <c r="Y2903" s="17">
        <v>1197850000000000</v>
      </c>
      <c r="Z2903" s="17">
        <v>1196980000000000</v>
      </c>
      <c r="AA2903" s="17">
        <v>1192880000000000</v>
      </c>
      <c r="AB2903" s="17">
        <v>1184540000000000</v>
      </c>
      <c r="AC2903" s="17">
        <v>1181390000000000</v>
      </c>
      <c r="AD2903" s="17">
        <v>1148560000000000</v>
      </c>
    </row>
    <row r="2904" spans="1:30" x14ac:dyDescent="0.25">
      <c r="A2904" t="s">
        <v>437</v>
      </c>
      <c r="B2904" t="s">
        <v>6610</v>
      </c>
      <c r="C2904" t="s">
        <v>608</v>
      </c>
      <c r="D2904" t="str">
        <f>A2904&amp;VLOOKUP("key_separator", Keys!$B:$C, 2, FALSE)&amp;B2904&amp;VLOOKUP("key_separator", Keys!$B:$C, 2, FALSE)&amp;C2904</f>
        <v>WV|hard coal|imports</v>
      </c>
      <c r="E2904" s="17">
        <v>21294000000000</v>
      </c>
      <c r="F2904" s="17">
        <v>1171280000000</v>
      </c>
      <c r="G2904" s="17">
        <v>0</v>
      </c>
      <c r="H2904" s="17">
        <v>0</v>
      </c>
      <c r="I2904" s="17">
        <v>0</v>
      </c>
      <c r="J2904" s="17">
        <v>0</v>
      </c>
      <c r="K2904" s="17">
        <v>0</v>
      </c>
      <c r="L2904" s="17">
        <v>0</v>
      </c>
      <c r="M2904" s="17">
        <v>0</v>
      </c>
      <c r="N2904" s="17">
        <v>0</v>
      </c>
      <c r="O2904" s="17">
        <v>0</v>
      </c>
      <c r="P2904" s="17">
        <v>0</v>
      </c>
      <c r="Q2904" s="17">
        <v>0</v>
      </c>
      <c r="R2904" s="17">
        <v>0</v>
      </c>
      <c r="S2904" s="17">
        <v>0</v>
      </c>
      <c r="T2904" s="17">
        <v>0</v>
      </c>
      <c r="U2904" s="17">
        <v>0</v>
      </c>
      <c r="V2904" s="17">
        <v>0</v>
      </c>
      <c r="W2904" s="17">
        <v>0</v>
      </c>
      <c r="X2904" s="17">
        <v>0</v>
      </c>
      <c r="Y2904" s="17">
        <v>0</v>
      </c>
      <c r="Z2904" s="17">
        <v>0</v>
      </c>
      <c r="AA2904" s="17">
        <v>0</v>
      </c>
      <c r="AB2904" s="17">
        <v>0</v>
      </c>
      <c r="AC2904" s="17">
        <v>0</v>
      </c>
      <c r="AD2904" s="17">
        <v>0</v>
      </c>
    </row>
    <row r="2905" spans="1:30" x14ac:dyDescent="0.25">
      <c r="A2905" t="s">
        <v>437</v>
      </c>
      <c r="B2905" t="s">
        <v>6610</v>
      </c>
      <c r="C2905" t="s">
        <v>610</v>
      </c>
      <c r="D2905" t="str">
        <f>A2905&amp;VLOOKUP("key_separator", Keys!$B:$C, 2, FALSE)&amp;B2905&amp;VLOOKUP("key_separator", Keys!$B:$C, 2, FALSE)&amp;C2905</f>
        <v>WV|hard coal|exports</v>
      </c>
      <c r="E2905" s="17">
        <v>1169280000000000</v>
      </c>
      <c r="F2905" s="17">
        <v>1147790000000000</v>
      </c>
      <c r="G2905" s="17">
        <v>958933000000000</v>
      </c>
      <c r="H2905" s="17">
        <v>938602000000000</v>
      </c>
      <c r="I2905" s="17">
        <v>906272000000000</v>
      </c>
      <c r="J2905" s="17">
        <v>943580000000000</v>
      </c>
      <c r="K2905" s="17">
        <v>920958000000000</v>
      </c>
      <c r="L2905" s="17">
        <v>848146000000000</v>
      </c>
      <c r="M2905" s="17">
        <v>791410000000000</v>
      </c>
      <c r="N2905" s="17">
        <v>764714000000000</v>
      </c>
      <c r="O2905" s="17">
        <v>763842000000000</v>
      </c>
      <c r="P2905" s="17">
        <v>739103000000000</v>
      </c>
      <c r="Q2905" s="17">
        <v>783504000000000</v>
      </c>
      <c r="R2905" s="17">
        <v>791787000000000</v>
      </c>
      <c r="S2905" s="17">
        <v>784320000000000</v>
      </c>
      <c r="T2905" s="17">
        <v>775324000000000</v>
      </c>
      <c r="U2905" s="17">
        <v>734947000000000</v>
      </c>
      <c r="V2905" s="17">
        <v>711157000000000</v>
      </c>
      <c r="W2905" s="17">
        <v>719390000000000</v>
      </c>
      <c r="X2905" s="17">
        <v>723575000000000</v>
      </c>
      <c r="Y2905" s="17">
        <v>712746000000000</v>
      </c>
      <c r="Z2905" s="17">
        <v>711302000000000</v>
      </c>
      <c r="AA2905" s="17">
        <v>706829000000000</v>
      </c>
      <c r="AB2905" s="17">
        <v>697142000000000</v>
      </c>
      <c r="AC2905" s="17">
        <v>693356000000000</v>
      </c>
      <c r="AD2905" s="17">
        <v>660205000000000</v>
      </c>
    </row>
    <row r="2906" spans="1:30" x14ac:dyDescent="0.25">
      <c r="A2906" t="s">
        <v>437</v>
      </c>
      <c r="B2906" t="s">
        <v>6611</v>
      </c>
      <c r="C2906" t="s">
        <v>605</v>
      </c>
      <c r="D2906" t="str">
        <f>A2906&amp;VLOOKUP("key_separator", Keys!$B:$C, 2, FALSE)&amp;B2906&amp;VLOOKUP("key_separator", Keys!$B:$C, 2, FALSE)&amp;C2906</f>
        <v>WV|natural gas|production</v>
      </c>
      <c r="E2906" s="17">
        <v>3227660000000000</v>
      </c>
      <c r="F2906" s="17">
        <v>3237690000000000</v>
      </c>
      <c r="G2906" s="17">
        <v>3232380000000000</v>
      </c>
      <c r="H2906" s="17">
        <v>3395140000000000</v>
      </c>
      <c r="I2906" s="17">
        <v>3562180000000000</v>
      </c>
      <c r="J2906" s="17">
        <v>3773930000000000</v>
      </c>
      <c r="K2906" s="17">
        <v>3959450000000000</v>
      </c>
      <c r="L2906" s="17">
        <v>4174040000000000</v>
      </c>
      <c r="M2906" s="17">
        <v>4352330000000000</v>
      </c>
      <c r="N2906" s="17">
        <v>4514830000000000</v>
      </c>
      <c r="O2906" s="17">
        <v>4644340000000000</v>
      </c>
      <c r="P2906" s="17">
        <v>4780130000000000</v>
      </c>
      <c r="Q2906" s="17">
        <v>4885610000000000</v>
      </c>
      <c r="R2906" s="17">
        <v>4970680000000000</v>
      </c>
      <c r="S2906" s="17">
        <v>5048250000000000</v>
      </c>
      <c r="T2906" s="17">
        <v>5133410000000000</v>
      </c>
      <c r="U2906" s="17">
        <v>5204220000000000</v>
      </c>
      <c r="V2906" s="17">
        <v>5299350000000000</v>
      </c>
      <c r="W2906" s="17">
        <v>5384160000000000</v>
      </c>
      <c r="X2906" s="17">
        <v>5418340000000000</v>
      </c>
      <c r="Y2906" s="17">
        <v>5487550000000000</v>
      </c>
      <c r="Z2906" s="17">
        <v>5626510000000000</v>
      </c>
      <c r="AA2906" s="17">
        <v>5713180000000000</v>
      </c>
      <c r="AB2906" s="17">
        <v>5784000000000000</v>
      </c>
      <c r="AC2906" s="17">
        <v>5801210000000000</v>
      </c>
      <c r="AD2906" s="17">
        <v>5817610000000000</v>
      </c>
    </row>
    <row r="2907" spans="1:30" x14ac:dyDescent="0.25">
      <c r="A2907" t="s">
        <v>437</v>
      </c>
      <c r="B2907" t="s">
        <v>6611</v>
      </c>
      <c r="C2907" t="s">
        <v>608</v>
      </c>
      <c r="D2907" t="str">
        <f>A2907&amp;VLOOKUP("key_separator", Keys!$B:$C, 2, FALSE)&amp;B2907&amp;VLOOKUP("key_separator", Keys!$B:$C, 2, FALSE)&amp;C2907</f>
        <v>WV|natural gas|imports</v>
      </c>
      <c r="E2907" s="17">
        <v>249434000000000</v>
      </c>
      <c r="F2907" s="17">
        <v>260522000000000</v>
      </c>
      <c r="G2907" s="17">
        <v>267890000000000</v>
      </c>
      <c r="H2907" s="17">
        <v>268923000000000</v>
      </c>
      <c r="I2907" s="17">
        <v>266586000000000</v>
      </c>
      <c r="J2907" s="17">
        <v>263691000000000</v>
      </c>
      <c r="K2907" s="17">
        <v>260412000000000</v>
      </c>
      <c r="L2907" s="17">
        <v>257991000000000</v>
      </c>
      <c r="M2907" s="17">
        <v>256169000000000</v>
      </c>
      <c r="N2907" s="17">
        <v>254438000000000</v>
      </c>
      <c r="O2907" s="17">
        <v>254820000000000</v>
      </c>
      <c r="P2907" s="17">
        <v>253779000000000</v>
      </c>
      <c r="Q2907" s="17">
        <v>252388000000000</v>
      </c>
      <c r="R2907" s="17">
        <v>253298000000000</v>
      </c>
      <c r="S2907" s="17">
        <v>252745000000000</v>
      </c>
      <c r="T2907" s="17">
        <v>252940000000000</v>
      </c>
      <c r="U2907" s="17">
        <v>254330000000000</v>
      </c>
      <c r="V2907" s="17">
        <v>255084000000000</v>
      </c>
      <c r="W2907" s="17">
        <v>256272000000000</v>
      </c>
      <c r="X2907" s="17">
        <v>258466000000000</v>
      </c>
      <c r="Y2907" s="17">
        <v>260037000000000</v>
      </c>
      <c r="Z2907" s="17">
        <v>260114000000000</v>
      </c>
      <c r="AA2907" s="17">
        <v>261800000000000</v>
      </c>
      <c r="AB2907" s="17">
        <v>261627000000000</v>
      </c>
      <c r="AC2907" s="17">
        <v>261597000000000</v>
      </c>
      <c r="AD2907" s="17">
        <v>261739000000000</v>
      </c>
    </row>
    <row r="2908" spans="1:30" x14ac:dyDescent="0.25">
      <c r="A2908" t="s">
        <v>437</v>
      </c>
      <c r="B2908" t="s">
        <v>6611</v>
      </c>
      <c r="C2908" t="s">
        <v>610</v>
      </c>
      <c r="D2908" t="str">
        <f>A2908&amp;VLOOKUP("key_separator", Keys!$B:$C, 2, FALSE)&amp;B2908&amp;VLOOKUP("key_separator", Keys!$B:$C, 2, FALSE)&amp;C2908</f>
        <v>WV|natural gas|exports</v>
      </c>
      <c r="E2908" s="17">
        <v>3159370000000000</v>
      </c>
      <c r="F2908" s="17">
        <v>3169190000000000</v>
      </c>
      <c r="G2908" s="17">
        <v>3163990000000000</v>
      </c>
      <c r="H2908" s="17">
        <v>3323310000000000</v>
      </c>
      <c r="I2908" s="17">
        <v>3486810000000000</v>
      </c>
      <c r="J2908" s="17">
        <v>3694080000000000</v>
      </c>
      <c r="K2908" s="17">
        <v>3875670000000000</v>
      </c>
      <c r="L2908" s="17">
        <v>4085730000000000</v>
      </c>
      <c r="M2908" s="17">
        <v>4260240000000000</v>
      </c>
      <c r="N2908" s="17">
        <v>4419310000000000</v>
      </c>
      <c r="O2908" s="17">
        <v>4546080000000000</v>
      </c>
      <c r="P2908" s="17">
        <v>4679000000000000</v>
      </c>
      <c r="Q2908" s="17">
        <v>4782240000000000</v>
      </c>
      <c r="R2908" s="17">
        <v>4865510000000000</v>
      </c>
      <c r="S2908" s="17">
        <v>4941440000000000</v>
      </c>
      <c r="T2908" s="17">
        <v>5024800000000000</v>
      </c>
      <c r="U2908" s="17">
        <v>5094110000000000</v>
      </c>
      <c r="V2908" s="17">
        <v>5187230000000000</v>
      </c>
      <c r="W2908" s="17">
        <v>5270240000000000</v>
      </c>
      <c r="X2908" s="17">
        <v>5303700000000000</v>
      </c>
      <c r="Y2908" s="17">
        <v>5371440000000000</v>
      </c>
      <c r="Z2908" s="17">
        <v>5507470000000000</v>
      </c>
      <c r="AA2908" s="17">
        <v>5592310000000000</v>
      </c>
      <c r="AB2908" s="17">
        <v>5661620000000000</v>
      </c>
      <c r="AC2908" s="17">
        <v>5678470000000000</v>
      </c>
      <c r="AD2908" s="17">
        <v>5694520000000000</v>
      </c>
    </row>
    <row r="2909" spans="1:30" x14ac:dyDescent="0.25">
      <c r="A2909" t="s">
        <v>437</v>
      </c>
      <c r="B2909" t="s">
        <v>626</v>
      </c>
      <c r="C2909" t="s">
        <v>605</v>
      </c>
      <c r="D2909" t="str">
        <f>A2909&amp;VLOOKUP("key_separator", Keys!$B:$C, 2, FALSE)&amp;B2909&amp;VLOOKUP("key_separator", Keys!$B:$C, 2, FALSE)&amp;C2909</f>
        <v>WV|nuclear|production</v>
      </c>
      <c r="E2909" s="17">
        <v>0</v>
      </c>
      <c r="F2909" s="17">
        <v>0</v>
      </c>
      <c r="G2909" s="17">
        <v>0</v>
      </c>
      <c r="H2909" s="17">
        <v>0</v>
      </c>
      <c r="I2909" s="17">
        <v>0</v>
      </c>
      <c r="J2909" s="17">
        <v>0</v>
      </c>
      <c r="K2909" s="17">
        <v>0</v>
      </c>
      <c r="L2909" s="17">
        <v>0</v>
      </c>
      <c r="M2909" s="17">
        <v>0</v>
      </c>
      <c r="N2909" s="17">
        <v>0</v>
      </c>
      <c r="O2909" s="17">
        <v>0</v>
      </c>
      <c r="P2909" s="17">
        <v>0</v>
      </c>
      <c r="Q2909" s="17">
        <v>0</v>
      </c>
      <c r="R2909" s="17">
        <v>0</v>
      </c>
      <c r="S2909" s="17">
        <v>0</v>
      </c>
      <c r="T2909" s="17">
        <v>0</v>
      </c>
      <c r="U2909" s="17">
        <v>0</v>
      </c>
      <c r="V2909" s="17">
        <v>0</v>
      </c>
      <c r="W2909" s="17">
        <v>0</v>
      </c>
      <c r="X2909" s="17">
        <v>0</v>
      </c>
      <c r="Y2909" s="17">
        <v>0</v>
      </c>
      <c r="Z2909" s="17">
        <v>0</v>
      </c>
      <c r="AA2909" s="17">
        <v>0</v>
      </c>
      <c r="AB2909" s="17">
        <v>0</v>
      </c>
      <c r="AC2909" s="17">
        <v>0</v>
      </c>
      <c r="AD2909" s="17">
        <v>0</v>
      </c>
    </row>
    <row r="2910" spans="1:30" x14ac:dyDescent="0.25">
      <c r="A2910" t="s">
        <v>437</v>
      </c>
      <c r="B2910" t="s">
        <v>626</v>
      </c>
      <c r="C2910" t="s">
        <v>608</v>
      </c>
      <c r="D2910" t="str">
        <f>A2910&amp;VLOOKUP("key_separator", Keys!$B:$C, 2, FALSE)&amp;B2910&amp;VLOOKUP("key_separator", Keys!$B:$C, 2, FALSE)&amp;C2910</f>
        <v>WV|nuclear|imports</v>
      </c>
      <c r="E2910" s="17">
        <v>0</v>
      </c>
      <c r="F2910" s="17">
        <v>0</v>
      </c>
      <c r="G2910" s="17">
        <v>0</v>
      </c>
      <c r="H2910" s="17">
        <v>0</v>
      </c>
      <c r="I2910" s="17">
        <v>0</v>
      </c>
      <c r="J2910" s="17">
        <v>0</v>
      </c>
      <c r="K2910" s="17">
        <v>0</v>
      </c>
      <c r="L2910" s="17">
        <v>0</v>
      </c>
      <c r="M2910" s="17">
        <v>0</v>
      </c>
      <c r="N2910" s="17">
        <v>0</v>
      </c>
      <c r="O2910" s="17">
        <v>0</v>
      </c>
      <c r="P2910" s="17">
        <v>0</v>
      </c>
      <c r="Q2910" s="17">
        <v>0</v>
      </c>
      <c r="R2910" s="17">
        <v>0</v>
      </c>
      <c r="S2910" s="17">
        <v>0</v>
      </c>
      <c r="T2910" s="17">
        <v>0</v>
      </c>
      <c r="U2910" s="17">
        <v>0</v>
      </c>
      <c r="V2910" s="17">
        <v>0</v>
      </c>
      <c r="W2910" s="17">
        <v>0</v>
      </c>
      <c r="X2910" s="17">
        <v>0</v>
      </c>
      <c r="Y2910" s="17">
        <v>0</v>
      </c>
      <c r="Z2910" s="17">
        <v>0</v>
      </c>
      <c r="AA2910" s="17">
        <v>0</v>
      </c>
      <c r="AB2910" s="17">
        <v>0</v>
      </c>
      <c r="AC2910" s="17">
        <v>0</v>
      </c>
      <c r="AD2910" s="17">
        <v>0</v>
      </c>
    </row>
    <row r="2911" spans="1:30" x14ac:dyDescent="0.25">
      <c r="A2911" t="s">
        <v>437</v>
      </c>
      <c r="B2911" t="s">
        <v>626</v>
      </c>
      <c r="C2911" t="s">
        <v>610</v>
      </c>
      <c r="D2911" t="str">
        <f>A2911&amp;VLOOKUP("key_separator", Keys!$B:$C, 2, FALSE)&amp;B2911&amp;VLOOKUP("key_separator", Keys!$B:$C, 2, FALSE)&amp;C2911</f>
        <v>WV|nuclear|exports</v>
      </c>
      <c r="E2911" s="17">
        <v>0</v>
      </c>
      <c r="F2911" s="17">
        <v>0</v>
      </c>
      <c r="G2911" s="17">
        <v>0</v>
      </c>
      <c r="H2911" s="17">
        <v>0</v>
      </c>
      <c r="I2911" s="17">
        <v>0</v>
      </c>
      <c r="J2911" s="17">
        <v>0</v>
      </c>
      <c r="K2911" s="17">
        <v>0</v>
      </c>
      <c r="L2911" s="17">
        <v>0</v>
      </c>
      <c r="M2911" s="17">
        <v>0</v>
      </c>
      <c r="N2911" s="17">
        <v>0</v>
      </c>
      <c r="O2911" s="17">
        <v>0</v>
      </c>
      <c r="P2911" s="17">
        <v>0</v>
      </c>
      <c r="Q2911" s="17">
        <v>0</v>
      </c>
      <c r="R2911" s="17">
        <v>0</v>
      </c>
      <c r="S2911" s="17">
        <v>0</v>
      </c>
      <c r="T2911" s="17">
        <v>0</v>
      </c>
      <c r="U2911" s="17">
        <v>0</v>
      </c>
      <c r="V2911" s="17">
        <v>0</v>
      </c>
      <c r="W2911" s="17">
        <v>0</v>
      </c>
      <c r="X2911" s="17">
        <v>0</v>
      </c>
      <c r="Y2911" s="17">
        <v>0</v>
      </c>
      <c r="Z2911" s="17">
        <v>0</v>
      </c>
      <c r="AA2911" s="17">
        <v>0</v>
      </c>
      <c r="AB2911" s="17">
        <v>0</v>
      </c>
      <c r="AC2911" s="17">
        <v>0</v>
      </c>
      <c r="AD2911" s="17">
        <v>0</v>
      </c>
    </row>
    <row r="2912" spans="1:30" x14ac:dyDescent="0.25">
      <c r="A2912" t="s">
        <v>437</v>
      </c>
      <c r="B2912" t="s">
        <v>6630</v>
      </c>
      <c r="C2912" t="s">
        <v>605</v>
      </c>
      <c r="D2912" t="str">
        <f>A2912&amp;VLOOKUP("key_separator", Keys!$B:$C, 2, FALSE)&amp;B2912&amp;VLOOKUP("key_separator", Keys!$B:$C, 2, FALSE)&amp;C2912</f>
        <v>WV|hydro|production</v>
      </c>
      <c r="E2912" s="17">
        <v>0</v>
      </c>
      <c r="F2912" s="17">
        <v>0</v>
      </c>
      <c r="G2912" s="17">
        <v>0</v>
      </c>
      <c r="H2912" s="17">
        <v>0</v>
      </c>
      <c r="I2912" s="17">
        <v>0</v>
      </c>
      <c r="J2912" s="17">
        <v>0</v>
      </c>
      <c r="K2912" s="17">
        <v>0</v>
      </c>
      <c r="L2912" s="17">
        <v>0</v>
      </c>
      <c r="M2912" s="17">
        <v>0</v>
      </c>
      <c r="N2912" s="17">
        <v>0</v>
      </c>
      <c r="O2912" s="17">
        <v>0</v>
      </c>
      <c r="P2912" s="17">
        <v>0</v>
      </c>
      <c r="Q2912" s="17">
        <v>0</v>
      </c>
      <c r="R2912" s="17">
        <v>0</v>
      </c>
      <c r="S2912" s="17">
        <v>0</v>
      </c>
      <c r="T2912" s="17">
        <v>0</v>
      </c>
      <c r="U2912" s="17">
        <v>0</v>
      </c>
      <c r="V2912" s="17">
        <v>0</v>
      </c>
      <c r="W2912" s="17">
        <v>0</v>
      </c>
      <c r="X2912" s="17">
        <v>0</v>
      </c>
      <c r="Y2912" s="17">
        <v>0</v>
      </c>
      <c r="Z2912" s="17">
        <v>0</v>
      </c>
      <c r="AA2912" s="17">
        <v>0</v>
      </c>
      <c r="AB2912" s="17">
        <v>0</v>
      </c>
      <c r="AC2912" s="17">
        <v>0</v>
      </c>
      <c r="AD2912" s="17">
        <v>0</v>
      </c>
    </row>
    <row r="2913" spans="1:30" x14ac:dyDescent="0.25">
      <c r="A2913" t="s">
        <v>437</v>
      </c>
      <c r="B2913" t="s">
        <v>6630</v>
      </c>
      <c r="C2913" t="s">
        <v>608</v>
      </c>
      <c r="D2913" t="str">
        <f>A2913&amp;VLOOKUP("key_separator", Keys!$B:$C, 2, FALSE)&amp;B2913&amp;VLOOKUP("key_separator", Keys!$B:$C, 2, FALSE)&amp;C2913</f>
        <v>WV|hydro|imports</v>
      </c>
      <c r="E2913" s="17">
        <v>0</v>
      </c>
      <c r="F2913" s="17">
        <v>0</v>
      </c>
      <c r="G2913" s="17">
        <v>0</v>
      </c>
      <c r="H2913" s="17">
        <v>0</v>
      </c>
      <c r="I2913" s="17">
        <v>0</v>
      </c>
      <c r="J2913" s="17">
        <v>0</v>
      </c>
      <c r="K2913" s="17">
        <v>0</v>
      </c>
      <c r="L2913" s="17">
        <v>0</v>
      </c>
      <c r="M2913" s="17">
        <v>0</v>
      </c>
      <c r="N2913" s="17">
        <v>0</v>
      </c>
      <c r="O2913" s="17">
        <v>0</v>
      </c>
      <c r="P2913" s="17">
        <v>0</v>
      </c>
      <c r="Q2913" s="17">
        <v>0</v>
      </c>
      <c r="R2913" s="17">
        <v>0</v>
      </c>
      <c r="S2913" s="17">
        <v>0</v>
      </c>
      <c r="T2913" s="17">
        <v>0</v>
      </c>
      <c r="U2913" s="17">
        <v>0</v>
      </c>
      <c r="V2913" s="17">
        <v>0</v>
      </c>
      <c r="W2913" s="17">
        <v>0</v>
      </c>
      <c r="X2913" s="17">
        <v>0</v>
      </c>
      <c r="Y2913" s="17">
        <v>0</v>
      </c>
      <c r="Z2913" s="17">
        <v>0</v>
      </c>
      <c r="AA2913" s="17">
        <v>0</v>
      </c>
      <c r="AB2913" s="17">
        <v>0</v>
      </c>
      <c r="AC2913" s="17">
        <v>0</v>
      </c>
      <c r="AD2913" s="17">
        <v>0</v>
      </c>
    </row>
    <row r="2914" spans="1:30" x14ac:dyDescent="0.25">
      <c r="A2914" t="s">
        <v>437</v>
      </c>
      <c r="B2914" t="s">
        <v>6630</v>
      </c>
      <c r="C2914" t="s">
        <v>610</v>
      </c>
      <c r="D2914" t="str">
        <f>A2914&amp;VLOOKUP("key_separator", Keys!$B:$C, 2, FALSE)&amp;B2914&amp;VLOOKUP("key_separator", Keys!$B:$C, 2, FALSE)&amp;C2914</f>
        <v>WV|hydro|exports</v>
      </c>
      <c r="E2914" s="17">
        <v>0</v>
      </c>
      <c r="F2914" s="17">
        <v>0</v>
      </c>
      <c r="G2914" s="17">
        <v>0</v>
      </c>
      <c r="H2914" s="17">
        <v>0</v>
      </c>
      <c r="I2914" s="17">
        <v>0</v>
      </c>
      <c r="J2914" s="17">
        <v>0</v>
      </c>
      <c r="K2914" s="17">
        <v>0</v>
      </c>
      <c r="L2914" s="17">
        <v>0</v>
      </c>
      <c r="M2914" s="17">
        <v>0</v>
      </c>
      <c r="N2914" s="17">
        <v>0</v>
      </c>
      <c r="O2914" s="17">
        <v>0</v>
      </c>
      <c r="P2914" s="17">
        <v>0</v>
      </c>
      <c r="Q2914" s="17">
        <v>0</v>
      </c>
      <c r="R2914" s="17">
        <v>0</v>
      </c>
      <c r="S2914" s="17">
        <v>0</v>
      </c>
      <c r="T2914" s="17">
        <v>0</v>
      </c>
      <c r="U2914" s="17">
        <v>0</v>
      </c>
      <c r="V2914" s="17">
        <v>0</v>
      </c>
      <c r="W2914" s="17">
        <v>0</v>
      </c>
      <c r="X2914" s="17">
        <v>0</v>
      </c>
      <c r="Y2914" s="17">
        <v>0</v>
      </c>
      <c r="Z2914" s="17">
        <v>0</v>
      </c>
      <c r="AA2914" s="17">
        <v>0</v>
      </c>
      <c r="AB2914" s="17">
        <v>0</v>
      </c>
      <c r="AC2914" s="17">
        <v>0</v>
      </c>
      <c r="AD2914" s="17">
        <v>0</v>
      </c>
    </row>
    <row r="2915" spans="1:30" x14ac:dyDescent="0.25">
      <c r="A2915" t="s">
        <v>437</v>
      </c>
      <c r="B2915" t="s">
        <v>6631</v>
      </c>
      <c r="C2915" t="s">
        <v>605</v>
      </c>
      <c r="D2915" t="str">
        <f>A2915&amp;VLOOKUP("key_separator", Keys!$B:$C, 2, FALSE)&amp;B2915&amp;VLOOKUP("key_separator", Keys!$B:$C, 2, FALSE)&amp;C2915</f>
        <v>WV|wind|production</v>
      </c>
      <c r="E2915" s="17">
        <v>0</v>
      </c>
      <c r="F2915" s="17">
        <v>0</v>
      </c>
      <c r="G2915" s="17">
        <v>0</v>
      </c>
      <c r="H2915" s="17">
        <v>0</v>
      </c>
      <c r="I2915" s="17">
        <v>0</v>
      </c>
      <c r="J2915" s="17">
        <v>0</v>
      </c>
      <c r="K2915" s="17">
        <v>0</v>
      </c>
      <c r="L2915" s="17">
        <v>0</v>
      </c>
      <c r="M2915" s="17">
        <v>0</v>
      </c>
      <c r="N2915" s="17">
        <v>0</v>
      </c>
      <c r="O2915" s="17">
        <v>0</v>
      </c>
      <c r="P2915" s="17">
        <v>0</v>
      </c>
      <c r="Q2915" s="17">
        <v>0</v>
      </c>
      <c r="R2915" s="17">
        <v>0</v>
      </c>
      <c r="S2915" s="17">
        <v>0</v>
      </c>
      <c r="T2915" s="17">
        <v>0</v>
      </c>
      <c r="U2915" s="17">
        <v>0</v>
      </c>
      <c r="V2915" s="17">
        <v>0</v>
      </c>
      <c r="W2915" s="17">
        <v>0</v>
      </c>
      <c r="X2915" s="17">
        <v>0</v>
      </c>
      <c r="Y2915" s="17">
        <v>0</v>
      </c>
      <c r="Z2915" s="17">
        <v>0</v>
      </c>
      <c r="AA2915" s="17">
        <v>0</v>
      </c>
      <c r="AB2915" s="17">
        <v>0</v>
      </c>
      <c r="AC2915" s="17">
        <v>0</v>
      </c>
      <c r="AD2915" s="17">
        <v>0</v>
      </c>
    </row>
    <row r="2916" spans="1:30" x14ac:dyDescent="0.25">
      <c r="A2916" t="s">
        <v>437</v>
      </c>
      <c r="B2916" t="s">
        <v>6631</v>
      </c>
      <c r="C2916" t="s">
        <v>608</v>
      </c>
      <c r="D2916" t="str">
        <f>A2916&amp;VLOOKUP("key_separator", Keys!$B:$C, 2, FALSE)&amp;B2916&amp;VLOOKUP("key_separator", Keys!$B:$C, 2, FALSE)&amp;C2916</f>
        <v>WV|wind|imports</v>
      </c>
      <c r="E2916" s="17">
        <v>0</v>
      </c>
      <c r="F2916" s="17">
        <v>0</v>
      </c>
      <c r="G2916" s="17">
        <v>0</v>
      </c>
      <c r="H2916" s="17">
        <v>0</v>
      </c>
      <c r="I2916" s="17">
        <v>0</v>
      </c>
      <c r="J2916" s="17">
        <v>0</v>
      </c>
      <c r="K2916" s="17">
        <v>0</v>
      </c>
      <c r="L2916" s="17">
        <v>0</v>
      </c>
      <c r="M2916" s="17">
        <v>0</v>
      </c>
      <c r="N2916" s="17">
        <v>0</v>
      </c>
      <c r="O2916" s="17">
        <v>0</v>
      </c>
      <c r="P2916" s="17">
        <v>0</v>
      </c>
      <c r="Q2916" s="17">
        <v>0</v>
      </c>
      <c r="R2916" s="17">
        <v>0</v>
      </c>
      <c r="S2916" s="17">
        <v>0</v>
      </c>
      <c r="T2916" s="17">
        <v>0</v>
      </c>
      <c r="U2916" s="17">
        <v>0</v>
      </c>
      <c r="V2916" s="17">
        <v>0</v>
      </c>
      <c r="W2916" s="17">
        <v>0</v>
      </c>
      <c r="X2916" s="17">
        <v>0</v>
      </c>
      <c r="Y2916" s="17">
        <v>0</v>
      </c>
      <c r="Z2916" s="17">
        <v>0</v>
      </c>
      <c r="AA2916" s="17">
        <v>0</v>
      </c>
      <c r="AB2916" s="17">
        <v>0</v>
      </c>
      <c r="AC2916" s="17">
        <v>0</v>
      </c>
      <c r="AD2916" s="17">
        <v>0</v>
      </c>
    </row>
    <row r="2917" spans="1:30" x14ac:dyDescent="0.25">
      <c r="A2917" t="s">
        <v>437</v>
      </c>
      <c r="B2917" t="s">
        <v>6631</v>
      </c>
      <c r="C2917" t="s">
        <v>610</v>
      </c>
      <c r="D2917" t="str">
        <f>A2917&amp;VLOOKUP("key_separator", Keys!$B:$C, 2, FALSE)&amp;B2917&amp;VLOOKUP("key_separator", Keys!$B:$C, 2, FALSE)&amp;C2917</f>
        <v>WV|wind|exports</v>
      </c>
      <c r="E2917" s="17">
        <v>0</v>
      </c>
      <c r="F2917" s="17">
        <v>0</v>
      </c>
      <c r="G2917" s="17">
        <v>0</v>
      </c>
      <c r="H2917" s="17">
        <v>0</v>
      </c>
      <c r="I2917" s="17">
        <v>0</v>
      </c>
      <c r="J2917" s="17">
        <v>0</v>
      </c>
      <c r="K2917" s="17">
        <v>0</v>
      </c>
      <c r="L2917" s="17">
        <v>0</v>
      </c>
      <c r="M2917" s="17">
        <v>0</v>
      </c>
      <c r="N2917" s="17">
        <v>0</v>
      </c>
      <c r="O2917" s="17">
        <v>0</v>
      </c>
      <c r="P2917" s="17">
        <v>0</v>
      </c>
      <c r="Q2917" s="17">
        <v>0</v>
      </c>
      <c r="R2917" s="17">
        <v>0</v>
      </c>
      <c r="S2917" s="17">
        <v>0</v>
      </c>
      <c r="T2917" s="17">
        <v>0</v>
      </c>
      <c r="U2917" s="17">
        <v>0</v>
      </c>
      <c r="V2917" s="17">
        <v>0</v>
      </c>
      <c r="W2917" s="17">
        <v>0</v>
      </c>
      <c r="X2917" s="17">
        <v>0</v>
      </c>
      <c r="Y2917" s="17">
        <v>0</v>
      </c>
      <c r="Z2917" s="17">
        <v>0</v>
      </c>
      <c r="AA2917" s="17">
        <v>0</v>
      </c>
      <c r="AB2917" s="17">
        <v>0</v>
      </c>
      <c r="AC2917" s="17">
        <v>0</v>
      </c>
      <c r="AD2917" s="17">
        <v>0</v>
      </c>
    </row>
    <row r="2918" spans="1:30" x14ac:dyDescent="0.25">
      <c r="A2918" t="s">
        <v>437</v>
      </c>
      <c r="B2918" t="s">
        <v>6632</v>
      </c>
      <c r="C2918" t="s">
        <v>605</v>
      </c>
      <c r="D2918" t="str">
        <f>A2918&amp;VLOOKUP("key_separator", Keys!$B:$C, 2, FALSE)&amp;B2918&amp;VLOOKUP("key_separator", Keys!$B:$C, 2, FALSE)&amp;C2918</f>
        <v>WV|solar|production</v>
      </c>
      <c r="E2918" s="17">
        <v>0</v>
      </c>
      <c r="F2918" s="17">
        <v>0</v>
      </c>
      <c r="G2918" s="17">
        <v>0</v>
      </c>
      <c r="H2918" s="17">
        <v>0</v>
      </c>
      <c r="I2918" s="17">
        <v>0</v>
      </c>
      <c r="J2918" s="17">
        <v>0</v>
      </c>
      <c r="K2918" s="17">
        <v>0</v>
      </c>
      <c r="L2918" s="17">
        <v>0</v>
      </c>
      <c r="M2918" s="17">
        <v>0</v>
      </c>
      <c r="N2918" s="17">
        <v>0</v>
      </c>
      <c r="O2918" s="17">
        <v>0</v>
      </c>
      <c r="P2918" s="17">
        <v>0</v>
      </c>
      <c r="Q2918" s="17">
        <v>0</v>
      </c>
      <c r="R2918" s="17">
        <v>0</v>
      </c>
      <c r="S2918" s="17">
        <v>0</v>
      </c>
      <c r="T2918" s="17">
        <v>0</v>
      </c>
      <c r="U2918" s="17">
        <v>0</v>
      </c>
      <c r="V2918" s="17">
        <v>0</v>
      </c>
      <c r="W2918" s="17">
        <v>0</v>
      </c>
      <c r="X2918" s="17">
        <v>0</v>
      </c>
      <c r="Y2918" s="17">
        <v>0</v>
      </c>
      <c r="Z2918" s="17">
        <v>0</v>
      </c>
      <c r="AA2918" s="17">
        <v>0</v>
      </c>
      <c r="AB2918" s="17">
        <v>0</v>
      </c>
      <c r="AC2918" s="17">
        <v>0</v>
      </c>
      <c r="AD2918" s="17">
        <v>0</v>
      </c>
    </row>
    <row r="2919" spans="1:30" x14ac:dyDescent="0.25">
      <c r="A2919" t="s">
        <v>437</v>
      </c>
      <c r="B2919" t="s">
        <v>6632</v>
      </c>
      <c r="C2919" t="s">
        <v>608</v>
      </c>
      <c r="D2919" t="str">
        <f>A2919&amp;VLOOKUP("key_separator", Keys!$B:$C, 2, FALSE)&amp;B2919&amp;VLOOKUP("key_separator", Keys!$B:$C, 2, FALSE)&amp;C2919</f>
        <v>WV|solar|imports</v>
      </c>
      <c r="E2919" s="17">
        <v>0</v>
      </c>
      <c r="F2919" s="17">
        <v>0</v>
      </c>
      <c r="G2919" s="17">
        <v>0</v>
      </c>
      <c r="H2919" s="17">
        <v>0</v>
      </c>
      <c r="I2919" s="17">
        <v>0</v>
      </c>
      <c r="J2919" s="17">
        <v>0</v>
      </c>
      <c r="K2919" s="17">
        <v>0</v>
      </c>
      <c r="L2919" s="17">
        <v>0</v>
      </c>
      <c r="M2919" s="17">
        <v>0</v>
      </c>
      <c r="N2919" s="17">
        <v>0</v>
      </c>
      <c r="O2919" s="17">
        <v>0</v>
      </c>
      <c r="P2919" s="17">
        <v>0</v>
      </c>
      <c r="Q2919" s="17">
        <v>0</v>
      </c>
      <c r="R2919" s="17">
        <v>0</v>
      </c>
      <c r="S2919" s="17">
        <v>0</v>
      </c>
      <c r="T2919" s="17">
        <v>0</v>
      </c>
      <c r="U2919" s="17">
        <v>0</v>
      </c>
      <c r="V2919" s="17">
        <v>0</v>
      </c>
      <c r="W2919" s="17">
        <v>0</v>
      </c>
      <c r="X2919" s="17">
        <v>0</v>
      </c>
      <c r="Y2919" s="17">
        <v>0</v>
      </c>
      <c r="Z2919" s="17">
        <v>0</v>
      </c>
      <c r="AA2919" s="17">
        <v>0</v>
      </c>
      <c r="AB2919" s="17">
        <v>0</v>
      </c>
      <c r="AC2919" s="17">
        <v>0</v>
      </c>
      <c r="AD2919" s="17">
        <v>0</v>
      </c>
    </row>
    <row r="2920" spans="1:30" x14ac:dyDescent="0.25">
      <c r="A2920" t="s">
        <v>437</v>
      </c>
      <c r="B2920" t="s">
        <v>6632</v>
      </c>
      <c r="C2920" t="s">
        <v>610</v>
      </c>
      <c r="D2920" t="str">
        <f>A2920&amp;VLOOKUP("key_separator", Keys!$B:$C, 2, FALSE)&amp;B2920&amp;VLOOKUP("key_separator", Keys!$B:$C, 2, FALSE)&amp;C2920</f>
        <v>WV|solar|exports</v>
      </c>
      <c r="E2920" s="17">
        <v>0</v>
      </c>
      <c r="F2920" s="17">
        <v>0</v>
      </c>
      <c r="G2920" s="17">
        <v>0</v>
      </c>
      <c r="H2920" s="17">
        <v>0</v>
      </c>
      <c r="I2920" s="17">
        <v>0</v>
      </c>
      <c r="J2920" s="17">
        <v>0</v>
      </c>
      <c r="K2920" s="17">
        <v>0</v>
      </c>
      <c r="L2920" s="17">
        <v>0</v>
      </c>
      <c r="M2920" s="17">
        <v>0</v>
      </c>
      <c r="N2920" s="17">
        <v>0</v>
      </c>
      <c r="O2920" s="17">
        <v>0</v>
      </c>
      <c r="P2920" s="17">
        <v>0</v>
      </c>
      <c r="Q2920" s="17">
        <v>0</v>
      </c>
      <c r="R2920" s="17">
        <v>0</v>
      </c>
      <c r="S2920" s="17">
        <v>0</v>
      </c>
      <c r="T2920" s="17">
        <v>0</v>
      </c>
      <c r="U2920" s="17">
        <v>0</v>
      </c>
      <c r="V2920" s="17">
        <v>0</v>
      </c>
      <c r="W2920" s="17">
        <v>0</v>
      </c>
      <c r="X2920" s="17">
        <v>0</v>
      </c>
      <c r="Y2920" s="17">
        <v>0</v>
      </c>
      <c r="Z2920" s="17">
        <v>0</v>
      </c>
      <c r="AA2920" s="17">
        <v>0</v>
      </c>
      <c r="AB2920" s="17">
        <v>0</v>
      </c>
      <c r="AC2920" s="17">
        <v>0</v>
      </c>
      <c r="AD2920" s="17">
        <v>0</v>
      </c>
    </row>
    <row r="2921" spans="1:30" x14ac:dyDescent="0.25">
      <c r="A2921" t="s">
        <v>437</v>
      </c>
      <c r="B2921" t="s">
        <v>6615</v>
      </c>
      <c r="C2921" t="s">
        <v>605</v>
      </c>
      <c r="D2921" t="str">
        <f>A2921&amp;VLOOKUP("key_separator", Keys!$B:$C, 2, FALSE)&amp;B2921&amp;VLOOKUP("key_separator", Keys!$B:$C, 2, FALSE)&amp;C2921</f>
        <v>WV|biomass|production</v>
      </c>
      <c r="E2921" s="17">
        <v>3930880000000</v>
      </c>
      <c r="F2921" s="17">
        <v>3930880000000</v>
      </c>
      <c r="G2921" s="17">
        <v>3930880000000</v>
      </c>
      <c r="H2921" s="17">
        <v>3930880000000</v>
      </c>
      <c r="I2921" s="17">
        <v>3930880000000</v>
      </c>
      <c r="J2921" s="17">
        <v>3930880000000</v>
      </c>
      <c r="K2921" s="17">
        <v>3930880000000</v>
      </c>
      <c r="L2921" s="17">
        <v>3930880000000</v>
      </c>
      <c r="M2921" s="17">
        <v>3930880000000</v>
      </c>
      <c r="N2921" s="17">
        <v>3930880000000</v>
      </c>
      <c r="O2921" s="17">
        <v>3930880000000</v>
      </c>
      <c r="P2921" s="17">
        <v>3930880000000</v>
      </c>
      <c r="Q2921" s="17">
        <v>3930880000000</v>
      </c>
      <c r="R2921" s="17">
        <v>3930880000000</v>
      </c>
      <c r="S2921" s="17">
        <v>3930880000000</v>
      </c>
      <c r="T2921" s="17">
        <v>3930880000000</v>
      </c>
      <c r="U2921" s="17">
        <v>3930880000000</v>
      </c>
      <c r="V2921" s="17">
        <v>3930880000000</v>
      </c>
      <c r="W2921" s="17">
        <v>3930880000000</v>
      </c>
      <c r="X2921" s="17">
        <v>3930880000000</v>
      </c>
      <c r="Y2921" s="17">
        <v>3930880000000</v>
      </c>
      <c r="Z2921" s="17">
        <v>3930880000000</v>
      </c>
      <c r="AA2921" s="17">
        <v>3930880000000</v>
      </c>
      <c r="AB2921" s="17">
        <v>3930880000000</v>
      </c>
      <c r="AC2921" s="17">
        <v>3930880000000</v>
      </c>
      <c r="AD2921" s="17">
        <v>3930880000000</v>
      </c>
    </row>
    <row r="2922" spans="1:30" x14ac:dyDescent="0.25">
      <c r="A2922" t="s">
        <v>437</v>
      </c>
      <c r="B2922" t="s">
        <v>6615</v>
      </c>
      <c r="C2922" t="s">
        <v>608</v>
      </c>
      <c r="D2922" t="str">
        <f>A2922&amp;VLOOKUP("key_separator", Keys!$B:$C, 2, FALSE)&amp;B2922&amp;VLOOKUP("key_separator", Keys!$B:$C, 2, FALSE)&amp;C2922</f>
        <v>WV|biomass|imports</v>
      </c>
      <c r="E2922" s="17">
        <v>3187610000000</v>
      </c>
      <c r="F2922" s="17">
        <v>2941560000000</v>
      </c>
      <c r="G2922" s="17">
        <v>2742310000000</v>
      </c>
      <c r="H2922" s="17">
        <v>2637220000000</v>
      </c>
      <c r="I2922" s="17">
        <v>2555480000000</v>
      </c>
      <c r="J2922" s="17">
        <v>2437100000000</v>
      </c>
      <c r="K2922" s="17">
        <v>2314320000000</v>
      </c>
      <c r="L2922" s="17">
        <v>2221510000000</v>
      </c>
      <c r="M2922" s="17">
        <v>2154460000000</v>
      </c>
      <c r="N2922" s="17">
        <v>2087430000000</v>
      </c>
      <c r="O2922" s="17">
        <v>2025420000000</v>
      </c>
      <c r="P2922" s="17">
        <v>1960540000000</v>
      </c>
      <c r="Q2922" s="17">
        <v>1911670000000</v>
      </c>
      <c r="R2922" s="17">
        <v>1813400000000</v>
      </c>
      <c r="S2922" s="17">
        <v>1761300000000</v>
      </c>
      <c r="T2922" s="17">
        <v>1720280000000</v>
      </c>
      <c r="U2922" s="17">
        <v>1681260000000</v>
      </c>
      <c r="V2922" s="17">
        <v>1666500000000</v>
      </c>
      <c r="W2922" s="17">
        <v>1651980000000</v>
      </c>
      <c r="X2922" s="17">
        <v>1648270000000</v>
      </c>
      <c r="Y2922" s="17">
        <v>1666310000000</v>
      </c>
      <c r="Z2922" s="17">
        <v>1691830000000</v>
      </c>
      <c r="AA2922" s="17">
        <v>1727850000000</v>
      </c>
      <c r="AB2922" s="17">
        <v>1760990000000</v>
      </c>
      <c r="AC2922" s="17">
        <v>1815490000000</v>
      </c>
      <c r="AD2922" s="17">
        <v>1868350000000</v>
      </c>
    </row>
    <row r="2923" spans="1:30" x14ac:dyDescent="0.25">
      <c r="A2923" t="s">
        <v>437</v>
      </c>
      <c r="B2923" t="s">
        <v>6615</v>
      </c>
      <c r="C2923" t="s">
        <v>610</v>
      </c>
      <c r="D2923" t="str">
        <f>A2923&amp;VLOOKUP("key_separator", Keys!$B:$C, 2, FALSE)&amp;B2923&amp;VLOOKUP("key_separator", Keys!$B:$C, 2, FALSE)&amp;C2923</f>
        <v>WV|biomass|exports</v>
      </c>
      <c r="E2923" s="17">
        <v>0</v>
      </c>
      <c r="F2923" s="17">
        <v>0</v>
      </c>
      <c r="G2923" s="17">
        <v>0</v>
      </c>
      <c r="H2923" s="17">
        <v>0</v>
      </c>
      <c r="I2923" s="17">
        <v>0</v>
      </c>
      <c r="J2923" s="17">
        <v>0</v>
      </c>
      <c r="K2923" s="17">
        <v>0</v>
      </c>
      <c r="L2923" s="17">
        <v>0</v>
      </c>
      <c r="M2923" s="17">
        <v>0</v>
      </c>
      <c r="N2923" s="17">
        <v>0</v>
      </c>
      <c r="O2923" s="17">
        <v>0</v>
      </c>
      <c r="P2923" s="17">
        <v>0</v>
      </c>
      <c r="Q2923" s="17">
        <v>0</v>
      </c>
      <c r="R2923" s="17">
        <v>0</v>
      </c>
      <c r="S2923" s="17">
        <v>0</v>
      </c>
      <c r="T2923" s="17">
        <v>0</v>
      </c>
      <c r="U2923" s="17">
        <v>0</v>
      </c>
      <c r="V2923" s="17">
        <v>0</v>
      </c>
      <c r="W2923" s="17">
        <v>0</v>
      </c>
      <c r="X2923" s="17">
        <v>0</v>
      </c>
      <c r="Y2923" s="17">
        <v>0</v>
      </c>
      <c r="Z2923" s="17">
        <v>0</v>
      </c>
      <c r="AA2923" s="17">
        <v>0</v>
      </c>
      <c r="AB2923" s="17">
        <v>0</v>
      </c>
      <c r="AC2923" s="17">
        <v>0</v>
      </c>
      <c r="AD2923" s="17">
        <v>0</v>
      </c>
    </row>
    <row r="2924" spans="1:30" x14ac:dyDescent="0.25">
      <c r="A2924" t="s">
        <v>437</v>
      </c>
      <c r="B2924" t="s">
        <v>6616</v>
      </c>
      <c r="C2924" t="s">
        <v>605</v>
      </c>
      <c r="D2924" t="str">
        <f>A2924&amp;VLOOKUP("key_separator", Keys!$B:$C, 2, FALSE)&amp;B2924&amp;VLOOKUP("key_separator", Keys!$B:$C, 2, FALSE)&amp;C2924</f>
        <v>WV|petroleum gasoline|production</v>
      </c>
      <c r="E2924" s="17">
        <v>21642200000000</v>
      </c>
      <c r="F2924" s="17">
        <v>21117600000000</v>
      </c>
      <c r="G2924" s="17">
        <v>21256300000000</v>
      </c>
      <c r="H2924" s="17">
        <v>21435800000000</v>
      </c>
      <c r="I2924" s="17">
        <v>21615700000000</v>
      </c>
      <c r="J2924" s="17">
        <v>21739200000000</v>
      </c>
      <c r="K2924" s="17">
        <v>21711200000000</v>
      </c>
      <c r="L2924" s="17">
        <v>21903800000000</v>
      </c>
      <c r="M2924" s="17">
        <v>21839600000000</v>
      </c>
      <c r="N2924" s="17">
        <v>21741400000000</v>
      </c>
      <c r="O2924" s="17">
        <v>21787500000000</v>
      </c>
      <c r="P2924" s="17">
        <v>21717300000000</v>
      </c>
      <c r="Q2924" s="17">
        <v>21730600000000</v>
      </c>
      <c r="R2924" s="17">
        <v>21852400000000</v>
      </c>
      <c r="S2924" s="17">
        <v>21716500000000</v>
      </c>
      <c r="T2924" s="17">
        <v>21899900000000</v>
      </c>
      <c r="U2924" s="17">
        <v>21968700000000</v>
      </c>
      <c r="V2924" s="17">
        <v>22040100000000</v>
      </c>
      <c r="W2924" s="17">
        <v>22043300000000</v>
      </c>
      <c r="X2924" s="17">
        <v>22015400000000</v>
      </c>
      <c r="Y2924" s="17">
        <v>21976800000000</v>
      </c>
      <c r="Z2924" s="17">
        <v>21811600000000</v>
      </c>
      <c r="AA2924" s="17">
        <v>21900000000000</v>
      </c>
      <c r="AB2924" s="17">
        <v>21854400000000</v>
      </c>
      <c r="AC2924" s="17">
        <v>21923300000000</v>
      </c>
      <c r="AD2924" s="17">
        <v>21817600000000</v>
      </c>
    </row>
    <row r="2925" spans="1:30" x14ac:dyDescent="0.25">
      <c r="A2925" t="s">
        <v>437</v>
      </c>
      <c r="B2925" t="s">
        <v>6616</v>
      </c>
      <c r="C2925" t="s">
        <v>608</v>
      </c>
      <c r="D2925" t="str">
        <f>A2925&amp;VLOOKUP("key_separator", Keys!$B:$C, 2, FALSE)&amp;B2925&amp;VLOOKUP("key_separator", Keys!$B:$C, 2, FALSE)&amp;C2925</f>
        <v>WV|petroleum gasoline|imports</v>
      </c>
      <c r="E2925" s="17">
        <v>58161400000000</v>
      </c>
      <c r="F2925" s="17">
        <v>57309900000000</v>
      </c>
      <c r="G2925" s="17">
        <v>55899800000000</v>
      </c>
      <c r="H2925" s="17">
        <v>54219100000000</v>
      </c>
      <c r="I2925" s="17">
        <v>52561200000000</v>
      </c>
      <c r="J2925" s="17">
        <v>50938500000000</v>
      </c>
      <c r="K2925" s="17">
        <v>49135800000000</v>
      </c>
      <c r="L2925" s="17">
        <v>47143000000000</v>
      </c>
      <c r="M2925" s="17">
        <v>45294100000000</v>
      </c>
      <c r="N2925" s="17">
        <v>43495800000000</v>
      </c>
      <c r="O2925" s="17">
        <v>41458900000000</v>
      </c>
      <c r="P2925" s="17">
        <v>39548200000000</v>
      </c>
      <c r="Q2925" s="17">
        <v>37547400000000</v>
      </c>
      <c r="R2925" s="17">
        <v>35415900000000</v>
      </c>
      <c r="S2925" s="17">
        <v>33483900000000</v>
      </c>
      <c r="T2925" s="17">
        <v>31180800000000</v>
      </c>
      <c r="U2925" s="17">
        <v>28951300000000</v>
      </c>
      <c r="V2925" s="17">
        <v>26898000000000</v>
      </c>
      <c r="W2925" s="17">
        <v>24897800000000</v>
      </c>
      <c r="X2925" s="17">
        <v>22963200000000</v>
      </c>
      <c r="Y2925" s="17">
        <v>21079800000000</v>
      </c>
      <c r="Z2925" s="17">
        <v>19365500000000</v>
      </c>
      <c r="AA2925" s="17">
        <v>17421400000000</v>
      </c>
      <c r="AB2925" s="17">
        <v>15692300000000</v>
      </c>
      <c r="AC2925" s="17">
        <v>13930100000000</v>
      </c>
      <c r="AD2925" s="17">
        <v>12457900000000</v>
      </c>
    </row>
    <row r="2926" spans="1:30" x14ac:dyDescent="0.25">
      <c r="A2926" t="s">
        <v>437</v>
      </c>
      <c r="B2926" t="s">
        <v>6616</v>
      </c>
      <c r="C2926" t="s">
        <v>610</v>
      </c>
      <c r="D2926" t="str">
        <f>A2926&amp;VLOOKUP("key_separator", Keys!$B:$C, 2, FALSE)&amp;B2926&amp;VLOOKUP("key_separator", Keys!$B:$C, 2, FALSE)&amp;C2926</f>
        <v>WV|petroleum gasoline|exports</v>
      </c>
      <c r="E2926" s="17">
        <v>0</v>
      </c>
      <c r="F2926" s="17">
        <v>0</v>
      </c>
      <c r="G2926" s="17">
        <v>0</v>
      </c>
      <c r="H2926" s="17">
        <v>0</v>
      </c>
      <c r="I2926" s="17">
        <v>0</v>
      </c>
      <c r="J2926" s="17">
        <v>0</v>
      </c>
      <c r="K2926" s="17">
        <v>0</v>
      </c>
      <c r="L2926" s="17">
        <v>0</v>
      </c>
      <c r="M2926" s="17">
        <v>0</v>
      </c>
      <c r="N2926" s="17">
        <v>0</v>
      </c>
      <c r="O2926" s="17">
        <v>0</v>
      </c>
      <c r="P2926" s="17">
        <v>0</v>
      </c>
      <c r="Q2926" s="17">
        <v>0</v>
      </c>
      <c r="R2926" s="17">
        <v>0</v>
      </c>
      <c r="S2926" s="17">
        <v>0</v>
      </c>
      <c r="T2926" s="17">
        <v>0</v>
      </c>
      <c r="U2926" s="17">
        <v>0</v>
      </c>
      <c r="V2926" s="17">
        <v>0</v>
      </c>
      <c r="W2926" s="17">
        <v>0</v>
      </c>
      <c r="X2926" s="17">
        <v>0</v>
      </c>
      <c r="Y2926" s="17">
        <v>0</v>
      </c>
      <c r="Z2926" s="17">
        <v>0</v>
      </c>
      <c r="AA2926" s="17">
        <v>0</v>
      </c>
      <c r="AB2926" s="17">
        <v>0</v>
      </c>
      <c r="AC2926" s="17">
        <v>0</v>
      </c>
      <c r="AD2926" s="17">
        <v>0</v>
      </c>
    </row>
    <row r="2927" spans="1:30" x14ac:dyDescent="0.25">
      <c r="A2927" t="s">
        <v>437</v>
      </c>
      <c r="B2927" t="s">
        <v>6617</v>
      </c>
      <c r="C2927" t="s">
        <v>605</v>
      </c>
      <c r="D2927" t="str">
        <f>A2927&amp;VLOOKUP("key_separator", Keys!$B:$C, 2, FALSE)&amp;B2927&amp;VLOOKUP("key_separator", Keys!$B:$C, 2, FALSE)&amp;C2927</f>
        <v>WV|petroleum diesel|production</v>
      </c>
      <c r="E2927" s="17">
        <v>12801700000000</v>
      </c>
      <c r="F2927" s="17">
        <v>12491400000000</v>
      </c>
      <c r="G2927" s="17">
        <v>12573400000000</v>
      </c>
      <c r="H2927" s="17">
        <v>12679600000000</v>
      </c>
      <c r="I2927" s="17">
        <v>12786000000000</v>
      </c>
      <c r="J2927" s="17">
        <v>12859100000000</v>
      </c>
      <c r="K2927" s="17">
        <v>12842500000000</v>
      </c>
      <c r="L2927" s="17">
        <v>12956400000000</v>
      </c>
      <c r="M2927" s="17">
        <v>12918500000000</v>
      </c>
      <c r="N2927" s="17">
        <v>12860400000000</v>
      </c>
      <c r="O2927" s="17">
        <v>12887600000000</v>
      </c>
      <c r="P2927" s="17">
        <v>12846100000000</v>
      </c>
      <c r="Q2927" s="17">
        <v>12854000000000</v>
      </c>
      <c r="R2927" s="17">
        <v>12926000000000</v>
      </c>
      <c r="S2927" s="17">
        <v>12845600000000</v>
      </c>
      <c r="T2927" s="17">
        <v>12954200000000</v>
      </c>
      <c r="U2927" s="17">
        <v>12994800000000</v>
      </c>
      <c r="V2927" s="17">
        <v>13037000000000</v>
      </c>
      <c r="W2927" s="17">
        <v>13039000000000</v>
      </c>
      <c r="X2927" s="17">
        <v>13022500000000</v>
      </c>
      <c r="Y2927" s="17">
        <v>12999600000000</v>
      </c>
      <c r="Z2927" s="17">
        <v>12901900000000</v>
      </c>
      <c r="AA2927" s="17">
        <v>12954200000000</v>
      </c>
      <c r="AB2927" s="17">
        <v>12927200000000</v>
      </c>
      <c r="AC2927" s="17">
        <v>12968000000000</v>
      </c>
      <c r="AD2927" s="17">
        <v>12905500000000</v>
      </c>
    </row>
    <row r="2928" spans="1:30" x14ac:dyDescent="0.25">
      <c r="A2928" t="s">
        <v>437</v>
      </c>
      <c r="B2928" t="s">
        <v>6617</v>
      </c>
      <c r="C2928" t="s">
        <v>608</v>
      </c>
      <c r="D2928" t="str">
        <f>A2928&amp;VLOOKUP("key_separator", Keys!$B:$C, 2, FALSE)&amp;B2928&amp;VLOOKUP("key_separator", Keys!$B:$C, 2, FALSE)&amp;C2928</f>
        <v>WV|petroleum diesel|imports</v>
      </c>
      <c r="E2928" s="17">
        <v>65745100000000</v>
      </c>
      <c r="F2928" s="17">
        <v>66610500000000</v>
      </c>
      <c r="G2928" s="17">
        <v>66757700000000</v>
      </c>
      <c r="H2928" s="17">
        <v>66165700000000</v>
      </c>
      <c r="I2928" s="17">
        <v>65966200000000</v>
      </c>
      <c r="J2928" s="17">
        <v>66280200000000</v>
      </c>
      <c r="K2928" s="17">
        <v>65569000000000</v>
      </c>
      <c r="L2928" s="17">
        <v>65087100000000</v>
      </c>
      <c r="M2928" s="17">
        <v>64537200000000</v>
      </c>
      <c r="N2928" s="17">
        <v>63982300000000</v>
      </c>
      <c r="O2928" s="17">
        <v>63266600000000</v>
      </c>
      <c r="P2928" s="17">
        <v>62589800000000</v>
      </c>
      <c r="Q2928" s="17">
        <v>61822800000000</v>
      </c>
      <c r="R2928" s="17">
        <v>60884000000000</v>
      </c>
      <c r="S2928" s="17">
        <v>60096100000000</v>
      </c>
      <c r="T2928" s="17">
        <v>59187000000000</v>
      </c>
      <c r="U2928" s="17">
        <v>58399700000000</v>
      </c>
      <c r="V2928" s="17">
        <v>57384800000000</v>
      </c>
      <c r="W2928" s="17">
        <v>56393100000000</v>
      </c>
      <c r="X2928" s="17">
        <v>55406600000000</v>
      </c>
      <c r="Y2928" s="17">
        <v>54549000000000</v>
      </c>
      <c r="Z2928" s="17">
        <v>53849200000000</v>
      </c>
      <c r="AA2928" s="17">
        <v>53107500000000</v>
      </c>
      <c r="AB2928" s="17">
        <v>52334200000000</v>
      </c>
      <c r="AC2928" s="17">
        <v>51413000000000</v>
      </c>
      <c r="AD2928" s="17">
        <v>50552800000000</v>
      </c>
    </row>
    <row r="2929" spans="1:30" x14ac:dyDescent="0.25">
      <c r="A2929" t="s">
        <v>437</v>
      </c>
      <c r="B2929" t="s">
        <v>6617</v>
      </c>
      <c r="C2929" t="s">
        <v>610</v>
      </c>
      <c r="D2929" t="str">
        <f>A2929&amp;VLOOKUP("key_separator", Keys!$B:$C, 2, FALSE)&amp;B2929&amp;VLOOKUP("key_separator", Keys!$B:$C, 2, FALSE)&amp;C2929</f>
        <v>WV|petroleum diesel|exports</v>
      </c>
      <c r="E2929" s="17">
        <v>0</v>
      </c>
      <c r="F2929" s="17">
        <v>0</v>
      </c>
      <c r="G2929" s="17">
        <v>0</v>
      </c>
      <c r="H2929" s="17">
        <v>0</v>
      </c>
      <c r="I2929" s="17">
        <v>0</v>
      </c>
      <c r="J2929" s="17">
        <v>0</v>
      </c>
      <c r="K2929" s="17">
        <v>0</v>
      </c>
      <c r="L2929" s="17">
        <v>0</v>
      </c>
      <c r="M2929" s="17">
        <v>0</v>
      </c>
      <c r="N2929" s="17">
        <v>0</v>
      </c>
      <c r="O2929" s="17">
        <v>0</v>
      </c>
      <c r="P2929" s="17">
        <v>0</v>
      </c>
      <c r="Q2929" s="17">
        <v>0</v>
      </c>
      <c r="R2929" s="17">
        <v>0</v>
      </c>
      <c r="S2929" s="17">
        <v>0</v>
      </c>
      <c r="T2929" s="17">
        <v>0</v>
      </c>
      <c r="U2929" s="17">
        <v>0</v>
      </c>
      <c r="V2929" s="17">
        <v>0</v>
      </c>
      <c r="W2929" s="17">
        <v>0</v>
      </c>
      <c r="X2929" s="17">
        <v>0</v>
      </c>
      <c r="Y2929" s="17">
        <v>0</v>
      </c>
      <c r="Z2929" s="17">
        <v>0</v>
      </c>
      <c r="AA2929" s="17">
        <v>0</v>
      </c>
      <c r="AB2929" s="17">
        <v>0</v>
      </c>
      <c r="AC2929" s="17">
        <v>0</v>
      </c>
      <c r="AD2929" s="17">
        <v>0</v>
      </c>
    </row>
    <row r="2930" spans="1:30" x14ac:dyDescent="0.25">
      <c r="A2930" t="s">
        <v>437</v>
      </c>
      <c r="B2930" t="s">
        <v>542</v>
      </c>
      <c r="C2930" t="s">
        <v>605</v>
      </c>
      <c r="D2930" t="str">
        <f>A2930&amp;VLOOKUP("key_separator", Keys!$B:$C, 2, FALSE)&amp;B2930&amp;VLOOKUP("key_separator", Keys!$B:$C, 2, FALSE)&amp;C2930</f>
        <v>WV|biofuel gasoline|production</v>
      </c>
      <c r="E2930" s="17">
        <v>0</v>
      </c>
      <c r="F2930" s="17">
        <v>0</v>
      </c>
      <c r="G2930" s="17">
        <v>0</v>
      </c>
      <c r="H2930" s="17">
        <v>0</v>
      </c>
      <c r="I2930" s="17">
        <v>0</v>
      </c>
      <c r="J2930" s="17">
        <v>0</v>
      </c>
      <c r="K2930" s="17">
        <v>0</v>
      </c>
      <c r="L2930" s="17">
        <v>0</v>
      </c>
      <c r="M2930" s="17">
        <v>0</v>
      </c>
      <c r="N2930" s="17">
        <v>0</v>
      </c>
      <c r="O2930" s="17">
        <v>0</v>
      </c>
      <c r="P2930" s="17">
        <v>0</v>
      </c>
      <c r="Q2930" s="17">
        <v>0</v>
      </c>
      <c r="R2930" s="17">
        <v>0</v>
      </c>
      <c r="S2930" s="17">
        <v>0</v>
      </c>
      <c r="T2930" s="17">
        <v>0</v>
      </c>
      <c r="U2930" s="17">
        <v>0</v>
      </c>
      <c r="V2930" s="17">
        <v>0</v>
      </c>
      <c r="W2930" s="17">
        <v>0</v>
      </c>
      <c r="X2930" s="17">
        <v>0</v>
      </c>
      <c r="Y2930" s="17">
        <v>0</v>
      </c>
      <c r="Z2930" s="17">
        <v>0</v>
      </c>
      <c r="AA2930" s="17">
        <v>0</v>
      </c>
      <c r="AB2930" s="17">
        <v>0</v>
      </c>
      <c r="AC2930" s="17">
        <v>0</v>
      </c>
      <c r="AD2930" s="17">
        <v>0</v>
      </c>
    </row>
    <row r="2931" spans="1:30" x14ac:dyDescent="0.25">
      <c r="A2931" t="s">
        <v>437</v>
      </c>
      <c r="B2931" t="s">
        <v>542</v>
      </c>
      <c r="C2931" t="s">
        <v>608</v>
      </c>
      <c r="D2931" t="str">
        <f>A2931&amp;VLOOKUP("key_separator", Keys!$B:$C, 2, FALSE)&amp;B2931&amp;VLOOKUP("key_separator", Keys!$B:$C, 2, FALSE)&amp;C2931</f>
        <v>WV|biofuel gasoline|imports</v>
      </c>
      <c r="E2931" s="17">
        <v>5492010000000</v>
      </c>
      <c r="F2931" s="17">
        <v>5398550000000</v>
      </c>
      <c r="G2931" s="17">
        <v>5312760000000</v>
      </c>
      <c r="H2931" s="17">
        <v>5211240000000</v>
      </c>
      <c r="I2931" s="17">
        <v>5111090000000</v>
      </c>
      <c r="J2931" s="17">
        <v>5009260000000</v>
      </c>
      <c r="K2931" s="17">
        <v>4884500000000</v>
      </c>
      <c r="L2931" s="17">
        <v>4761660000000</v>
      </c>
      <c r="M2931" s="17">
        <v>4630820000000</v>
      </c>
      <c r="N2931" s="17">
        <v>4501020000000</v>
      </c>
      <c r="O2931" s="17">
        <v>4364550000000</v>
      </c>
      <c r="P2931" s="17">
        <v>4228830000000</v>
      </c>
      <c r="Q2931" s="17">
        <v>4092600000000</v>
      </c>
      <c r="R2931" s="17">
        <v>3954770000000</v>
      </c>
      <c r="S2931" s="17">
        <v>3812850000000</v>
      </c>
      <c r="T2931" s="17">
        <v>3667270000000</v>
      </c>
      <c r="U2931" s="17">
        <v>3518810000000</v>
      </c>
      <c r="V2931" s="17">
        <v>3382760000000</v>
      </c>
      <c r="W2931" s="17">
        <v>3245610000000</v>
      </c>
      <c r="X2931" s="17">
        <v>3110840000000</v>
      </c>
      <c r="Y2931" s="17">
        <v>2978850000000</v>
      </c>
      <c r="Z2931" s="17">
        <v>2849800000000</v>
      </c>
      <c r="AA2931" s="17">
        <v>2722410000000</v>
      </c>
      <c r="AB2931" s="17">
        <v>2600610000000</v>
      </c>
      <c r="AC2931" s="17">
        <v>2484480000000</v>
      </c>
      <c r="AD2931" s="17">
        <v>2376340000000</v>
      </c>
    </row>
    <row r="2932" spans="1:30" x14ac:dyDescent="0.25">
      <c r="A2932" t="s">
        <v>437</v>
      </c>
      <c r="B2932" t="s">
        <v>542</v>
      </c>
      <c r="C2932" t="s">
        <v>610</v>
      </c>
      <c r="D2932" t="str">
        <f>A2932&amp;VLOOKUP("key_separator", Keys!$B:$C, 2, FALSE)&amp;B2932&amp;VLOOKUP("key_separator", Keys!$B:$C, 2, FALSE)&amp;C2932</f>
        <v>WV|biofuel gasoline|exports</v>
      </c>
      <c r="E2932" s="17">
        <v>0</v>
      </c>
      <c r="F2932" s="17">
        <v>0</v>
      </c>
      <c r="G2932" s="17">
        <v>0</v>
      </c>
      <c r="H2932" s="17">
        <v>0</v>
      </c>
      <c r="I2932" s="17">
        <v>0</v>
      </c>
      <c r="J2932" s="17">
        <v>0</v>
      </c>
      <c r="K2932" s="17">
        <v>0</v>
      </c>
      <c r="L2932" s="17">
        <v>0</v>
      </c>
      <c r="M2932" s="17">
        <v>0</v>
      </c>
      <c r="N2932" s="17">
        <v>0</v>
      </c>
      <c r="O2932" s="17">
        <v>0</v>
      </c>
      <c r="P2932" s="17">
        <v>0</v>
      </c>
      <c r="Q2932" s="17">
        <v>0</v>
      </c>
      <c r="R2932" s="17">
        <v>0</v>
      </c>
      <c r="S2932" s="17">
        <v>0</v>
      </c>
      <c r="T2932" s="17">
        <v>0</v>
      </c>
      <c r="U2932" s="17">
        <v>0</v>
      </c>
      <c r="V2932" s="17">
        <v>0</v>
      </c>
      <c r="W2932" s="17">
        <v>0</v>
      </c>
      <c r="X2932" s="17">
        <v>0</v>
      </c>
      <c r="Y2932" s="17">
        <v>0</v>
      </c>
      <c r="Z2932" s="17">
        <v>0</v>
      </c>
      <c r="AA2932" s="17">
        <v>0</v>
      </c>
      <c r="AB2932" s="17">
        <v>0</v>
      </c>
      <c r="AC2932" s="17">
        <v>0</v>
      </c>
      <c r="AD2932" s="17">
        <v>0</v>
      </c>
    </row>
    <row r="2933" spans="1:30" x14ac:dyDescent="0.25">
      <c r="A2933" t="s">
        <v>437</v>
      </c>
      <c r="B2933" t="s">
        <v>545</v>
      </c>
      <c r="C2933" t="s">
        <v>605</v>
      </c>
      <c r="D2933" t="str">
        <f>A2933&amp;VLOOKUP("key_separator", Keys!$B:$C, 2, FALSE)&amp;B2933&amp;VLOOKUP("key_separator", Keys!$B:$C, 2, FALSE)&amp;C2933</f>
        <v>WV|biofuel diesel|production</v>
      </c>
      <c r="E2933" s="17">
        <v>0</v>
      </c>
      <c r="F2933" s="17">
        <v>0</v>
      </c>
      <c r="G2933" s="17">
        <v>0</v>
      </c>
      <c r="H2933" s="17">
        <v>0</v>
      </c>
      <c r="I2933" s="17">
        <v>0</v>
      </c>
      <c r="J2933" s="17">
        <v>0</v>
      </c>
      <c r="K2933" s="17">
        <v>0</v>
      </c>
      <c r="L2933" s="17">
        <v>0</v>
      </c>
      <c r="M2933" s="17">
        <v>0</v>
      </c>
      <c r="N2933" s="17">
        <v>0</v>
      </c>
      <c r="O2933" s="17">
        <v>0</v>
      </c>
      <c r="P2933" s="17">
        <v>0</v>
      </c>
      <c r="Q2933" s="17">
        <v>0</v>
      </c>
      <c r="R2933" s="17">
        <v>0</v>
      </c>
      <c r="S2933" s="17">
        <v>0</v>
      </c>
      <c r="T2933" s="17">
        <v>0</v>
      </c>
      <c r="U2933" s="17">
        <v>0</v>
      </c>
      <c r="V2933" s="17">
        <v>0</v>
      </c>
      <c r="W2933" s="17">
        <v>0</v>
      </c>
      <c r="X2933" s="17">
        <v>0</v>
      </c>
      <c r="Y2933" s="17">
        <v>0</v>
      </c>
      <c r="Z2933" s="17">
        <v>0</v>
      </c>
      <c r="AA2933" s="17">
        <v>0</v>
      </c>
      <c r="AB2933" s="17">
        <v>0</v>
      </c>
      <c r="AC2933" s="17">
        <v>0</v>
      </c>
      <c r="AD2933" s="17">
        <v>0</v>
      </c>
    </row>
    <row r="2934" spans="1:30" x14ac:dyDescent="0.25">
      <c r="A2934" t="s">
        <v>437</v>
      </c>
      <c r="B2934" t="s">
        <v>545</v>
      </c>
      <c r="C2934" t="s">
        <v>608</v>
      </c>
      <c r="D2934" t="str">
        <f>A2934&amp;VLOOKUP("key_separator", Keys!$B:$C, 2, FALSE)&amp;B2934&amp;VLOOKUP("key_separator", Keys!$B:$C, 2, FALSE)&amp;C2934</f>
        <v>WV|biofuel diesel|imports</v>
      </c>
      <c r="E2934" s="17">
        <v>476249000000</v>
      </c>
      <c r="F2934" s="17">
        <v>476944000000</v>
      </c>
      <c r="G2934" s="17">
        <v>478803000000</v>
      </c>
      <c r="H2934" s="17">
        <v>479613000000</v>
      </c>
      <c r="I2934" s="17">
        <v>478897000000</v>
      </c>
      <c r="J2934" s="17">
        <v>478771000000</v>
      </c>
      <c r="K2934" s="17">
        <v>474323000000</v>
      </c>
      <c r="L2934" s="17">
        <v>469260000000</v>
      </c>
      <c r="M2934" s="17">
        <v>462825000000</v>
      </c>
      <c r="N2934" s="17">
        <v>456614000000</v>
      </c>
      <c r="O2934" s="17">
        <v>450073000000</v>
      </c>
      <c r="P2934" s="17">
        <v>443005000000</v>
      </c>
      <c r="Q2934" s="17">
        <v>435460000000</v>
      </c>
      <c r="R2934" s="17">
        <v>427364000000</v>
      </c>
      <c r="S2934" s="17">
        <v>418880000000</v>
      </c>
      <c r="T2934" s="17">
        <v>410792000000</v>
      </c>
      <c r="U2934" s="17">
        <v>402676000000</v>
      </c>
      <c r="V2934" s="17">
        <v>393288000000</v>
      </c>
      <c r="W2934" s="17">
        <v>383604000000</v>
      </c>
      <c r="X2934" s="17">
        <v>374094000000</v>
      </c>
      <c r="Y2934" s="17">
        <v>366165000000</v>
      </c>
      <c r="Z2934" s="17">
        <v>358614000000</v>
      </c>
      <c r="AA2934" s="17">
        <v>351428000000</v>
      </c>
      <c r="AB2934" s="17">
        <v>343930000000</v>
      </c>
      <c r="AC2934" s="17">
        <v>336653000000</v>
      </c>
      <c r="AD2934" s="17">
        <v>329563000000</v>
      </c>
    </row>
    <row r="2935" spans="1:30" x14ac:dyDescent="0.25">
      <c r="A2935" t="s">
        <v>437</v>
      </c>
      <c r="B2935" t="s">
        <v>545</v>
      </c>
      <c r="C2935" t="s">
        <v>610</v>
      </c>
      <c r="D2935" t="str">
        <f>A2935&amp;VLOOKUP("key_separator", Keys!$B:$C, 2, FALSE)&amp;B2935&amp;VLOOKUP("key_separator", Keys!$B:$C, 2, FALSE)&amp;C2935</f>
        <v>WV|biofuel diesel|exports</v>
      </c>
      <c r="E2935" s="17">
        <v>0</v>
      </c>
      <c r="F2935" s="17">
        <v>0</v>
      </c>
      <c r="G2935" s="17">
        <v>0</v>
      </c>
      <c r="H2935" s="17">
        <v>0</v>
      </c>
      <c r="I2935" s="17">
        <v>0</v>
      </c>
      <c r="J2935" s="17">
        <v>0</v>
      </c>
      <c r="K2935" s="17">
        <v>0</v>
      </c>
      <c r="L2935" s="17">
        <v>0</v>
      </c>
      <c r="M2935" s="17">
        <v>0</v>
      </c>
      <c r="N2935" s="17">
        <v>0</v>
      </c>
      <c r="O2935" s="17">
        <v>0</v>
      </c>
      <c r="P2935" s="17">
        <v>0</v>
      </c>
      <c r="Q2935" s="17">
        <v>0</v>
      </c>
      <c r="R2935" s="17">
        <v>0</v>
      </c>
      <c r="S2935" s="17">
        <v>0</v>
      </c>
      <c r="T2935" s="17">
        <v>0</v>
      </c>
      <c r="U2935" s="17">
        <v>0</v>
      </c>
      <c r="V2935" s="17">
        <v>0</v>
      </c>
      <c r="W2935" s="17">
        <v>0</v>
      </c>
      <c r="X2935" s="17">
        <v>0</v>
      </c>
      <c r="Y2935" s="17">
        <v>0</v>
      </c>
      <c r="Z2935" s="17">
        <v>0</v>
      </c>
      <c r="AA2935" s="17">
        <v>0</v>
      </c>
      <c r="AB2935" s="17">
        <v>0</v>
      </c>
      <c r="AC2935" s="17">
        <v>0</v>
      </c>
      <c r="AD2935" s="17">
        <v>0</v>
      </c>
    </row>
    <row r="2936" spans="1:30" x14ac:dyDescent="0.25">
      <c r="A2936" t="s">
        <v>437</v>
      </c>
      <c r="B2936" t="s">
        <v>6618</v>
      </c>
      <c r="C2936" t="s">
        <v>605</v>
      </c>
      <c r="D2936" t="str">
        <f>A2936&amp;VLOOKUP("key_separator", Keys!$B:$C, 2, FALSE)&amp;B2936&amp;VLOOKUP("key_separator", Keys!$B:$C, 2, FALSE)&amp;C2936</f>
        <v>WV|jet fuel or kerosene|production</v>
      </c>
      <c r="E2936" s="17">
        <v>4557130000000</v>
      </c>
      <c r="F2936" s="17">
        <v>4446680000000</v>
      </c>
      <c r="G2936" s="17">
        <v>4475880000000</v>
      </c>
      <c r="H2936" s="17">
        <v>4513680000000</v>
      </c>
      <c r="I2936" s="17">
        <v>4551560000000</v>
      </c>
      <c r="J2936" s="17">
        <v>4577560000000</v>
      </c>
      <c r="K2936" s="17">
        <v>4571680000000</v>
      </c>
      <c r="L2936" s="17">
        <v>4612220000000</v>
      </c>
      <c r="M2936" s="17">
        <v>4598710000000</v>
      </c>
      <c r="N2936" s="17">
        <v>4578030000000</v>
      </c>
      <c r="O2936" s="17">
        <v>4587740000000</v>
      </c>
      <c r="P2936" s="17">
        <v>4572960000000</v>
      </c>
      <c r="Q2936" s="17">
        <v>4575750000000</v>
      </c>
      <c r="R2936" s="17">
        <v>4601400000000</v>
      </c>
      <c r="S2936" s="17">
        <v>4572780000000</v>
      </c>
      <c r="T2936" s="17">
        <v>4611420000000</v>
      </c>
      <c r="U2936" s="17">
        <v>4625890000000</v>
      </c>
      <c r="V2936" s="17">
        <v>4640920000000</v>
      </c>
      <c r="W2936" s="17">
        <v>4641600000000</v>
      </c>
      <c r="X2936" s="17">
        <v>4635730000000</v>
      </c>
      <c r="Y2936" s="17">
        <v>4627590000000</v>
      </c>
      <c r="Z2936" s="17">
        <v>4592810000000</v>
      </c>
      <c r="AA2936" s="17">
        <v>4611420000000</v>
      </c>
      <c r="AB2936" s="17">
        <v>4601830000000</v>
      </c>
      <c r="AC2936" s="17">
        <v>4616330000000</v>
      </c>
      <c r="AD2936" s="17">
        <v>4594090000000</v>
      </c>
    </row>
    <row r="2937" spans="1:30" x14ac:dyDescent="0.25">
      <c r="A2937" t="s">
        <v>437</v>
      </c>
      <c r="B2937" t="s">
        <v>6618</v>
      </c>
      <c r="C2937" t="s">
        <v>608</v>
      </c>
      <c r="D2937" t="str">
        <f>A2937&amp;VLOOKUP("key_separator", Keys!$B:$C, 2, FALSE)&amp;B2937&amp;VLOOKUP("key_separator", Keys!$B:$C, 2, FALSE)&amp;C2937</f>
        <v>WV|jet fuel or kerosene|imports</v>
      </c>
      <c r="E2937" s="17">
        <v>0</v>
      </c>
      <c r="F2937" s="17">
        <v>0</v>
      </c>
      <c r="G2937" s="17">
        <v>0</v>
      </c>
      <c r="H2937" s="17">
        <v>0</v>
      </c>
      <c r="I2937" s="17">
        <v>0</v>
      </c>
      <c r="J2937" s="17">
        <v>0</v>
      </c>
      <c r="K2937" s="17">
        <v>0</v>
      </c>
      <c r="L2937" s="17">
        <v>0</v>
      </c>
      <c r="M2937" s="17">
        <v>0</v>
      </c>
      <c r="N2937" s="17">
        <v>13748000</v>
      </c>
      <c r="O2937" s="17">
        <v>0</v>
      </c>
      <c r="P2937" s="17">
        <v>0</v>
      </c>
      <c r="Q2937" s="17">
        <v>0</v>
      </c>
      <c r="R2937" s="17">
        <v>0</v>
      </c>
      <c r="S2937" s="17">
        <v>0</v>
      </c>
      <c r="T2937" s="17">
        <v>0</v>
      </c>
      <c r="U2937" s="17">
        <v>0</v>
      </c>
      <c r="V2937" s="17">
        <v>0</v>
      </c>
      <c r="W2937" s="17">
        <v>0</v>
      </c>
      <c r="X2937" s="17">
        <v>0</v>
      </c>
      <c r="Y2937" s="17">
        <v>0</v>
      </c>
      <c r="Z2937" s="17">
        <v>0</v>
      </c>
      <c r="AA2937" s="17">
        <v>0</v>
      </c>
      <c r="AB2937" s="17">
        <v>0</v>
      </c>
      <c r="AC2937" s="17">
        <v>0</v>
      </c>
      <c r="AD2937" s="17">
        <v>0</v>
      </c>
    </row>
    <row r="2938" spans="1:30" x14ac:dyDescent="0.25">
      <c r="A2938" t="s">
        <v>437</v>
      </c>
      <c r="B2938" t="s">
        <v>6618</v>
      </c>
      <c r="C2938" t="s">
        <v>610</v>
      </c>
      <c r="D2938" t="str">
        <f>A2938&amp;VLOOKUP("key_separator", Keys!$B:$C, 2, FALSE)&amp;B2938&amp;VLOOKUP("key_separator", Keys!$B:$C, 2, FALSE)&amp;C2938</f>
        <v>WV|jet fuel or kerosene|exports</v>
      </c>
      <c r="E2938" s="17">
        <v>3194160000000</v>
      </c>
      <c r="F2938" s="17">
        <v>3084330000000</v>
      </c>
      <c r="G2938" s="17">
        <v>3116020000000</v>
      </c>
      <c r="H2938" s="17">
        <v>3155930000000</v>
      </c>
      <c r="I2938" s="17">
        <v>3193830000000</v>
      </c>
      <c r="J2938" s="17">
        <v>3219680000000</v>
      </c>
      <c r="K2938" s="17">
        <v>3209910000000</v>
      </c>
      <c r="L2938" s="17">
        <v>3246060000000</v>
      </c>
      <c r="M2938" s="17">
        <v>3228690000000</v>
      </c>
      <c r="N2938" s="17">
        <v>3299430000000</v>
      </c>
      <c r="O2938" s="17">
        <v>3297430000000</v>
      </c>
      <c r="P2938" s="17">
        <v>3271180000000</v>
      </c>
      <c r="Q2938" s="17">
        <v>3260840000000</v>
      </c>
      <c r="R2938" s="17">
        <v>3270130000000</v>
      </c>
      <c r="S2938" s="17">
        <v>3224740000000</v>
      </c>
      <c r="T2938" s="17">
        <v>3337970000000</v>
      </c>
      <c r="U2938" s="17">
        <v>3324930000000</v>
      </c>
      <c r="V2938" s="17">
        <v>3309180000000</v>
      </c>
      <c r="W2938" s="17">
        <v>3375260000000</v>
      </c>
      <c r="X2938" s="17">
        <v>3332660000000</v>
      </c>
      <c r="Y2938" s="17">
        <v>3288340000000</v>
      </c>
      <c r="Z2938" s="17">
        <v>3316140000000</v>
      </c>
      <c r="AA2938" s="17">
        <v>3297240000000</v>
      </c>
      <c r="AB2938" s="17">
        <v>3347390000000</v>
      </c>
      <c r="AC2938" s="17">
        <v>3320090000000</v>
      </c>
      <c r="AD2938" s="17">
        <v>3353160000000</v>
      </c>
    </row>
    <row r="2939" spans="1:30" x14ac:dyDescent="0.25">
      <c r="A2939" t="s">
        <v>437</v>
      </c>
      <c r="B2939" t="s">
        <v>6633</v>
      </c>
      <c r="C2939" t="s">
        <v>605</v>
      </c>
      <c r="D2939" t="str">
        <f>A2939&amp;VLOOKUP("key_separator", Keys!$B:$C, 2, FALSE)&amp;B2939&amp;VLOOKUP("key_separator", Keys!$B:$C, 2, FALSE)&amp;C2939</f>
        <v>WV|heat|production</v>
      </c>
      <c r="E2939" s="17">
        <v>0</v>
      </c>
      <c r="F2939" s="17">
        <v>0</v>
      </c>
      <c r="G2939" s="17">
        <v>0</v>
      </c>
      <c r="H2939" s="17">
        <v>0</v>
      </c>
      <c r="I2939" s="17">
        <v>0</v>
      </c>
      <c r="J2939" s="17">
        <v>0</v>
      </c>
      <c r="K2939" s="17">
        <v>0</v>
      </c>
      <c r="L2939" s="17">
        <v>0</v>
      </c>
      <c r="M2939" s="17">
        <v>0</v>
      </c>
      <c r="N2939" s="17">
        <v>0</v>
      </c>
      <c r="O2939" s="17">
        <v>0</v>
      </c>
      <c r="P2939" s="17">
        <v>0</v>
      </c>
      <c r="Q2939" s="17">
        <v>0</v>
      </c>
      <c r="R2939" s="17">
        <v>0</v>
      </c>
      <c r="S2939" s="17">
        <v>0</v>
      </c>
      <c r="T2939" s="17">
        <v>0</v>
      </c>
      <c r="U2939" s="17">
        <v>0</v>
      </c>
      <c r="V2939" s="17">
        <v>0</v>
      </c>
      <c r="W2939" s="17">
        <v>0</v>
      </c>
      <c r="X2939" s="17">
        <v>0</v>
      </c>
      <c r="Y2939" s="17">
        <v>0</v>
      </c>
      <c r="Z2939" s="17">
        <v>0</v>
      </c>
      <c r="AA2939" s="17">
        <v>0</v>
      </c>
      <c r="AB2939" s="17">
        <v>0</v>
      </c>
      <c r="AC2939" s="17">
        <v>0</v>
      </c>
      <c r="AD2939" s="17">
        <v>0</v>
      </c>
    </row>
    <row r="2940" spans="1:30" x14ac:dyDescent="0.25">
      <c r="A2940" t="s">
        <v>437</v>
      </c>
      <c r="B2940" t="s">
        <v>6633</v>
      </c>
      <c r="C2940" t="s">
        <v>608</v>
      </c>
      <c r="D2940" t="str">
        <f>A2940&amp;VLOOKUP("key_separator", Keys!$B:$C, 2, FALSE)&amp;B2940&amp;VLOOKUP("key_separator", Keys!$B:$C, 2, FALSE)&amp;C2940</f>
        <v>WV|heat|imports</v>
      </c>
      <c r="E2940" s="17">
        <v>0</v>
      </c>
      <c r="F2940" s="17">
        <v>0</v>
      </c>
      <c r="G2940" s="17">
        <v>0</v>
      </c>
      <c r="H2940" s="17">
        <v>0</v>
      </c>
      <c r="I2940" s="17">
        <v>0</v>
      </c>
      <c r="J2940" s="17">
        <v>0</v>
      </c>
      <c r="K2940" s="17">
        <v>0</v>
      </c>
      <c r="L2940" s="17">
        <v>0</v>
      </c>
      <c r="M2940" s="17">
        <v>0</v>
      </c>
      <c r="N2940" s="17">
        <v>0</v>
      </c>
      <c r="O2940" s="17">
        <v>0</v>
      </c>
      <c r="P2940" s="17">
        <v>0</v>
      </c>
      <c r="Q2940" s="17">
        <v>0</v>
      </c>
      <c r="R2940" s="17">
        <v>0</v>
      </c>
      <c r="S2940" s="17">
        <v>0</v>
      </c>
      <c r="T2940" s="17">
        <v>0</v>
      </c>
      <c r="U2940" s="17">
        <v>0</v>
      </c>
      <c r="V2940" s="17">
        <v>0</v>
      </c>
      <c r="W2940" s="17">
        <v>0</v>
      </c>
      <c r="X2940" s="17">
        <v>0</v>
      </c>
      <c r="Y2940" s="17">
        <v>0</v>
      </c>
      <c r="Z2940" s="17">
        <v>0</v>
      </c>
      <c r="AA2940" s="17">
        <v>0</v>
      </c>
      <c r="AB2940" s="17">
        <v>0</v>
      </c>
      <c r="AC2940" s="17">
        <v>0</v>
      </c>
      <c r="AD2940" s="17">
        <v>0</v>
      </c>
    </row>
    <row r="2941" spans="1:30" x14ac:dyDescent="0.25">
      <c r="A2941" t="s">
        <v>437</v>
      </c>
      <c r="B2941" t="s">
        <v>6633</v>
      </c>
      <c r="C2941" t="s">
        <v>610</v>
      </c>
      <c r="D2941" t="str">
        <f>A2941&amp;VLOOKUP("key_separator", Keys!$B:$C, 2, FALSE)&amp;B2941&amp;VLOOKUP("key_separator", Keys!$B:$C, 2, FALSE)&amp;C2941</f>
        <v>WV|heat|exports</v>
      </c>
      <c r="E2941" s="17">
        <v>0</v>
      </c>
      <c r="F2941" s="17">
        <v>0</v>
      </c>
      <c r="G2941" s="17">
        <v>0</v>
      </c>
      <c r="H2941" s="17">
        <v>0</v>
      </c>
      <c r="I2941" s="17">
        <v>0</v>
      </c>
      <c r="J2941" s="17">
        <v>0</v>
      </c>
      <c r="K2941" s="17">
        <v>0</v>
      </c>
      <c r="L2941" s="17">
        <v>0</v>
      </c>
      <c r="M2941" s="17">
        <v>0</v>
      </c>
      <c r="N2941" s="17">
        <v>0</v>
      </c>
      <c r="O2941" s="17">
        <v>0</v>
      </c>
      <c r="P2941" s="17">
        <v>0</v>
      </c>
      <c r="Q2941" s="17">
        <v>0</v>
      </c>
      <c r="R2941" s="17">
        <v>0</v>
      </c>
      <c r="S2941" s="17">
        <v>0</v>
      </c>
      <c r="T2941" s="17">
        <v>0</v>
      </c>
      <c r="U2941" s="17">
        <v>0</v>
      </c>
      <c r="V2941" s="17">
        <v>0</v>
      </c>
      <c r="W2941" s="17">
        <v>0</v>
      </c>
      <c r="X2941" s="17">
        <v>0</v>
      </c>
      <c r="Y2941" s="17">
        <v>0</v>
      </c>
      <c r="Z2941" s="17">
        <v>0</v>
      </c>
      <c r="AA2941" s="17">
        <v>0</v>
      </c>
      <c r="AB2941" s="17">
        <v>0</v>
      </c>
      <c r="AC2941" s="17">
        <v>0</v>
      </c>
      <c r="AD2941" s="17">
        <v>0</v>
      </c>
    </row>
    <row r="2942" spans="1:30" x14ac:dyDescent="0.25">
      <c r="A2942" t="s">
        <v>437</v>
      </c>
      <c r="B2942" t="s">
        <v>6634</v>
      </c>
      <c r="C2942" t="s">
        <v>605</v>
      </c>
      <c r="D2942" t="str">
        <f>A2942&amp;VLOOKUP("key_separator", Keys!$B:$C, 2, FALSE)&amp;B2942&amp;VLOOKUP("key_separator", Keys!$B:$C, 2, FALSE)&amp;C2942</f>
        <v>WV|geothermal|production</v>
      </c>
      <c r="E2942" s="17">
        <v>0</v>
      </c>
      <c r="F2942" s="17">
        <v>0</v>
      </c>
      <c r="G2942" s="17">
        <v>0</v>
      </c>
      <c r="H2942" s="17">
        <v>0</v>
      </c>
      <c r="I2942" s="17">
        <v>0</v>
      </c>
      <c r="J2942" s="17">
        <v>0</v>
      </c>
      <c r="K2942" s="17">
        <v>0</v>
      </c>
      <c r="L2942" s="17">
        <v>0</v>
      </c>
      <c r="M2942" s="17">
        <v>0</v>
      </c>
      <c r="N2942" s="17">
        <v>0</v>
      </c>
      <c r="O2942" s="17">
        <v>0</v>
      </c>
      <c r="P2942" s="17">
        <v>0</v>
      </c>
      <c r="Q2942" s="17">
        <v>0</v>
      </c>
      <c r="R2942" s="17">
        <v>0</v>
      </c>
      <c r="S2942" s="17">
        <v>0</v>
      </c>
      <c r="T2942" s="17">
        <v>0</v>
      </c>
      <c r="U2942" s="17">
        <v>0</v>
      </c>
      <c r="V2942" s="17">
        <v>0</v>
      </c>
      <c r="W2942" s="17">
        <v>0</v>
      </c>
      <c r="X2942" s="17">
        <v>0</v>
      </c>
      <c r="Y2942" s="17">
        <v>0</v>
      </c>
      <c r="Z2942" s="17">
        <v>0</v>
      </c>
      <c r="AA2942" s="17">
        <v>0</v>
      </c>
      <c r="AB2942" s="17">
        <v>0</v>
      </c>
      <c r="AC2942" s="17">
        <v>0</v>
      </c>
      <c r="AD2942" s="17">
        <v>0</v>
      </c>
    </row>
    <row r="2943" spans="1:30" x14ac:dyDescent="0.25">
      <c r="A2943" t="s">
        <v>437</v>
      </c>
      <c r="B2943" t="s">
        <v>6634</v>
      </c>
      <c r="C2943" t="s">
        <v>608</v>
      </c>
      <c r="D2943" t="str">
        <f>A2943&amp;VLOOKUP("key_separator", Keys!$B:$C, 2, FALSE)&amp;B2943&amp;VLOOKUP("key_separator", Keys!$B:$C, 2, FALSE)&amp;C2943</f>
        <v>WV|geothermal|imports</v>
      </c>
      <c r="E2943" s="17">
        <v>0</v>
      </c>
      <c r="F2943" s="17">
        <v>0</v>
      </c>
      <c r="G2943" s="17">
        <v>0</v>
      </c>
      <c r="H2943" s="17">
        <v>0</v>
      </c>
      <c r="I2943" s="17">
        <v>0</v>
      </c>
      <c r="J2943" s="17">
        <v>0</v>
      </c>
      <c r="K2943" s="17">
        <v>0</v>
      </c>
      <c r="L2943" s="17">
        <v>0</v>
      </c>
      <c r="M2943" s="17">
        <v>0</v>
      </c>
      <c r="N2943" s="17">
        <v>0</v>
      </c>
      <c r="O2943" s="17">
        <v>0</v>
      </c>
      <c r="P2943" s="17">
        <v>0</v>
      </c>
      <c r="Q2943" s="17">
        <v>0</v>
      </c>
      <c r="R2943" s="17">
        <v>0</v>
      </c>
      <c r="S2943" s="17">
        <v>0</v>
      </c>
      <c r="T2943" s="17">
        <v>0</v>
      </c>
      <c r="U2943" s="17">
        <v>0</v>
      </c>
      <c r="V2943" s="17">
        <v>0</v>
      </c>
      <c r="W2943" s="17">
        <v>0</v>
      </c>
      <c r="X2943" s="17">
        <v>0</v>
      </c>
      <c r="Y2943" s="17">
        <v>0</v>
      </c>
      <c r="Z2943" s="17">
        <v>0</v>
      </c>
      <c r="AA2943" s="17">
        <v>0</v>
      </c>
      <c r="AB2943" s="17">
        <v>0</v>
      </c>
      <c r="AC2943" s="17">
        <v>0</v>
      </c>
      <c r="AD2943" s="17">
        <v>0</v>
      </c>
    </row>
    <row r="2944" spans="1:30" x14ac:dyDescent="0.25">
      <c r="A2944" t="s">
        <v>437</v>
      </c>
      <c r="B2944" t="s">
        <v>6634</v>
      </c>
      <c r="C2944" t="s">
        <v>610</v>
      </c>
      <c r="D2944" t="str">
        <f>A2944&amp;VLOOKUP("key_separator", Keys!$B:$C, 2, FALSE)&amp;B2944&amp;VLOOKUP("key_separator", Keys!$B:$C, 2, FALSE)&amp;C2944</f>
        <v>WV|geothermal|exports</v>
      </c>
      <c r="E2944" s="17">
        <v>0</v>
      </c>
      <c r="F2944" s="17">
        <v>0</v>
      </c>
      <c r="G2944" s="17">
        <v>0</v>
      </c>
      <c r="H2944" s="17">
        <v>0</v>
      </c>
      <c r="I2944" s="17">
        <v>0</v>
      </c>
      <c r="J2944" s="17">
        <v>0</v>
      </c>
      <c r="K2944" s="17">
        <v>0</v>
      </c>
      <c r="L2944" s="17">
        <v>0</v>
      </c>
      <c r="M2944" s="17">
        <v>0</v>
      </c>
      <c r="N2944" s="17">
        <v>0</v>
      </c>
      <c r="O2944" s="17">
        <v>0</v>
      </c>
      <c r="P2944" s="17">
        <v>0</v>
      </c>
      <c r="Q2944" s="17">
        <v>0</v>
      </c>
      <c r="R2944" s="17">
        <v>0</v>
      </c>
      <c r="S2944" s="17">
        <v>0</v>
      </c>
      <c r="T2944" s="17">
        <v>0</v>
      </c>
      <c r="U2944" s="17">
        <v>0</v>
      </c>
      <c r="V2944" s="17">
        <v>0</v>
      </c>
      <c r="W2944" s="17">
        <v>0</v>
      </c>
      <c r="X2944" s="17">
        <v>0</v>
      </c>
      <c r="Y2944" s="17">
        <v>0</v>
      </c>
      <c r="Z2944" s="17">
        <v>0</v>
      </c>
      <c r="AA2944" s="17">
        <v>0</v>
      </c>
      <c r="AB2944" s="17">
        <v>0</v>
      </c>
      <c r="AC2944" s="17">
        <v>0</v>
      </c>
      <c r="AD2944" s="17">
        <v>0</v>
      </c>
    </row>
    <row r="2945" spans="1:30" x14ac:dyDescent="0.25">
      <c r="A2945" t="s">
        <v>437</v>
      </c>
      <c r="B2945" t="s">
        <v>500</v>
      </c>
      <c r="C2945" t="s">
        <v>605</v>
      </c>
      <c r="D2945" t="str">
        <f>A2945&amp;VLOOKUP("key_separator", Keys!$B:$C, 2, FALSE)&amp;B2945&amp;VLOOKUP("key_separator", Keys!$B:$C, 2, FALSE)&amp;C2945</f>
        <v>WV|lignite|production</v>
      </c>
      <c r="E2945" s="17">
        <v>0</v>
      </c>
      <c r="F2945" s="17">
        <v>0</v>
      </c>
      <c r="G2945" s="17">
        <v>0</v>
      </c>
      <c r="H2945" s="17">
        <v>0</v>
      </c>
      <c r="I2945" s="17">
        <v>0</v>
      </c>
      <c r="J2945" s="17">
        <v>0</v>
      </c>
      <c r="K2945" s="17">
        <v>0</v>
      </c>
      <c r="L2945" s="17">
        <v>0</v>
      </c>
      <c r="M2945" s="17">
        <v>0</v>
      </c>
      <c r="N2945" s="17">
        <v>0</v>
      </c>
      <c r="O2945" s="17">
        <v>0</v>
      </c>
      <c r="P2945" s="17">
        <v>0</v>
      </c>
      <c r="Q2945" s="17">
        <v>0</v>
      </c>
      <c r="R2945" s="17">
        <v>0</v>
      </c>
      <c r="S2945" s="17">
        <v>0</v>
      </c>
      <c r="T2945" s="17">
        <v>0</v>
      </c>
      <c r="U2945" s="17">
        <v>0</v>
      </c>
      <c r="V2945" s="17">
        <v>0</v>
      </c>
      <c r="W2945" s="17">
        <v>0</v>
      </c>
      <c r="X2945" s="17">
        <v>0</v>
      </c>
      <c r="Y2945" s="17">
        <v>0</v>
      </c>
      <c r="Z2945" s="17">
        <v>0</v>
      </c>
      <c r="AA2945" s="17">
        <v>0</v>
      </c>
      <c r="AB2945" s="17">
        <v>0</v>
      </c>
      <c r="AC2945" s="17">
        <v>0</v>
      </c>
      <c r="AD2945" s="17">
        <v>0</v>
      </c>
    </row>
    <row r="2946" spans="1:30" x14ac:dyDescent="0.25">
      <c r="A2946" t="s">
        <v>437</v>
      </c>
      <c r="B2946" t="s">
        <v>500</v>
      </c>
      <c r="C2946" t="s">
        <v>608</v>
      </c>
      <c r="D2946" t="str">
        <f>A2946&amp;VLOOKUP("key_separator", Keys!$B:$C, 2, FALSE)&amp;B2946&amp;VLOOKUP("key_separator", Keys!$B:$C, 2, FALSE)&amp;C2946</f>
        <v>WV|lignite|imports</v>
      </c>
      <c r="E2946" s="17">
        <v>0</v>
      </c>
      <c r="F2946" s="17">
        <v>0</v>
      </c>
      <c r="G2946" s="17">
        <v>0</v>
      </c>
      <c r="H2946" s="17">
        <v>0</v>
      </c>
      <c r="I2946" s="17">
        <v>0</v>
      </c>
      <c r="J2946" s="17">
        <v>0</v>
      </c>
      <c r="K2946" s="17">
        <v>0</v>
      </c>
      <c r="L2946" s="17">
        <v>0</v>
      </c>
      <c r="M2946" s="17">
        <v>0</v>
      </c>
      <c r="N2946" s="17">
        <v>0</v>
      </c>
      <c r="O2946" s="17">
        <v>0</v>
      </c>
      <c r="P2946" s="17">
        <v>0</v>
      </c>
      <c r="Q2946" s="17">
        <v>0</v>
      </c>
      <c r="R2946" s="17">
        <v>0</v>
      </c>
      <c r="S2946" s="17">
        <v>0</v>
      </c>
      <c r="T2946" s="17">
        <v>0</v>
      </c>
      <c r="U2946" s="17">
        <v>0</v>
      </c>
      <c r="V2946" s="17">
        <v>0</v>
      </c>
      <c r="W2946" s="17">
        <v>0</v>
      </c>
      <c r="X2946" s="17">
        <v>0</v>
      </c>
      <c r="Y2946" s="17">
        <v>0</v>
      </c>
      <c r="Z2946" s="17">
        <v>0</v>
      </c>
      <c r="AA2946" s="17">
        <v>0</v>
      </c>
      <c r="AB2946" s="17">
        <v>0</v>
      </c>
      <c r="AC2946" s="17">
        <v>0</v>
      </c>
      <c r="AD2946" s="17">
        <v>0</v>
      </c>
    </row>
    <row r="2947" spans="1:30" x14ac:dyDescent="0.25">
      <c r="A2947" t="s">
        <v>437</v>
      </c>
      <c r="B2947" t="s">
        <v>500</v>
      </c>
      <c r="C2947" t="s">
        <v>610</v>
      </c>
      <c r="D2947" t="str">
        <f>A2947&amp;VLOOKUP("key_separator", Keys!$B:$C, 2, FALSE)&amp;B2947&amp;VLOOKUP("key_separator", Keys!$B:$C, 2, FALSE)&amp;C2947</f>
        <v>WV|lignite|exports</v>
      </c>
      <c r="E2947" s="17">
        <v>0</v>
      </c>
      <c r="F2947" s="17">
        <v>0</v>
      </c>
      <c r="G2947" s="17">
        <v>0</v>
      </c>
      <c r="H2947" s="17">
        <v>0</v>
      </c>
      <c r="I2947" s="17">
        <v>0</v>
      </c>
      <c r="J2947" s="17">
        <v>0</v>
      </c>
      <c r="K2947" s="17">
        <v>0</v>
      </c>
      <c r="L2947" s="17">
        <v>0</v>
      </c>
      <c r="M2947" s="17">
        <v>0</v>
      </c>
      <c r="N2947" s="17">
        <v>0</v>
      </c>
      <c r="O2947" s="17">
        <v>0</v>
      </c>
      <c r="P2947" s="17">
        <v>0</v>
      </c>
      <c r="Q2947" s="17">
        <v>0</v>
      </c>
      <c r="R2947" s="17">
        <v>0</v>
      </c>
      <c r="S2947" s="17">
        <v>0</v>
      </c>
      <c r="T2947" s="17">
        <v>0</v>
      </c>
      <c r="U2947" s="17">
        <v>0</v>
      </c>
      <c r="V2947" s="17">
        <v>0</v>
      </c>
      <c r="W2947" s="17">
        <v>0</v>
      </c>
      <c r="X2947" s="17">
        <v>0</v>
      </c>
      <c r="Y2947" s="17">
        <v>0</v>
      </c>
      <c r="Z2947" s="17">
        <v>0</v>
      </c>
      <c r="AA2947" s="17">
        <v>0</v>
      </c>
      <c r="AB2947" s="17">
        <v>0</v>
      </c>
      <c r="AC2947" s="17">
        <v>0</v>
      </c>
      <c r="AD2947" s="17">
        <v>0</v>
      </c>
    </row>
    <row r="2948" spans="1:30" x14ac:dyDescent="0.25">
      <c r="A2948" t="s">
        <v>437</v>
      </c>
      <c r="B2948" t="s">
        <v>539</v>
      </c>
      <c r="C2948" t="s">
        <v>605</v>
      </c>
      <c r="D2948" t="str">
        <f>A2948&amp;VLOOKUP("key_separator", Keys!$B:$C, 2, FALSE)&amp;B2948&amp;VLOOKUP("key_separator", Keys!$B:$C, 2, FALSE)&amp;C2948</f>
        <v>WV|crude oil|production</v>
      </c>
      <c r="E2948" s="17">
        <v>79175800000000</v>
      </c>
      <c r="F2948" s="17">
        <v>71947600000000</v>
      </c>
      <c r="G2948" s="17">
        <v>84537700000000</v>
      </c>
      <c r="H2948" s="17">
        <v>85452000000000</v>
      </c>
      <c r="I2948" s="17">
        <v>87090800000000</v>
      </c>
      <c r="J2948" s="17">
        <v>104994000000000</v>
      </c>
      <c r="K2948" s="17">
        <v>132558000000000</v>
      </c>
      <c r="L2948" s="17">
        <v>140019000000000</v>
      </c>
      <c r="M2948" s="17">
        <v>142098000000000</v>
      </c>
      <c r="N2948" s="17">
        <v>141538000000000</v>
      </c>
      <c r="O2948" s="17">
        <v>144248000000000</v>
      </c>
      <c r="P2948" s="17">
        <v>148416000000000</v>
      </c>
      <c r="Q2948" s="17">
        <v>154392000000000</v>
      </c>
      <c r="R2948" s="17">
        <v>161925000000000</v>
      </c>
      <c r="S2948" s="17">
        <v>167632000000000</v>
      </c>
      <c r="T2948" s="17">
        <v>173339000000000</v>
      </c>
      <c r="U2948" s="17">
        <v>179878000000000</v>
      </c>
      <c r="V2948" s="17">
        <v>180416000000000</v>
      </c>
      <c r="W2948" s="17">
        <v>181353000000000</v>
      </c>
      <c r="X2948" s="17">
        <v>181761000000000</v>
      </c>
      <c r="Y2948" s="17">
        <v>181101000000000</v>
      </c>
      <c r="Z2948" s="17">
        <v>183665000000000</v>
      </c>
      <c r="AA2948" s="17">
        <v>188473000000000</v>
      </c>
      <c r="AB2948" s="17">
        <v>197128000000000</v>
      </c>
      <c r="AC2948" s="17">
        <v>203232000000000</v>
      </c>
      <c r="AD2948" s="17">
        <v>208158000000000</v>
      </c>
    </row>
    <row r="2949" spans="1:30" x14ac:dyDescent="0.25">
      <c r="A2949" t="s">
        <v>437</v>
      </c>
      <c r="B2949" t="s">
        <v>539</v>
      </c>
      <c r="C2949" t="s">
        <v>608</v>
      </c>
      <c r="D2949" t="str">
        <f>A2949&amp;VLOOKUP("key_separator", Keys!$B:$C, 2, FALSE)&amp;B2949&amp;VLOOKUP("key_separator", Keys!$B:$C, 2, FALSE)&amp;C2949</f>
        <v>WV|crude oil|imports</v>
      </c>
      <c r="E2949" s="17">
        <v>0</v>
      </c>
      <c r="F2949" s="17">
        <v>0</v>
      </c>
      <c r="G2949" s="17">
        <v>0</v>
      </c>
      <c r="H2949" s="17">
        <v>0</v>
      </c>
      <c r="I2949" s="17">
        <v>0</v>
      </c>
      <c r="J2949" s="17">
        <v>0</v>
      </c>
      <c r="K2949" s="17">
        <v>0</v>
      </c>
      <c r="L2949" s="17">
        <v>0</v>
      </c>
      <c r="M2949" s="17">
        <v>400000000</v>
      </c>
      <c r="N2949" s="17">
        <v>0</v>
      </c>
      <c r="O2949" s="17">
        <v>0</v>
      </c>
      <c r="P2949" s="17">
        <v>0</v>
      </c>
      <c r="Q2949" s="17">
        <v>400000000</v>
      </c>
      <c r="R2949" s="17">
        <v>400000000</v>
      </c>
      <c r="S2949" s="17">
        <v>400000000</v>
      </c>
      <c r="T2949" s="17">
        <v>0</v>
      </c>
      <c r="U2949" s="17">
        <v>400000000</v>
      </c>
      <c r="V2949" s="17">
        <v>400000000</v>
      </c>
      <c r="W2949" s="17">
        <v>400000000</v>
      </c>
      <c r="X2949" s="17">
        <v>400000000</v>
      </c>
      <c r="Y2949" s="17">
        <v>0</v>
      </c>
      <c r="Z2949" s="17">
        <v>400000000</v>
      </c>
      <c r="AA2949" s="17">
        <v>400000000</v>
      </c>
      <c r="AB2949" s="17">
        <v>400000000</v>
      </c>
      <c r="AC2949" s="17">
        <v>0</v>
      </c>
      <c r="AD2949" s="17">
        <v>0</v>
      </c>
    </row>
    <row r="2950" spans="1:30" x14ac:dyDescent="0.25">
      <c r="A2950" t="s">
        <v>437</v>
      </c>
      <c r="B2950" t="s">
        <v>539</v>
      </c>
      <c r="C2950" t="s">
        <v>610</v>
      </c>
      <c r="D2950" t="str">
        <f>A2950&amp;VLOOKUP("key_separator", Keys!$B:$C, 2, FALSE)&amp;B2950&amp;VLOOKUP("key_separator", Keys!$B:$C, 2, FALSE)&amp;C2950</f>
        <v>WV|crude oil|exports</v>
      </c>
      <c r="E2950" s="17">
        <v>32375400000000</v>
      </c>
      <c r="F2950" s="17">
        <v>25147200000000</v>
      </c>
      <c r="G2950" s="17">
        <v>37737300000000</v>
      </c>
      <c r="H2950" s="17">
        <v>38651600000000</v>
      </c>
      <c r="I2950" s="17">
        <v>40290400000000</v>
      </c>
      <c r="J2950" s="17">
        <v>58192100000000</v>
      </c>
      <c r="K2950" s="17">
        <v>85756400000000</v>
      </c>
      <c r="L2950" s="17">
        <v>93217400000000</v>
      </c>
      <c r="M2950" s="17">
        <v>95298000000000</v>
      </c>
      <c r="N2950" s="17">
        <v>94737300000000</v>
      </c>
      <c r="O2950" s="17">
        <v>97447000000000</v>
      </c>
      <c r="P2950" s="17">
        <v>101615000000000</v>
      </c>
      <c r="Q2950" s="17">
        <v>107592000000000</v>
      </c>
      <c r="R2950" s="17">
        <v>115125000000000</v>
      </c>
      <c r="S2950" s="17">
        <v>120832000000000</v>
      </c>
      <c r="T2950" s="17">
        <v>126538000000000</v>
      </c>
      <c r="U2950" s="17">
        <v>133078000000000</v>
      </c>
      <c r="V2950" s="17">
        <v>133616000000000</v>
      </c>
      <c r="W2950" s="17">
        <v>134553000000000</v>
      </c>
      <c r="X2950" s="17">
        <v>134961000000000</v>
      </c>
      <c r="Y2950" s="17">
        <v>134300000000000</v>
      </c>
      <c r="Z2950" s="17">
        <v>136865000000000</v>
      </c>
      <c r="AA2950" s="17">
        <v>141673000000000</v>
      </c>
      <c r="AB2950" s="17">
        <v>150328000000000</v>
      </c>
      <c r="AC2950" s="17">
        <v>156431000000000</v>
      </c>
      <c r="AD2950" s="17">
        <v>161357000000000</v>
      </c>
    </row>
    <row r="2951" spans="1:30" x14ac:dyDescent="0.25">
      <c r="A2951" t="s">
        <v>437</v>
      </c>
      <c r="B2951" t="s">
        <v>6635</v>
      </c>
      <c r="C2951" t="s">
        <v>605</v>
      </c>
      <c r="D2951" t="str">
        <f>A2951&amp;VLOOKUP("key_separator", Keys!$B:$C, 2, FALSE)&amp;B2951&amp;VLOOKUP("key_separator", Keys!$B:$C, 2, FALSE)&amp;C2951</f>
        <v>WV|heavy or residual fuel oil|production</v>
      </c>
      <c r="E2951" s="17">
        <v>885238000000</v>
      </c>
      <c r="F2951" s="17">
        <v>863782000000</v>
      </c>
      <c r="G2951" s="17">
        <v>869455000000</v>
      </c>
      <c r="H2951" s="17">
        <v>876797000000</v>
      </c>
      <c r="I2951" s="17">
        <v>884156000000</v>
      </c>
      <c r="J2951" s="17">
        <v>889207000000</v>
      </c>
      <c r="K2951" s="17">
        <v>888064000000</v>
      </c>
      <c r="L2951" s="17">
        <v>895939000000</v>
      </c>
      <c r="M2951" s="17">
        <v>893314000000</v>
      </c>
      <c r="N2951" s="17">
        <v>889297000000</v>
      </c>
      <c r="O2951" s="17">
        <v>891183000000</v>
      </c>
      <c r="P2951" s="17">
        <v>888313000000</v>
      </c>
      <c r="Q2951" s="17">
        <v>888855000000</v>
      </c>
      <c r="R2951" s="17">
        <v>893837000000</v>
      </c>
      <c r="S2951" s="17">
        <v>888278000000</v>
      </c>
      <c r="T2951" s="17">
        <v>895783000000</v>
      </c>
      <c r="U2951" s="17">
        <v>898594000000</v>
      </c>
      <c r="V2951" s="17">
        <v>901515000000</v>
      </c>
      <c r="W2951" s="17">
        <v>901647000000</v>
      </c>
      <c r="X2951" s="17">
        <v>900507000000</v>
      </c>
      <c r="Y2951" s="17">
        <v>898926000000</v>
      </c>
      <c r="Z2951" s="17">
        <v>892169000000</v>
      </c>
      <c r="AA2951" s="17">
        <v>895785000000</v>
      </c>
      <c r="AB2951" s="17">
        <v>893922000000</v>
      </c>
      <c r="AC2951" s="17">
        <v>896738000000</v>
      </c>
      <c r="AD2951" s="17">
        <v>892417000000</v>
      </c>
    </row>
    <row r="2952" spans="1:30" x14ac:dyDescent="0.25">
      <c r="A2952" t="s">
        <v>437</v>
      </c>
      <c r="B2952" t="s">
        <v>6635</v>
      </c>
      <c r="C2952" t="s">
        <v>608</v>
      </c>
      <c r="D2952" t="str">
        <f>A2952&amp;VLOOKUP("key_separator", Keys!$B:$C, 2, FALSE)&amp;B2952&amp;VLOOKUP("key_separator", Keys!$B:$C, 2, FALSE)&amp;C2952</f>
        <v>WV|heavy or residual fuel oil|imports</v>
      </c>
      <c r="E2952" s="17">
        <v>7609330000000</v>
      </c>
      <c r="F2952" s="17">
        <v>7841050000000</v>
      </c>
      <c r="G2952" s="17">
        <v>7905640000000</v>
      </c>
      <c r="H2952" s="17">
        <v>7968300000000</v>
      </c>
      <c r="I2952" s="17">
        <v>8115380000000</v>
      </c>
      <c r="J2952" s="17">
        <v>8279180000000</v>
      </c>
      <c r="K2952" s="17">
        <v>8411300000000</v>
      </c>
      <c r="L2952" s="17">
        <v>8543240000000</v>
      </c>
      <c r="M2952" s="17">
        <v>8660130000000</v>
      </c>
      <c r="N2952" s="17">
        <v>8739290000000</v>
      </c>
      <c r="O2952" s="17">
        <v>8827550000000</v>
      </c>
      <c r="P2952" s="17">
        <v>8903150000000</v>
      </c>
      <c r="Q2952" s="17">
        <v>8956690000000</v>
      </c>
      <c r="R2952" s="17">
        <v>8986640000000</v>
      </c>
      <c r="S2952" s="17">
        <v>9016300000000</v>
      </c>
      <c r="T2952" s="17">
        <v>9013840000000</v>
      </c>
      <c r="U2952" s="17">
        <v>9009450000000</v>
      </c>
      <c r="V2952" s="17">
        <v>9032570000000</v>
      </c>
      <c r="W2952" s="17">
        <v>9045210000000</v>
      </c>
      <c r="X2952" s="17">
        <v>9064720000000</v>
      </c>
      <c r="Y2952" s="17">
        <v>9120880000000</v>
      </c>
      <c r="Z2952" s="17">
        <v>9187610000000</v>
      </c>
      <c r="AA2952" s="17">
        <v>9238810000000</v>
      </c>
      <c r="AB2952" s="17">
        <v>9294160000000</v>
      </c>
      <c r="AC2952" s="17">
        <v>9351520000000</v>
      </c>
      <c r="AD2952" s="17">
        <v>9425930000000</v>
      </c>
    </row>
    <row r="2953" spans="1:30" x14ac:dyDescent="0.25">
      <c r="A2953" t="s">
        <v>437</v>
      </c>
      <c r="B2953" t="s">
        <v>6635</v>
      </c>
      <c r="C2953" t="s">
        <v>610</v>
      </c>
      <c r="D2953" t="str">
        <f>A2953&amp;VLOOKUP("key_separator", Keys!$B:$C, 2, FALSE)&amp;B2953&amp;VLOOKUP("key_separator", Keys!$B:$C, 2, FALSE)&amp;C2953</f>
        <v>WV|heavy or residual fuel oil|exports</v>
      </c>
      <c r="E2953" s="17">
        <v>0</v>
      </c>
      <c r="F2953" s="17">
        <v>0</v>
      </c>
      <c r="G2953" s="17">
        <v>0</v>
      </c>
      <c r="H2953" s="17">
        <v>0</v>
      </c>
      <c r="I2953" s="17">
        <v>0</v>
      </c>
      <c r="J2953" s="17">
        <v>0</v>
      </c>
      <c r="K2953" s="17">
        <v>0</v>
      </c>
      <c r="L2953" s="17">
        <v>0</v>
      </c>
      <c r="M2953" s="17">
        <v>0</v>
      </c>
      <c r="N2953" s="17">
        <v>0</v>
      </c>
      <c r="O2953" s="17">
        <v>0</v>
      </c>
      <c r="P2953" s="17">
        <v>0</v>
      </c>
      <c r="Q2953" s="17">
        <v>0</v>
      </c>
      <c r="R2953" s="17">
        <v>0</v>
      </c>
      <c r="S2953" s="17">
        <v>0</v>
      </c>
      <c r="T2953" s="17">
        <v>0</v>
      </c>
      <c r="U2953" s="17">
        <v>0</v>
      </c>
      <c r="V2953" s="17">
        <v>0</v>
      </c>
      <c r="W2953" s="17">
        <v>0</v>
      </c>
      <c r="X2953" s="17">
        <v>0</v>
      </c>
      <c r="Y2953" s="17">
        <v>0</v>
      </c>
      <c r="Z2953" s="17">
        <v>0</v>
      </c>
      <c r="AA2953" s="17">
        <v>0</v>
      </c>
      <c r="AB2953" s="17">
        <v>0</v>
      </c>
      <c r="AC2953" s="17">
        <v>0</v>
      </c>
      <c r="AD2953" s="17">
        <v>0</v>
      </c>
    </row>
    <row r="2954" spans="1:30" x14ac:dyDescent="0.25">
      <c r="A2954" t="s">
        <v>437</v>
      </c>
      <c r="B2954" t="s">
        <v>6622</v>
      </c>
      <c r="C2954" t="s">
        <v>605</v>
      </c>
      <c r="D2954" t="str">
        <f>A2954&amp;VLOOKUP("key_separator", Keys!$B:$C, 2, FALSE)&amp;B2954&amp;VLOOKUP("key_separator", Keys!$B:$C, 2, FALSE)&amp;C2954</f>
        <v>WV|LPG propane or butane|production</v>
      </c>
      <c r="E2954" s="17">
        <v>394580000000000</v>
      </c>
      <c r="F2954" s="17">
        <v>402959000000000</v>
      </c>
      <c r="G2954" s="17">
        <v>446118000000000</v>
      </c>
      <c r="H2954" s="17">
        <v>441865000000000</v>
      </c>
      <c r="I2954" s="17">
        <v>443037000000000</v>
      </c>
      <c r="J2954" s="17">
        <v>445372000000000</v>
      </c>
      <c r="K2954" s="17">
        <v>467086000000000</v>
      </c>
      <c r="L2954" s="17">
        <v>487775000000000</v>
      </c>
      <c r="M2954" s="17">
        <v>507401000000000</v>
      </c>
      <c r="N2954" s="17">
        <v>521368000000000</v>
      </c>
      <c r="O2954" s="17">
        <v>532012000000000</v>
      </c>
      <c r="P2954" s="17">
        <v>537789000000000</v>
      </c>
      <c r="Q2954" s="17">
        <v>546873000000000</v>
      </c>
      <c r="R2954" s="17">
        <v>556546000000000</v>
      </c>
      <c r="S2954" s="17">
        <v>564907000000000</v>
      </c>
      <c r="T2954" s="17">
        <v>578832000000000</v>
      </c>
      <c r="U2954" s="17">
        <v>591157000000000</v>
      </c>
      <c r="V2954" s="17">
        <v>597950000000000</v>
      </c>
      <c r="W2954" s="17">
        <v>600986000000000</v>
      </c>
      <c r="X2954" s="17">
        <v>598456000000000</v>
      </c>
      <c r="Y2954" s="17">
        <v>592210000000000</v>
      </c>
      <c r="Z2954" s="17">
        <v>587007000000000</v>
      </c>
      <c r="AA2954" s="17">
        <v>588157000000000</v>
      </c>
      <c r="AB2954" s="17">
        <v>591865000000000</v>
      </c>
      <c r="AC2954" s="17">
        <v>593992000000000</v>
      </c>
      <c r="AD2954" s="17">
        <v>592670000000000</v>
      </c>
    </row>
    <row r="2955" spans="1:30" x14ac:dyDescent="0.25">
      <c r="A2955" t="s">
        <v>437</v>
      </c>
      <c r="B2955" t="s">
        <v>6622</v>
      </c>
      <c r="C2955" t="s">
        <v>608</v>
      </c>
      <c r="D2955" t="str">
        <f>A2955&amp;VLOOKUP("key_separator", Keys!$B:$C, 2, FALSE)&amp;B2955&amp;VLOOKUP("key_separator", Keys!$B:$C, 2, FALSE)&amp;C2955</f>
        <v>WV|LPG propane or butane|imports</v>
      </c>
      <c r="E2955" s="17">
        <v>10291800000</v>
      </c>
      <c r="F2955" s="17">
        <v>0</v>
      </c>
      <c r="G2955" s="17">
        <v>0</v>
      </c>
      <c r="H2955" s="17">
        <v>0</v>
      </c>
      <c r="I2955" s="17">
        <v>0</v>
      </c>
      <c r="J2955" s="17">
        <v>0</v>
      </c>
      <c r="K2955" s="17">
        <v>0</v>
      </c>
      <c r="L2955" s="17">
        <v>0</v>
      </c>
      <c r="M2955" s="17">
        <v>0</v>
      </c>
      <c r="N2955" s="17">
        <v>0</v>
      </c>
      <c r="O2955" s="17">
        <v>0</v>
      </c>
      <c r="P2955" s="17">
        <v>0</v>
      </c>
      <c r="Q2955" s="17">
        <v>0</v>
      </c>
      <c r="R2955" s="17">
        <v>0</v>
      </c>
      <c r="S2955" s="17">
        <v>0</v>
      </c>
      <c r="T2955" s="17">
        <v>0</v>
      </c>
      <c r="U2955" s="17">
        <v>0</v>
      </c>
      <c r="V2955" s="17">
        <v>0</v>
      </c>
      <c r="W2955" s="17">
        <v>0</v>
      </c>
      <c r="X2955" s="17">
        <v>0</v>
      </c>
      <c r="Y2955" s="17">
        <v>0</v>
      </c>
      <c r="Z2955" s="17">
        <v>0</v>
      </c>
      <c r="AA2955" s="17">
        <v>0</v>
      </c>
      <c r="AB2955" s="17">
        <v>0</v>
      </c>
      <c r="AC2955" s="17">
        <v>0</v>
      </c>
      <c r="AD2955" s="17">
        <v>0</v>
      </c>
    </row>
    <row r="2956" spans="1:30" x14ac:dyDescent="0.25">
      <c r="A2956" t="s">
        <v>437</v>
      </c>
      <c r="B2956" t="s">
        <v>6622</v>
      </c>
      <c r="C2956" t="s">
        <v>610</v>
      </c>
      <c r="D2956" t="str">
        <f>A2956&amp;VLOOKUP("key_separator", Keys!$B:$C, 2, FALSE)&amp;B2956&amp;VLOOKUP("key_separator", Keys!$B:$C, 2, FALSE)&amp;C2956</f>
        <v>WV|LPG propane or butane|exports</v>
      </c>
      <c r="E2956" s="17">
        <v>380582000000000</v>
      </c>
      <c r="F2956" s="17">
        <v>389036000000000</v>
      </c>
      <c r="G2956" s="17">
        <v>432150000000000</v>
      </c>
      <c r="H2956" s="17">
        <v>427896000000000</v>
      </c>
      <c r="I2956" s="17">
        <v>429103000000000</v>
      </c>
      <c r="J2956" s="17">
        <v>431473000000000</v>
      </c>
      <c r="K2956" s="17">
        <v>453246000000000</v>
      </c>
      <c r="L2956" s="17">
        <v>473977000000000</v>
      </c>
      <c r="M2956" s="17">
        <v>493657000000000</v>
      </c>
      <c r="N2956" s="17">
        <v>507669000000000</v>
      </c>
      <c r="O2956" s="17">
        <v>518351000000000</v>
      </c>
      <c r="P2956" s="17">
        <v>524164000000000</v>
      </c>
      <c r="Q2956" s="17">
        <v>533278000000000</v>
      </c>
      <c r="R2956" s="17">
        <v>543081000000000</v>
      </c>
      <c r="S2956" s="17">
        <v>551470000000000</v>
      </c>
      <c r="T2956" s="17">
        <v>565423000000000</v>
      </c>
      <c r="U2956" s="17">
        <v>577777000000000</v>
      </c>
      <c r="V2956" s="17">
        <v>584595000000000</v>
      </c>
      <c r="W2956" s="17">
        <v>587653000000000</v>
      </c>
      <c r="X2956" s="17">
        <v>585144000000000</v>
      </c>
      <c r="Y2956" s="17">
        <v>578914000000000</v>
      </c>
      <c r="Z2956" s="17">
        <v>573727000000000</v>
      </c>
      <c r="AA2956" s="17">
        <v>574893000000000</v>
      </c>
      <c r="AB2956" s="17">
        <v>578618000000000</v>
      </c>
      <c r="AC2956" s="17">
        <v>580762000000000</v>
      </c>
      <c r="AD2956" s="17">
        <v>579455000000000</v>
      </c>
    </row>
    <row r="2957" spans="1:30" x14ac:dyDescent="0.25">
      <c r="A2957" t="s">
        <v>437</v>
      </c>
      <c r="B2957" t="s">
        <v>6623</v>
      </c>
      <c r="C2957" t="s">
        <v>605</v>
      </c>
      <c r="D2957" t="str">
        <f>A2957&amp;VLOOKUP("key_separator", Keys!$B:$C, 2, FALSE)&amp;B2957&amp;VLOOKUP("key_separator", Keys!$B:$C, 2, FALSE)&amp;C2957</f>
        <v>WV|municipal solid waste|production</v>
      </c>
      <c r="E2957" s="17">
        <v>0</v>
      </c>
      <c r="F2957" s="17">
        <v>0</v>
      </c>
      <c r="G2957" s="17">
        <v>0</v>
      </c>
      <c r="H2957" s="17">
        <v>0</v>
      </c>
      <c r="I2957" s="17">
        <v>0</v>
      </c>
      <c r="J2957" s="17">
        <v>0</v>
      </c>
      <c r="K2957" s="17">
        <v>0</v>
      </c>
      <c r="L2957" s="17">
        <v>0</v>
      </c>
      <c r="M2957" s="17">
        <v>0</v>
      </c>
      <c r="N2957" s="17">
        <v>0</v>
      </c>
      <c r="O2957" s="17">
        <v>0</v>
      </c>
      <c r="P2957" s="17">
        <v>0</v>
      </c>
      <c r="Q2957" s="17">
        <v>0</v>
      </c>
      <c r="R2957" s="17">
        <v>0</v>
      </c>
      <c r="S2957" s="17">
        <v>0</v>
      </c>
      <c r="T2957" s="17">
        <v>0</v>
      </c>
      <c r="U2957" s="17">
        <v>0</v>
      </c>
      <c r="V2957" s="17">
        <v>0</v>
      </c>
      <c r="W2957" s="17">
        <v>0</v>
      </c>
      <c r="X2957" s="17">
        <v>0</v>
      </c>
      <c r="Y2957" s="17">
        <v>0</v>
      </c>
      <c r="Z2957" s="17">
        <v>0</v>
      </c>
      <c r="AA2957" s="17">
        <v>0</v>
      </c>
      <c r="AB2957" s="17">
        <v>0</v>
      </c>
      <c r="AC2957" s="17">
        <v>0</v>
      </c>
      <c r="AD2957" s="17">
        <v>0</v>
      </c>
    </row>
    <row r="2958" spans="1:30" x14ac:dyDescent="0.25">
      <c r="A2958" t="s">
        <v>437</v>
      </c>
      <c r="B2958" t="s">
        <v>6623</v>
      </c>
      <c r="C2958" t="s">
        <v>608</v>
      </c>
      <c r="D2958" t="str">
        <f>A2958&amp;VLOOKUP("key_separator", Keys!$B:$C, 2, FALSE)&amp;B2958&amp;VLOOKUP("key_separator", Keys!$B:$C, 2, FALSE)&amp;C2958</f>
        <v>WV|municipal solid waste|imports</v>
      </c>
      <c r="E2958" s="17">
        <v>0</v>
      </c>
      <c r="F2958" s="17">
        <v>0</v>
      </c>
      <c r="G2958" s="17">
        <v>0</v>
      </c>
      <c r="H2958" s="17">
        <v>0</v>
      </c>
      <c r="I2958" s="17">
        <v>0</v>
      </c>
      <c r="J2958" s="17">
        <v>0</v>
      </c>
      <c r="K2958" s="17">
        <v>0</v>
      </c>
      <c r="L2958" s="17">
        <v>0</v>
      </c>
      <c r="M2958" s="17">
        <v>0</v>
      </c>
      <c r="N2958" s="17">
        <v>0</v>
      </c>
      <c r="O2958" s="17">
        <v>0</v>
      </c>
      <c r="P2958" s="17">
        <v>0</v>
      </c>
      <c r="Q2958" s="17">
        <v>0</v>
      </c>
      <c r="R2958" s="17">
        <v>0</v>
      </c>
      <c r="S2958" s="17">
        <v>0</v>
      </c>
      <c r="T2958" s="17">
        <v>0</v>
      </c>
      <c r="U2958" s="17">
        <v>0</v>
      </c>
      <c r="V2958" s="17">
        <v>0</v>
      </c>
      <c r="W2958" s="17">
        <v>0</v>
      </c>
      <c r="X2958" s="17">
        <v>0</v>
      </c>
      <c r="Y2958" s="17">
        <v>0</v>
      </c>
      <c r="Z2958" s="17">
        <v>0</v>
      </c>
      <c r="AA2958" s="17">
        <v>0</v>
      </c>
      <c r="AB2958" s="17">
        <v>0</v>
      </c>
      <c r="AC2958" s="17">
        <v>0</v>
      </c>
      <c r="AD2958" s="17">
        <v>0</v>
      </c>
    </row>
    <row r="2959" spans="1:30" x14ac:dyDescent="0.25">
      <c r="A2959" t="s">
        <v>437</v>
      </c>
      <c r="B2959" t="s">
        <v>6623</v>
      </c>
      <c r="C2959" t="s">
        <v>610</v>
      </c>
      <c r="D2959" t="str">
        <f>A2959&amp;VLOOKUP("key_separator", Keys!$B:$C, 2, FALSE)&amp;B2959&amp;VLOOKUP("key_separator", Keys!$B:$C, 2, FALSE)&amp;C2959</f>
        <v>WV|municipal solid waste|exports</v>
      </c>
      <c r="E2959" s="17">
        <v>0</v>
      </c>
      <c r="F2959" s="17">
        <v>0</v>
      </c>
      <c r="G2959" s="17">
        <v>0</v>
      </c>
      <c r="H2959" s="17">
        <v>0</v>
      </c>
      <c r="I2959" s="17">
        <v>0</v>
      </c>
      <c r="J2959" s="17">
        <v>0</v>
      </c>
      <c r="K2959" s="17">
        <v>0</v>
      </c>
      <c r="L2959" s="17">
        <v>0</v>
      </c>
      <c r="M2959" s="17">
        <v>0</v>
      </c>
      <c r="N2959" s="17">
        <v>0</v>
      </c>
      <c r="O2959" s="17">
        <v>0</v>
      </c>
      <c r="P2959" s="17">
        <v>0</v>
      </c>
      <c r="Q2959" s="17">
        <v>0</v>
      </c>
      <c r="R2959" s="17">
        <v>0</v>
      </c>
      <c r="S2959" s="17">
        <v>0</v>
      </c>
      <c r="T2959" s="17">
        <v>0</v>
      </c>
      <c r="U2959" s="17">
        <v>0</v>
      </c>
      <c r="V2959" s="17">
        <v>0</v>
      </c>
      <c r="W2959" s="17">
        <v>0</v>
      </c>
      <c r="X2959" s="17">
        <v>0</v>
      </c>
      <c r="Y2959" s="17">
        <v>0</v>
      </c>
      <c r="Z2959" s="17">
        <v>0</v>
      </c>
      <c r="AA2959" s="17">
        <v>0</v>
      </c>
      <c r="AB2959" s="17">
        <v>0</v>
      </c>
      <c r="AC2959" s="17">
        <v>0</v>
      </c>
      <c r="AD2959" s="17">
        <v>0</v>
      </c>
    </row>
    <row r="2960" spans="1:30" x14ac:dyDescent="0.25">
      <c r="A2960" t="s">
        <v>437</v>
      </c>
      <c r="B2960" t="s">
        <v>629</v>
      </c>
      <c r="C2960" t="s">
        <v>605</v>
      </c>
      <c r="D2960" t="str">
        <f>A2960&amp;VLOOKUP("key_separator", Keys!$B:$C, 2, FALSE)&amp;B2960&amp;VLOOKUP("key_separator", Keys!$B:$C, 2, FALSE)&amp;C2960</f>
        <v>WV|hydrogen|production</v>
      </c>
      <c r="E2960" s="17">
        <v>355875000000</v>
      </c>
      <c r="F2960" s="17">
        <v>337972000000</v>
      </c>
      <c r="G2960" s="17">
        <v>337317000000</v>
      </c>
      <c r="H2960" s="17">
        <v>337750000000</v>
      </c>
      <c r="I2960" s="17">
        <v>341081000000</v>
      </c>
      <c r="J2960" s="17">
        <v>340339000000</v>
      </c>
      <c r="K2960" s="17">
        <v>336446000000</v>
      </c>
      <c r="L2960" s="17">
        <v>335568000000</v>
      </c>
      <c r="M2960" s="17">
        <v>337196000000</v>
      </c>
      <c r="N2960" s="17">
        <v>344132000000</v>
      </c>
      <c r="O2960" s="17">
        <v>347421000000</v>
      </c>
      <c r="P2960" s="17">
        <v>348344000000</v>
      </c>
      <c r="Q2960" s="17">
        <v>354579000000</v>
      </c>
      <c r="R2960" s="17">
        <v>357813000000</v>
      </c>
      <c r="S2960" s="17">
        <v>360459000000</v>
      </c>
      <c r="T2960" s="17">
        <v>360896000000</v>
      </c>
      <c r="U2960" s="17">
        <v>363115000000</v>
      </c>
      <c r="V2960" s="17">
        <v>364732000000</v>
      </c>
      <c r="W2960" s="17">
        <v>368120000000</v>
      </c>
      <c r="X2960" s="17">
        <v>375500000000</v>
      </c>
      <c r="Y2960" s="17">
        <v>380488000000</v>
      </c>
      <c r="Z2960" s="17">
        <v>383133000000</v>
      </c>
      <c r="AA2960" s="17">
        <v>386975000000</v>
      </c>
      <c r="AB2960" s="17">
        <v>389491000000</v>
      </c>
      <c r="AC2960" s="17">
        <v>391439000000</v>
      </c>
      <c r="AD2960" s="17">
        <v>393696000000</v>
      </c>
    </row>
    <row r="2961" spans="1:30" x14ac:dyDescent="0.25">
      <c r="A2961" t="s">
        <v>437</v>
      </c>
      <c r="B2961" t="s">
        <v>629</v>
      </c>
      <c r="C2961" t="s">
        <v>608</v>
      </c>
      <c r="D2961" t="str">
        <f>A2961&amp;VLOOKUP("key_separator", Keys!$B:$C, 2, FALSE)&amp;B2961&amp;VLOOKUP("key_separator", Keys!$B:$C, 2, FALSE)&amp;C2961</f>
        <v>WV|hydrogen|imports</v>
      </c>
      <c r="E2961" s="17">
        <v>0</v>
      </c>
      <c r="F2961" s="17">
        <v>0</v>
      </c>
      <c r="G2961" s="17">
        <v>0</v>
      </c>
      <c r="H2961" s="17">
        <v>0</v>
      </c>
      <c r="I2961" s="17">
        <v>0</v>
      </c>
      <c r="J2961" s="17">
        <v>0</v>
      </c>
      <c r="K2961" s="17">
        <v>0</v>
      </c>
      <c r="L2961" s="17">
        <v>0</v>
      </c>
      <c r="M2961" s="17">
        <v>0</v>
      </c>
      <c r="N2961" s="17">
        <v>0</v>
      </c>
      <c r="O2961" s="17">
        <v>0</v>
      </c>
      <c r="P2961" s="17">
        <v>0</v>
      </c>
      <c r="Q2961" s="17">
        <v>0</v>
      </c>
      <c r="R2961" s="17">
        <v>0</v>
      </c>
      <c r="S2961" s="17">
        <v>0</v>
      </c>
      <c r="T2961" s="17">
        <v>0</v>
      </c>
      <c r="U2961" s="17">
        <v>0</v>
      </c>
      <c r="V2961" s="17">
        <v>0</v>
      </c>
      <c r="W2961" s="17">
        <v>0</v>
      </c>
      <c r="X2961" s="17">
        <v>0</v>
      </c>
      <c r="Y2961" s="17">
        <v>0</v>
      </c>
      <c r="Z2961" s="17">
        <v>0</v>
      </c>
      <c r="AA2961" s="17">
        <v>0</v>
      </c>
      <c r="AB2961" s="17">
        <v>0</v>
      </c>
      <c r="AC2961" s="17">
        <v>0</v>
      </c>
      <c r="AD2961" s="17">
        <v>0</v>
      </c>
    </row>
    <row r="2962" spans="1:30" x14ac:dyDescent="0.25">
      <c r="A2962" t="s">
        <v>437</v>
      </c>
      <c r="B2962" t="s">
        <v>629</v>
      </c>
      <c r="C2962" t="s">
        <v>610</v>
      </c>
      <c r="D2962" t="str">
        <f>A2962&amp;VLOOKUP("key_separator", Keys!$B:$C, 2, FALSE)&amp;B2962&amp;VLOOKUP("key_separator", Keys!$B:$C, 2, FALSE)&amp;C2962</f>
        <v>WV|hydrogen|exports</v>
      </c>
      <c r="E2962" s="17">
        <v>271945000000</v>
      </c>
      <c r="F2962" s="17">
        <v>254462000000</v>
      </c>
      <c r="G2962" s="17">
        <v>255497000000</v>
      </c>
      <c r="H2962" s="17">
        <v>257350000000</v>
      </c>
      <c r="I2962" s="17">
        <v>260701000000</v>
      </c>
      <c r="J2962" s="17">
        <v>259849000000</v>
      </c>
      <c r="K2962" s="17">
        <v>253326000000</v>
      </c>
      <c r="L2962" s="17">
        <v>249478000000</v>
      </c>
      <c r="M2962" s="17">
        <v>248506000000</v>
      </c>
      <c r="N2962" s="17">
        <v>249642000000</v>
      </c>
      <c r="O2962" s="17">
        <v>245021000000</v>
      </c>
      <c r="P2962" s="17">
        <v>238194000000</v>
      </c>
      <c r="Q2962" s="17">
        <v>235549000000</v>
      </c>
      <c r="R2962" s="17">
        <v>227733000000</v>
      </c>
      <c r="S2962" s="17">
        <v>219039000000</v>
      </c>
      <c r="T2962" s="17">
        <v>202316000000</v>
      </c>
      <c r="U2962" s="17">
        <v>185935000000</v>
      </c>
      <c r="V2962" s="17">
        <v>166752000000</v>
      </c>
      <c r="W2962" s="17">
        <v>246760000000</v>
      </c>
      <c r="X2962" s="17">
        <v>229320000000</v>
      </c>
      <c r="Y2962" s="17">
        <v>209858000000</v>
      </c>
      <c r="Z2962" s="17">
        <v>187223000000</v>
      </c>
      <c r="AA2962" s="17">
        <v>165705000000</v>
      </c>
      <c r="AB2962" s="17">
        <v>241021000000</v>
      </c>
      <c r="AC2962" s="17">
        <v>214719000000</v>
      </c>
      <c r="AD2962" s="17">
        <v>186776000000</v>
      </c>
    </row>
    <row r="2963" spans="1:30" x14ac:dyDescent="0.25">
      <c r="A2963" t="s">
        <v>443</v>
      </c>
      <c r="B2963" t="s">
        <v>6629</v>
      </c>
      <c r="C2963" t="s">
        <v>605</v>
      </c>
      <c r="D2963" t="str">
        <f>A2963&amp;VLOOKUP("key_separator", Keys!$B:$C, 2, FALSE)&amp;B2963&amp;VLOOKUP("key_separator", Keys!$B:$C, 2, FALSE)&amp;C2963</f>
        <v>WY|electricity|production</v>
      </c>
      <c r="E2963" s="17">
        <v>0</v>
      </c>
      <c r="F2963" s="17">
        <v>0</v>
      </c>
      <c r="G2963" s="17">
        <v>0</v>
      </c>
      <c r="H2963" s="17">
        <v>0</v>
      </c>
      <c r="I2963" s="17">
        <v>0</v>
      </c>
      <c r="J2963" s="17">
        <v>0</v>
      </c>
      <c r="K2963" s="17">
        <v>0</v>
      </c>
      <c r="L2963" s="17">
        <v>0</v>
      </c>
      <c r="M2963" s="17">
        <v>0</v>
      </c>
      <c r="N2963" s="17">
        <v>0</v>
      </c>
      <c r="O2963" s="17">
        <v>0</v>
      </c>
      <c r="P2963" s="17">
        <v>0</v>
      </c>
      <c r="Q2963" s="17">
        <v>0</v>
      </c>
      <c r="R2963" s="17">
        <v>0</v>
      </c>
      <c r="S2963" s="17">
        <v>0</v>
      </c>
      <c r="T2963" s="17">
        <v>0</v>
      </c>
      <c r="U2963" s="17">
        <v>0</v>
      </c>
      <c r="V2963" s="17">
        <v>0</v>
      </c>
      <c r="W2963" s="17">
        <v>0</v>
      </c>
      <c r="X2963" s="17">
        <v>0</v>
      </c>
      <c r="Y2963" s="17">
        <v>0</v>
      </c>
      <c r="Z2963" s="17">
        <v>0</v>
      </c>
      <c r="AA2963" s="17">
        <v>0</v>
      </c>
      <c r="AB2963" s="17">
        <v>0</v>
      </c>
      <c r="AC2963" s="17">
        <v>0</v>
      </c>
      <c r="AD2963" s="17">
        <v>0</v>
      </c>
    </row>
    <row r="2964" spans="1:30" x14ac:dyDescent="0.25">
      <c r="A2964" t="s">
        <v>443</v>
      </c>
      <c r="B2964" t="s">
        <v>6629</v>
      </c>
      <c r="C2964" t="s">
        <v>608</v>
      </c>
      <c r="D2964" t="str">
        <f>A2964&amp;VLOOKUP("key_separator", Keys!$B:$C, 2, FALSE)&amp;B2964&amp;VLOOKUP("key_separator", Keys!$B:$C, 2, FALSE)&amp;C2964</f>
        <v>WY|electricity|imports</v>
      </c>
      <c r="E2964" s="17">
        <v>0</v>
      </c>
      <c r="F2964" s="17">
        <v>0</v>
      </c>
      <c r="G2964" s="17">
        <v>0</v>
      </c>
      <c r="H2964" s="17">
        <v>0</v>
      </c>
      <c r="I2964" s="17">
        <v>0</v>
      </c>
      <c r="J2964" s="17">
        <v>0</v>
      </c>
      <c r="K2964" s="17">
        <v>0</v>
      </c>
      <c r="L2964" s="17">
        <v>0</v>
      </c>
      <c r="M2964" s="17">
        <v>0</v>
      </c>
      <c r="N2964" s="17">
        <v>0</v>
      </c>
      <c r="O2964" s="17">
        <v>0</v>
      </c>
      <c r="P2964" s="17">
        <v>0</v>
      </c>
      <c r="Q2964" s="17">
        <v>0</v>
      </c>
      <c r="R2964" s="17">
        <v>0</v>
      </c>
      <c r="S2964" s="17">
        <v>0</v>
      </c>
      <c r="T2964" s="17">
        <v>0</v>
      </c>
      <c r="U2964" s="17">
        <v>0</v>
      </c>
      <c r="V2964" s="17">
        <v>0</v>
      </c>
      <c r="W2964" s="17">
        <v>0</v>
      </c>
      <c r="X2964" s="17">
        <v>0</v>
      </c>
      <c r="Y2964" s="17">
        <v>0</v>
      </c>
      <c r="Z2964" s="17">
        <v>0</v>
      </c>
      <c r="AA2964" s="17">
        <v>0</v>
      </c>
      <c r="AB2964" s="17">
        <v>0</v>
      </c>
      <c r="AC2964" s="17">
        <v>0</v>
      </c>
      <c r="AD2964" s="17">
        <v>0</v>
      </c>
    </row>
    <row r="2965" spans="1:30" x14ac:dyDescent="0.25">
      <c r="A2965" t="s">
        <v>443</v>
      </c>
      <c r="B2965" t="s">
        <v>6629</v>
      </c>
      <c r="C2965" t="s">
        <v>610</v>
      </c>
      <c r="D2965" t="str">
        <f>A2965&amp;VLOOKUP("key_separator", Keys!$B:$C, 2, FALSE)&amp;B2965&amp;VLOOKUP("key_separator", Keys!$B:$C, 2, FALSE)&amp;C2965</f>
        <v>WY|electricity|exports</v>
      </c>
      <c r="E2965" s="17">
        <v>0</v>
      </c>
      <c r="F2965" s="17">
        <v>0</v>
      </c>
      <c r="G2965" s="17">
        <v>0</v>
      </c>
      <c r="H2965" s="17">
        <v>0</v>
      </c>
      <c r="I2965" s="17">
        <v>0</v>
      </c>
      <c r="J2965" s="17">
        <v>0</v>
      </c>
      <c r="K2965" s="17">
        <v>0</v>
      </c>
      <c r="L2965" s="17">
        <v>0</v>
      </c>
      <c r="M2965" s="17">
        <v>0</v>
      </c>
      <c r="N2965" s="17">
        <v>0</v>
      </c>
      <c r="O2965" s="17">
        <v>0</v>
      </c>
      <c r="P2965" s="17">
        <v>0</v>
      </c>
      <c r="Q2965" s="17">
        <v>0</v>
      </c>
      <c r="R2965" s="17">
        <v>0</v>
      </c>
      <c r="S2965" s="17">
        <v>0</v>
      </c>
      <c r="T2965" s="17">
        <v>0</v>
      </c>
      <c r="U2965" s="17">
        <v>0</v>
      </c>
      <c r="V2965" s="17">
        <v>0</v>
      </c>
      <c r="W2965" s="17">
        <v>0</v>
      </c>
      <c r="X2965" s="17">
        <v>0</v>
      </c>
      <c r="Y2965" s="17">
        <v>0</v>
      </c>
      <c r="Z2965" s="17">
        <v>0</v>
      </c>
      <c r="AA2965" s="17">
        <v>0</v>
      </c>
      <c r="AB2965" s="17">
        <v>0</v>
      </c>
      <c r="AC2965" s="17">
        <v>0</v>
      </c>
      <c r="AD2965" s="17">
        <v>0</v>
      </c>
    </row>
    <row r="2966" spans="1:30" x14ac:dyDescent="0.25">
      <c r="A2966" t="s">
        <v>443</v>
      </c>
      <c r="B2966" t="s">
        <v>6610</v>
      </c>
      <c r="C2966" t="s">
        <v>605</v>
      </c>
      <c r="D2966" t="str">
        <f>A2966&amp;VLOOKUP("key_separator", Keys!$B:$C, 2, FALSE)&amp;B2966&amp;VLOOKUP("key_separator", Keys!$B:$C, 2, FALSE)&amp;C2966</f>
        <v>WY|hard coal|production</v>
      </c>
      <c r="E2966" s="17">
        <v>3909980000000000</v>
      </c>
      <c r="F2966" s="17">
        <v>3651150000000000</v>
      </c>
      <c r="G2966" s="17">
        <v>3981260000000000</v>
      </c>
      <c r="H2966" s="17">
        <v>3577700000000000</v>
      </c>
      <c r="I2966" s="17">
        <v>3483090000000000</v>
      </c>
      <c r="J2966" s="17">
        <v>3458330000000000</v>
      </c>
      <c r="K2966" s="17">
        <v>2752470000000000</v>
      </c>
      <c r="L2966" s="17">
        <v>2713370000000000</v>
      </c>
      <c r="M2966" s="17">
        <v>2647590000000000</v>
      </c>
      <c r="N2966" s="17">
        <v>2606850000000000</v>
      </c>
      <c r="O2966" s="17">
        <v>2592470000000000</v>
      </c>
      <c r="P2966" s="17">
        <v>2516880000000000</v>
      </c>
      <c r="Q2966" s="17">
        <v>2481440000000000</v>
      </c>
      <c r="R2966" s="17">
        <v>2445850000000000</v>
      </c>
      <c r="S2966" s="17">
        <v>2423070000000000</v>
      </c>
      <c r="T2966" s="17">
        <v>2361710000000000</v>
      </c>
      <c r="U2966" s="17">
        <v>2326560000000000</v>
      </c>
      <c r="V2966" s="17">
        <v>2146800000000000</v>
      </c>
      <c r="W2966" s="17">
        <v>2040940000000000</v>
      </c>
      <c r="X2966" s="17">
        <v>1979200000000000</v>
      </c>
      <c r="Y2966" s="17">
        <v>1926790000000000</v>
      </c>
      <c r="Z2966" s="17">
        <v>1816770000000000</v>
      </c>
      <c r="AA2966" s="17">
        <v>1775290000000000</v>
      </c>
      <c r="AB2966" s="17">
        <v>1718800000000000</v>
      </c>
      <c r="AC2966" s="17">
        <v>1564050000000000</v>
      </c>
      <c r="AD2966" s="17">
        <v>1415620000000000</v>
      </c>
    </row>
    <row r="2967" spans="1:30" x14ac:dyDescent="0.25">
      <c r="A2967" t="s">
        <v>443</v>
      </c>
      <c r="B2967" t="s">
        <v>6610</v>
      </c>
      <c r="C2967" t="s">
        <v>608</v>
      </c>
      <c r="D2967" t="str">
        <f>A2967&amp;VLOOKUP("key_separator", Keys!$B:$C, 2, FALSE)&amp;B2967&amp;VLOOKUP("key_separator", Keys!$B:$C, 2, FALSE)&amp;C2967</f>
        <v>WY|hard coal|imports</v>
      </c>
      <c r="E2967" s="17">
        <v>46996700000000</v>
      </c>
      <c r="F2967" s="17">
        <v>54586500000000</v>
      </c>
      <c r="G2967" s="17">
        <v>42166900000000</v>
      </c>
      <c r="H2967" s="17">
        <v>34747500000000</v>
      </c>
      <c r="I2967" s="17">
        <v>45309900000000</v>
      </c>
      <c r="J2967" s="17">
        <v>47925500000000</v>
      </c>
      <c r="K2967" s="17">
        <v>47811600000000</v>
      </c>
      <c r="L2967" s="17">
        <v>47753600000000</v>
      </c>
      <c r="M2967" s="17">
        <v>48047200000000</v>
      </c>
      <c r="N2967" s="17">
        <v>47802200000000</v>
      </c>
      <c r="O2967" s="17">
        <v>48428400000000</v>
      </c>
      <c r="P2967" s="17">
        <v>48215800000000</v>
      </c>
      <c r="Q2967" s="17">
        <v>48022400000000</v>
      </c>
      <c r="R2967" s="17">
        <v>47886700000000</v>
      </c>
      <c r="S2967" s="17">
        <v>47881700000000</v>
      </c>
      <c r="T2967" s="17">
        <v>47819800000000</v>
      </c>
      <c r="U2967" s="17">
        <v>48003800000000</v>
      </c>
      <c r="V2967" s="17">
        <v>48195400000000</v>
      </c>
      <c r="W2967" s="17">
        <v>50599300000000</v>
      </c>
      <c r="X2967" s="17">
        <v>57518400000000</v>
      </c>
      <c r="Y2967" s="17">
        <v>63508700000000</v>
      </c>
      <c r="Z2967" s="17">
        <v>75620000000000</v>
      </c>
      <c r="AA2967" s="17">
        <v>81205000000000</v>
      </c>
      <c r="AB2967" s="17">
        <v>87852600000000</v>
      </c>
      <c r="AC2967" s="17">
        <v>103433000000000</v>
      </c>
      <c r="AD2967" s="17">
        <v>117864000000000</v>
      </c>
    </row>
    <row r="2968" spans="1:30" x14ac:dyDescent="0.25">
      <c r="A2968" t="s">
        <v>443</v>
      </c>
      <c r="B2968" t="s">
        <v>6610</v>
      </c>
      <c r="C2968" t="s">
        <v>610</v>
      </c>
      <c r="D2968" t="str">
        <f>A2968&amp;VLOOKUP("key_separator", Keys!$B:$C, 2, FALSE)&amp;B2968&amp;VLOOKUP("key_separator", Keys!$B:$C, 2, FALSE)&amp;C2968</f>
        <v>WY|hard coal|exports</v>
      </c>
      <c r="E2968" s="17">
        <v>3632640000000000</v>
      </c>
      <c r="F2968" s="17">
        <v>3356430000000000</v>
      </c>
      <c r="G2968" s="17">
        <v>3685280000000000</v>
      </c>
      <c r="H2968" s="17">
        <v>3282410000000000</v>
      </c>
      <c r="I2968" s="17">
        <v>3252250000000000</v>
      </c>
      <c r="J2968" s="17">
        <v>3264510000000000</v>
      </c>
      <c r="K2968" s="17">
        <v>2576140000000000</v>
      </c>
      <c r="L2968" s="17">
        <v>2534860000000000</v>
      </c>
      <c r="M2968" s="17">
        <v>2466810000000000</v>
      </c>
      <c r="N2968" s="17">
        <v>2423780000000000</v>
      </c>
      <c r="O2968" s="17">
        <v>2406540000000000</v>
      </c>
      <c r="P2968" s="17">
        <v>2328900000000000</v>
      </c>
      <c r="Q2968" s="17">
        <v>2291280000000000</v>
      </c>
      <c r="R2968" s="17">
        <v>2253640000000000</v>
      </c>
      <c r="S2968" s="17">
        <v>2228690000000000</v>
      </c>
      <c r="T2968" s="17">
        <v>2165510000000000</v>
      </c>
      <c r="U2968" s="17">
        <v>2128750000000000</v>
      </c>
      <c r="V2968" s="17">
        <v>1947970000000000</v>
      </c>
      <c r="W2968" s="17">
        <v>1843440000000000</v>
      </c>
      <c r="X2968" s="17">
        <v>1787680000000000</v>
      </c>
      <c r="Y2968" s="17">
        <v>1740330000000000</v>
      </c>
      <c r="Z2968" s="17">
        <v>1640970000000000</v>
      </c>
      <c r="AA2968" s="17">
        <v>1603500000000000</v>
      </c>
      <c r="AB2968" s="17">
        <v>1552480000000000</v>
      </c>
      <c r="AC2968" s="17">
        <v>1412700000000000</v>
      </c>
      <c r="AD2968" s="17">
        <v>1278640000000000</v>
      </c>
    </row>
    <row r="2969" spans="1:30" x14ac:dyDescent="0.25">
      <c r="A2969" t="s">
        <v>443</v>
      </c>
      <c r="B2969" t="s">
        <v>6611</v>
      </c>
      <c r="C2969" t="s">
        <v>605</v>
      </c>
      <c r="D2969" t="str">
        <f>A2969&amp;VLOOKUP("key_separator", Keys!$B:$C, 2, FALSE)&amp;B2969&amp;VLOOKUP("key_separator", Keys!$B:$C, 2, FALSE)&amp;C2969</f>
        <v>WY|natural gas|production</v>
      </c>
      <c r="E2969" s="17">
        <v>1035050000000000</v>
      </c>
      <c r="F2969" s="17">
        <v>1037870000000000</v>
      </c>
      <c r="G2969" s="17">
        <v>949329000000000</v>
      </c>
      <c r="H2969" s="17">
        <v>897897000000000</v>
      </c>
      <c r="I2969" s="17">
        <v>845629000000000</v>
      </c>
      <c r="J2969" s="17">
        <v>777228000000000</v>
      </c>
      <c r="K2969" s="17">
        <v>749108000000000</v>
      </c>
      <c r="L2969" s="17">
        <v>716336000000000</v>
      </c>
      <c r="M2969" s="17">
        <v>689565000000000</v>
      </c>
      <c r="N2969" s="17">
        <v>677936000000000</v>
      </c>
      <c r="O2969" s="17">
        <v>678750000000000</v>
      </c>
      <c r="P2969" s="17">
        <v>699360000000000</v>
      </c>
      <c r="Q2969" s="17">
        <v>729471000000000</v>
      </c>
      <c r="R2969" s="17">
        <v>748138000000000</v>
      </c>
      <c r="S2969" s="17">
        <v>768262000000000</v>
      </c>
      <c r="T2969" s="17">
        <v>795399000000000</v>
      </c>
      <c r="U2969" s="17">
        <v>859883000000000</v>
      </c>
      <c r="V2969" s="17">
        <v>897354000000000</v>
      </c>
      <c r="W2969" s="17">
        <v>918867000000000</v>
      </c>
      <c r="X2969" s="17">
        <v>927491000000000</v>
      </c>
      <c r="Y2969" s="17">
        <v>939079000000000</v>
      </c>
      <c r="Z2969" s="17">
        <v>940743000000000</v>
      </c>
      <c r="AA2969" s="17">
        <v>923733000000000</v>
      </c>
      <c r="AB2969" s="17">
        <v>903077000000000</v>
      </c>
      <c r="AC2969" s="17">
        <v>886778000000000</v>
      </c>
      <c r="AD2969" s="17">
        <v>878712000000000</v>
      </c>
    </row>
    <row r="2970" spans="1:30" x14ac:dyDescent="0.25">
      <c r="A2970" t="s">
        <v>443</v>
      </c>
      <c r="B2970" t="s">
        <v>6611</v>
      </c>
      <c r="C2970" t="s">
        <v>608</v>
      </c>
      <c r="D2970" t="str">
        <f>A2970&amp;VLOOKUP("key_separator", Keys!$B:$C, 2, FALSE)&amp;B2970&amp;VLOOKUP("key_separator", Keys!$B:$C, 2, FALSE)&amp;C2970</f>
        <v>WY|natural gas|imports</v>
      </c>
      <c r="E2970" s="17">
        <v>915172000000000</v>
      </c>
      <c r="F2970" s="17">
        <v>899870000000000</v>
      </c>
      <c r="G2970" s="17">
        <v>843140000000000</v>
      </c>
      <c r="H2970" s="17">
        <v>802517000000000</v>
      </c>
      <c r="I2970" s="17">
        <v>757625000000000</v>
      </c>
      <c r="J2970" s="17">
        <v>706130000000000</v>
      </c>
      <c r="K2970" s="17">
        <v>685522000000000</v>
      </c>
      <c r="L2970" s="17">
        <v>663625000000000</v>
      </c>
      <c r="M2970" s="17">
        <v>645425000000000</v>
      </c>
      <c r="N2970" s="17">
        <v>638609000000000</v>
      </c>
      <c r="O2970" s="17">
        <v>639007000000000</v>
      </c>
      <c r="P2970" s="17">
        <v>653451000000000</v>
      </c>
      <c r="Q2970" s="17">
        <v>674211000000000</v>
      </c>
      <c r="R2970" s="17">
        <v>687305000000000</v>
      </c>
      <c r="S2970" s="17">
        <v>701554000000000</v>
      </c>
      <c r="T2970" s="17">
        <v>720610000000000</v>
      </c>
      <c r="U2970" s="17">
        <v>765079000000000</v>
      </c>
      <c r="V2970" s="17">
        <v>791313000000000</v>
      </c>
      <c r="W2970" s="17">
        <v>806922000000000</v>
      </c>
      <c r="X2970" s="17">
        <v>813823000000000</v>
      </c>
      <c r="Y2970" s="17">
        <v>822642000000000</v>
      </c>
      <c r="Z2970" s="17">
        <v>824588000000000</v>
      </c>
      <c r="AA2970" s="17">
        <v>813949000000000</v>
      </c>
      <c r="AB2970" s="17">
        <v>800621000000000</v>
      </c>
      <c r="AC2970" s="17">
        <v>789937000000000</v>
      </c>
      <c r="AD2970" s="17">
        <v>784925000000000</v>
      </c>
    </row>
    <row r="2971" spans="1:30" x14ac:dyDescent="0.25">
      <c r="A2971" t="s">
        <v>443</v>
      </c>
      <c r="B2971" t="s">
        <v>6611</v>
      </c>
      <c r="C2971" t="s">
        <v>610</v>
      </c>
      <c r="D2971" t="str">
        <f>A2971&amp;VLOOKUP("key_separator", Keys!$B:$C, 2, FALSE)&amp;B2971&amp;VLOOKUP("key_separator", Keys!$B:$C, 2, FALSE)&amp;C2971</f>
        <v>WY|natural gas|exports</v>
      </c>
      <c r="E2971" s="17">
        <v>1735570000000000</v>
      </c>
      <c r="F2971" s="17">
        <v>1740300000000000</v>
      </c>
      <c r="G2971" s="17">
        <v>1591830000000000</v>
      </c>
      <c r="H2971" s="17">
        <v>1505590000000000</v>
      </c>
      <c r="I2971" s="17">
        <v>1417950000000000</v>
      </c>
      <c r="J2971" s="17">
        <v>1303260000000000</v>
      </c>
      <c r="K2971" s="17">
        <v>1256100000000000</v>
      </c>
      <c r="L2971" s="17">
        <v>1201150000000000</v>
      </c>
      <c r="M2971" s="17">
        <v>1156260000000000</v>
      </c>
      <c r="N2971" s="17">
        <v>1136760000000000</v>
      </c>
      <c r="O2971" s="17">
        <v>1138130000000000</v>
      </c>
      <c r="P2971" s="17">
        <v>1172690000000000</v>
      </c>
      <c r="Q2971" s="17">
        <v>1223180000000000</v>
      </c>
      <c r="R2971" s="17">
        <v>1254480000000000</v>
      </c>
      <c r="S2971" s="17">
        <v>1288220000000000</v>
      </c>
      <c r="T2971" s="17">
        <v>1333720000000000</v>
      </c>
      <c r="U2971" s="17">
        <v>1441850000000000</v>
      </c>
      <c r="V2971" s="17">
        <v>1504680000000000</v>
      </c>
      <c r="W2971" s="17">
        <v>1540750000000000</v>
      </c>
      <c r="X2971" s="17">
        <v>1555220000000000</v>
      </c>
      <c r="Y2971" s="17">
        <v>1574650000000000</v>
      </c>
      <c r="Z2971" s="17">
        <v>1577440000000000</v>
      </c>
      <c r="AA2971" s="17">
        <v>1548910000000000</v>
      </c>
      <c r="AB2971" s="17">
        <v>1514280000000000</v>
      </c>
      <c r="AC2971" s="17">
        <v>1486950000000000</v>
      </c>
      <c r="AD2971" s="17">
        <v>1473420000000000</v>
      </c>
    </row>
    <row r="2972" spans="1:30" x14ac:dyDescent="0.25">
      <c r="A2972" t="s">
        <v>443</v>
      </c>
      <c r="B2972" t="s">
        <v>626</v>
      </c>
      <c r="C2972" t="s">
        <v>605</v>
      </c>
      <c r="D2972" t="str">
        <f>A2972&amp;VLOOKUP("key_separator", Keys!$B:$C, 2, FALSE)&amp;B2972&amp;VLOOKUP("key_separator", Keys!$B:$C, 2, FALSE)&amp;C2972</f>
        <v>WY|nuclear|production</v>
      </c>
      <c r="E2972" s="17">
        <v>118260000000000</v>
      </c>
      <c r="F2972" s="17">
        <v>118260000000000</v>
      </c>
      <c r="G2972" s="17">
        <v>118260000000000</v>
      </c>
      <c r="H2972" s="17">
        <v>118260000000000</v>
      </c>
      <c r="I2972" s="17">
        <v>118260000000000</v>
      </c>
      <c r="J2972" s="17">
        <v>118260000000000</v>
      </c>
      <c r="K2972" s="17">
        <v>118260000000000</v>
      </c>
      <c r="L2972" s="17">
        <v>118260000000000</v>
      </c>
      <c r="M2972" s="17">
        <v>118260000000000</v>
      </c>
      <c r="N2972" s="17">
        <v>118260000000000</v>
      </c>
      <c r="O2972" s="17">
        <v>118260000000000</v>
      </c>
      <c r="P2972" s="17">
        <v>118260000000000</v>
      </c>
      <c r="Q2972" s="17">
        <v>118260000000000</v>
      </c>
      <c r="R2972" s="17">
        <v>118260000000000</v>
      </c>
      <c r="S2972" s="17">
        <v>118260000000000</v>
      </c>
      <c r="T2972" s="17">
        <v>118260000000000</v>
      </c>
      <c r="U2972" s="17">
        <v>118260000000000</v>
      </c>
      <c r="V2972" s="17">
        <v>118260000000000</v>
      </c>
      <c r="W2972" s="17">
        <v>118260000000000</v>
      </c>
      <c r="X2972" s="17">
        <v>118260000000000</v>
      </c>
      <c r="Y2972" s="17">
        <v>118260000000000</v>
      </c>
      <c r="Z2972" s="17">
        <v>118260000000000</v>
      </c>
      <c r="AA2972" s="17">
        <v>118260000000000</v>
      </c>
      <c r="AB2972" s="17">
        <v>118260000000000</v>
      </c>
      <c r="AC2972" s="17">
        <v>118260000000000</v>
      </c>
      <c r="AD2972" s="17">
        <v>118260000000000</v>
      </c>
    </row>
    <row r="2973" spans="1:30" x14ac:dyDescent="0.25">
      <c r="A2973" t="s">
        <v>443</v>
      </c>
      <c r="B2973" t="s">
        <v>626</v>
      </c>
      <c r="C2973" t="s">
        <v>608</v>
      </c>
      <c r="D2973" t="str">
        <f>A2973&amp;VLOOKUP("key_separator", Keys!$B:$C, 2, FALSE)&amp;B2973&amp;VLOOKUP("key_separator", Keys!$B:$C, 2, FALSE)&amp;C2973</f>
        <v>WY|nuclear|imports</v>
      </c>
      <c r="E2973" s="17">
        <v>0</v>
      </c>
      <c r="F2973" s="17">
        <v>0</v>
      </c>
      <c r="G2973" s="17">
        <v>0</v>
      </c>
      <c r="H2973" s="17">
        <v>0</v>
      </c>
      <c r="I2973" s="17">
        <v>0</v>
      </c>
      <c r="J2973" s="17">
        <v>0</v>
      </c>
      <c r="K2973" s="17">
        <v>0</v>
      </c>
      <c r="L2973" s="17">
        <v>0</v>
      </c>
      <c r="M2973" s="17">
        <v>0</v>
      </c>
      <c r="N2973" s="17">
        <v>0</v>
      </c>
      <c r="O2973" s="17">
        <v>0</v>
      </c>
      <c r="P2973" s="17">
        <v>0</v>
      </c>
      <c r="Q2973" s="17">
        <v>0</v>
      </c>
      <c r="R2973" s="17">
        <v>0</v>
      </c>
      <c r="S2973" s="17">
        <v>0</v>
      </c>
      <c r="T2973" s="17">
        <v>0</v>
      </c>
      <c r="U2973" s="17">
        <v>0</v>
      </c>
      <c r="V2973" s="17">
        <v>0</v>
      </c>
      <c r="W2973" s="17">
        <v>0</v>
      </c>
      <c r="X2973" s="17">
        <v>0</v>
      </c>
      <c r="Y2973" s="17">
        <v>0</v>
      </c>
      <c r="Z2973" s="17">
        <v>0</v>
      </c>
      <c r="AA2973" s="17">
        <v>0</v>
      </c>
      <c r="AB2973" s="17">
        <v>0</v>
      </c>
      <c r="AC2973" s="17">
        <v>0</v>
      </c>
      <c r="AD2973" s="17">
        <v>0</v>
      </c>
    </row>
    <row r="2974" spans="1:30" x14ac:dyDescent="0.25">
      <c r="A2974" t="s">
        <v>443</v>
      </c>
      <c r="B2974" t="s">
        <v>626</v>
      </c>
      <c r="C2974" t="s">
        <v>610</v>
      </c>
      <c r="D2974" t="str">
        <f>A2974&amp;VLOOKUP("key_separator", Keys!$B:$C, 2, FALSE)&amp;B2974&amp;VLOOKUP("key_separator", Keys!$B:$C, 2, FALSE)&amp;C2974</f>
        <v>WY|nuclear|exports</v>
      </c>
      <c r="E2974" s="17">
        <v>118260000000000</v>
      </c>
      <c r="F2974" s="17">
        <v>118260000000000</v>
      </c>
      <c r="G2974" s="17">
        <v>118260000000000</v>
      </c>
      <c r="H2974" s="17">
        <v>118260000000000</v>
      </c>
      <c r="I2974" s="17">
        <v>118260000000000</v>
      </c>
      <c r="J2974" s="17">
        <v>118260000000000</v>
      </c>
      <c r="K2974" s="17">
        <v>118260000000000</v>
      </c>
      <c r="L2974" s="17">
        <v>118260000000000</v>
      </c>
      <c r="M2974" s="17">
        <v>118260000000000</v>
      </c>
      <c r="N2974" s="17">
        <v>118260000000000</v>
      </c>
      <c r="O2974" s="17">
        <v>118260000000000</v>
      </c>
      <c r="P2974" s="17">
        <v>118260000000000</v>
      </c>
      <c r="Q2974" s="17">
        <v>118260000000000</v>
      </c>
      <c r="R2974" s="17">
        <v>118260000000000</v>
      </c>
      <c r="S2974" s="17">
        <v>118260000000000</v>
      </c>
      <c r="T2974" s="17">
        <v>118260000000000</v>
      </c>
      <c r="U2974" s="17">
        <v>118260000000000</v>
      </c>
      <c r="V2974" s="17">
        <v>118260000000000</v>
      </c>
      <c r="W2974" s="17">
        <v>118260000000000</v>
      </c>
      <c r="X2974" s="17">
        <v>118260000000000</v>
      </c>
      <c r="Y2974" s="17">
        <v>118260000000000</v>
      </c>
      <c r="Z2974" s="17">
        <v>118260000000000</v>
      </c>
      <c r="AA2974" s="17">
        <v>118260000000000</v>
      </c>
      <c r="AB2974" s="17">
        <v>118260000000000</v>
      </c>
      <c r="AC2974" s="17">
        <v>118260000000000</v>
      </c>
      <c r="AD2974" s="17">
        <v>118260000000000</v>
      </c>
    </row>
    <row r="2975" spans="1:30" x14ac:dyDescent="0.25">
      <c r="A2975" t="s">
        <v>443</v>
      </c>
      <c r="B2975" t="s">
        <v>6630</v>
      </c>
      <c r="C2975" t="s">
        <v>605</v>
      </c>
      <c r="D2975" t="str">
        <f>A2975&amp;VLOOKUP("key_separator", Keys!$B:$C, 2, FALSE)&amp;B2975&amp;VLOOKUP("key_separator", Keys!$B:$C, 2, FALSE)&amp;C2975</f>
        <v>WY|hydro|production</v>
      </c>
      <c r="E2975" s="17">
        <v>0</v>
      </c>
      <c r="F2975" s="17">
        <v>0</v>
      </c>
      <c r="G2975" s="17">
        <v>0</v>
      </c>
      <c r="H2975" s="17">
        <v>0</v>
      </c>
      <c r="I2975" s="17">
        <v>0</v>
      </c>
      <c r="J2975" s="17">
        <v>0</v>
      </c>
      <c r="K2975" s="17">
        <v>0</v>
      </c>
      <c r="L2975" s="17">
        <v>0</v>
      </c>
      <c r="M2975" s="17">
        <v>0</v>
      </c>
      <c r="N2975" s="17">
        <v>0</v>
      </c>
      <c r="O2975" s="17">
        <v>0</v>
      </c>
      <c r="P2975" s="17">
        <v>0</v>
      </c>
      <c r="Q2975" s="17">
        <v>0</v>
      </c>
      <c r="R2975" s="17">
        <v>0</v>
      </c>
      <c r="S2975" s="17">
        <v>0</v>
      </c>
      <c r="T2975" s="17">
        <v>0</v>
      </c>
      <c r="U2975" s="17">
        <v>0</v>
      </c>
      <c r="V2975" s="17">
        <v>0</v>
      </c>
      <c r="W2975" s="17">
        <v>0</v>
      </c>
      <c r="X2975" s="17">
        <v>0</v>
      </c>
      <c r="Y2975" s="17">
        <v>0</v>
      </c>
      <c r="Z2975" s="17">
        <v>0</v>
      </c>
      <c r="AA2975" s="17">
        <v>0</v>
      </c>
      <c r="AB2975" s="17">
        <v>0</v>
      </c>
      <c r="AC2975" s="17">
        <v>0</v>
      </c>
      <c r="AD2975" s="17">
        <v>0</v>
      </c>
    </row>
    <row r="2976" spans="1:30" x14ac:dyDescent="0.25">
      <c r="A2976" t="s">
        <v>443</v>
      </c>
      <c r="B2976" t="s">
        <v>6630</v>
      </c>
      <c r="C2976" t="s">
        <v>608</v>
      </c>
      <c r="D2976" t="str">
        <f>A2976&amp;VLOOKUP("key_separator", Keys!$B:$C, 2, FALSE)&amp;B2976&amp;VLOOKUP("key_separator", Keys!$B:$C, 2, FALSE)&amp;C2976</f>
        <v>WY|hydro|imports</v>
      </c>
      <c r="E2976" s="17">
        <v>0</v>
      </c>
      <c r="F2976" s="17">
        <v>0</v>
      </c>
      <c r="G2976" s="17">
        <v>0</v>
      </c>
      <c r="H2976" s="17">
        <v>0</v>
      </c>
      <c r="I2976" s="17">
        <v>0</v>
      </c>
      <c r="J2976" s="17">
        <v>0</v>
      </c>
      <c r="K2976" s="17">
        <v>0</v>
      </c>
      <c r="L2976" s="17">
        <v>0</v>
      </c>
      <c r="M2976" s="17">
        <v>0</v>
      </c>
      <c r="N2976" s="17">
        <v>0</v>
      </c>
      <c r="O2976" s="17">
        <v>0</v>
      </c>
      <c r="P2976" s="17">
        <v>0</v>
      </c>
      <c r="Q2976" s="17">
        <v>0</v>
      </c>
      <c r="R2976" s="17">
        <v>0</v>
      </c>
      <c r="S2976" s="17">
        <v>0</v>
      </c>
      <c r="T2976" s="17">
        <v>0</v>
      </c>
      <c r="U2976" s="17">
        <v>0</v>
      </c>
      <c r="V2976" s="17">
        <v>0</v>
      </c>
      <c r="W2976" s="17">
        <v>0</v>
      </c>
      <c r="X2976" s="17">
        <v>0</v>
      </c>
      <c r="Y2976" s="17">
        <v>0</v>
      </c>
      <c r="Z2976" s="17">
        <v>0</v>
      </c>
      <c r="AA2976" s="17">
        <v>0</v>
      </c>
      <c r="AB2976" s="17">
        <v>0</v>
      </c>
      <c r="AC2976" s="17">
        <v>0</v>
      </c>
      <c r="AD2976" s="17">
        <v>0</v>
      </c>
    </row>
    <row r="2977" spans="1:30" x14ac:dyDescent="0.25">
      <c r="A2977" t="s">
        <v>443</v>
      </c>
      <c r="B2977" t="s">
        <v>6630</v>
      </c>
      <c r="C2977" t="s">
        <v>610</v>
      </c>
      <c r="D2977" t="str">
        <f>A2977&amp;VLOOKUP("key_separator", Keys!$B:$C, 2, FALSE)&amp;B2977&amp;VLOOKUP("key_separator", Keys!$B:$C, 2, FALSE)&amp;C2977</f>
        <v>WY|hydro|exports</v>
      </c>
      <c r="E2977" s="17">
        <v>0</v>
      </c>
      <c r="F2977" s="17">
        <v>0</v>
      </c>
      <c r="G2977" s="17">
        <v>0</v>
      </c>
      <c r="H2977" s="17">
        <v>0</v>
      </c>
      <c r="I2977" s="17">
        <v>0</v>
      </c>
      <c r="J2977" s="17">
        <v>0</v>
      </c>
      <c r="K2977" s="17">
        <v>0</v>
      </c>
      <c r="L2977" s="17">
        <v>0</v>
      </c>
      <c r="M2977" s="17">
        <v>0</v>
      </c>
      <c r="N2977" s="17">
        <v>0</v>
      </c>
      <c r="O2977" s="17">
        <v>0</v>
      </c>
      <c r="P2977" s="17">
        <v>0</v>
      </c>
      <c r="Q2977" s="17">
        <v>0</v>
      </c>
      <c r="R2977" s="17">
        <v>0</v>
      </c>
      <c r="S2977" s="17">
        <v>0</v>
      </c>
      <c r="T2977" s="17">
        <v>0</v>
      </c>
      <c r="U2977" s="17">
        <v>0</v>
      </c>
      <c r="V2977" s="17">
        <v>0</v>
      </c>
      <c r="W2977" s="17">
        <v>0</v>
      </c>
      <c r="X2977" s="17">
        <v>0</v>
      </c>
      <c r="Y2977" s="17">
        <v>0</v>
      </c>
      <c r="Z2977" s="17">
        <v>0</v>
      </c>
      <c r="AA2977" s="17">
        <v>0</v>
      </c>
      <c r="AB2977" s="17">
        <v>0</v>
      </c>
      <c r="AC2977" s="17">
        <v>0</v>
      </c>
      <c r="AD2977" s="17">
        <v>0</v>
      </c>
    </row>
    <row r="2978" spans="1:30" x14ac:dyDescent="0.25">
      <c r="A2978" t="s">
        <v>443</v>
      </c>
      <c r="B2978" t="s">
        <v>6631</v>
      </c>
      <c r="C2978" t="s">
        <v>605</v>
      </c>
      <c r="D2978" t="str">
        <f>A2978&amp;VLOOKUP("key_separator", Keys!$B:$C, 2, FALSE)&amp;B2978&amp;VLOOKUP("key_separator", Keys!$B:$C, 2, FALSE)&amp;C2978</f>
        <v>WY|wind|production</v>
      </c>
      <c r="E2978" s="17">
        <v>0</v>
      </c>
      <c r="F2978" s="17">
        <v>0</v>
      </c>
      <c r="G2978" s="17">
        <v>0</v>
      </c>
      <c r="H2978" s="17">
        <v>0</v>
      </c>
      <c r="I2978" s="17">
        <v>0</v>
      </c>
      <c r="J2978" s="17">
        <v>0</v>
      </c>
      <c r="K2978" s="17">
        <v>0</v>
      </c>
      <c r="L2978" s="17">
        <v>0</v>
      </c>
      <c r="M2978" s="17">
        <v>0</v>
      </c>
      <c r="N2978" s="17">
        <v>0</v>
      </c>
      <c r="O2978" s="17">
        <v>0</v>
      </c>
      <c r="P2978" s="17">
        <v>0</v>
      </c>
      <c r="Q2978" s="17">
        <v>0</v>
      </c>
      <c r="R2978" s="17">
        <v>0</v>
      </c>
      <c r="S2978" s="17">
        <v>0</v>
      </c>
      <c r="T2978" s="17">
        <v>0</v>
      </c>
      <c r="U2978" s="17">
        <v>0</v>
      </c>
      <c r="V2978" s="17">
        <v>0</v>
      </c>
      <c r="W2978" s="17">
        <v>0</v>
      </c>
      <c r="X2978" s="17">
        <v>0</v>
      </c>
      <c r="Y2978" s="17">
        <v>0</v>
      </c>
      <c r="Z2978" s="17">
        <v>0</v>
      </c>
      <c r="AA2978" s="17">
        <v>0</v>
      </c>
      <c r="AB2978" s="17">
        <v>0</v>
      </c>
      <c r="AC2978" s="17">
        <v>0</v>
      </c>
      <c r="AD2978" s="17">
        <v>0</v>
      </c>
    </row>
    <row r="2979" spans="1:30" x14ac:dyDescent="0.25">
      <c r="A2979" t="s">
        <v>443</v>
      </c>
      <c r="B2979" t="s">
        <v>6631</v>
      </c>
      <c r="C2979" t="s">
        <v>608</v>
      </c>
      <c r="D2979" t="str">
        <f>A2979&amp;VLOOKUP("key_separator", Keys!$B:$C, 2, FALSE)&amp;B2979&amp;VLOOKUP("key_separator", Keys!$B:$C, 2, FALSE)&amp;C2979</f>
        <v>WY|wind|imports</v>
      </c>
      <c r="E2979" s="17">
        <v>0</v>
      </c>
      <c r="F2979" s="17">
        <v>0</v>
      </c>
      <c r="G2979" s="17">
        <v>0</v>
      </c>
      <c r="H2979" s="17">
        <v>0</v>
      </c>
      <c r="I2979" s="17">
        <v>0</v>
      </c>
      <c r="J2979" s="17">
        <v>0</v>
      </c>
      <c r="K2979" s="17">
        <v>0</v>
      </c>
      <c r="L2979" s="17">
        <v>0</v>
      </c>
      <c r="M2979" s="17">
        <v>0</v>
      </c>
      <c r="N2979" s="17">
        <v>0</v>
      </c>
      <c r="O2979" s="17">
        <v>0</v>
      </c>
      <c r="P2979" s="17">
        <v>0</v>
      </c>
      <c r="Q2979" s="17">
        <v>0</v>
      </c>
      <c r="R2979" s="17">
        <v>0</v>
      </c>
      <c r="S2979" s="17">
        <v>0</v>
      </c>
      <c r="T2979" s="17">
        <v>0</v>
      </c>
      <c r="U2979" s="17">
        <v>0</v>
      </c>
      <c r="V2979" s="17">
        <v>0</v>
      </c>
      <c r="W2979" s="17">
        <v>0</v>
      </c>
      <c r="X2979" s="17">
        <v>0</v>
      </c>
      <c r="Y2979" s="17">
        <v>0</v>
      </c>
      <c r="Z2979" s="17">
        <v>0</v>
      </c>
      <c r="AA2979" s="17">
        <v>0</v>
      </c>
      <c r="AB2979" s="17">
        <v>0</v>
      </c>
      <c r="AC2979" s="17">
        <v>0</v>
      </c>
      <c r="AD2979" s="17">
        <v>0</v>
      </c>
    </row>
    <row r="2980" spans="1:30" x14ac:dyDescent="0.25">
      <c r="A2980" t="s">
        <v>443</v>
      </c>
      <c r="B2980" t="s">
        <v>6631</v>
      </c>
      <c r="C2980" t="s">
        <v>610</v>
      </c>
      <c r="D2980" t="str">
        <f>A2980&amp;VLOOKUP("key_separator", Keys!$B:$C, 2, FALSE)&amp;B2980&amp;VLOOKUP("key_separator", Keys!$B:$C, 2, FALSE)&amp;C2980</f>
        <v>WY|wind|exports</v>
      </c>
      <c r="E2980" s="17">
        <v>0</v>
      </c>
      <c r="F2980" s="17">
        <v>0</v>
      </c>
      <c r="G2980" s="17">
        <v>0</v>
      </c>
      <c r="H2980" s="17">
        <v>0</v>
      </c>
      <c r="I2980" s="17">
        <v>0</v>
      </c>
      <c r="J2980" s="17">
        <v>0</v>
      </c>
      <c r="K2980" s="17">
        <v>0</v>
      </c>
      <c r="L2980" s="17">
        <v>0</v>
      </c>
      <c r="M2980" s="17">
        <v>0</v>
      </c>
      <c r="N2980" s="17">
        <v>0</v>
      </c>
      <c r="O2980" s="17">
        <v>0</v>
      </c>
      <c r="P2980" s="17">
        <v>0</v>
      </c>
      <c r="Q2980" s="17">
        <v>0</v>
      </c>
      <c r="R2980" s="17">
        <v>0</v>
      </c>
      <c r="S2980" s="17">
        <v>0</v>
      </c>
      <c r="T2980" s="17">
        <v>0</v>
      </c>
      <c r="U2980" s="17">
        <v>0</v>
      </c>
      <c r="V2980" s="17">
        <v>0</v>
      </c>
      <c r="W2980" s="17">
        <v>0</v>
      </c>
      <c r="X2980" s="17">
        <v>0</v>
      </c>
      <c r="Y2980" s="17">
        <v>0</v>
      </c>
      <c r="Z2980" s="17">
        <v>0</v>
      </c>
      <c r="AA2980" s="17">
        <v>0</v>
      </c>
      <c r="AB2980" s="17">
        <v>0</v>
      </c>
      <c r="AC2980" s="17">
        <v>0</v>
      </c>
      <c r="AD2980" s="17">
        <v>0</v>
      </c>
    </row>
    <row r="2981" spans="1:30" x14ac:dyDescent="0.25">
      <c r="A2981" t="s">
        <v>443</v>
      </c>
      <c r="B2981" t="s">
        <v>6632</v>
      </c>
      <c r="C2981" t="s">
        <v>605</v>
      </c>
      <c r="D2981" t="str">
        <f>A2981&amp;VLOOKUP("key_separator", Keys!$B:$C, 2, FALSE)&amp;B2981&amp;VLOOKUP("key_separator", Keys!$B:$C, 2, FALSE)&amp;C2981</f>
        <v>WY|solar|production</v>
      </c>
      <c r="E2981" s="17">
        <v>0</v>
      </c>
      <c r="F2981" s="17">
        <v>0</v>
      </c>
      <c r="G2981" s="17">
        <v>0</v>
      </c>
      <c r="H2981" s="17">
        <v>0</v>
      </c>
      <c r="I2981" s="17">
        <v>0</v>
      </c>
      <c r="J2981" s="17">
        <v>0</v>
      </c>
      <c r="K2981" s="17">
        <v>0</v>
      </c>
      <c r="L2981" s="17">
        <v>0</v>
      </c>
      <c r="M2981" s="17">
        <v>0</v>
      </c>
      <c r="N2981" s="17">
        <v>0</v>
      </c>
      <c r="O2981" s="17">
        <v>0</v>
      </c>
      <c r="P2981" s="17">
        <v>0</v>
      </c>
      <c r="Q2981" s="17">
        <v>0</v>
      </c>
      <c r="R2981" s="17">
        <v>0</v>
      </c>
      <c r="S2981" s="17">
        <v>0</v>
      </c>
      <c r="T2981" s="17">
        <v>0</v>
      </c>
      <c r="U2981" s="17">
        <v>0</v>
      </c>
      <c r="V2981" s="17">
        <v>0</v>
      </c>
      <c r="W2981" s="17">
        <v>0</v>
      </c>
      <c r="X2981" s="17">
        <v>0</v>
      </c>
      <c r="Y2981" s="17">
        <v>0</v>
      </c>
      <c r="Z2981" s="17">
        <v>0</v>
      </c>
      <c r="AA2981" s="17">
        <v>0</v>
      </c>
      <c r="AB2981" s="17">
        <v>0</v>
      </c>
      <c r="AC2981" s="17">
        <v>0</v>
      </c>
      <c r="AD2981" s="17">
        <v>0</v>
      </c>
    </row>
    <row r="2982" spans="1:30" x14ac:dyDescent="0.25">
      <c r="A2982" t="s">
        <v>443</v>
      </c>
      <c r="B2982" t="s">
        <v>6632</v>
      </c>
      <c r="C2982" t="s">
        <v>608</v>
      </c>
      <c r="D2982" t="str">
        <f>A2982&amp;VLOOKUP("key_separator", Keys!$B:$C, 2, FALSE)&amp;B2982&amp;VLOOKUP("key_separator", Keys!$B:$C, 2, FALSE)&amp;C2982</f>
        <v>WY|solar|imports</v>
      </c>
      <c r="E2982" s="17">
        <v>0</v>
      </c>
      <c r="F2982" s="17">
        <v>0</v>
      </c>
      <c r="G2982" s="17">
        <v>0</v>
      </c>
      <c r="H2982" s="17">
        <v>0</v>
      </c>
      <c r="I2982" s="17">
        <v>0</v>
      </c>
      <c r="J2982" s="17">
        <v>0</v>
      </c>
      <c r="K2982" s="17">
        <v>0</v>
      </c>
      <c r="L2982" s="17">
        <v>0</v>
      </c>
      <c r="M2982" s="17">
        <v>0</v>
      </c>
      <c r="N2982" s="17">
        <v>0</v>
      </c>
      <c r="O2982" s="17">
        <v>0</v>
      </c>
      <c r="P2982" s="17">
        <v>0</v>
      </c>
      <c r="Q2982" s="17">
        <v>0</v>
      </c>
      <c r="R2982" s="17">
        <v>0</v>
      </c>
      <c r="S2982" s="17">
        <v>0</v>
      </c>
      <c r="T2982" s="17">
        <v>0</v>
      </c>
      <c r="U2982" s="17">
        <v>0</v>
      </c>
      <c r="V2982" s="17">
        <v>0</v>
      </c>
      <c r="W2982" s="17">
        <v>0</v>
      </c>
      <c r="X2982" s="17">
        <v>0</v>
      </c>
      <c r="Y2982" s="17">
        <v>0</v>
      </c>
      <c r="Z2982" s="17">
        <v>0</v>
      </c>
      <c r="AA2982" s="17">
        <v>0</v>
      </c>
      <c r="AB2982" s="17">
        <v>0</v>
      </c>
      <c r="AC2982" s="17">
        <v>0</v>
      </c>
      <c r="AD2982" s="17">
        <v>0</v>
      </c>
    </row>
    <row r="2983" spans="1:30" x14ac:dyDescent="0.25">
      <c r="A2983" t="s">
        <v>443</v>
      </c>
      <c r="B2983" t="s">
        <v>6632</v>
      </c>
      <c r="C2983" t="s">
        <v>610</v>
      </c>
      <c r="D2983" t="str">
        <f>A2983&amp;VLOOKUP("key_separator", Keys!$B:$C, 2, FALSE)&amp;B2983&amp;VLOOKUP("key_separator", Keys!$B:$C, 2, FALSE)&amp;C2983</f>
        <v>WY|solar|exports</v>
      </c>
      <c r="E2983" s="17">
        <v>0</v>
      </c>
      <c r="F2983" s="17">
        <v>0</v>
      </c>
      <c r="G2983" s="17">
        <v>0</v>
      </c>
      <c r="H2983" s="17">
        <v>0</v>
      </c>
      <c r="I2983" s="17">
        <v>0</v>
      </c>
      <c r="J2983" s="17">
        <v>0</v>
      </c>
      <c r="K2983" s="17">
        <v>0</v>
      </c>
      <c r="L2983" s="17">
        <v>0</v>
      </c>
      <c r="M2983" s="17">
        <v>0</v>
      </c>
      <c r="N2983" s="17">
        <v>0</v>
      </c>
      <c r="O2983" s="17">
        <v>0</v>
      </c>
      <c r="P2983" s="17">
        <v>0</v>
      </c>
      <c r="Q2983" s="17">
        <v>0</v>
      </c>
      <c r="R2983" s="17">
        <v>0</v>
      </c>
      <c r="S2983" s="17">
        <v>0</v>
      </c>
      <c r="T2983" s="17">
        <v>0</v>
      </c>
      <c r="U2983" s="17">
        <v>0</v>
      </c>
      <c r="V2983" s="17">
        <v>0</v>
      </c>
      <c r="W2983" s="17">
        <v>0</v>
      </c>
      <c r="X2983" s="17">
        <v>0</v>
      </c>
      <c r="Y2983" s="17">
        <v>0</v>
      </c>
      <c r="Z2983" s="17">
        <v>0</v>
      </c>
      <c r="AA2983" s="17">
        <v>0</v>
      </c>
      <c r="AB2983" s="17">
        <v>0</v>
      </c>
      <c r="AC2983" s="17">
        <v>0</v>
      </c>
      <c r="AD2983" s="17">
        <v>0</v>
      </c>
    </row>
    <row r="2984" spans="1:30" x14ac:dyDescent="0.25">
      <c r="A2984" t="s">
        <v>443</v>
      </c>
      <c r="B2984" t="s">
        <v>6615</v>
      </c>
      <c r="C2984" t="s">
        <v>605</v>
      </c>
      <c r="D2984" t="str">
        <f>A2984&amp;VLOOKUP("key_separator", Keys!$B:$C, 2, FALSE)&amp;B2984&amp;VLOOKUP("key_separator", Keys!$B:$C, 2, FALSE)&amp;C2984</f>
        <v>WY|biomass|production</v>
      </c>
      <c r="E2984" s="17">
        <v>0</v>
      </c>
      <c r="F2984" s="17">
        <v>0</v>
      </c>
      <c r="G2984" s="17">
        <v>0</v>
      </c>
      <c r="H2984" s="17">
        <v>0</v>
      </c>
      <c r="I2984" s="17">
        <v>0</v>
      </c>
      <c r="J2984" s="17">
        <v>0</v>
      </c>
      <c r="K2984" s="17">
        <v>0</v>
      </c>
      <c r="L2984" s="17">
        <v>0</v>
      </c>
      <c r="M2984" s="17">
        <v>0</v>
      </c>
      <c r="N2984" s="17">
        <v>0</v>
      </c>
      <c r="O2984" s="17">
        <v>0</v>
      </c>
      <c r="P2984" s="17">
        <v>0</v>
      </c>
      <c r="Q2984" s="17">
        <v>0</v>
      </c>
      <c r="R2984" s="17">
        <v>0</v>
      </c>
      <c r="S2984" s="17">
        <v>0</v>
      </c>
      <c r="T2984" s="17">
        <v>0</v>
      </c>
      <c r="U2984" s="17">
        <v>0</v>
      </c>
      <c r="V2984" s="17">
        <v>0</v>
      </c>
      <c r="W2984" s="17">
        <v>0</v>
      </c>
      <c r="X2984" s="17">
        <v>0</v>
      </c>
      <c r="Y2984" s="17">
        <v>0</v>
      </c>
      <c r="Z2984" s="17">
        <v>0</v>
      </c>
      <c r="AA2984" s="17">
        <v>0</v>
      </c>
      <c r="AB2984" s="17">
        <v>0</v>
      </c>
      <c r="AC2984" s="17">
        <v>0</v>
      </c>
      <c r="AD2984" s="17">
        <v>0</v>
      </c>
    </row>
    <row r="2985" spans="1:30" x14ac:dyDescent="0.25">
      <c r="A2985" t="s">
        <v>443</v>
      </c>
      <c r="B2985" t="s">
        <v>6615</v>
      </c>
      <c r="C2985" t="s">
        <v>608</v>
      </c>
      <c r="D2985" t="str">
        <f>A2985&amp;VLOOKUP("key_separator", Keys!$B:$C, 2, FALSE)&amp;B2985&amp;VLOOKUP("key_separator", Keys!$B:$C, 2, FALSE)&amp;C2985</f>
        <v>WY|biomass|imports</v>
      </c>
      <c r="E2985" s="17">
        <v>1759330000000</v>
      </c>
      <c r="F2985" s="17">
        <v>1648840000000</v>
      </c>
      <c r="G2985" s="17">
        <v>1615080000000</v>
      </c>
      <c r="H2985" s="17">
        <v>1597600000000</v>
      </c>
      <c r="I2985" s="17">
        <v>1583980000000</v>
      </c>
      <c r="J2985" s="17">
        <v>1560610000000</v>
      </c>
      <c r="K2985" s="17">
        <v>1540180000000</v>
      </c>
      <c r="L2985" s="17">
        <v>1521950000000</v>
      </c>
      <c r="M2985" s="17">
        <v>1505650000000</v>
      </c>
      <c r="N2985" s="17">
        <v>1489400000000</v>
      </c>
      <c r="O2985" s="17">
        <v>1474800000000</v>
      </c>
      <c r="P2985" s="17">
        <v>1458990000000</v>
      </c>
      <c r="Q2985" s="17">
        <v>1443310000000</v>
      </c>
      <c r="R2985" s="17">
        <v>1428070000000</v>
      </c>
      <c r="S2985" s="17">
        <v>1411870000000</v>
      </c>
      <c r="T2985" s="17">
        <v>1395100000000</v>
      </c>
      <c r="U2985" s="17">
        <v>1378700000000</v>
      </c>
      <c r="V2985" s="17">
        <v>1363740000000</v>
      </c>
      <c r="W2985" s="17">
        <v>1349490000000</v>
      </c>
      <c r="X2985" s="17">
        <v>1336050000000</v>
      </c>
      <c r="Y2985" s="17">
        <v>1324040000000</v>
      </c>
      <c r="Z2985" s="17">
        <v>1312640000000</v>
      </c>
      <c r="AA2985" s="17">
        <v>1302400000000</v>
      </c>
      <c r="AB2985" s="17">
        <v>1293020000000</v>
      </c>
      <c r="AC2985" s="17">
        <v>1284470000000</v>
      </c>
      <c r="AD2985" s="17">
        <v>1275540000000</v>
      </c>
    </row>
    <row r="2986" spans="1:30" x14ac:dyDescent="0.25">
      <c r="A2986" t="s">
        <v>443</v>
      </c>
      <c r="B2986" t="s">
        <v>6615</v>
      </c>
      <c r="C2986" t="s">
        <v>610</v>
      </c>
      <c r="D2986" t="str">
        <f>A2986&amp;VLOOKUP("key_separator", Keys!$B:$C, 2, FALSE)&amp;B2986&amp;VLOOKUP("key_separator", Keys!$B:$C, 2, FALSE)&amp;C2986</f>
        <v>WY|biomass|exports</v>
      </c>
      <c r="E2986" s="17">
        <v>0</v>
      </c>
      <c r="F2986" s="17">
        <v>0</v>
      </c>
      <c r="G2986" s="17">
        <v>0</v>
      </c>
      <c r="H2986" s="17">
        <v>0</v>
      </c>
      <c r="I2986" s="17">
        <v>0</v>
      </c>
      <c r="J2986" s="17">
        <v>0</v>
      </c>
      <c r="K2986" s="17">
        <v>0</v>
      </c>
      <c r="L2986" s="17">
        <v>0</v>
      </c>
      <c r="M2986" s="17">
        <v>0</v>
      </c>
      <c r="N2986" s="17">
        <v>0</v>
      </c>
      <c r="O2986" s="17">
        <v>0</v>
      </c>
      <c r="P2986" s="17">
        <v>0</v>
      </c>
      <c r="Q2986" s="17">
        <v>0</v>
      </c>
      <c r="R2986" s="17">
        <v>0</v>
      </c>
      <c r="S2986" s="17">
        <v>0</v>
      </c>
      <c r="T2986" s="17">
        <v>0</v>
      </c>
      <c r="U2986" s="17">
        <v>0</v>
      </c>
      <c r="V2986" s="17">
        <v>0</v>
      </c>
      <c r="W2986" s="17">
        <v>0</v>
      </c>
      <c r="X2986" s="17">
        <v>0</v>
      </c>
      <c r="Y2986" s="17">
        <v>0</v>
      </c>
      <c r="Z2986" s="17">
        <v>0</v>
      </c>
      <c r="AA2986" s="17">
        <v>0</v>
      </c>
      <c r="AB2986" s="17">
        <v>0</v>
      </c>
      <c r="AC2986" s="17">
        <v>0</v>
      </c>
      <c r="AD2986" s="17">
        <v>0</v>
      </c>
    </row>
    <row r="2987" spans="1:30" x14ac:dyDescent="0.25">
      <c r="A2987" t="s">
        <v>443</v>
      </c>
      <c r="B2987" t="s">
        <v>6616</v>
      </c>
      <c r="C2987" t="s">
        <v>605</v>
      </c>
      <c r="D2987" t="str">
        <f>A2987&amp;VLOOKUP("key_separator", Keys!$B:$C, 2, FALSE)&amp;B2987&amp;VLOOKUP("key_separator", Keys!$B:$C, 2, FALSE)&amp;C2987</f>
        <v>WY|petroleum gasoline|production</v>
      </c>
      <c r="E2987" s="17">
        <v>123254000000000</v>
      </c>
      <c r="F2987" s="17">
        <v>120266000000000</v>
      </c>
      <c r="G2987" s="17">
        <v>121056000000000</v>
      </c>
      <c r="H2987" s="17">
        <v>122078000000000</v>
      </c>
      <c r="I2987" s="17">
        <v>123103000000000</v>
      </c>
      <c r="J2987" s="17">
        <v>123806000000000</v>
      </c>
      <c r="K2987" s="17">
        <v>123647000000000</v>
      </c>
      <c r="L2987" s="17">
        <v>124743000000000</v>
      </c>
      <c r="M2987" s="17">
        <v>124378000000000</v>
      </c>
      <c r="N2987" s="17">
        <v>123819000000000</v>
      </c>
      <c r="O2987" s="17">
        <v>124081000000000</v>
      </c>
      <c r="P2987" s="17">
        <v>123682000000000</v>
      </c>
      <c r="Q2987" s="17">
        <v>123757000000000</v>
      </c>
      <c r="R2987" s="17">
        <v>124451000000000</v>
      </c>
      <c r="S2987" s="17">
        <v>123677000000000</v>
      </c>
      <c r="T2987" s="17">
        <v>124722000000000</v>
      </c>
      <c r="U2987" s="17">
        <v>125113000000000</v>
      </c>
      <c r="V2987" s="17">
        <v>125520000000000</v>
      </c>
      <c r="W2987" s="17">
        <v>125538000000000</v>
      </c>
      <c r="X2987" s="17">
        <v>125379000000000</v>
      </c>
      <c r="Y2987" s="17">
        <v>125159000000000</v>
      </c>
      <c r="Z2987" s="17">
        <v>124218000000000</v>
      </c>
      <c r="AA2987" s="17">
        <v>124722000000000</v>
      </c>
      <c r="AB2987" s="17">
        <v>124463000000000</v>
      </c>
      <c r="AC2987" s="17">
        <v>124855000000000</v>
      </c>
      <c r="AD2987" s="17">
        <v>124253000000000</v>
      </c>
    </row>
    <row r="2988" spans="1:30" x14ac:dyDescent="0.25">
      <c r="A2988" t="s">
        <v>443</v>
      </c>
      <c r="B2988" t="s">
        <v>6616</v>
      </c>
      <c r="C2988" t="s">
        <v>608</v>
      </c>
      <c r="D2988" t="str">
        <f>A2988&amp;VLOOKUP("key_separator", Keys!$B:$C, 2, FALSE)&amp;B2988&amp;VLOOKUP("key_separator", Keys!$B:$C, 2, FALSE)&amp;C2988</f>
        <v>WY|petroleum gasoline|imports</v>
      </c>
      <c r="E2988" s="17">
        <v>2023170000000</v>
      </c>
      <c r="F2988" s="17">
        <v>2038410000000</v>
      </c>
      <c r="G2988" s="17">
        <v>2002240000000</v>
      </c>
      <c r="H2988" s="17">
        <v>1960060000000</v>
      </c>
      <c r="I2988" s="17">
        <v>1919820000000</v>
      </c>
      <c r="J2988" s="17">
        <v>1882640000000</v>
      </c>
      <c r="K2988" s="17">
        <v>1845610000000</v>
      </c>
      <c r="L2988" s="17">
        <v>1811510000000</v>
      </c>
      <c r="M2988" s="17">
        <v>1774550000000</v>
      </c>
      <c r="N2988" s="17">
        <v>1741110000000</v>
      </c>
      <c r="O2988" s="17">
        <v>1707300000000</v>
      </c>
      <c r="P2988" s="17">
        <v>1673890000000</v>
      </c>
      <c r="Q2988" s="17">
        <v>1642120000000</v>
      </c>
      <c r="R2988" s="17">
        <v>1609870000000</v>
      </c>
      <c r="S2988" s="17">
        <v>1577410000000</v>
      </c>
      <c r="T2988" s="17">
        <v>1541250000000</v>
      </c>
      <c r="U2988" s="17">
        <v>1500780000000</v>
      </c>
      <c r="V2988" s="17">
        <v>1463650000000</v>
      </c>
      <c r="W2988" s="17">
        <v>1427020000000</v>
      </c>
      <c r="X2988" s="17">
        <v>1387750000000</v>
      </c>
      <c r="Y2988" s="17">
        <v>1347220000000</v>
      </c>
      <c r="Z2988" s="17">
        <v>1307730000000</v>
      </c>
      <c r="AA2988" s="17">
        <v>1265730000000</v>
      </c>
      <c r="AB2988" s="17">
        <v>1227000000000</v>
      </c>
      <c r="AC2988" s="17">
        <v>1187610000000</v>
      </c>
      <c r="AD2988" s="17">
        <v>1151160000000</v>
      </c>
    </row>
    <row r="2989" spans="1:30" x14ac:dyDescent="0.25">
      <c r="A2989" t="s">
        <v>443</v>
      </c>
      <c r="B2989" t="s">
        <v>6616</v>
      </c>
      <c r="C2989" t="s">
        <v>610</v>
      </c>
      <c r="D2989" t="str">
        <f>A2989&amp;VLOOKUP("key_separator", Keys!$B:$C, 2, FALSE)&amp;B2989&amp;VLOOKUP("key_separator", Keys!$B:$C, 2, FALSE)&amp;C2989</f>
        <v>WY|petroleum gasoline|exports</v>
      </c>
      <c r="E2989" s="17">
        <v>87220000000000</v>
      </c>
      <c r="F2989" s="17">
        <v>84821700000000</v>
      </c>
      <c r="G2989" s="17">
        <v>86100200000000</v>
      </c>
      <c r="H2989" s="17">
        <v>87714700000000</v>
      </c>
      <c r="I2989" s="17">
        <v>89323400000000</v>
      </c>
      <c r="J2989" s="17">
        <v>90622400000000</v>
      </c>
      <c r="K2989" s="17">
        <v>91079900000000</v>
      </c>
      <c r="L2989" s="17">
        <v>92787300000000</v>
      </c>
      <c r="M2989" s="17">
        <v>93093600000000</v>
      </c>
      <c r="N2989" s="17">
        <v>93210200000000</v>
      </c>
      <c r="O2989" s="17">
        <v>94203900000000</v>
      </c>
      <c r="P2989" s="17">
        <v>94540800000000</v>
      </c>
      <c r="Q2989" s="17">
        <v>95358600000000</v>
      </c>
      <c r="R2989" s="17">
        <v>96814700000000</v>
      </c>
      <c r="S2989" s="17">
        <v>96843100000000</v>
      </c>
      <c r="T2989" s="17">
        <v>98733900000000</v>
      </c>
      <c r="U2989" s="17">
        <v>100013000000000</v>
      </c>
      <c r="V2989" s="17">
        <v>101263000000000</v>
      </c>
      <c r="W2989" s="17">
        <v>102143000000000</v>
      </c>
      <c r="X2989" s="17">
        <v>102836000000000</v>
      </c>
      <c r="Y2989" s="17">
        <v>103455000000000</v>
      </c>
      <c r="Z2989" s="17">
        <v>103342000000000</v>
      </c>
      <c r="AA2989" s="17">
        <v>104669000000000</v>
      </c>
      <c r="AB2989" s="17">
        <v>105206000000000</v>
      </c>
      <c r="AC2989" s="17">
        <v>106363000000000</v>
      </c>
      <c r="AD2989" s="17">
        <v>106480000000000</v>
      </c>
    </row>
    <row r="2990" spans="1:30" x14ac:dyDescent="0.25">
      <c r="A2990" t="s">
        <v>443</v>
      </c>
      <c r="B2990" t="s">
        <v>6617</v>
      </c>
      <c r="C2990" t="s">
        <v>605</v>
      </c>
      <c r="D2990" t="str">
        <f>A2990&amp;VLOOKUP("key_separator", Keys!$B:$C, 2, FALSE)&amp;B2990&amp;VLOOKUP("key_separator", Keys!$B:$C, 2, FALSE)&amp;C2990</f>
        <v>WY|petroleum diesel|production</v>
      </c>
      <c r="E2990" s="17">
        <v>72906300000000</v>
      </c>
      <c r="F2990" s="17">
        <v>71139200000000</v>
      </c>
      <c r="G2990" s="17">
        <v>71606400000000</v>
      </c>
      <c r="H2990" s="17">
        <v>72211100000000</v>
      </c>
      <c r="I2990" s="17">
        <v>72817200000000</v>
      </c>
      <c r="J2990" s="17">
        <v>73233200000000</v>
      </c>
      <c r="K2990" s="17">
        <v>73139000000000</v>
      </c>
      <c r="L2990" s="17">
        <v>73787600000000</v>
      </c>
      <c r="M2990" s="17">
        <v>73571400000000</v>
      </c>
      <c r="N2990" s="17">
        <v>73240600000000</v>
      </c>
      <c r="O2990" s="17">
        <v>73395900000000</v>
      </c>
      <c r="P2990" s="17">
        <v>73159500000000</v>
      </c>
      <c r="Q2990" s="17">
        <v>73204200000000</v>
      </c>
      <c r="R2990" s="17">
        <v>73614500000000</v>
      </c>
      <c r="S2990" s="17">
        <v>73156700000000</v>
      </c>
      <c r="T2990" s="17">
        <v>73774800000000</v>
      </c>
      <c r="U2990" s="17">
        <v>74006300000000</v>
      </c>
      <c r="V2990" s="17">
        <v>74246800000000</v>
      </c>
      <c r="W2990" s="17">
        <v>74257700000000</v>
      </c>
      <c r="X2990" s="17">
        <v>74163800000000</v>
      </c>
      <c r="Y2990" s="17">
        <v>74033600000000</v>
      </c>
      <c r="Z2990" s="17">
        <v>73477100000000</v>
      </c>
      <c r="AA2990" s="17">
        <v>73774900000000</v>
      </c>
      <c r="AB2990" s="17">
        <v>73621500000000</v>
      </c>
      <c r="AC2990" s="17">
        <v>73853400000000</v>
      </c>
      <c r="AD2990" s="17">
        <v>73497500000000</v>
      </c>
    </row>
    <row r="2991" spans="1:30" x14ac:dyDescent="0.25">
      <c r="A2991" t="s">
        <v>443</v>
      </c>
      <c r="B2991" t="s">
        <v>6617</v>
      </c>
      <c r="C2991" t="s">
        <v>608</v>
      </c>
      <c r="D2991" t="str">
        <f>A2991&amp;VLOOKUP("key_separator", Keys!$B:$C, 2, FALSE)&amp;B2991&amp;VLOOKUP("key_separator", Keys!$B:$C, 2, FALSE)&amp;C2991</f>
        <v>WY|petroleum diesel|imports</v>
      </c>
      <c r="E2991" s="17">
        <v>7793610000000</v>
      </c>
      <c r="F2991" s="17">
        <v>9019280000000</v>
      </c>
      <c r="G2991" s="17">
        <v>8829350000000</v>
      </c>
      <c r="H2991" s="17">
        <v>6971850000000</v>
      </c>
      <c r="I2991" s="17">
        <v>5936470000000</v>
      </c>
      <c r="J2991" s="17">
        <v>5964020000000</v>
      </c>
      <c r="K2991" s="17">
        <v>4440510000000</v>
      </c>
      <c r="L2991" s="17">
        <v>3659000000000</v>
      </c>
      <c r="M2991" s="17">
        <v>3584860000000</v>
      </c>
      <c r="N2991" s="17">
        <v>3397470000000</v>
      </c>
      <c r="O2991" s="17">
        <v>2960730000000</v>
      </c>
      <c r="P2991" s="17">
        <v>2903620000000</v>
      </c>
      <c r="Q2991" s="17">
        <v>2529800000000</v>
      </c>
      <c r="R2991" s="17">
        <v>1638950000000</v>
      </c>
      <c r="S2991" s="17">
        <v>1641370000000</v>
      </c>
      <c r="T2991" s="17">
        <v>463176000000</v>
      </c>
      <c r="U2991" s="17">
        <v>0</v>
      </c>
      <c r="V2991" s="17">
        <v>0</v>
      </c>
      <c r="W2991" s="17">
        <v>0</v>
      </c>
      <c r="X2991" s="17">
        <v>0</v>
      </c>
      <c r="Y2991" s="17">
        <v>0</v>
      </c>
      <c r="Z2991" s="17">
        <v>0</v>
      </c>
      <c r="AA2991" s="17">
        <v>0</v>
      </c>
      <c r="AB2991" s="17">
        <v>0</v>
      </c>
      <c r="AC2991" s="17">
        <v>0</v>
      </c>
      <c r="AD2991" s="17">
        <v>0</v>
      </c>
    </row>
    <row r="2992" spans="1:30" x14ac:dyDescent="0.25">
      <c r="A2992" t="s">
        <v>443</v>
      </c>
      <c r="B2992" t="s">
        <v>6617</v>
      </c>
      <c r="C2992" t="s">
        <v>610</v>
      </c>
      <c r="D2992" t="str">
        <f>A2992&amp;VLOOKUP("key_separator", Keys!$B:$C, 2, FALSE)&amp;B2992&amp;VLOOKUP("key_separator", Keys!$B:$C, 2, FALSE)&amp;C2992</f>
        <v>WY|petroleum diesel|exports</v>
      </c>
      <c r="E2992" s="17">
        <v>799771000000</v>
      </c>
      <c r="F2992" s="17">
        <v>780386000000</v>
      </c>
      <c r="G2992" s="17">
        <v>785512000000</v>
      </c>
      <c r="H2992" s="17">
        <v>792145000000</v>
      </c>
      <c r="I2992" s="17">
        <v>798793000000</v>
      </c>
      <c r="J2992" s="17">
        <v>803357000000</v>
      </c>
      <c r="K2992" s="17">
        <v>802324000000</v>
      </c>
      <c r="L2992" s="17">
        <v>809439000000</v>
      </c>
      <c r="M2992" s="17">
        <v>807067000000</v>
      </c>
      <c r="N2992" s="17">
        <v>803438000000</v>
      </c>
      <c r="O2992" s="17">
        <v>805142000000</v>
      </c>
      <c r="P2992" s="17">
        <v>802549000000</v>
      </c>
      <c r="Q2992" s="17">
        <v>803039000000</v>
      </c>
      <c r="R2992" s="17">
        <v>807540000000</v>
      </c>
      <c r="S2992" s="17">
        <v>802518000000</v>
      </c>
      <c r="T2992" s="17">
        <v>809298000000</v>
      </c>
      <c r="U2992" s="17">
        <v>1011840000000</v>
      </c>
      <c r="V2992" s="17">
        <v>1899480000000</v>
      </c>
      <c r="W2992" s="17">
        <v>2611850000000</v>
      </c>
      <c r="X2992" s="17">
        <v>3047670000000</v>
      </c>
      <c r="Y2992" s="17">
        <v>3435330000000</v>
      </c>
      <c r="Z2992" s="17">
        <v>3237430000000</v>
      </c>
      <c r="AA2992" s="17">
        <v>3793510000000</v>
      </c>
      <c r="AB2992" s="17">
        <v>3962660000000</v>
      </c>
      <c r="AC2992" s="17">
        <v>4772590000000</v>
      </c>
      <c r="AD2992" s="17">
        <v>5117000000000</v>
      </c>
    </row>
    <row r="2993" spans="1:30" x14ac:dyDescent="0.25">
      <c r="A2993" t="s">
        <v>443</v>
      </c>
      <c r="B2993" t="s">
        <v>542</v>
      </c>
      <c r="C2993" t="s">
        <v>605</v>
      </c>
      <c r="D2993" t="str">
        <f>A2993&amp;VLOOKUP("key_separator", Keys!$B:$C, 2, FALSE)&amp;B2993&amp;VLOOKUP("key_separator", Keys!$B:$C, 2, FALSE)&amp;C2993</f>
        <v>WY|biofuel gasoline|production</v>
      </c>
      <c r="E2993" s="17">
        <v>0</v>
      </c>
      <c r="F2993" s="17">
        <v>0</v>
      </c>
      <c r="G2993" s="17">
        <v>0</v>
      </c>
      <c r="H2993" s="17">
        <v>0</v>
      </c>
      <c r="I2993" s="17">
        <v>0</v>
      </c>
      <c r="J2993" s="17">
        <v>0</v>
      </c>
      <c r="K2993" s="17">
        <v>0</v>
      </c>
      <c r="L2993" s="17">
        <v>0</v>
      </c>
      <c r="M2993" s="17">
        <v>0</v>
      </c>
      <c r="N2993" s="17">
        <v>0</v>
      </c>
      <c r="O2993" s="17">
        <v>0</v>
      </c>
      <c r="P2993" s="17">
        <v>0</v>
      </c>
      <c r="Q2993" s="17">
        <v>0</v>
      </c>
      <c r="R2993" s="17">
        <v>0</v>
      </c>
      <c r="S2993" s="17">
        <v>0</v>
      </c>
      <c r="T2993" s="17">
        <v>0</v>
      </c>
      <c r="U2993" s="17">
        <v>0</v>
      </c>
      <c r="V2993" s="17">
        <v>0</v>
      </c>
      <c r="W2993" s="17">
        <v>0</v>
      </c>
      <c r="X2993" s="17">
        <v>0</v>
      </c>
      <c r="Y2993" s="17">
        <v>0</v>
      </c>
      <c r="Z2993" s="17">
        <v>0</v>
      </c>
      <c r="AA2993" s="17">
        <v>0</v>
      </c>
      <c r="AB2993" s="17">
        <v>0</v>
      </c>
      <c r="AC2993" s="17">
        <v>0</v>
      </c>
      <c r="AD2993" s="17">
        <v>0</v>
      </c>
    </row>
    <row r="2994" spans="1:30" x14ac:dyDescent="0.25">
      <c r="A2994" t="s">
        <v>443</v>
      </c>
      <c r="B2994" t="s">
        <v>542</v>
      </c>
      <c r="C2994" t="s">
        <v>608</v>
      </c>
      <c r="D2994" t="str">
        <f>A2994&amp;VLOOKUP("key_separator", Keys!$B:$C, 2, FALSE)&amp;B2994&amp;VLOOKUP("key_separator", Keys!$B:$C, 2, FALSE)&amp;C2994</f>
        <v>WY|biofuel gasoline|imports</v>
      </c>
      <c r="E2994" s="17">
        <v>2451300000000</v>
      </c>
      <c r="F2994" s="17">
        <v>2414750000000</v>
      </c>
      <c r="G2994" s="17">
        <v>2381560000000</v>
      </c>
      <c r="H2994" s="17">
        <v>2341320000000</v>
      </c>
      <c r="I2994" s="17">
        <v>2301690000000</v>
      </c>
      <c r="J2994" s="17">
        <v>2261390000000</v>
      </c>
      <c r="K2994" s="17">
        <v>2219760000000</v>
      </c>
      <c r="L2994" s="17">
        <v>2178590000000</v>
      </c>
      <c r="M2994" s="17">
        <v>2133300000000</v>
      </c>
      <c r="N2994" s="17">
        <v>2087930000000</v>
      </c>
      <c r="O2994" s="17">
        <v>2038860000000</v>
      </c>
      <c r="P2994" s="17">
        <v>1989580000000</v>
      </c>
      <c r="Q2994" s="17">
        <v>1939940000000</v>
      </c>
      <c r="R2994" s="17">
        <v>1889000000000</v>
      </c>
      <c r="S2994" s="17">
        <v>1835420000000</v>
      </c>
      <c r="T2994" s="17">
        <v>1778770000000</v>
      </c>
      <c r="U2994" s="17">
        <v>1719110000000</v>
      </c>
      <c r="V2994" s="17">
        <v>1662580000000</v>
      </c>
      <c r="W2994" s="17">
        <v>1604840000000</v>
      </c>
      <c r="X2994" s="17">
        <v>1547580000000</v>
      </c>
      <c r="Y2994" s="17">
        <v>1491070000000</v>
      </c>
      <c r="Z2994" s="17">
        <v>1435350000000</v>
      </c>
      <c r="AA2994" s="17">
        <v>1379790000000</v>
      </c>
      <c r="AB2994" s="17">
        <v>1326180000000</v>
      </c>
      <c r="AC2994" s="17">
        <v>1274550000000</v>
      </c>
      <c r="AD2994" s="17">
        <v>1226090000000</v>
      </c>
    </row>
    <row r="2995" spans="1:30" x14ac:dyDescent="0.25">
      <c r="A2995" t="s">
        <v>443</v>
      </c>
      <c r="B2995" t="s">
        <v>542</v>
      </c>
      <c r="C2995" t="s">
        <v>610</v>
      </c>
      <c r="D2995" t="str">
        <f>A2995&amp;VLOOKUP("key_separator", Keys!$B:$C, 2, FALSE)&amp;B2995&amp;VLOOKUP("key_separator", Keys!$B:$C, 2, FALSE)&amp;C2995</f>
        <v>WY|biofuel gasoline|exports</v>
      </c>
      <c r="E2995" s="17">
        <v>0</v>
      </c>
      <c r="F2995" s="17">
        <v>0</v>
      </c>
      <c r="G2995" s="17">
        <v>0</v>
      </c>
      <c r="H2995" s="17">
        <v>0</v>
      </c>
      <c r="I2995" s="17">
        <v>0</v>
      </c>
      <c r="J2995" s="17">
        <v>0</v>
      </c>
      <c r="K2995" s="17">
        <v>0</v>
      </c>
      <c r="L2995" s="17">
        <v>0</v>
      </c>
      <c r="M2995" s="17">
        <v>0</v>
      </c>
      <c r="N2995" s="17">
        <v>0</v>
      </c>
      <c r="O2995" s="17">
        <v>0</v>
      </c>
      <c r="P2995" s="17">
        <v>0</v>
      </c>
      <c r="Q2995" s="17">
        <v>0</v>
      </c>
      <c r="R2995" s="17">
        <v>0</v>
      </c>
      <c r="S2995" s="17">
        <v>0</v>
      </c>
      <c r="T2995" s="17">
        <v>0</v>
      </c>
      <c r="U2995" s="17">
        <v>0</v>
      </c>
      <c r="V2995" s="17">
        <v>0</v>
      </c>
      <c r="W2995" s="17">
        <v>0</v>
      </c>
      <c r="X2995" s="17">
        <v>0</v>
      </c>
      <c r="Y2995" s="17">
        <v>0</v>
      </c>
      <c r="Z2995" s="17">
        <v>0</v>
      </c>
      <c r="AA2995" s="17">
        <v>0</v>
      </c>
      <c r="AB2995" s="17">
        <v>0</v>
      </c>
      <c r="AC2995" s="17">
        <v>0</v>
      </c>
      <c r="AD2995" s="17">
        <v>0</v>
      </c>
    </row>
    <row r="2996" spans="1:30" x14ac:dyDescent="0.25">
      <c r="A2996" t="s">
        <v>443</v>
      </c>
      <c r="B2996" t="s">
        <v>545</v>
      </c>
      <c r="C2996" t="s">
        <v>605</v>
      </c>
      <c r="D2996" t="str">
        <f>A2996&amp;VLOOKUP("key_separator", Keys!$B:$C, 2, FALSE)&amp;B2996&amp;VLOOKUP("key_separator", Keys!$B:$C, 2, FALSE)&amp;C2996</f>
        <v>WY|biofuel diesel|production</v>
      </c>
      <c r="E2996" s="17">
        <v>0</v>
      </c>
      <c r="F2996" s="17">
        <v>0</v>
      </c>
      <c r="G2996" s="17">
        <v>0</v>
      </c>
      <c r="H2996" s="17">
        <v>0</v>
      </c>
      <c r="I2996" s="17">
        <v>0</v>
      </c>
      <c r="J2996" s="17">
        <v>0</v>
      </c>
      <c r="K2996" s="17">
        <v>0</v>
      </c>
      <c r="L2996" s="17">
        <v>0</v>
      </c>
      <c r="M2996" s="17">
        <v>0</v>
      </c>
      <c r="N2996" s="17">
        <v>0</v>
      </c>
      <c r="O2996" s="17">
        <v>0</v>
      </c>
      <c r="P2996" s="17">
        <v>0</v>
      </c>
      <c r="Q2996" s="17">
        <v>0</v>
      </c>
      <c r="R2996" s="17">
        <v>0</v>
      </c>
      <c r="S2996" s="17">
        <v>0</v>
      </c>
      <c r="T2996" s="17">
        <v>0</v>
      </c>
      <c r="U2996" s="17">
        <v>0</v>
      </c>
      <c r="V2996" s="17">
        <v>0</v>
      </c>
      <c r="W2996" s="17">
        <v>0</v>
      </c>
      <c r="X2996" s="17">
        <v>0</v>
      </c>
      <c r="Y2996" s="17">
        <v>0</v>
      </c>
      <c r="Z2996" s="17">
        <v>0</v>
      </c>
      <c r="AA2996" s="17">
        <v>0</v>
      </c>
      <c r="AB2996" s="17">
        <v>0</v>
      </c>
      <c r="AC2996" s="17">
        <v>0</v>
      </c>
      <c r="AD2996" s="17">
        <v>0</v>
      </c>
    </row>
    <row r="2997" spans="1:30" x14ac:dyDescent="0.25">
      <c r="A2997" t="s">
        <v>443</v>
      </c>
      <c r="B2997" t="s">
        <v>545</v>
      </c>
      <c r="C2997" t="s">
        <v>608</v>
      </c>
      <c r="D2997" t="str">
        <f>A2997&amp;VLOOKUP("key_separator", Keys!$B:$C, 2, FALSE)&amp;B2997&amp;VLOOKUP("key_separator", Keys!$B:$C, 2, FALSE)&amp;C2997</f>
        <v>WY|biofuel diesel|imports</v>
      </c>
      <c r="E2997" s="17">
        <v>2844710000000</v>
      </c>
      <c r="F2997" s="17">
        <v>3346840000000</v>
      </c>
      <c r="G2997" s="17">
        <v>3225390000000</v>
      </c>
      <c r="H2997" s="17">
        <v>3314480000000</v>
      </c>
      <c r="I2997" s="17">
        <v>3356380000000</v>
      </c>
      <c r="J2997" s="17">
        <v>2815350000000</v>
      </c>
      <c r="K2997" s="17">
        <v>2937640000000</v>
      </c>
      <c r="L2997" s="17">
        <v>2990370000000</v>
      </c>
      <c r="M2997" s="17">
        <v>3116470000000</v>
      </c>
      <c r="N2997" s="17">
        <v>3165420000000</v>
      </c>
      <c r="O2997" s="17">
        <v>3206110000000</v>
      </c>
      <c r="P2997" s="17">
        <v>3020130000000</v>
      </c>
      <c r="Q2997" s="17">
        <v>3151110000000</v>
      </c>
      <c r="R2997" s="17">
        <v>3120040000000</v>
      </c>
      <c r="S2997" s="17">
        <v>3072600000000</v>
      </c>
      <c r="T2997" s="17">
        <v>3024510000000</v>
      </c>
      <c r="U2997" s="17">
        <v>2971550000000</v>
      </c>
      <c r="V2997" s="17">
        <v>2918710000000</v>
      </c>
      <c r="W2997" s="17">
        <v>2863520000000</v>
      </c>
      <c r="X2997" s="17">
        <v>2806120000000</v>
      </c>
      <c r="Y2997" s="17">
        <v>2746980000000</v>
      </c>
      <c r="Z2997" s="17">
        <v>2685610000000</v>
      </c>
      <c r="AA2997" s="17">
        <v>2630800000000</v>
      </c>
      <c r="AB2997" s="17">
        <v>2564590000000</v>
      </c>
      <c r="AC2997" s="17">
        <v>2495950000000</v>
      </c>
      <c r="AD2997" s="17">
        <v>2424810000000</v>
      </c>
    </row>
    <row r="2998" spans="1:30" x14ac:dyDescent="0.25">
      <c r="A2998" t="s">
        <v>443</v>
      </c>
      <c r="B2998" t="s">
        <v>545</v>
      </c>
      <c r="C2998" t="s">
        <v>610</v>
      </c>
      <c r="D2998" t="str">
        <f>A2998&amp;VLOOKUP("key_separator", Keys!$B:$C, 2, FALSE)&amp;B2998&amp;VLOOKUP("key_separator", Keys!$B:$C, 2, FALSE)&amp;C2998</f>
        <v>WY|biofuel diesel|exports</v>
      </c>
      <c r="E2998" s="17">
        <v>2671110000000</v>
      </c>
      <c r="F2998" s="17">
        <v>3172910000000</v>
      </c>
      <c r="G2998" s="17">
        <v>3050760000000</v>
      </c>
      <c r="H2998" s="17">
        <v>3139540000000</v>
      </c>
      <c r="I2998" s="17">
        <v>3181690000000</v>
      </c>
      <c r="J2998" s="17">
        <v>2640700000000</v>
      </c>
      <c r="K2998" s="17">
        <v>2763890000000</v>
      </c>
      <c r="L2998" s="17">
        <v>2817770000000</v>
      </c>
      <c r="M2998" s="17">
        <v>2945530000000</v>
      </c>
      <c r="N2998" s="17">
        <v>2996080000000</v>
      </c>
      <c r="O2998" s="17">
        <v>3038520000000</v>
      </c>
      <c r="P2998" s="17">
        <v>2854500000000</v>
      </c>
      <c r="Q2998" s="17">
        <v>2987730000000</v>
      </c>
      <c r="R2998" s="17">
        <v>2959130000000</v>
      </c>
      <c r="S2998" s="17">
        <v>2914320000000</v>
      </c>
      <c r="T2998" s="17">
        <v>2868700000000</v>
      </c>
      <c r="U2998" s="17">
        <v>2818330000000</v>
      </c>
      <c r="V2998" s="17">
        <v>2768330000000</v>
      </c>
      <c r="W2998" s="17">
        <v>2716110000000</v>
      </c>
      <c r="X2998" s="17">
        <v>2661620000000</v>
      </c>
      <c r="Y2998" s="17">
        <v>2604820000000</v>
      </c>
      <c r="Z2998" s="17">
        <v>2545650000000</v>
      </c>
      <c r="AA2998" s="17">
        <v>2492890000000</v>
      </c>
      <c r="AB2998" s="17">
        <v>2428850000000</v>
      </c>
      <c r="AC2998" s="17">
        <v>2362310000000</v>
      </c>
      <c r="AD2998" s="17">
        <v>2293200000000</v>
      </c>
    </row>
    <row r="2999" spans="1:30" x14ac:dyDescent="0.25">
      <c r="A2999" t="s">
        <v>443</v>
      </c>
      <c r="B2999" t="s">
        <v>6618</v>
      </c>
      <c r="C2999" t="s">
        <v>605</v>
      </c>
      <c r="D2999" t="str">
        <f>A2999&amp;VLOOKUP("key_separator", Keys!$B:$C, 2, FALSE)&amp;B2999&amp;VLOOKUP("key_separator", Keys!$B:$C, 2, FALSE)&amp;C2999</f>
        <v>WY|jet fuel or kerosene|production</v>
      </c>
      <c r="E2999" s="17">
        <v>25953200000000</v>
      </c>
      <c r="F2999" s="17">
        <v>25324100000000</v>
      </c>
      <c r="G2999" s="17">
        <v>25490400000000</v>
      </c>
      <c r="H2999" s="17">
        <v>25705700000000</v>
      </c>
      <c r="I2999" s="17">
        <v>25921400000000</v>
      </c>
      <c r="J2999" s="17">
        <v>26069500000000</v>
      </c>
      <c r="K2999" s="17">
        <v>26036000000000</v>
      </c>
      <c r="L2999" s="17">
        <v>26266900000000</v>
      </c>
      <c r="M2999" s="17">
        <v>26189900000000</v>
      </c>
      <c r="N2999" s="17">
        <v>26072200000000</v>
      </c>
      <c r="O2999" s="17">
        <v>26127500000000</v>
      </c>
      <c r="P2999" s="17">
        <v>26043300000000</v>
      </c>
      <c r="Q2999" s="17">
        <v>26059200000000</v>
      </c>
      <c r="R2999" s="17">
        <v>26205300000000</v>
      </c>
      <c r="S2999" s="17">
        <v>26042300000000</v>
      </c>
      <c r="T2999" s="17">
        <v>26262300000000</v>
      </c>
      <c r="U2999" s="17">
        <v>26344700000000</v>
      </c>
      <c r="V2999" s="17">
        <v>26430400000000</v>
      </c>
      <c r="W2999" s="17">
        <v>26434200000000</v>
      </c>
      <c r="X2999" s="17">
        <v>26400800000000</v>
      </c>
      <c r="Y2999" s="17">
        <v>26354500000000</v>
      </c>
      <c r="Z2999" s="17">
        <v>26156400000000</v>
      </c>
      <c r="AA2999" s="17">
        <v>26262400000000</v>
      </c>
      <c r="AB2999" s="17">
        <v>26207800000000</v>
      </c>
      <c r="AC2999" s="17">
        <v>26290300000000</v>
      </c>
      <c r="AD2999" s="17">
        <v>26163600000000</v>
      </c>
    </row>
    <row r="3000" spans="1:30" x14ac:dyDescent="0.25">
      <c r="A3000" t="s">
        <v>443</v>
      </c>
      <c r="B3000" t="s">
        <v>6618</v>
      </c>
      <c r="C3000" t="s">
        <v>608</v>
      </c>
      <c r="D3000" t="str">
        <f>A3000&amp;VLOOKUP("key_separator", Keys!$B:$C, 2, FALSE)&amp;B3000&amp;VLOOKUP("key_separator", Keys!$B:$C, 2, FALSE)&amp;C3000</f>
        <v>WY|jet fuel or kerosene|imports</v>
      </c>
      <c r="E3000" s="17">
        <v>0</v>
      </c>
      <c r="F3000" s="17">
        <v>0</v>
      </c>
      <c r="G3000" s="17">
        <v>0</v>
      </c>
      <c r="H3000" s="17">
        <v>0</v>
      </c>
      <c r="I3000" s="17">
        <v>0</v>
      </c>
      <c r="J3000" s="17">
        <v>0</v>
      </c>
      <c r="K3000" s="17">
        <v>0</v>
      </c>
      <c r="L3000" s="17">
        <v>0</v>
      </c>
      <c r="M3000" s="17">
        <v>0</v>
      </c>
      <c r="N3000" s="17">
        <v>0</v>
      </c>
      <c r="O3000" s="17">
        <v>0</v>
      </c>
      <c r="P3000" s="17">
        <v>0</v>
      </c>
      <c r="Q3000" s="17">
        <v>0</v>
      </c>
      <c r="R3000" s="17">
        <v>0</v>
      </c>
      <c r="S3000" s="17">
        <v>0</v>
      </c>
      <c r="T3000" s="17">
        <v>0</v>
      </c>
      <c r="U3000" s="17">
        <v>0</v>
      </c>
      <c r="V3000" s="17">
        <v>0</v>
      </c>
      <c r="W3000" s="17">
        <v>0</v>
      </c>
      <c r="X3000" s="17">
        <v>0</v>
      </c>
      <c r="Y3000" s="17">
        <v>0</v>
      </c>
      <c r="Z3000" s="17">
        <v>0</v>
      </c>
      <c r="AA3000" s="17">
        <v>0</v>
      </c>
      <c r="AB3000" s="17">
        <v>0</v>
      </c>
      <c r="AC3000" s="17">
        <v>0</v>
      </c>
      <c r="AD3000" s="17">
        <v>0</v>
      </c>
    </row>
    <row r="3001" spans="1:30" x14ac:dyDescent="0.25">
      <c r="A3001" t="s">
        <v>443</v>
      </c>
      <c r="B3001" t="s">
        <v>6618</v>
      </c>
      <c r="C3001" t="s">
        <v>610</v>
      </c>
      <c r="D3001" t="str">
        <f>A3001&amp;VLOOKUP("key_separator", Keys!$B:$C, 2, FALSE)&amp;B3001&amp;VLOOKUP("key_separator", Keys!$B:$C, 2, FALSE)&amp;C3001</f>
        <v>WY|jet fuel or kerosene|exports</v>
      </c>
      <c r="E3001" s="17">
        <v>23042500000000</v>
      </c>
      <c r="F3001" s="17">
        <v>22316400000000</v>
      </c>
      <c r="G3001" s="17">
        <v>22494800000000</v>
      </c>
      <c r="H3001" s="17">
        <v>22720300000000</v>
      </c>
      <c r="I3001" s="17">
        <v>22936100000000</v>
      </c>
      <c r="J3001" s="17">
        <v>23083500000000</v>
      </c>
      <c r="K3001" s="17">
        <v>23031100000000</v>
      </c>
      <c r="L3001" s="17">
        <v>23340700000000</v>
      </c>
      <c r="M3001" s="17">
        <v>23245000000000</v>
      </c>
      <c r="N3001" s="17">
        <v>23085700000000</v>
      </c>
      <c r="O3001" s="17">
        <v>23084300000000</v>
      </c>
      <c r="P3001" s="17">
        <v>22944500000000</v>
      </c>
      <c r="Q3001" s="17">
        <v>22996700000000</v>
      </c>
      <c r="R3001" s="17">
        <v>23163500000000</v>
      </c>
      <c r="S3001" s="17">
        <v>22919200000000</v>
      </c>
      <c r="T3001" s="17">
        <v>23116000000000</v>
      </c>
      <c r="U3001" s="17">
        <v>23265000000000</v>
      </c>
      <c r="V3001" s="17">
        <v>23301600000000</v>
      </c>
      <c r="W3001" s="17">
        <v>23337600000000</v>
      </c>
      <c r="X3001" s="17">
        <v>23226200000000</v>
      </c>
      <c r="Y3001" s="17">
        <v>23204500000000</v>
      </c>
      <c r="Z3001" s="17">
        <v>23025000000000</v>
      </c>
      <c r="AA3001" s="17">
        <v>23049200000000</v>
      </c>
      <c r="AB3001" s="17">
        <v>22999400000000</v>
      </c>
      <c r="AC3001" s="17">
        <v>23079300000000</v>
      </c>
      <c r="AD3001" s="17">
        <v>22935900000000</v>
      </c>
    </row>
    <row r="3002" spans="1:30" x14ac:dyDescent="0.25">
      <c r="A3002" t="s">
        <v>443</v>
      </c>
      <c r="B3002" t="s">
        <v>6633</v>
      </c>
      <c r="C3002" t="s">
        <v>605</v>
      </c>
      <c r="D3002" t="str">
        <f>A3002&amp;VLOOKUP("key_separator", Keys!$B:$C, 2, FALSE)&amp;B3002&amp;VLOOKUP("key_separator", Keys!$B:$C, 2, FALSE)&amp;C3002</f>
        <v>WY|heat|production</v>
      </c>
      <c r="E3002" s="17">
        <v>0</v>
      </c>
      <c r="F3002" s="17">
        <v>0</v>
      </c>
      <c r="G3002" s="17">
        <v>0</v>
      </c>
      <c r="H3002" s="17">
        <v>0</v>
      </c>
      <c r="I3002" s="17">
        <v>0</v>
      </c>
      <c r="J3002" s="17">
        <v>0</v>
      </c>
      <c r="K3002" s="17">
        <v>0</v>
      </c>
      <c r="L3002" s="17">
        <v>0</v>
      </c>
      <c r="M3002" s="17">
        <v>0</v>
      </c>
      <c r="N3002" s="17">
        <v>0</v>
      </c>
      <c r="O3002" s="17">
        <v>0</v>
      </c>
      <c r="P3002" s="17">
        <v>0</v>
      </c>
      <c r="Q3002" s="17">
        <v>0</v>
      </c>
      <c r="R3002" s="17">
        <v>0</v>
      </c>
      <c r="S3002" s="17">
        <v>0</v>
      </c>
      <c r="T3002" s="17">
        <v>0</v>
      </c>
      <c r="U3002" s="17">
        <v>0</v>
      </c>
      <c r="V3002" s="17">
        <v>0</v>
      </c>
      <c r="W3002" s="17">
        <v>0</v>
      </c>
      <c r="X3002" s="17">
        <v>0</v>
      </c>
      <c r="Y3002" s="17">
        <v>0</v>
      </c>
      <c r="Z3002" s="17">
        <v>0</v>
      </c>
      <c r="AA3002" s="17">
        <v>0</v>
      </c>
      <c r="AB3002" s="17">
        <v>0</v>
      </c>
      <c r="AC3002" s="17">
        <v>0</v>
      </c>
      <c r="AD3002" s="17">
        <v>0</v>
      </c>
    </row>
    <row r="3003" spans="1:30" x14ac:dyDescent="0.25">
      <c r="A3003" t="s">
        <v>443</v>
      </c>
      <c r="B3003" t="s">
        <v>6633</v>
      </c>
      <c r="C3003" t="s">
        <v>608</v>
      </c>
      <c r="D3003" t="str">
        <f>A3003&amp;VLOOKUP("key_separator", Keys!$B:$C, 2, FALSE)&amp;B3003&amp;VLOOKUP("key_separator", Keys!$B:$C, 2, FALSE)&amp;C3003</f>
        <v>WY|heat|imports</v>
      </c>
      <c r="E3003" s="17">
        <v>0</v>
      </c>
      <c r="F3003" s="17">
        <v>0</v>
      </c>
      <c r="G3003" s="17">
        <v>0</v>
      </c>
      <c r="H3003" s="17">
        <v>0</v>
      </c>
      <c r="I3003" s="17">
        <v>0</v>
      </c>
      <c r="J3003" s="17">
        <v>0</v>
      </c>
      <c r="K3003" s="17">
        <v>0</v>
      </c>
      <c r="L3003" s="17">
        <v>0</v>
      </c>
      <c r="M3003" s="17">
        <v>0</v>
      </c>
      <c r="N3003" s="17">
        <v>0</v>
      </c>
      <c r="O3003" s="17">
        <v>0</v>
      </c>
      <c r="P3003" s="17">
        <v>0</v>
      </c>
      <c r="Q3003" s="17">
        <v>0</v>
      </c>
      <c r="R3003" s="17">
        <v>0</v>
      </c>
      <c r="S3003" s="17">
        <v>0</v>
      </c>
      <c r="T3003" s="17">
        <v>0</v>
      </c>
      <c r="U3003" s="17">
        <v>0</v>
      </c>
      <c r="V3003" s="17">
        <v>0</v>
      </c>
      <c r="W3003" s="17">
        <v>0</v>
      </c>
      <c r="X3003" s="17">
        <v>0</v>
      </c>
      <c r="Y3003" s="17">
        <v>0</v>
      </c>
      <c r="Z3003" s="17">
        <v>0</v>
      </c>
      <c r="AA3003" s="17">
        <v>0</v>
      </c>
      <c r="AB3003" s="17">
        <v>0</v>
      </c>
      <c r="AC3003" s="17">
        <v>0</v>
      </c>
      <c r="AD3003" s="17">
        <v>0</v>
      </c>
    </row>
    <row r="3004" spans="1:30" x14ac:dyDescent="0.25">
      <c r="A3004" t="s">
        <v>443</v>
      </c>
      <c r="B3004" t="s">
        <v>6633</v>
      </c>
      <c r="C3004" t="s">
        <v>610</v>
      </c>
      <c r="D3004" t="str">
        <f>A3004&amp;VLOOKUP("key_separator", Keys!$B:$C, 2, FALSE)&amp;B3004&amp;VLOOKUP("key_separator", Keys!$B:$C, 2, FALSE)&amp;C3004</f>
        <v>WY|heat|exports</v>
      </c>
      <c r="E3004" s="17">
        <v>0</v>
      </c>
      <c r="F3004" s="17">
        <v>0</v>
      </c>
      <c r="G3004" s="17">
        <v>0</v>
      </c>
      <c r="H3004" s="17">
        <v>0</v>
      </c>
      <c r="I3004" s="17">
        <v>0</v>
      </c>
      <c r="J3004" s="17">
        <v>0</v>
      </c>
      <c r="K3004" s="17">
        <v>0</v>
      </c>
      <c r="L3004" s="17">
        <v>0</v>
      </c>
      <c r="M3004" s="17">
        <v>0</v>
      </c>
      <c r="N3004" s="17">
        <v>0</v>
      </c>
      <c r="O3004" s="17">
        <v>0</v>
      </c>
      <c r="P3004" s="17">
        <v>0</v>
      </c>
      <c r="Q3004" s="17">
        <v>0</v>
      </c>
      <c r="R3004" s="17">
        <v>0</v>
      </c>
      <c r="S3004" s="17">
        <v>0</v>
      </c>
      <c r="T3004" s="17">
        <v>0</v>
      </c>
      <c r="U3004" s="17">
        <v>0</v>
      </c>
      <c r="V3004" s="17">
        <v>0</v>
      </c>
      <c r="W3004" s="17">
        <v>0</v>
      </c>
      <c r="X3004" s="17">
        <v>0</v>
      </c>
      <c r="Y3004" s="17">
        <v>0</v>
      </c>
      <c r="Z3004" s="17">
        <v>0</v>
      </c>
      <c r="AA3004" s="17">
        <v>0</v>
      </c>
      <c r="AB3004" s="17">
        <v>0</v>
      </c>
      <c r="AC3004" s="17">
        <v>0</v>
      </c>
      <c r="AD3004" s="17">
        <v>0</v>
      </c>
    </row>
    <row r="3005" spans="1:30" x14ac:dyDescent="0.25">
      <c r="A3005" t="s">
        <v>443</v>
      </c>
      <c r="B3005" t="s">
        <v>6634</v>
      </c>
      <c r="C3005" t="s">
        <v>605</v>
      </c>
      <c r="D3005" t="str">
        <f>A3005&amp;VLOOKUP("key_separator", Keys!$B:$C, 2, FALSE)&amp;B3005&amp;VLOOKUP("key_separator", Keys!$B:$C, 2, FALSE)&amp;C3005</f>
        <v>WY|geothermal|production</v>
      </c>
      <c r="E3005" s="17">
        <v>0</v>
      </c>
      <c r="F3005" s="17">
        <v>0</v>
      </c>
      <c r="G3005" s="17">
        <v>0</v>
      </c>
      <c r="H3005" s="17">
        <v>0</v>
      </c>
      <c r="I3005" s="17">
        <v>0</v>
      </c>
      <c r="J3005" s="17">
        <v>0</v>
      </c>
      <c r="K3005" s="17">
        <v>0</v>
      </c>
      <c r="L3005" s="17">
        <v>0</v>
      </c>
      <c r="M3005" s="17">
        <v>0</v>
      </c>
      <c r="N3005" s="17">
        <v>0</v>
      </c>
      <c r="O3005" s="17">
        <v>0</v>
      </c>
      <c r="P3005" s="17">
        <v>0</v>
      </c>
      <c r="Q3005" s="17">
        <v>0</v>
      </c>
      <c r="R3005" s="17">
        <v>0</v>
      </c>
      <c r="S3005" s="17">
        <v>0</v>
      </c>
      <c r="T3005" s="17">
        <v>0</v>
      </c>
      <c r="U3005" s="17">
        <v>0</v>
      </c>
      <c r="V3005" s="17">
        <v>0</v>
      </c>
      <c r="W3005" s="17">
        <v>0</v>
      </c>
      <c r="X3005" s="17">
        <v>0</v>
      </c>
      <c r="Y3005" s="17">
        <v>0</v>
      </c>
      <c r="Z3005" s="17">
        <v>0</v>
      </c>
      <c r="AA3005" s="17">
        <v>0</v>
      </c>
      <c r="AB3005" s="17">
        <v>0</v>
      </c>
      <c r="AC3005" s="17">
        <v>0</v>
      </c>
      <c r="AD3005" s="17">
        <v>0</v>
      </c>
    </row>
    <row r="3006" spans="1:30" x14ac:dyDescent="0.25">
      <c r="A3006" t="s">
        <v>443</v>
      </c>
      <c r="B3006" t="s">
        <v>6634</v>
      </c>
      <c r="C3006" t="s">
        <v>608</v>
      </c>
      <c r="D3006" t="str">
        <f>A3006&amp;VLOOKUP("key_separator", Keys!$B:$C, 2, FALSE)&amp;B3006&amp;VLOOKUP("key_separator", Keys!$B:$C, 2, FALSE)&amp;C3006</f>
        <v>WY|geothermal|imports</v>
      </c>
      <c r="E3006" s="17">
        <v>0</v>
      </c>
      <c r="F3006" s="17">
        <v>0</v>
      </c>
      <c r="G3006" s="17">
        <v>0</v>
      </c>
      <c r="H3006" s="17">
        <v>0</v>
      </c>
      <c r="I3006" s="17">
        <v>0</v>
      </c>
      <c r="J3006" s="17">
        <v>0</v>
      </c>
      <c r="K3006" s="17">
        <v>0</v>
      </c>
      <c r="L3006" s="17">
        <v>0</v>
      </c>
      <c r="M3006" s="17">
        <v>0</v>
      </c>
      <c r="N3006" s="17">
        <v>0</v>
      </c>
      <c r="O3006" s="17">
        <v>0</v>
      </c>
      <c r="P3006" s="17">
        <v>0</v>
      </c>
      <c r="Q3006" s="17">
        <v>0</v>
      </c>
      <c r="R3006" s="17">
        <v>0</v>
      </c>
      <c r="S3006" s="17">
        <v>0</v>
      </c>
      <c r="T3006" s="17">
        <v>0</v>
      </c>
      <c r="U3006" s="17">
        <v>0</v>
      </c>
      <c r="V3006" s="17">
        <v>0</v>
      </c>
      <c r="W3006" s="17">
        <v>0</v>
      </c>
      <c r="X3006" s="17">
        <v>0</v>
      </c>
      <c r="Y3006" s="17">
        <v>0</v>
      </c>
      <c r="Z3006" s="17">
        <v>0</v>
      </c>
      <c r="AA3006" s="17">
        <v>0</v>
      </c>
      <c r="AB3006" s="17">
        <v>0</v>
      </c>
      <c r="AC3006" s="17">
        <v>0</v>
      </c>
      <c r="AD3006" s="17">
        <v>0</v>
      </c>
    </row>
    <row r="3007" spans="1:30" x14ac:dyDescent="0.25">
      <c r="A3007" t="s">
        <v>443</v>
      </c>
      <c r="B3007" t="s">
        <v>6634</v>
      </c>
      <c r="C3007" t="s">
        <v>610</v>
      </c>
      <c r="D3007" t="str">
        <f>A3007&amp;VLOOKUP("key_separator", Keys!$B:$C, 2, FALSE)&amp;B3007&amp;VLOOKUP("key_separator", Keys!$B:$C, 2, FALSE)&amp;C3007</f>
        <v>WY|geothermal|exports</v>
      </c>
      <c r="E3007" s="17">
        <v>0</v>
      </c>
      <c r="F3007" s="17">
        <v>0</v>
      </c>
      <c r="G3007" s="17">
        <v>0</v>
      </c>
      <c r="H3007" s="17">
        <v>0</v>
      </c>
      <c r="I3007" s="17">
        <v>0</v>
      </c>
      <c r="J3007" s="17">
        <v>0</v>
      </c>
      <c r="K3007" s="17">
        <v>0</v>
      </c>
      <c r="L3007" s="17">
        <v>0</v>
      </c>
      <c r="M3007" s="17">
        <v>0</v>
      </c>
      <c r="N3007" s="17">
        <v>0</v>
      </c>
      <c r="O3007" s="17">
        <v>0</v>
      </c>
      <c r="P3007" s="17">
        <v>0</v>
      </c>
      <c r="Q3007" s="17">
        <v>0</v>
      </c>
      <c r="R3007" s="17">
        <v>0</v>
      </c>
      <c r="S3007" s="17">
        <v>0</v>
      </c>
      <c r="T3007" s="17">
        <v>0</v>
      </c>
      <c r="U3007" s="17">
        <v>0</v>
      </c>
      <c r="V3007" s="17">
        <v>0</v>
      </c>
      <c r="W3007" s="17">
        <v>0</v>
      </c>
      <c r="X3007" s="17">
        <v>0</v>
      </c>
      <c r="Y3007" s="17">
        <v>0</v>
      </c>
      <c r="Z3007" s="17">
        <v>0</v>
      </c>
      <c r="AA3007" s="17">
        <v>0</v>
      </c>
      <c r="AB3007" s="17">
        <v>0</v>
      </c>
      <c r="AC3007" s="17">
        <v>0</v>
      </c>
      <c r="AD3007" s="17">
        <v>0</v>
      </c>
    </row>
    <row r="3008" spans="1:30" x14ac:dyDescent="0.25">
      <c r="A3008" t="s">
        <v>443</v>
      </c>
      <c r="B3008" t="s">
        <v>500</v>
      </c>
      <c r="C3008" t="s">
        <v>605</v>
      </c>
      <c r="D3008" t="str">
        <f>A3008&amp;VLOOKUP("key_separator", Keys!$B:$C, 2, FALSE)&amp;B3008&amp;VLOOKUP("key_separator", Keys!$B:$C, 2, FALSE)&amp;C3008</f>
        <v>WY|lignite|production</v>
      </c>
      <c r="E3008" s="17">
        <v>0</v>
      </c>
      <c r="F3008" s="17">
        <v>0</v>
      </c>
      <c r="G3008" s="17">
        <v>0</v>
      </c>
      <c r="H3008" s="17">
        <v>0</v>
      </c>
      <c r="I3008" s="17">
        <v>0</v>
      </c>
      <c r="J3008" s="17">
        <v>0</v>
      </c>
      <c r="K3008" s="17">
        <v>0</v>
      </c>
      <c r="L3008" s="17">
        <v>0</v>
      </c>
      <c r="M3008" s="17">
        <v>0</v>
      </c>
      <c r="N3008" s="17">
        <v>0</v>
      </c>
      <c r="O3008" s="17">
        <v>0</v>
      </c>
      <c r="P3008" s="17">
        <v>0</v>
      </c>
      <c r="Q3008" s="17">
        <v>0</v>
      </c>
      <c r="R3008" s="17">
        <v>0</v>
      </c>
      <c r="S3008" s="17">
        <v>0</v>
      </c>
      <c r="T3008" s="17">
        <v>0</v>
      </c>
      <c r="U3008" s="17">
        <v>0</v>
      </c>
      <c r="V3008" s="17">
        <v>0</v>
      </c>
      <c r="W3008" s="17">
        <v>0</v>
      </c>
      <c r="X3008" s="17">
        <v>0</v>
      </c>
      <c r="Y3008" s="17">
        <v>0</v>
      </c>
      <c r="Z3008" s="17">
        <v>0</v>
      </c>
      <c r="AA3008" s="17">
        <v>0</v>
      </c>
      <c r="AB3008" s="17">
        <v>0</v>
      </c>
      <c r="AC3008" s="17">
        <v>0</v>
      </c>
      <c r="AD3008" s="17">
        <v>0</v>
      </c>
    </row>
    <row r="3009" spans="1:30" x14ac:dyDescent="0.25">
      <c r="A3009" t="s">
        <v>443</v>
      </c>
      <c r="B3009" t="s">
        <v>500</v>
      </c>
      <c r="C3009" t="s">
        <v>608</v>
      </c>
      <c r="D3009" t="str">
        <f>A3009&amp;VLOOKUP("key_separator", Keys!$B:$C, 2, FALSE)&amp;B3009&amp;VLOOKUP("key_separator", Keys!$B:$C, 2, FALSE)&amp;C3009</f>
        <v>WY|lignite|imports</v>
      </c>
      <c r="E3009" s="17">
        <v>0</v>
      </c>
      <c r="F3009" s="17">
        <v>0</v>
      </c>
      <c r="G3009" s="17">
        <v>0</v>
      </c>
      <c r="H3009" s="17">
        <v>0</v>
      </c>
      <c r="I3009" s="17">
        <v>0</v>
      </c>
      <c r="J3009" s="17">
        <v>0</v>
      </c>
      <c r="K3009" s="17">
        <v>0</v>
      </c>
      <c r="L3009" s="17">
        <v>0</v>
      </c>
      <c r="M3009" s="17">
        <v>0</v>
      </c>
      <c r="N3009" s="17">
        <v>0</v>
      </c>
      <c r="O3009" s="17">
        <v>0</v>
      </c>
      <c r="P3009" s="17">
        <v>0</v>
      </c>
      <c r="Q3009" s="17">
        <v>0</v>
      </c>
      <c r="R3009" s="17">
        <v>0</v>
      </c>
      <c r="S3009" s="17">
        <v>0</v>
      </c>
      <c r="T3009" s="17">
        <v>0</v>
      </c>
      <c r="U3009" s="17">
        <v>0</v>
      </c>
      <c r="V3009" s="17">
        <v>0</v>
      </c>
      <c r="W3009" s="17">
        <v>0</v>
      </c>
      <c r="X3009" s="17">
        <v>0</v>
      </c>
      <c r="Y3009" s="17">
        <v>0</v>
      </c>
      <c r="Z3009" s="17">
        <v>0</v>
      </c>
      <c r="AA3009" s="17">
        <v>0</v>
      </c>
      <c r="AB3009" s="17">
        <v>0</v>
      </c>
      <c r="AC3009" s="17">
        <v>0</v>
      </c>
      <c r="AD3009" s="17">
        <v>0</v>
      </c>
    </row>
    <row r="3010" spans="1:30" x14ac:dyDescent="0.25">
      <c r="A3010" t="s">
        <v>443</v>
      </c>
      <c r="B3010" t="s">
        <v>500</v>
      </c>
      <c r="C3010" t="s">
        <v>610</v>
      </c>
      <c r="D3010" t="str">
        <f>A3010&amp;VLOOKUP("key_separator", Keys!$B:$C, 2, FALSE)&amp;B3010&amp;VLOOKUP("key_separator", Keys!$B:$C, 2, FALSE)&amp;C3010</f>
        <v>WY|lignite|exports</v>
      </c>
      <c r="E3010" s="17">
        <v>0</v>
      </c>
      <c r="F3010" s="17">
        <v>0</v>
      </c>
      <c r="G3010" s="17">
        <v>0</v>
      </c>
      <c r="H3010" s="17">
        <v>0</v>
      </c>
      <c r="I3010" s="17">
        <v>0</v>
      </c>
      <c r="J3010" s="17">
        <v>0</v>
      </c>
      <c r="K3010" s="17">
        <v>0</v>
      </c>
      <c r="L3010" s="17">
        <v>0</v>
      </c>
      <c r="M3010" s="17">
        <v>0</v>
      </c>
      <c r="N3010" s="17">
        <v>0</v>
      </c>
      <c r="O3010" s="17">
        <v>0</v>
      </c>
      <c r="P3010" s="17">
        <v>0</v>
      </c>
      <c r="Q3010" s="17">
        <v>0</v>
      </c>
      <c r="R3010" s="17">
        <v>0</v>
      </c>
      <c r="S3010" s="17">
        <v>0</v>
      </c>
      <c r="T3010" s="17">
        <v>0</v>
      </c>
      <c r="U3010" s="17">
        <v>0</v>
      </c>
      <c r="V3010" s="17">
        <v>0</v>
      </c>
      <c r="W3010" s="17">
        <v>0</v>
      </c>
      <c r="X3010" s="17">
        <v>0</v>
      </c>
      <c r="Y3010" s="17">
        <v>0</v>
      </c>
      <c r="Z3010" s="17">
        <v>0</v>
      </c>
      <c r="AA3010" s="17">
        <v>0</v>
      </c>
      <c r="AB3010" s="17">
        <v>0</v>
      </c>
      <c r="AC3010" s="17">
        <v>0</v>
      </c>
      <c r="AD3010" s="17">
        <v>0</v>
      </c>
    </row>
    <row r="3011" spans="1:30" x14ac:dyDescent="0.25">
      <c r="A3011" t="s">
        <v>443</v>
      </c>
      <c r="B3011" t="s">
        <v>539</v>
      </c>
      <c r="C3011" t="s">
        <v>605</v>
      </c>
      <c r="D3011" t="str">
        <f>A3011&amp;VLOOKUP("key_separator", Keys!$B:$C, 2, FALSE)&amp;B3011&amp;VLOOKUP("key_separator", Keys!$B:$C, 2, FALSE)&amp;C3011</f>
        <v>WY|crude oil|production</v>
      </c>
      <c r="E3011" s="17">
        <v>619191000000000</v>
      </c>
      <c r="F3011" s="17">
        <v>607917000000000</v>
      </c>
      <c r="G3011" s="17">
        <v>601335000000000</v>
      </c>
      <c r="H3011" s="17">
        <v>586735000000000</v>
      </c>
      <c r="I3011" s="17">
        <v>571369000000000</v>
      </c>
      <c r="J3011" s="17">
        <v>591179000000000</v>
      </c>
      <c r="K3011" s="17">
        <v>607720000000000</v>
      </c>
      <c r="L3011" s="17">
        <v>600643000000000</v>
      </c>
      <c r="M3011" s="17">
        <v>591057000000000</v>
      </c>
      <c r="N3011" s="17">
        <v>602446000000000</v>
      </c>
      <c r="O3011" s="17">
        <v>589945000000000</v>
      </c>
      <c r="P3011" s="17">
        <v>598433000000000</v>
      </c>
      <c r="Q3011" s="17">
        <v>619478000000000</v>
      </c>
      <c r="R3011" s="17">
        <v>640327000000000</v>
      </c>
      <c r="S3011" s="17">
        <v>662700000000000</v>
      </c>
      <c r="T3011" s="17">
        <v>690349000000000</v>
      </c>
      <c r="U3011" s="17">
        <v>701899000000000</v>
      </c>
      <c r="V3011" s="17">
        <v>705562000000000</v>
      </c>
      <c r="W3011" s="17">
        <v>712876000000000</v>
      </c>
      <c r="X3011" s="17">
        <v>714908000000000</v>
      </c>
      <c r="Y3011" s="17">
        <v>717207000000000</v>
      </c>
      <c r="Z3011" s="17">
        <v>711365000000000</v>
      </c>
      <c r="AA3011" s="17">
        <v>703804000000000</v>
      </c>
      <c r="AB3011" s="17">
        <v>694477000000000</v>
      </c>
      <c r="AC3011" s="17">
        <v>687023000000000</v>
      </c>
      <c r="AD3011" s="17">
        <v>682364000000000</v>
      </c>
    </row>
    <row r="3012" spans="1:30" x14ac:dyDescent="0.25">
      <c r="A3012" t="s">
        <v>443</v>
      </c>
      <c r="B3012" t="s">
        <v>539</v>
      </c>
      <c r="C3012" t="s">
        <v>608</v>
      </c>
      <c r="D3012" t="str">
        <f>A3012&amp;VLOOKUP("key_separator", Keys!$B:$C, 2, FALSE)&amp;B3012&amp;VLOOKUP("key_separator", Keys!$B:$C, 2, FALSE)&amp;C3012</f>
        <v>WY|crude oil|imports</v>
      </c>
      <c r="E3012" s="17">
        <v>0</v>
      </c>
      <c r="F3012" s="17">
        <v>0</v>
      </c>
      <c r="G3012" s="17">
        <v>0</v>
      </c>
      <c r="H3012" s="17">
        <v>0</v>
      </c>
      <c r="I3012" s="17">
        <v>0</v>
      </c>
      <c r="J3012" s="17">
        <v>0</v>
      </c>
      <c r="K3012" s="17">
        <v>0</v>
      </c>
      <c r="L3012" s="17">
        <v>0</v>
      </c>
      <c r="M3012" s="17">
        <v>0</v>
      </c>
      <c r="N3012" s="17">
        <v>0</v>
      </c>
      <c r="O3012" s="17">
        <v>0</v>
      </c>
      <c r="P3012" s="17">
        <v>0</v>
      </c>
      <c r="Q3012" s="17">
        <v>0</v>
      </c>
      <c r="R3012" s="17">
        <v>0</v>
      </c>
      <c r="S3012" s="17">
        <v>0</v>
      </c>
      <c r="T3012" s="17">
        <v>0</v>
      </c>
      <c r="U3012" s="17">
        <v>0</v>
      </c>
      <c r="V3012" s="17">
        <v>0</v>
      </c>
      <c r="W3012" s="17">
        <v>0</v>
      </c>
      <c r="X3012" s="17">
        <v>0</v>
      </c>
      <c r="Y3012" s="17">
        <v>0</v>
      </c>
      <c r="Z3012" s="17">
        <v>0</v>
      </c>
      <c r="AA3012" s="17">
        <v>0</v>
      </c>
      <c r="AB3012" s="17">
        <v>0</v>
      </c>
      <c r="AC3012" s="17">
        <v>0</v>
      </c>
      <c r="AD3012" s="17">
        <v>0</v>
      </c>
    </row>
    <row r="3013" spans="1:30" x14ac:dyDescent="0.25">
      <c r="A3013" t="s">
        <v>443</v>
      </c>
      <c r="B3013" t="s">
        <v>539</v>
      </c>
      <c r="C3013" t="s">
        <v>610</v>
      </c>
      <c r="D3013" t="str">
        <f>A3013&amp;VLOOKUP("key_separator", Keys!$B:$C, 2, FALSE)&amp;B3013&amp;VLOOKUP("key_separator", Keys!$B:$C, 2, FALSE)&amp;C3013</f>
        <v>WY|crude oil|exports</v>
      </c>
      <c r="E3013" s="17">
        <v>358440000000000</v>
      </c>
      <c r="F3013" s="17">
        <v>347166000000000</v>
      </c>
      <c r="G3013" s="17">
        <v>340584000000000</v>
      </c>
      <c r="H3013" s="17">
        <v>325984000000000</v>
      </c>
      <c r="I3013" s="17">
        <v>310618000000000</v>
      </c>
      <c r="J3013" s="17">
        <v>330428000000000</v>
      </c>
      <c r="K3013" s="17">
        <v>346969000000000</v>
      </c>
      <c r="L3013" s="17">
        <v>339892000000000</v>
      </c>
      <c r="M3013" s="17">
        <v>330306000000000</v>
      </c>
      <c r="N3013" s="17">
        <v>341695000000000</v>
      </c>
      <c r="O3013" s="17">
        <v>329194000000000</v>
      </c>
      <c r="P3013" s="17">
        <v>337682000000000</v>
      </c>
      <c r="Q3013" s="17">
        <v>358727000000000</v>
      </c>
      <c r="R3013" s="17">
        <v>379576000000000</v>
      </c>
      <c r="S3013" s="17">
        <v>401949000000000</v>
      </c>
      <c r="T3013" s="17">
        <v>429598000000000</v>
      </c>
      <c r="U3013" s="17">
        <v>441148000000000</v>
      </c>
      <c r="V3013" s="17">
        <v>444811000000000</v>
      </c>
      <c r="W3013" s="17">
        <v>452125000000000</v>
      </c>
      <c r="X3013" s="17">
        <v>454157000000000</v>
      </c>
      <c r="Y3013" s="17">
        <v>456456000000000</v>
      </c>
      <c r="Z3013" s="17">
        <v>450614000000000</v>
      </c>
      <c r="AA3013" s="17">
        <v>443053000000000</v>
      </c>
      <c r="AB3013" s="17">
        <v>433726000000000</v>
      </c>
      <c r="AC3013" s="17">
        <v>426272000000000</v>
      </c>
      <c r="AD3013" s="17">
        <v>421613000000000</v>
      </c>
    </row>
    <row r="3014" spans="1:30" x14ac:dyDescent="0.25">
      <c r="A3014" t="s">
        <v>443</v>
      </c>
      <c r="B3014" t="s">
        <v>6635</v>
      </c>
      <c r="C3014" t="s">
        <v>605</v>
      </c>
      <c r="D3014" t="str">
        <f>A3014&amp;VLOOKUP("key_separator", Keys!$B:$C, 2, FALSE)&amp;B3014&amp;VLOOKUP("key_separator", Keys!$B:$C, 2, FALSE)&amp;C3014</f>
        <v>WY|heavy or residual fuel oil|production</v>
      </c>
      <c r="E3014" s="17">
        <v>5041490000000</v>
      </c>
      <c r="F3014" s="17">
        <v>4919300000000</v>
      </c>
      <c r="G3014" s="17">
        <v>4951600000000</v>
      </c>
      <c r="H3014" s="17">
        <v>4993420000000</v>
      </c>
      <c r="I3014" s="17">
        <v>5035330000000</v>
      </c>
      <c r="J3014" s="17">
        <v>5064090000000</v>
      </c>
      <c r="K3014" s="17">
        <v>5057580000000</v>
      </c>
      <c r="L3014" s="17">
        <v>5102430000000</v>
      </c>
      <c r="M3014" s="17">
        <v>5087480000000</v>
      </c>
      <c r="N3014" s="17">
        <v>5064610000000</v>
      </c>
      <c r="O3014" s="17">
        <v>5075350000000</v>
      </c>
      <c r="P3014" s="17">
        <v>5059000000000</v>
      </c>
      <c r="Q3014" s="17">
        <v>5062090000000</v>
      </c>
      <c r="R3014" s="17">
        <v>5090460000000</v>
      </c>
      <c r="S3014" s="17">
        <v>5058800000000</v>
      </c>
      <c r="T3014" s="17">
        <v>5101540000000</v>
      </c>
      <c r="U3014" s="17">
        <v>5117550000000</v>
      </c>
      <c r="V3014" s="17">
        <v>5134190000000</v>
      </c>
      <c r="W3014" s="17">
        <v>5134940000000</v>
      </c>
      <c r="X3014" s="17">
        <v>5128450000000</v>
      </c>
      <c r="Y3014" s="17">
        <v>5119440000000</v>
      </c>
      <c r="Z3014" s="17">
        <v>5080960000000</v>
      </c>
      <c r="AA3014" s="17">
        <v>5101550000000</v>
      </c>
      <c r="AB3014" s="17">
        <v>5090940000000</v>
      </c>
      <c r="AC3014" s="17">
        <v>5106980000000</v>
      </c>
      <c r="AD3014" s="17">
        <v>5082370000000</v>
      </c>
    </row>
    <row r="3015" spans="1:30" x14ac:dyDescent="0.25">
      <c r="A3015" t="s">
        <v>443</v>
      </c>
      <c r="B3015" t="s">
        <v>6635</v>
      </c>
      <c r="C3015" t="s">
        <v>608</v>
      </c>
      <c r="D3015" t="str">
        <f>A3015&amp;VLOOKUP("key_separator", Keys!$B:$C, 2, FALSE)&amp;B3015&amp;VLOOKUP("key_separator", Keys!$B:$C, 2, FALSE)&amp;C3015</f>
        <v>WY|heavy or residual fuel oil|imports</v>
      </c>
      <c r="E3015" s="17">
        <v>341484000000</v>
      </c>
      <c r="F3015" s="17">
        <v>571601000000</v>
      </c>
      <c r="G3015" s="17">
        <v>593136000000</v>
      </c>
      <c r="H3015" s="17">
        <v>604024000000</v>
      </c>
      <c r="I3015" s="17">
        <v>662883000000</v>
      </c>
      <c r="J3015" s="17">
        <v>735694000000</v>
      </c>
      <c r="K3015" s="17">
        <v>832996000000</v>
      </c>
      <c r="L3015" s="17">
        <v>877538000000</v>
      </c>
      <c r="M3015" s="17">
        <v>965218000000</v>
      </c>
      <c r="N3015" s="17">
        <v>1034680000000</v>
      </c>
      <c r="O3015" s="17">
        <v>1083110000000</v>
      </c>
      <c r="P3015" s="17">
        <v>1145920000000</v>
      </c>
      <c r="Q3015" s="17">
        <v>1177700000000</v>
      </c>
      <c r="R3015" s="17">
        <v>1172700000000</v>
      </c>
      <c r="S3015" s="17">
        <v>1218590000000</v>
      </c>
      <c r="T3015" s="17">
        <v>1177920000000</v>
      </c>
      <c r="U3015" s="17">
        <v>1156750000000</v>
      </c>
      <c r="V3015" s="17">
        <v>1156250000000</v>
      </c>
      <c r="W3015" s="17">
        <v>1162020000000</v>
      </c>
      <c r="X3015" s="17">
        <v>1179820000000</v>
      </c>
      <c r="Y3015" s="17">
        <v>1226070000000</v>
      </c>
      <c r="Z3015" s="17">
        <v>1303860000000</v>
      </c>
      <c r="AA3015" s="17">
        <v>1318440000000</v>
      </c>
      <c r="AB3015" s="17">
        <v>1364710000000</v>
      </c>
      <c r="AC3015" s="17">
        <v>1391820000000</v>
      </c>
      <c r="AD3015" s="17">
        <v>1467680000000</v>
      </c>
    </row>
    <row r="3016" spans="1:30" x14ac:dyDescent="0.25">
      <c r="A3016" t="s">
        <v>443</v>
      </c>
      <c r="B3016" t="s">
        <v>6635</v>
      </c>
      <c r="C3016" t="s">
        <v>610</v>
      </c>
      <c r="D3016" t="str">
        <f>A3016&amp;VLOOKUP("key_separator", Keys!$B:$C, 2, FALSE)&amp;B3016&amp;VLOOKUP("key_separator", Keys!$B:$C, 2, FALSE)&amp;C3016</f>
        <v>WY|heavy or residual fuel oil|exports</v>
      </c>
      <c r="E3016" s="17">
        <v>91324500000</v>
      </c>
      <c r="F3016" s="17">
        <v>89110900000</v>
      </c>
      <c r="G3016" s="17">
        <v>89696200000</v>
      </c>
      <c r="H3016" s="17">
        <v>90453600000</v>
      </c>
      <c r="I3016" s="17">
        <v>91212800000</v>
      </c>
      <c r="J3016" s="17">
        <v>91733900000</v>
      </c>
      <c r="K3016" s="17">
        <v>91616000000</v>
      </c>
      <c r="L3016" s="17">
        <v>92428400000</v>
      </c>
      <c r="M3016" s="17">
        <v>92157600000</v>
      </c>
      <c r="N3016" s="17">
        <v>91743200000</v>
      </c>
      <c r="O3016" s="17">
        <v>91937800000</v>
      </c>
      <c r="P3016" s="17">
        <v>91641600000</v>
      </c>
      <c r="Q3016" s="17">
        <v>91697600000</v>
      </c>
      <c r="R3016" s="17">
        <v>92211500000</v>
      </c>
      <c r="S3016" s="17">
        <v>91638100000</v>
      </c>
      <c r="T3016" s="17">
        <v>92412300000</v>
      </c>
      <c r="U3016" s="17">
        <v>92702300000</v>
      </c>
      <c r="V3016" s="17">
        <v>93003600000</v>
      </c>
      <c r="W3016" s="17">
        <v>93017200000</v>
      </c>
      <c r="X3016" s="17">
        <v>92899600000</v>
      </c>
      <c r="Y3016" s="17">
        <v>92736500000</v>
      </c>
      <c r="Z3016" s="17">
        <v>92039400000</v>
      </c>
      <c r="AA3016" s="17">
        <v>92412400000</v>
      </c>
      <c r="AB3016" s="17">
        <v>92220300000</v>
      </c>
      <c r="AC3016" s="17">
        <v>92510800000</v>
      </c>
      <c r="AD3016" s="17">
        <v>92065000000</v>
      </c>
    </row>
    <row r="3017" spans="1:30" x14ac:dyDescent="0.25">
      <c r="A3017" t="s">
        <v>443</v>
      </c>
      <c r="B3017" t="s">
        <v>6622</v>
      </c>
      <c r="C3017" t="s">
        <v>605</v>
      </c>
      <c r="D3017" t="str">
        <f>A3017&amp;VLOOKUP("key_separator", Keys!$B:$C, 2, FALSE)&amp;B3017&amp;VLOOKUP("key_separator", Keys!$B:$C, 2, FALSE)&amp;C3017</f>
        <v>WY|LPG propane or butane|production</v>
      </c>
      <c r="E3017" s="17">
        <v>126534000000000</v>
      </c>
      <c r="F3017" s="17">
        <v>129221000000000</v>
      </c>
      <c r="G3017" s="17">
        <v>143061000000000</v>
      </c>
      <c r="H3017" s="17">
        <v>141697000000000</v>
      </c>
      <c r="I3017" s="17">
        <v>142073000000000</v>
      </c>
      <c r="J3017" s="17">
        <v>142822000000000</v>
      </c>
      <c r="K3017" s="17">
        <v>149785000000000</v>
      </c>
      <c r="L3017" s="17">
        <v>156420000000000</v>
      </c>
      <c r="M3017" s="17">
        <v>162713000000000</v>
      </c>
      <c r="N3017" s="17">
        <v>167192000000000</v>
      </c>
      <c r="O3017" s="17">
        <v>170606000000000</v>
      </c>
      <c r="P3017" s="17">
        <v>172458000000000</v>
      </c>
      <c r="Q3017" s="17">
        <v>175371000000000</v>
      </c>
      <c r="R3017" s="17">
        <v>178473000000000</v>
      </c>
      <c r="S3017" s="17">
        <v>181154000000000</v>
      </c>
      <c r="T3017" s="17">
        <v>185620000000000</v>
      </c>
      <c r="U3017" s="17">
        <v>189572000000000</v>
      </c>
      <c r="V3017" s="17">
        <v>191751000000000</v>
      </c>
      <c r="W3017" s="17">
        <v>192724000000000</v>
      </c>
      <c r="X3017" s="17">
        <v>191913000000000</v>
      </c>
      <c r="Y3017" s="17">
        <v>189910000000000</v>
      </c>
      <c r="Z3017" s="17">
        <v>188241000000000</v>
      </c>
      <c r="AA3017" s="17">
        <v>188610000000000</v>
      </c>
      <c r="AB3017" s="17">
        <v>189799000000000</v>
      </c>
      <c r="AC3017" s="17">
        <v>190481000000000</v>
      </c>
      <c r="AD3017" s="17">
        <v>190057000000000</v>
      </c>
    </row>
    <row r="3018" spans="1:30" x14ac:dyDescent="0.25">
      <c r="A3018" t="s">
        <v>443</v>
      </c>
      <c r="B3018" t="s">
        <v>6622</v>
      </c>
      <c r="C3018" t="s">
        <v>608</v>
      </c>
      <c r="D3018" t="str">
        <f>A3018&amp;VLOOKUP("key_separator", Keys!$B:$C, 2, FALSE)&amp;B3018&amp;VLOOKUP("key_separator", Keys!$B:$C, 2, FALSE)&amp;C3018</f>
        <v>WY|LPG propane or butane|imports</v>
      </c>
      <c r="E3018" s="17">
        <v>0</v>
      </c>
      <c r="F3018" s="17">
        <v>0</v>
      </c>
      <c r="G3018" s="17">
        <v>57874500000</v>
      </c>
      <c r="H3018" s="17">
        <v>57309500000</v>
      </c>
      <c r="I3018" s="17">
        <v>6610700000</v>
      </c>
      <c r="J3018" s="17">
        <v>0</v>
      </c>
      <c r="K3018" s="17">
        <v>37588400000</v>
      </c>
      <c r="L3018" s="17">
        <v>16257300000</v>
      </c>
      <c r="M3018" s="17">
        <v>0</v>
      </c>
      <c r="N3018" s="17">
        <v>0</v>
      </c>
      <c r="O3018" s="17">
        <v>0</v>
      </c>
      <c r="P3018" s="17">
        <v>0</v>
      </c>
      <c r="Q3018" s="17">
        <v>0</v>
      </c>
      <c r="R3018" s="17">
        <v>0</v>
      </c>
      <c r="S3018" s="17">
        <v>0</v>
      </c>
      <c r="T3018" s="17">
        <v>0</v>
      </c>
      <c r="U3018" s="17">
        <v>0</v>
      </c>
      <c r="V3018" s="17">
        <v>0</v>
      </c>
      <c r="W3018" s="17">
        <v>0</v>
      </c>
      <c r="X3018" s="17">
        <v>0</v>
      </c>
      <c r="Y3018" s="17">
        <v>0</v>
      </c>
      <c r="Z3018" s="17">
        <v>0</v>
      </c>
      <c r="AA3018" s="17">
        <v>0</v>
      </c>
      <c r="AB3018" s="17">
        <v>0</v>
      </c>
      <c r="AC3018" s="17">
        <v>0</v>
      </c>
      <c r="AD3018" s="17">
        <v>0</v>
      </c>
    </row>
    <row r="3019" spans="1:30" x14ac:dyDescent="0.25">
      <c r="A3019" t="s">
        <v>443</v>
      </c>
      <c r="B3019" t="s">
        <v>6622</v>
      </c>
      <c r="C3019" t="s">
        <v>610</v>
      </c>
      <c r="D3019" t="str">
        <f>A3019&amp;VLOOKUP("key_separator", Keys!$B:$C, 2, FALSE)&amp;B3019&amp;VLOOKUP("key_separator", Keys!$B:$C, 2, FALSE)&amp;C3019</f>
        <v>WY|LPG propane or butane|exports</v>
      </c>
      <c r="E3019" s="17">
        <v>120826000000000</v>
      </c>
      <c r="F3019" s="17">
        <v>123554000000000</v>
      </c>
      <c r="G3019" s="17">
        <v>137460000000000</v>
      </c>
      <c r="H3019" s="17">
        <v>136136000000000</v>
      </c>
      <c r="I3019" s="17">
        <v>136513000000000</v>
      </c>
      <c r="J3019" s="17">
        <v>137252000000000</v>
      </c>
      <c r="K3019" s="17">
        <v>144356000000000</v>
      </c>
      <c r="L3019" s="17">
        <v>150999000000000</v>
      </c>
      <c r="M3019" s="17">
        <v>157236000000000</v>
      </c>
      <c r="N3019" s="17">
        <v>161844000000000</v>
      </c>
      <c r="O3019" s="17">
        <v>165279000000000</v>
      </c>
      <c r="P3019" s="17">
        <v>167168000000000</v>
      </c>
      <c r="Q3019" s="17">
        <v>170107000000000</v>
      </c>
      <c r="R3019" s="17">
        <v>173222000000000</v>
      </c>
      <c r="S3019" s="17">
        <v>175887000000000</v>
      </c>
      <c r="T3019" s="17">
        <v>180363000000000</v>
      </c>
      <c r="U3019" s="17">
        <v>184384000000000</v>
      </c>
      <c r="V3019" s="17">
        <v>186617000000000</v>
      </c>
      <c r="W3019" s="17">
        <v>187588000000000</v>
      </c>
      <c r="X3019" s="17">
        <v>186834000000000</v>
      </c>
      <c r="Y3019" s="17">
        <v>184824000000000</v>
      </c>
      <c r="Z3019" s="17">
        <v>183166000000000</v>
      </c>
      <c r="AA3019" s="17">
        <v>183540000000000</v>
      </c>
      <c r="AB3019" s="17">
        <v>184751000000000</v>
      </c>
      <c r="AC3019" s="17">
        <v>185453000000000</v>
      </c>
      <c r="AD3019" s="17">
        <v>185056000000000</v>
      </c>
    </row>
    <row r="3020" spans="1:30" x14ac:dyDescent="0.25">
      <c r="A3020" t="s">
        <v>443</v>
      </c>
      <c r="B3020" t="s">
        <v>6623</v>
      </c>
      <c r="C3020" t="s">
        <v>605</v>
      </c>
      <c r="D3020" t="str">
        <f>A3020&amp;VLOOKUP("key_separator", Keys!$B:$C, 2, FALSE)&amp;B3020&amp;VLOOKUP("key_separator", Keys!$B:$C, 2, FALSE)&amp;C3020</f>
        <v>WY|municipal solid waste|production</v>
      </c>
      <c r="E3020" s="17">
        <v>0</v>
      </c>
      <c r="F3020" s="17">
        <v>0</v>
      </c>
      <c r="G3020" s="17">
        <v>0</v>
      </c>
      <c r="H3020" s="17">
        <v>0</v>
      </c>
      <c r="I3020" s="17">
        <v>0</v>
      </c>
      <c r="J3020" s="17">
        <v>0</v>
      </c>
      <c r="K3020" s="17">
        <v>0</v>
      </c>
      <c r="L3020" s="17">
        <v>0</v>
      </c>
      <c r="M3020" s="17">
        <v>0</v>
      </c>
      <c r="N3020" s="17">
        <v>0</v>
      </c>
      <c r="O3020" s="17">
        <v>0</v>
      </c>
      <c r="P3020" s="17">
        <v>0</v>
      </c>
      <c r="Q3020" s="17">
        <v>0</v>
      </c>
      <c r="R3020" s="17">
        <v>0</v>
      </c>
      <c r="S3020" s="17">
        <v>0</v>
      </c>
      <c r="T3020" s="17">
        <v>0</v>
      </c>
      <c r="U3020" s="17">
        <v>0</v>
      </c>
      <c r="V3020" s="17">
        <v>0</v>
      </c>
      <c r="W3020" s="17">
        <v>0</v>
      </c>
      <c r="X3020" s="17">
        <v>0</v>
      </c>
      <c r="Y3020" s="17">
        <v>0</v>
      </c>
      <c r="Z3020" s="17">
        <v>0</v>
      </c>
      <c r="AA3020" s="17">
        <v>0</v>
      </c>
      <c r="AB3020" s="17">
        <v>0</v>
      </c>
      <c r="AC3020" s="17">
        <v>0</v>
      </c>
      <c r="AD3020" s="17">
        <v>0</v>
      </c>
    </row>
    <row r="3021" spans="1:30" x14ac:dyDescent="0.25">
      <c r="A3021" t="s">
        <v>443</v>
      </c>
      <c r="B3021" t="s">
        <v>6623</v>
      </c>
      <c r="C3021" t="s">
        <v>608</v>
      </c>
      <c r="D3021" t="str">
        <f>A3021&amp;VLOOKUP("key_separator", Keys!$B:$C, 2, FALSE)&amp;B3021&amp;VLOOKUP("key_separator", Keys!$B:$C, 2, FALSE)&amp;C3021</f>
        <v>WY|municipal solid waste|imports</v>
      </c>
      <c r="E3021" s="17">
        <v>0</v>
      </c>
      <c r="F3021" s="17">
        <v>0</v>
      </c>
      <c r="G3021" s="17">
        <v>0</v>
      </c>
      <c r="H3021" s="17">
        <v>0</v>
      </c>
      <c r="I3021" s="17">
        <v>0</v>
      </c>
      <c r="J3021" s="17">
        <v>0</v>
      </c>
      <c r="K3021" s="17">
        <v>0</v>
      </c>
      <c r="L3021" s="17">
        <v>0</v>
      </c>
      <c r="M3021" s="17">
        <v>0</v>
      </c>
      <c r="N3021" s="17">
        <v>0</v>
      </c>
      <c r="O3021" s="17">
        <v>0</v>
      </c>
      <c r="P3021" s="17">
        <v>0</v>
      </c>
      <c r="Q3021" s="17">
        <v>0</v>
      </c>
      <c r="R3021" s="17">
        <v>0</v>
      </c>
      <c r="S3021" s="17">
        <v>0</v>
      </c>
      <c r="T3021" s="17">
        <v>0</v>
      </c>
      <c r="U3021" s="17">
        <v>0</v>
      </c>
      <c r="V3021" s="17">
        <v>0</v>
      </c>
      <c r="W3021" s="17">
        <v>0</v>
      </c>
      <c r="X3021" s="17">
        <v>0</v>
      </c>
      <c r="Y3021" s="17">
        <v>0</v>
      </c>
      <c r="Z3021" s="17">
        <v>0</v>
      </c>
      <c r="AA3021" s="17">
        <v>0</v>
      </c>
      <c r="AB3021" s="17">
        <v>0</v>
      </c>
      <c r="AC3021" s="17">
        <v>0</v>
      </c>
      <c r="AD3021" s="17">
        <v>0</v>
      </c>
    </row>
    <row r="3022" spans="1:30" x14ac:dyDescent="0.25">
      <c r="A3022" t="s">
        <v>443</v>
      </c>
      <c r="B3022" t="s">
        <v>6623</v>
      </c>
      <c r="C3022" t="s">
        <v>610</v>
      </c>
      <c r="D3022" t="str">
        <f>A3022&amp;VLOOKUP("key_separator", Keys!$B:$C, 2, FALSE)&amp;B3022&amp;VLOOKUP("key_separator", Keys!$B:$C, 2, FALSE)&amp;C3022</f>
        <v>WY|municipal solid waste|exports</v>
      </c>
      <c r="E3022" s="17">
        <v>0</v>
      </c>
      <c r="F3022" s="17">
        <v>0</v>
      </c>
      <c r="G3022" s="17">
        <v>0</v>
      </c>
      <c r="H3022" s="17">
        <v>0</v>
      </c>
      <c r="I3022" s="17">
        <v>0</v>
      </c>
      <c r="J3022" s="17">
        <v>0</v>
      </c>
      <c r="K3022" s="17">
        <v>0</v>
      </c>
      <c r="L3022" s="17">
        <v>0</v>
      </c>
      <c r="M3022" s="17">
        <v>0</v>
      </c>
      <c r="N3022" s="17">
        <v>0</v>
      </c>
      <c r="O3022" s="17">
        <v>0</v>
      </c>
      <c r="P3022" s="17">
        <v>0</v>
      </c>
      <c r="Q3022" s="17">
        <v>0</v>
      </c>
      <c r="R3022" s="17">
        <v>0</v>
      </c>
      <c r="S3022" s="17">
        <v>0</v>
      </c>
      <c r="T3022" s="17">
        <v>0</v>
      </c>
      <c r="U3022" s="17">
        <v>0</v>
      </c>
      <c r="V3022" s="17">
        <v>0</v>
      </c>
      <c r="W3022" s="17">
        <v>0</v>
      </c>
      <c r="X3022" s="17">
        <v>0</v>
      </c>
      <c r="Y3022" s="17">
        <v>0</v>
      </c>
      <c r="Z3022" s="17">
        <v>0</v>
      </c>
      <c r="AA3022" s="17">
        <v>0</v>
      </c>
      <c r="AB3022" s="17">
        <v>0</v>
      </c>
      <c r="AC3022" s="17">
        <v>0</v>
      </c>
      <c r="AD3022" s="17">
        <v>0</v>
      </c>
    </row>
    <row r="3023" spans="1:30" x14ac:dyDescent="0.25">
      <c r="A3023" t="s">
        <v>443</v>
      </c>
      <c r="B3023" t="s">
        <v>629</v>
      </c>
      <c r="C3023" t="s">
        <v>605</v>
      </c>
      <c r="D3023" t="str">
        <f>A3023&amp;VLOOKUP("key_separator", Keys!$B:$C, 2, FALSE)&amp;B3023&amp;VLOOKUP("key_separator", Keys!$B:$C, 2, FALSE)&amp;C3023</f>
        <v>WY|hydrogen|production</v>
      </c>
      <c r="E3023" s="17">
        <v>6168500000000</v>
      </c>
      <c r="F3023" s="17">
        <v>5858190000000</v>
      </c>
      <c r="G3023" s="17">
        <v>5846820000000</v>
      </c>
      <c r="H3023" s="17">
        <v>5854330000000</v>
      </c>
      <c r="I3023" s="17">
        <v>5912070000000</v>
      </c>
      <c r="J3023" s="17">
        <v>5899210000000</v>
      </c>
      <c r="K3023" s="17">
        <v>5831730000000</v>
      </c>
      <c r="L3023" s="17">
        <v>5816510000000</v>
      </c>
      <c r="M3023" s="17">
        <v>5844720000000</v>
      </c>
      <c r="N3023" s="17">
        <v>5964950000000</v>
      </c>
      <c r="O3023" s="17">
        <v>6021970000000</v>
      </c>
      <c r="P3023" s="17">
        <v>6037960000000</v>
      </c>
      <c r="Q3023" s="17">
        <v>6146030000000</v>
      </c>
      <c r="R3023" s="17">
        <v>6202090000000</v>
      </c>
      <c r="S3023" s="17">
        <v>6247960000000</v>
      </c>
      <c r="T3023" s="17">
        <v>6255540000000</v>
      </c>
      <c r="U3023" s="17">
        <v>6294000000000</v>
      </c>
      <c r="V3023" s="17">
        <v>6322020000000</v>
      </c>
      <c r="W3023" s="17">
        <v>6380740000000</v>
      </c>
      <c r="X3023" s="17">
        <v>6508660000000</v>
      </c>
      <c r="Y3023" s="17">
        <v>6595130000000</v>
      </c>
      <c r="Z3023" s="17">
        <v>6640970000000</v>
      </c>
      <c r="AA3023" s="17">
        <v>6707570000000</v>
      </c>
      <c r="AB3023" s="17">
        <v>6751170000000</v>
      </c>
      <c r="AC3023" s="17">
        <v>6784940000000</v>
      </c>
      <c r="AD3023" s="17">
        <v>6824060000000</v>
      </c>
    </row>
    <row r="3024" spans="1:30" x14ac:dyDescent="0.25">
      <c r="A3024" t="s">
        <v>443</v>
      </c>
      <c r="B3024" t="s">
        <v>629</v>
      </c>
      <c r="C3024" t="s">
        <v>608</v>
      </c>
      <c r="D3024" t="str">
        <f>A3024&amp;VLOOKUP("key_separator", Keys!$B:$C, 2, FALSE)&amp;B3024&amp;VLOOKUP("key_separator", Keys!$B:$C, 2, FALSE)&amp;C3024</f>
        <v>WY|hydrogen|imports</v>
      </c>
      <c r="E3024" s="17">
        <v>0</v>
      </c>
      <c r="F3024" s="17">
        <v>0</v>
      </c>
      <c r="G3024" s="17">
        <v>2000000</v>
      </c>
      <c r="H3024" s="17">
        <v>0</v>
      </c>
      <c r="I3024" s="17">
        <v>0</v>
      </c>
      <c r="J3024" s="17">
        <v>0</v>
      </c>
      <c r="K3024" s="17">
        <v>0</v>
      </c>
      <c r="L3024" s="17">
        <v>0</v>
      </c>
      <c r="M3024" s="17">
        <v>0</v>
      </c>
      <c r="N3024" s="17">
        <v>0</v>
      </c>
      <c r="O3024" s="17">
        <v>0</v>
      </c>
      <c r="P3024" s="17">
        <v>0</v>
      </c>
      <c r="Q3024" s="17">
        <v>0</v>
      </c>
      <c r="R3024" s="17">
        <v>0</v>
      </c>
      <c r="S3024" s="17">
        <v>0</v>
      </c>
      <c r="T3024" s="17">
        <v>0</v>
      </c>
      <c r="U3024" s="17">
        <v>0</v>
      </c>
      <c r="V3024" s="17">
        <v>0</v>
      </c>
      <c r="W3024" s="17">
        <v>0</v>
      </c>
      <c r="X3024" s="17">
        <v>0</v>
      </c>
      <c r="Y3024" s="17">
        <v>0</v>
      </c>
      <c r="Z3024" s="17">
        <v>0</v>
      </c>
      <c r="AA3024" s="17">
        <v>0</v>
      </c>
      <c r="AB3024" s="17">
        <v>0</v>
      </c>
      <c r="AC3024" s="17">
        <v>0</v>
      </c>
      <c r="AD3024" s="17">
        <v>0</v>
      </c>
    </row>
    <row r="3025" spans="1:30" x14ac:dyDescent="0.25">
      <c r="A3025" t="s">
        <v>443</v>
      </c>
      <c r="B3025" t="s">
        <v>629</v>
      </c>
      <c r="C3025" t="s">
        <v>610</v>
      </c>
      <c r="D3025" t="str">
        <f>A3025&amp;VLOOKUP("key_separator", Keys!$B:$C, 2, FALSE)&amp;B3025&amp;VLOOKUP("key_separator", Keys!$B:$C, 2, FALSE)&amp;C3025</f>
        <v>WY|hydrogen|exports</v>
      </c>
      <c r="E3025" s="17">
        <v>953160000000</v>
      </c>
      <c r="F3025" s="17">
        <v>642847000000</v>
      </c>
      <c r="G3025" s="17">
        <v>631482000000</v>
      </c>
      <c r="H3025" s="17">
        <v>638987000000</v>
      </c>
      <c r="I3025" s="17">
        <v>696426000000</v>
      </c>
      <c r="J3025" s="17">
        <v>682665000000</v>
      </c>
      <c r="K3025" s="17">
        <v>614278000000</v>
      </c>
      <c r="L3025" s="17">
        <v>597865000000</v>
      </c>
      <c r="M3025" s="17">
        <v>624633000000</v>
      </c>
      <c r="N3025" s="17">
        <v>742816000000</v>
      </c>
      <c r="O3025" s="17">
        <v>797488000000</v>
      </c>
      <c r="P3025" s="17">
        <v>810892000000</v>
      </c>
      <c r="Q3025" s="17">
        <v>916372000000</v>
      </c>
      <c r="R3025" s="17">
        <v>969826000000</v>
      </c>
      <c r="S3025" s="17">
        <v>1012830000000</v>
      </c>
      <c r="T3025" s="17">
        <v>1011440000000</v>
      </c>
      <c r="U3025" s="17">
        <v>1065590000000</v>
      </c>
      <c r="V3025" s="17">
        <v>1063820000000</v>
      </c>
      <c r="W3025" s="17">
        <v>1139340000000</v>
      </c>
      <c r="X3025" s="17">
        <v>1254260000000</v>
      </c>
      <c r="Y3025" s="17">
        <v>1335430000000</v>
      </c>
      <c r="Z3025" s="17">
        <v>1358670000000</v>
      </c>
      <c r="AA3025" s="17">
        <v>1401370000000</v>
      </c>
      <c r="AB3025" s="17">
        <v>1482670000000</v>
      </c>
      <c r="AC3025" s="17">
        <v>1532740000000</v>
      </c>
      <c r="AD3025" s="17">
        <v>1547660000000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G72"/>
  <sheetViews>
    <sheetView workbookViewId="0">
      <pane xSplit="1" ySplit="9" topLeftCell="B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  <col min="30" max="30" width="30" customWidth="1"/>
    <col min="31" max="31" width="14" customWidth="1"/>
    <col min="32" max="32" width="30" customWidth="1"/>
    <col min="33" max="33" width="22" customWidth="1"/>
  </cols>
  <sheetData>
    <row r="1" spans="1:33" ht="18.75" x14ac:dyDescent="0.3">
      <c r="A1" s="1" t="s">
        <v>6636</v>
      </c>
    </row>
    <row r="2" spans="1:33" x14ac:dyDescent="0.25">
      <c r="A2" s="3" t="s">
        <v>6637</v>
      </c>
      <c r="B2" s="4" t="str">
        <f>About!$B$1</f>
        <v>South Dakota</v>
      </c>
    </row>
    <row r="3" spans="1:33" x14ac:dyDescent="0.25">
      <c r="A3" s="3" t="s">
        <v>6638</v>
      </c>
      <c r="B3" s="4" t="str">
        <f>About!$B$2</f>
        <v>SD</v>
      </c>
    </row>
    <row r="4" spans="1:33" x14ac:dyDescent="0.25">
      <c r="A4" s="3" t="s">
        <v>6639</v>
      </c>
      <c r="B4" s="4" t="str">
        <f>VLOOKUP("eps_run_label", Keys!$B:$C, 2, FALSE)</f>
        <v>bau-0831</v>
      </c>
    </row>
    <row r="5" spans="1:33" x14ac:dyDescent="0.25">
      <c r="A5" s="3" t="s">
        <v>6640</v>
      </c>
      <c r="B5" s="4">
        <f>VLOOKUP("model_base_year", Keys!$B:$C, 2, FALSE)</f>
        <v>2025</v>
      </c>
    </row>
    <row r="7" spans="1:33" x14ac:dyDescent="0.25">
      <c r="A7" s="4" t="s">
        <v>6641</v>
      </c>
    </row>
    <row r="8" spans="1:33" x14ac:dyDescent="0.25">
      <c r="A8" s="5" t="s">
        <v>6642</v>
      </c>
      <c r="B8" s="5">
        <v>2024</v>
      </c>
      <c r="C8" s="5">
        <v>2025</v>
      </c>
      <c r="D8" s="5">
        <v>2026</v>
      </c>
      <c r="E8" s="5">
        <v>2027</v>
      </c>
      <c r="F8" s="5">
        <v>2028</v>
      </c>
      <c r="G8" s="5">
        <v>2029</v>
      </c>
      <c r="H8" s="5">
        <v>2030</v>
      </c>
      <c r="I8" s="5">
        <v>2031</v>
      </c>
      <c r="J8" s="5">
        <v>2032</v>
      </c>
      <c r="K8" s="5">
        <v>2033</v>
      </c>
      <c r="L8" s="5">
        <v>2034</v>
      </c>
      <c r="M8" s="5">
        <v>2035</v>
      </c>
      <c r="N8" s="5">
        <v>2036</v>
      </c>
      <c r="O8" s="5">
        <v>2037</v>
      </c>
      <c r="P8" s="5">
        <v>2038</v>
      </c>
      <c r="Q8" s="5">
        <v>2039</v>
      </c>
      <c r="R8" s="5">
        <v>2040</v>
      </c>
      <c r="S8" s="5">
        <v>2041</v>
      </c>
      <c r="T8" s="5">
        <v>2042</v>
      </c>
      <c r="U8" s="5">
        <v>2043</v>
      </c>
      <c r="V8" s="5">
        <v>2044</v>
      </c>
      <c r="W8" s="5">
        <v>2045</v>
      </c>
      <c r="X8" s="5">
        <v>2046</v>
      </c>
      <c r="Y8" s="5">
        <v>2047</v>
      </c>
      <c r="Z8" s="5">
        <v>2048</v>
      </c>
      <c r="AA8" s="5">
        <v>2049</v>
      </c>
      <c r="AB8" s="5">
        <v>2050</v>
      </c>
      <c r="AD8" s="7" t="s">
        <v>6643</v>
      </c>
      <c r="AE8" s="7" t="s">
        <v>6644</v>
      </c>
      <c r="AF8" s="7" t="s">
        <v>760</v>
      </c>
      <c r="AG8" s="7" t="s">
        <v>6645</v>
      </c>
    </row>
    <row r="9" spans="1:33" x14ac:dyDescent="0.25">
      <c r="A9" s="20" t="s">
        <v>6646</v>
      </c>
      <c r="B9">
        <f>IFERROR(MATCH(B$8, EPS_run_raw!$E$1:$AD$1, 0), VLOOKUP("zero_test", Keys!$B:$C, 2, FALSE))</f>
        <v>0</v>
      </c>
      <c r="C9">
        <f>IFERROR(MATCH(C$8, EPS_run_raw!$E$1:$AD$1, 0), VLOOKUP("zero_test", Keys!$B:$C, 2, FALSE))</f>
        <v>1</v>
      </c>
      <c r="D9">
        <f>IFERROR(MATCH(D$8, EPS_run_raw!$E$1:$AD$1, 0), VLOOKUP("zero_test", Keys!$B:$C, 2, FALSE))</f>
        <v>2</v>
      </c>
      <c r="E9">
        <f>IFERROR(MATCH(E$8, EPS_run_raw!$E$1:$AD$1, 0), VLOOKUP("zero_test", Keys!$B:$C, 2, FALSE))</f>
        <v>3</v>
      </c>
      <c r="F9">
        <f>IFERROR(MATCH(F$8, EPS_run_raw!$E$1:$AD$1, 0), VLOOKUP("zero_test", Keys!$B:$C, 2, FALSE))</f>
        <v>4</v>
      </c>
      <c r="G9">
        <f>IFERROR(MATCH(G$8, EPS_run_raw!$E$1:$AD$1, 0), VLOOKUP("zero_test", Keys!$B:$C, 2, FALSE))</f>
        <v>5</v>
      </c>
      <c r="H9">
        <f>IFERROR(MATCH(H$8, EPS_run_raw!$E$1:$AD$1, 0), VLOOKUP("zero_test", Keys!$B:$C, 2, FALSE))</f>
        <v>6</v>
      </c>
      <c r="I9">
        <f>IFERROR(MATCH(I$8, EPS_run_raw!$E$1:$AD$1, 0), VLOOKUP("zero_test", Keys!$B:$C, 2, FALSE))</f>
        <v>7</v>
      </c>
      <c r="J9">
        <f>IFERROR(MATCH(J$8, EPS_run_raw!$E$1:$AD$1, 0), VLOOKUP("zero_test", Keys!$B:$C, 2, FALSE))</f>
        <v>8</v>
      </c>
      <c r="K9">
        <f>IFERROR(MATCH(K$8, EPS_run_raw!$E$1:$AD$1, 0), VLOOKUP("zero_test", Keys!$B:$C, 2, FALSE))</f>
        <v>9</v>
      </c>
      <c r="L9">
        <f>IFERROR(MATCH(L$8, EPS_run_raw!$E$1:$AD$1, 0), VLOOKUP("zero_test", Keys!$B:$C, 2, FALSE))</f>
        <v>10</v>
      </c>
      <c r="M9">
        <f>IFERROR(MATCH(M$8, EPS_run_raw!$E$1:$AD$1, 0), VLOOKUP("zero_test", Keys!$B:$C, 2, FALSE))</f>
        <v>11</v>
      </c>
      <c r="N9">
        <f>IFERROR(MATCH(N$8, EPS_run_raw!$E$1:$AD$1, 0), VLOOKUP("zero_test", Keys!$B:$C, 2, FALSE))</f>
        <v>12</v>
      </c>
      <c r="O9">
        <f>IFERROR(MATCH(O$8, EPS_run_raw!$E$1:$AD$1, 0), VLOOKUP("zero_test", Keys!$B:$C, 2, FALSE))</f>
        <v>13</v>
      </c>
      <c r="P9">
        <f>IFERROR(MATCH(P$8, EPS_run_raw!$E$1:$AD$1, 0), VLOOKUP("zero_test", Keys!$B:$C, 2, FALSE))</f>
        <v>14</v>
      </c>
      <c r="Q9">
        <f>IFERROR(MATCH(Q$8, EPS_run_raw!$E$1:$AD$1, 0), VLOOKUP("zero_test", Keys!$B:$C, 2, FALSE))</f>
        <v>15</v>
      </c>
      <c r="R9">
        <f>IFERROR(MATCH(R$8, EPS_run_raw!$E$1:$AD$1, 0), VLOOKUP("zero_test", Keys!$B:$C, 2, FALSE))</f>
        <v>16</v>
      </c>
      <c r="S9">
        <f>IFERROR(MATCH(S$8, EPS_run_raw!$E$1:$AD$1, 0), VLOOKUP("zero_test", Keys!$B:$C, 2, FALSE))</f>
        <v>17</v>
      </c>
      <c r="T9">
        <f>IFERROR(MATCH(T$8, EPS_run_raw!$E$1:$AD$1, 0), VLOOKUP("zero_test", Keys!$B:$C, 2, FALSE))</f>
        <v>18</v>
      </c>
      <c r="U9">
        <f>IFERROR(MATCH(U$8, EPS_run_raw!$E$1:$AD$1, 0), VLOOKUP("zero_test", Keys!$B:$C, 2, FALSE))</f>
        <v>19</v>
      </c>
      <c r="V9">
        <f>IFERROR(MATCH(V$8, EPS_run_raw!$E$1:$AD$1, 0), VLOOKUP("zero_test", Keys!$B:$C, 2, FALSE))</f>
        <v>20</v>
      </c>
      <c r="W9">
        <f>IFERROR(MATCH(W$8, EPS_run_raw!$E$1:$AD$1, 0), VLOOKUP("zero_test", Keys!$B:$C, 2, FALSE))</f>
        <v>21</v>
      </c>
      <c r="X9">
        <f>IFERROR(MATCH(X$8, EPS_run_raw!$E$1:$AD$1, 0), VLOOKUP("zero_test", Keys!$B:$C, 2, FALSE))</f>
        <v>22</v>
      </c>
      <c r="Y9">
        <f>IFERROR(MATCH(Y$8, EPS_run_raw!$E$1:$AD$1, 0), VLOOKUP("zero_test", Keys!$B:$C, 2, FALSE))</f>
        <v>23</v>
      </c>
      <c r="Z9">
        <f>IFERROR(MATCH(Z$8, EPS_run_raw!$E$1:$AD$1, 0), VLOOKUP("zero_test", Keys!$B:$C, 2, FALSE))</f>
        <v>24</v>
      </c>
      <c r="AA9">
        <f>IFERROR(MATCH(AA$8, EPS_run_raw!$E$1:$AD$1, 0), VLOOKUP("zero_test", Keys!$B:$C, 2, FALSE))</f>
        <v>25</v>
      </c>
      <c r="AB9">
        <f>IFERROR(MATCH(AB$8, EPS_run_raw!$E$1:$AD$1, 0), VLOOKUP("zero_test", Keys!$B:$C, 2, FALSE))</f>
        <v>26</v>
      </c>
    </row>
    <row r="10" spans="1:33" x14ac:dyDescent="0.25">
      <c r="A10" s="3" t="s">
        <v>6609</v>
      </c>
      <c r="C10" s="17">
        <f>IF($AG10=VLOOKUP("zero_test", Keys!$B:$C, 2, FALSE), VLOOKUP("zero_test", Keys!$B:$C, 2, FALSE), INDEX(EPS_run_raw!$E$2:$AD$3025, $AG10, C$9))</f>
        <v>0</v>
      </c>
      <c r="D10" s="17">
        <f>IF($AG10=VLOOKUP("zero_test", Keys!$B:$C, 2, FALSE), VLOOKUP("zero_test", Keys!$B:$C, 2, FALSE), INDEX(EPS_run_raw!$E$2:$AD$3025, $AG10, D$9))</f>
        <v>0</v>
      </c>
      <c r="E10" s="17">
        <f>IF($AG10=VLOOKUP("zero_test", Keys!$B:$C, 2, FALSE), VLOOKUP("zero_test", Keys!$B:$C, 2, FALSE), INDEX(EPS_run_raw!$E$2:$AD$3025, $AG10, E$9))</f>
        <v>0</v>
      </c>
      <c r="F10" s="17">
        <f>IF($AG10=VLOOKUP("zero_test", Keys!$B:$C, 2, FALSE), VLOOKUP("zero_test", Keys!$B:$C, 2, FALSE), INDEX(EPS_run_raw!$E$2:$AD$3025, $AG10, F$9))</f>
        <v>0</v>
      </c>
      <c r="G10" s="17">
        <f>IF($AG10=VLOOKUP("zero_test", Keys!$B:$C, 2, FALSE), VLOOKUP("zero_test", Keys!$B:$C, 2, FALSE), INDEX(EPS_run_raw!$E$2:$AD$3025, $AG10, G$9))</f>
        <v>0</v>
      </c>
      <c r="H10" s="17">
        <f>IF($AG10=VLOOKUP("zero_test", Keys!$B:$C, 2, FALSE), VLOOKUP("zero_test", Keys!$B:$C, 2, FALSE), INDEX(EPS_run_raw!$E$2:$AD$3025, $AG10, H$9))</f>
        <v>0</v>
      </c>
      <c r="I10" s="17">
        <f>IF($AG10=VLOOKUP("zero_test", Keys!$B:$C, 2, FALSE), VLOOKUP("zero_test", Keys!$B:$C, 2, FALSE), INDEX(EPS_run_raw!$E$2:$AD$3025, $AG10, I$9))</f>
        <v>0</v>
      </c>
      <c r="J10" s="17">
        <f>IF($AG10=VLOOKUP("zero_test", Keys!$B:$C, 2, FALSE), VLOOKUP("zero_test", Keys!$B:$C, 2, FALSE), INDEX(EPS_run_raw!$E$2:$AD$3025, $AG10, J$9))</f>
        <v>0</v>
      </c>
      <c r="K10" s="17">
        <f>IF($AG10=VLOOKUP("zero_test", Keys!$B:$C, 2, FALSE), VLOOKUP("zero_test", Keys!$B:$C, 2, FALSE), INDEX(EPS_run_raw!$E$2:$AD$3025, $AG10, K$9))</f>
        <v>0</v>
      </c>
      <c r="L10" s="17">
        <f>IF($AG10=VLOOKUP("zero_test", Keys!$B:$C, 2, FALSE), VLOOKUP("zero_test", Keys!$B:$C, 2, FALSE), INDEX(EPS_run_raw!$E$2:$AD$3025, $AG10, L$9))</f>
        <v>0</v>
      </c>
      <c r="M10" s="17">
        <f>IF($AG10=VLOOKUP("zero_test", Keys!$B:$C, 2, FALSE), VLOOKUP("zero_test", Keys!$B:$C, 2, FALSE), INDEX(EPS_run_raw!$E$2:$AD$3025, $AG10, M$9))</f>
        <v>0</v>
      </c>
      <c r="N10" s="17">
        <f>IF($AG10=VLOOKUP("zero_test", Keys!$B:$C, 2, FALSE), VLOOKUP("zero_test", Keys!$B:$C, 2, FALSE), INDEX(EPS_run_raw!$E$2:$AD$3025, $AG10, N$9))</f>
        <v>0</v>
      </c>
      <c r="O10" s="17">
        <f>IF($AG10=VLOOKUP("zero_test", Keys!$B:$C, 2, FALSE), VLOOKUP("zero_test", Keys!$B:$C, 2, FALSE), INDEX(EPS_run_raw!$E$2:$AD$3025, $AG10, O$9))</f>
        <v>0</v>
      </c>
      <c r="P10" s="17">
        <f>IF($AG10=VLOOKUP("zero_test", Keys!$B:$C, 2, FALSE), VLOOKUP("zero_test", Keys!$B:$C, 2, FALSE), INDEX(EPS_run_raw!$E$2:$AD$3025, $AG10, P$9))</f>
        <v>0</v>
      </c>
      <c r="Q10" s="17">
        <f>IF($AG10=VLOOKUP("zero_test", Keys!$B:$C, 2, FALSE), VLOOKUP("zero_test", Keys!$B:$C, 2, FALSE), INDEX(EPS_run_raw!$E$2:$AD$3025, $AG10, Q$9))</f>
        <v>0</v>
      </c>
      <c r="R10" s="17">
        <f>IF($AG10=VLOOKUP("zero_test", Keys!$B:$C, 2, FALSE), VLOOKUP("zero_test", Keys!$B:$C, 2, FALSE), INDEX(EPS_run_raw!$E$2:$AD$3025, $AG10, R$9))</f>
        <v>0</v>
      </c>
      <c r="S10" s="17">
        <f>IF($AG10=VLOOKUP("zero_test", Keys!$B:$C, 2, FALSE), VLOOKUP("zero_test", Keys!$B:$C, 2, FALSE), INDEX(EPS_run_raw!$E$2:$AD$3025, $AG10, S$9))</f>
        <v>0</v>
      </c>
      <c r="T10" s="17">
        <f>IF($AG10=VLOOKUP("zero_test", Keys!$B:$C, 2, FALSE), VLOOKUP("zero_test", Keys!$B:$C, 2, FALSE), INDEX(EPS_run_raw!$E$2:$AD$3025, $AG10, T$9))</f>
        <v>0</v>
      </c>
      <c r="U10" s="17">
        <f>IF($AG10=VLOOKUP("zero_test", Keys!$B:$C, 2, FALSE), VLOOKUP("zero_test", Keys!$B:$C, 2, FALSE), INDEX(EPS_run_raw!$E$2:$AD$3025, $AG10, U$9))</f>
        <v>0</v>
      </c>
      <c r="V10" s="17">
        <f>IF($AG10=VLOOKUP("zero_test", Keys!$B:$C, 2, FALSE), VLOOKUP("zero_test", Keys!$B:$C, 2, FALSE), INDEX(EPS_run_raw!$E$2:$AD$3025, $AG10, V$9))</f>
        <v>0</v>
      </c>
      <c r="W10" s="17">
        <f>IF($AG10=VLOOKUP("zero_test", Keys!$B:$C, 2, FALSE), VLOOKUP("zero_test", Keys!$B:$C, 2, FALSE), INDEX(EPS_run_raw!$E$2:$AD$3025, $AG10, W$9))</f>
        <v>0</v>
      </c>
      <c r="X10" s="17">
        <f>IF($AG10=VLOOKUP("zero_test", Keys!$B:$C, 2, FALSE), VLOOKUP("zero_test", Keys!$B:$C, 2, FALSE), INDEX(EPS_run_raw!$E$2:$AD$3025, $AG10, X$9))</f>
        <v>0</v>
      </c>
      <c r="Y10" s="17">
        <f>IF($AG10=VLOOKUP("zero_test", Keys!$B:$C, 2, FALSE), VLOOKUP("zero_test", Keys!$B:$C, 2, FALSE), INDEX(EPS_run_raw!$E$2:$AD$3025, $AG10, Y$9))</f>
        <v>0</v>
      </c>
      <c r="Z10" s="17">
        <f>IF($AG10=VLOOKUP("zero_test", Keys!$B:$C, 2, FALSE), VLOOKUP("zero_test", Keys!$B:$C, 2, FALSE), INDEX(EPS_run_raw!$E$2:$AD$3025, $AG10, Z$9))</f>
        <v>0</v>
      </c>
      <c r="AA10" s="17">
        <f>IF($AG10=VLOOKUP("zero_test", Keys!$B:$C, 2, FALSE), VLOOKUP("zero_test", Keys!$B:$C, 2, FALSE), INDEX(EPS_run_raw!$E$2:$AD$3025, $AG10, AA$9))</f>
        <v>0</v>
      </c>
      <c r="AB10" s="17">
        <f>IF($AG10=VLOOKUP("zero_test", Keys!$B:$C, 2, FALSE), VLOOKUP("zero_test", Keys!$B:$C, 2, FALSE), INDEX(EPS_run_raw!$E$2:$AD$3025, $AG10, AB$9))</f>
        <v>0</v>
      </c>
      <c r="AD10" t="s">
        <v>6629</v>
      </c>
      <c r="AE10" t="str">
        <f>VLOOKUP("mode_production", Keys!$B:$C, 2, FALSE)</f>
        <v>production</v>
      </c>
      <c r="AF10" t="str">
        <f>$B$3&amp;VLOOKUP("key_separator", Keys!$B:$C, 2, FALSE)&amp;AD10&amp;VLOOKUP("key_separator", Keys!$B:$C, 2, FALSE)&amp;AE10</f>
        <v>SD|electricity|production</v>
      </c>
      <c r="AG10">
        <f>IFERROR(MATCH(AF10, EPS_run_raw!$D$2:$D$3025, 0), VLOOKUP("zero_test", Keys!$B:$C, 2, FALSE))</f>
        <v>2395</v>
      </c>
    </row>
    <row r="11" spans="1:33" x14ac:dyDescent="0.25">
      <c r="A11" s="31" t="s">
        <v>6610</v>
      </c>
      <c r="C11" s="17">
        <f>IF($AG11=VLOOKUP("zero_test", Keys!$B:$C, 2, FALSE), VLOOKUP("zero_test", Keys!$B:$C, 2, FALSE), INDEX(EPS_run_raw!$E$2:$AD$3025, $AG11, C$9))</f>
        <v>0</v>
      </c>
      <c r="D11" s="17">
        <f>IF($AG11=VLOOKUP("zero_test", Keys!$B:$C, 2, FALSE), VLOOKUP("zero_test", Keys!$B:$C, 2, FALSE), INDEX(EPS_run_raw!$E$2:$AD$3025, $AG11, D$9))</f>
        <v>0</v>
      </c>
      <c r="E11" s="17">
        <f>IF($AG11=VLOOKUP("zero_test", Keys!$B:$C, 2, FALSE), VLOOKUP("zero_test", Keys!$B:$C, 2, FALSE), INDEX(EPS_run_raw!$E$2:$AD$3025, $AG11, E$9))</f>
        <v>0</v>
      </c>
      <c r="F11" s="17">
        <f>IF($AG11=VLOOKUP("zero_test", Keys!$B:$C, 2, FALSE), VLOOKUP("zero_test", Keys!$B:$C, 2, FALSE), INDEX(EPS_run_raw!$E$2:$AD$3025, $AG11, F$9))</f>
        <v>0</v>
      </c>
      <c r="G11" s="17">
        <f>IF($AG11=VLOOKUP("zero_test", Keys!$B:$C, 2, FALSE), VLOOKUP("zero_test", Keys!$B:$C, 2, FALSE), INDEX(EPS_run_raw!$E$2:$AD$3025, $AG11, G$9))</f>
        <v>0</v>
      </c>
      <c r="H11" s="17">
        <f>IF($AG11=VLOOKUP("zero_test", Keys!$B:$C, 2, FALSE), VLOOKUP("zero_test", Keys!$B:$C, 2, FALSE), INDEX(EPS_run_raw!$E$2:$AD$3025, $AG11, H$9))</f>
        <v>0</v>
      </c>
      <c r="I11" s="17">
        <f>IF($AG11=VLOOKUP("zero_test", Keys!$B:$C, 2, FALSE), VLOOKUP("zero_test", Keys!$B:$C, 2, FALSE), INDEX(EPS_run_raw!$E$2:$AD$3025, $AG11, I$9))</f>
        <v>0</v>
      </c>
      <c r="J11" s="17">
        <f>IF($AG11=VLOOKUP("zero_test", Keys!$B:$C, 2, FALSE), VLOOKUP("zero_test", Keys!$B:$C, 2, FALSE), INDEX(EPS_run_raw!$E$2:$AD$3025, $AG11, J$9))</f>
        <v>0</v>
      </c>
      <c r="K11" s="17">
        <f>IF($AG11=VLOOKUP("zero_test", Keys!$B:$C, 2, FALSE), VLOOKUP("zero_test", Keys!$B:$C, 2, FALSE), INDEX(EPS_run_raw!$E$2:$AD$3025, $AG11, K$9))</f>
        <v>0</v>
      </c>
      <c r="L11" s="17">
        <f>IF($AG11=VLOOKUP("zero_test", Keys!$B:$C, 2, FALSE), VLOOKUP("zero_test", Keys!$B:$C, 2, FALSE), INDEX(EPS_run_raw!$E$2:$AD$3025, $AG11, L$9))</f>
        <v>0</v>
      </c>
      <c r="M11" s="17">
        <f>IF($AG11=VLOOKUP("zero_test", Keys!$B:$C, 2, FALSE), VLOOKUP("zero_test", Keys!$B:$C, 2, FALSE), INDEX(EPS_run_raw!$E$2:$AD$3025, $AG11, M$9))</f>
        <v>0</v>
      </c>
      <c r="N11" s="17">
        <f>IF($AG11=VLOOKUP("zero_test", Keys!$B:$C, 2, FALSE), VLOOKUP("zero_test", Keys!$B:$C, 2, FALSE), INDEX(EPS_run_raw!$E$2:$AD$3025, $AG11, N$9))</f>
        <v>0</v>
      </c>
      <c r="O11" s="17">
        <f>IF($AG11=VLOOKUP("zero_test", Keys!$B:$C, 2, FALSE), VLOOKUP("zero_test", Keys!$B:$C, 2, FALSE), INDEX(EPS_run_raw!$E$2:$AD$3025, $AG11, O$9))</f>
        <v>0</v>
      </c>
      <c r="P11" s="17">
        <f>IF($AG11=VLOOKUP("zero_test", Keys!$B:$C, 2, FALSE), VLOOKUP("zero_test", Keys!$B:$C, 2, FALSE), INDEX(EPS_run_raw!$E$2:$AD$3025, $AG11, P$9))</f>
        <v>0</v>
      </c>
      <c r="Q11" s="17">
        <f>IF($AG11=VLOOKUP("zero_test", Keys!$B:$C, 2, FALSE), VLOOKUP("zero_test", Keys!$B:$C, 2, FALSE), INDEX(EPS_run_raw!$E$2:$AD$3025, $AG11, Q$9))</f>
        <v>0</v>
      </c>
      <c r="R11" s="17">
        <f>IF($AG11=VLOOKUP("zero_test", Keys!$B:$C, 2, FALSE), VLOOKUP("zero_test", Keys!$B:$C, 2, FALSE), INDEX(EPS_run_raw!$E$2:$AD$3025, $AG11, R$9))</f>
        <v>0</v>
      </c>
      <c r="S11" s="17">
        <f>IF($AG11=VLOOKUP("zero_test", Keys!$B:$C, 2, FALSE), VLOOKUP("zero_test", Keys!$B:$C, 2, FALSE), INDEX(EPS_run_raw!$E$2:$AD$3025, $AG11, S$9))</f>
        <v>0</v>
      </c>
      <c r="T11" s="17">
        <f>IF($AG11=VLOOKUP("zero_test", Keys!$B:$C, 2, FALSE), VLOOKUP("zero_test", Keys!$B:$C, 2, FALSE), INDEX(EPS_run_raw!$E$2:$AD$3025, $AG11, T$9))</f>
        <v>0</v>
      </c>
      <c r="U11" s="17">
        <f>IF($AG11=VLOOKUP("zero_test", Keys!$B:$C, 2, FALSE), VLOOKUP("zero_test", Keys!$B:$C, 2, FALSE), INDEX(EPS_run_raw!$E$2:$AD$3025, $AG11, U$9))</f>
        <v>0</v>
      </c>
      <c r="V11" s="17">
        <f>IF($AG11=VLOOKUP("zero_test", Keys!$B:$C, 2, FALSE), VLOOKUP("zero_test", Keys!$B:$C, 2, FALSE), INDEX(EPS_run_raw!$E$2:$AD$3025, $AG11, V$9))</f>
        <v>0</v>
      </c>
      <c r="W11" s="17">
        <f>IF($AG11=VLOOKUP("zero_test", Keys!$B:$C, 2, FALSE), VLOOKUP("zero_test", Keys!$B:$C, 2, FALSE), INDEX(EPS_run_raw!$E$2:$AD$3025, $AG11, W$9))</f>
        <v>0</v>
      </c>
      <c r="X11" s="17">
        <f>IF($AG11=VLOOKUP("zero_test", Keys!$B:$C, 2, FALSE), VLOOKUP("zero_test", Keys!$B:$C, 2, FALSE), INDEX(EPS_run_raw!$E$2:$AD$3025, $AG11, X$9))</f>
        <v>0</v>
      </c>
      <c r="Y11" s="17">
        <f>IF($AG11=VLOOKUP("zero_test", Keys!$B:$C, 2, FALSE), VLOOKUP("zero_test", Keys!$B:$C, 2, FALSE), INDEX(EPS_run_raw!$E$2:$AD$3025, $AG11, Y$9))</f>
        <v>0</v>
      </c>
      <c r="Z11" s="17">
        <f>IF($AG11=VLOOKUP("zero_test", Keys!$B:$C, 2, FALSE), VLOOKUP("zero_test", Keys!$B:$C, 2, FALSE), INDEX(EPS_run_raw!$E$2:$AD$3025, $AG11, Z$9))</f>
        <v>0</v>
      </c>
      <c r="AA11" s="17">
        <f>IF($AG11=VLOOKUP("zero_test", Keys!$B:$C, 2, FALSE), VLOOKUP("zero_test", Keys!$B:$C, 2, FALSE), INDEX(EPS_run_raw!$E$2:$AD$3025, $AG11, AA$9))</f>
        <v>0</v>
      </c>
      <c r="AB11" s="17">
        <f>IF($AG11=VLOOKUP("zero_test", Keys!$B:$C, 2, FALSE), VLOOKUP("zero_test", Keys!$B:$C, 2, FALSE), INDEX(EPS_run_raw!$E$2:$AD$3025, $AG11, AB$9))</f>
        <v>0</v>
      </c>
      <c r="AD11" t="s">
        <v>6610</v>
      </c>
      <c r="AE11" t="str">
        <f>VLOOKUP("mode_production", Keys!$B:$C, 2, FALSE)</f>
        <v>production</v>
      </c>
      <c r="AF11" t="str">
        <f>$B$3&amp;VLOOKUP("key_separator", Keys!$B:$C, 2, FALSE)&amp;AD11&amp;VLOOKUP("key_separator", Keys!$B:$C, 2, FALSE)&amp;AE11</f>
        <v>SD|hard coal|production</v>
      </c>
      <c r="AG11">
        <f>IFERROR(MATCH(AF11, EPS_run_raw!$D$2:$D$3025, 0), VLOOKUP("zero_test", Keys!$B:$C, 2, FALSE))</f>
        <v>2398</v>
      </c>
    </row>
    <row r="12" spans="1:33" x14ac:dyDescent="0.25">
      <c r="A12" s="31" t="s">
        <v>6611</v>
      </c>
      <c r="C12" s="17">
        <f>IF($AG12=VLOOKUP("zero_test", Keys!$B:$C, 2, FALSE), VLOOKUP("zero_test", Keys!$B:$C, 2, FALSE), INDEX(EPS_run_raw!$E$2:$AD$3025, $AG12, C$9))</f>
        <v>139995000000</v>
      </c>
      <c r="D12" s="17">
        <f>IF($AG12=VLOOKUP("zero_test", Keys!$B:$C, 2, FALSE), VLOOKUP("zero_test", Keys!$B:$C, 2, FALSE), INDEX(EPS_run_raw!$E$2:$AD$3025, $AG12, D$9))</f>
        <v>129690000000</v>
      </c>
      <c r="E12" s="17">
        <f>IF($AG12=VLOOKUP("zero_test", Keys!$B:$C, 2, FALSE), VLOOKUP("zero_test", Keys!$B:$C, 2, FALSE), INDEX(EPS_run_raw!$E$2:$AD$3025, $AG12, E$9))</f>
        <v>123123000000</v>
      </c>
      <c r="F12" s="17">
        <f>IF($AG12=VLOOKUP("zero_test", Keys!$B:$C, 2, FALSE), VLOOKUP("zero_test", Keys!$B:$C, 2, FALSE), INDEX(EPS_run_raw!$E$2:$AD$3025, $AG12, F$9))</f>
        <v>119663000000</v>
      </c>
      <c r="G12" s="17">
        <f>IF($AG12=VLOOKUP("zero_test", Keys!$B:$C, 2, FALSE), VLOOKUP("zero_test", Keys!$B:$C, 2, FALSE), INDEX(EPS_run_raw!$E$2:$AD$3025, $AG12, G$9))</f>
        <v>117359000000</v>
      </c>
      <c r="H12" s="17">
        <f>IF($AG12=VLOOKUP("zero_test", Keys!$B:$C, 2, FALSE), VLOOKUP("zero_test", Keys!$B:$C, 2, FALSE), INDEX(EPS_run_raw!$E$2:$AD$3025, $AG12, H$9))</f>
        <v>115931000000</v>
      </c>
      <c r="I12" s="17">
        <f>IF($AG12=VLOOKUP("zero_test", Keys!$B:$C, 2, FALSE), VLOOKUP("zero_test", Keys!$B:$C, 2, FALSE), INDEX(EPS_run_raw!$E$2:$AD$3025, $AG12, I$9))</f>
        <v>116411000000</v>
      </c>
      <c r="J12" s="17">
        <f>IF($AG12=VLOOKUP("zero_test", Keys!$B:$C, 2, FALSE), VLOOKUP("zero_test", Keys!$B:$C, 2, FALSE), INDEX(EPS_run_raw!$E$2:$AD$3025, $AG12, J$9))</f>
        <v>114180000000</v>
      </c>
      <c r="K12" s="17">
        <f>IF($AG12=VLOOKUP("zero_test", Keys!$B:$C, 2, FALSE), VLOOKUP("zero_test", Keys!$B:$C, 2, FALSE), INDEX(EPS_run_raw!$E$2:$AD$3025, $AG12, K$9))</f>
        <v>112671000000</v>
      </c>
      <c r="L12" s="17">
        <f>IF($AG12=VLOOKUP("zero_test", Keys!$B:$C, 2, FALSE), VLOOKUP("zero_test", Keys!$B:$C, 2, FALSE), INDEX(EPS_run_raw!$E$2:$AD$3025, $AG12, L$9))</f>
        <v>112178000000</v>
      </c>
      <c r="M12" s="17">
        <f>IF($AG12=VLOOKUP("zero_test", Keys!$B:$C, 2, FALSE), VLOOKUP("zero_test", Keys!$B:$C, 2, FALSE), INDEX(EPS_run_raw!$E$2:$AD$3025, $AG12, M$9))</f>
        <v>113003000000</v>
      </c>
      <c r="N12" s="17">
        <f>IF($AG12=VLOOKUP("zero_test", Keys!$B:$C, 2, FALSE), VLOOKUP("zero_test", Keys!$B:$C, 2, FALSE), INDEX(EPS_run_raw!$E$2:$AD$3025, $AG12, N$9))</f>
        <v>115874000000</v>
      </c>
      <c r="O12" s="17">
        <f>IF($AG12=VLOOKUP("zero_test", Keys!$B:$C, 2, FALSE), VLOOKUP("zero_test", Keys!$B:$C, 2, FALSE), INDEX(EPS_run_raw!$E$2:$AD$3025, $AG12, O$9))</f>
        <v>117255000000</v>
      </c>
      <c r="P12" s="17">
        <f>IF($AG12=VLOOKUP("zero_test", Keys!$B:$C, 2, FALSE), VLOOKUP("zero_test", Keys!$B:$C, 2, FALSE), INDEX(EPS_run_raw!$E$2:$AD$3025, $AG12, P$9))</f>
        <v>118477000000</v>
      </c>
      <c r="Q12" s="17">
        <f>IF($AG12=VLOOKUP("zero_test", Keys!$B:$C, 2, FALSE), VLOOKUP("zero_test", Keys!$B:$C, 2, FALSE), INDEX(EPS_run_raw!$E$2:$AD$3025, $AG12, Q$9))</f>
        <v>118811000000</v>
      </c>
      <c r="R12" s="17">
        <f>IF($AG12=VLOOKUP("zero_test", Keys!$B:$C, 2, FALSE), VLOOKUP("zero_test", Keys!$B:$C, 2, FALSE), INDEX(EPS_run_raw!$E$2:$AD$3025, $AG12, R$9))</f>
        <v>119208000000</v>
      </c>
      <c r="S12" s="17">
        <f>IF($AG12=VLOOKUP("zero_test", Keys!$B:$C, 2, FALSE), VLOOKUP("zero_test", Keys!$B:$C, 2, FALSE), INDEX(EPS_run_raw!$E$2:$AD$3025, $AG12, S$9))</f>
        <v>118901000000</v>
      </c>
      <c r="T12" s="17">
        <f>IF($AG12=VLOOKUP("zero_test", Keys!$B:$C, 2, FALSE), VLOOKUP("zero_test", Keys!$B:$C, 2, FALSE), INDEX(EPS_run_raw!$E$2:$AD$3025, $AG12, T$9))</f>
        <v>116943000000</v>
      </c>
      <c r="U12" s="17">
        <f>IF($AG12=VLOOKUP("zero_test", Keys!$B:$C, 2, FALSE), VLOOKUP("zero_test", Keys!$B:$C, 2, FALSE), INDEX(EPS_run_raw!$E$2:$AD$3025, $AG12, U$9))</f>
        <v>114996000000</v>
      </c>
      <c r="V12" s="17">
        <f>IF($AG12=VLOOKUP("zero_test", Keys!$B:$C, 2, FALSE), VLOOKUP("zero_test", Keys!$B:$C, 2, FALSE), INDEX(EPS_run_raw!$E$2:$AD$3025, $AG12, V$9))</f>
        <v>113181000000</v>
      </c>
      <c r="W12" s="17">
        <f>IF($AG12=VLOOKUP("zero_test", Keys!$B:$C, 2, FALSE), VLOOKUP("zero_test", Keys!$B:$C, 2, FALSE), INDEX(EPS_run_raw!$E$2:$AD$3025, $AG12, W$9))</f>
        <v>111163000000</v>
      </c>
      <c r="X12" s="17">
        <f>IF($AG12=VLOOKUP("zero_test", Keys!$B:$C, 2, FALSE), VLOOKUP("zero_test", Keys!$B:$C, 2, FALSE), INDEX(EPS_run_raw!$E$2:$AD$3025, $AG12, X$9))</f>
        <v>109110000000</v>
      </c>
      <c r="Y12" s="17">
        <f>IF($AG12=VLOOKUP("zero_test", Keys!$B:$C, 2, FALSE), VLOOKUP("zero_test", Keys!$B:$C, 2, FALSE), INDEX(EPS_run_raw!$E$2:$AD$3025, $AG12, Y$9))</f>
        <v>106913000000</v>
      </c>
      <c r="Z12" s="17">
        <f>IF($AG12=VLOOKUP("zero_test", Keys!$B:$C, 2, FALSE), VLOOKUP("zero_test", Keys!$B:$C, 2, FALSE), INDEX(EPS_run_raw!$E$2:$AD$3025, $AG12, Z$9))</f>
        <v>104728000000</v>
      </c>
      <c r="AA12" s="17">
        <f>IF($AG12=VLOOKUP("zero_test", Keys!$B:$C, 2, FALSE), VLOOKUP("zero_test", Keys!$B:$C, 2, FALSE), INDEX(EPS_run_raw!$E$2:$AD$3025, $AG12, AA$9))</f>
        <v>102491000000</v>
      </c>
      <c r="AB12" s="17">
        <f>IF($AG12=VLOOKUP("zero_test", Keys!$B:$C, 2, FALSE), VLOOKUP("zero_test", Keys!$B:$C, 2, FALSE), INDEX(EPS_run_raw!$E$2:$AD$3025, $AG12, AB$9))</f>
        <v>100133000000</v>
      </c>
      <c r="AD12" t="s">
        <v>6611</v>
      </c>
      <c r="AE12" t="str">
        <f>VLOOKUP("mode_production", Keys!$B:$C, 2, FALSE)</f>
        <v>production</v>
      </c>
      <c r="AF12" t="str">
        <f>$B$3&amp;VLOOKUP("key_separator", Keys!$B:$C, 2, FALSE)&amp;AD12&amp;VLOOKUP("key_separator", Keys!$B:$C, 2, FALSE)&amp;AE12</f>
        <v>SD|natural gas|production</v>
      </c>
      <c r="AG12">
        <f>IFERROR(MATCH(AF12, EPS_run_raw!$D$2:$D$3025, 0), VLOOKUP("zero_test", Keys!$B:$C, 2, FALSE))</f>
        <v>2401</v>
      </c>
    </row>
    <row r="13" spans="1:33" x14ac:dyDescent="0.25">
      <c r="A13" s="31" t="s">
        <v>626</v>
      </c>
      <c r="C13" s="17">
        <f>IF($AG13=VLOOKUP("zero_test", Keys!$B:$C, 2, FALSE), VLOOKUP("zero_test", Keys!$B:$C, 2, FALSE), INDEX(EPS_run_raw!$E$2:$AD$3025, $AG13, C$9))</f>
        <v>0</v>
      </c>
      <c r="D13" s="17">
        <f>IF($AG13=VLOOKUP("zero_test", Keys!$B:$C, 2, FALSE), VLOOKUP("zero_test", Keys!$B:$C, 2, FALSE), INDEX(EPS_run_raw!$E$2:$AD$3025, $AG13, D$9))</f>
        <v>0</v>
      </c>
      <c r="E13" s="17">
        <f>IF($AG13=VLOOKUP("zero_test", Keys!$B:$C, 2, FALSE), VLOOKUP("zero_test", Keys!$B:$C, 2, FALSE), INDEX(EPS_run_raw!$E$2:$AD$3025, $AG13, E$9))</f>
        <v>0</v>
      </c>
      <c r="F13" s="17">
        <f>IF($AG13=VLOOKUP("zero_test", Keys!$B:$C, 2, FALSE), VLOOKUP("zero_test", Keys!$B:$C, 2, FALSE), INDEX(EPS_run_raw!$E$2:$AD$3025, $AG13, F$9))</f>
        <v>0</v>
      </c>
      <c r="G13" s="17">
        <f>IF($AG13=VLOOKUP("zero_test", Keys!$B:$C, 2, FALSE), VLOOKUP("zero_test", Keys!$B:$C, 2, FALSE), INDEX(EPS_run_raw!$E$2:$AD$3025, $AG13, G$9))</f>
        <v>0</v>
      </c>
      <c r="H13" s="17">
        <f>IF($AG13=VLOOKUP("zero_test", Keys!$B:$C, 2, FALSE), VLOOKUP("zero_test", Keys!$B:$C, 2, FALSE), INDEX(EPS_run_raw!$E$2:$AD$3025, $AG13, H$9))</f>
        <v>0</v>
      </c>
      <c r="I13" s="17">
        <f>IF($AG13=VLOOKUP("zero_test", Keys!$B:$C, 2, FALSE), VLOOKUP("zero_test", Keys!$B:$C, 2, FALSE), INDEX(EPS_run_raw!$E$2:$AD$3025, $AG13, I$9))</f>
        <v>0</v>
      </c>
      <c r="J13" s="17">
        <f>IF($AG13=VLOOKUP("zero_test", Keys!$B:$C, 2, FALSE), VLOOKUP("zero_test", Keys!$B:$C, 2, FALSE), INDEX(EPS_run_raw!$E$2:$AD$3025, $AG13, J$9))</f>
        <v>0</v>
      </c>
      <c r="K13" s="17">
        <f>IF($AG13=VLOOKUP("zero_test", Keys!$B:$C, 2, FALSE), VLOOKUP("zero_test", Keys!$B:$C, 2, FALSE), INDEX(EPS_run_raw!$E$2:$AD$3025, $AG13, K$9))</f>
        <v>0</v>
      </c>
      <c r="L13" s="17">
        <f>IF($AG13=VLOOKUP("zero_test", Keys!$B:$C, 2, FALSE), VLOOKUP("zero_test", Keys!$B:$C, 2, FALSE), INDEX(EPS_run_raw!$E$2:$AD$3025, $AG13, L$9))</f>
        <v>0</v>
      </c>
      <c r="M13" s="17">
        <f>IF($AG13=VLOOKUP("zero_test", Keys!$B:$C, 2, FALSE), VLOOKUP("zero_test", Keys!$B:$C, 2, FALSE), INDEX(EPS_run_raw!$E$2:$AD$3025, $AG13, M$9))</f>
        <v>0</v>
      </c>
      <c r="N13" s="17">
        <f>IF($AG13=VLOOKUP("zero_test", Keys!$B:$C, 2, FALSE), VLOOKUP("zero_test", Keys!$B:$C, 2, FALSE), INDEX(EPS_run_raw!$E$2:$AD$3025, $AG13, N$9))</f>
        <v>0</v>
      </c>
      <c r="O13" s="17">
        <f>IF($AG13=VLOOKUP("zero_test", Keys!$B:$C, 2, FALSE), VLOOKUP("zero_test", Keys!$B:$C, 2, FALSE), INDEX(EPS_run_raw!$E$2:$AD$3025, $AG13, O$9))</f>
        <v>0</v>
      </c>
      <c r="P13" s="17">
        <f>IF($AG13=VLOOKUP("zero_test", Keys!$B:$C, 2, FALSE), VLOOKUP("zero_test", Keys!$B:$C, 2, FALSE), INDEX(EPS_run_raw!$E$2:$AD$3025, $AG13, P$9))</f>
        <v>0</v>
      </c>
      <c r="Q13" s="17">
        <f>IF($AG13=VLOOKUP("zero_test", Keys!$B:$C, 2, FALSE), VLOOKUP("zero_test", Keys!$B:$C, 2, FALSE), INDEX(EPS_run_raw!$E$2:$AD$3025, $AG13, Q$9))</f>
        <v>0</v>
      </c>
      <c r="R13" s="17">
        <f>IF($AG13=VLOOKUP("zero_test", Keys!$B:$C, 2, FALSE), VLOOKUP("zero_test", Keys!$B:$C, 2, FALSE), INDEX(EPS_run_raw!$E$2:$AD$3025, $AG13, R$9))</f>
        <v>0</v>
      </c>
      <c r="S13" s="17">
        <f>IF($AG13=VLOOKUP("zero_test", Keys!$B:$C, 2, FALSE), VLOOKUP("zero_test", Keys!$B:$C, 2, FALSE), INDEX(EPS_run_raw!$E$2:$AD$3025, $AG13, S$9))</f>
        <v>0</v>
      </c>
      <c r="T13" s="17">
        <f>IF($AG13=VLOOKUP("zero_test", Keys!$B:$C, 2, FALSE), VLOOKUP("zero_test", Keys!$B:$C, 2, FALSE), INDEX(EPS_run_raw!$E$2:$AD$3025, $AG13, T$9))</f>
        <v>0</v>
      </c>
      <c r="U13" s="17">
        <f>IF($AG13=VLOOKUP("zero_test", Keys!$B:$C, 2, FALSE), VLOOKUP("zero_test", Keys!$B:$C, 2, FALSE), INDEX(EPS_run_raw!$E$2:$AD$3025, $AG13, U$9))</f>
        <v>0</v>
      </c>
      <c r="V13" s="17">
        <f>IF($AG13=VLOOKUP("zero_test", Keys!$B:$C, 2, FALSE), VLOOKUP("zero_test", Keys!$B:$C, 2, FALSE), INDEX(EPS_run_raw!$E$2:$AD$3025, $AG13, V$9))</f>
        <v>0</v>
      </c>
      <c r="W13" s="17">
        <f>IF($AG13=VLOOKUP("zero_test", Keys!$B:$C, 2, FALSE), VLOOKUP("zero_test", Keys!$B:$C, 2, FALSE), INDEX(EPS_run_raw!$E$2:$AD$3025, $AG13, W$9))</f>
        <v>0</v>
      </c>
      <c r="X13" s="17">
        <f>IF($AG13=VLOOKUP("zero_test", Keys!$B:$C, 2, FALSE), VLOOKUP("zero_test", Keys!$B:$C, 2, FALSE), INDEX(EPS_run_raw!$E$2:$AD$3025, $AG13, X$9))</f>
        <v>0</v>
      </c>
      <c r="Y13" s="17">
        <f>IF($AG13=VLOOKUP("zero_test", Keys!$B:$C, 2, FALSE), VLOOKUP("zero_test", Keys!$B:$C, 2, FALSE), INDEX(EPS_run_raw!$E$2:$AD$3025, $AG13, Y$9))</f>
        <v>0</v>
      </c>
      <c r="Z13" s="17">
        <f>IF($AG13=VLOOKUP("zero_test", Keys!$B:$C, 2, FALSE), VLOOKUP("zero_test", Keys!$B:$C, 2, FALSE), INDEX(EPS_run_raw!$E$2:$AD$3025, $AG13, Z$9))</f>
        <v>0</v>
      </c>
      <c r="AA13" s="17">
        <f>IF($AG13=VLOOKUP("zero_test", Keys!$B:$C, 2, FALSE), VLOOKUP("zero_test", Keys!$B:$C, 2, FALSE), INDEX(EPS_run_raw!$E$2:$AD$3025, $AG13, AA$9))</f>
        <v>0</v>
      </c>
      <c r="AB13" s="17">
        <f>IF($AG13=VLOOKUP("zero_test", Keys!$B:$C, 2, FALSE), VLOOKUP("zero_test", Keys!$B:$C, 2, FALSE), INDEX(EPS_run_raw!$E$2:$AD$3025, $AG13, AB$9))</f>
        <v>0</v>
      </c>
      <c r="AD13" t="s">
        <v>626</v>
      </c>
      <c r="AE13" t="str">
        <f>VLOOKUP("mode_production", Keys!$B:$C, 2, FALSE)</f>
        <v>production</v>
      </c>
      <c r="AF13" t="str">
        <f>$B$3&amp;VLOOKUP("key_separator", Keys!$B:$C, 2, FALSE)&amp;AD13&amp;VLOOKUP("key_separator", Keys!$B:$C, 2, FALSE)&amp;AE13</f>
        <v>SD|nuclear|production</v>
      </c>
      <c r="AG13">
        <f>IFERROR(MATCH(AF13, EPS_run_raw!$D$2:$D$3025, 0), VLOOKUP("zero_test", Keys!$B:$C, 2, FALSE))</f>
        <v>2404</v>
      </c>
    </row>
    <row r="14" spans="1:33" x14ac:dyDescent="0.25">
      <c r="A14" s="3" t="s">
        <v>6612</v>
      </c>
      <c r="C14" s="17">
        <f>IF($AG14=VLOOKUP("zero_test", Keys!$B:$C, 2, FALSE), VLOOKUP("zero_test", Keys!$B:$C, 2, FALSE), INDEX(EPS_run_raw!$E$2:$AD$3025, $AG14, C$9))</f>
        <v>0</v>
      </c>
      <c r="D14" s="17">
        <f>IF($AG14=VLOOKUP("zero_test", Keys!$B:$C, 2, FALSE), VLOOKUP("zero_test", Keys!$B:$C, 2, FALSE), INDEX(EPS_run_raw!$E$2:$AD$3025, $AG14, D$9))</f>
        <v>0</v>
      </c>
      <c r="E14" s="17">
        <f>IF($AG14=VLOOKUP("zero_test", Keys!$B:$C, 2, FALSE), VLOOKUP("zero_test", Keys!$B:$C, 2, FALSE), INDEX(EPS_run_raw!$E$2:$AD$3025, $AG14, E$9))</f>
        <v>0</v>
      </c>
      <c r="F14" s="17">
        <f>IF($AG14=VLOOKUP("zero_test", Keys!$B:$C, 2, FALSE), VLOOKUP("zero_test", Keys!$B:$C, 2, FALSE), INDEX(EPS_run_raw!$E$2:$AD$3025, $AG14, F$9))</f>
        <v>0</v>
      </c>
      <c r="G14" s="17">
        <f>IF($AG14=VLOOKUP("zero_test", Keys!$B:$C, 2, FALSE), VLOOKUP("zero_test", Keys!$B:$C, 2, FALSE), INDEX(EPS_run_raw!$E$2:$AD$3025, $AG14, G$9))</f>
        <v>0</v>
      </c>
      <c r="H14" s="17">
        <f>IF($AG14=VLOOKUP("zero_test", Keys!$B:$C, 2, FALSE), VLOOKUP("zero_test", Keys!$B:$C, 2, FALSE), INDEX(EPS_run_raw!$E$2:$AD$3025, $AG14, H$9))</f>
        <v>0</v>
      </c>
      <c r="I14" s="17">
        <f>IF($AG14=VLOOKUP("zero_test", Keys!$B:$C, 2, FALSE), VLOOKUP("zero_test", Keys!$B:$C, 2, FALSE), INDEX(EPS_run_raw!$E$2:$AD$3025, $AG14, I$9))</f>
        <v>0</v>
      </c>
      <c r="J14" s="17">
        <f>IF($AG14=VLOOKUP("zero_test", Keys!$B:$C, 2, FALSE), VLOOKUP("zero_test", Keys!$B:$C, 2, FALSE), INDEX(EPS_run_raw!$E$2:$AD$3025, $AG14, J$9))</f>
        <v>0</v>
      </c>
      <c r="K14" s="17">
        <f>IF($AG14=VLOOKUP("zero_test", Keys!$B:$C, 2, FALSE), VLOOKUP("zero_test", Keys!$B:$C, 2, FALSE), INDEX(EPS_run_raw!$E$2:$AD$3025, $AG14, K$9))</f>
        <v>0</v>
      </c>
      <c r="L14" s="17">
        <f>IF($AG14=VLOOKUP("zero_test", Keys!$B:$C, 2, FALSE), VLOOKUP("zero_test", Keys!$B:$C, 2, FALSE), INDEX(EPS_run_raw!$E$2:$AD$3025, $AG14, L$9))</f>
        <v>0</v>
      </c>
      <c r="M14" s="17">
        <f>IF($AG14=VLOOKUP("zero_test", Keys!$B:$C, 2, FALSE), VLOOKUP("zero_test", Keys!$B:$C, 2, FALSE), INDEX(EPS_run_raw!$E$2:$AD$3025, $AG14, M$9))</f>
        <v>0</v>
      </c>
      <c r="N14" s="17">
        <f>IF($AG14=VLOOKUP("zero_test", Keys!$B:$C, 2, FALSE), VLOOKUP("zero_test", Keys!$B:$C, 2, FALSE), INDEX(EPS_run_raw!$E$2:$AD$3025, $AG14, N$9))</f>
        <v>0</v>
      </c>
      <c r="O14" s="17">
        <f>IF($AG14=VLOOKUP("zero_test", Keys!$B:$C, 2, FALSE), VLOOKUP("zero_test", Keys!$B:$C, 2, FALSE), INDEX(EPS_run_raw!$E$2:$AD$3025, $AG14, O$9))</f>
        <v>0</v>
      </c>
      <c r="P14" s="17">
        <f>IF($AG14=VLOOKUP("zero_test", Keys!$B:$C, 2, FALSE), VLOOKUP("zero_test", Keys!$B:$C, 2, FALSE), INDEX(EPS_run_raw!$E$2:$AD$3025, $AG14, P$9))</f>
        <v>0</v>
      </c>
      <c r="Q14" s="17">
        <f>IF($AG14=VLOOKUP("zero_test", Keys!$B:$C, 2, FALSE), VLOOKUP("zero_test", Keys!$B:$C, 2, FALSE), INDEX(EPS_run_raw!$E$2:$AD$3025, $AG14, Q$9))</f>
        <v>0</v>
      </c>
      <c r="R14" s="17">
        <f>IF($AG14=VLOOKUP("zero_test", Keys!$B:$C, 2, FALSE), VLOOKUP("zero_test", Keys!$B:$C, 2, FALSE), INDEX(EPS_run_raw!$E$2:$AD$3025, $AG14, R$9))</f>
        <v>0</v>
      </c>
      <c r="S14" s="17">
        <f>IF($AG14=VLOOKUP("zero_test", Keys!$B:$C, 2, FALSE), VLOOKUP("zero_test", Keys!$B:$C, 2, FALSE), INDEX(EPS_run_raw!$E$2:$AD$3025, $AG14, S$9))</f>
        <v>0</v>
      </c>
      <c r="T14" s="17">
        <f>IF($AG14=VLOOKUP("zero_test", Keys!$B:$C, 2, FALSE), VLOOKUP("zero_test", Keys!$B:$C, 2, FALSE), INDEX(EPS_run_raw!$E$2:$AD$3025, $AG14, T$9))</f>
        <v>0</v>
      </c>
      <c r="U14" s="17">
        <f>IF($AG14=VLOOKUP("zero_test", Keys!$B:$C, 2, FALSE), VLOOKUP("zero_test", Keys!$B:$C, 2, FALSE), INDEX(EPS_run_raw!$E$2:$AD$3025, $AG14, U$9))</f>
        <v>0</v>
      </c>
      <c r="V14" s="17">
        <f>IF($AG14=VLOOKUP("zero_test", Keys!$B:$C, 2, FALSE), VLOOKUP("zero_test", Keys!$B:$C, 2, FALSE), INDEX(EPS_run_raw!$E$2:$AD$3025, $AG14, V$9))</f>
        <v>0</v>
      </c>
      <c r="W14" s="17">
        <f>IF($AG14=VLOOKUP("zero_test", Keys!$B:$C, 2, FALSE), VLOOKUP("zero_test", Keys!$B:$C, 2, FALSE), INDEX(EPS_run_raw!$E$2:$AD$3025, $AG14, W$9))</f>
        <v>0</v>
      </c>
      <c r="X14" s="17">
        <f>IF($AG14=VLOOKUP("zero_test", Keys!$B:$C, 2, FALSE), VLOOKUP("zero_test", Keys!$B:$C, 2, FALSE), INDEX(EPS_run_raw!$E$2:$AD$3025, $AG14, X$9))</f>
        <v>0</v>
      </c>
      <c r="Y14" s="17">
        <f>IF($AG14=VLOOKUP("zero_test", Keys!$B:$C, 2, FALSE), VLOOKUP("zero_test", Keys!$B:$C, 2, FALSE), INDEX(EPS_run_raw!$E$2:$AD$3025, $AG14, Y$9))</f>
        <v>0</v>
      </c>
      <c r="Z14" s="17">
        <f>IF($AG14=VLOOKUP("zero_test", Keys!$B:$C, 2, FALSE), VLOOKUP("zero_test", Keys!$B:$C, 2, FALSE), INDEX(EPS_run_raw!$E$2:$AD$3025, $AG14, Z$9))</f>
        <v>0</v>
      </c>
      <c r="AA14" s="17">
        <f>IF($AG14=VLOOKUP("zero_test", Keys!$B:$C, 2, FALSE), VLOOKUP("zero_test", Keys!$B:$C, 2, FALSE), INDEX(EPS_run_raw!$E$2:$AD$3025, $AG14, AA$9))</f>
        <v>0</v>
      </c>
      <c r="AB14" s="17">
        <f>IF($AG14=VLOOKUP("zero_test", Keys!$B:$C, 2, FALSE), VLOOKUP("zero_test", Keys!$B:$C, 2, FALSE), INDEX(EPS_run_raw!$E$2:$AD$3025, $AG14, AB$9))</f>
        <v>0</v>
      </c>
      <c r="AD14" t="s">
        <v>6630</v>
      </c>
      <c r="AE14" t="str">
        <f>VLOOKUP("mode_production", Keys!$B:$C, 2, FALSE)</f>
        <v>production</v>
      </c>
      <c r="AF14" t="str">
        <f>$B$3&amp;VLOOKUP("key_separator", Keys!$B:$C, 2, FALSE)&amp;AD14&amp;VLOOKUP("key_separator", Keys!$B:$C, 2, FALSE)&amp;AE14</f>
        <v>SD|hydro|production</v>
      </c>
      <c r="AG14">
        <f>IFERROR(MATCH(AF14, EPS_run_raw!$D$2:$D$3025, 0), VLOOKUP("zero_test", Keys!$B:$C, 2, FALSE))</f>
        <v>2407</v>
      </c>
    </row>
    <row r="15" spans="1:33" x14ac:dyDescent="0.25">
      <c r="A15" s="3" t="s">
        <v>6613</v>
      </c>
      <c r="C15" s="17">
        <f>IF($AG15=VLOOKUP("zero_test", Keys!$B:$C, 2, FALSE), VLOOKUP("zero_test", Keys!$B:$C, 2, FALSE), INDEX(EPS_run_raw!$E$2:$AD$3025, $AG15, C$9))</f>
        <v>0</v>
      </c>
      <c r="D15" s="17">
        <f>IF($AG15=VLOOKUP("zero_test", Keys!$B:$C, 2, FALSE), VLOOKUP("zero_test", Keys!$B:$C, 2, FALSE), INDEX(EPS_run_raw!$E$2:$AD$3025, $AG15, D$9))</f>
        <v>0</v>
      </c>
      <c r="E15" s="17">
        <f>IF($AG15=VLOOKUP("zero_test", Keys!$B:$C, 2, FALSE), VLOOKUP("zero_test", Keys!$B:$C, 2, FALSE), INDEX(EPS_run_raw!$E$2:$AD$3025, $AG15, E$9))</f>
        <v>0</v>
      </c>
      <c r="F15" s="17">
        <f>IF($AG15=VLOOKUP("zero_test", Keys!$B:$C, 2, FALSE), VLOOKUP("zero_test", Keys!$B:$C, 2, FALSE), INDEX(EPS_run_raw!$E$2:$AD$3025, $AG15, F$9))</f>
        <v>0</v>
      </c>
      <c r="G15" s="17">
        <f>IF($AG15=VLOOKUP("zero_test", Keys!$B:$C, 2, FALSE), VLOOKUP("zero_test", Keys!$B:$C, 2, FALSE), INDEX(EPS_run_raw!$E$2:$AD$3025, $AG15, G$9))</f>
        <v>0</v>
      </c>
      <c r="H15" s="17">
        <f>IF($AG15=VLOOKUP("zero_test", Keys!$B:$C, 2, FALSE), VLOOKUP("zero_test", Keys!$B:$C, 2, FALSE), INDEX(EPS_run_raw!$E$2:$AD$3025, $AG15, H$9))</f>
        <v>0</v>
      </c>
      <c r="I15" s="17">
        <f>IF($AG15=VLOOKUP("zero_test", Keys!$B:$C, 2, FALSE), VLOOKUP("zero_test", Keys!$B:$C, 2, FALSE), INDEX(EPS_run_raw!$E$2:$AD$3025, $AG15, I$9))</f>
        <v>0</v>
      </c>
      <c r="J15" s="17">
        <f>IF($AG15=VLOOKUP("zero_test", Keys!$B:$C, 2, FALSE), VLOOKUP("zero_test", Keys!$B:$C, 2, FALSE), INDEX(EPS_run_raw!$E$2:$AD$3025, $AG15, J$9))</f>
        <v>0</v>
      </c>
      <c r="K15" s="17">
        <f>IF($AG15=VLOOKUP("zero_test", Keys!$B:$C, 2, FALSE), VLOOKUP("zero_test", Keys!$B:$C, 2, FALSE), INDEX(EPS_run_raw!$E$2:$AD$3025, $AG15, K$9))</f>
        <v>0</v>
      </c>
      <c r="L15" s="17">
        <f>IF($AG15=VLOOKUP("zero_test", Keys!$B:$C, 2, FALSE), VLOOKUP("zero_test", Keys!$B:$C, 2, FALSE), INDEX(EPS_run_raw!$E$2:$AD$3025, $AG15, L$9))</f>
        <v>0</v>
      </c>
      <c r="M15" s="17">
        <f>IF($AG15=VLOOKUP("zero_test", Keys!$B:$C, 2, FALSE), VLOOKUP("zero_test", Keys!$B:$C, 2, FALSE), INDEX(EPS_run_raw!$E$2:$AD$3025, $AG15, M$9))</f>
        <v>0</v>
      </c>
      <c r="N15" s="17">
        <f>IF($AG15=VLOOKUP("zero_test", Keys!$B:$C, 2, FALSE), VLOOKUP("zero_test", Keys!$B:$C, 2, FALSE), INDEX(EPS_run_raw!$E$2:$AD$3025, $AG15, N$9))</f>
        <v>0</v>
      </c>
      <c r="O15" s="17">
        <f>IF($AG15=VLOOKUP("zero_test", Keys!$B:$C, 2, FALSE), VLOOKUP("zero_test", Keys!$B:$C, 2, FALSE), INDEX(EPS_run_raw!$E$2:$AD$3025, $AG15, O$9))</f>
        <v>0</v>
      </c>
      <c r="P15" s="17">
        <f>IF($AG15=VLOOKUP("zero_test", Keys!$B:$C, 2, FALSE), VLOOKUP("zero_test", Keys!$B:$C, 2, FALSE), INDEX(EPS_run_raw!$E$2:$AD$3025, $AG15, P$9))</f>
        <v>0</v>
      </c>
      <c r="Q15" s="17">
        <f>IF($AG15=VLOOKUP("zero_test", Keys!$B:$C, 2, FALSE), VLOOKUP("zero_test", Keys!$B:$C, 2, FALSE), INDEX(EPS_run_raw!$E$2:$AD$3025, $AG15, Q$9))</f>
        <v>0</v>
      </c>
      <c r="R15" s="17">
        <f>IF($AG15=VLOOKUP("zero_test", Keys!$B:$C, 2, FALSE), VLOOKUP("zero_test", Keys!$B:$C, 2, FALSE), INDEX(EPS_run_raw!$E$2:$AD$3025, $AG15, R$9))</f>
        <v>0</v>
      </c>
      <c r="S15" s="17">
        <f>IF($AG15=VLOOKUP("zero_test", Keys!$B:$C, 2, FALSE), VLOOKUP("zero_test", Keys!$B:$C, 2, FALSE), INDEX(EPS_run_raw!$E$2:$AD$3025, $AG15, S$9))</f>
        <v>0</v>
      </c>
      <c r="T15" s="17">
        <f>IF($AG15=VLOOKUP("zero_test", Keys!$B:$C, 2, FALSE), VLOOKUP("zero_test", Keys!$B:$C, 2, FALSE), INDEX(EPS_run_raw!$E$2:$AD$3025, $AG15, T$9))</f>
        <v>0</v>
      </c>
      <c r="U15" s="17">
        <f>IF($AG15=VLOOKUP("zero_test", Keys!$B:$C, 2, FALSE), VLOOKUP("zero_test", Keys!$B:$C, 2, FALSE), INDEX(EPS_run_raw!$E$2:$AD$3025, $AG15, U$9))</f>
        <v>0</v>
      </c>
      <c r="V15" s="17">
        <f>IF($AG15=VLOOKUP("zero_test", Keys!$B:$C, 2, FALSE), VLOOKUP("zero_test", Keys!$B:$C, 2, FALSE), INDEX(EPS_run_raw!$E$2:$AD$3025, $AG15, V$9))</f>
        <v>0</v>
      </c>
      <c r="W15" s="17">
        <f>IF($AG15=VLOOKUP("zero_test", Keys!$B:$C, 2, FALSE), VLOOKUP("zero_test", Keys!$B:$C, 2, FALSE), INDEX(EPS_run_raw!$E$2:$AD$3025, $AG15, W$9))</f>
        <v>0</v>
      </c>
      <c r="X15" s="17">
        <f>IF($AG15=VLOOKUP("zero_test", Keys!$B:$C, 2, FALSE), VLOOKUP("zero_test", Keys!$B:$C, 2, FALSE), INDEX(EPS_run_raw!$E$2:$AD$3025, $AG15, X$9))</f>
        <v>0</v>
      </c>
      <c r="Y15" s="17">
        <f>IF($AG15=VLOOKUP("zero_test", Keys!$B:$C, 2, FALSE), VLOOKUP("zero_test", Keys!$B:$C, 2, FALSE), INDEX(EPS_run_raw!$E$2:$AD$3025, $AG15, Y$9))</f>
        <v>0</v>
      </c>
      <c r="Z15" s="17">
        <f>IF($AG15=VLOOKUP("zero_test", Keys!$B:$C, 2, FALSE), VLOOKUP("zero_test", Keys!$B:$C, 2, FALSE), INDEX(EPS_run_raw!$E$2:$AD$3025, $AG15, Z$9))</f>
        <v>0</v>
      </c>
      <c r="AA15" s="17">
        <f>IF($AG15=VLOOKUP("zero_test", Keys!$B:$C, 2, FALSE), VLOOKUP("zero_test", Keys!$B:$C, 2, FALSE), INDEX(EPS_run_raw!$E$2:$AD$3025, $AG15, AA$9))</f>
        <v>0</v>
      </c>
      <c r="AB15" s="17">
        <f>IF($AG15=VLOOKUP("zero_test", Keys!$B:$C, 2, FALSE), VLOOKUP("zero_test", Keys!$B:$C, 2, FALSE), INDEX(EPS_run_raw!$E$2:$AD$3025, $AG15, AB$9))</f>
        <v>0</v>
      </c>
      <c r="AD15" t="s">
        <v>6631</v>
      </c>
      <c r="AE15" t="str">
        <f>VLOOKUP("mode_production", Keys!$B:$C, 2, FALSE)</f>
        <v>production</v>
      </c>
      <c r="AF15" t="str">
        <f>$B$3&amp;VLOOKUP("key_separator", Keys!$B:$C, 2, FALSE)&amp;AD15&amp;VLOOKUP("key_separator", Keys!$B:$C, 2, FALSE)&amp;AE15</f>
        <v>SD|wind|production</v>
      </c>
      <c r="AG15">
        <f>IFERROR(MATCH(AF15, EPS_run_raw!$D$2:$D$3025, 0), VLOOKUP("zero_test", Keys!$B:$C, 2, FALSE))</f>
        <v>2410</v>
      </c>
    </row>
    <row r="16" spans="1:33" x14ac:dyDescent="0.25">
      <c r="A16" s="3" t="s">
        <v>6614</v>
      </c>
      <c r="C16" s="17">
        <f>IF($AG16=VLOOKUP("zero_test", Keys!$B:$C, 2, FALSE), VLOOKUP("zero_test", Keys!$B:$C, 2, FALSE), INDEX(EPS_run_raw!$E$2:$AD$3025, $AG16, C$9))</f>
        <v>0</v>
      </c>
      <c r="D16" s="17">
        <f>IF($AG16=VLOOKUP("zero_test", Keys!$B:$C, 2, FALSE), VLOOKUP("zero_test", Keys!$B:$C, 2, FALSE), INDEX(EPS_run_raw!$E$2:$AD$3025, $AG16, D$9))</f>
        <v>0</v>
      </c>
      <c r="E16" s="17">
        <f>IF($AG16=VLOOKUP("zero_test", Keys!$B:$C, 2, FALSE), VLOOKUP("zero_test", Keys!$B:$C, 2, FALSE), INDEX(EPS_run_raw!$E$2:$AD$3025, $AG16, E$9))</f>
        <v>0</v>
      </c>
      <c r="F16" s="17">
        <f>IF($AG16=VLOOKUP("zero_test", Keys!$B:$C, 2, FALSE), VLOOKUP("zero_test", Keys!$B:$C, 2, FALSE), INDEX(EPS_run_raw!$E$2:$AD$3025, $AG16, F$9))</f>
        <v>0</v>
      </c>
      <c r="G16" s="17">
        <f>IF($AG16=VLOOKUP("zero_test", Keys!$B:$C, 2, FALSE), VLOOKUP("zero_test", Keys!$B:$C, 2, FALSE), INDEX(EPS_run_raw!$E$2:$AD$3025, $AG16, G$9))</f>
        <v>0</v>
      </c>
      <c r="H16" s="17">
        <f>IF($AG16=VLOOKUP("zero_test", Keys!$B:$C, 2, FALSE), VLOOKUP("zero_test", Keys!$B:$C, 2, FALSE), INDEX(EPS_run_raw!$E$2:$AD$3025, $AG16, H$9))</f>
        <v>0</v>
      </c>
      <c r="I16" s="17">
        <f>IF($AG16=VLOOKUP("zero_test", Keys!$B:$C, 2, FALSE), VLOOKUP("zero_test", Keys!$B:$C, 2, FALSE), INDEX(EPS_run_raw!$E$2:$AD$3025, $AG16, I$9))</f>
        <v>0</v>
      </c>
      <c r="J16" s="17">
        <f>IF($AG16=VLOOKUP("zero_test", Keys!$B:$C, 2, FALSE), VLOOKUP("zero_test", Keys!$B:$C, 2, FALSE), INDEX(EPS_run_raw!$E$2:$AD$3025, $AG16, J$9))</f>
        <v>0</v>
      </c>
      <c r="K16" s="17">
        <f>IF($AG16=VLOOKUP("zero_test", Keys!$B:$C, 2, FALSE), VLOOKUP("zero_test", Keys!$B:$C, 2, FALSE), INDEX(EPS_run_raw!$E$2:$AD$3025, $AG16, K$9))</f>
        <v>0</v>
      </c>
      <c r="L16" s="17">
        <f>IF($AG16=VLOOKUP("zero_test", Keys!$B:$C, 2, FALSE), VLOOKUP("zero_test", Keys!$B:$C, 2, FALSE), INDEX(EPS_run_raw!$E$2:$AD$3025, $AG16, L$9))</f>
        <v>0</v>
      </c>
      <c r="M16" s="17">
        <f>IF($AG16=VLOOKUP("zero_test", Keys!$B:$C, 2, FALSE), VLOOKUP("zero_test", Keys!$B:$C, 2, FALSE), INDEX(EPS_run_raw!$E$2:$AD$3025, $AG16, M$9))</f>
        <v>0</v>
      </c>
      <c r="N16" s="17">
        <f>IF($AG16=VLOOKUP("zero_test", Keys!$B:$C, 2, FALSE), VLOOKUP("zero_test", Keys!$B:$C, 2, FALSE), INDEX(EPS_run_raw!$E$2:$AD$3025, $AG16, N$9))</f>
        <v>0</v>
      </c>
      <c r="O16" s="17">
        <f>IF($AG16=VLOOKUP("zero_test", Keys!$B:$C, 2, FALSE), VLOOKUP("zero_test", Keys!$B:$C, 2, FALSE), INDEX(EPS_run_raw!$E$2:$AD$3025, $AG16, O$9))</f>
        <v>0</v>
      </c>
      <c r="P16" s="17">
        <f>IF($AG16=VLOOKUP("zero_test", Keys!$B:$C, 2, FALSE), VLOOKUP("zero_test", Keys!$B:$C, 2, FALSE), INDEX(EPS_run_raw!$E$2:$AD$3025, $AG16, P$9))</f>
        <v>0</v>
      </c>
      <c r="Q16" s="17">
        <f>IF($AG16=VLOOKUP("zero_test", Keys!$B:$C, 2, FALSE), VLOOKUP("zero_test", Keys!$B:$C, 2, FALSE), INDEX(EPS_run_raw!$E$2:$AD$3025, $AG16, Q$9))</f>
        <v>0</v>
      </c>
      <c r="R16" s="17">
        <f>IF($AG16=VLOOKUP("zero_test", Keys!$B:$C, 2, FALSE), VLOOKUP("zero_test", Keys!$B:$C, 2, FALSE), INDEX(EPS_run_raw!$E$2:$AD$3025, $AG16, R$9))</f>
        <v>0</v>
      </c>
      <c r="S16" s="17">
        <f>IF($AG16=VLOOKUP("zero_test", Keys!$B:$C, 2, FALSE), VLOOKUP("zero_test", Keys!$B:$C, 2, FALSE), INDEX(EPS_run_raw!$E$2:$AD$3025, $AG16, S$9))</f>
        <v>0</v>
      </c>
      <c r="T16" s="17">
        <f>IF($AG16=VLOOKUP("zero_test", Keys!$B:$C, 2, FALSE), VLOOKUP("zero_test", Keys!$B:$C, 2, FALSE), INDEX(EPS_run_raw!$E$2:$AD$3025, $AG16, T$9))</f>
        <v>0</v>
      </c>
      <c r="U16" s="17">
        <f>IF($AG16=VLOOKUP("zero_test", Keys!$B:$C, 2, FALSE), VLOOKUP("zero_test", Keys!$B:$C, 2, FALSE), INDEX(EPS_run_raw!$E$2:$AD$3025, $AG16, U$9))</f>
        <v>0</v>
      </c>
      <c r="V16" s="17">
        <f>IF($AG16=VLOOKUP("zero_test", Keys!$B:$C, 2, FALSE), VLOOKUP("zero_test", Keys!$B:$C, 2, FALSE), INDEX(EPS_run_raw!$E$2:$AD$3025, $AG16, V$9))</f>
        <v>0</v>
      </c>
      <c r="W16" s="17">
        <f>IF($AG16=VLOOKUP("zero_test", Keys!$B:$C, 2, FALSE), VLOOKUP("zero_test", Keys!$B:$C, 2, FALSE), INDEX(EPS_run_raw!$E$2:$AD$3025, $AG16, W$9))</f>
        <v>0</v>
      </c>
      <c r="X16" s="17">
        <f>IF($AG16=VLOOKUP("zero_test", Keys!$B:$C, 2, FALSE), VLOOKUP("zero_test", Keys!$B:$C, 2, FALSE), INDEX(EPS_run_raw!$E$2:$AD$3025, $AG16, X$9))</f>
        <v>0</v>
      </c>
      <c r="Y16" s="17">
        <f>IF($AG16=VLOOKUP("zero_test", Keys!$B:$C, 2, FALSE), VLOOKUP("zero_test", Keys!$B:$C, 2, FALSE), INDEX(EPS_run_raw!$E$2:$AD$3025, $AG16, Y$9))</f>
        <v>0</v>
      </c>
      <c r="Z16" s="17">
        <f>IF($AG16=VLOOKUP("zero_test", Keys!$B:$C, 2, FALSE), VLOOKUP("zero_test", Keys!$B:$C, 2, FALSE), INDEX(EPS_run_raw!$E$2:$AD$3025, $AG16, Z$9))</f>
        <v>0</v>
      </c>
      <c r="AA16" s="17">
        <f>IF($AG16=VLOOKUP("zero_test", Keys!$B:$C, 2, FALSE), VLOOKUP("zero_test", Keys!$B:$C, 2, FALSE), INDEX(EPS_run_raw!$E$2:$AD$3025, $AG16, AA$9))</f>
        <v>0</v>
      </c>
      <c r="AB16" s="17">
        <f>IF($AG16=VLOOKUP("zero_test", Keys!$B:$C, 2, FALSE), VLOOKUP("zero_test", Keys!$B:$C, 2, FALSE), INDEX(EPS_run_raw!$E$2:$AD$3025, $AG16, AB$9))</f>
        <v>0</v>
      </c>
      <c r="AD16" t="s">
        <v>6632</v>
      </c>
      <c r="AE16" t="str">
        <f>VLOOKUP("mode_production", Keys!$B:$C, 2, FALSE)</f>
        <v>production</v>
      </c>
      <c r="AF16" t="str">
        <f>$B$3&amp;VLOOKUP("key_separator", Keys!$B:$C, 2, FALSE)&amp;AD16&amp;VLOOKUP("key_separator", Keys!$B:$C, 2, FALSE)&amp;AE16</f>
        <v>SD|solar|production</v>
      </c>
      <c r="AG16">
        <f>IFERROR(MATCH(AF16, EPS_run_raw!$D$2:$D$3025, 0), VLOOKUP("zero_test", Keys!$B:$C, 2, FALSE))</f>
        <v>2413</v>
      </c>
    </row>
    <row r="17" spans="1:33" x14ac:dyDescent="0.25">
      <c r="A17" s="31" t="s">
        <v>6615</v>
      </c>
      <c r="C17" s="17">
        <f>IF($AG17=VLOOKUP("zero_test", Keys!$B:$C, 2, FALSE), VLOOKUP("zero_test", Keys!$B:$C, 2, FALSE), INDEX(EPS_run_raw!$E$2:$AD$3025, $AG17, C$9))</f>
        <v>1119360000000</v>
      </c>
      <c r="D17" s="17">
        <f>IF($AG17=VLOOKUP("zero_test", Keys!$B:$C, 2, FALSE), VLOOKUP("zero_test", Keys!$B:$C, 2, FALSE), INDEX(EPS_run_raw!$E$2:$AD$3025, $AG17, D$9))</f>
        <v>1119360000000</v>
      </c>
      <c r="E17" s="17">
        <f>IF($AG17=VLOOKUP("zero_test", Keys!$B:$C, 2, FALSE), VLOOKUP("zero_test", Keys!$B:$C, 2, FALSE), INDEX(EPS_run_raw!$E$2:$AD$3025, $AG17, E$9))</f>
        <v>1119360000000</v>
      </c>
      <c r="F17" s="17">
        <f>IF($AG17=VLOOKUP("zero_test", Keys!$B:$C, 2, FALSE), VLOOKUP("zero_test", Keys!$B:$C, 2, FALSE), INDEX(EPS_run_raw!$E$2:$AD$3025, $AG17, F$9))</f>
        <v>1119360000000</v>
      </c>
      <c r="G17" s="17">
        <f>IF($AG17=VLOOKUP("zero_test", Keys!$B:$C, 2, FALSE), VLOOKUP("zero_test", Keys!$B:$C, 2, FALSE), INDEX(EPS_run_raw!$E$2:$AD$3025, $AG17, G$9))</f>
        <v>1119360000000</v>
      </c>
      <c r="H17" s="17">
        <f>IF($AG17=VLOOKUP("zero_test", Keys!$B:$C, 2, FALSE), VLOOKUP("zero_test", Keys!$B:$C, 2, FALSE), INDEX(EPS_run_raw!$E$2:$AD$3025, $AG17, H$9))</f>
        <v>1119360000000</v>
      </c>
      <c r="I17" s="17">
        <f>IF($AG17=VLOOKUP("zero_test", Keys!$B:$C, 2, FALSE), VLOOKUP("zero_test", Keys!$B:$C, 2, FALSE), INDEX(EPS_run_raw!$E$2:$AD$3025, $AG17, I$9))</f>
        <v>1119360000000</v>
      </c>
      <c r="J17" s="17">
        <f>IF($AG17=VLOOKUP("zero_test", Keys!$B:$C, 2, FALSE), VLOOKUP("zero_test", Keys!$B:$C, 2, FALSE), INDEX(EPS_run_raw!$E$2:$AD$3025, $AG17, J$9))</f>
        <v>1119360000000</v>
      </c>
      <c r="K17" s="17">
        <f>IF($AG17=VLOOKUP("zero_test", Keys!$B:$C, 2, FALSE), VLOOKUP("zero_test", Keys!$B:$C, 2, FALSE), INDEX(EPS_run_raw!$E$2:$AD$3025, $AG17, K$9))</f>
        <v>1119360000000</v>
      </c>
      <c r="L17" s="17">
        <f>IF($AG17=VLOOKUP("zero_test", Keys!$B:$C, 2, FALSE), VLOOKUP("zero_test", Keys!$B:$C, 2, FALSE), INDEX(EPS_run_raw!$E$2:$AD$3025, $AG17, L$9))</f>
        <v>1119360000000</v>
      </c>
      <c r="M17" s="17">
        <f>IF($AG17=VLOOKUP("zero_test", Keys!$B:$C, 2, FALSE), VLOOKUP("zero_test", Keys!$B:$C, 2, FALSE), INDEX(EPS_run_raw!$E$2:$AD$3025, $AG17, M$9))</f>
        <v>1119360000000</v>
      </c>
      <c r="N17" s="17">
        <f>IF($AG17=VLOOKUP("zero_test", Keys!$B:$C, 2, FALSE), VLOOKUP("zero_test", Keys!$B:$C, 2, FALSE), INDEX(EPS_run_raw!$E$2:$AD$3025, $AG17, N$9))</f>
        <v>1119360000000</v>
      </c>
      <c r="O17" s="17">
        <f>IF($AG17=VLOOKUP("zero_test", Keys!$B:$C, 2, FALSE), VLOOKUP("zero_test", Keys!$B:$C, 2, FALSE), INDEX(EPS_run_raw!$E$2:$AD$3025, $AG17, O$9))</f>
        <v>1119360000000</v>
      </c>
      <c r="P17" s="17">
        <f>IF($AG17=VLOOKUP("zero_test", Keys!$B:$C, 2, FALSE), VLOOKUP("zero_test", Keys!$B:$C, 2, FALSE), INDEX(EPS_run_raw!$E$2:$AD$3025, $AG17, P$9))</f>
        <v>1119360000000</v>
      </c>
      <c r="Q17" s="17">
        <f>IF($AG17=VLOOKUP("zero_test", Keys!$B:$C, 2, FALSE), VLOOKUP("zero_test", Keys!$B:$C, 2, FALSE), INDEX(EPS_run_raw!$E$2:$AD$3025, $AG17, Q$9))</f>
        <v>1119360000000</v>
      </c>
      <c r="R17" s="17">
        <f>IF($AG17=VLOOKUP("zero_test", Keys!$B:$C, 2, FALSE), VLOOKUP("zero_test", Keys!$B:$C, 2, FALSE), INDEX(EPS_run_raw!$E$2:$AD$3025, $AG17, R$9))</f>
        <v>1119360000000</v>
      </c>
      <c r="S17" s="17">
        <f>IF($AG17=VLOOKUP("zero_test", Keys!$B:$C, 2, FALSE), VLOOKUP("zero_test", Keys!$B:$C, 2, FALSE), INDEX(EPS_run_raw!$E$2:$AD$3025, $AG17, S$9))</f>
        <v>1119360000000</v>
      </c>
      <c r="T17" s="17">
        <f>IF($AG17=VLOOKUP("zero_test", Keys!$B:$C, 2, FALSE), VLOOKUP("zero_test", Keys!$B:$C, 2, FALSE), INDEX(EPS_run_raw!$E$2:$AD$3025, $AG17, T$9))</f>
        <v>1119360000000</v>
      </c>
      <c r="U17" s="17">
        <f>IF($AG17=VLOOKUP("zero_test", Keys!$B:$C, 2, FALSE), VLOOKUP("zero_test", Keys!$B:$C, 2, FALSE), INDEX(EPS_run_raw!$E$2:$AD$3025, $AG17, U$9))</f>
        <v>1119360000000</v>
      </c>
      <c r="V17" s="17">
        <f>IF($AG17=VLOOKUP("zero_test", Keys!$B:$C, 2, FALSE), VLOOKUP("zero_test", Keys!$B:$C, 2, FALSE), INDEX(EPS_run_raw!$E$2:$AD$3025, $AG17, V$9))</f>
        <v>1119360000000</v>
      </c>
      <c r="W17" s="17">
        <f>IF($AG17=VLOOKUP("zero_test", Keys!$B:$C, 2, FALSE), VLOOKUP("zero_test", Keys!$B:$C, 2, FALSE), INDEX(EPS_run_raw!$E$2:$AD$3025, $AG17, W$9))</f>
        <v>1119360000000</v>
      </c>
      <c r="X17" s="17">
        <f>IF($AG17=VLOOKUP("zero_test", Keys!$B:$C, 2, FALSE), VLOOKUP("zero_test", Keys!$B:$C, 2, FALSE), INDEX(EPS_run_raw!$E$2:$AD$3025, $AG17, X$9))</f>
        <v>1119360000000</v>
      </c>
      <c r="Y17" s="17">
        <f>IF($AG17=VLOOKUP("zero_test", Keys!$B:$C, 2, FALSE), VLOOKUP("zero_test", Keys!$B:$C, 2, FALSE), INDEX(EPS_run_raw!$E$2:$AD$3025, $AG17, Y$9))</f>
        <v>1119360000000</v>
      </c>
      <c r="Z17" s="17">
        <f>IF($AG17=VLOOKUP("zero_test", Keys!$B:$C, 2, FALSE), VLOOKUP("zero_test", Keys!$B:$C, 2, FALSE), INDEX(EPS_run_raw!$E$2:$AD$3025, $AG17, Z$9))</f>
        <v>1119360000000</v>
      </c>
      <c r="AA17" s="17">
        <f>IF($AG17=VLOOKUP("zero_test", Keys!$B:$C, 2, FALSE), VLOOKUP("zero_test", Keys!$B:$C, 2, FALSE), INDEX(EPS_run_raw!$E$2:$AD$3025, $AG17, AA$9))</f>
        <v>1119360000000</v>
      </c>
      <c r="AB17" s="17">
        <f>IF($AG17=VLOOKUP("zero_test", Keys!$B:$C, 2, FALSE), VLOOKUP("zero_test", Keys!$B:$C, 2, FALSE), INDEX(EPS_run_raw!$E$2:$AD$3025, $AG17, AB$9))</f>
        <v>1119360000000</v>
      </c>
      <c r="AD17" t="s">
        <v>6615</v>
      </c>
      <c r="AE17" t="str">
        <f>VLOOKUP("mode_production", Keys!$B:$C, 2, FALSE)</f>
        <v>production</v>
      </c>
      <c r="AF17" t="str">
        <f>$B$3&amp;VLOOKUP("key_separator", Keys!$B:$C, 2, FALSE)&amp;AD17&amp;VLOOKUP("key_separator", Keys!$B:$C, 2, FALSE)&amp;AE17</f>
        <v>SD|biomass|production</v>
      </c>
      <c r="AG17">
        <f>IFERROR(MATCH(AF17, EPS_run_raw!$D$2:$D$3025, 0), VLOOKUP("zero_test", Keys!$B:$C, 2, FALSE))</f>
        <v>2416</v>
      </c>
    </row>
    <row r="18" spans="1:33" x14ac:dyDescent="0.25">
      <c r="A18" s="31" t="s">
        <v>6616</v>
      </c>
      <c r="C18" s="17">
        <f>IF($AG18=VLOOKUP("zero_test", Keys!$B:$C, 2, FALSE), VLOOKUP("zero_test", Keys!$B:$C, 2, FALSE), INDEX(EPS_run_raw!$E$2:$AD$3025, $AG18, C$9))</f>
        <v>0</v>
      </c>
      <c r="D18" s="17">
        <f>IF($AG18=VLOOKUP("zero_test", Keys!$B:$C, 2, FALSE), VLOOKUP("zero_test", Keys!$B:$C, 2, FALSE), INDEX(EPS_run_raw!$E$2:$AD$3025, $AG18, D$9))</f>
        <v>0</v>
      </c>
      <c r="E18" s="17">
        <f>IF($AG18=VLOOKUP("zero_test", Keys!$B:$C, 2, FALSE), VLOOKUP("zero_test", Keys!$B:$C, 2, FALSE), INDEX(EPS_run_raw!$E$2:$AD$3025, $AG18, E$9))</f>
        <v>0</v>
      </c>
      <c r="F18" s="17">
        <f>IF($AG18=VLOOKUP("zero_test", Keys!$B:$C, 2, FALSE), VLOOKUP("zero_test", Keys!$B:$C, 2, FALSE), INDEX(EPS_run_raw!$E$2:$AD$3025, $AG18, F$9))</f>
        <v>0</v>
      </c>
      <c r="G18" s="17">
        <f>IF($AG18=VLOOKUP("zero_test", Keys!$B:$C, 2, FALSE), VLOOKUP("zero_test", Keys!$B:$C, 2, FALSE), INDEX(EPS_run_raw!$E$2:$AD$3025, $AG18, G$9))</f>
        <v>0</v>
      </c>
      <c r="H18" s="17">
        <f>IF($AG18=VLOOKUP("zero_test", Keys!$B:$C, 2, FALSE), VLOOKUP("zero_test", Keys!$B:$C, 2, FALSE), INDEX(EPS_run_raw!$E$2:$AD$3025, $AG18, H$9))</f>
        <v>0</v>
      </c>
      <c r="I18" s="17">
        <f>IF($AG18=VLOOKUP("zero_test", Keys!$B:$C, 2, FALSE), VLOOKUP("zero_test", Keys!$B:$C, 2, FALSE), INDEX(EPS_run_raw!$E$2:$AD$3025, $AG18, I$9))</f>
        <v>0</v>
      </c>
      <c r="J18" s="17">
        <f>IF($AG18=VLOOKUP("zero_test", Keys!$B:$C, 2, FALSE), VLOOKUP("zero_test", Keys!$B:$C, 2, FALSE), INDEX(EPS_run_raw!$E$2:$AD$3025, $AG18, J$9))</f>
        <v>0</v>
      </c>
      <c r="K18" s="17">
        <f>IF($AG18=VLOOKUP("zero_test", Keys!$B:$C, 2, FALSE), VLOOKUP("zero_test", Keys!$B:$C, 2, FALSE), INDEX(EPS_run_raw!$E$2:$AD$3025, $AG18, K$9))</f>
        <v>0</v>
      </c>
      <c r="L18" s="17">
        <f>IF($AG18=VLOOKUP("zero_test", Keys!$B:$C, 2, FALSE), VLOOKUP("zero_test", Keys!$B:$C, 2, FALSE), INDEX(EPS_run_raw!$E$2:$AD$3025, $AG18, L$9))</f>
        <v>0</v>
      </c>
      <c r="M18" s="17">
        <f>IF($AG18=VLOOKUP("zero_test", Keys!$B:$C, 2, FALSE), VLOOKUP("zero_test", Keys!$B:$C, 2, FALSE), INDEX(EPS_run_raw!$E$2:$AD$3025, $AG18, M$9))</f>
        <v>0</v>
      </c>
      <c r="N18" s="17">
        <f>IF($AG18=VLOOKUP("zero_test", Keys!$B:$C, 2, FALSE), VLOOKUP("zero_test", Keys!$B:$C, 2, FALSE), INDEX(EPS_run_raw!$E$2:$AD$3025, $AG18, N$9))</f>
        <v>0</v>
      </c>
      <c r="O18" s="17">
        <f>IF($AG18=VLOOKUP("zero_test", Keys!$B:$C, 2, FALSE), VLOOKUP("zero_test", Keys!$B:$C, 2, FALSE), INDEX(EPS_run_raw!$E$2:$AD$3025, $AG18, O$9))</f>
        <v>0</v>
      </c>
      <c r="P18" s="17">
        <f>IF($AG18=VLOOKUP("zero_test", Keys!$B:$C, 2, FALSE), VLOOKUP("zero_test", Keys!$B:$C, 2, FALSE), INDEX(EPS_run_raw!$E$2:$AD$3025, $AG18, P$9))</f>
        <v>0</v>
      </c>
      <c r="Q18" s="17">
        <f>IF($AG18=VLOOKUP("zero_test", Keys!$B:$C, 2, FALSE), VLOOKUP("zero_test", Keys!$B:$C, 2, FALSE), INDEX(EPS_run_raw!$E$2:$AD$3025, $AG18, Q$9))</f>
        <v>0</v>
      </c>
      <c r="R18" s="17">
        <f>IF($AG18=VLOOKUP("zero_test", Keys!$B:$C, 2, FALSE), VLOOKUP("zero_test", Keys!$B:$C, 2, FALSE), INDEX(EPS_run_raw!$E$2:$AD$3025, $AG18, R$9))</f>
        <v>0</v>
      </c>
      <c r="S18" s="17">
        <f>IF($AG18=VLOOKUP("zero_test", Keys!$B:$C, 2, FALSE), VLOOKUP("zero_test", Keys!$B:$C, 2, FALSE), INDEX(EPS_run_raw!$E$2:$AD$3025, $AG18, S$9))</f>
        <v>0</v>
      </c>
      <c r="T18" s="17">
        <f>IF($AG18=VLOOKUP("zero_test", Keys!$B:$C, 2, FALSE), VLOOKUP("zero_test", Keys!$B:$C, 2, FALSE), INDEX(EPS_run_raw!$E$2:$AD$3025, $AG18, T$9))</f>
        <v>0</v>
      </c>
      <c r="U18" s="17">
        <f>IF($AG18=VLOOKUP("zero_test", Keys!$B:$C, 2, FALSE), VLOOKUP("zero_test", Keys!$B:$C, 2, FALSE), INDEX(EPS_run_raw!$E$2:$AD$3025, $AG18, U$9))</f>
        <v>0</v>
      </c>
      <c r="V18" s="17">
        <f>IF($AG18=VLOOKUP("zero_test", Keys!$B:$C, 2, FALSE), VLOOKUP("zero_test", Keys!$B:$C, 2, FALSE), INDEX(EPS_run_raw!$E$2:$AD$3025, $AG18, V$9))</f>
        <v>0</v>
      </c>
      <c r="W18" s="17">
        <f>IF($AG18=VLOOKUP("zero_test", Keys!$B:$C, 2, FALSE), VLOOKUP("zero_test", Keys!$B:$C, 2, FALSE), INDEX(EPS_run_raw!$E$2:$AD$3025, $AG18, W$9))</f>
        <v>0</v>
      </c>
      <c r="X18" s="17">
        <f>IF($AG18=VLOOKUP("zero_test", Keys!$B:$C, 2, FALSE), VLOOKUP("zero_test", Keys!$B:$C, 2, FALSE), INDEX(EPS_run_raw!$E$2:$AD$3025, $AG18, X$9))</f>
        <v>0</v>
      </c>
      <c r="Y18" s="17">
        <f>IF($AG18=VLOOKUP("zero_test", Keys!$B:$C, 2, FALSE), VLOOKUP("zero_test", Keys!$B:$C, 2, FALSE), INDEX(EPS_run_raw!$E$2:$AD$3025, $AG18, Y$9))</f>
        <v>0</v>
      </c>
      <c r="Z18" s="17">
        <f>IF($AG18=VLOOKUP("zero_test", Keys!$B:$C, 2, FALSE), VLOOKUP("zero_test", Keys!$B:$C, 2, FALSE), INDEX(EPS_run_raw!$E$2:$AD$3025, $AG18, Z$9))</f>
        <v>0</v>
      </c>
      <c r="AA18" s="17">
        <f>IF($AG18=VLOOKUP("zero_test", Keys!$B:$C, 2, FALSE), VLOOKUP("zero_test", Keys!$B:$C, 2, FALSE), INDEX(EPS_run_raw!$E$2:$AD$3025, $AG18, AA$9))</f>
        <v>0</v>
      </c>
      <c r="AB18" s="17">
        <f>IF($AG18=VLOOKUP("zero_test", Keys!$B:$C, 2, FALSE), VLOOKUP("zero_test", Keys!$B:$C, 2, FALSE), INDEX(EPS_run_raw!$E$2:$AD$3025, $AG18, AB$9))</f>
        <v>0</v>
      </c>
      <c r="AD18" t="s">
        <v>6616</v>
      </c>
      <c r="AE18" t="str">
        <f>VLOOKUP("mode_production", Keys!$B:$C, 2, FALSE)</f>
        <v>production</v>
      </c>
      <c r="AF18" t="str">
        <f>$B$3&amp;VLOOKUP("key_separator", Keys!$B:$C, 2, FALSE)&amp;AD18&amp;VLOOKUP("key_separator", Keys!$B:$C, 2, FALSE)&amp;AE18</f>
        <v>SD|petroleum gasoline|production</v>
      </c>
      <c r="AG18">
        <f>IFERROR(MATCH(AF18, EPS_run_raw!$D$2:$D$3025, 0), VLOOKUP("zero_test", Keys!$B:$C, 2, FALSE))</f>
        <v>2419</v>
      </c>
    </row>
    <row r="19" spans="1:33" x14ac:dyDescent="0.25">
      <c r="A19" s="31" t="s">
        <v>6617</v>
      </c>
      <c r="C19" s="17">
        <f>IF($AG19=VLOOKUP("zero_test", Keys!$B:$C, 2, FALSE), VLOOKUP("zero_test", Keys!$B:$C, 2, FALSE), INDEX(EPS_run_raw!$E$2:$AD$3025, $AG19, C$9))</f>
        <v>0</v>
      </c>
      <c r="D19" s="17">
        <f>IF($AG19=VLOOKUP("zero_test", Keys!$B:$C, 2, FALSE), VLOOKUP("zero_test", Keys!$B:$C, 2, FALSE), INDEX(EPS_run_raw!$E$2:$AD$3025, $AG19, D$9))</f>
        <v>0</v>
      </c>
      <c r="E19" s="17">
        <f>IF($AG19=VLOOKUP("zero_test", Keys!$B:$C, 2, FALSE), VLOOKUP("zero_test", Keys!$B:$C, 2, FALSE), INDEX(EPS_run_raw!$E$2:$AD$3025, $AG19, E$9))</f>
        <v>0</v>
      </c>
      <c r="F19" s="17">
        <f>IF($AG19=VLOOKUP("zero_test", Keys!$B:$C, 2, FALSE), VLOOKUP("zero_test", Keys!$B:$C, 2, FALSE), INDEX(EPS_run_raw!$E$2:$AD$3025, $AG19, F$9))</f>
        <v>0</v>
      </c>
      <c r="G19" s="17">
        <f>IF($AG19=VLOOKUP("zero_test", Keys!$B:$C, 2, FALSE), VLOOKUP("zero_test", Keys!$B:$C, 2, FALSE), INDEX(EPS_run_raw!$E$2:$AD$3025, $AG19, G$9))</f>
        <v>0</v>
      </c>
      <c r="H19" s="17">
        <f>IF($AG19=VLOOKUP("zero_test", Keys!$B:$C, 2, FALSE), VLOOKUP("zero_test", Keys!$B:$C, 2, FALSE), INDEX(EPS_run_raw!$E$2:$AD$3025, $AG19, H$9))</f>
        <v>0</v>
      </c>
      <c r="I19" s="17">
        <f>IF($AG19=VLOOKUP("zero_test", Keys!$B:$C, 2, FALSE), VLOOKUP("zero_test", Keys!$B:$C, 2, FALSE), INDEX(EPS_run_raw!$E$2:$AD$3025, $AG19, I$9))</f>
        <v>0</v>
      </c>
      <c r="J19" s="17">
        <f>IF($AG19=VLOOKUP("zero_test", Keys!$B:$C, 2, FALSE), VLOOKUP("zero_test", Keys!$B:$C, 2, FALSE), INDEX(EPS_run_raw!$E$2:$AD$3025, $AG19, J$9))</f>
        <v>0</v>
      </c>
      <c r="K19" s="17">
        <f>IF($AG19=VLOOKUP("zero_test", Keys!$B:$C, 2, FALSE), VLOOKUP("zero_test", Keys!$B:$C, 2, FALSE), INDEX(EPS_run_raw!$E$2:$AD$3025, $AG19, K$9))</f>
        <v>0</v>
      </c>
      <c r="L19" s="17">
        <f>IF($AG19=VLOOKUP("zero_test", Keys!$B:$C, 2, FALSE), VLOOKUP("zero_test", Keys!$B:$C, 2, FALSE), INDEX(EPS_run_raw!$E$2:$AD$3025, $AG19, L$9))</f>
        <v>0</v>
      </c>
      <c r="M19" s="17">
        <f>IF($AG19=VLOOKUP("zero_test", Keys!$B:$C, 2, FALSE), VLOOKUP("zero_test", Keys!$B:$C, 2, FALSE), INDEX(EPS_run_raw!$E$2:$AD$3025, $AG19, M$9))</f>
        <v>0</v>
      </c>
      <c r="N19" s="17">
        <f>IF($AG19=VLOOKUP("zero_test", Keys!$B:$C, 2, FALSE), VLOOKUP("zero_test", Keys!$B:$C, 2, FALSE), INDEX(EPS_run_raw!$E$2:$AD$3025, $AG19, N$9))</f>
        <v>0</v>
      </c>
      <c r="O19" s="17">
        <f>IF($AG19=VLOOKUP("zero_test", Keys!$B:$C, 2, FALSE), VLOOKUP("zero_test", Keys!$B:$C, 2, FALSE), INDEX(EPS_run_raw!$E$2:$AD$3025, $AG19, O$9))</f>
        <v>0</v>
      </c>
      <c r="P19" s="17">
        <f>IF($AG19=VLOOKUP("zero_test", Keys!$B:$C, 2, FALSE), VLOOKUP("zero_test", Keys!$B:$C, 2, FALSE), INDEX(EPS_run_raw!$E$2:$AD$3025, $AG19, P$9))</f>
        <v>0</v>
      </c>
      <c r="Q19" s="17">
        <f>IF($AG19=VLOOKUP("zero_test", Keys!$B:$C, 2, FALSE), VLOOKUP("zero_test", Keys!$B:$C, 2, FALSE), INDEX(EPS_run_raw!$E$2:$AD$3025, $AG19, Q$9))</f>
        <v>0</v>
      </c>
      <c r="R19" s="17">
        <f>IF($AG19=VLOOKUP("zero_test", Keys!$B:$C, 2, FALSE), VLOOKUP("zero_test", Keys!$B:$C, 2, FALSE), INDEX(EPS_run_raw!$E$2:$AD$3025, $AG19, R$9))</f>
        <v>0</v>
      </c>
      <c r="S19" s="17">
        <f>IF($AG19=VLOOKUP("zero_test", Keys!$B:$C, 2, FALSE), VLOOKUP("zero_test", Keys!$B:$C, 2, FALSE), INDEX(EPS_run_raw!$E$2:$AD$3025, $AG19, S$9))</f>
        <v>0</v>
      </c>
      <c r="T19" s="17">
        <f>IF($AG19=VLOOKUP("zero_test", Keys!$B:$C, 2, FALSE), VLOOKUP("zero_test", Keys!$B:$C, 2, FALSE), INDEX(EPS_run_raw!$E$2:$AD$3025, $AG19, T$9))</f>
        <v>0</v>
      </c>
      <c r="U19" s="17">
        <f>IF($AG19=VLOOKUP("zero_test", Keys!$B:$C, 2, FALSE), VLOOKUP("zero_test", Keys!$B:$C, 2, FALSE), INDEX(EPS_run_raw!$E$2:$AD$3025, $AG19, U$9))</f>
        <v>0</v>
      </c>
      <c r="V19" s="17">
        <f>IF($AG19=VLOOKUP("zero_test", Keys!$B:$C, 2, FALSE), VLOOKUP("zero_test", Keys!$B:$C, 2, FALSE), INDEX(EPS_run_raw!$E$2:$AD$3025, $AG19, V$9))</f>
        <v>0</v>
      </c>
      <c r="W19" s="17">
        <f>IF($AG19=VLOOKUP("zero_test", Keys!$B:$C, 2, FALSE), VLOOKUP("zero_test", Keys!$B:$C, 2, FALSE), INDEX(EPS_run_raw!$E$2:$AD$3025, $AG19, W$9))</f>
        <v>0</v>
      </c>
      <c r="X19" s="17">
        <f>IF($AG19=VLOOKUP("zero_test", Keys!$B:$C, 2, FALSE), VLOOKUP("zero_test", Keys!$B:$C, 2, FALSE), INDEX(EPS_run_raw!$E$2:$AD$3025, $AG19, X$9))</f>
        <v>0</v>
      </c>
      <c r="Y19" s="17">
        <f>IF($AG19=VLOOKUP("zero_test", Keys!$B:$C, 2, FALSE), VLOOKUP("zero_test", Keys!$B:$C, 2, FALSE), INDEX(EPS_run_raw!$E$2:$AD$3025, $AG19, Y$9))</f>
        <v>0</v>
      </c>
      <c r="Z19" s="17">
        <f>IF($AG19=VLOOKUP("zero_test", Keys!$B:$C, 2, FALSE), VLOOKUP("zero_test", Keys!$B:$C, 2, FALSE), INDEX(EPS_run_raw!$E$2:$AD$3025, $AG19, Z$9))</f>
        <v>0</v>
      </c>
      <c r="AA19" s="17">
        <f>IF($AG19=VLOOKUP("zero_test", Keys!$B:$C, 2, FALSE), VLOOKUP("zero_test", Keys!$B:$C, 2, FALSE), INDEX(EPS_run_raw!$E$2:$AD$3025, $AG19, AA$9))</f>
        <v>0</v>
      </c>
      <c r="AB19" s="17">
        <f>IF($AG19=VLOOKUP("zero_test", Keys!$B:$C, 2, FALSE), VLOOKUP("zero_test", Keys!$B:$C, 2, FALSE), INDEX(EPS_run_raw!$E$2:$AD$3025, $AG19, AB$9))</f>
        <v>0</v>
      </c>
      <c r="AD19" t="s">
        <v>6617</v>
      </c>
      <c r="AE19" t="str">
        <f>VLOOKUP("mode_production", Keys!$B:$C, 2, FALSE)</f>
        <v>production</v>
      </c>
      <c r="AF19" t="str">
        <f>$B$3&amp;VLOOKUP("key_separator", Keys!$B:$C, 2, FALSE)&amp;AD19&amp;VLOOKUP("key_separator", Keys!$B:$C, 2, FALSE)&amp;AE19</f>
        <v>SD|petroleum diesel|production</v>
      </c>
      <c r="AG19">
        <f>IFERROR(MATCH(AF19, EPS_run_raw!$D$2:$D$3025, 0), VLOOKUP("zero_test", Keys!$B:$C, 2, FALSE))</f>
        <v>2422</v>
      </c>
    </row>
    <row r="20" spans="1:33" x14ac:dyDescent="0.25">
      <c r="A20" s="31" t="s">
        <v>542</v>
      </c>
      <c r="C20" s="17">
        <f>IF($AG20=VLOOKUP("zero_test", Keys!$B:$C, 2, FALSE), VLOOKUP("zero_test", Keys!$B:$C, 2, FALSE), INDEX(EPS_run_raw!$E$2:$AD$3025, $AG20, C$9))</f>
        <v>115828000000000</v>
      </c>
      <c r="D20" s="17">
        <f>IF($AG20=VLOOKUP("zero_test", Keys!$B:$C, 2, FALSE), VLOOKUP("zero_test", Keys!$B:$C, 2, FALSE), INDEX(EPS_run_raw!$E$2:$AD$3025, $AG20, D$9))</f>
        <v>116154000000000</v>
      </c>
      <c r="E20" s="17">
        <f>IF($AG20=VLOOKUP("zero_test", Keys!$B:$C, 2, FALSE), VLOOKUP("zero_test", Keys!$B:$C, 2, FALSE), INDEX(EPS_run_raw!$E$2:$AD$3025, $AG20, E$9))</f>
        <v>115353000000000</v>
      </c>
      <c r="F20" s="17">
        <f>IF($AG20=VLOOKUP("zero_test", Keys!$B:$C, 2, FALSE), VLOOKUP("zero_test", Keys!$B:$C, 2, FALSE), INDEX(EPS_run_raw!$E$2:$AD$3025, $AG20, F$9))</f>
        <v>115852000000000</v>
      </c>
      <c r="G20" s="17">
        <f>IF($AG20=VLOOKUP("zero_test", Keys!$B:$C, 2, FALSE), VLOOKUP("zero_test", Keys!$B:$C, 2, FALSE), INDEX(EPS_run_raw!$E$2:$AD$3025, $AG20, G$9))</f>
        <v>115441000000000</v>
      </c>
      <c r="H20" s="17">
        <f>IF($AG20=VLOOKUP("zero_test", Keys!$B:$C, 2, FALSE), VLOOKUP("zero_test", Keys!$B:$C, 2, FALSE), INDEX(EPS_run_raw!$E$2:$AD$3025, $AG20, H$9))</f>
        <v>115664000000000</v>
      </c>
      <c r="I20" s="17">
        <f>IF($AG20=VLOOKUP("zero_test", Keys!$B:$C, 2, FALSE), VLOOKUP("zero_test", Keys!$B:$C, 2, FALSE), INDEX(EPS_run_raw!$E$2:$AD$3025, $AG20, I$9))</f>
        <v>115254000000000</v>
      </c>
      <c r="J20" s="17">
        <f>IF($AG20=VLOOKUP("zero_test", Keys!$B:$C, 2, FALSE), VLOOKUP("zero_test", Keys!$B:$C, 2, FALSE), INDEX(EPS_run_raw!$E$2:$AD$3025, $AG20, J$9))</f>
        <v>115085000000000</v>
      </c>
      <c r="K20" s="17">
        <f>IF($AG20=VLOOKUP("zero_test", Keys!$B:$C, 2, FALSE), VLOOKUP("zero_test", Keys!$B:$C, 2, FALSE), INDEX(EPS_run_raw!$E$2:$AD$3025, $AG20, K$9))</f>
        <v>114843000000000</v>
      </c>
      <c r="L20" s="17">
        <f>IF($AG20=VLOOKUP("zero_test", Keys!$B:$C, 2, FALSE), VLOOKUP("zero_test", Keys!$B:$C, 2, FALSE), INDEX(EPS_run_raw!$E$2:$AD$3025, $AG20, L$9))</f>
        <v>115083000000000</v>
      </c>
      <c r="M20" s="17">
        <f>IF($AG20=VLOOKUP("zero_test", Keys!$B:$C, 2, FALSE), VLOOKUP("zero_test", Keys!$B:$C, 2, FALSE), INDEX(EPS_run_raw!$E$2:$AD$3025, $AG20, M$9))</f>
        <v>115252000000000</v>
      </c>
      <c r="N20" s="17">
        <f>IF($AG20=VLOOKUP("zero_test", Keys!$B:$C, 2, FALSE), VLOOKUP("zero_test", Keys!$B:$C, 2, FALSE), INDEX(EPS_run_raw!$E$2:$AD$3025, $AG20, N$9))</f>
        <v>115954000000000</v>
      </c>
      <c r="O20" s="17">
        <f>IF($AG20=VLOOKUP("zero_test", Keys!$B:$C, 2, FALSE), VLOOKUP("zero_test", Keys!$B:$C, 2, FALSE), INDEX(EPS_run_raw!$E$2:$AD$3025, $AG20, O$9))</f>
        <v>115861000000000</v>
      </c>
      <c r="P20" s="17">
        <f>IF($AG20=VLOOKUP("zero_test", Keys!$B:$C, 2, FALSE), VLOOKUP("zero_test", Keys!$B:$C, 2, FALSE), INDEX(EPS_run_raw!$E$2:$AD$3025, $AG20, P$9))</f>
        <v>115928000000000</v>
      </c>
      <c r="Q20" s="17">
        <f>IF($AG20=VLOOKUP("zero_test", Keys!$B:$C, 2, FALSE), VLOOKUP("zero_test", Keys!$B:$C, 2, FALSE), INDEX(EPS_run_raw!$E$2:$AD$3025, $AG20, Q$9))</f>
        <v>116025000000000</v>
      </c>
      <c r="R20" s="17">
        <f>IF($AG20=VLOOKUP("zero_test", Keys!$B:$C, 2, FALSE), VLOOKUP("zero_test", Keys!$B:$C, 2, FALSE), INDEX(EPS_run_raw!$E$2:$AD$3025, $AG20, R$9))</f>
        <v>116318000000000</v>
      </c>
      <c r="S20" s="17">
        <f>IF($AG20=VLOOKUP("zero_test", Keys!$B:$C, 2, FALSE), VLOOKUP("zero_test", Keys!$B:$C, 2, FALSE), INDEX(EPS_run_raw!$E$2:$AD$3025, $AG20, S$9))</f>
        <v>116629000000000</v>
      </c>
      <c r="T20" s="17">
        <f>IF($AG20=VLOOKUP("zero_test", Keys!$B:$C, 2, FALSE), VLOOKUP("zero_test", Keys!$B:$C, 2, FALSE), INDEX(EPS_run_raw!$E$2:$AD$3025, $AG20, T$9))</f>
        <v>117752000000000</v>
      </c>
      <c r="U20" s="17">
        <f>IF($AG20=VLOOKUP("zero_test", Keys!$B:$C, 2, FALSE), VLOOKUP("zero_test", Keys!$B:$C, 2, FALSE), INDEX(EPS_run_raw!$E$2:$AD$3025, $AG20, U$9))</f>
        <v>118208000000000</v>
      </c>
      <c r="V20" s="17">
        <f>IF($AG20=VLOOKUP("zero_test", Keys!$B:$C, 2, FALSE), VLOOKUP("zero_test", Keys!$B:$C, 2, FALSE), INDEX(EPS_run_raw!$E$2:$AD$3025, $AG20, V$9))</f>
        <v>118580000000000</v>
      </c>
      <c r="W20" s="17">
        <f>IF($AG20=VLOOKUP("zero_test", Keys!$B:$C, 2, FALSE), VLOOKUP("zero_test", Keys!$B:$C, 2, FALSE), INDEX(EPS_run_raw!$E$2:$AD$3025, $AG20, W$9))</f>
        <v>118684000000000</v>
      </c>
      <c r="X20" s="17">
        <f>IF($AG20=VLOOKUP("zero_test", Keys!$B:$C, 2, FALSE), VLOOKUP("zero_test", Keys!$B:$C, 2, FALSE), INDEX(EPS_run_raw!$E$2:$AD$3025, $AG20, X$9))</f>
        <v>118680000000000</v>
      </c>
      <c r="Y20" s="17">
        <f>IF($AG20=VLOOKUP("zero_test", Keys!$B:$C, 2, FALSE), VLOOKUP("zero_test", Keys!$B:$C, 2, FALSE), INDEX(EPS_run_raw!$E$2:$AD$3025, $AG20, Y$9))</f>
        <v>119569000000000</v>
      </c>
      <c r="Z20" s="17">
        <f>IF($AG20=VLOOKUP("zero_test", Keys!$B:$C, 2, FALSE), VLOOKUP("zero_test", Keys!$B:$C, 2, FALSE), INDEX(EPS_run_raw!$E$2:$AD$3025, $AG20, Z$9))</f>
        <v>120281000000000</v>
      </c>
      <c r="AA20" s="17">
        <f>IF($AG20=VLOOKUP("zero_test", Keys!$B:$C, 2, FALSE), VLOOKUP("zero_test", Keys!$B:$C, 2, FALSE), INDEX(EPS_run_raw!$E$2:$AD$3025, $AG20, AA$9))</f>
        <v>120590000000000</v>
      </c>
      <c r="AB20" s="17">
        <f>IF($AG20=VLOOKUP("zero_test", Keys!$B:$C, 2, FALSE), VLOOKUP("zero_test", Keys!$B:$C, 2, FALSE), INDEX(EPS_run_raw!$E$2:$AD$3025, $AG20, AB$9))</f>
        <v>121116000000000</v>
      </c>
      <c r="AD20" t="s">
        <v>542</v>
      </c>
      <c r="AE20" t="str">
        <f>VLOOKUP("mode_production", Keys!$B:$C, 2, FALSE)</f>
        <v>production</v>
      </c>
      <c r="AF20" t="str">
        <f>$B$3&amp;VLOOKUP("key_separator", Keys!$B:$C, 2, FALSE)&amp;AD20&amp;VLOOKUP("key_separator", Keys!$B:$C, 2, FALSE)&amp;AE20</f>
        <v>SD|biofuel gasoline|production</v>
      </c>
      <c r="AG20">
        <f>IFERROR(MATCH(AF20, EPS_run_raw!$D$2:$D$3025, 0), VLOOKUP("zero_test", Keys!$B:$C, 2, FALSE))</f>
        <v>2425</v>
      </c>
    </row>
    <row r="21" spans="1:33" x14ac:dyDescent="0.25">
      <c r="A21" s="31" t="s">
        <v>545</v>
      </c>
      <c r="C21" s="17">
        <f>IF($AG21=VLOOKUP("zero_test", Keys!$B:$C, 2, FALSE), VLOOKUP("zero_test", Keys!$B:$C, 2, FALSE), INDEX(EPS_run_raw!$E$2:$AD$3025, $AG21, C$9))</f>
        <v>0</v>
      </c>
      <c r="D21" s="17">
        <f>IF($AG21=VLOOKUP("zero_test", Keys!$B:$C, 2, FALSE), VLOOKUP("zero_test", Keys!$B:$C, 2, FALSE), INDEX(EPS_run_raw!$E$2:$AD$3025, $AG21, D$9))</f>
        <v>0</v>
      </c>
      <c r="E21" s="17">
        <f>IF($AG21=VLOOKUP("zero_test", Keys!$B:$C, 2, FALSE), VLOOKUP("zero_test", Keys!$B:$C, 2, FALSE), INDEX(EPS_run_raw!$E$2:$AD$3025, $AG21, E$9))</f>
        <v>0</v>
      </c>
      <c r="F21" s="17">
        <f>IF($AG21=VLOOKUP("zero_test", Keys!$B:$C, 2, FALSE), VLOOKUP("zero_test", Keys!$B:$C, 2, FALSE), INDEX(EPS_run_raw!$E$2:$AD$3025, $AG21, F$9))</f>
        <v>0</v>
      </c>
      <c r="G21" s="17">
        <f>IF($AG21=VLOOKUP("zero_test", Keys!$B:$C, 2, FALSE), VLOOKUP("zero_test", Keys!$B:$C, 2, FALSE), INDEX(EPS_run_raw!$E$2:$AD$3025, $AG21, G$9))</f>
        <v>0</v>
      </c>
      <c r="H21" s="17">
        <f>IF($AG21=VLOOKUP("zero_test", Keys!$B:$C, 2, FALSE), VLOOKUP("zero_test", Keys!$B:$C, 2, FALSE), INDEX(EPS_run_raw!$E$2:$AD$3025, $AG21, H$9))</f>
        <v>0</v>
      </c>
      <c r="I21" s="17">
        <f>IF($AG21=VLOOKUP("zero_test", Keys!$B:$C, 2, FALSE), VLOOKUP("zero_test", Keys!$B:$C, 2, FALSE), INDEX(EPS_run_raw!$E$2:$AD$3025, $AG21, I$9))</f>
        <v>0</v>
      </c>
      <c r="J21" s="17">
        <f>IF($AG21=VLOOKUP("zero_test", Keys!$B:$C, 2, FALSE), VLOOKUP("zero_test", Keys!$B:$C, 2, FALSE), INDEX(EPS_run_raw!$E$2:$AD$3025, $AG21, J$9))</f>
        <v>0</v>
      </c>
      <c r="K21" s="17">
        <f>IF($AG21=VLOOKUP("zero_test", Keys!$B:$C, 2, FALSE), VLOOKUP("zero_test", Keys!$B:$C, 2, FALSE), INDEX(EPS_run_raw!$E$2:$AD$3025, $AG21, K$9))</f>
        <v>0</v>
      </c>
      <c r="L21" s="17">
        <f>IF($AG21=VLOOKUP("zero_test", Keys!$B:$C, 2, FALSE), VLOOKUP("zero_test", Keys!$B:$C, 2, FALSE), INDEX(EPS_run_raw!$E$2:$AD$3025, $AG21, L$9))</f>
        <v>0</v>
      </c>
      <c r="M21" s="17">
        <f>IF($AG21=VLOOKUP("zero_test", Keys!$B:$C, 2, FALSE), VLOOKUP("zero_test", Keys!$B:$C, 2, FALSE), INDEX(EPS_run_raw!$E$2:$AD$3025, $AG21, M$9))</f>
        <v>0</v>
      </c>
      <c r="N21" s="17">
        <f>IF($AG21=VLOOKUP("zero_test", Keys!$B:$C, 2, FALSE), VLOOKUP("zero_test", Keys!$B:$C, 2, FALSE), INDEX(EPS_run_raw!$E$2:$AD$3025, $AG21, N$9))</f>
        <v>0</v>
      </c>
      <c r="O21" s="17">
        <f>IF($AG21=VLOOKUP("zero_test", Keys!$B:$C, 2, FALSE), VLOOKUP("zero_test", Keys!$B:$C, 2, FALSE), INDEX(EPS_run_raw!$E$2:$AD$3025, $AG21, O$9))</f>
        <v>0</v>
      </c>
      <c r="P21" s="17">
        <f>IF($AG21=VLOOKUP("zero_test", Keys!$B:$C, 2, FALSE), VLOOKUP("zero_test", Keys!$B:$C, 2, FALSE), INDEX(EPS_run_raw!$E$2:$AD$3025, $AG21, P$9))</f>
        <v>0</v>
      </c>
      <c r="Q21" s="17">
        <f>IF($AG21=VLOOKUP("zero_test", Keys!$B:$C, 2, FALSE), VLOOKUP("zero_test", Keys!$B:$C, 2, FALSE), INDEX(EPS_run_raw!$E$2:$AD$3025, $AG21, Q$9))</f>
        <v>0</v>
      </c>
      <c r="R21" s="17">
        <f>IF($AG21=VLOOKUP("zero_test", Keys!$B:$C, 2, FALSE), VLOOKUP("zero_test", Keys!$B:$C, 2, FALSE), INDEX(EPS_run_raw!$E$2:$AD$3025, $AG21, R$9))</f>
        <v>0</v>
      </c>
      <c r="S21" s="17">
        <f>IF($AG21=VLOOKUP("zero_test", Keys!$B:$C, 2, FALSE), VLOOKUP("zero_test", Keys!$B:$C, 2, FALSE), INDEX(EPS_run_raw!$E$2:$AD$3025, $AG21, S$9))</f>
        <v>0</v>
      </c>
      <c r="T21" s="17">
        <f>IF($AG21=VLOOKUP("zero_test", Keys!$B:$C, 2, FALSE), VLOOKUP("zero_test", Keys!$B:$C, 2, FALSE), INDEX(EPS_run_raw!$E$2:$AD$3025, $AG21, T$9))</f>
        <v>0</v>
      </c>
      <c r="U21" s="17">
        <f>IF($AG21=VLOOKUP("zero_test", Keys!$B:$C, 2, FALSE), VLOOKUP("zero_test", Keys!$B:$C, 2, FALSE), INDEX(EPS_run_raw!$E$2:$AD$3025, $AG21, U$9))</f>
        <v>0</v>
      </c>
      <c r="V21" s="17">
        <f>IF($AG21=VLOOKUP("zero_test", Keys!$B:$C, 2, FALSE), VLOOKUP("zero_test", Keys!$B:$C, 2, FALSE), INDEX(EPS_run_raw!$E$2:$AD$3025, $AG21, V$9))</f>
        <v>0</v>
      </c>
      <c r="W21" s="17">
        <f>IF($AG21=VLOOKUP("zero_test", Keys!$B:$C, 2, FALSE), VLOOKUP("zero_test", Keys!$B:$C, 2, FALSE), INDEX(EPS_run_raw!$E$2:$AD$3025, $AG21, W$9))</f>
        <v>0</v>
      </c>
      <c r="X21" s="17">
        <f>IF($AG21=VLOOKUP("zero_test", Keys!$B:$C, 2, FALSE), VLOOKUP("zero_test", Keys!$B:$C, 2, FALSE), INDEX(EPS_run_raw!$E$2:$AD$3025, $AG21, X$9))</f>
        <v>0</v>
      </c>
      <c r="Y21" s="17">
        <f>IF($AG21=VLOOKUP("zero_test", Keys!$B:$C, 2, FALSE), VLOOKUP("zero_test", Keys!$B:$C, 2, FALSE), INDEX(EPS_run_raw!$E$2:$AD$3025, $AG21, Y$9))</f>
        <v>0</v>
      </c>
      <c r="Z21" s="17">
        <f>IF($AG21=VLOOKUP("zero_test", Keys!$B:$C, 2, FALSE), VLOOKUP("zero_test", Keys!$B:$C, 2, FALSE), INDEX(EPS_run_raw!$E$2:$AD$3025, $AG21, Z$9))</f>
        <v>0</v>
      </c>
      <c r="AA21" s="17">
        <f>IF($AG21=VLOOKUP("zero_test", Keys!$B:$C, 2, FALSE), VLOOKUP("zero_test", Keys!$B:$C, 2, FALSE), INDEX(EPS_run_raw!$E$2:$AD$3025, $AG21, AA$9))</f>
        <v>0</v>
      </c>
      <c r="AB21" s="17">
        <f>IF($AG21=VLOOKUP("zero_test", Keys!$B:$C, 2, FALSE), VLOOKUP("zero_test", Keys!$B:$C, 2, FALSE), INDEX(EPS_run_raw!$E$2:$AD$3025, $AG21, AB$9))</f>
        <v>0</v>
      </c>
      <c r="AD21" t="s">
        <v>545</v>
      </c>
      <c r="AE21" t="str">
        <f>VLOOKUP("mode_production", Keys!$B:$C, 2, FALSE)</f>
        <v>production</v>
      </c>
      <c r="AF21" t="str">
        <f>$B$3&amp;VLOOKUP("key_separator", Keys!$B:$C, 2, FALSE)&amp;AD21&amp;VLOOKUP("key_separator", Keys!$B:$C, 2, FALSE)&amp;AE21</f>
        <v>SD|biofuel diesel|production</v>
      </c>
      <c r="AG21">
        <f>IFERROR(MATCH(AF21, EPS_run_raw!$D$2:$D$3025, 0), VLOOKUP("zero_test", Keys!$B:$C, 2, FALSE))</f>
        <v>2428</v>
      </c>
    </row>
    <row r="22" spans="1:33" x14ac:dyDescent="0.25">
      <c r="A22" s="31" t="s">
        <v>6618</v>
      </c>
      <c r="C22" s="17">
        <f>IF($AG22=VLOOKUP("zero_test", Keys!$B:$C, 2, FALSE), VLOOKUP("zero_test", Keys!$B:$C, 2, FALSE), INDEX(EPS_run_raw!$E$2:$AD$3025, $AG22, C$9))</f>
        <v>0</v>
      </c>
      <c r="D22" s="17">
        <f>IF($AG22=VLOOKUP("zero_test", Keys!$B:$C, 2, FALSE), VLOOKUP("zero_test", Keys!$B:$C, 2, FALSE), INDEX(EPS_run_raw!$E$2:$AD$3025, $AG22, D$9))</f>
        <v>0</v>
      </c>
      <c r="E22" s="17">
        <f>IF($AG22=VLOOKUP("zero_test", Keys!$B:$C, 2, FALSE), VLOOKUP("zero_test", Keys!$B:$C, 2, FALSE), INDEX(EPS_run_raw!$E$2:$AD$3025, $AG22, E$9))</f>
        <v>0</v>
      </c>
      <c r="F22" s="17">
        <f>IF($AG22=VLOOKUP("zero_test", Keys!$B:$C, 2, FALSE), VLOOKUP("zero_test", Keys!$B:$C, 2, FALSE), INDEX(EPS_run_raw!$E$2:$AD$3025, $AG22, F$9))</f>
        <v>0</v>
      </c>
      <c r="G22" s="17">
        <f>IF($AG22=VLOOKUP("zero_test", Keys!$B:$C, 2, FALSE), VLOOKUP("zero_test", Keys!$B:$C, 2, FALSE), INDEX(EPS_run_raw!$E$2:$AD$3025, $AG22, G$9))</f>
        <v>0</v>
      </c>
      <c r="H22" s="17">
        <f>IF($AG22=VLOOKUP("zero_test", Keys!$B:$C, 2, FALSE), VLOOKUP("zero_test", Keys!$B:$C, 2, FALSE), INDEX(EPS_run_raw!$E$2:$AD$3025, $AG22, H$9))</f>
        <v>0</v>
      </c>
      <c r="I22" s="17">
        <f>IF($AG22=VLOOKUP("zero_test", Keys!$B:$C, 2, FALSE), VLOOKUP("zero_test", Keys!$B:$C, 2, FALSE), INDEX(EPS_run_raw!$E$2:$AD$3025, $AG22, I$9))</f>
        <v>0</v>
      </c>
      <c r="J22" s="17">
        <f>IF($AG22=VLOOKUP("zero_test", Keys!$B:$C, 2, FALSE), VLOOKUP("zero_test", Keys!$B:$C, 2, FALSE), INDEX(EPS_run_raw!$E$2:$AD$3025, $AG22, J$9))</f>
        <v>0</v>
      </c>
      <c r="K22" s="17">
        <f>IF($AG22=VLOOKUP("zero_test", Keys!$B:$C, 2, FALSE), VLOOKUP("zero_test", Keys!$B:$C, 2, FALSE), INDEX(EPS_run_raw!$E$2:$AD$3025, $AG22, K$9))</f>
        <v>0</v>
      </c>
      <c r="L22" s="17">
        <f>IF($AG22=VLOOKUP("zero_test", Keys!$B:$C, 2, FALSE), VLOOKUP("zero_test", Keys!$B:$C, 2, FALSE), INDEX(EPS_run_raw!$E$2:$AD$3025, $AG22, L$9))</f>
        <v>0</v>
      </c>
      <c r="M22" s="17">
        <f>IF($AG22=VLOOKUP("zero_test", Keys!$B:$C, 2, FALSE), VLOOKUP("zero_test", Keys!$B:$C, 2, FALSE), INDEX(EPS_run_raw!$E$2:$AD$3025, $AG22, M$9))</f>
        <v>0</v>
      </c>
      <c r="N22" s="17">
        <f>IF($AG22=VLOOKUP("zero_test", Keys!$B:$C, 2, FALSE), VLOOKUP("zero_test", Keys!$B:$C, 2, FALSE), INDEX(EPS_run_raw!$E$2:$AD$3025, $AG22, N$9))</f>
        <v>0</v>
      </c>
      <c r="O22" s="17">
        <f>IF($AG22=VLOOKUP("zero_test", Keys!$B:$C, 2, FALSE), VLOOKUP("zero_test", Keys!$B:$C, 2, FALSE), INDEX(EPS_run_raw!$E$2:$AD$3025, $AG22, O$9))</f>
        <v>0</v>
      </c>
      <c r="P22" s="17">
        <f>IF($AG22=VLOOKUP("zero_test", Keys!$B:$C, 2, FALSE), VLOOKUP("zero_test", Keys!$B:$C, 2, FALSE), INDEX(EPS_run_raw!$E$2:$AD$3025, $AG22, P$9))</f>
        <v>0</v>
      </c>
      <c r="Q22" s="17">
        <f>IF($AG22=VLOOKUP("zero_test", Keys!$B:$C, 2, FALSE), VLOOKUP("zero_test", Keys!$B:$C, 2, FALSE), INDEX(EPS_run_raw!$E$2:$AD$3025, $AG22, Q$9))</f>
        <v>0</v>
      </c>
      <c r="R22" s="17">
        <f>IF($AG22=VLOOKUP("zero_test", Keys!$B:$C, 2, FALSE), VLOOKUP("zero_test", Keys!$B:$C, 2, FALSE), INDEX(EPS_run_raw!$E$2:$AD$3025, $AG22, R$9))</f>
        <v>0</v>
      </c>
      <c r="S22" s="17">
        <f>IF($AG22=VLOOKUP("zero_test", Keys!$B:$C, 2, FALSE), VLOOKUP("zero_test", Keys!$B:$C, 2, FALSE), INDEX(EPS_run_raw!$E$2:$AD$3025, $AG22, S$9))</f>
        <v>0</v>
      </c>
      <c r="T22" s="17">
        <f>IF($AG22=VLOOKUP("zero_test", Keys!$B:$C, 2, FALSE), VLOOKUP("zero_test", Keys!$B:$C, 2, FALSE), INDEX(EPS_run_raw!$E$2:$AD$3025, $AG22, T$9))</f>
        <v>0</v>
      </c>
      <c r="U22" s="17">
        <f>IF($AG22=VLOOKUP("zero_test", Keys!$B:$C, 2, FALSE), VLOOKUP("zero_test", Keys!$B:$C, 2, FALSE), INDEX(EPS_run_raw!$E$2:$AD$3025, $AG22, U$9))</f>
        <v>0</v>
      </c>
      <c r="V22" s="17">
        <f>IF($AG22=VLOOKUP("zero_test", Keys!$B:$C, 2, FALSE), VLOOKUP("zero_test", Keys!$B:$C, 2, FALSE), INDEX(EPS_run_raw!$E$2:$AD$3025, $AG22, V$9))</f>
        <v>0</v>
      </c>
      <c r="W22" s="17">
        <f>IF($AG22=VLOOKUP("zero_test", Keys!$B:$C, 2, FALSE), VLOOKUP("zero_test", Keys!$B:$C, 2, FALSE), INDEX(EPS_run_raw!$E$2:$AD$3025, $AG22, W$9))</f>
        <v>0</v>
      </c>
      <c r="X22" s="17">
        <f>IF($AG22=VLOOKUP("zero_test", Keys!$B:$C, 2, FALSE), VLOOKUP("zero_test", Keys!$B:$C, 2, FALSE), INDEX(EPS_run_raw!$E$2:$AD$3025, $AG22, X$9))</f>
        <v>0</v>
      </c>
      <c r="Y22" s="17">
        <f>IF($AG22=VLOOKUP("zero_test", Keys!$B:$C, 2, FALSE), VLOOKUP("zero_test", Keys!$B:$C, 2, FALSE), INDEX(EPS_run_raw!$E$2:$AD$3025, $AG22, Y$9))</f>
        <v>0</v>
      </c>
      <c r="Z22" s="17">
        <f>IF($AG22=VLOOKUP("zero_test", Keys!$B:$C, 2, FALSE), VLOOKUP("zero_test", Keys!$B:$C, 2, FALSE), INDEX(EPS_run_raw!$E$2:$AD$3025, $AG22, Z$9))</f>
        <v>0</v>
      </c>
      <c r="AA22" s="17">
        <f>IF($AG22=VLOOKUP("zero_test", Keys!$B:$C, 2, FALSE), VLOOKUP("zero_test", Keys!$B:$C, 2, FALSE), INDEX(EPS_run_raw!$E$2:$AD$3025, $AG22, AA$9))</f>
        <v>0</v>
      </c>
      <c r="AB22" s="17">
        <f>IF($AG22=VLOOKUP("zero_test", Keys!$B:$C, 2, FALSE), VLOOKUP("zero_test", Keys!$B:$C, 2, FALSE), INDEX(EPS_run_raw!$E$2:$AD$3025, $AG22, AB$9))</f>
        <v>0</v>
      </c>
      <c r="AD22" t="s">
        <v>6618</v>
      </c>
      <c r="AE22" t="str">
        <f>VLOOKUP("mode_production", Keys!$B:$C, 2, FALSE)</f>
        <v>production</v>
      </c>
      <c r="AF22" t="str">
        <f>$B$3&amp;VLOOKUP("key_separator", Keys!$B:$C, 2, FALSE)&amp;AD22&amp;VLOOKUP("key_separator", Keys!$B:$C, 2, FALSE)&amp;AE22</f>
        <v>SD|jet fuel or kerosene|production</v>
      </c>
      <c r="AG22">
        <f>IFERROR(MATCH(AF22, EPS_run_raw!$D$2:$D$3025, 0), VLOOKUP("zero_test", Keys!$B:$C, 2, FALSE))</f>
        <v>2431</v>
      </c>
    </row>
    <row r="23" spans="1:33" x14ac:dyDescent="0.25">
      <c r="A23" s="3" t="s">
        <v>6619</v>
      </c>
      <c r="C23" s="17">
        <f>IF($AG23=VLOOKUP("zero_test", Keys!$B:$C, 2, FALSE), VLOOKUP("zero_test", Keys!$B:$C, 2, FALSE), INDEX(EPS_run_raw!$E$2:$AD$3025, $AG23, C$9))</f>
        <v>0</v>
      </c>
      <c r="D23" s="17">
        <f>IF($AG23=VLOOKUP("zero_test", Keys!$B:$C, 2, FALSE), VLOOKUP("zero_test", Keys!$B:$C, 2, FALSE), INDEX(EPS_run_raw!$E$2:$AD$3025, $AG23, D$9))</f>
        <v>0</v>
      </c>
      <c r="E23" s="17">
        <f>IF($AG23=VLOOKUP("zero_test", Keys!$B:$C, 2, FALSE), VLOOKUP("zero_test", Keys!$B:$C, 2, FALSE), INDEX(EPS_run_raw!$E$2:$AD$3025, $AG23, E$9))</f>
        <v>0</v>
      </c>
      <c r="F23" s="17">
        <f>IF($AG23=VLOOKUP("zero_test", Keys!$B:$C, 2, FALSE), VLOOKUP("zero_test", Keys!$B:$C, 2, FALSE), INDEX(EPS_run_raw!$E$2:$AD$3025, $AG23, F$9))</f>
        <v>0</v>
      </c>
      <c r="G23" s="17">
        <f>IF($AG23=VLOOKUP("zero_test", Keys!$B:$C, 2, FALSE), VLOOKUP("zero_test", Keys!$B:$C, 2, FALSE), INDEX(EPS_run_raw!$E$2:$AD$3025, $AG23, G$9))</f>
        <v>0</v>
      </c>
      <c r="H23" s="17">
        <f>IF($AG23=VLOOKUP("zero_test", Keys!$B:$C, 2, FALSE), VLOOKUP("zero_test", Keys!$B:$C, 2, FALSE), INDEX(EPS_run_raw!$E$2:$AD$3025, $AG23, H$9))</f>
        <v>0</v>
      </c>
      <c r="I23" s="17">
        <f>IF($AG23=VLOOKUP("zero_test", Keys!$B:$C, 2, FALSE), VLOOKUP("zero_test", Keys!$B:$C, 2, FALSE), INDEX(EPS_run_raw!$E$2:$AD$3025, $AG23, I$9))</f>
        <v>0</v>
      </c>
      <c r="J23" s="17">
        <f>IF($AG23=VLOOKUP("zero_test", Keys!$B:$C, 2, FALSE), VLOOKUP("zero_test", Keys!$B:$C, 2, FALSE), INDEX(EPS_run_raw!$E$2:$AD$3025, $AG23, J$9))</f>
        <v>0</v>
      </c>
      <c r="K23" s="17">
        <f>IF($AG23=VLOOKUP("zero_test", Keys!$B:$C, 2, FALSE), VLOOKUP("zero_test", Keys!$B:$C, 2, FALSE), INDEX(EPS_run_raw!$E$2:$AD$3025, $AG23, K$9))</f>
        <v>0</v>
      </c>
      <c r="L23" s="17">
        <f>IF($AG23=VLOOKUP("zero_test", Keys!$B:$C, 2, FALSE), VLOOKUP("zero_test", Keys!$B:$C, 2, FALSE), INDEX(EPS_run_raw!$E$2:$AD$3025, $AG23, L$9))</f>
        <v>0</v>
      </c>
      <c r="M23" s="17">
        <f>IF($AG23=VLOOKUP("zero_test", Keys!$B:$C, 2, FALSE), VLOOKUP("zero_test", Keys!$B:$C, 2, FALSE), INDEX(EPS_run_raw!$E$2:$AD$3025, $AG23, M$9))</f>
        <v>0</v>
      </c>
      <c r="N23" s="17">
        <f>IF($AG23=VLOOKUP("zero_test", Keys!$B:$C, 2, FALSE), VLOOKUP("zero_test", Keys!$B:$C, 2, FALSE), INDEX(EPS_run_raw!$E$2:$AD$3025, $AG23, N$9))</f>
        <v>0</v>
      </c>
      <c r="O23" s="17">
        <f>IF($AG23=VLOOKUP("zero_test", Keys!$B:$C, 2, FALSE), VLOOKUP("zero_test", Keys!$B:$C, 2, FALSE), INDEX(EPS_run_raw!$E$2:$AD$3025, $AG23, O$9))</f>
        <v>0</v>
      </c>
      <c r="P23" s="17">
        <f>IF($AG23=VLOOKUP("zero_test", Keys!$B:$C, 2, FALSE), VLOOKUP("zero_test", Keys!$B:$C, 2, FALSE), INDEX(EPS_run_raw!$E$2:$AD$3025, $AG23, P$9))</f>
        <v>0</v>
      </c>
      <c r="Q23" s="17">
        <f>IF($AG23=VLOOKUP("zero_test", Keys!$B:$C, 2, FALSE), VLOOKUP("zero_test", Keys!$B:$C, 2, FALSE), INDEX(EPS_run_raw!$E$2:$AD$3025, $AG23, Q$9))</f>
        <v>0</v>
      </c>
      <c r="R23" s="17">
        <f>IF($AG23=VLOOKUP("zero_test", Keys!$B:$C, 2, FALSE), VLOOKUP("zero_test", Keys!$B:$C, 2, FALSE), INDEX(EPS_run_raw!$E$2:$AD$3025, $AG23, R$9))</f>
        <v>0</v>
      </c>
      <c r="S23" s="17">
        <f>IF($AG23=VLOOKUP("zero_test", Keys!$B:$C, 2, FALSE), VLOOKUP("zero_test", Keys!$B:$C, 2, FALSE), INDEX(EPS_run_raw!$E$2:$AD$3025, $AG23, S$9))</f>
        <v>0</v>
      </c>
      <c r="T23" s="17">
        <f>IF($AG23=VLOOKUP("zero_test", Keys!$B:$C, 2, FALSE), VLOOKUP("zero_test", Keys!$B:$C, 2, FALSE), INDEX(EPS_run_raw!$E$2:$AD$3025, $AG23, T$9))</f>
        <v>0</v>
      </c>
      <c r="U23" s="17">
        <f>IF($AG23=VLOOKUP("zero_test", Keys!$B:$C, 2, FALSE), VLOOKUP("zero_test", Keys!$B:$C, 2, FALSE), INDEX(EPS_run_raw!$E$2:$AD$3025, $AG23, U$9))</f>
        <v>0</v>
      </c>
      <c r="V23" s="17">
        <f>IF($AG23=VLOOKUP("zero_test", Keys!$B:$C, 2, FALSE), VLOOKUP("zero_test", Keys!$B:$C, 2, FALSE), INDEX(EPS_run_raw!$E$2:$AD$3025, $AG23, V$9))</f>
        <v>0</v>
      </c>
      <c r="W23" s="17">
        <f>IF($AG23=VLOOKUP("zero_test", Keys!$B:$C, 2, FALSE), VLOOKUP("zero_test", Keys!$B:$C, 2, FALSE), INDEX(EPS_run_raw!$E$2:$AD$3025, $AG23, W$9))</f>
        <v>0</v>
      </c>
      <c r="X23" s="17">
        <f>IF($AG23=VLOOKUP("zero_test", Keys!$B:$C, 2, FALSE), VLOOKUP("zero_test", Keys!$B:$C, 2, FALSE), INDEX(EPS_run_raw!$E$2:$AD$3025, $AG23, X$9))</f>
        <v>0</v>
      </c>
      <c r="Y23" s="17">
        <f>IF($AG23=VLOOKUP("zero_test", Keys!$B:$C, 2, FALSE), VLOOKUP("zero_test", Keys!$B:$C, 2, FALSE), INDEX(EPS_run_raw!$E$2:$AD$3025, $AG23, Y$9))</f>
        <v>0</v>
      </c>
      <c r="Z23" s="17">
        <f>IF($AG23=VLOOKUP("zero_test", Keys!$B:$C, 2, FALSE), VLOOKUP("zero_test", Keys!$B:$C, 2, FALSE), INDEX(EPS_run_raw!$E$2:$AD$3025, $AG23, Z$9))</f>
        <v>0</v>
      </c>
      <c r="AA23" s="17">
        <f>IF($AG23=VLOOKUP("zero_test", Keys!$B:$C, 2, FALSE), VLOOKUP("zero_test", Keys!$B:$C, 2, FALSE), INDEX(EPS_run_raw!$E$2:$AD$3025, $AG23, AA$9))</f>
        <v>0</v>
      </c>
      <c r="AB23" s="17">
        <f>IF($AG23=VLOOKUP("zero_test", Keys!$B:$C, 2, FALSE), VLOOKUP("zero_test", Keys!$B:$C, 2, FALSE), INDEX(EPS_run_raw!$E$2:$AD$3025, $AG23, AB$9))</f>
        <v>0</v>
      </c>
      <c r="AD23" t="s">
        <v>6633</v>
      </c>
      <c r="AE23" t="str">
        <f>VLOOKUP("mode_production", Keys!$B:$C, 2, FALSE)</f>
        <v>production</v>
      </c>
      <c r="AF23" t="str">
        <f>$B$3&amp;VLOOKUP("key_separator", Keys!$B:$C, 2, FALSE)&amp;AD23&amp;VLOOKUP("key_separator", Keys!$B:$C, 2, FALSE)&amp;AE23</f>
        <v>SD|heat|production</v>
      </c>
      <c r="AG23">
        <f>IFERROR(MATCH(AF23, EPS_run_raw!$D$2:$D$3025, 0), VLOOKUP("zero_test", Keys!$B:$C, 2, FALSE))</f>
        <v>2434</v>
      </c>
    </row>
    <row r="24" spans="1:33" x14ac:dyDescent="0.25">
      <c r="A24" s="3" t="s">
        <v>6620</v>
      </c>
      <c r="C24" s="17">
        <f>IF($AG24=VLOOKUP("zero_test", Keys!$B:$C, 2, FALSE), VLOOKUP("zero_test", Keys!$B:$C, 2, FALSE), INDEX(EPS_run_raw!$E$2:$AD$3025, $AG24, C$9))</f>
        <v>0</v>
      </c>
      <c r="D24" s="17">
        <f>IF($AG24=VLOOKUP("zero_test", Keys!$B:$C, 2, FALSE), VLOOKUP("zero_test", Keys!$B:$C, 2, FALSE), INDEX(EPS_run_raw!$E$2:$AD$3025, $AG24, D$9))</f>
        <v>0</v>
      </c>
      <c r="E24" s="17">
        <f>IF($AG24=VLOOKUP("zero_test", Keys!$B:$C, 2, FALSE), VLOOKUP("zero_test", Keys!$B:$C, 2, FALSE), INDEX(EPS_run_raw!$E$2:$AD$3025, $AG24, E$9))</f>
        <v>0</v>
      </c>
      <c r="F24" s="17">
        <f>IF($AG24=VLOOKUP("zero_test", Keys!$B:$C, 2, FALSE), VLOOKUP("zero_test", Keys!$B:$C, 2, FALSE), INDEX(EPS_run_raw!$E$2:$AD$3025, $AG24, F$9))</f>
        <v>0</v>
      </c>
      <c r="G24" s="17">
        <f>IF($AG24=VLOOKUP("zero_test", Keys!$B:$C, 2, FALSE), VLOOKUP("zero_test", Keys!$B:$C, 2, FALSE), INDEX(EPS_run_raw!$E$2:$AD$3025, $AG24, G$9))</f>
        <v>0</v>
      </c>
      <c r="H24" s="17">
        <f>IF($AG24=VLOOKUP("zero_test", Keys!$B:$C, 2, FALSE), VLOOKUP("zero_test", Keys!$B:$C, 2, FALSE), INDEX(EPS_run_raw!$E$2:$AD$3025, $AG24, H$9))</f>
        <v>0</v>
      </c>
      <c r="I24" s="17">
        <f>IF($AG24=VLOOKUP("zero_test", Keys!$B:$C, 2, FALSE), VLOOKUP("zero_test", Keys!$B:$C, 2, FALSE), INDEX(EPS_run_raw!$E$2:$AD$3025, $AG24, I$9))</f>
        <v>0</v>
      </c>
      <c r="J24" s="17">
        <f>IF($AG24=VLOOKUP("zero_test", Keys!$B:$C, 2, FALSE), VLOOKUP("zero_test", Keys!$B:$C, 2, FALSE), INDEX(EPS_run_raw!$E$2:$AD$3025, $AG24, J$9))</f>
        <v>0</v>
      </c>
      <c r="K24" s="17">
        <f>IF($AG24=VLOOKUP("zero_test", Keys!$B:$C, 2, FALSE), VLOOKUP("zero_test", Keys!$B:$C, 2, FALSE), INDEX(EPS_run_raw!$E$2:$AD$3025, $AG24, K$9))</f>
        <v>0</v>
      </c>
      <c r="L24" s="17">
        <f>IF($AG24=VLOOKUP("zero_test", Keys!$B:$C, 2, FALSE), VLOOKUP("zero_test", Keys!$B:$C, 2, FALSE), INDEX(EPS_run_raw!$E$2:$AD$3025, $AG24, L$9))</f>
        <v>0</v>
      </c>
      <c r="M24" s="17">
        <f>IF($AG24=VLOOKUP("zero_test", Keys!$B:$C, 2, FALSE), VLOOKUP("zero_test", Keys!$B:$C, 2, FALSE), INDEX(EPS_run_raw!$E$2:$AD$3025, $AG24, M$9))</f>
        <v>0</v>
      </c>
      <c r="N24" s="17">
        <f>IF($AG24=VLOOKUP("zero_test", Keys!$B:$C, 2, FALSE), VLOOKUP("zero_test", Keys!$B:$C, 2, FALSE), INDEX(EPS_run_raw!$E$2:$AD$3025, $AG24, N$9))</f>
        <v>0</v>
      </c>
      <c r="O24" s="17">
        <f>IF($AG24=VLOOKUP("zero_test", Keys!$B:$C, 2, FALSE), VLOOKUP("zero_test", Keys!$B:$C, 2, FALSE), INDEX(EPS_run_raw!$E$2:$AD$3025, $AG24, O$9))</f>
        <v>0</v>
      </c>
      <c r="P24" s="17">
        <f>IF($AG24=VLOOKUP("zero_test", Keys!$B:$C, 2, FALSE), VLOOKUP("zero_test", Keys!$B:$C, 2, FALSE), INDEX(EPS_run_raw!$E$2:$AD$3025, $AG24, P$9))</f>
        <v>0</v>
      </c>
      <c r="Q24" s="17">
        <f>IF($AG24=VLOOKUP("zero_test", Keys!$B:$C, 2, FALSE), VLOOKUP("zero_test", Keys!$B:$C, 2, FALSE), INDEX(EPS_run_raw!$E$2:$AD$3025, $AG24, Q$9))</f>
        <v>0</v>
      </c>
      <c r="R24" s="17">
        <f>IF($AG24=VLOOKUP("zero_test", Keys!$B:$C, 2, FALSE), VLOOKUP("zero_test", Keys!$B:$C, 2, FALSE), INDEX(EPS_run_raw!$E$2:$AD$3025, $AG24, R$9))</f>
        <v>0</v>
      </c>
      <c r="S24" s="17">
        <f>IF($AG24=VLOOKUP("zero_test", Keys!$B:$C, 2, FALSE), VLOOKUP("zero_test", Keys!$B:$C, 2, FALSE), INDEX(EPS_run_raw!$E$2:$AD$3025, $AG24, S$9))</f>
        <v>0</v>
      </c>
      <c r="T24" s="17">
        <f>IF($AG24=VLOOKUP("zero_test", Keys!$B:$C, 2, FALSE), VLOOKUP("zero_test", Keys!$B:$C, 2, FALSE), INDEX(EPS_run_raw!$E$2:$AD$3025, $AG24, T$9))</f>
        <v>0</v>
      </c>
      <c r="U24" s="17">
        <f>IF($AG24=VLOOKUP("zero_test", Keys!$B:$C, 2, FALSE), VLOOKUP("zero_test", Keys!$B:$C, 2, FALSE), INDEX(EPS_run_raw!$E$2:$AD$3025, $AG24, U$9))</f>
        <v>0</v>
      </c>
      <c r="V24" s="17">
        <f>IF($AG24=VLOOKUP("zero_test", Keys!$B:$C, 2, FALSE), VLOOKUP("zero_test", Keys!$B:$C, 2, FALSE), INDEX(EPS_run_raw!$E$2:$AD$3025, $AG24, V$9))</f>
        <v>0</v>
      </c>
      <c r="W24" s="17">
        <f>IF($AG24=VLOOKUP("zero_test", Keys!$B:$C, 2, FALSE), VLOOKUP("zero_test", Keys!$B:$C, 2, FALSE), INDEX(EPS_run_raw!$E$2:$AD$3025, $AG24, W$9))</f>
        <v>0</v>
      </c>
      <c r="X24" s="17">
        <f>IF($AG24=VLOOKUP("zero_test", Keys!$B:$C, 2, FALSE), VLOOKUP("zero_test", Keys!$B:$C, 2, FALSE), INDEX(EPS_run_raw!$E$2:$AD$3025, $AG24, X$9))</f>
        <v>0</v>
      </c>
      <c r="Y24" s="17">
        <f>IF($AG24=VLOOKUP("zero_test", Keys!$B:$C, 2, FALSE), VLOOKUP("zero_test", Keys!$B:$C, 2, FALSE), INDEX(EPS_run_raw!$E$2:$AD$3025, $AG24, Y$9))</f>
        <v>0</v>
      </c>
      <c r="Z24" s="17">
        <f>IF($AG24=VLOOKUP("zero_test", Keys!$B:$C, 2, FALSE), VLOOKUP("zero_test", Keys!$B:$C, 2, FALSE), INDEX(EPS_run_raw!$E$2:$AD$3025, $AG24, Z$9))</f>
        <v>0</v>
      </c>
      <c r="AA24" s="17">
        <f>IF($AG24=VLOOKUP("zero_test", Keys!$B:$C, 2, FALSE), VLOOKUP("zero_test", Keys!$B:$C, 2, FALSE), INDEX(EPS_run_raw!$E$2:$AD$3025, $AG24, AA$9))</f>
        <v>0</v>
      </c>
      <c r="AB24" s="17">
        <f>IF($AG24=VLOOKUP("zero_test", Keys!$B:$C, 2, FALSE), VLOOKUP("zero_test", Keys!$B:$C, 2, FALSE), INDEX(EPS_run_raw!$E$2:$AD$3025, $AG24, AB$9))</f>
        <v>0</v>
      </c>
      <c r="AD24" t="s">
        <v>6634</v>
      </c>
      <c r="AE24" t="str">
        <f>VLOOKUP("mode_production", Keys!$B:$C, 2, FALSE)</f>
        <v>production</v>
      </c>
      <c r="AF24" t="str">
        <f>$B$3&amp;VLOOKUP("key_separator", Keys!$B:$C, 2, FALSE)&amp;AD24&amp;VLOOKUP("key_separator", Keys!$B:$C, 2, FALSE)&amp;AE24</f>
        <v>SD|geothermal|production</v>
      </c>
      <c r="AG24">
        <f>IFERROR(MATCH(AF24, EPS_run_raw!$D$2:$D$3025, 0), VLOOKUP("zero_test", Keys!$B:$C, 2, FALSE))</f>
        <v>2437</v>
      </c>
    </row>
    <row r="25" spans="1:33" x14ac:dyDescent="0.25">
      <c r="A25" s="31" t="s">
        <v>500</v>
      </c>
      <c r="C25" s="17">
        <f>IF($AG25=VLOOKUP("zero_test", Keys!$B:$C, 2, FALSE), VLOOKUP("zero_test", Keys!$B:$C, 2, FALSE), INDEX(EPS_run_raw!$E$2:$AD$3025, $AG25, C$9))</f>
        <v>0</v>
      </c>
      <c r="D25" s="17">
        <f>IF($AG25=VLOOKUP("zero_test", Keys!$B:$C, 2, FALSE), VLOOKUP("zero_test", Keys!$B:$C, 2, FALSE), INDEX(EPS_run_raw!$E$2:$AD$3025, $AG25, D$9))</f>
        <v>0</v>
      </c>
      <c r="E25" s="17">
        <f>IF($AG25=VLOOKUP("zero_test", Keys!$B:$C, 2, FALSE), VLOOKUP("zero_test", Keys!$B:$C, 2, FALSE), INDEX(EPS_run_raw!$E$2:$AD$3025, $AG25, E$9))</f>
        <v>0</v>
      </c>
      <c r="F25" s="17">
        <f>IF($AG25=VLOOKUP("zero_test", Keys!$B:$C, 2, FALSE), VLOOKUP("zero_test", Keys!$B:$C, 2, FALSE), INDEX(EPS_run_raw!$E$2:$AD$3025, $AG25, F$9))</f>
        <v>0</v>
      </c>
      <c r="G25" s="17">
        <f>IF($AG25=VLOOKUP("zero_test", Keys!$B:$C, 2, FALSE), VLOOKUP("zero_test", Keys!$B:$C, 2, FALSE), INDEX(EPS_run_raw!$E$2:$AD$3025, $AG25, G$9))</f>
        <v>0</v>
      </c>
      <c r="H25" s="17">
        <f>IF($AG25=VLOOKUP("zero_test", Keys!$B:$C, 2, FALSE), VLOOKUP("zero_test", Keys!$B:$C, 2, FALSE), INDEX(EPS_run_raw!$E$2:$AD$3025, $AG25, H$9))</f>
        <v>0</v>
      </c>
      <c r="I25" s="17">
        <f>IF($AG25=VLOOKUP("zero_test", Keys!$B:$C, 2, FALSE), VLOOKUP("zero_test", Keys!$B:$C, 2, FALSE), INDEX(EPS_run_raw!$E$2:$AD$3025, $AG25, I$9))</f>
        <v>0</v>
      </c>
      <c r="J25" s="17">
        <f>IF($AG25=VLOOKUP("zero_test", Keys!$B:$C, 2, FALSE), VLOOKUP("zero_test", Keys!$B:$C, 2, FALSE), INDEX(EPS_run_raw!$E$2:$AD$3025, $AG25, J$9))</f>
        <v>0</v>
      </c>
      <c r="K25" s="17">
        <f>IF($AG25=VLOOKUP("zero_test", Keys!$B:$C, 2, FALSE), VLOOKUP("zero_test", Keys!$B:$C, 2, FALSE), INDEX(EPS_run_raw!$E$2:$AD$3025, $AG25, K$9))</f>
        <v>0</v>
      </c>
      <c r="L25" s="17">
        <f>IF($AG25=VLOOKUP("zero_test", Keys!$B:$C, 2, FALSE), VLOOKUP("zero_test", Keys!$B:$C, 2, FALSE), INDEX(EPS_run_raw!$E$2:$AD$3025, $AG25, L$9))</f>
        <v>0</v>
      </c>
      <c r="M25" s="17">
        <f>IF($AG25=VLOOKUP("zero_test", Keys!$B:$C, 2, FALSE), VLOOKUP("zero_test", Keys!$B:$C, 2, FALSE), INDEX(EPS_run_raw!$E$2:$AD$3025, $AG25, M$9))</f>
        <v>0</v>
      </c>
      <c r="N25" s="17">
        <f>IF($AG25=VLOOKUP("zero_test", Keys!$B:$C, 2, FALSE), VLOOKUP("zero_test", Keys!$B:$C, 2, FALSE), INDEX(EPS_run_raw!$E$2:$AD$3025, $AG25, N$9))</f>
        <v>0</v>
      </c>
      <c r="O25" s="17">
        <f>IF($AG25=VLOOKUP("zero_test", Keys!$B:$C, 2, FALSE), VLOOKUP("zero_test", Keys!$B:$C, 2, FALSE), INDEX(EPS_run_raw!$E$2:$AD$3025, $AG25, O$9))</f>
        <v>0</v>
      </c>
      <c r="P25" s="17">
        <f>IF($AG25=VLOOKUP("zero_test", Keys!$B:$C, 2, FALSE), VLOOKUP("zero_test", Keys!$B:$C, 2, FALSE), INDEX(EPS_run_raw!$E$2:$AD$3025, $AG25, P$9))</f>
        <v>0</v>
      </c>
      <c r="Q25" s="17">
        <f>IF($AG25=VLOOKUP("zero_test", Keys!$B:$C, 2, FALSE), VLOOKUP("zero_test", Keys!$B:$C, 2, FALSE), INDEX(EPS_run_raw!$E$2:$AD$3025, $AG25, Q$9))</f>
        <v>0</v>
      </c>
      <c r="R25" s="17">
        <f>IF($AG25=VLOOKUP("zero_test", Keys!$B:$C, 2, FALSE), VLOOKUP("zero_test", Keys!$B:$C, 2, FALSE), INDEX(EPS_run_raw!$E$2:$AD$3025, $AG25, R$9))</f>
        <v>0</v>
      </c>
      <c r="S25" s="17">
        <f>IF($AG25=VLOOKUP("zero_test", Keys!$B:$C, 2, FALSE), VLOOKUP("zero_test", Keys!$B:$C, 2, FALSE), INDEX(EPS_run_raw!$E$2:$AD$3025, $AG25, S$9))</f>
        <v>0</v>
      </c>
      <c r="T25" s="17">
        <f>IF($AG25=VLOOKUP("zero_test", Keys!$B:$C, 2, FALSE), VLOOKUP("zero_test", Keys!$B:$C, 2, FALSE), INDEX(EPS_run_raw!$E$2:$AD$3025, $AG25, T$9))</f>
        <v>0</v>
      </c>
      <c r="U25" s="17">
        <f>IF($AG25=VLOOKUP("zero_test", Keys!$B:$C, 2, FALSE), VLOOKUP("zero_test", Keys!$B:$C, 2, FALSE), INDEX(EPS_run_raw!$E$2:$AD$3025, $AG25, U$9))</f>
        <v>0</v>
      </c>
      <c r="V25" s="17">
        <f>IF($AG25=VLOOKUP("zero_test", Keys!$B:$C, 2, FALSE), VLOOKUP("zero_test", Keys!$B:$C, 2, FALSE), INDEX(EPS_run_raw!$E$2:$AD$3025, $AG25, V$9))</f>
        <v>0</v>
      </c>
      <c r="W25" s="17">
        <f>IF($AG25=VLOOKUP("zero_test", Keys!$B:$C, 2, FALSE), VLOOKUP("zero_test", Keys!$B:$C, 2, FALSE), INDEX(EPS_run_raw!$E$2:$AD$3025, $AG25, W$9))</f>
        <v>0</v>
      </c>
      <c r="X25" s="17">
        <f>IF($AG25=VLOOKUP("zero_test", Keys!$B:$C, 2, FALSE), VLOOKUP("zero_test", Keys!$B:$C, 2, FALSE), INDEX(EPS_run_raw!$E$2:$AD$3025, $AG25, X$9))</f>
        <v>0</v>
      </c>
      <c r="Y25" s="17">
        <f>IF($AG25=VLOOKUP("zero_test", Keys!$B:$C, 2, FALSE), VLOOKUP("zero_test", Keys!$B:$C, 2, FALSE), INDEX(EPS_run_raw!$E$2:$AD$3025, $AG25, Y$9))</f>
        <v>0</v>
      </c>
      <c r="Z25" s="17">
        <f>IF($AG25=VLOOKUP("zero_test", Keys!$B:$C, 2, FALSE), VLOOKUP("zero_test", Keys!$B:$C, 2, FALSE), INDEX(EPS_run_raw!$E$2:$AD$3025, $AG25, Z$9))</f>
        <v>0</v>
      </c>
      <c r="AA25" s="17">
        <f>IF($AG25=VLOOKUP("zero_test", Keys!$B:$C, 2, FALSE), VLOOKUP("zero_test", Keys!$B:$C, 2, FALSE), INDEX(EPS_run_raw!$E$2:$AD$3025, $AG25, AA$9))</f>
        <v>0</v>
      </c>
      <c r="AB25" s="17">
        <f>IF($AG25=VLOOKUP("zero_test", Keys!$B:$C, 2, FALSE), VLOOKUP("zero_test", Keys!$B:$C, 2, FALSE), INDEX(EPS_run_raw!$E$2:$AD$3025, $AG25, AB$9))</f>
        <v>0</v>
      </c>
      <c r="AD25" t="s">
        <v>500</v>
      </c>
      <c r="AE25" t="str">
        <f>VLOOKUP("mode_production", Keys!$B:$C, 2, FALSE)</f>
        <v>production</v>
      </c>
      <c r="AF25" t="str">
        <f>$B$3&amp;VLOOKUP("key_separator", Keys!$B:$C, 2, FALSE)&amp;AD25&amp;VLOOKUP("key_separator", Keys!$B:$C, 2, FALSE)&amp;AE25</f>
        <v>SD|lignite|production</v>
      </c>
      <c r="AG25">
        <f>IFERROR(MATCH(AF25, EPS_run_raw!$D$2:$D$3025, 0), VLOOKUP("zero_test", Keys!$B:$C, 2, FALSE))</f>
        <v>2440</v>
      </c>
    </row>
    <row r="26" spans="1:33" x14ac:dyDescent="0.25">
      <c r="A26" s="31" t="s">
        <v>539</v>
      </c>
      <c r="C26" s="17">
        <f>IF($AG26=VLOOKUP("zero_test", Keys!$B:$C, 2, FALSE), VLOOKUP("zero_test", Keys!$B:$C, 2, FALSE), INDEX(EPS_run_raw!$E$2:$AD$3025, $AG26, C$9))</f>
        <v>5034400000000</v>
      </c>
      <c r="D26" s="17">
        <f>IF($AG26=VLOOKUP("zero_test", Keys!$B:$C, 2, FALSE), VLOOKUP("zero_test", Keys!$B:$C, 2, FALSE), INDEX(EPS_run_raw!$E$2:$AD$3025, $AG26, D$9))</f>
        <v>4864390000000</v>
      </c>
      <c r="E26" s="17">
        <f>IF($AG26=VLOOKUP("zero_test", Keys!$B:$C, 2, FALSE), VLOOKUP("zero_test", Keys!$B:$C, 2, FALSE), INDEX(EPS_run_raw!$E$2:$AD$3025, $AG26, E$9))</f>
        <v>4491300000000</v>
      </c>
      <c r="F26" s="17">
        <f>IF($AG26=VLOOKUP("zero_test", Keys!$B:$C, 2, FALSE), VLOOKUP("zero_test", Keys!$B:$C, 2, FALSE), INDEX(EPS_run_raw!$E$2:$AD$3025, $AG26, F$9))</f>
        <v>4488490000000</v>
      </c>
      <c r="G26" s="17">
        <f>IF($AG26=VLOOKUP("zero_test", Keys!$B:$C, 2, FALSE), VLOOKUP("zero_test", Keys!$B:$C, 2, FALSE), INDEX(EPS_run_raw!$E$2:$AD$3025, $AG26, G$9))</f>
        <v>4488620000000</v>
      </c>
      <c r="H26" s="17">
        <f>IF($AG26=VLOOKUP("zero_test", Keys!$B:$C, 2, FALSE), VLOOKUP("zero_test", Keys!$B:$C, 2, FALSE), INDEX(EPS_run_raw!$E$2:$AD$3025, $AG26, H$9))</f>
        <v>4574140000000</v>
      </c>
      <c r="I26" s="17">
        <f>IF($AG26=VLOOKUP("zero_test", Keys!$B:$C, 2, FALSE), VLOOKUP("zero_test", Keys!$B:$C, 2, FALSE), INDEX(EPS_run_raw!$E$2:$AD$3025, $AG26, I$9))</f>
        <v>4571580000000</v>
      </c>
      <c r="J26" s="17">
        <f>IF($AG26=VLOOKUP("zero_test", Keys!$B:$C, 2, FALSE), VLOOKUP("zero_test", Keys!$B:$C, 2, FALSE), INDEX(EPS_run_raw!$E$2:$AD$3025, $AG26, J$9))</f>
        <v>4482360000000</v>
      </c>
      <c r="K26" s="17">
        <f>IF($AG26=VLOOKUP("zero_test", Keys!$B:$C, 2, FALSE), VLOOKUP("zero_test", Keys!$B:$C, 2, FALSE), INDEX(EPS_run_raw!$E$2:$AD$3025, $AG26, K$9))</f>
        <v>4440680000000</v>
      </c>
      <c r="L26" s="17">
        <f>IF($AG26=VLOOKUP("zero_test", Keys!$B:$C, 2, FALSE), VLOOKUP("zero_test", Keys!$B:$C, 2, FALSE), INDEX(EPS_run_raw!$E$2:$AD$3025, $AG26, L$9))</f>
        <v>4503290000000</v>
      </c>
      <c r="M26" s="17">
        <f>IF($AG26=VLOOKUP("zero_test", Keys!$B:$C, 2, FALSE), VLOOKUP("zero_test", Keys!$B:$C, 2, FALSE), INDEX(EPS_run_raw!$E$2:$AD$3025, $AG26, M$9))</f>
        <v>4606360000000</v>
      </c>
      <c r="N26" s="17">
        <f>IF($AG26=VLOOKUP("zero_test", Keys!$B:$C, 2, FALSE), VLOOKUP("zero_test", Keys!$B:$C, 2, FALSE), INDEX(EPS_run_raw!$E$2:$AD$3025, $AG26, N$9))</f>
        <v>4794500000000</v>
      </c>
      <c r="O26" s="17">
        <f>IF($AG26=VLOOKUP("zero_test", Keys!$B:$C, 2, FALSE), VLOOKUP("zero_test", Keys!$B:$C, 2, FALSE), INDEX(EPS_run_raw!$E$2:$AD$3025, $AG26, O$9))</f>
        <v>4867020000000</v>
      </c>
      <c r="P26" s="17">
        <f>IF($AG26=VLOOKUP("zero_test", Keys!$B:$C, 2, FALSE), VLOOKUP("zero_test", Keys!$B:$C, 2, FALSE), INDEX(EPS_run_raw!$E$2:$AD$3025, $AG26, P$9))</f>
        <v>4949040000000</v>
      </c>
      <c r="Q26" s="17">
        <f>IF($AG26=VLOOKUP("zero_test", Keys!$B:$C, 2, FALSE), VLOOKUP("zero_test", Keys!$B:$C, 2, FALSE), INDEX(EPS_run_raw!$E$2:$AD$3025, $AG26, Q$9))</f>
        <v>4950080000000</v>
      </c>
      <c r="R26" s="17">
        <f>IF($AG26=VLOOKUP("zero_test", Keys!$B:$C, 2, FALSE), VLOOKUP("zero_test", Keys!$B:$C, 2, FALSE), INDEX(EPS_run_raw!$E$2:$AD$3025, $AG26, R$9))</f>
        <v>4947920000000</v>
      </c>
      <c r="S26" s="17">
        <f>IF($AG26=VLOOKUP("zero_test", Keys!$B:$C, 2, FALSE), VLOOKUP("zero_test", Keys!$B:$C, 2, FALSE), INDEX(EPS_run_raw!$E$2:$AD$3025, $AG26, S$9))</f>
        <v>4916450000000</v>
      </c>
      <c r="T26" s="17">
        <f>IF($AG26=VLOOKUP("zero_test", Keys!$B:$C, 2, FALSE), VLOOKUP("zero_test", Keys!$B:$C, 2, FALSE), INDEX(EPS_run_raw!$E$2:$AD$3025, $AG26, T$9))</f>
        <v>4793700000000</v>
      </c>
      <c r="U26" s="17">
        <f>IF($AG26=VLOOKUP("zero_test", Keys!$B:$C, 2, FALSE), VLOOKUP("zero_test", Keys!$B:$C, 2, FALSE), INDEX(EPS_run_raw!$E$2:$AD$3025, $AG26, U$9))</f>
        <v>4672650000000</v>
      </c>
      <c r="V26" s="17">
        <f>IF($AG26=VLOOKUP("zero_test", Keys!$B:$C, 2, FALSE), VLOOKUP("zero_test", Keys!$B:$C, 2, FALSE), INDEX(EPS_run_raw!$E$2:$AD$3025, $AG26, V$9))</f>
        <v>4601940000000</v>
      </c>
      <c r="W26" s="17">
        <f>IF($AG26=VLOOKUP("zero_test", Keys!$B:$C, 2, FALSE), VLOOKUP("zero_test", Keys!$B:$C, 2, FALSE), INDEX(EPS_run_raw!$E$2:$AD$3025, $AG26, W$9))</f>
        <v>4535890000000</v>
      </c>
      <c r="X26" s="17">
        <f>IF($AG26=VLOOKUP("zero_test", Keys!$B:$C, 2, FALSE), VLOOKUP("zero_test", Keys!$B:$C, 2, FALSE), INDEX(EPS_run_raw!$E$2:$AD$3025, $AG26, X$9))</f>
        <v>4525580000000</v>
      </c>
      <c r="Y26" s="17">
        <f>IF($AG26=VLOOKUP("zero_test", Keys!$B:$C, 2, FALSE), VLOOKUP("zero_test", Keys!$B:$C, 2, FALSE), INDEX(EPS_run_raw!$E$2:$AD$3025, $AG26, Y$9))</f>
        <v>4482210000000</v>
      </c>
      <c r="Z26" s="17">
        <f>IF($AG26=VLOOKUP("zero_test", Keys!$B:$C, 2, FALSE), VLOOKUP("zero_test", Keys!$B:$C, 2, FALSE), INDEX(EPS_run_raw!$E$2:$AD$3025, $AG26, Z$9))</f>
        <v>4427170000000</v>
      </c>
      <c r="AA26" s="17">
        <f>IF($AG26=VLOOKUP("zero_test", Keys!$B:$C, 2, FALSE), VLOOKUP("zero_test", Keys!$B:$C, 2, FALSE), INDEX(EPS_run_raw!$E$2:$AD$3025, $AG26, AA$9))</f>
        <v>4387870000000</v>
      </c>
      <c r="AB26" s="17">
        <f>IF($AG26=VLOOKUP("zero_test", Keys!$B:$C, 2, FALSE), VLOOKUP("zero_test", Keys!$B:$C, 2, FALSE), INDEX(EPS_run_raw!$E$2:$AD$3025, $AG26, AB$9))</f>
        <v>4297800000000</v>
      </c>
      <c r="AD26" t="s">
        <v>539</v>
      </c>
      <c r="AE26" t="str">
        <f>VLOOKUP("mode_production", Keys!$B:$C, 2, FALSE)</f>
        <v>production</v>
      </c>
      <c r="AF26" t="str">
        <f>$B$3&amp;VLOOKUP("key_separator", Keys!$B:$C, 2, FALSE)&amp;AD26&amp;VLOOKUP("key_separator", Keys!$B:$C, 2, FALSE)&amp;AE26</f>
        <v>SD|crude oil|production</v>
      </c>
      <c r="AG26">
        <f>IFERROR(MATCH(AF26, EPS_run_raw!$D$2:$D$3025, 0), VLOOKUP("zero_test", Keys!$B:$C, 2, FALSE))</f>
        <v>2443</v>
      </c>
    </row>
    <row r="27" spans="1:33" x14ac:dyDescent="0.25">
      <c r="A27" s="31" t="s">
        <v>6621</v>
      </c>
      <c r="C27" s="17">
        <f>IF($AG27=VLOOKUP("zero_test", Keys!$B:$C, 2, FALSE), VLOOKUP("zero_test", Keys!$B:$C, 2, FALSE), INDEX(EPS_run_raw!$E$2:$AD$3025, $AG27, C$9))</f>
        <v>0</v>
      </c>
      <c r="D27" s="17">
        <f>IF($AG27=VLOOKUP("zero_test", Keys!$B:$C, 2, FALSE), VLOOKUP("zero_test", Keys!$B:$C, 2, FALSE), INDEX(EPS_run_raw!$E$2:$AD$3025, $AG27, D$9))</f>
        <v>0</v>
      </c>
      <c r="E27" s="17">
        <f>IF($AG27=VLOOKUP("zero_test", Keys!$B:$C, 2, FALSE), VLOOKUP("zero_test", Keys!$B:$C, 2, FALSE), INDEX(EPS_run_raw!$E$2:$AD$3025, $AG27, E$9))</f>
        <v>0</v>
      </c>
      <c r="F27" s="17">
        <f>IF($AG27=VLOOKUP("zero_test", Keys!$B:$C, 2, FALSE), VLOOKUP("zero_test", Keys!$B:$C, 2, FALSE), INDEX(EPS_run_raw!$E$2:$AD$3025, $AG27, F$9))</f>
        <v>0</v>
      </c>
      <c r="G27" s="17">
        <f>IF($AG27=VLOOKUP("zero_test", Keys!$B:$C, 2, FALSE), VLOOKUP("zero_test", Keys!$B:$C, 2, FALSE), INDEX(EPS_run_raw!$E$2:$AD$3025, $AG27, G$9))</f>
        <v>0</v>
      </c>
      <c r="H27" s="17">
        <f>IF($AG27=VLOOKUP("zero_test", Keys!$B:$C, 2, FALSE), VLOOKUP("zero_test", Keys!$B:$C, 2, FALSE), INDEX(EPS_run_raw!$E$2:$AD$3025, $AG27, H$9))</f>
        <v>0</v>
      </c>
      <c r="I27" s="17">
        <f>IF($AG27=VLOOKUP("zero_test", Keys!$B:$C, 2, FALSE), VLOOKUP("zero_test", Keys!$B:$C, 2, FALSE), INDEX(EPS_run_raw!$E$2:$AD$3025, $AG27, I$9))</f>
        <v>0</v>
      </c>
      <c r="J27" s="17">
        <f>IF($AG27=VLOOKUP("zero_test", Keys!$B:$C, 2, FALSE), VLOOKUP("zero_test", Keys!$B:$C, 2, FALSE), INDEX(EPS_run_raw!$E$2:$AD$3025, $AG27, J$9))</f>
        <v>0</v>
      </c>
      <c r="K27" s="17">
        <f>IF($AG27=VLOOKUP("zero_test", Keys!$B:$C, 2, FALSE), VLOOKUP("zero_test", Keys!$B:$C, 2, FALSE), INDEX(EPS_run_raw!$E$2:$AD$3025, $AG27, K$9))</f>
        <v>0</v>
      </c>
      <c r="L27" s="17">
        <f>IF($AG27=VLOOKUP("zero_test", Keys!$B:$C, 2, FALSE), VLOOKUP("zero_test", Keys!$B:$C, 2, FALSE), INDEX(EPS_run_raw!$E$2:$AD$3025, $AG27, L$9))</f>
        <v>0</v>
      </c>
      <c r="M27" s="17">
        <f>IF($AG27=VLOOKUP("zero_test", Keys!$B:$C, 2, FALSE), VLOOKUP("zero_test", Keys!$B:$C, 2, FALSE), INDEX(EPS_run_raw!$E$2:$AD$3025, $AG27, M$9))</f>
        <v>0</v>
      </c>
      <c r="N27" s="17">
        <f>IF($AG27=VLOOKUP("zero_test", Keys!$B:$C, 2, FALSE), VLOOKUP("zero_test", Keys!$B:$C, 2, FALSE), INDEX(EPS_run_raw!$E$2:$AD$3025, $AG27, N$9))</f>
        <v>0</v>
      </c>
      <c r="O27" s="17">
        <f>IF($AG27=VLOOKUP("zero_test", Keys!$B:$C, 2, FALSE), VLOOKUP("zero_test", Keys!$B:$C, 2, FALSE), INDEX(EPS_run_raw!$E$2:$AD$3025, $AG27, O$9))</f>
        <v>0</v>
      </c>
      <c r="P27" s="17">
        <f>IF($AG27=VLOOKUP("zero_test", Keys!$B:$C, 2, FALSE), VLOOKUP("zero_test", Keys!$B:$C, 2, FALSE), INDEX(EPS_run_raw!$E$2:$AD$3025, $AG27, P$9))</f>
        <v>0</v>
      </c>
      <c r="Q27" s="17">
        <f>IF($AG27=VLOOKUP("zero_test", Keys!$B:$C, 2, FALSE), VLOOKUP("zero_test", Keys!$B:$C, 2, FALSE), INDEX(EPS_run_raw!$E$2:$AD$3025, $AG27, Q$9))</f>
        <v>0</v>
      </c>
      <c r="R27" s="17">
        <f>IF($AG27=VLOOKUP("zero_test", Keys!$B:$C, 2, FALSE), VLOOKUP("zero_test", Keys!$B:$C, 2, FALSE), INDEX(EPS_run_raw!$E$2:$AD$3025, $AG27, R$9))</f>
        <v>0</v>
      </c>
      <c r="S27" s="17">
        <f>IF($AG27=VLOOKUP("zero_test", Keys!$B:$C, 2, FALSE), VLOOKUP("zero_test", Keys!$B:$C, 2, FALSE), INDEX(EPS_run_raw!$E$2:$AD$3025, $AG27, S$9))</f>
        <v>0</v>
      </c>
      <c r="T27" s="17">
        <f>IF($AG27=VLOOKUP("zero_test", Keys!$B:$C, 2, FALSE), VLOOKUP("zero_test", Keys!$B:$C, 2, FALSE), INDEX(EPS_run_raw!$E$2:$AD$3025, $AG27, T$9))</f>
        <v>0</v>
      </c>
      <c r="U27" s="17">
        <f>IF($AG27=VLOOKUP("zero_test", Keys!$B:$C, 2, FALSE), VLOOKUP("zero_test", Keys!$B:$C, 2, FALSE), INDEX(EPS_run_raw!$E$2:$AD$3025, $AG27, U$9))</f>
        <v>0</v>
      </c>
      <c r="V27" s="17">
        <f>IF($AG27=VLOOKUP("zero_test", Keys!$B:$C, 2, FALSE), VLOOKUP("zero_test", Keys!$B:$C, 2, FALSE), INDEX(EPS_run_raw!$E$2:$AD$3025, $AG27, V$9))</f>
        <v>0</v>
      </c>
      <c r="W27" s="17">
        <f>IF($AG27=VLOOKUP("zero_test", Keys!$B:$C, 2, FALSE), VLOOKUP("zero_test", Keys!$B:$C, 2, FALSE), INDEX(EPS_run_raw!$E$2:$AD$3025, $AG27, W$9))</f>
        <v>0</v>
      </c>
      <c r="X27" s="17">
        <f>IF($AG27=VLOOKUP("zero_test", Keys!$B:$C, 2, FALSE), VLOOKUP("zero_test", Keys!$B:$C, 2, FALSE), INDEX(EPS_run_raw!$E$2:$AD$3025, $AG27, X$9))</f>
        <v>0</v>
      </c>
      <c r="Y27" s="17">
        <f>IF($AG27=VLOOKUP("zero_test", Keys!$B:$C, 2, FALSE), VLOOKUP("zero_test", Keys!$B:$C, 2, FALSE), INDEX(EPS_run_raw!$E$2:$AD$3025, $AG27, Y$9))</f>
        <v>0</v>
      </c>
      <c r="Z27" s="17">
        <f>IF($AG27=VLOOKUP("zero_test", Keys!$B:$C, 2, FALSE), VLOOKUP("zero_test", Keys!$B:$C, 2, FALSE), INDEX(EPS_run_raw!$E$2:$AD$3025, $AG27, Z$9))</f>
        <v>0</v>
      </c>
      <c r="AA27" s="17">
        <f>IF($AG27=VLOOKUP("zero_test", Keys!$B:$C, 2, FALSE), VLOOKUP("zero_test", Keys!$B:$C, 2, FALSE), INDEX(EPS_run_raw!$E$2:$AD$3025, $AG27, AA$9))</f>
        <v>0</v>
      </c>
      <c r="AB27" s="17">
        <f>IF($AG27=VLOOKUP("zero_test", Keys!$B:$C, 2, FALSE), VLOOKUP("zero_test", Keys!$B:$C, 2, FALSE), INDEX(EPS_run_raw!$E$2:$AD$3025, $AG27, AB$9))</f>
        <v>0</v>
      </c>
      <c r="AD27" t="s">
        <v>6635</v>
      </c>
      <c r="AE27" t="str">
        <f>VLOOKUP("mode_production", Keys!$B:$C, 2, FALSE)</f>
        <v>production</v>
      </c>
      <c r="AF27" t="str">
        <f>$B$3&amp;VLOOKUP("key_separator", Keys!$B:$C, 2, FALSE)&amp;AD27&amp;VLOOKUP("key_separator", Keys!$B:$C, 2, FALSE)&amp;AE27</f>
        <v>SD|heavy or residual fuel oil|production</v>
      </c>
      <c r="AG27">
        <f>IFERROR(MATCH(AF27, EPS_run_raw!$D$2:$D$3025, 0), VLOOKUP("zero_test", Keys!$B:$C, 2, FALSE))</f>
        <v>2446</v>
      </c>
    </row>
    <row r="28" spans="1:33" x14ac:dyDescent="0.25">
      <c r="A28" s="31" t="s">
        <v>6622</v>
      </c>
      <c r="C28" s="17">
        <f>IF($AG28=VLOOKUP("zero_test", Keys!$B:$C, 2, FALSE), VLOOKUP("zero_test", Keys!$B:$C, 2, FALSE), INDEX(EPS_run_raw!$E$2:$AD$3025, $AG28, C$9))</f>
        <v>17114300000</v>
      </c>
      <c r="D28" s="17">
        <f>IF($AG28=VLOOKUP("zero_test", Keys!$B:$C, 2, FALSE), VLOOKUP("zero_test", Keys!$B:$C, 2, FALSE), INDEX(EPS_run_raw!$E$2:$AD$3025, $AG28, D$9))</f>
        <v>17477700000</v>
      </c>
      <c r="E28" s="17">
        <f>IF($AG28=VLOOKUP("zero_test", Keys!$B:$C, 2, FALSE), VLOOKUP("zero_test", Keys!$B:$C, 2, FALSE), INDEX(EPS_run_raw!$E$2:$AD$3025, $AG28, E$9))</f>
        <v>19349700000</v>
      </c>
      <c r="F28" s="17">
        <f>IF($AG28=VLOOKUP("zero_test", Keys!$B:$C, 2, FALSE), VLOOKUP("zero_test", Keys!$B:$C, 2, FALSE), INDEX(EPS_run_raw!$E$2:$AD$3025, $AG28, F$9))</f>
        <v>19165200000</v>
      </c>
      <c r="G28" s="17">
        <f>IF($AG28=VLOOKUP("zero_test", Keys!$B:$C, 2, FALSE), VLOOKUP("zero_test", Keys!$B:$C, 2, FALSE), INDEX(EPS_run_raw!$E$2:$AD$3025, $AG28, G$9))</f>
        <v>19216100000</v>
      </c>
      <c r="H28" s="17">
        <f>IF($AG28=VLOOKUP("zero_test", Keys!$B:$C, 2, FALSE), VLOOKUP("zero_test", Keys!$B:$C, 2, FALSE), INDEX(EPS_run_raw!$E$2:$AD$3025, $AG28, H$9))</f>
        <v>19317300000</v>
      </c>
      <c r="I28" s="17">
        <f>IF($AG28=VLOOKUP("zero_test", Keys!$B:$C, 2, FALSE), VLOOKUP("zero_test", Keys!$B:$C, 2, FALSE), INDEX(EPS_run_raw!$E$2:$AD$3025, $AG28, I$9))</f>
        <v>20259100000</v>
      </c>
      <c r="J28" s="17">
        <f>IF($AG28=VLOOKUP("zero_test", Keys!$B:$C, 2, FALSE), VLOOKUP("zero_test", Keys!$B:$C, 2, FALSE), INDEX(EPS_run_raw!$E$2:$AD$3025, $AG28, J$9))</f>
        <v>21156500000</v>
      </c>
      <c r="K28" s="17">
        <f>IF($AG28=VLOOKUP("zero_test", Keys!$B:$C, 2, FALSE), VLOOKUP("zero_test", Keys!$B:$C, 2, FALSE), INDEX(EPS_run_raw!$E$2:$AD$3025, $AG28, K$9))</f>
        <v>22007700000</v>
      </c>
      <c r="L28" s="17">
        <f>IF($AG28=VLOOKUP("zero_test", Keys!$B:$C, 2, FALSE), VLOOKUP("zero_test", Keys!$B:$C, 2, FALSE), INDEX(EPS_run_raw!$E$2:$AD$3025, $AG28, L$9))</f>
        <v>22613500000</v>
      </c>
      <c r="M28" s="17">
        <f>IF($AG28=VLOOKUP("zero_test", Keys!$B:$C, 2, FALSE), VLOOKUP("zero_test", Keys!$B:$C, 2, FALSE), INDEX(EPS_run_raw!$E$2:$AD$3025, $AG28, M$9))</f>
        <v>23075200000</v>
      </c>
      <c r="N28" s="17">
        <f>IF($AG28=VLOOKUP("zero_test", Keys!$B:$C, 2, FALSE), VLOOKUP("zero_test", Keys!$B:$C, 2, FALSE), INDEX(EPS_run_raw!$E$2:$AD$3025, $AG28, N$9))</f>
        <v>23325800000</v>
      </c>
      <c r="O28" s="17">
        <f>IF($AG28=VLOOKUP("zero_test", Keys!$B:$C, 2, FALSE), VLOOKUP("zero_test", Keys!$B:$C, 2, FALSE), INDEX(EPS_run_raw!$E$2:$AD$3025, $AG28, O$9))</f>
        <v>23719800000</v>
      </c>
      <c r="P28" s="17">
        <f>IF($AG28=VLOOKUP("zero_test", Keys!$B:$C, 2, FALSE), VLOOKUP("zero_test", Keys!$B:$C, 2, FALSE), INDEX(EPS_run_raw!$E$2:$AD$3025, $AG28, P$9))</f>
        <v>24139300000</v>
      </c>
      <c r="Q28" s="17">
        <f>IF($AG28=VLOOKUP("zero_test", Keys!$B:$C, 2, FALSE), VLOOKUP("zero_test", Keys!$B:$C, 2, FALSE), INDEX(EPS_run_raw!$E$2:$AD$3025, $AG28, Q$9))</f>
        <v>24502000000</v>
      </c>
      <c r="R28" s="17">
        <f>IF($AG28=VLOOKUP("zero_test", Keys!$B:$C, 2, FALSE), VLOOKUP("zero_test", Keys!$B:$C, 2, FALSE), INDEX(EPS_run_raw!$E$2:$AD$3025, $AG28, R$9))</f>
        <v>25105900000</v>
      </c>
      <c r="S28" s="17">
        <f>IF($AG28=VLOOKUP("zero_test", Keys!$B:$C, 2, FALSE), VLOOKUP("zero_test", Keys!$B:$C, 2, FALSE), INDEX(EPS_run_raw!$E$2:$AD$3025, $AG28, S$9))</f>
        <v>25640500000</v>
      </c>
      <c r="T28" s="17">
        <f>IF($AG28=VLOOKUP("zero_test", Keys!$B:$C, 2, FALSE), VLOOKUP("zero_test", Keys!$B:$C, 2, FALSE), INDEX(EPS_run_raw!$E$2:$AD$3025, $AG28, T$9))</f>
        <v>25935200000</v>
      </c>
      <c r="U28" s="17">
        <f>IF($AG28=VLOOKUP("zero_test", Keys!$B:$C, 2, FALSE), VLOOKUP("zero_test", Keys!$B:$C, 2, FALSE), INDEX(EPS_run_raw!$E$2:$AD$3025, $AG28, U$9))</f>
        <v>26066900000</v>
      </c>
      <c r="V28" s="17">
        <f>IF($AG28=VLOOKUP("zero_test", Keys!$B:$C, 2, FALSE), VLOOKUP("zero_test", Keys!$B:$C, 2, FALSE), INDEX(EPS_run_raw!$E$2:$AD$3025, $AG28, V$9))</f>
        <v>25957100000</v>
      </c>
      <c r="W28" s="17">
        <f>IF($AG28=VLOOKUP("zero_test", Keys!$B:$C, 2, FALSE), VLOOKUP("zero_test", Keys!$B:$C, 2, FALSE), INDEX(EPS_run_raw!$E$2:$AD$3025, $AG28, W$9))</f>
        <v>25686200000</v>
      </c>
      <c r="X28" s="17">
        <f>IF($AG28=VLOOKUP("zero_test", Keys!$B:$C, 2, FALSE), VLOOKUP("zero_test", Keys!$B:$C, 2, FALSE), INDEX(EPS_run_raw!$E$2:$AD$3025, $AG28, X$9))</f>
        <v>25460500000</v>
      </c>
      <c r="Y28" s="17">
        <f>IF($AG28=VLOOKUP("zero_test", Keys!$B:$C, 2, FALSE), VLOOKUP("zero_test", Keys!$B:$C, 2, FALSE), INDEX(EPS_run_raw!$E$2:$AD$3025, $AG28, Y$9))</f>
        <v>25510400000</v>
      </c>
      <c r="Z28" s="17">
        <f>IF($AG28=VLOOKUP("zero_test", Keys!$B:$C, 2, FALSE), VLOOKUP("zero_test", Keys!$B:$C, 2, FALSE), INDEX(EPS_run_raw!$E$2:$AD$3025, $AG28, Z$9))</f>
        <v>25671300000</v>
      </c>
      <c r="AA28" s="17">
        <f>IF($AG28=VLOOKUP("zero_test", Keys!$B:$C, 2, FALSE), VLOOKUP("zero_test", Keys!$B:$C, 2, FALSE), INDEX(EPS_run_raw!$E$2:$AD$3025, $AG28, AA$9))</f>
        <v>25763500000</v>
      </c>
      <c r="AB28" s="17">
        <f>IF($AG28=VLOOKUP("zero_test", Keys!$B:$C, 2, FALSE), VLOOKUP("zero_test", Keys!$B:$C, 2, FALSE), INDEX(EPS_run_raw!$E$2:$AD$3025, $AG28, AB$9))</f>
        <v>25706100000</v>
      </c>
      <c r="AD28" t="s">
        <v>6622</v>
      </c>
      <c r="AE28" t="str">
        <f>VLOOKUP("mode_production", Keys!$B:$C, 2, FALSE)</f>
        <v>production</v>
      </c>
      <c r="AF28" t="str">
        <f>$B$3&amp;VLOOKUP("key_separator", Keys!$B:$C, 2, FALSE)&amp;AD28&amp;VLOOKUP("key_separator", Keys!$B:$C, 2, FALSE)&amp;AE28</f>
        <v>SD|LPG propane or butane|production</v>
      </c>
      <c r="AG28">
        <f>IFERROR(MATCH(AF28, EPS_run_raw!$D$2:$D$3025, 0), VLOOKUP("zero_test", Keys!$B:$C, 2, FALSE))</f>
        <v>2449</v>
      </c>
    </row>
    <row r="29" spans="1:33" x14ac:dyDescent="0.25">
      <c r="A29" s="31" t="s">
        <v>6623</v>
      </c>
      <c r="C29" s="17">
        <f>IF($AG29=VLOOKUP("zero_test", Keys!$B:$C, 2, FALSE), VLOOKUP("zero_test", Keys!$B:$C, 2, FALSE), INDEX(EPS_run_raw!$E$2:$AD$3025, $AG29, C$9))</f>
        <v>0</v>
      </c>
      <c r="D29" s="17">
        <f>IF($AG29=VLOOKUP("zero_test", Keys!$B:$C, 2, FALSE), VLOOKUP("zero_test", Keys!$B:$C, 2, FALSE), INDEX(EPS_run_raw!$E$2:$AD$3025, $AG29, D$9))</f>
        <v>0</v>
      </c>
      <c r="E29" s="17">
        <f>IF($AG29=VLOOKUP("zero_test", Keys!$B:$C, 2, FALSE), VLOOKUP("zero_test", Keys!$B:$C, 2, FALSE), INDEX(EPS_run_raw!$E$2:$AD$3025, $AG29, E$9))</f>
        <v>0</v>
      </c>
      <c r="F29" s="17">
        <f>IF($AG29=VLOOKUP("zero_test", Keys!$B:$C, 2, FALSE), VLOOKUP("zero_test", Keys!$B:$C, 2, FALSE), INDEX(EPS_run_raw!$E$2:$AD$3025, $AG29, F$9))</f>
        <v>0</v>
      </c>
      <c r="G29" s="17">
        <f>IF($AG29=VLOOKUP("zero_test", Keys!$B:$C, 2, FALSE), VLOOKUP("zero_test", Keys!$B:$C, 2, FALSE), INDEX(EPS_run_raw!$E$2:$AD$3025, $AG29, G$9))</f>
        <v>0</v>
      </c>
      <c r="H29" s="17">
        <f>IF($AG29=VLOOKUP("zero_test", Keys!$B:$C, 2, FALSE), VLOOKUP("zero_test", Keys!$B:$C, 2, FALSE), INDEX(EPS_run_raw!$E$2:$AD$3025, $AG29, H$9))</f>
        <v>0</v>
      </c>
      <c r="I29" s="17">
        <f>IF($AG29=VLOOKUP("zero_test", Keys!$B:$C, 2, FALSE), VLOOKUP("zero_test", Keys!$B:$C, 2, FALSE), INDEX(EPS_run_raw!$E$2:$AD$3025, $AG29, I$9))</f>
        <v>0</v>
      </c>
      <c r="J29" s="17">
        <f>IF($AG29=VLOOKUP("zero_test", Keys!$B:$C, 2, FALSE), VLOOKUP("zero_test", Keys!$B:$C, 2, FALSE), INDEX(EPS_run_raw!$E$2:$AD$3025, $AG29, J$9))</f>
        <v>0</v>
      </c>
      <c r="K29" s="17">
        <f>IF($AG29=VLOOKUP("zero_test", Keys!$B:$C, 2, FALSE), VLOOKUP("zero_test", Keys!$B:$C, 2, FALSE), INDEX(EPS_run_raw!$E$2:$AD$3025, $AG29, K$9))</f>
        <v>0</v>
      </c>
      <c r="L29" s="17">
        <f>IF($AG29=VLOOKUP("zero_test", Keys!$B:$C, 2, FALSE), VLOOKUP("zero_test", Keys!$B:$C, 2, FALSE), INDEX(EPS_run_raw!$E$2:$AD$3025, $AG29, L$9))</f>
        <v>0</v>
      </c>
      <c r="M29" s="17">
        <f>IF($AG29=VLOOKUP("zero_test", Keys!$B:$C, 2, FALSE), VLOOKUP("zero_test", Keys!$B:$C, 2, FALSE), INDEX(EPS_run_raw!$E$2:$AD$3025, $AG29, M$9))</f>
        <v>0</v>
      </c>
      <c r="N29" s="17">
        <f>IF($AG29=VLOOKUP("zero_test", Keys!$B:$C, 2, FALSE), VLOOKUP("zero_test", Keys!$B:$C, 2, FALSE), INDEX(EPS_run_raw!$E$2:$AD$3025, $AG29, N$9))</f>
        <v>0</v>
      </c>
      <c r="O29" s="17">
        <f>IF($AG29=VLOOKUP("zero_test", Keys!$B:$C, 2, FALSE), VLOOKUP("zero_test", Keys!$B:$C, 2, FALSE), INDEX(EPS_run_raw!$E$2:$AD$3025, $AG29, O$9))</f>
        <v>0</v>
      </c>
      <c r="P29" s="17">
        <f>IF($AG29=VLOOKUP("zero_test", Keys!$B:$C, 2, FALSE), VLOOKUP("zero_test", Keys!$B:$C, 2, FALSE), INDEX(EPS_run_raw!$E$2:$AD$3025, $AG29, P$9))</f>
        <v>0</v>
      </c>
      <c r="Q29" s="17">
        <f>IF($AG29=VLOOKUP("zero_test", Keys!$B:$C, 2, FALSE), VLOOKUP("zero_test", Keys!$B:$C, 2, FALSE), INDEX(EPS_run_raw!$E$2:$AD$3025, $AG29, Q$9))</f>
        <v>0</v>
      </c>
      <c r="R29" s="17">
        <f>IF($AG29=VLOOKUP("zero_test", Keys!$B:$C, 2, FALSE), VLOOKUP("zero_test", Keys!$B:$C, 2, FALSE), INDEX(EPS_run_raw!$E$2:$AD$3025, $AG29, R$9))</f>
        <v>0</v>
      </c>
      <c r="S29" s="17">
        <f>IF($AG29=VLOOKUP("zero_test", Keys!$B:$C, 2, FALSE), VLOOKUP("zero_test", Keys!$B:$C, 2, FALSE), INDEX(EPS_run_raw!$E$2:$AD$3025, $AG29, S$9))</f>
        <v>0</v>
      </c>
      <c r="T29" s="17">
        <f>IF($AG29=VLOOKUP("zero_test", Keys!$B:$C, 2, FALSE), VLOOKUP("zero_test", Keys!$B:$C, 2, FALSE), INDEX(EPS_run_raw!$E$2:$AD$3025, $AG29, T$9))</f>
        <v>0</v>
      </c>
      <c r="U29" s="17">
        <f>IF($AG29=VLOOKUP("zero_test", Keys!$B:$C, 2, FALSE), VLOOKUP("zero_test", Keys!$B:$C, 2, FALSE), INDEX(EPS_run_raw!$E$2:$AD$3025, $AG29, U$9))</f>
        <v>0</v>
      </c>
      <c r="V29" s="17">
        <f>IF($AG29=VLOOKUP("zero_test", Keys!$B:$C, 2, FALSE), VLOOKUP("zero_test", Keys!$B:$C, 2, FALSE), INDEX(EPS_run_raw!$E$2:$AD$3025, $AG29, V$9))</f>
        <v>0</v>
      </c>
      <c r="W29" s="17">
        <f>IF($AG29=VLOOKUP("zero_test", Keys!$B:$C, 2, FALSE), VLOOKUP("zero_test", Keys!$B:$C, 2, FALSE), INDEX(EPS_run_raw!$E$2:$AD$3025, $AG29, W$9))</f>
        <v>0</v>
      </c>
      <c r="X29" s="17">
        <f>IF($AG29=VLOOKUP("zero_test", Keys!$B:$C, 2, FALSE), VLOOKUP("zero_test", Keys!$B:$C, 2, FALSE), INDEX(EPS_run_raw!$E$2:$AD$3025, $AG29, X$9))</f>
        <v>0</v>
      </c>
      <c r="Y29" s="17">
        <f>IF($AG29=VLOOKUP("zero_test", Keys!$B:$C, 2, FALSE), VLOOKUP("zero_test", Keys!$B:$C, 2, FALSE), INDEX(EPS_run_raw!$E$2:$AD$3025, $AG29, Y$9))</f>
        <v>0</v>
      </c>
      <c r="Z29" s="17">
        <f>IF($AG29=VLOOKUP("zero_test", Keys!$B:$C, 2, FALSE), VLOOKUP("zero_test", Keys!$B:$C, 2, FALSE), INDEX(EPS_run_raw!$E$2:$AD$3025, $AG29, Z$9))</f>
        <v>0</v>
      </c>
      <c r="AA29" s="17">
        <f>IF($AG29=VLOOKUP("zero_test", Keys!$B:$C, 2, FALSE), VLOOKUP("zero_test", Keys!$B:$C, 2, FALSE), INDEX(EPS_run_raw!$E$2:$AD$3025, $AG29, AA$9))</f>
        <v>0</v>
      </c>
      <c r="AB29" s="17">
        <f>IF($AG29=VLOOKUP("zero_test", Keys!$B:$C, 2, FALSE), VLOOKUP("zero_test", Keys!$B:$C, 2, FALSE), INDEX(EPS_run_raw!$E$2:$AD$3025, $AG29, AB$9))</f>
        <v>0</v>
      </c>
      <c r="AD29" t="s">
        <v>6623</v>
      </c>
      <c r="AE29" t="str">
        <f>VLOOKUP("mode_production", Keys!$B:$C, 2, FALSE)</f>
        <v>production</v>
      </c>
      <c r="AF29" t="str">
        <f>$B$3&amp;VLOOKUP("key_separator", Keys!$B:$C, 2, FALSE)&amp;AD29&amp;VLOOKUP("key_separator", Keys!$B:$C, 2, FALSE)&amp;AE29</f>
        <v>SD|municipal solid waste|production</v>
      </c>
      <c r="AG29">
        <f>IFERROR(MATCH(AF29, EPS_run_raw!$D$2:$D$3025, 0), VLOOKUP("zero_test", Keys!$B:$C, 2, FALSE))</f>
        <v>2452</v>
      </c>
    </row>
    <row r="30" spans="1:33" x14ac:dyDescent="0.25">
      <c r="A30" s="31" t="s">
        <v>629</v>
      </c>
      <c r="C30" s="17">
        <f>IF($AG30=VLOOKUP("zero_test", Keys!$B:$C, 2, FALSE), VLOOKUP("zero_test", Keys!$B:$C, 2, FALSE), INDEX(EPS_run_raw!$E$2:$AD$3025, $AG30, C$9))</f>
        <v>0</v>
      </c>
      <c r="D30" s="17">
        <f>IF($AG30=VLOOKUP("zero_test", Keys!$B:$C, 2, FALSE), VLOOKUP("zero_test", Keys!$B:$C, 2, FALSE), INDEX(EPS_run_raw!$E$2:$AD$3025, $AG30, D$9))</f>
        <v>0</v>
      </c>
      <c r="E30" s="17">
        <f>IF($AG30=VLOOKUP("zero_test", Keys!$B:$C, 2, FALSE), VLOOKUP("zero_test", Keys!$B:$C, 2, FALSE), INDEX(EPS_run_raw!$E$2:$AD$3025, $AG30, E$9))</f>
        <v>0</v>
      </c>
      <c r="F30" s="17">
        <f>IF($AG30=VLOOKUP("zero_test", Keys!$B:$C, 2, FALSE), VLOOKUP("zero_test", Keys!$B:$C, 2, FALSE), INDEX(EPS_run_raw!$E$2:$AD$3025, $AG30, F$9))</f>
        <v>0</v>
      </c>
      <c r="G30" s="17">
        <f>IF($AG30=VLOOKUP("zero_test", Keys!$B:$C, 2, FALSE), VLOOKUP("zero_test", Keys!$B:$C, 2, FALSE), INDEX(EPS_run_raw!$E$2:$AD$3025, $AG30, G$9))</f>
        <v>0</v>
      </c>
      <c r="H30" s="17">
        <f>IF($AG30=VLOOKUP("zero_test", Keys!$B:$C, 2, FALSE), VLOOKUP("zero_test", Keys!$B:$C, 2, FALSE), INDEX(EPS_run_raw!$E$2:$AD$3025, $AG30, H$9))</f>
        <v>0</v>
      </c>
      <c r="I30" s="17">
        <f>IF($AG30=VLOOKUP("zero_test", Keys!$B:$C, 2, FALSE), VLOOKUP("zero_test", Keys!$B:$C, 2, FALSE), INDEX(EPS_run_raw!$E$2:$AD$3025, $AG30, I$9))</f>
        <v>0</v>
      </c>
      <c r="J30" s="17">
        <f>IF($AG30=VLOOKUP("zero_test", Keys!$B:$C, 2, FALSE), VLOOKUP("zero_test", Keys!$B:$C, 2, FALSE), INDEX(EPS_run_raw!$E$2:$AD$3025, $AG30, J$9))</f>
        <v>0</v>
      </c>
      <c r="K30" s="17">
        <f>IF($AG30=VLOOKUP("zero_test", Keys!$B:$C, 2, FALSE), VLOOKUP("zero_test", Keys!$B:$C, 2, FALSE), INDEX(EPS_run_raw!$E$2:$AD$3025, $AG30, K$9))</f>
        <v>0</v>
      </c>
      <c r="L30" s="17">
        <f>IF($AG30=VLOOKUP("zero_test", Keys!$B:$C, 2, FALSE), VLOOKUP("zero_test", Keys!$B:$C, 2, FALSE), INDEX(EPS_run_raw!$E$2:$AD$3025, $AG30, L$9))</f>
        <v>0</v>
      </c>
      <c r="M30" s="17">
        <f>IF($AG30=VLOOKUP("zero_test", Keys!$B:$C, 2, FALSE), VLOOKUP("zero_test", Keys!$B:$C, 2, FALSE), INDEX(EPS_run_raw!$E$2:$AD$3025, $AG30, M$9))</f>
        <v>0</v>
      </c>
      <c r="N30" s="17">
        <f>IF($AG30=VLOOKUP("zero_test", Keys!$B:$C, 2, FALSE), VLOOKUP("zero_test", Keys!$B:$C, 2, FALSE), INDEX(EPS_run_raw!$E$2:$AD$3025, $AG30, N$9))</f>
        <v>0</v>
      </c>
      <c r="O30" s="17">
        <f>IF($AG30=VLOOKUP("zero_test", Keys!$B:$C, 2, FALSE), VLOOKUP("zero_test", Keys!$B:$C, 2, FALSE), INDEX(EPS_run_raw!$E$2:$AD$3025, $AG30, O$9))</f>
        <v>0</v>
      </c>
      <c r="P30" s="17">
        <f>IF($AG30=VLOOKUP("zero_test", Keys!$B:$C, 2, FALSE), VLOOKUP("zero_test", Keys!$B:$C, 2, FALSE), INDEX(EPS_run_raw!$E$2:$AD$3025, $AG30, P$9))</f>
        <v>0</v>
      </c>
      <c r="Q30" s="17">
        <f>IF($AG30=VLOOKUP("zero_test", Keys!$B:$C, 2, FALSE), VLOOKUP("zero_test", Keys!$B:$C, 2, FALSE), INDEX(EPS_run_raw!$E$2:$AD$3025, $AG30, Q$9))</f>
        <v>0</v>
      </c>
      <c r="R30" s="17">
        <f>IF($AG30=VLOOKUP("zero_test", Keys!$B:$C, 2, FALSE), VLOOKUP("zero_test", Keys!$B:$C, 2, FALSE), INDEX(EPS_run_raw!$E$2:$AD$3025, $AG30, R$9))</f>
        <v>0</v>
      </c>
      <c r="S30" s="17">
        <f>IF($AG30=VLOOKUP("zero_test", Keys!$B:$C, 2, FALSE), VLOOKUP("zero_test", Keys!$B:$C, 2, FALSE), INDEX(EPS_run_raw!$E$2:$AD$3025, $AG30, S$9))</f>
        <v>0</v>
      </c>
      <c r="T30" s="17">
        <f>IF($AG30=VLOOKUP("zero_test", Keys!$B:$C, 2, FALSE), VLOOKUP("zero_test", Keys!$B:$C, 2, FALSE), INDEX(EPS_run_raw!$E$2:$AD$3025, $AG30, T$9))</f>
        <v>0</v>
      </c>
      <c r="U30" s="17">
        <f>IF($AG30=VLOOKUP("zero_test", Keys!$B:$C, 2, FALSE), VLOOKUP("zero_test", Keys!$B:$C, 2, FALSE), INDEX(EPS_run_raw!$E$2:$AD$3025, $AG30, U$9))</f>
        <v>0</v>
      </c>
      <c r="V30" s="17">
        <f>IF($AG30=VLOOKUP("zero_test", Keys!$B:$C, 2, FALSE), VLOOKUP("zero_test", Keys!$B:$C, 2, FALSE), INDEX(EPS_run_raw!$E$2:$AD$3025, $AG30, V$9))</f>
        <v>0</v>
      </c>
      <c r="W30" s="17">
        <f>IF($AG30=VLOOKUP("zero_test", Keys!$B:$C, 2, FALSE), VLOOKUP("zero_test", Keys!$B:$C, 2, FALSE), INDEX(EPS_run_raw!$E$2:$AD$3025, $AG30, W$9))</f>
        <v>0</v>
      </c>
      <c r="X30" s="17">
        <f>IF($AG30=VLOOKUP("zero_test", Keys!$B:$C, 2, FALSE), VLOOKUP("zero_test", Keys!$B:$C, 2, FALSE), INDEX(EPS_run_raw!$E$2:$AD$3025, $AG30, X$9))</f>
        <v>0</v>
      </c>
      <c r="Y30" s="17">
        <f>IF($AG30=VLOOKUP("zero_test", Keys!$B:$C, 2, FALSE), VLOOKUP("zero_test", Keys!$B:$C, 2, FALSE), INDEX(EPS_run_raw!$E$2:$AD$3025, $AG30, Y$9))</f>
        <v>0</v>
      </c>
      <c r="Z30" s="17">
        <f>IF($AG30=VLOOKUP("zero_test", Keys!$B:$C, 2, FALSE), VLOOKUP("zero_test", Keys!$B:$C, 2, FALSE), INDEX(EPS_run_raw!$E$2:$AD$3025, $AG30, Z$9))</f>
        <v>0</v>
      </c>
      <c r="AA30" s="17">
        <f>IF($AG30=VLOOKUP("zero_test", Keys!$B:$C, 2, FALSE), VLOOKUP("zero_test", Keys!$B:$C, 2, FALSE), INDEX(EPS_run_raw!$E$2:$AD$3025, $AG30, AA$9))</f>
        <v>0</v>
      </c>
      <c r="AB30" s="17">
        <f>IF($AG30=VLOOKUP("zero_test", Keys!$B:$C, 2, FALSE), VLOOKUP("zero_test", Keys!$B:$C, 2, FALSE), INDEX(EPS_run_raw!$E$2:$AD$3025, $AG30, AB$9))</f>
        <v>0</v>
      </c>
      <c r="AD30" t="s">
        <v>629</v>
      </c>
      <c r="AE30" t="str">
        <f>VLOOKUP("mode_production", Keys!$B:$C, 2, FALSE)</f>
        <v>production</v>
      </c>
      <c r="AF30" t="str">
        <f>$B$3&amp;VLOOKUP("key_separator", Keys!$B:$C, 2, FALSE)&amp;AD30&amp;VLOOKUP("key_separator", Keys!$B:$C, 2, FALSE)&amp;AE30</f>
        <v>SD|hydrogen|production</v>
      </c>
      <c r="AG30">
        <f>IFERROR(MATCH(AF30, EPS_run_raw!$D$2:$D$3025, 0), VLOOKUP("zero_test", Keys!$B:$C, 2, FALSE))</f>
        <v>2455</v>
      </c>
    </row>
    <row r="31" spans="1:33" x14ac:dyDescent="0.25">
      <c r="A31" s="3" t="s">
        <v>6609</v>
      </c>
      <c r="C31" s="17">
        <f>IF($AG31=VLOOKUP("zero_test", Keys!$B:$C, 2, FALSE), VLOOKUP("zero_test", Keys!$B:$C, 2, FALSE), INDEX(EPS_run_raw!$E$2:$AD$3025, $AG31, C$9))</f>
        <v>0</v>
      </c>
      <c r="D31" s="17">
        <f>IF($AG31=VLOOKUP("zero_test", Keys!$B:$C, 2, FALSE), VLOOKUP("zero_test", Keys!$B:$C, 2, FALSE), INDEX(EPS_run_raw!$E$2:$AD$3025, $AG31, D$9))</f>
        <v>0</v>
      </c>
      <c r="E31" s="17">
        <f>IF($AG31=VLOOKUP("zero_test", Keys!$B:$C, 2, FALSE), VLOOKUP("zero_test", Keys!$B:$C, 2, FALSE), INDEX(EPS_run_raw!$E$2:$AD$3025, $AG31, E$9))</f>
        <v>0</v>
      </c>
      <c r="F31" s="17">
        <f>IF($AG31=VLOOKUP("zero_test", Keys!$B:$C, 2, FALSE), VLOOKUP("zero_test", Keys!$B:$C, 2, FALSE), INDEX(EPS_run_raw!$E$2:$AD$3025, $AG31, F$9))</f>
        <v>0</v>
      </c>
      <c r="G31" s="17">
        <f>IF($AG31=VLOOKUP("zero_test", Keys!$B:$C, 2, FALSE), VLOOKUP("zero_test", Keys!$B:$C, 2, FALSE), INDEX(EPS_run_raw!$E$2:$AD$3025, $AG31, G$9))</f>
        <v>0</v>
      </c>
      <c r="H31" s="17">
        <f>IF($AG31=VLOOKUP("zero_test", Keys!$B:$C, 2, FALSE), VLOOKUP("zero_test", Keys!$B:$C, 2, FALSE), INDEX(EPS_run_raw!$E$2:$AD$3025, $AG31, H$9))</f>
        <v>0</v>
      </c>
      <c r="I31" s="17">
        <f>IF($AG31=VLOOKUP("zero_test", Keys!$B:$C, 2, FALSE), VLOOKUP("zero_test", Keys!$B:$C, 2, FALSE), INDEX(EPS_run_raw!$E$2:$AD$3025, $AG31, I$9))</f>
        <v>0</v>
      </c>
      <c r="J31" s="17">
        <f>IF($AG31=VLOOKUP("zero_test", Keys!$B:$C, 2, FALSE), VLOOKUP("zero_test", Keys!$B:$C, 2, FALSE), INDEX(EPS_run_raw!$E$2:$AD$3025, $AG31, J$9))</f>
        <v>0</v>
      </c>
      <c r="K31" s="17">
        <f>IF($AG31=VLOOKUP("zero_test", Keys!$B:$C, 2, FALSE), VLOOKUP("zero_test", Keys!$B:$C, 2, FALSE), INDEX(EPS_run_raw!$E$2:$AD$3025, $AG31, K$9))</f>
        <v>0</v>
      </c>
      <c r="L31" s="17">
        <f>IF($AG31=VLOOKUP("zero_test", Keys!$B:$C, 2, FALSE), VLOOKUP("zero_test", Keys!$B:$C, 2, FALSE), INDEX(EPS_run_raw!$E$2:$AD$3025, $AG31, L$9))</f>
        <v>0</v>
      </c>
      <c r="M31" s="17">
        <f>IF($AG31=VLOOKUP("zero_test", Keys!$B:$C, 2, FALSE), VLOOKUP("zero_test", Keys!$B:$C, 2, FALSE), INDEX(EPS_run_raw!$E$2:$AD$3025, $AG31, M$9))</f>
        <v>0</v>
      </c>
      <c r="N31" s="17">
        <f>IF($AG31=VLOOKUP("zero_test", Keys!$B:$C, 2, FALSE), VLOOKUP("zero_test", Keys!$B:$C, 2, FALSE), INDEX(EPS_run_raw!$E$2:$AD$3025, $AG31, N$9))</f>
        <v>0</v>
      </c>
      <c r="O31" s="17">
        <f>IF($AG31=VLOOKUP("zero_test", Keys!$B:$C, 2, FALSE), VLOOKUP("zero_test", Keys!$B:$C, 2, FALSE), INDEX(EPS_run_raw!$E$2:$AD$3025, $AG31, O$9))</f>
        <v>0</v>
      </c>
      <c r="P31" s="17">
        <f>IF($AG31=VLOOKUP("zero_test", Keys!$B:$C, 2, FALSE), VLOOKUP("zero_test", Keys!$B:$C, 2, FALSE), INDEX(EPS_run_raw!$E$2:$AD$3025, $AG31, P$9))</f>
        <v>0</v>
      </c>
      <c r="Q31" s="17">
        <f>IF($AG31=VLOOKUP("zero_test", Keys!$B:$C, 2, FALSE), VLOOKUP("zero_test", Keys!$B:$C, 2, FALSE), INDEX(EPS_run_raw!$E$2:$AD$3025, $AG31, Q$9))</f>
        <v>0</v>
      </c>
      <c r="R31" s="17">
        <f>IF($AG31=VLOOKUP("zero_test", Keys!$B:$C, 2, FALSE), VLOOKUP("zero_test", Keys!$B:$C, 2, FALSE), INDEX(EPS_run_raw!$E$2:$AD$3025, $AG31, R$9))</f>
        <v>0</v>
      </c>
      <c r="S31" s="17">
        <f>IF($AG31=VLOOKUP("zero_test", Keys!$B:$C, 2, FALSE), VLOOKUP("zero_test", Keys!$B:$C, 2, FALSE), INDEX(EPS_run_raw!$E$2:$AD$3025, $AG31, S$9))</f>
        <v>0</v>
      </c>
      <c r="T31" s="17">
        <f>IF($AG31=VLOOKUP("zero_test", Keys!$B:$C, 2, FALSE), VLOOKUP("zero_test", Keys!$B:$C, 2, FALSE), INDEX(EPS_run_raw!$E$2:$AD$3025, $AG31, T$9))</f>
        <v>0</v>
      </c>
      <c r="U31" s="17">
        <f>IF($AG31=VLOOKUP("zero_test", Keys!$B:$C, 2, FALSE), VLOOKUP("zero_test", Keys!$B:$C, 2, FALSE), INDEX(EPS_run_raw!$E$2:$AD$3025, $AG31, U$9))</f>
        <v>0</v>
      </c>
      <c r="V31" s="17">
        <f>IF($AG31=VLOOKUP("zero_test", Keys!$B:$C, 2, FALSE), VLOOKUP("zero_test", Keys!$B:$C, 2, FALSE), INDEX(EPS_run_raw!$E$2:$AD$3025, $AG31, V$9))</f>
        <v>0</v>
      </c>
      <c r="W31" s="17">
        <f>IF($AG31=VLOOKUP("zero_test", Keys!$B:$C, 2, FALSE), VLOOKUP("zero_test", Keys!$B:$C, 2, FALSE), INDEX(EPS_run_raw!$E$2:$AD$3025, $AG31, W$9))</f>
        <v>0</v>
      </c>
      <c r="X31" s="17">
        <f>IF($AG31=VLOOKUP("zero_test", Keys!$B:$C, 2, FALSE), VLOOKUP("zero_test", Keys!$B:$C, 2, FALSE), INDEX(EPS_run_raw!$E$2:$AD$3025, $AG31, X$9))</f>
        <v>0</v>
      </c>
      <c r="Y31" s="17">
        <f>IF($AG31=VLOOKUP("zero_test", Keys!$B:$C, 2, FALSE), VLOOKUP("zero_test", Keys!$B:$C, 2, FALSE), INDEX(EPS_run_raw!$E$2:$AD$3025, $AG31, Y$9))</f>
        <v>0</v>
      </c>
      <c r="Z31" s="17">
        <f>IF($AG31=VLOOKUP("zero_test", Keys!$B:$C, 2, FALSE), VLOOKUP("zero_test", Keys!$B:$C, 2, FALSE), INDEX(EPS_run_raw!$E$2:$AD$3025, $AG31, Z$9))</f>
        <v>0</v>
      </c>
      <c r="AA31" s="17">
        <f>IF($AG31=VLOOKUP("zero_test", Keys!$B:$C, 2, FALSE), VLOOKUP("zero_test", Keys!$B:$C, 2, FALSE), INDEX(EPS_run_raw!$E$2:$AD$3025, $AG31, AA$9))</f>
        <v>0</v>
      </c>
      <c r="AB31" s="17">
        <f>IF($AG31=VLOOKUP("zero_test", Keys!$B:$C, 2, FALSE), VLOOKUP("zero_test", Keys!$B:$C, 2, FALSE), INDEX(EPS_run_raw!$E$2:$AD$3025, $AG31, AB$9))</f>
        <v>0</v>
      </c>
      <c r="AD31" t="s">
        <v>6629</v>
      </c>
      <c r="AE31" t="str">
        <f>VLOOKUP("mode_imports", Keys!$B:$C, 2, FALSE)</f>
        <v>imports</v>
      </c>
      <c r="AF31" t="str">
        <f>$B$3&amp;VLOOKUP("key_separator", Keys!$B:$C, 2, FALSE)&amp;AD31&amp;VLOOKUP("key_separator", Keys!$B:$C, 2, FALSE)&amp;AE31</f>
        <v>SD|electricity|imports</v>
      </c>
      <c r="AG31">
        <f>IFERROR(MATCH(AF31, EPS_run_raw!$D$2:$D$3025, 0), VLOOKUP("zero_test", Keys!$B:$C, 2, FALSE))</f>
        <v>2396</v>
      </c>
    </row>
    <row r="32" spans="1:33" x14ac:dyDescent="0.25">
      <c r="A32" s="31" t="s">
        <v>6610</v>
      </c>
      <c r="C32" s="17">
        <f>IF($AG32=VLOOKUP("zero_test", Keys!$B:$C, 2, FALSE), VLOOKUP("zero_test", Keys!$B:$C, 2, FALSE), INDEX(EPS_run_raw!$E$2:$AD$3025, $AG32, C$9))</f>
        <v>18277900000000</v>
      </c>
      <c r="D32" s="17">
        <f>IF($AG32=VLOOKUP("zero_test", Keys!$B:$C, 2, FALSE), VLOOKUP("zero_test", Keys!$B:$C, 2, FALSE), INDEX(EPS_run_raw!$E$2:$AD$3025, $AG32, D$9))</f>
        <v>28176500000000</v>
      </c>
      <c r="E32" s="17">
        <f>IF($AG32=VLOOKUP("zero_test", Keys!$B:$C, 2, FALSE), VLOOKUP("zero_test", Keys!$B:$C, 2, FALSE), INDEX(EPS_run_raw!$E$2:$AD$3025, $AG32, E$9))</f>
        <v>28848900000000</v>
      </c>
      <c r="F32" s="17">
        <f>IF($AG32=VLOOKUP("zero_test", Keys!$B:$C, 2, FALSE), VLOOKUP("zero_test", Keys!$B:$C, 2, FALSE), INDEX(EPS_run_raw!$E$2:$AD$3025, $AG32, F$9))</f>
        <v>28417900000000</v>
      </c>
      <c r="G32" s="17">
        <f>IF($AG32=VLOOKUP("zero_test", Keys!$B:$C, 2, FALSE), VLOOKUP("zero_test", Keys!$B:$C, 2, FALSE), INDEX(EPS_run_raw!$E$2:$AD$3025, $AG32, G$9))</f>
        <v>28697600000000</v>
      </c>
      <c r="H32" s="17">
        <f>IF($AG32=VLOOKUP("zero_test", Keys!$B:$C, 2, FALSE), VLOOKUP("zero_test", Keys!$B:$C, 2, FALSE), INDEX(EPS_run_raw!$E$2:$AD$3025, $AG32, H$9))</f>
        <v>29454100000000</v>
      </c>
      <c r="I32" s="17">
        <f>IF($AG32=VLOOKUP("zero_test", Keys!$B:$C, 2, FALSE), VLOOKUP("zero_test", Keys!$B:$C, 2, FALSE), INDEX(EPS_run_raw!$E$2:$AD$3025, $AG32, I$9))</f>
        <v>29809800000000</v>
      </c>
      <c r="J32" s="17">
        <f>IF($AG32=VLOOKUP("zero_test", Keys!$B:$C, 2, FALSE), VLOOKUP("zero_test", Keys!$B:$C, 2, FALSE), INDEX(EPS_run_raw!$E$2:$AD$3025, $AG32, J$9))</f>
        <v>29885900000000</v>
      </c>
      <c r="K32" s="17">
        <f>IF($AG32=VLOOKUP("zero_test", Keys!$B:$C, 2, FALSE), VLOOKUP("zero_test", Keys!$B:$C, 2, FALSE), INDEX(EPS_run_raw!$E$2:$AD$3025, $AG32, K$9))</f>
        <v>30262100000000</v>
      </c>
      <c r="L32" s="17">
        <f>IF($AG32=VLOOKUP("zero_test", Keys!$B:$C, 2, FALSE), VLOOKUP("zero_test", Keys!$B:$C, 2, FALSE), INDEX(EPS_run_raw!$E$2:$AD$3025, $AG32, L$9))</f>
        <v>30497400000000</v>
      </c>
      <c r="M32" s="17">
        <f>IF($AG32=VLOOKUP("zero_test", Keys!$B:$C, 2, FALSE), VLOOKUP("zero_test", Keys!$B:$C, 2, FALSE), INDEX(EPS_run_raw!$E$2:$AD$3025, $AG32, M$9))</f>
        <v>30882100000000</v>
      </c>
      <c r="N32" s="17">
        <f>IF($AG32=VLOOKUP("zero_test", Keys!$B:$C, 2, FALSE), VLOOKUP("zero_test", Keys!$B:$C, 2, FALSE), INDEX(EPS_run_raw!$E$2:$AD$3025, $AG32, N$9))</f>
        <v>31417300000000</v>
      </c>
      <c r="O32" s="17">
        <f>IF($AG32=VLOOKUP("zero_test", Keys!$B:$C, 2, FALSE), VLOOKUP("zero_test", Keys!$B:$C, 2, FALSE), INDEX(EPS_run_raw!$E$2:$AD$3025, $AG32, O$9))</f>
        <v>31958400000000</v>
      </c>
      <c r="P32" s="17">
        <f>IF($AG32=VLOOKUP("zero_test", Keys!$B:$C, 2, FALSE), VLOOKUP("zero_test", Keys!$B:$C, 2, FALSE), INDEX(EPS_run_raw!$E$2:$AD$3025, $AG32, P$9))</f>
        <v>32538600000000</v>
      </c>
      <c r="Q32" s="17">
        <f>IF($AG32=VLOOKUP("zero_test", Keys!$B:$C, 2, FALSE), VLOOKUP("zero_test", Keys!$B:$C, 2, FALSE), INDEX(EPS_run_raw!$E$2:$AD$3025, $AG32, Q$9))</f>
        <v>33117000000000</v>
      </c>
      <c r="R32" s="17">
        <f>IF($AG32=VLOOKUP("zero_test", Keys!$B:$C, 2, FALSE), VLOOKUP("zero_test", Keys!$B:$C, 2, FALSE), INDEX(EPS_run_raw!$E$2:$AD$3025, $AG32, R$9))</f>
        <v>34395300000000</v>
      </c>
      <c r="S32" s="17">
        <f>IF($AG32=VLOOKUP("zero_test", Keys!$B:$C, 2, FALSE), VLOOKUP("zero_test", Keys!$B:$C, 2, FALSE), INDEX(EPS_run_raw!$E$2:$AD$3025, $AG32, S$9))</f>
        <v>34879300000000</v>
      </c>
      <c r="T32" s="17">
        <f>IF($AG32=VLOOKUP("zero_test", Keys!$B:$C, 2, FALSE), VLOOKUP("zero_test", Keys!$B:$C, 2, FALSE), INDEX(EPS_run_raw!$E$2:$AD$3025, $AG32, T$9))</f>
        <v>35210300000000</v>
      </c>
      <c r="U32" s="17">
        <f>IF($AG32=VLOOKUP("zero_test", Keys!$B:$C, 2, FALSE), VLOOKUP("zero_test", Keys!$B:$C, 2, FALSE), INDEX(EPS_run_raw!$E$2:$AD$3025, $AG32, U$9))</f>
        <v>35470000000000</v>
      </c>
      <c r="V32" s="17">
        <f>IF($AG32=VLOOKUP("zero_test", Keys!$B:$C, 2, FALSE), VLOOKUP("zero_test", Keys!$B:$C, 2, FALSE), INDEX(EPS_run_raw!$E$2:$AD$3025, $AG32, V$9))</f>
        <v>35668100000000</v>
      </c>
      <c r="W32" s="17">
        <f>IF($AG32=VLOOKUP("zero_test", Keys!$B:$C, 2, FALSE), VLOOKUP("zero_test", Keys!$B:$C, 2, FALSE), INDEX(EPS_run_raw!$E$2:$AD$3025, $AG32, W$9))</f>
        <v>35834500000000</v>
      </c>
      <c r="X32" s="17">
        <f>IF($AG32=VLOOKUP("zero_test", Keys!$B:$C, 2, FALSE), VLOOKUP("zero_test", Keys!$B:$C, 2, FALSE), INDEX(EPS_run_raw!$E$2:$AD$3025, $AG32, X$9))</f>
        <v>36267500000000</v>
      </c>
      <c r="Y32" s="17">
        <f>IF($AG32=VLOOKUP("zero_test", Keys!$B:$C, 2, FALSE), VLOOKUP("zero_test", Keys!$B:$C, 2, FALSE), INDEX(EPS_run_raw!$E$2:$AD$3025, $AG32, Y$9))</f>
        <v>36628100000000</v>
      </c>
      <c r="Z32" s="17">
        <f>IF($AG32=VLOOKUP("zero_test", Keys!$B:$C, 2, FALSE), VLOOKUP("zero_test", Keys!$B:$C, 2, FALSE), INDEX(EPS_run_raw!$E$2:$AD$3025, $AG32, Z$9))</f>
        <v>36904700000000</v>
      </c>
      <c r="AA32" s="17">
        <f>IF($AG32=VLOOKUP("zero_test", Keys!$B:$C, 2, FALSE), VLOOKUP("zero_test", Keys!$B:$C, 2, FALSE), INDEX(EPS_run_raw!$E$2:$AD$3025, $AG32, AA$9))</f>
        <v>37173500000000</v>
      </c>
      <c r="AB32" s="17">
        <f>IF($AG32=VLOOKUP("zero_test", Keys!$B:$C, 2, FALSE), VLOOKUP("zero_test", Keys!$B:$C, 2, FALSE), INDEX(EPS_run_raw!$E$2:$AD$3025, $AG32, AB$9))</f>
        <v>37410000000000</v>
      </c>
      <c r="AD32" t="s">
        <v>6610</v>
      </c>
      <c r="AE32" t="str">
        <f>VLOOKUP("mode_imports", Keys!$B:$C, 2, FALSE)</f>
        <v>imports</v>
      </c>
      <c r="AF32" t="str">
        <f>$B$3&amp;VLOOKUP("key_separator", Keys!$B:$C, 2, FALSE)&amp;AD32&amp;VLOOKUP("key_separator", Keys!$B:$C, 2, FALSE)&amp;AE32</f>
        <v>SD|hard coal|imports</v>
      </c>
      <c r="AG32">
        <f>IFERROR(MATCH(AF32, EPS_run_raw!$D$2:$D$3025, 0), VLOOKUP("zero_test", Keys!$B:$C, 2, FALSE))</f>
        <v>2399</v>
      </c>
    </row>
    <row r="33" spans="1:33" x14ac:dyDescent="0.25">
      <c r="A33" s="31" t="s">
        <v>6611</v>
      </c>
      <c r="C33" s="17">
        <f>IF($AG33=VLOOKUP("zero_test", Keys!$B:$C, 2, FALSE), VLOOKUP("zero_test", Keys!$B:$C, 2, FALSE), INDEX(EPS_run_raw!$E$2:$AD$3025, $AG33, C$9))</f>
        <v>912788000000000</v>
      </c>
      <c r="D33" s="17">
        <f>IF($AG33=VLOOKUP("zero_test", Keys!$B:$C, 2, FALSE), VLOOKUP("zero_test", Keys!$B:$C, 2, FALSE), INDEX(EPS_run_raw!$E$2:$AD$3025, $AG33, D$9))</f>
        <v>859121000000000</v>
      </c>
      <c r="E33" s="17">
        <f>IF($AG33=VLOOKUP("zero_test", Keys!$B:$C, 2, FALSE), VLOOKUP("zero_test", Keys!$B:$C, 2, FALSE), INDEX(EPS_run_raw!$E$2:$AD$3025, $AG33, E$9))</f>
        <v>822983000000000</v>
      </c>
      <c r="F33" s="17">
        <f>IF($AG33=VLOOKUP("zero_test", Keys!$B:$C, 2, FALSE), VLOOKUP("zero_test", Keys!$B:$C, 2, FALSE), INDEX(EPS_run_raw!$E$2:$AD$3025, $AG33, F$9))</f>
        <v>802328000000000</v>
      </c>
      <c r="G33" s="17">
        <f>IF($AG33=VLOOKUP("zero_test", Keys!$B:$C, 2, FALSE), VLOOKUP("zero_test", Keys!$B:$C, 2, FALSE), INDEX(EPS_run_raw!$E$2:$AD$3025, $AG33, G$9))</f>
        <v>788369000000000</v>
      </c>
      <c r="H33" s="17">
        <f>IF($AG33=VLOOKUP("zero_test", Keys!$B:$C, 2, FALSE), VLOOKUP("zero_test", Keys!$B:$C, 2, FALSE), INDEX(EPS_run_raw!$E$2:$AD$3025, $AG33, H$9))</f>
        <v>779705000000000</v>
      </c>
      <c r="I33" s="17">
        <f>IF($AG33=VLOOKUP("zero_test", Keys!$B:$C, 2, FALSE), VLOOKUP("zero_test", Keys!$B:$C, 2, FALSE), INDEX(EPS_run_raw!$E$2:$AD$3025, $AG33, I$9))</f>
        <v>782277000000000</v>
      </c>
      <c r="J33" s="17">
        <f>IF($AG33=VLOOKUP("zero_test", Keys!$B:$C, 2, FALSE), VLOOKUP("zero_test", Keys!$B:$C, 2, FALSE), INDEX(EPS_run_raw!$E$2:$AD$3025, $AG33, J$9))</f>
        <v>769857000000000</v>
      </c>
      <c r="K33" s="17">
        <f>IF($AG33=VLOOKUP("zero_test", Keys!$B:$C, 2, FALSE), VLOOKUP("zero_test", Keys!$B:$C, 2, FALSE), INDEX(EPS_run_raw!$E$2:$AD$3025, $AG33, K$9))</f>
        <v>761124000000000</v>
      </c>
      <c r="L33" s="17">
        <f>IF($AG33=VLOOKUP("zero_test", Keys!$B:$C, 2, FALSE), VLOOKUP("zero_test", Keys!$B:$C, 2, FALSE), INDEX(EPS_run_raw!$E$2:$AD$3025, $AG33, L$9))</f>
        <v>758987000000000</v>
      </c>
      <c r="M33" s="17">
        <f>IF($AG33=VLOOKUP("zero_test", Keys!$B:$C, 2, FALSE), VLOOKUP("zero_test", Keys!$B:$C, 2, FALSE), INDEX(EPS_run_raw!$E$2:$AD$3025, $AG33, M$9))</f>
        <v>764351000000000</v>
      </c>
      <c r="N33" s="17">
        <f>IF($AG33=VLOOKUP("zero_test", Keys!$B:$C, 2, FALSE), VLOOKUP("zero_test", Keys!$B:$C, 2, FALSE), INDEX(EPS_run_raw!$E$2:$AD$3025, $AG33, N$9))</f>
        <v>781545000000000</v>
      </c>
      <c r="O33" s="17">
        <f>IF($AG33=VLOOKUP("zero_test", Keys!$B:$C, 2, FALSE), VLOOKUP("zero_test", Keys!$B:$C, 2, FALSE), INDEX(EPS_run_raw!$E$2:$AD$3025, $AG33, O$9))</f>
        <v>790105000000000</v>
      </c>
      <c r="P33" s="17">
        <f>IF($AG33=VLOOKUP("zero_test", Keys!$B:$C, 2, FALSE), VLOOKUP("zero_test", Keys!$B:$C, 2, FALSE), INDEX(EPS_run_raw!$E$2:$AD$3025, $AG33, P$9))</f>
        <v>797988000000000</v>
      </c>
      <c r="Q33" s="17">
        <f>IF($AG33=VLOOKUP("zero_test", Keys!$B:$C, 2, FALSE), VLOOKUP("zero_test", Keys!$B:$C, 2, FALSE), INDEX(EPS_run_raw!$E$2:$AD$3025, $AG33, Q$9))</f>
        <v>801202000000000</v>
      </c>
      <c r="R33" s="17">
        <f>IF($AG33=VLOOKUP("zero_test", Keys!$B:$C, 2, FALSE), VLOOKUP("zero_test", Keys!$B:$C, 2, FALSE), INDEX(EPS_run_raw!$E$2:$AD$3025, $AG33, R$9))</f>
        <v>803068000000000</v>
      </c>
      <c r="S33" s="17">
        <f>IF($AG33=VLOOKUP("zero_test", Keys!$B:$C, 2, FALSE), VLOOKUP("zero_test", Keys!$B:$C, 2, FALSE), INDEX(EPS_run_raw!$E$2:$AD$3025, $AG33, S$9))</f>
        <v>802927000000000</v>
      </c>
      <c r="T33" s="17">
        <f>IF($AG33=VLOOKUP("zero_test", Keys!$B:$C, 2, FALSE), VLOOKUP("zero_test", Keys!$B:$C, 2, FALSE), INDEX(EPS_run_raw!$E$2:$AD$3025, $AG33, T$9))</f>
        <v>793845000000000</v>
      </c>
      <c r="U33" s="17">
        <f>IF($AG33=VLOOKUP("zero_test", Keys!$B:$C, 2, FALSE), VLOOKUP("zero_test", Keys!$B:$C, 2, FALSE), INDEX(EPS_run_raw!$E$2:$AD$3025, $AG33, U$9))</f>
        <v>784903000000000</v>
      </c>
      <c r="V33" s="17">
        <f>IF($AG33=VLOOKUP("zero_test", Keys!$B:$C, 2, FALSE), VLOOKUP("zero_test", Keys!$B:$C, 2, FALSE), INDEX(EPS_run_raw!$E$2:$AD$3025, $AG33, V$9))</f>
        <v>776818000000000</v>
      </c>
      <c r="W33" s="17">
        <f>IF($AG33=VLOOKUP("zero_test", Keys!$B:$C, 2, FALSE), VLOOKUP("zero_test", Keys!$B:$C, 2, FALSE), INDEX(EPS_run_raw!$E$2:$AD$3025, $AG33, W$9))</f>
        <v>767461000000000</v>
      </c>
      <c r="X33" s="17">
        <f>IF($AG33=VLOOKUP("zero_test", Keys!$B:$C, 2, FALSE), VLOOKUP("zero_test", Keys!$B:$C, 2, FALSE), INDEX(EPS_run_raw!$E$2:$AD$3025, $AG33, X$9))</f>
        <v>757580000000000</v>
      </c>
      <c r="Y33" s="17">
        <f>IF($AG33=VLOOKUP("zero_test", Keys!$B:$C, 2, FALSE), VLOOKUP("zero_test", Keys!$B:$C, 2, FALSE), INDEX(EPS_run_raw!$E$2:$AD$3025, $AG33, Y$9))</f>
        <v>746875000000000</v>
      </c>
      <c r="Z33" s="17">
        <f>IF($AG33=VLOOKUP("zero_test", Keys!$B:$C, 2, FALSE), VLOOKUP("zero_test", Keys!$B:$C, 2, FALSE), INDEX(EPS_run_raw!$E$2:$AD$3025, $AG33, Z$9))</f>
        <v>736165000000000</v>
      </c>
      <c r="AA33" s="17">
        <f>IF($AG33=VLOOKUP("zero_test", Keys!$B:$C, 2, FALSE), VLOOKUP("zero_test", Keys!$B:$C, 2, FALSE), INDEX(EPS_run_raw!$E$2:$AD$3025, $AG33, AA$9))</f>
        <v>724951000000000</v>
      </c>
      <c r="AB33" s="17">
        <f>IF($AG33=VLOOKUP("zero_test", Keys!$B:$C, 2, FALSE), VLOOKUP("zero_test", Keys!$B:$C, 2, FALSE), INDEX(EPS_run_raw!$E$2:$AD$3025, $AG33, AB$9))</f>
        <v>713239000000000</v>
      </c>
      <c r="AD33" t="s">
        <v>6611</v>
      </c>
      <c r="AE33" t="str">
        <f>VLOOKUP("mode_imports", Keys!$B:$C, 2, FALSE)</f>
        <v>imports</v>
      </c>
      <c r="AF33" t="str">
        <f>$B$3&amp;VLOOKUP("key_separator", Keys!$B:$C, 2, FALSE)&amp;AD33&amp;VLOOKUP("key_separator", Keys!$B:$C, 2, FALSE)&amp;AE33</f>
        <v>SD|natural gas|imports</v>
      </c>
      <c r="AG33">
        <f>IFERROR(MATCH(AF33, EPS_run_raw!$D$2:$D$3025, 0), VLOOKUP("zero_test", Keys!$B:$C, 2, FALSE))</f>
        <v>2402</v>
      </c>
    </row>
    <row r="34" spans="1:33" x14ac:dyDescent="0.25">
      <c r="A34" s="31" t="s">
        <v>626</v>
      </c>
      <c r="C34" s="17">
        <f>IF($AG34=VLOOKUP("zero_test", Keys!$B:$C, 2, FALSE), VLOOKUP("zero_test", Keys!$B:$C, 2, FALSE), INDEX(EPS_run_raw!$E$2:$AD$3025, $AG34, C$9))</f>
        <v>0</v>
      </c>
      <c r="D34" s="17">
        <f>IF($AG34=VLOOKUP("zero_test", Keys!$B:$C, 2, FALSE), VLOOKUP("zero_test", Keys!$B:$C, 2, FALSE), INDEX(EPS_run_raw!$E$2:$AD$3025, $AG34, D$9))</f>
        <v>0</v>
      </c>
      <c r="E34" s="17">
        <f>IF($AG34=VLOOKUP("zero_test", Keys!$B:$C, 2, FALSE), VLOOKUP("zero_test", Keys!$B:$C, 2, FALSE), INDEX(EPS_run_raw!$E$2:$AD$3025, $AG34, E$9))</f>
        <v>0</v>
      </c>
      <c r="F34" s="17">
        <f>IF($AG34=VLOOKUP("zero_test", Keys!$B:$C, 2, FALSE), VLOOKUP("zero_test", Keys!$B:$C, 2, FALSE), INDEX(EPS_run_raw!$E$2:$AD$3025, $AG34, F$9))</f>
        <v>0</v>
      </c>
      <c r="G34" s="17">
        <f>IF($AG34=VLOOKUP("zero_test", Keys!$B:$C, 2, FALSE), VLOOKUP("zero_test", Keys!$B:$C, 2, FALSE), INDEX(EPS_run_raw!$E$2:$AD$3025, $AG34, G$9))</f>
        <v>0</v>
      </c>
      <c r="H34" s="17">
        <f>IF($AG34=VLOOKUP("zero_test", Keys!$B:$C, 2, FALSE), VLOOKUP("zero_test", Keys!$B:$C, 2, FALSE), INDEX(EPS_run_raw!$E$2:$AD$3025, $AG34, H$9))</f>
        <v>0</v>
      </c>
      <c r="I34" s="17">
        <f>IF($AG34=VLOOKUP("zero_test", Keys!$B:$C, 2, FALSE), VLOOKUP("zero_test", Keys!$B:$C, 2, FALSE), INDEX(EPS_run_raw!$E$2:$AD$3025, $AG34, I$9))</f>
        <v>0</v>
      </c>
      <c r="J34" s="17">
        <f>IF($AG34=VLOOKUP("zero_test", Keys!$B:$C, 2, FALSE), VLOOKUP("zero_test", Keys!$B:$C, 2, FALSE), INDEX(EPS_run_raw!$E$2:$AD$3025, $AG34, J$9))</f>
        <v>0</v>
      </c>
      <c r="K34" s="17">
        <f>IF($AG34=VLOOKUP("zero_test", Keys!$B:$C, 2, FALSE), VLOOKUP("zero_test", Keys!$B:$C, 2, FALSE), INDEX(EPS_run_raw!$E$2:$AD$3025, $AG34, K$9))</f>
        <v>0</v>
      </c>
      <c r="L34" s="17">
        <f>IF($AG34=VLOOKUP("zero_test", Keys!$B:$C, 2, FALSE), VLOOKUP("zero_test", Keys!$B:$C, 2, FALSE), INDEX(EPS_run_raw!$E$2:$AD$3025, $AG34, L$9))</f>
        <v>0</v>
      </c>
      <c r="M34" s="17">
        <f>IF($AG34=VLOOKUP("zero_test", Keys!$B:$C, 2, FALSE), VLOOKUP("zero_test", Keys!$B:$C, 2, FALSE), INDEX(EPS_run_raw!$E$2:$AD$3025, $AG34, M$9))</f>
        <v>0</v>
      </c>
      <c r="N34" s="17">
        <f>IF($AG34=VLOOKUP("zero_test", Keys!$B:$C, 2, FALSE), VLOOKUP("zero_test", Keys!$B:$C, 2, FALSE), INDEX(EPS_run_raw!$E$2:$AD$3025, $AG34, N$9))</f>
        <v>0</v>
      </c>
      <c r="O34" s="17">
        <f>IF($AG34=VLOOKUP("zero_test", Keys!$B:$C, 2, FALSE), VLOOKUP("zero_test", Keys!$B:$C, 2, FALSE), INDEX(EPS_run_raw!$E$2:$AD$3025, $AG34, O$9))</f>
        <v>0</v>
      </c>
      <c r="P34" s="17">
        <f>IF($AG34=VLOOKUP("zero_test", Keys!$B:$C, 2, FALSE), VLOOKUP("zero_test", Keys!$B:$C, 2, FALSE), INDEX(EPS_run_raw!$E$2:$AD$3025, $AG34, P$9))</f>
        <v>0</v>
      </c>
      <c r="Q34" s="17">
        <f>IF($AG34=VLOOKUP("zero_test", Keys!$B:$C, 2, FALSE), VLOOKUP("zero_test", Keys!$B:$C, 2, FALSE), INDEX(EPS_run_raw!$E$2:$AD$3025, $AG34, Q$9))</f>
        <v>0</v>
      </c>
      <c r="R34" s="17">
        <f>IF($AG34=VLOOKUP("zero_test", Keys!$B:$C, 2, FALSE), VLOOKUP("zero_test", Keys!$B:$C, 2, FALSE), INDEX(EPS_run_raw!$E$2:$AD$3025, $AG34, R$9))</f>
        <v>0</v>
      </c>
      <c r="S34" s="17">
        <f>IF($AG34=VLOOKUP("zero_test", Keys!$B:$C, 2, FALSE), VLOOKUP("zero_test", Keys!$B:$C, 2, FALSE), INDEX(EPS_run_raw!$E$2:$AD$3025, $AG34, S$9))</f>
        <v>0</v>
      </c>
      <c r="T34" s="17">
        <f>IF($AG34=VLOOKUP("zero_test", Keys!$B:$C, 2, FALSE), VLOOKUP("zero_test", Keys!$B:$C, 2, FALSE), INDEX(EPS_run_raw!$E$2:$AD$3025, $AG34, T$9))</f>
        <v>0</v>
      </c>
      <c r="U34" s="17">
        <f>IF($AG34=VLOOKUP("zero_test", Keys!$B:$C, 2, FALSE), VLOOKUP("zero_test", Keys!$B:$C, 2, FALSE), INDEX(EPS_run_raw!$E$2:$AD$3025, $AG34, U$9))</f>
        <v>0</v>
      </c>
      <c r="V34" s="17">
        <f>IF($AG34=VLOOKUP("zero_test", Keys!$B:$C, 2, FALSE), VLOOKUP("zero_test", Keys!$B:$C, 2, FALSE), INDEX(EPS_run_raw!$E$2:$AD$3025, $AG34, V$9))</f>
        <v>0</v>
      </c>
      <c r="W34" s="17">
        <f>IF($AG34=VLOOKUP("zero_test", Keys!$B:$C, 2, FALSE), VLOOKUP("zero_test", Keys!$B:$C, 2, FALSE), INDEX(EPS_run_raw!$E$2:$AD$3025, $AG34, W$9))</f>
        <v>0</v>
      </c>
      <c r="X34" s="17">
        <f>IF($AG34=VLOOKUP("zero_test", Keys!$B:$C, 2, FALSE), VLOOKUP("zero_test", Keys!$B:$C, 2, FALSE), INDEX(EPS_run_raw!$E$2:$AD$3025, $AG34, X$9))</f>
        <v>0</v>
      </c>
      <c r="Y34" s="17">
        <f>IF($AG34=VLOOKUP("zero_test", Keys!$B:$C, 2, FALSE), VLOOKUP("zero_test", Keys!$B:$C, 2, FALSE), INDEX(EPS_run_raw!$E$2:$AD$3025, $AG34, Y$9))</f>
        <v>0</v>
      </c>
      <c r="Z34" s="17">
        <f>IF($AG34=VLOOKUP("zero_test", Keys!$B:$C, 2, FALSE), VLOOKUP("zero_test", Keys!$B:$C, 2, FALSE), INDEX(EPS_run_raw!$E$2:$AD$3025, $AG34, Z$9))</f>
        <v>0</v>
      </c>
      <c r="AA34" s="17">
        <f>IF($AG34=VLOOKUP("zero_test", Keys!$B:$C, 2, FALSE), VLOOKUP("zero_test", Keys!$B:$C, 2, FALSE), INDEX(EPS_run_raw!$E$2:$AD$3025, $AG34, AA$9))</f>
        <v>0</v>
      </c>
      <c r="AB34" s="17">
        <f>IF($AG34=VLOOKUP("zero_test", Keys!$B:$C, 2, FALSE), VLOOKUP("zero_test", Keys!$B:$C, 2, FALSE), INDEX(EPS_run_raw!$E$2:$AD$3025, $AG34, AB$9))</f>
        <v>0</v>
      </c>
      <c r="AD34" t="s">
        <v>626</v>
      </c>
      <c r="AE34" t="str">
        <f>VLOOKUP("mode_imports", Keys!$B:$C, 2, FALSE)</f>
        <v>imports</v>
      </c>
      <c r="AF34" t="str">
        <f>$B$3&amp;VLOOKUP("key_separator", Keys!$B:$C, 2, FALSE)&amp;AD34&amp;VLOOKUP("key_separator", Keys!$B:$C, 2, FALSE)&amp;AE34</f>
        <v>SD|nuclear|imports</v>
      </c>
      <c r="AG34">
        <f>IFERROR(MATCH(AF34, EPS_run_raw!$D$2:$D$3025, 0), VLOOKUP("zero_test", Keys!$B:$C, 2, FALSE))</f>
        <v>2405</v>
      </c>
    </row>
    <row r="35" spans="1:33" x14ac:dyDescent="0.25">
      <c r="A35" s="3" t="s">
        <v>6612</v>
      </c>
      <c r="C35" s="17">
        <f>IF($AG35=VLOOKUP("zero_test", Keys!$B:$C, 2, FALSE), VLOOKUP("zero_test", Keys!$B:$C, 2, FALSE), INDEX(EPS_run_raw!$E$2:$AD$3025, $AG35, C$9))</f>
        <v>0</v>
      </c>
      <c r="D35" s="17">
        <f>IF($AG35=VLOOKUP("zero_test", Keys!$B:$C, 2, FALSE), VLOOKUP("zero_test", Keys!$B:$C, 2, FALSE), INDEX(EPS_run_raw!$E$2:$AD$3025, $AG35, D$9))</f>
        <v>0</v>
      </c>
      <c r="E35" s="17">
        <f>IF($AG35=VLOOKUP("zero_test", Keys!$B:$C, 2, FALSE), VLOOKUP("zero_test", Keys!$B:$C, 2, FALSE), INDEX(EPS_run_raw!$E$2:$AD$3025, $AG35, E$9))</f>
        <v>0</v>
      </c>
      <c r="F35" s="17">
        <f>IF($AG35=VLOOKUP("zero_test", Keys!$B:$C, 2, FALSE), VLOOKUP("zero_test", Keys!$B:$C, 2, FALSE), INDEX(EPS_run_raw!$E$2:$AD$3025, $AG35, F$9))</f>
        <v>0</v>
      </c>
      <c r="G35" s="17">
        <f>IF($AG35=VLOOKUP("zero_test", Keys!$B:$C, 2, FALSE), VLOOKUP("zero_test", Keys!$B:$C, 2, FALSE), INDEX(EPS_run_raw!$E$2:$AD$3025, $AG35, G$9))</f>
        <v>0</v>
      </c>
      <c r="H35" s="17">
        <f>IF($AG35=VLOOKUP("zero_test", Keys!$B:$C, 2, FALSE), VLOOKUP("zero_test", Keys!$B:$C, 2, FALSE), INDEX(EPS_run_raw!$E$2:$AD$3025, $AG35, H$9))</f>
        <v>0</v>
      </c>
      <c r="I35" s="17">
        <f>IF($AG35=VLOOKUP("zero_test", Keys!$B:$C, 2, FALSE), VLOOKUP("zero_test", Keys!$B:$C, 2, FALSE), INDEX(EPS_run_raw!$E$2:$AD$3025, $AG35, I$9))</f>
        <v>0</v>
      </c>
      <c r="J35" s="17">
        <f>IF($AG35=VLOOKUP("zero_test", Keys!$B:$C, 2, FALSE), VLOOKUP("zero_test", Keys!$B:$C, 2, FALSE), INDEX(EPS_run_raw!$E$2:$AD$3025, $AG35, J$9))</f>
        <v>0</v>
      </c>
      <c r="K35" s="17">
        <f>IF($AG35=VLOOKUP("zero_test", Keys!$B:$C, 2, FALSE), VLOOKUP("zero_test", Keys!$B:$C, 2, FALSE), INDEX(EPS_run_raw!$E$2:$AD$3025, $AG35, K$9))</f>
        <v>0</v>
      </c>
      <c r="L35" s="17">
        <f>IF($AG35=VLOOKUP("zero_test", Keys!$B:$C, 2, FALSE), VLOOKUP("zero_test", Keys!$B:$C, 2, FALSE), INDEX(EPS_run_raw!$E$2:$AD$3025, $AG35, L$9))</f>
        <v>0</v>
      </c>
      <c r="M35" s="17">
        <f>IF($AG35=VLOOKUP("zero_test", Keys!$B:$C, 2, FALSE), VLOOKUP("zero_test", Keys!$B:$C, 2, FALSE), INDEX(EPS_run_raw!$E$2:$AD$3025, $AG35, M$9))</f>
        <v>0</v>
      </c>
      <c r="N35" s="17">
        <f>IF($AG35=VLOOKUP("zero_test", Keys!$B:$C, 2, FALSE), VLOOKUP("zero_test", Keys!$B:$C, 2, FALSE), INDEX(EPS_run_raw!$E$2:$AD$3025, $AG35, N$9))</f>
        <v>0</v>
      </c>
      <c r="O35" s="17">
        <f>IF($AG35=VLOOKUP("zero_test", Keys!$B:$C, 2, FALSE), VLOOKUP("zero_test", Keys!$B:$C, 2, FALSE), INDEX(EPS_run_raw!$E$2:$AD$3025, $AG35, O$9))</f>
        <v>0</v>
      </c>
      <c r="P35" s="17">
        <f>IF($AG35=VLOOKUP("zero_test", Keys!$B:$C, 2, FALSE), VLOOKUP("zero_test", Keys!$B:$C, 2, FALSE), INDEX(EPS_run_raw!$E$2:$AD$3025, $AG35, P$9))</f>
        <v>0</v>
      </c>
      <c r="Q35" s="17">
        <f>IF($AG35=VLOOKUP("zero_test", Keys!$B:$C, 2, FALSE), VLOOKUP("zero_test", Keys!$B:$C, 2, FALSE), INDEX(EPS_run_raw!$E$2:$AD$3025, $AG35, Q$9))</f>
        <v>0</v>
      </c>
      <c r="R35" s="17">
        <f>IF($AG35=VLOOKUP("zero_test", Keys!$B:$C, 2, FALSE), VLOOKUP("zero_test", Keys!$B:$C, 2, FALSE), INDEX(EPS_run_raw!$E$2:$AD$3025, $AG35, R$9))</f>
        <v>0</v>
      </c>
      <c r="S35" s="17">
        <f>IF($AG35=VLOOKUP("zero_test", Keys!$B:$C, 2, FALSE), VLOOKUP("zero_test", Keys!$B:$C, 2, FALSE), INDEX(EPS_run_raw!$E$2:$AD$3025, $AG35, S$9))</f>
        <v>0</v>
      </c>
      <c r="T35" s="17">
        <f>IF($AG35=VLOOKUP("zero_test", Keys!$B:$C, 2, FALSE), VLOOKUP("zero_test", Keys!$B:$C, 2, FALSE), INDEX(EPS_run_raw!$E$2:$AD$3025, $AG35, T$9))</f>
        <v>0</v>
      </c>
      <c r="U35" s="17">
        <f>IF($AG35=VLOOKUP("zero_test", Keys!$B:$C, 2, FALSE), VLOOKUP("zero_test", Keys!$B:$C, 2, FALSE), INDEX(EPS_run_raw!$E$2:$AD$3025, $AG35, U$9))</f>
        <v>0</v>
      </c>
      <c r="V35" s="17">
        <f>IF($AG35=VLOOKUP("zero_test", Keys!$B:$C, 2, FALSE), VLOOKUP("zero_test", Keys!$B:$C, 2, FALSE), INDEX(EPS_run_raw!$E$2:$AD$3025, $AG35, V$9))</f>
        <v>0</v>
      </c>
      <c r="W35" s="17">
        <f>IF($AG35=VLOOKUP("zero_test", Keys!$B:$C, 2, FALSE), VLOOKUP("zero_test", Keys!$B:$C, 2, FALSE), INDEX(EPS_run_raw!$E$2:$AD$3025, $AG35, W$9))</f>
        <v>0</v>
      </c>
      <c r="X35" s="17">
        <f>IF($AG35=VLOOKUP("zero_test", Keys!$B:$C, 2, FALSE), VLOOKUP("zero_test", Keys!$B:$C, 2, FALSE), INDEX(EPS_run_raw!$E$2:$AD$3025, $AG35, X$9))</f>
        <v>0</v>
      </c>
      <c r="Y35" s="17">
        <f>IF($AG35=VLOOKUP("zero_test", Keys!$B:$C, 2, FALSE), VLOOKUP("zero_test", Keys!$B:$C, 2, FALSE), INDEX(EPS_run_raw!$E$2:$AD$3025, $AG35, Y$9))</f>
        <v>0</v>
      </c>
      <c r="Z35" s="17">
        <f>IF($AG35=VLOOKUP("zero_test", Keys!$B:$C, 2, FALSE), VLOOKUP("zero_test", Keys!$B:$C, 2, FALSE), INDEX(EPS_run_raw!$E$2:$AD$3025, $AG35, Z$9))</f>
        <v>0</v>
      </c>
      <c r="AA35" s="17">
        <f>IF($AG35=VLOOKUP("zero_test", Keys!$B:$C, 2, FALSE), VLOOKUP("zero_test", Keys!$B:$C, 2, FALSE), INDEX(EPS_run_raw!$E$2:$AD$3025, $AG35, AA$9))</f>
        <v>0</v>
      </c>
      <c r="AB35" s="17">
        <f>IF($AG35=VLOOKUP("zero_test", Keys!$B:$C, 2, FALSE), VLOOKUP("zero_test", Keys!$B:$C, 2, FALSE), INDEX(EPS_run_raw!$E$2:$AD$3025, $AG35, AB$9))</f>
        <v>0</v>
      </c>
      <c r="AD35" t="s">
        <v>6630</v>
      </c>
      <c r="AE35" t="str">
        <f>VLOOKUP("mode_imports", Keys!$B:$C, 2, FALSE)</f>
        <v>imports</v>
      </c>
      <c r="AF35" t="str">
        <f>$B$3&amp;VLOOKUP("key_separator", Keys!$B:$C, 2, FALSE)&amp;AD35&amp;VLOOKUP("key_separator", Keys!$B:$C, 2, FALSE)&amp;AE35</f>
        <v>SD|hydro|imports</v>
      </c>
      <c r="AG35">
        <f>IFERROR(MATCH(AF35, EPS_run_raw!$D$2:$D$3025, 0), VLOOKUP("zero_test", Keys!$B:$C, 2, FALSE))</f>
        <v>2408</v>
      </c>
    </row>
    <row r="36" spans="1:33" x14ac:dyDescent="0.25">
      <c r="A36" s="3" t="s">
        <v>6613</v>
      </c>
      <c r="C36" s="17">
        <f>IF($AG36=VLOOKUP("zero_test", Keys!$B:$C, 2, FALSE), VLOOKUP("zero_test", Keys!$B:$C, 2, FALSE), INDEX(EPS_run_raw!$E$2:$AD$3025, $AG36, C$9))</f>
        <v>0</v>
      </c>
      <c r="D36" s="17">
        <f>IF($AG36=VLOOKUP("zero_test", Keys!$B:$C, 2, FALSE), VLOOKUP("zero_test", Keys!$B:$C, 2, FALSE), INDEX(EPS_run_raw!$E$2:$AD$3025, $AG36, D$9))</f>
        <v>0</v>
      </c>
      <c r="E36" s="17">
        <f>IF($AG36=VLOOKUP("zero_test", Keys!$B:$C, 2, FALSE), VLOOKUP("zero_test", Keys!$B:$C, 2, FALSE), INDEX(EPS_run_raw!$E$2:$AD$3025, $AG36, E$9))</f>
        <v>0</v>
      </c>
      <c r="F36" s="17">
        <f>IF($AG36=VLOOKUP("zero_test", Keys!$B:$C, 2, FALSE), VLOOKUP("zero_test", Keys!$B:$C, 2, FALSE), INDEX(EPS_run_raw!$E$2:$AD$3025, $AG36, F$9))</f>
        <v>0</v>
      </c>
      <c r="G36" s="17">
        <f>IF($AG36=VLOOKUP("zero_test", Keys!$B:$C, 2, FALSE), VLOOKUP("zero_test", Keys!$B:$C, 2, FALSE), INDEX(EPS_run_raw!$E$2:$AD$3025, $AG36, G$9))</f>
        <v>0</v>
      </c>
      <c r="H36" s="17">
        <f>IF($AG36=VLOOKUP("zero_test", Keys!$B:$C, 2, FALSE), VLOOKUP("zero_test", Keys!$B:$C, 2, FALSE), INDEX(EPS_run_raw!$E$2:$AD$3025, $AG36, H$9))</f>
        <v>0</v>
      </c>
      <c r="I36" s="17">
        <f>IF($AG36=VLOOKUP("zero_test", Keys!$B:$C, 2, FALSE), VLOOKUP("zero_test", Keys!$B:$C, 2, FALSE), INDEX(EPS_run_raw!$E$2:$AD$3025, $AG36, I$9))</f>
        <v>0</v>
      </c>
      <c r="J36" s="17">
        <f>IF($AG36=VLOOKUP("zero_test", Keys!$B:$C, 2, FALSE), VLOOKUP("zero_test", Keys!$B:$C, 2, FALSE), INDEX(EPS_run_raw!$E$2:$AD$3025, $AG36, J$9))</f>
        <v>0</v>
      </c>
      <c r="K36" s="17">
        <f>IF($AG36=VLOOKUP("zero_test", Keys!$B:$C, 2, FALSE), VLOOKUP("zero_test", Keys!$B:$C, 2, FALSE), INDEX(EPS_run_raw!$E$2:$AD$3025, $AG36, K$9))</f>
        <v>0</v>
      </c>
      <c r="L36" s="17">
        <f>IF($AG36=VLOOKUP("zero_test", Keys!$B:$C, 2, FALSE), VLOOKUP("zero_test", Keys!$B:$C, 2, FALSE), INDEX(EPS_run_raw!$E$2:$AD$3025, $AG36, L$9))</f>
        <v>0</v>
      </c>
      <c r="M36" s="17">
        <f>IF($AG36=VLOOKUP("zero_test", Keys!$B:$C, 2, FALSE), VLOOKUP("zero_test", Keys!$B:$C, 2, FALSE), INDEX(EPS_run_raw!$E$2:$AD$3025, $AG36, M$9))</f>
        <v>0</v>
      </c>
      <c r="N36" s="17">
        <f>IF($AG36=VLOOKUP("zero_test", Keys!$B:$C, 2, FALSE), VLOOKUP("zero_test", Keys!$B:$C, 2, FALSE), INDEX(EPS_run_raw!$E$2:$AD$3025, $AG36, N$9))</f>
        <v>0</v>
      </c>
      <c r="O36" s="17">
        <f>IF($AG36=VLOOKUP("zero_test", Keys!$B:$C, 2, FALSE), VLOOKUP("zero_test", Keys!$B:$C, 2, FALSE), INDEX(EPS_run_raw!$E$2:$AD$3025, $AG36, O$9))</f>
        <v>0</v>
      </c>
      <c r="P36" s="17">
        <f>IF($AG36=VLOOKUP("zero_test", Keys!$B:$C, 2, FALSE), VLOOKUP("zero_test", Keys!$B:$C, 2, FALSE), INDEX(EPS_run_raw!$E$2:$AD$3025, $AG36, P$9))</f>
        <v>0</v>
      </c>
      <c r="Q36" s="17">
        <f>IF($AG36=VLOOKUP("zero_test", Keys!$B:$C, 2, FALSE), VLOOKUP("zero_test", Keys!$B:$C, 2, FALSE), INDEX(EPS_run_raw!$E$2:$AD$3025, $AG36, Q$9))</f>
        <v>0</v>
      </c>
      <c r="R36" s="17">
        <f>IF($AG36=VLOOKUP("zero_test", Keys!$B:$C, 2, FALSE), VLOOKUP("zero_test", Keys!$B:$C, 2, FALSE), INDEX(EPS_run_raw!$E$2:$AD$3025, $AG36, R$9))</f>
        <v>0</v>
      </c>
      <c r="S36" s="17">
        <f>IF($AG36=VLOOKUP("zero_test", Keys!$B:$C, 2, FALSE), VLOOKUP("zero_test", Keys!$B:$C, 2, FALSE), INDEX(EPS_run_raw!$E$2:$AD$3025, $AG36, S$9))</f>
        <v>0</v>
      </c>
      <c r="T36" s="17">
        <f>IF($AG36=VLOOKUP("zero_test", Keys!$B:$C, 2, FALSE), VLOOKUP("zero_test", Keys!$B:$C, 2, FALSE), INDEX(EPS_run_raw!$E$2:$AD$3025, $AG36, T$9))</f>
        <v>0</v>
      </c>
      <c r="U36" s="17">
        <f>IF($AG36=VLOOKUP("zero_test", Keys!$B:$C, 2, FALSE), VLOOKUP("zero_test", Keys!$B:$C, 2, FALSE), INDEX(EPS_run_raw!$E$2:$AD$3025, $AG36, U$9))</f>
        <v>0</v>
      </c>
      <c r="V36" s="17">
        <f>IF($AG36=VLOOKUP("zero_test", Keys!$B:$C, 2, FALSE), VLOOKUP("zero_test", Keys!$B:$C, 2, FALSE), INDEX(EPS_run_raw!$E$2:$AD$3025, $AG36, V$9))</f>
        <v>0</v>
      </c>
      <c r="W36" s="17">
        <f>IF($AG36=VLOOKUP("zero_test", Keys!$B:$C, 2, FALSE), VLOOKUP("zero_test", Keys!$B:$C, 2, FALSE), INDEX(EPS_run_raw!$E$2:$AD$3025, $AG36, W$9))</f>
        <v>0</v>
      </c>
      <c r="X36" s="17">
        <f>IF($AG36=VLOOKUP("zero_test", Keys!$B:$C, 2, FALSE), VLOOKUP("zero_test", Keys!$B:$C, 2, FALSE), INDEX(EPS_run_raw!$E$2:$AD$3025, $AG36, X$9))</f>
        <v>0</v>
      </c>
      <c r="Y36" s="17">
        <f>IF($AG36=VLOOKUP("zero_test", Keys!$B:$C, 2, FALSE), VLOOKUP("zero_test", Keys!$B:$C, 2, FALSE), INDEX(EPS_run_raw!$E$2:$AD$3025, $AG36, Y$9))</f>
        <v>0</v>
      </c>
      <c r="Z36" s="17">
        <f>IF($AG36=VLOOKUP("zero_test", Keys!$B:$C, 2, FALSE), VLOOKUP("zero_test", Keys!$B:$C, 2, FALSE), INDEX(EPS_run_raw!$E$2:$AD$3025, $AG36, Z$9))</f>
        <v>0</v>
      </c>
      <c r="AA36" s="17">
        <f>IF($AG36=VLOOKUP("zero_test", Keys!$B:$C, 2, FALSE), VLOOKUP("zero_test", Keys!$B:$C, 2, FALSE), INDEX(EPS_run_raw!$E$2:$AD$3025, $AG36, AA$9))</f>
        <v>0</v>
      </c>
      <c r="AB36" s="17">
        <f>IF($AG36=VLOOKUP("zero_test", Keys!$B:$C, 2, FALSE), VLOOKUP("zero_test", Keys!$B:$C, 2, FALSE), INDEX(EPS_run_raw!$E$2:$AD$3025, $AG36, AB$9))</f>
        <v>0</v>
      </c>
      <c r="AD36" t="s">
        <v>6631</v>
      </c>
      <c r="AE36" t="str">
        <f>VLOOKUP("mode_imports", Keys!$B:$C, 2, FALSE)</f>
        <v>imports</v>
      </c>
      <c r="AF36" t="str">
        <f>$B$3&amp;VLOOKUP("key_separator", Keys!$B:$C, 2, FALSE)&amp;AD36&amp;VLOOKUP("key_separator", Keys!$B:$C, 2, FALSE)&amp;AE36</f>
        <v>SD|wind|imports</v>
      </c>
      <c r="AG36">
        <f>IFERROR(MATCH(AF36, EPS_run_raw!$D$2:$D$3025, 0), VLOOKUP("zero_test", Keys!$B:$C, 2, FALSE))</f>
        <v>2411</v>
      </c>
    </row>
    <row r="37" spans="1:33" x14ac:dyDescent="0.25">
      <c r="A37" s="3" t="s">
        <v>6614</v>
      </c>
      <c r="C37" s="17">
        <f>IF($AG37=VLOOKUP("zero_test", Keys!$B:$C, 2, FALSE), VLOOKUP("zero_test", Keys!$B:$C, 2, FALSE), INDEX(EPS_run_raw!$E$2:$AD$3025, $AG37, C$9))</f>
        <v>0</v>
      </c>
      <c r="D37" s="17">
        <f>IF($AG37=VLOOKUP("zero_test", Keys!$B:$C, 2, FALSE), VLOOKUP("zero_test", Keys!$B:$C, 2, FALSE), INDEX(EPS_run_raw!$E$2:$AD$3025, $AG37, D$9))</f>
        <v>0</v>
      </c>
      <c r="E37" s="17">
        <f>IF($AG37=VLOOKUP("zero_test", Keys!$B:$C, 2, FALSE), VLOOKUP("zero_test", Keys!$B:$C, 2, FALSE), INDEX(EPS_run_raw!$E$2:$AD$3025, $AG37, E$9))</f>
        <v>0</v>
      </c>
      <c r="F37" s="17">
        <f>IF($AG37=VLOOKUP("zero_test", Keys!$B:$C, 2, FALSE), VLOOKUP("zero_test", Keys!$B:$C, 2, FALSE), INDEX(EPS_run_raw!$E$2:$AD$3025, $AG37, F$9))</f>
        <v>0</v>
      </c>
      <c r="G37" s="17">
        <f>IF($AG37=VLOOKUP("zero_test", Keys!$B:$C, 2, FALSE), VLOOKUP("zero_test", Keys!$B:$C, 2, FALSE), INDEX(EPS_run_raw!$E$2:$AD$3025, $AG37, G$9))</f>
        <v>0</v>
      </c>
      <c r="H37" s="17">
        <f>IF($AG37=VLOOKUP("zero_test", Keys!$B:$C, 2, FALSE), VLOOKUP("zero_test", Keys!$B:$C, 2, FALSE), INDEX(EPS_run_raw!$E$2:$AD$3025, $AG37, H$9))</f>
        <v>0</v>
      </c>
      <c r="I37" s="17">
        <f>IF($AG37=VLOOKUP("zero_test", Keys!$B:$C, 2, FALSE), VLOOKUP("zero_test", Keys!$B:$C, 2, FALSE), INDEX(EPS_run_raw!$E$2:$AD$3025, $AG37, I$9))</f>
        <v>0</v>
      </c>
      <c r="J37" s="17">
        <f>IF($AG37=VLOOKUP("zero_test", Keys!$B:$C, 2, FALSE), VLOOKUP("zero_test", Keys!$B:$C, 2, FALSE), INDEX(EPS_run_raw!$E$2:$AD$3025, $AG37, J$9))</f>
        <v>0</v>
      </c>
      <c r="K37" s="17">
        <f>IF($AG37=VLOOKUP("zero_test", Keys!$B:$C, 2, FALSE), VLOOKUP("zero_test", Keys!$B:$C, 2, FALSE), INDEX(EPS_run_raw!$E$2:$AD$3025, $AG37, K$9))</f>
        <v>0</v>
      </c>
      <c r="L37" s="17">
        <f>IF($AG37=VLOOKUP("zero_test", Keys!$B:$C, 2, FALSE), VLOOKUP("zero_test", Keys!$B:$C, 2, FALSE), INDEX(EPS_run_raw!$E$2:$AD$3025, $AG37, L$9))</f>
        <v>0</v>
      </c>
      <c r="M37" s="17">
        <f>IF($AG37=VLOOKUP("zero_test", Keys!$B:$C, 2, FALSE), VLOOKUP("zero_test", Keys!$B:$C, 2, FALSE), INDEX(EPS_run_raw!$E$2:$AD$3025, $AG37, M$9))</f>
        <v>0</v>
      </c>
      <c r="N37" s="17">
        <f>IF($AG37=VLOOKUP("zero_test", Keys!$B:$C, 2, FALSE), VLOOKUP("zero_test", Keys!$B:$C, 2, FALSE), INDEX(EPS_run_raw!$E$2:$AD$3025, $AG37, N$9))</f>
        <v>0</v>
      </c>
      <c r="O37" s="17">
        <f>IF($AG37=VLOOKUP("zero_test", Keys!$B:$C, 2, FALSE), VLOOKUP("zero_test", Keys!$B:$C, 2, FALSE), INDEX(EPS_run_raw!$E$2:$AD$3025, $AG37, O$9))</f>
        <v>0</v>
      </c>
      <c r="P37" s="17">
        <f>IF($AG37=VLOOKUP("zero_test", Keys!$B:$C, 2, FALSE), VLOOKUP("zero_test", Keys!$B:$C, 2, FALSE), INDEX(EPS_run_raw!$E$2:$AD$3025, $AG37, P$9))</f>
        <v>0</v>
      </c>
      <c r="Q37" s="17">
        <f>IF($AG37=VLOOKUP("zero_test", Keys!$B:$C, 2, FALSE), VLOOKUP("zero_test", Keys!$B:$C, 2, FALSE), INDEX(EPS_run_raw!$E$2:$AD$3025, $AG37, Q$9))</f>
        <v>0</v>
      </c>
      <c r="R37" s="17">
        <f>IF($AG37=VLOOKUP("zero_test", Keys!$B:$C, 2, FALSE), VLOOKUP("zero_test", Keys!$B:$C, 2, FALSE), INDEX(EPS_run_raw!$E$2:$AD$3025, $AG37, R$9))</f>
        <v>0</v>
      </c>
      <c r="S37" s="17">
        <f>IF($AG37=VLOOKUP("zero_test", Keys!$B:$C, 2, FALSE), VLOOKUP("zero_test", Keys!$B:$C, 2, FALSE), INDEX(EPS_run_raw!$E$2:$AD$3025, $AG37, S$9))</f>
        <v>0</v>
      </c>
      <c r="T37" s="17">
        <f>IF($AG37=VLOOKUP("zero_test", Keys!$B:$C, 2, FALSE), VLOOKUP("zero_test", Keys!$B:$C, 2, FALSE), INDEX(EPS_run_raw!$E$2:$AD$3025, $AG37, T$9))</f>
        <v>0</v>
      </c>
      <c r="U37" s="17">
        <f>IF($AG37=VLOOKUP("zero_test", Keys!$B:$C, 2, FALSE), VLOOKUP("zero_test", Keys!$B:$C, 2, FALSE), INDEX(EPS_run_raw!$E$2:$AD$3025, $AG37, U$9))</f>
        <v>0</v>
      </c>
      <c r="V37" s="17">
        <f>IF($AG37=VLOOKUP("zero_test", Keys!$B:$C, 2, FALSE), VLOOKUP("zero_test", Keys!$B:$C, 2, FALSE), INDEX(EPS_run_raw!$E$2:$AD$3025, $AG37, V$9))</f>
        <v>0</v>
      </c>
      <c r="W37" s="17">
        <f>IF($AG37=VLOOKUP("zero_test", Keys!$B:$C, 2, FALSE), VLOOKUP("zero_test", Keys!$B:$C, 2, FALSE), INDEX(EPS_run_raw!$E$2:$AD$3025, $AG37, W$9))</f>
        <v>0</v>
      </c>
      <c r="X37" s="17">
        <f>IF($AG37=VLOOKUP("zero_test", Keys!$B:$C, 2, FALSE), VLOOKUP("zero_test", Keys!$B:$C, 2, FALSE), INDEX(EPS_run_raw!$E$2:$AD$3025, $AG37, X$9))</f>
        <v>0</v>
      </c>
      <c r="Y37" s="17">
        <f>IF($AG37=VLOOKUP("zero_test", Keys!$B:$C, 2, FALSE), VLOOKUP("zero_test", Keys!$B:$C, 2, FALSE), INDEX(EPS_run_raw!$E$2:$AD$3025, $AG37, Y$9))</f>
        <v>0</v>
      </c>
      <c r="Z37" s="17">
        <f>IF($AG37=VLOOKUP("zero_test", Keys!$B:$C, 2, FALSE), VLOOKUP("zero_test", Keys!$B:$C, 2, FALSE), INDEX(EPS_run_raw!$E$2:$AD$3025, $AG37, Z$9))</f>
        <v>0</v>
      </c>
      <c r="AA37" s="17">
        <f>IF($AG37=VLOOKUP("zero_test", Keys!$B:$C, 2, FALSE), VLOOKUP("zero_test", Keys!$B:$C, 2, FALSE), INDEX(EPS_run_raw!$E$2:$AD$3025, $AG37, AA$9))</f>
        <v>0</v>
      </c>
      <c r="AB37" s="17">
        <f>IF($AG37=VLOOKUP("zero_test", Keys!$B:$C, 2, FALSE), VLOOKUP("zero_test", Keys!$B:$C, 2, FALSE), INDEX(EPS_run_raw!$E$2:$AD$3025, $AG37, AB$9))</f>
        <v>0</v>
      </c>
      <c r="AD37" t="s">
        <v>6632</v>
      </c>
      <c r="AE37" t="str">
        <f>VLOOKUP("mode_imports", Keys!$B:$C, 2, FALSE)</f>
        <v>imports</v>
      </c>
      <c r="AF37" t="str">
        <f>$B$3&amp;VLOOKUP("key_separator", Keys!$B:$C, 2, FALSE)&amp;AD37&amp;VLOOKUP("key_separator", Keys!$B:$C, 2, FALSE)&amp;AE37</f>
        <v>SD|solar|imports</v>
      </c>
      <c r="AG37">
        <f>IFERROR(MATCH(AF37, EPS_run_raw!$D$2:$D$3025, 0), VLOOKUP("zero_test", Keys!$B:$C, 2, FALSE))</f>
        <v>2414</v>
      </c>
    </row>
    <row r="38" spans="1:33" x14ac:dyDescent="0.25">
      <c r="A38" s="31" t="s">
        <v>6615</v>
      </c>
      <c r="C38" s="17">
        <f>IF($AG38=VLOOKUP("zero_test", Keys!$B:$C, 2, FALSE), VLOOKUP("zero_test", Keys!$B:$C, 2, FALSE), INDEX(EPS_run_raw!$E$2:$AD$3025, $AG38, C$9))</f>
        <v>2590200000000</v>
      </c>
      <c r="D38" s="17">
        <f>IF($AG38=VLOOKUP("zero_test", Keys!$B:$C, 2, FALSE), VLOOKUP("zero_test", Keys!$B:$C, 2, FALSE), INDEX(EPS_run_raw!$E$2:$AD$3025, $AG38, D$9))</f>
        <v>2451080000000</v>
      </c>
      <c r="E38" s="17">
        <f>IF($AG38=VLOOKUP("zero_test", Keys!$B:$C, 2, FALSE), VLOOKUP("zero_test", Keys!$B:$C, 2, FALSE), INDEX(EPS_run_raw!$E$2:$AD$3025, $AG38, E$9))</f>
        <v>2431410000000</v>
      </c>
      <c r="F38" s="17">
        <f>IF($AG38=VLOOKUP("zero_test", Keys!$B:$C, 2, FALSE), VLOOKUP("zero_test", Keys!$B:$C, 2, FALSE), INDEX(EPS_run_raw!$E$2:$AD$3025, $AG38, F$9))</f>
        <v>2443680000000</v>
      </c>
      <c r="G38" s="17">
        <f>IF($AG38=VLOOKUP("zero_test", Keys!$B:$C, 2, FALSE), VLOOKUP("zero_test", Keys!$B:$C, 2, FALSE), INDEX(EPS_run_raw!$E$2:$AD$3025, $AG38, G$9))</f>
        <v>2445970000000</v>
      </c>
      <c r="H38" s="17">
        <f>IF($AG38=VLOOKUP("zero_test", Keys!$B:$C, 2, FALSE), VLOOKUP("zero_test", Keys!$B:$C, 2, FALSE), INDEX(EPS_run_raw!$E$2:$AD$3025, $AG38, H$9))</f>
        <v>2442470000000</v>
      </c>
      <c r="I38" s="17">
        <f>IF($AG38=VLOOKUP("zero_test", Keys!$B:$C, 2, FALSE), VLOOKUP("zero_test", Keys!$B:$C, 2, FALSE), INDEX(EPS_run_raw!$E$2:$AD$3025, $AG38, I$9))</f>
        <v>2437620000000</v>
      </c>
      <c r="J38" s="17">
        <f>IF($AG38=VLOOKUP("zero_test", Keys!$B:$C, 2, FALSE), VLOOKUP("zero_test", Keys!$B:$C, 2, FALSE), INDEX(EPS_run_raw!$E$2:$AD$3025, $AG38, J$9))</f>
        <v>2436810000000</v>
      </c>
      <c r="K38" s="17">
        <f>IF($AG38=VLOOKUP("zero_test", Keys!$B:$C, 2, FALSE), VLOOKUP("zero_test", Keys!$B:$C, 2, FALSE), INDEX(EPS_run_raw!$E$2:$AD$3025, $AG38, K$9))</f>
        <v>2427020000000</v>
      </c>
      <c r="L38" s="17">
        <f>IF($AG38=VLOOKUP("zero_test", Keys!$B:$C, 2, FALSE), VLOOKUP("zero_test", Keys!$B:$C, 2, FALSE), INDEX(EPS_run_raw!$E$2:$AD$3025, $AG38, L$9))</f>
        <v>2441020000000</v>
      </c>
      <c r="M38" s="17">
        <f>IF($AG38=VLOOKUP("zero_test", Keys!$B:$C, 2, FALSE), VLOOKUP("zero_test", Keys!$B:$C, 2, FALSE), INDEX(EPS_run_raw!$E$2:$AD$3025, $AG38, M$9))</f>
        <v>2458350000000</v>
      </c>
      <c r="N38" s="17">
        <f>IF($AG38=VLOOKUP("zero_test", Keys!$B:$C, 2, FALSE), VLOOKUP("zero_test", Keys!$B:$C, 2, FALSE), INDEX(EPS_run_raw!$E$2:$AD$3025, $AG38, N$9))</f>
        <v>2477210000000</v>
      </c>
      <c r="O38" s="17">
        <f>IF($AG38=VLOOKUP("zero_test", Keys!$B:$C, 2, FALSE), VLOOKUP("zero_test", Keys!$B:$C, 2, FALSE), INDEX(EPS_run_raw!$E$2:$AD$3025, $AG38, O$9))</f>
        <v>2498270000000</v>
      </c>
      <c r="P38" s="17">
        <f>IF($AG38=VLOOKUP("zero_test", Keys!$B:$C, 2, FALSE), VLOOKUP("zero_test", Keys!$B:$C, 2, FALSE), INDEX(EPS_run_raw!$E$2:$AD$3025, $AG38, P$9))</f>
        <v>2521290000000</v>
      </c>
      <c r="Q38" s="17">
        <f>IF($AG38=VLOOKUP("zero_test", Keys!$B:$C, 2, FALSE), VLOOKUP("zero_test", Keys!$B:$C, 2, FALSE), INDEX(EPS_run_raw!$E$2:$AD$3025, $AG38, Q$9))</f>
        <v>2543070000000</v>
      </c>
      <c r="R38" s="17">
        <f>IF($AG38=VLOOKUP("zero_test", Keys!$B:$C, 2, FALSE), VLOOKUP("zero_test", Keys!$B:$C, 2, FALSE), INDEX(EPS_run_raw!$E$2:$AD$3025, $AG38, R$9))</f>
        <v>2562250000000</v>
      </c>
      <c r="S38" s="17">
        <f>IF($AG38=VLOOKUP("zero_test", Keys!$B:$C, 2, FALSE), VLOOKUP("zero_test", Keys!$B:$C, 2, FALSE), INDEX(EPS_run_raw!$E$2:$AD$3025, $AG38, S$9))</f>
        <v>2581870000000</v>
      </c>
      <c r="T38" s="17">
        <f>IF($AG38=VLOOKUP("zero_test", Keys!$B:$C, 2, FALSE), VLOOKUP("zero_test", Keys!$B:$C, 2, FALSE), INDEX(EPS_run_raw!$E$2:$AD$3025, $AG38, T$9))</f>
        <v>2603420000000</v>
      </c>
      <c r="U38" s="17">
        <f>IF($AG38=VLOOKUP("zero_test", Keys!$B:$C, 2, FALSE), VLOOKUP("zero_test", Keys!$B:$C, 2, FALSE), INDEX(EPS_run_raw!$E$2:$AD$3025, $AG38, U$9))</f>
        <v>2626310000000</v>
      </c>
      <c r="V38" s="17">
        <f>IF($AG38=VLOOKUP("zero_test", Keys!$B:$C, 2, FALSE), VLOOKUP("zero_test", Keys!$B:$C, 2, FALSE), INDEX(EPS_run_raw!$E$2:$AD$3025, $AG38, V$9))</f>
        <v>2650290000000</v>
      </c>
      <c r="W38" s="17">
        <f>IF($AG38=VLOOKUP("zero_test", Keys!$B:$C, 2, FALSE), VLOOKUP("zero_test", Keys!$B:$C, 2, FALSE), INDEX(EPS_run_raw!$E$2:$AD$3025, $AG38, W$9))</f>
        <v>2674540000000</v>
      </c>
      <c r="X38" s="17">
        <f>IF($AG38=VLOOKUP("zero_test", Keys!$B:$C, 2, FALSE), VLOOKUP("zero_test", Keys!$B:$C, 2, FALSE), INDEX(EPS_run_raw!$E$2:$AD$3025, $AG38, X$9))</f>
        <v>2700650000000</v>
      </c>
      <c r="Y38" s="17">
        <f>IF($AG38=VLOOKUP("zero_test", Keys!$B:$C, 2, FALSE), VLOOKUP("zero_test", Keys!$B:$C, 2, FALSE), INDEX(EPS_run_raw!$E$2:$AD$3025, $AG38, Y$9))</f>
        <v>2728540000000</v>
      </c>
      <c r="Z38" s="17">
        <f>IF($AG38=VLOOKUP("zero_test", Keys!$B:$C, 2, FALSE), VLOOKUP("zero_test", Keys!$B:$C, 2, FALSE), INDEX(EPS_run_raw!$E$2:$AD$3025, $AG38, Z$9))</f>
        <v>2757730000000</v>
      </c>
      <c r="AA38" s="17">
        <f>IF($AG38=VLOOKUP("zero_test", Keys!$B:$C, 2, FALSE), VLOOKUP("zero_test", Keys!$B:$C, 2, FALSE), INDEX(EPS_run_raw!$E$2:$AD$3025, $AG38, AA$9))</f>
        <v>2788220000000</v>
      </c>
      <c r="AB38" s="17">
        <f>IF($AG38=VLOOKUP("zero_test", Keys!$B:$C, 2, FALSE), VLOOKUP("zero_test", Keys!$B:$C, 2, FALSE), INDEX(EPS_run_raw!$E$2:$AD$3025, $AG38, AB$9))</f>
        <v>2818930000000</v>
      </c>
      <c r="AD38" t="s">
        <v>6615</v>
      </c>
      <c r="AE38" t="str">
        <f>VLOOKUP("mode_imports", Keys!$B:$C, 2, FALSE)</f>
        <v>imports</v>
      </c>
      <c r="AF38" t="str">
        <f>$B$3&amp;VLOOKUP("key_separator", Keys!$B:$C, 2, FALSE)&amp;AD38&amp;VLOOKUP("key_separator", Keys!$B:$C, 2, FALSE)&amp;AE38</f>
        <v>SD|biomass|imports</v>
      </c>
      <c r="AG38">
        <f>IFERROR(MATCH(AF38, EPS_run_raw!$D$2:$D$3025, 0), VLOOKUP("zero_test", Keys!$B:$C, 2, FALSE))</f>
        <v>2417</v>
      </c>
    </row>
    <row r="39" spans="1:33" x14ac:dyDescent="0.25">
      <c r="A39" s="31" t="s">
        <v>6616</v>
      </c>
      <c r="C39" s="17">
        <f>IF($AG39=VLOOKUP("zero_test", Keys!$B:$C, 2, FALSE), VLOOKUP("zero_test", Keys!$B:$C, 2, FALSE), INDEX(EPS_run_raw!$E$2:$AD$3025, $AG39, C$9))</f>
        <v>51328700000000</v>
      </c>
      <c r="D39" s="17">
        <f>IF($AG39=VLOOKUP("zero_test", Keys!$B:$C, 2, FALSE), VLOOKUP("zero_test", Keys!$B:$C, 2, FALSE), INDEX(EPS_run_raw!$E$2:$AD$3025, $AG39, D$9))</f>
        <v>50654400000000</v>
      </c>
      <c r="E39" s="17">
        <f>IF($AG39=VLOOKUP("zero_test", Keys!$B:$C, 2, FALSE), VLOOKUP("zero_test", Keys!$B:$C, 2, FALSE), INDEX(EPS_run_raw!$E$2:$AD$3025, $AG39, E$9))</f>
        <v>50036900000000</v>
      </c>
      <c r="F39" s="17">
        <f>IF($AG39=VLOOKUP("zero_test", Keys!$B:$C, 2, FALSE), VLOOKUP("zero_test", Keys!$B:$C, 2, FALSE), INDEX(EPS_run_raw!$E$2:$AD$3025, $AG39, F$9))</f>
        <v>49266100000000</v>
      </c>
      <c r="G39" s="17">
        <f>IF($AG39=VLOOKUP("zero_test", Keys!$B:$C, 2, FALSE), VLOOKUP("zero_test", Keys!$B:$C, 2, FALSE), INDEX(EPS_run_raw!$E$2:$AD$3025, $AG39, G$9))</f>
        <v>48505700000000</v>
      </c>
      <c r="H39" s="17">
        <f>IF($AG39=VLOOKUP("zero_test", Keys!$B:$C, 2, FALSE), VLOOKUP("zero_test", Keys!$B:$C, 2, FALSE), INDEX(EPS_run_raw!$E$2:$AD$3025, $AG39, H$9))</f>
        <v>47730000000000</v>
      </c>
      <c r="I39" s="17">
        <f>IF($AG39=VLOOKUP("zero_test", Keys!$B:$C, 2, FALSE), VLOOKUP("zero_test", Keys!$B:$C, 2, FALSE), INDEX(EPS_run_raw!$E$2:$AD$3025, $AG39, I$9))</f>
        <v>47098200000000</v>
      </c>
      <c r="J39" s="17">
        <f>IF($AG39=VLOOKUP("zero_test", Keys!$B:$C, 2, FALSE), VLOOKUP("zero_test", Keys!$B:$C, 2, FALSE), INDEX(EPS_run_raw!$E$2:$AD$3025, $AG39, J$9))</f>
        <v>46468100000000</v>
      </c>
      <c r="K39" s="17">
        <f>IF($AG39=VLOOKUP("zero_test", Keys!$B:$C, 2, FALSE), VLOOKUP("zero_test", Keys!$B:$C, 2, FALSE), INDEX(EPS_run_raw!$E$2:$AD$3025, $AG39, K$9))</f>
        <v>45743400000000</v>
      </c>
      <c r="L39" s="17">
        <f>IF($AG39=VLOOKUP("zero_test", Keys!$B:$C, 2, FALSE), VLOOKUP("zero_test", Keys!$B:$C, 2, FALSE), INDEX(EPS_run_raw!$E$2:$AD$3025, $AG39, L$9))</f>
        <v>45007800000000</v>
      </c>
      <c r="M39" s="17">
        <f>IF($AG39=VLOOKUP("zero_test", Keys!$B:$C, 2, FALSE), VLOOKUP("zero_test", Keys!$B:$C, 2, FALSE), INDEX(EPS_run_raw!$E$2:$AD$3025, $AG39, M$9))</f>
        <v>44183400000000</v>
      </c>
      <c r="N39" s="17">
        <f>IF($AG39=VLOOKUP("zero_test", Keys!$B:$C, 2, FALSE), VLOOKUP("zero_test", Keys!$B:$C, 2, FALSE), INDEX(EPS_run_raw!$E$2:$AD$3025, $AG39, N$9))</f>
        <v>43342000000000</v>
      </c>
      <c r="O39" s="17">
        <f>IF($AG39=VLOOKUP("zero_test", Keys!$B:$C, 2, FALSE), VLOOKUP("zero_test", Keys!$B:$C, 2, FALSE), INDEX(EPS_run_raw!$E$2:$AD$3025, $AG39, O$9))</f>
        <v>42536000000000</v>
      </c>
      <c r="P39" s="17">
        <f>IF($AG39=VLOOKUP("zero_test", Keys!$B:$C, 2, FALSE), VLOOKUP("zero_test", Keys!$B:$C, 2, FALSE), INDEX(EPS_run_raw!$E$2:$AD$3025, $AG39, P$9))</f>
        <v>41689600000000</v>
      </c>
      <c r="Q39" s="17">
        <f>IF($AG39=VLOOKUP("zero_test", Keys!$B:$C, 2, FALSE), VLOOKUP("zero_test", Keys!$B:$C, 2, FALSE), INDEX(EPS_run_raw!$E$2:$AD$3025, $AG39, Q$9))</f>
        <v>40774500000000</v>
      </c>
      <c r="R39" s="17">
        <f>IF($AG39=VLOOKUP("zero_test", Keys!$B:$C, 2, FALSE), VLOOKUP("zero_test", Keys!$B:$C, 2, FALSE), INDEX(EPS_run_raw!$E$2:$AD$3025, $AG39, R$9))</f>
        <v>39777400000000</v>
      </c>
      <c r="S39" s="17">
        <f>IF($AG39=VLOOKUP("zero_test", Keys!$B:$C, 2, FALSE), VLOOKUP("zero_test", Keys!$B:$C, 2, FALSE), INDEX(EPS_run_raw!$E$2:$AD$3025, $AG39, S$9))</f>
        <v>38706200000000</v>
      </c>
      <c r="T39" s="17">
        <f>IF($AG39=VLOOKUP("zero_test", Keys!$B:$C, 2, FALSE), VLOOKUP("zero_test", Keys!$B:$C, 2, FALSE), INDEX(EPS_run_raw!$E$2:$AD$3025, $AG39, T$9))</f>
        <v>37692200000000</v>
      </c>
      <c r="U39" s="17">
        <f>IF($AG39=VLOOKUP("zero_test", Keys!$B:$C, 2, FALSE), VLOOKUP("zero_test", Keys!$B:$C, 2, FALSE), INDEX(EPS_run_raw!$E$2:$AD$3025, $AG39, U$9))</f>
        <v>36637700000000</v>
      </c>
      <c r="V39" s="17">
        <f>IF($AG39=VLOOKUP("zero_test", Keys!$B:$C, 2, FALSE), VLOOKUP("zero_test", Keys!$B:$C, 2, FALSE), INDEX(EPS_run_raw!$E$2:$AD$3025, $AG39, V$9))</f>
        <v>35581300000000</v>
      </c>
      <c r="W39" s="17">
        <f>IF($AG39=VLOOKUP("zero_test", Keys!$B:$C, 2, FALSE), VLOOKUP("zero_test", Keys!$B:$C, 2, FALSE), INDEX(EPS_run_raw!$E$2:$AD$3025, $AG39, W$9))</f>
        <v>34523900000000</v>
      </c>
      <c r="X39" s="17">
        <f>IF($AG39=VLOOKUP("zero_test", Keys!$B:$C, 2, FALSE), VLOOKUP("zero_test", Keys!$B:$C, 2, FALSE), INDEX(EPS_run_raw!$E$2:$AD$3025, $AG39, X$9))</f>
        <v>33469300000000</v>
      </c>
      <c r="Y39" s="17">
        <f>IF($AG39=VLOOKUP("zero_test", Keys!$B:$C, 2, FALSE), VLOOKUP("zero_test", Keys!$B:$C, 2, FALSE), INDEX(EPS_run_raw!$E$2:$AD$3025, $AG39, Y$9))</f>
        <v>32403800000000</v>
      </c>
      <c r="Z39" s="17">
        <f>IF($AG39=VLOOKUP("zero_test", Keys!$B:$C, 2, FALSE), VLOOKUP("zero_test", Keys!$B:$C, 2, FALSE), INDEX(EPS_run_raw!$E$2:$AD$3025, $AG39, Z$9))</f>
        <v>31365800000000</v>
      </c>
      <c r="AA39" s="17">
        <f>IF($AG39=VLOOKUP("zero_test", Keys!$B:$C, 2, FALSE), VLOOKUP("zero_test", Keys!$B:$C, 2, FALSE), INDEX(EPS_run_raw!$E$2:$AD$3025, $AG39, AA$9))</f>
        <v>30355500000000</v>
      </c>
      <c r="AB39" s="17">
        <f>IF($AG39=VLOOKUP("zero_test", Keys!$B:$C, 2, FALSE), VLOOKUP("zero_test", Keys!$B:$C, 2, FALSE), INDEX(EPS_run_raw!$E$2:$AD$3025, $AG39, AB$9))</f>
        <v>29399800000000</v>
      </c>
      <c r="AD39" t="s">
        <v>6616</v>
      </c>
      <c r="AE39" t="str">
        <f>VLOOKUP("mode_imports", Keys!$B:$C, 2, FALSE)</f>
        <v>imports</v>
      </c>
      <c r="AF39" t="str">
        <f>$B$3&amp;VLOOKUP("key_separator", Keys!$B:$C, 2, FALSE)&amp;AD39&amp;VLOOKUP("key_separator", Keys!$B:$C, 2, FALSE)&amp;AE39</f>
        <v>SD|petroleum gasoline|imports</v>
      </c>
      <c r="AG39">
        <f>IFERROR(MATCH(AF39, EPS_run_raw!$D$2:$D$3025, 0), VLOOKUP("zero_test", Keys!$B:$C, 2, FALSE))</f>
        <v>2420</v>
      </c>
    </row>
    <row r="40" spans="1:33" x14ac:dyDescent="0.25">
      <c r="A40" s="31" t="s">
        <v>6617</v>
      </c>
      <c r="C40" s="17">
        <f>IF($AG40=VLOOKUP("zero_test", Keys!$B:$C, 2, FALSE), VLOOKUP("zero_test", Keys!$B:$C, 2, FALSE), INDEX(EPS_run_raw!$E$2:$AD$3025, $AG40, C$9))</f>
        <v>45719900000000</v>
      </c>
      <c r="D40" s="17">
        <f>IF($AG40=VLOOKUP("zero_test", Keys!$B:$C, 2, FALSE), VLOOKUP("zero_test", Keys!$B:$C, 2, FALSE), INDEX(EPS_run_raw!$E$2:$AD$3025, $AG40, D$9))</f>
        <v>45680100000000</v>
      </c>
      <c r="E40" s="17">
        <f>IF($AG40=VLOOKUP("zero_test", Keys!$B:$C, 2, FALSE), VLOOKUP("zero_test", Keys!$B:$C, 2, FALSE), INDEX(EPS_run_raw!$E$2:$AD$3025, $AG40, E$9))</f>
        <v>46199000000000</v>
      </c>
      <c r="F40" s="17">
        <f>IF($AG40=VLOOKUP("zero_test", Keys!$B:$C, 2, FALSE), VLOOKUP("zero_test", Keys!$B:$C, 2, FALSE), INDEX(EPS_run_raw!$E$2:$AD$3025, $AG40, F$9))</f>
        <v>46580800000000</v>
      </c>
      <c r="G40" s="17">
        <f>IF($AG40=VLOOKUP("zero_test", Keys!$B:$C, 2, FALSE), VLOOKUP("zero_test", Keys!$B:$C, 2, FALSE), INDEX(EPS_run_raw!$E$2:$AD$3025, $AG40, G$9))</f>
        <v>46842600000000</v>
      </c>
      <c r="H40" s="17">
        <f>IF($AG40=VLOOKUP("zero_test", Keys!$B:$C, 2, FALSE), VLOOKUP("zero_test", Keys!$B:$C, 2, FALSE), INDEX(EPS_run_raw!$E$2:$AD$3025, $AG40, H$9))</f>
        <v>47098700000000</v>
      </c>
      <c r="I40" s="17">
        <f>IF($AG40=VLOOKUP("zero_test", Keys!$B:$C, 2, FALSE), VLOOKUP("zero_test", Keys!$B:$C, 2, FALSE), INDEX(EPS_run_raw!$E$2:$AD$3025, $AG40, I$9))</f>
        <v>47329300000000</v>
      </c>
      <c r="J40" s="17">
        <f>IF($AG40=VLOOKUP("zero_test", Keys!$B:$C, 2, FALSE), VLOOKUP("zero_test", Keys!$B:$C, 2, FALSE), INDEX(EPS_run_raw!$E$2:$AD$3025, $AG40, J$9))</f>
        <v>47590400000000</v>
      </c>
      <c r="K40" s="17">
        <f>IF($AG40=VLOOKUP("zero_test", Keys!$B:$C, 2, FALSE), VLOOKUP("zero_test", Keys!$B:$C, 2, FALSE), INDEX(EPS_run_raw!$E$2:$AD$3025, $AG40, K$9))</f>
        <v>47619700000000</v>
      </c>
      <c r="L40" s="17">
        <f>IF($AG40=VLOOKUP("zero_test", Keys!$B:$C, 2, FALSE), VLOOKUP("zero_test", Keys!$B:$C, 2, FALSE), INDEX(EPS_run_raw!$E$2:$AD$3025, $AG40, L$9))</f>
        <v>47702600000000</v>
      </c>
      <c r="M40" s="17">
        <f>IF($AG40=VLOOKUP("zero_test", Keys!$B:$C, 2, FALSE), VLOOKUP("zero_test", Keys!$B:$C, 2, FALSE), INDEX(EPS_run_raw!$E$2:$AD$3025, $AG40, M$9))</f>
        <v>47739800000000</v>
      </c>
      <c r="N40" s="17">
        <f>IF($AG40=VLOOKUP("zero_test", Keys!$B:$C, 2, FALSE), VLOOKUP("zero_test", Keys!$B:$C, 2, FALSE), INDEX(EPS_run_raw!$E$2:$AD$3025, $AG40, N$9))</f>
        <v>47709600000000</v>
      </c>
      <c r="O40" s="17">
        <f>IF($AG40=VLOOKUP("zero_test", Keys!$B:$C, 2, FALSE), VLOOKUP("zero_test", Keys!$B:$C, 2, FALSE), INDEX(EPS_run_raw!$E$2:$AD$3025, $AG40, O$9))</f>
        <v>47605500000000</v>
      </c>
      <c r="P40" s="17">
        <f>IF($AG40=VLOOKUP("zero_test", Keys!$B:$C, 2, FALSE), VLOOKUP("zero_test", Keys!$B:$C, 2, FALSE), INDEX(EPS_run_raw!$E$2:$AD$3025, $AG40, P$9))</f>
        <v>47448000000000</v>
      </c>
      <c r="Q40" s="17">
        <f>IF($AG40=VLOOKUP("zero_test", Keys!$B:$C, 2, FALSE), VLOOKUP("zero_test", Keys!$B:$C, 2, FALSE), INDEX(EPS_run_raw!$E$2:$AD$3025, $AG40, Q$9))</f>
        <v>47253700000000</v>
      </c>
      <c r="R40" s="17">
        <f>IF($AG40=VLOOKUP("zero_test", Keys!$B:$C, 2, FALSE), VLOOKUP("zero_test", Keys!$B:$C, 2, FALSE), INDEX(EPS_run_raw!$E$2:$AD$3025, $AG40, R$9))</f>
        <v>47057000000000</v>
      </c>
      <c r="S40" s="17">
        <f>IF($AG40=VLOOKUP("zero_test", Keys!$B:$C, 2, FALSE), VLOOKUP("zero_test", Keys!$B:$C, 2, FALSE), INDEX(EPS_run_raw!$E$2:$AD$3025, $AG40, S$9))</f>
        <v>46799300000000</v>
      </c>
      <c r="T40" s="17">
        <f>IF($AG40=VLOOKUP("zero_test", Keys!$B:$C, 2, FALSE), VLOOKUP("zero_test", Keys!$B:$C, 2, FALSE), INDEX(EPS_run_raw!$E$2:$AD$3025, $AG40, T$9))</f>
        <v>46492800000000</v>
      </c>
      <c r="U40" s="17">
        <f>IF($AG40=VLOOKUP("zero_test", Keys!$B:$C, 2, FALSE), VLOOKUP("zero_test", Keys!$B:$C, 2, FALSE), INDEX(EPS_run_raw!$E$2:$AD$3025, $AG40, U$9))</f>
        <v>46153400000000</v>
      </c>
      <c r="V40" s="17">
        <f>IF($AG40=VLOOKUP("zero_test", Keys!$B:$C, 2, FALSE), VLOOKUP("zero_test", Keys!$B:$C, 2, FALSE), INDEX(EPS_run_raw!$E$2:$AD$3025, $AG40, V$9))</f>
        <v>45847300000000</v>
      </c>
      <c r="W40" s="17">
        <f>IF($AG40=VLOOKUP("zero_test", Keys!$B:$C, 2, FALSE), VLOOKUP("zero_test", Keys!$B:$C, 2, FALSE), INDEX(EPS_run_raw!$E$2:$AD$3025, $AG40, W$9))</f>
        <v>45662300000000</v>
      </c>
      <c r="X40" s="17">
        <f>IF($AG40=VLOOKUP("zero_test", Keys!$B:$C, 2, FALSE), VLOOKUP("zero_test", Keys!$B:$C, 2, FALSE), INDEX(EPS_run_raw!$E$2:$AD$3025, $AG40, X$9))</f>
        <v>45512800000000</v>
      </c>
      <c r="Y40" s="17">
        <f>IF($AG40=VLOOKUP("zero_test", Keys!$B:$C, 2, FALSE), VLOOKUP("zero_test", Keys!$B:$C, 2, FALSE), INDEX(EPS_run_raw!$E$2:$AD$3025, $AG40, Y$9))</f>
        <v>45394400000000</v>
      </c>
      <c r="Z40" s="17">
        <f>IF($AG40=VLOOKUP("zero_test", Keys!$B:$C, 2, FALSE), VLOOKUP("zero_test", Keys!$B:$C, 2, FALSE), INDEX(EPS_run_raw!$E$2:$AD$3025, $AG40, Z$9))</f>
        <v>45258900000000</v>
      </c>
      <c r="AA40" s="17">
        <f>IF($AG40=VLOOKUP("zero_test", Keys!$B:$C, 2, FALSE), VLOOKUP("zero_test", Keys!$B:$C, 2, FALSE), INDEX(EPS_run_raw!$E$2:$AD$3025, $AG40, AA$9))</f>
        <v>45137900000000</v>
      </c>
      <c r="AB40" s="17">
        <f>IF($AG40=VLOOKUP("zero_test", Keys!$B:$C, 2, FALSE), VLOOKUP("zero_test", Keys!$B:$C, 2, FALSE), INDEX(EPS_run_raw!$E$2:$AD$3025, $AG40, AB$9))</f>
        <v>45043400000000</v>
      </c>
      <c r="AD40" t="s">
        <v>6617</v>
      </c>
      <c r="AE40" t="str">
        <f>VLOOKUP("mode_imports", Keys!$B:$C, 2, FALSE)</f>
        <v>imports</v>
      </c>
      <c r="AF40" t="str">
        <f>$B$3&amp;VLOOKUP("key_separator", Keys!$B:$C, 2, FALSE)&amp;AD40&amp;VLOOKUP("key_separator", Keys!$B:$C, 2, FALSE)&amp;AE40</f>
        <v>SD|petroleum diesel|imports</v>
      </c>
      <c r="AG40">
        <f>IFERROR(MATCH(AF40, EPS_run_raw!$D$2:$D$3025, 0), VLOOKUP("zero_test", Keys!$B:$C, 2, FALSE))</f>
        <v>2423</v>
      </c>
    </row>
    <row r="41" spans="1:33" x14ac:dyDescent="0.25">
      <c r="A41" s="31" t="s">
        <v>542</v>
      </c>
      <c r="C41" s="17">
        <f>IF($AG41=VLOOKUP("zero_test", Keys!$B:$C, 2, FALSE), VLOOKUP("zero_test", Keys!$B:$C, 2, FALSE), INDEX(EPS_run_raw!$E$2:$AD$3025, $AG41, C$9))</f>
        <v>188677000000</v>
      </c>
      <c r="D41" s="17">
        <f>IF($AG41=VLOOKUP("zero_test", Keys!$B:$C, 2, FALSE), VLOOKUP("zero_test", Keys!$B:$C, 2, FALSE), INDEX(EPS_run_raw!$E$2:$AD$3025, $AG41, D$9))</f>
        <v>186694000000</v>
      </c>
      <c r="E41" s="17">
        <f>IF($AG41=VLOOKUP("zero_test", Keys!$B:$C, 2, FALSE), VLOOKUP("zero_test", Keys!$B:$C, 2, FALSE), INDEX(EPS_run_raw!$E$2:$AD$3025, $AG41, E$9))</f>
        <v>186171000000</v>
      </c>
      <c r="F41" s="17">
        <f>IF($AG41=VLOOKUP("zero_test", Keys!$B:$C, 2, FALSE), VLOOKUP("zero_test", Keys!$B:$C, 2, FALSE), INDEX(EPS_run_raw!$E$2:$AD$3025, $AG41, F$9))</f>
        <v>184562000000</v>
      </c>
      <c r="G41" s="17">
        <f>IF($AG41=VLOOKUP("zero_test", Keys!$B:$C, 2, FALSE), VLOOKUP("zero_test", Keys!$B:$C, 2, FALSE), INDEX(EPS_run_raw!$E$2:$AD$3025, $AG41, G$9))</f>
        <v>182547000000</v>
      </c>
      <c r="H41" s="17">
        <f>IF($AG41=VLOOKUP("zero_test", Keys!$B:$C, 2, FALSE), VLOOKUP("zero_test", Keys!$B:$C, 2, FALSE), INDEX(EPS_run_raw!$E$2:$AD$3025, $AG41, H$9))</f>
        <v>181259000000</v>
      </c>
      <c r="I41" s="17">
        <f>IF($AG41=VLOOKUP("zero_test", Keys!$B:$C, 2, FALSE), VLOOKUP("zero_test", Keys!$B:$C, 2, FALSE), INDEX(EPS_run_raw!$E$2:$AD$3025, $AG41, I$9))</f>
        <v>181416000000</v>
      </c>
      <c r="J41" s="17">
        <f>IF($AG41=VLOOKUP("zero_test", Keys!$B:$C, 2, FALSE), VLOOKUP("zero_test", Keys!$B:$C, 2, FALSE), INDEX(EPS_run_raw!$E$2:$AD$3025, $AG41, J$9))</f>
        <v>181579000000</v>
      </c>
      <c r="K41" s="17">
        <f>IF($AG41=VLOOKUP("zero_test", Keys!$B:$C, 2, FALSE), VLOOKUP("zero_test", Keys!$B:$C, 2, FALSE), INDEX(EPS_run_raw!$E$2:$AD$3025, $AG41, K$9))</f>
        <v>181713000000</v>
      </c>
      <c r="L41" s="17">
        <f>IF($AG41=VLOOKUP("zero_test", Keys!$B:$C, 2, FALSE), VLOOKUP("zero_test", Keys!$B:$C, 2, FALSE), INDEX(EPS_run_raw!$E$2:$AD$3025, $AG41, L$9))</f>
        <v>183984000000</v>
      </c>
      <c r="M41" s="17">
        <f>IF($AG41=VLOOKUP("zero_test", Keys!$B:$C, 2, FALSE), VLOOKUP("zero_test", Keys!$B:$C, 2, FALSE), INDEX(EPS_run_raw!$E$2:$AD$3025, $AG41, M$9))</f>
        <v>184661000000</v>
      </c>
      <c r="N41" s="17">
        <f>IF($AG41=VLOOKUP("zero_test", Keys!$B:$C, 2, FALSE), VLOOKUP("zero_test", Keys!$B:$C, 2, FALSE), INDEX(EPS_run_raw!$E$2:$AD$3025, $AG41, N$9))</f>
        <v>186170000000</v>
      </c>
      <c r="O41" s="17">
        <f>IF($AG41=VLOOKUP("zero_test", Keys!$B:$C, 2, FALSE), VLOOKUP("zero_test", Keys!$B:$C, 2, FALSE), INDEX(EPS_run_raw!$E$2:$AD$3025, $AG41, O$9))</f>
        <v>188230000000</v>
      </c>
      <c r="P41" s="17">
        <f>IF($AG41=VLOOKUP("zero_test", Keys!$B:$C, 2, FALSE), VLOOKUP("zero_test", Keys!$B:$C, 2, FALSE), INDEX(EPS_run_raw!$E$2:$AD$3025, $AG41, P$9))</f>
        <v>190301000000</v>
      </c>
      <c r="Q41" s="17">
        <f>IF($AG41=VLOOKUP("zero_test", Keys!$B:$C, 2, FALSE), VLOOKUP("zero_test", Keys!$B:$C, 2, FALSE), INDEX(EPS_run_raw!$E$2:$AD$3025, $AG41, Q$9))</f>
        <v>191307000000</v>
      </c>
      <c r="R41" s="17">
        <f>IF($AG41=VLOOKUP("zero_test", Keys!$B:$C, 2, FALSE), VLOOKUP("zero_test", Keys!$B:$C, 2, FALSE), INDEX(EPS_run_raw!$E$2:$AD$3025, $AG41, R$9))</f>
        <v>192289000000</v>
      </c>
      <c r="S41" s="17">
        <f>IF($AG41=VLOOKUP("zero_test", Keys!$B:$C, 2, FALSE), VLOOKUP("zero_test", Keys!$B:$C, 2, FALSE), INDEX(EPS_run_raw!$E$2:$AD$3025, $AG41, S$9))</f>
        <v>193840000000</v>
      </c>
      <c r="T41" s="17">
        <f>IF($AG41=VLOOKUP("zero_test", Keys!$B:$C, 2, FALSE), VLOOKUP("zero_test", Keys!$B:$C, 2, FALSE), INDEX(EPS_run_raw!$E$2:$AD$3025, $AG41, T$9))</f>
        <v>191617000000</v>
      </c>
      <c r="U41" s="17">
        <f>IF($AG41=VLOOKUP("zero_test", Keys!$B:$C, 2, FALSE), VLOOKUP("zero_test", Keys!$B:$C, 2, FALSE), INDEX(EPS_run_raw!$E$2:$AD$3025, $AG41, U$9))</f>
        <v>190419000000</v>
      </c>
      <c r="V41" s="17">
        <f>IF($AG41=VLOOKUP("zero_test", Keys!$B:$C, 2, FALSE), VLOOKUP("zero_test", Keys!$B:$C, 2, FALSE), INDEX(EPS_run_raw!$E$2:$AD$3025, $AG41, V$9))</f>
        <v>189089000000</v>
      </c>
      <c r="W41" s="17">
        <f>IF($AG41=VLOOKUP("zero_test", Keys!$B:$C, 2, FALSE), VLOOKUP("zero_test", Keys!$B:$C, 2, FALSE), INDEX(EPS_run_raw!$E$2:$AD$3025, $AG41, W$9))</f>
        <v>186691000000</v>
      </c>
      <c r="X41" s="17">
        <f>IF($AG41=VLOOKUP("zero_test", Keys!$B:$C, 2, FALSE), VLOOKUP("zero_test", Keys!$B:$C, 2, FALSE), INDEX(EPS_run_raw!$E$2:$AD$3025, $AG41, X$9))</f>
        <v>184503000000</v>
      </c>
      <c r="Y41" s="17">
        <f>IF($AG41=VLOOKUP("zero_test", Keys!$B:$C, 2, FALSE), VLOOKUP("zero_test", Keys!$B:$C, 2, FALSE), INDEX(EPS_run_raw!$E$2:$AD$3025, $AG41, Y$9))</f>
        <v>181531000000</v>
      </c>
      <c r="Z41" s="17">
        <f>IF($AG41=VLOOKUP("zero_test", Keys!$B:$C, 2, FALSE), VLOOKUP("zero_test", Keys!$B:$C, 2, FALSE), INDEX(EPS_run_raw!$E$2:$AD$3025, $AG41, Z$9))</f>
        <v>177594000000</v>
      </c>
      <c r="AA41" s="17">
        <f>IF($AG41=VLOOKUP("zero_test", Keys!$B:$C, 2, FALSE), VLOOKUP("zero_test", Keys!$B:$C, 2, FALSE), INDEX(EPS_run_raw!$E$2:$AD$3025, $AG41, AA$9))</f>
        <v>173707000000</v>
      </c>
      <c r="AB41" s="17">
        <f>IF($AG41=VLOOKUP("zero_test", Keys!$B:$C, 2, FALSE), VLOOKUP("zero_test", Keys!$B:$C, 2, FALSE), INDEX(EPS_run_raw!$E$2:$AD$3025, $AG41, AB$9))</f>
        <v>170847000000</v>
      </c>
      <c r="AD41" t="s">
        <v>542</v>
      </c>
      <c r="AE41" t="str">
        <f>VLOOKUP("mode_imports", Keys!$B:$C, 2, FALSE)</f>
        <v>imports</v>
      </c>
      <c r="AF41" t="str">
        <f>$B$3&amp;VLOOKUP("key_separator", Keys!$B:$C, 2, FALSE)&amp;AD41&amp;VLOOKUP("key_separator", Keys!$B:$C, 2, FALSE)&amp;AE41</f>
        <v>SD|biofuel gasoline|imports</v>
      </c>
      <c r="AG41">
        <f>IFERROR(MATCH(AF41, EPS_run_raw!$D$2:$D$3025, 0), VLOOKUP("zero_test", Keys!$B:$C, 2, FALSE))</f>
        <v>2426</v>
      </c>
    </row>
    <row r="42" spans="1:33" x14ac:dyDescent="0.25">
      <c r="A42" s="31" t="s">
        <v>545</v>
      </c>
      <c r="C42" s="17">
        <f>IF($AG42=VLOOKUP("zero_test", Keys!$B:$C, 2, FALSE), VLOOKUP("zero_test", Keys!$B:$C, 2, FALSE), INDEX(EPS_run_raw!$E$2:$AD$3025, $AG42, C$9))</f>
        <v>926480000000</v>
      </c>
      <c r="D42" s="17">
        <f>IF($AG42=VLOOKUP("zero_test", Keys!$B:$C, 2, FALSE), VLOOKUP("zero_test", Keys!$B:$C, 2, FALSE), INDEX(EPS_run_raw!$E$2:$AD$3025, $AG42, D$9))</f>
        <v>934336000000</v>
      </c>
      <c r="E42" s="17">
        <f>IF($AG42=VLOOKUP("zero_test", Keys!$B:$C, 2, FALSE), VLOOKUP("zero_test", Keys!$B:$C, 2, FALSE), INDEX(EPS_run_raw!$E$2:$AD$3025, $AG42, E$9))</f>
        <v>942700000000</v>
      </c>
      <c r="F42" s="17">
        <f>IF($AG42=VLOOKUP("zero_test", Keys!$B:$C, 2, FALSE), VLOOKUP("zero_test", Keys!$B:$C, 2, FALSE), INDEX(EPS_run_raw!$E$2:$AD$3025, $AG42, F$9))</f>
        <v>948519000000</v>
      </c>
      <c r="G42" s="17">
        <f>IF($AG42=VLOOKUP("zero_test", Keys!$B:$C, 2, FALSE), VLOOKUP("zero_test", Keys!$B:$C, 2, FALSE), INDEX(EPS_run_raw!$E$2:$AD$3025, $AG42, G$9))</f>
        <v>951448000000</v>
      </c>
      <c r="H42" s="17">
        <f>IF($AG42=VLOOKUP("zero_test", Keys!$B:$C, 2, FALSE), VLOOKUP("zero_test", Keys!$B:$C, 2, FALSE), INDEX(EPS_run_raw!$E$2:$AD$3025, $AG42, H$9))</f>
        <v>954753000000</v>
      </c>
      <c r="I42" s="17">
        <f>IF($AG42=VLOOKUP("zero_test", Keys!$B:$C, 2, FALSE), VLOOKUP("zero_test", Keys!$B:$C, 2, FALSE), INDEX(EPS_run_raw!$E$2:$AD$3025, $AG42, I$9))</f>
        <v>957259000000</v>
      </c>
      <c r="J42" s="17">
        <f>IF($AG42=VLOOKUP("zero_test", Keys!$B:$C, 2, FALSE), VLOOKUP("zero_test", Keys!$B:$C, 2, FALSE), INDEX(EPS_run_raw!$E$2:$AD$3025, $AG42, J$9))</f>
        <v>957737000000</v>
      </c>
      <c r="K42" s="17">
        <f>IF($AG42=VLOOKUP("zero_test", Keys!$B:$C, 2, FALSE), VLOOKUP("zero_test", Keys!$B:$C, 2, FALSE), INDEX(EPS_run_raw!$E$2:$AD$3025, $AG42, K$9))</f>
        <v>955523000000</v>
      </c>
      <c r="L42" s="17">
        <f>IF($AG42=VLOOKUP("zero_test", Keys!$B:$C, 2, FALSE), VLOOKUP("zero_test", Keys!$B:$C, 2, FALSE), INDEX(EPS_run_raw!$E$2:$AD$3025, $AG42, L$9))</f>
        <v>953178000000</v>
      </c>
      <c r="M42" s="17">
        <f>IF($AG42=VLOOKUP("zero_test", Keys!$B:$C, 2, FALSE), VLOOKUP("zero_test", Keys!$B:$C, 2, FALSE), INDEX(EPS_run_raw!$E$2:$AD$3025, $AG42, M$9))</f>
        <v>949739000000</v>
      </c>
      <c r="N42" s="17">
        <f>IF($AG42=VLOOKUP("zero_test", Keys!$B:$C, 2, FALSE), VLOOKUP("zero_test", Keys!$B:$C, 2, FALSE), INDEX(EPS_run_raw!$E$2:$AD$3025, $AG42, N$9))</f>
        <v>944662000000</v>
      </c>
      <c r="O42" s="17">
        <f>IF($AG42=VLOOKUP("zero_test", Keys!$B:$C, 2, FALSE), VLOOKUP("zero_test", Keys!$B:$C, 2, FALSE), INDEX(EPS_run_raw!$E$2:$AD$3025, $AG42, O$9))</f>
        <v>935180000000</v>
      </c>
      <c r="P42" s="17">
        <f>IF($AG42=VLOOKUP("zero_test", Keys!$B:$C, 2, FALSE), VLOOKUP("zero_test", Keys!$B:$C, 2, FALSE), INDEX(EPS_run_raw!$E$2:$AD$3025, $AG42, P$9))</f>
        <v>924274000000</v>
      </c>
      <c r="Q42" s="17">
        <f>IF($AG42=VLOOKUP("zero_test", Keys!$B:$C, 2, FALSE), VLOOKUP("zero_test", Keys!$B:$C, 2, FALSE), INDEX(EPS_run_raw!$E$2:$AD$3025, $AG42, Q$9))</f>
        <v>912486000000</v>
      </c>
      <c r="R42" s="17">
        <f>IF($AG42=VLOOKUP("zero_test", Keys!$B:$C, 2, FALSE), VLOOKUP("zero_test", Keys!$B:$C, 2, FALSE), INDEX(EPS_run_raw!$E$2:$AD$3025, $AG42, R$9))</f>
        <v>901659000000</v>
      </c>
      <c r="S42" s="17">
        <f>IF($AG42=VLOOKUP("zero_test", Keys!$B:$C, 2, FALSE), VLOOKUP("zero_test", Keys!$B:$C, 2, FALSE), INDEX(EPS_run_raw!$E$2:$AD$3025, $AG42, S$9))</f>
        <v>890001000000</v>
      </c>
      <c r="T42" s="17">
        <f>IF($AG42=VLOOKUP("zero_test", Keys!$B:$C, 2, FALSE), VLOOKUP("zero_test", Keys!$B:$C, 2, FALSE), INDEX(EPS_run_raw!$E$2:$AD$3025, $AG42, T$9))</f>
        <v>876293000000</v>
      </c>
      <c r="U42" s="17">
        <f>IF($AG42=VLOOKUP("zero_test", Keys!$B:$C, 2, FALSE), VLOOKUP("zero_test", Keys!$B:$C, 2, FALSE), INDEX(EPS_run_raw!$E$2:$AD$3025, $AG42, U$9))</f>
        <v>861841000000</v>
      </c>
      <c r="V42" s="17">
        <f>IF($AG42=VLOOKUP("zero_test", Keys!$B:$C, 2, FALSE), VLOOKUP("zero_test", Keys!$B:$C, 2, FALSE), INDEX(EPS_run_raw!$E$2:$AD$3025, $AG42, V$9))</f>
        <v>847978000000</v>
      </c>
      <c r="W42" s="17">
        <f>IF($AG42=VLOOKUP("zero_test", Keys!$B:$C, 2, FALSE), VLOOKUP("zero_test", Keys!$B:$C, 2, FALSE), INDEX(EPS_run_raw!$E$2:$AD$3025, $AG42, W$9))</f>
        <v>837061000000</v>
      </c>
      <c r="X42" s="17">
        <f>IF($AG42=VLOOKUP("zero_test", Keys!$B:$C, 2, FALSE), VLOOKUP("zero_test", Keys!$B:$C, 2, FALSE), INDEX(EPS_run_raw!$E$2:$AD$3025, $AG42, X$9))</f>
        <v>826873000000</v>
      </c>
      <c r="Y42" s="17">
        <f>IF($AG42=VLOOKUP("zero_test", Keys!$B:$C, 2, FALSE), VLOOKUP("zero_test", Keys!$B:$C, 2, FALSE), INDEX(EPS_run_raw!$E$2:$AD$3025, $AG42, Y$9))</f>
        <v>817524000000</v>
      </c>
      <c r="Z42" s="17">
        <f>IF($AG42=VLOOKUP("zero_test", Keys!$B:$C, 2, FALSE), VLOOKUP("zero_test", Keys!$B:$C, 2, FALSE), INDEX(EPS_run_raw!$E$2:$AD$3025, $AG42, Z$9))</f>
        <v>807701000000</v>
      </c>
      <c r="AA42" s="17">
        <f>IF($AG42=VLOOKUP("zero_test", Keys!$B:$C, 2, FALSE), VLOOKUP("zero_test", Keys!$B:$C, 2, FALSE), INDEX(EPS_run_raw!$E$2:$AD$3025, $AG42, AA$9))</f>
        <v>798514000000</v>
      </c>
      <c r="AB42" s="17">
        <f>IF($AG42=VLOOKUP("zero_test", Keys!$B:$C, 2, FALSE), VLOOKUP("zero_test", Keys!$B:$C, 2, FALSE), INDEX(EPS_run_raw!$E$2:$AD$3025, $AG42, AB$9))</f>
        <v>789909000000</v>
      </c>
      <c r="AD42" t="s">
        <v>545</v>
      </c>
      <c r="AE42" t="str">
        <f>VLOOKUP("mode_imports", Keys!$B:$C, 2, FALSE)</f>
        <v>imports</v>
      </c>
      <c r="AF42" t="str">
        <f>$B$3&amp;VLOOKUP("key_separator", Keys!$B:$C, 2, FALSE)&amp;AD42&amp;VLOOKUP("key_separator", Keys!$B:$C, 2, FALSE)&amp;AE42</f>
        <v>SD|biofuel diesel|imports</v>
      </c>
      <c r="AG42">
        <f>IFERROR(MATCH(AF42, EPS_run_raw!$D$2:$D$3025, 0), VLOOKUP("zero_test", Keys!$B:$C, 2, FALSE))</f>
        <v>2429</v>
      </c>
    </row>
    <row r="43" spans="1:33" x14ac:dyDescent="0.25">
      <c r="A43" s="31" t="s">
        <v>6618</v>
      </c>
      <c r="C43" s="17">
        <f>IF($AG43=VLOOKUP("zero_test", Keys!$B:$C, 2, FALSE), VLOOKUP("zero_test", Keys!$B:$C, 2, FALSE), INDEX(EPS_run_raw!$E$2:$AD$3025, $AG43, C$9))</f>
        <v>3877800000000</v>
      </c>
      <c r="D43" s="17">
        <f>IF($AG43=VLOOKUP("zero_test", Keys!$B:$C, 2, FALSE), VLOOKUP("zero_test", Keys!$B:$C, 2, FALSE), INDEX(EPS_run_raw!$E$2:$AD$3025, $AG43, D$9))</f>
        <v>3919470000000</v>
      </c>
      <c r="E43" s="17">
        <f>IF($AG43=VLOOKUP("zero_test", Keys!$B:$C, 2, FALSE), VLOOKUP("zero_test", Keys!$B:$C, 2, FALSE), INDEX(EPS_run_raw!$E$2:$AD$3025, $AG43, E$9))</f>
        <v>3936840000000</v>
      </c>
      <c r="F43" s="17">
        <f>IF($AG43=VLOOKUP("zero_test", Keys!$B:$C, 2, FALSE), VLOOKUP("zero_test", Keys!$B:$C, 2, FALSE), INDEX(EPS_run_raw!$E$2:$AD$3025, $AG43, F$9))</f>
        <v>3917730000000</v>
      </c>
      <c r="G43" s="17">
        <f>IF($AG43=VLOOKUP("zero_test", Keys!$B:$C, 2, FALSE), VLOOKUP("zero_test", Keys!$B:$C, 2, FALSE), INDEX(EPS_run_raw!$E$2:$AD$3025, $AG43, G$9))</f>
        <v>3918510000000</v>
      </c>
      <c r="H43" s="17">
        <f>IF($AG43=VLOOKUP("zero_test", Keys!$B:$C, 2, FALSE), VLOOKUP("zero_test", Keys!$B:$C, 2, FALSE), INDEX(EPS_run_raw!$E$2:$AD$3025, $AG43, H$9))</f>
        <v>3935320000000</v>
      </c>
      <c r="I43" s="17">
        <f>IF($AG43=VLOOKUP("zero_test", Keys!$B:$C, 2, FALSE), VLOOKUP("zero_test", Keys!$B:$C, 2, FALSE), INDEX(EPS_run_raw!$E$2:$AD$3025, $AG43, I$9))</f>
        <v>3964830000000</v>
      </c>
      <c r="J43" s="17">
        <f>IF($AG43=VLOOKUP("zero_test", Keys!$B:$C, 2, FALSE), VLOOKUP("zero_test", Keys!$B:$C, 2, FALSE), INDEX(EPS_run_raw!$E$2:$AD$3025, $AG43, J$9))</f>
        <v>4010780000000</v>
      </c>
      <c r="K43" s="17">
        <f>IF($AG43=VLOOKUP("zero_test", Keys!$B:$C, 2, FALSE), VLOOKUP("zero_test", Keys!$B:$C, 2, FALSE), INDEX(EPS_run_raw!$E$2:$AD$3025, $AG43, K$9))</f>
        <v>4063980000000</v>
      </c>
      <c r="L43" s="17">
        <f>IF($AG43=VLOOKUP("zero_test", Keys!$B:$C, 2, FALSE), VLOOKUP("zero_test", Keys!$B:$C, 2, FALSE), INDEX(EPS_run_raw!$E$2:$AD$3025, $AG43, L$9))</f>
        <v>4125780000000</v>
      </c>
      <c r="M43" s="17">
        <f>IF($AG43=VLOOKUP("zero_test", Keys!$B:$C, 2, FALSE), VLOOKUP("zero_test", Keys!$B:$C, 2, FALSE), INDEX(EPS_run_raw!$E$2:$AD$3025, $AG43, M$9))</f>
        <v>4196920000000</v>
      </c>
      <c r="N43" s="17">
        <f>IF($AG43=VLOOKUP("zero_test", Keys!$B:$C, 2, FALSE), VLOOKUP("zero_test", Keys!$B:$C, 2, FALSE), INDEX(EPS_run_raw!$E$2:$AD$3025, $AG43, N$9))</f>
        <v>4245060000000</v>
      </c>
      <c r="O43" s="17">
        <f>IF($AG43=VLOOKUP("zero_test", Keys!$B:$C, 2, FALSE), VLOOKUP("zero_test", Keys!$B:$C, 2, FALSE), INDEX(EPS_run_raw!$E$2:$AD$3025, $AG43, O$9))</f>
        <v>4294180000000</v>
      </c>
      <c r="P43" s="17">
        <f>IF($AG43=VLOOKUP("zero_test", Keys!$B:$C, 2, FALSE), VLOOKUP("zero_test", Keys!$B:$C, 2, FALSE), INDEX(EPS_run_raw!$E$2:$AD$3025, $AG43, P$9))</f>
        <v>4342880000000</v>
      </c>
      <c r="Q43" s="17">
        <f>IF($AG43=VLOOKUP("zero_test", Keys!$B:$C, 2, FALSE), VLOOKUP("zero_test", Keys!$B:$C, 2, FALSE), INDEX(EPS_run_raw!$E$2:$AD$3025, $AG43, Q$9))</f>
        <v>4388600000000</v>
      </c>
      <c r="R43" s="17">
        <f>IF($AG43=VLOOKUP("zero_test", Keys!$B:$C, 2, FALSE), VLOOKUP("zero_test", Keys!$B:$C, 2, FALSE), INDEX(EPS_run_raw!$E$2:$AD$3025, $AG43, R$9))</f>
        <v>4436390000000</v>
      </c>
      <c r="S43" s="17">
        <f>IF($AG43=VLOOKUP("zero_test", Keys!$B:$C, 2, FALSE), VLOOKUP("zero_test", Keys!$B:$C, 2, FALSE), INDEX(EPS_run_raw!$E$2:$AD$3025, $AG43, S$9))</f>
        <v>4479250000000</v>
      </c>
      <c r="T43" s="17">
        <f>IF($AG43=VLOOKUP("zero_test", Keys!$B:$C, 2, FALSE), VLOOKUP("zero_test", Keys!$B:$C, 2, FALSE), INDEX(EPS_run_raw!$E$2:$AD$3025, $AG43, T$9))</f>
        <v>4526150000000</v>
      </c>
      <c r="U43" s="17">
        <f>IF($AG43=VLOOKUP("zero_test", Keys!$B:$C, 2, FALSE), VLOOKUP("zero_test", Keys!$B:$C, 2, FALSE), INDEX(EPS_run_raw!$E$2:$AD$3025, $AG43, U$9))</f>
        <v>4577530000000</v>
      </c>
      <c r="V43" s="17">
        <f>IF($AG43=VLOOKUP("zero_test", Keys!$B:$C, 2, FALSE), VLOOKUP("zero_test", Keys!$B:$C, 2, FALSE), INDEX(EPS_run_raw!$E$2:$AD$3025, $AG43, V$9))</f>
        <v>4628750000000</v>
      </c>
      <c r="W43" s="17">
        <f>IF($AG43=VLOOKUP("zero_test", Keys!$B:$C, 2, FALSE), VLOOKUP("zero_test", Keys!$B:$C, 2, FALSE), INDEX(EPS_run_raw!$E$2:$AD$3025, $AG43, W$9))</f>
        <v>4680710000000</v>
      </c>
      <c r="X43" s="17">
        <f>IF($AG43=VLOOKUP("zero_test", Keys!$B:$C, 2, FALSE), VLOOKUP("zero_test", Keys!$B:$C, 2, FALSE), INDEX(EPS_run_raw!$E$2:$AD$3025, $AG43, X$9))</f>
        <v>4729460000000</v>
      </c>
      <c r="Y43" s="17">
        <f>IF($AG43=VLOOKUP("zero_test", Keys!$B:$C, 2, FALSE), VLOOKUP("zero_test", Keys!$B:$C, 2, FALSE), INDEX(EPS_run_raw!$E$2:$AD$3025, $AG43, Y$9))</f>
        <v>4768440000000</v>
      </c>
      <c r="Z43" s="17">
        <f>IF($AG43=VLOOKUP("zero_test", Keys!$B:$C, 2, FALSE), VLOOKUP("zero_test", Keys!$B:$C, 2, FALSE), INDEX(EPS_run_raw!$E$2:$AD$3025, $AG43, Z$9))</f>
        <v>4807490000000</v>
      </c>
      <c r="AA43" s="17">
        <f>IF($AG43=VLOOKUP("zero_test", Keys!$B:$C, 2, FALSE), VLOOKUP("zero_test", Keys!$B:$C, 2, FALSE), INDEX(EPS_run_raw!$E$2:$AD$3025, $AG43, AA$9))</f>
        <v>4836170000000</v>
      </c>
      <c r="AB43" s="17">
        <f>IF($AG43=VLOOKUP("zero_test", Keys!$B:$C, 2, FALSE), VLOOKUP("zero_test", Keys!$B:$C, 2, FALSE), INDEX(EPS_run_raw!$E$2:$AD$3025, $AG43, AB$9))</f>
        <v>4865870000000</v>
      </c>
      <c r="AD43" t="s">
        <v>6618</v>
      </c>
      <c r="AE43" t="str">
        <f>VLOOKUP("mode_imports", Keys!$B:$C, 2, FALSE)</f>
        <v>imports</v>
      </c>
      <c r="AF43" t="str">
        <f>$B$3&amp;VLOOKUP("key_separator", Keys!$B:$C, 2, FALSE)&amp;AD43&amp;VLOOKUP("key_separator", Keys!$B:$C, 2, FALSE)&amp;AE43</f>
        <v>SD|jet fuel or kerosene|imports</v>
      </c>
      <c r="AG43">
        <f>IFERROR(MATCH(AF43, EPS_run_raw!$D$2:$D$3025, 0), VLOOKUP("zero_test", Keys!$B:$C, 2, FALSE))</f>
        <v>2432</v>
      </c>
    </row>
    <row r="44" spans="1:33" x14ac:dyDescent="0.25">
      <c r="A44" s="3" t="s">
        <v>6619</v>
      </c>
      <c r="C44" s="17">
        <f>IF($AG44=VLOOKUP("zero_test", Keys!$B:$C, 2, FALSE), VLOOKUP("zero_test", Keys!$B:$C, 2, FALSE), INDEX(EPS_run_raw!$E$2:$AD$3025, $AG44, C$9))</f>
        <v>0</v>
      </c>
      <c r="D44" s="17">
        <f>IF($AG44=VLOOKUP("zero_test", Keys!$B:$C, 2, FALSE), VLOOKUP("zero_test", Keys!$B:$C, 2, FALSE), INDEX(EPS_run_raw!$E$2:$AD$3025, $AG44, D$9))</f>
        <v>0</v>
      </c>
      <c r="E44" s="17">
        <f>IF($AG44=VLOOKUP("zero_test", Keys!$B:$C, 2, FALSE), VLOOKUP("zero_test", Keys!$B:$C, 2, FALSE), INDEX(EPS_run_raw!$E$2:$AD$3025, $AG44, E$9))</f>
        <v>0</v>
      </c>
      <c r="F44" s="17">
        <f>IF($AG44=VLOOKUP("zero_test", Keys!$B:$C, 2, FALSE), VLOOKUP("zero_test", Keys!$B:$C, 2, FALSE), INDEX(EPS_run_raw!$E$2:$AD$3025, $AG44, F$9))</f>
        <v>0</v>
      </c>
      <c r="G44" s="17">
        <f>IF($AG44=VLOOKUP("zero_test", Keys!$B:$C, 2, FALSE), VLOOKUP("zero_test", Keys!$B:$C, 2, FALSE), INDEX(EPS_run_raw!$E$2:$AD$3025, $AG44, G$9))</f>
        <v>0</v>
      </c>
      <c r="H44" s="17">
        <f>IF($AG44=VLOOKUP("zero_test", Keys!$B:$C, 2, FALSE), VLOOKUP("zero_test", Keys!$B:$C, 2, FALSE), INDEX(EPS_run_raw!$E$2:$AD$3025, $AG44, H$9))</f>
        <v>0</v>
      </c>
      <c r="I44" s="17">
        <f>IF($AG44=VLOOKUP("zero_test", Keys!$B:$C, 2, FALSE), VLOOKUP("zero_test", Keys!$B:$C, 2, FALSE), INDEX(EPS_run_raw!$E$2:$AD$3025, $AG44, I$9))</f>
        <v>0</v>
      </c>
      <c r="J44" s="17">
        <f>IF($AG44=VLOOKUP("zero_test", Keys!$B:$C, 2, FALSE), VLOOKUP("zero_test", Keys!$B:$C, 2, FALSE), INDEX(EPS_run_raw!$E$2:$AD$3025, $AG44, J$9))</f>
        <v>0</v>
      </c>
      <c r="K44" s="17">
        <f>IF($AG44=VLOOKUP("zero_test", Keys!$B:$C, 2, FALSE), VLOOKUP("zero_test", Keys!$B:$C, 2, FALSE), INDEX(EPS_run_raw!$E$2:$AD$3025, $AG44, K$9))</f>
        <v>0</v>
      </c>
      <c r="L44" s="17">
        <f>IF($AG44=VLOOKUP("zero_test", Keys!$B:$C, 2, FALSE), VLOOKUP("zero_test", Keys!$B:$C, 2, FALSE), INDEX(EPS_run_raw!$E$2:$AD$3025, $AG44, L$9))</f>
        <v>0</v>
      </c>
      <c r="M44" s="17">
        <f>IF($AG44=VLOOKUP("zero_test", Keys!$B:$C, 2, FALSE), VLOOKUP("zero_test", Keys!$B:$C, 2, FALSE), INDEX(EPS_run_raw!$E$2:$AD$3025, $AG44, M$9))</f>
        <v>0</v>
      </c>
      <c r="N44" s="17">
        <f>IF($AG44=VLOOKUP("zero_test", Keys!$B:$C, 2, FALSE), VLOOKUP("zero_test", Keys!$B:$C, 2, FALSE), INDEX(EPS_run_raw!$E$2:$AD$3025, $AG44, N$9))</f>
        <v>0</v>
      </c>
      <c r="O44" s="17">
        <f>IF($AG44=VLOOKUP("zero_test", Keys!$B:$C, 2, FALSE), VLOOKUP("zero_test", Keys!$B:$C, 2, FALSE), INDEX(EPS_run_raw!$E$2:$AD$3025, $AG44, O$9))</f>
        <v>0</v>
      </c>
      <c r="P44" s="17">
        <f>IF($AG44=VLOOKUP("zero_test", Keys!$B:$C, 2, FALSE), VLOOKUP("zero_test", Keys!$B:$C, 2, FALSE), INDEX(EPS_run_raw!$E$2:$AD$3025, $AG44, P$9))</f>
        <v>0</v>
      </c>
      <c r="Q44" s="17">
        <f>IF($AG44=VLOOKUP("zero_test", Keys!$B:$C, 2, FALSE), VLOOKUP("zero_test", Keys!$B:$C, 2, FALSE), INDEX(EPS_run_raw!$E$2:$AD$3025, $AG44, Q$9))</f>
        <v>0</v>
      </c>
      <c r="R44" s="17">
        <f>IF($AG44=VLOOKUP("zero_test", Keys!$B:$C, 2, FALSE), VLOOKUP("zero_test", Keys!$B:$C, 2, FALSE), INDEX(EPS_run_raw!$E$2:$AD$3025, $AG44, R$9))</f>
        <v>0</v>
      </c>
      <c r="S44" s="17">
        <f>IF($AG44=VLOOKUP("zero_test", Keys!$B:$C, 2, FALSE), VLOOKUP("zero_test", Keys!$B:$C, 2, FALSE), INDEX(EPS_run_raw!$E$2:$AD$3025, $AG44, S$9))</f>
        <v>0</v>
      </c>
      <c r="T44" s="17">
        <f>IF($AG44=VLOOKUP("zero_test", Keys!$B:$C, 2, FALSE), VLOOKUP("zero_test", Keys!$B:$C, 2, FALSE), INDEX(EPS_run_raw!$E$2:$AD$3025, $AG44, T$9))</f>
        <v>0</v>
      </c>
      <c r="U44" s="17">
        <f>IF($AG44=VLOOKUP("zero_test", Keys!$B:$C, 2, FALSE), VLOOKUP("zero_test", Keys!$B:$C, 2, FALSE), INDEX(EPS_run_raw!$E$2:$AD$3025, $AG44, U$9))</f>
        <v>0</v>
      </c>
      <c r="V44" s="17">
        <f>IF($AG44=VLOOKUP("zero_test", Keys!$B:$C, 2, FALSE), VLOOKUP("zero_test", Keys!$B:$C, 2, FALSE), INDEX(EPS_run_raw!$E$2:$AD$3025, $AG44, V$9))</f>
        <v>0</v>
      </c>
      <c r="W44" s="17">
        <f>IF($AG44=VLOOKUP("zero_test", Keys!$B:$C, 2, FALSE), VLOOKUP("zero_test", Keys!$B:$C, 2, FALSE), INDEX(EPS_run_raw!$E$2:$AD$3025, $AG44, W$9))</f>
        <v>0</v>
      </c>
      <c r="X44" s="17">
        <f>IF($AG44=VLOOKUP("zero_test", Keys!$B:$C, 2, FALSE), VLOOKUP("zero_test", Keys!$B:$C, 2, FALSE), INDEX(EPS_run_raw!$E$2:$AD$3025, $AG44, X$9))</f>
        <v>0</v>
      </c>
      <c r="Y44" s="17">
        <f>IF($AG44=VLOOKUP("zero_test", Keys!$B:$C, 2, FALSE), VLOOKUP("zero_test", Keys!$B:$C, 2, FALSE), INDEX(EPS_run_raw!$E$2:$AD$3025, $AG44, Y$9))</f>
        <v>0</v>
      </c>
      <c r="Z44" s="17">
        <f>IF($AG44=VLOOKUP("zero_test", Keys!$B:$C, 2, FALSE), VLOOKUP("zero_test", Keys!$B:$C, 2, FALSE), INDEX(EPS_run_raw!$E$2:$AD$3025, $AG44, Z$9))</f>
        <v>0</v>
      </c>
      <c r="AA44" s="17">
        <f>IF($AG44=VLOOKUP("zero_test", Keys!$B:$C, 2, FALSE), VLOOKUP("zero_test", Keys!$B:$C, 2, FALSE), INDEX(EPS_run_raw!$E$2:$AD$3025, $AG44, AA$9))</f>
        <v>0</v>
      </c>
      <c r="AB44" s="17">
        <f>IF($AG44=VLOOKUP("zero_test", Keys!$B:$C, 2, FALSE), VLOOKUP("zero_test", Keys!$B:$C, 2, FALSE), INDEX(EPS_run_raw!$E$2:$AD$3025, $AG44, AB$9))</f>
        <v>0</v>
      </c>
      <c r="AD44" t="s">
        <v>6633</v>
      </c>
      <c r="AE44" t="str">
        <f>VLOOKUP("mode_imports", Keys!$B:$C, 2, FALSE)</f>
        <v>imports</v>
      </c>
      <c r="AF44" t="str">
        <f>$B$3&amp;VLOOKUP("key_separator", Keys!$B:$C, 2, FALSE)&amp;AD44&amp;VLOOKUP("key_separator", Keys!$B:$C, 2, FALSE)&amp;AE44</f>
        <v>SD|heat|imports</v>
      </c>
      <c r="AG44">
        <f>IFERROR(MATCH(AF44, EPS_run_raw!$D$2:$D$3025, 0), VLOOKUP("zero_test", Keys!$B:$C, 2, FALSE))</f>
        <v>2435</v>
      </c>
    </row>
    <row r="45" spans="1:33" x14ac:dyDescent="0.25">
      <c r="A45" s="3" t="s">
        <v>6620</v>
      </c>
      <c r="C45" s="17">
        <f>IF($AG45=VLOOKUP("zero_test", Keys!$B:$C, 2, FALSE), VLOOKUP("zero_test", Keys!$B:$C, 2, FALSE), INDEX(EPS_run_raw!$E$2:$AD$3025, $AG45, C$9))</f>
        <v>0</v>
      </c>
      <c r="D45" s="17">
        <f>IF($AG45=VLOOKUP("zero_test", Keys!$B:$C, 2, FALSE), VLOOKUP("zero_test", Keys!$B:$C, 2, FALSE), INDEX(EPS_run_raw!$E$2:$AD$3025, $AG45, D$9))</f>
        <v>0</v>
      </c>
      <c r="E45" s="17">
        <f>IF($AG45=VLOOKUP("zero_test", Keys!$B:$C, 2, FALSE), VLOOKUP("zero_test", Keys!$B:$C, 2, FALSE), INDEX(EPS_run_raw!$E$2:$AD$3025, $AG45, E$9))</f>
        <v>0</v>
      </c>
      <c r="F45" s="17">
        <f>IF($AG45=VLOOKUP("zero_test", Keys!$B:$C, 2, FALSE), VLOOKUP("zero_test", Keys!$B:$C, 2, FALSE), INDEX(EPS_run_raw!$E$2:$AD$3025, $AG45, F$9))</f>
        <v>0</v>
      </c>
      <c r="G45" s="17">
        <f>IF($AG45=VLOOKUP("zero_test", Keys!$B:$C, 2, FALSE), VLOOKUP("zero_test", Keys!$B:$C, 2, FALSE), INDEX(EPS_run_raw!$E$2:$AD$3025, $AG45, G$9))</f>
        <v>0</v>
      </c>
      <c r="H45" s="17">
        <f>IF($AG45=VLOOKUP("zero_test", Keys!$B:$C, 2, FALSE), VLOOKUP("zero_test", Keys!$B:$C, 2, FALSE), INDEX(EPS_run_raw!$E$2:$AD$3025, $AG45, H$9))</f>
        <v>0</v>
      </c>
      <c r="I45" s="17">
        <f>IF($AG45=VLOOKUP("zero_test", Keys!$B:$C, 2, FALSE), VLOOKUP("zero_test", Keys!$B:$C, 2, FALSE), INDEX(EPS_run_raw!$E$2:$AD$3025, $AG45, I$9))</f>
        <v>0</v>
      </c>
      <c r="J45" s="17">
        <f>IF($AG45=VLOOKUP("zero_test", Keys!$B:$C, 2, FALSE), VLOOKUP("zero_test", Keys!$B:$C, 2, FALSE), INDEX(EPS_run_raw!$E$2:$AD$3025, $AG45, J$9))</f>
        <v>0</v>
      </c>
      <c r="K45" s="17">
        <f>IF($AG45=VLOOKUP("zero_test", Keys!$B:$C, 2, FALSE), VLOOKUP("zero_test", Keys!$B:$C, 2, FALSE), INDEX(EPS_run_raw!$E$2:$AD$3025, $AG45, K$9))</f>
        <v>0</v>
      </c>
      <c r="L45" s="17">
        <f>IF($AG45=VLOOKUP("zero_test", Keys!$B:$C, 2, FALSE), VLOOKUP("zero_test", Keys!$B:$C, 2, FALSE), INDEX(EPS_run_raw!$E$2:$AD$3025, $AG45, L$9))</f>
        <v>0</v>
      </c>
      <c r="M45" s="17">
        <f>IF($AG45=VLOOKUP("zero_test", Keys!$B:$C, 2, FALSE), VLOOKUP("zero_test", Keys!$B:$C, 2, FALSE), INDEX(EPS_run_raw!$E$2:$AD$3025, $AG45, M$9))</f>
        <v>0</v>
      </c>
      <c r="N45" s="17">
        <f>IF($AG45=VLOOKUP("zero_test", Keys!$B:$C, 2, FALSE), VLOOKUP("zero_test", Keys!$B:$C, 2, FALSE), INDEX(EPS_run_raw!$E$2:$AD$3025, $AG45, N$9))</f>
        <v>0</v>
      </c>
      <c r="O45" s="17">
        <f>IF($AG45=VLOOKUP("zero_test", Keys!$B:$C, 2, FALSE), VLOOKUP("zero_test", Keys!$B:$C, 2, FALSE), INDEX(EPS_run_raw!$E$2:$AD$3025, $AG45, O$9))</f>
        <v>0</v>
      </c>
      <c r="P45" s="17">
        <f>IF($AG45=VLOOKUP("zero_test", Keys!$B:$C, 2, FALSE), VLOOKUP("zero_test", Keys!$B:$C, 2, FALSE), INDEX(EPS_run_raw!$E$2:$AD$3025, $AG45, P$9))</f>
        <v>0</v>
      </c>
      <c r="Q45" s="17">
        <f>IF($AG45=VLOOKUP("zero_test", Keys!$B:$C, 2, FALSE), VLOOKUP("zero_test", Keys!$B:$C, 2, FALSE), INDEX(EPS_run_raw!$E$2:$AD$3025, $AG45, Q$9))</f>
        <v>0</v>
      </c>
      <c r="R45" s="17">
        <f>IF($AG45=VLOOKUP("zero_test", Keys!$B:$C, 2, FALSE), VLOOKUP("zero_test", Keys!$B:$C, 2, FALSE), INDEX(EPS_run_raw!$E$2:$AD$3025, $AG45, R$9))</f>
        <v>0</v>
      </c>
      <c r="S45" s="17">
        <f>IF($AG45=VLOOKUP("zero_test", Keys!$B:$C, 2, FALSE), VLOOKUP("zero_test", Keys!$B:$C, 2, FALSE), INDEX(EPS_run_raw!$E$2:$AD$3025, $AG45, S$9))</f>
        <v>0</v>
      </c>
      <c r="T45" s="17">
        <f>IF($AG45=VLOOKUP("zero_test", Keys!$B:$C, 2, FALSE), VLOOKUP("zero_test", Keys!$B:$C, 2, FALSE), INDEX(EPS_run_raw!$E$2:$AD$3025, $AG45, T$9))</f>
        <v>0</v>
      </c>
      <c r="U45" s="17">
        <f>IF($AG45=VLOOKUP("zero_test", Keys!$B:$C, 2, FALSE), VLOOKUP("zero_test", Keys!$B:$C, 2, FALSE), INDEX(EPS_run_raw!$E$2:$AD$3025, $AG45, U$9))</f>
        <v>0</v>
      </c>
      <c r="V45" s="17">
        <f>IF($AG45=VLOOKUP("zero_test", Keys!$B:$C, 2, FALSE), VLOOKUP("zero_test", Keys!$B:$C, 2, FALSE), INDEX(EPS_run_raw!$E$2:$AD$3025, $AG45, V$9))</f>
        <v>0</v>
      </c>
      <c r="W45" s="17">
        <f>IF($AG45=VLOOKUP("zero_test", Keys!$B:$C, 2, FALSE), VLOOKUP("zero_test", Keys!$B:$C, 2, FALSE), INDEX(EPS_run_raw!$E$2:$AD$3025, $AG45, W$9))</f>
        <v>0</v>
      </c>
      <c r="X45" s="17">
        <f>IF($AG45=VLOOKUP("zero_test", Keys!$B:$C, 2, FALSE), VLOOKUP("zero_test", Keys!$B:$C, 2, FALSE), INDEX(EPS_run_raw!$E$2:$AD$3025, $AG45, X$9))</f>
        <v>0</v>
      </c>
      <c r="Y45" s="17">
        <f>IF($AG45=VLOOKUP("zero_test", Keys!$B:$C, 2, FALSE), VLOOKUP("zero_test", Keys!$B:$C, 2, FALSE), INDEX(EPS_run_raw!$E$2:$AD$3025, $AG45, Y$9))</f>
        <v>0</v>
      </c>
      <c r="Z45" s="17">
        <f>IF($AG45=VLOOKUP("zero_test", Keys!$B:$C, 2, FALSE), VLOOKUP("zero_test", Keys!$B:$C, 2, FALSE), INDEX(EPS_run_raw!$E$2:$AD$3025, $AG45, Z$9))</f>
        <v>0</v>
      </c>
      <c r="AA45" s="17">
        <f>IF($AG45=VLOOKUP("zero_test", Keys!$B:$C, 2, FALSE), VLOOKUP("zero_test", Keys!$B:$C, 2, FALSE), INDEX(EPS_run_raw!$E$2:$AD$3025, $AG45, AA$9))</f>
        <v>0</v>
      </c>
      <c r="AB45" s="17">
        <f>IF($AG45=VLOOKUP("zero_test", Keys!$B:$C, 2, FALSE), VLOOKUP("zero_test", Keys!$B:$C, 2, FALSE), INDEX(EPS_run_raw!$E$2:$AD$3025, $AG45, AB$9))</f>
        <v>0</v>
      </c>
      <c r="AD45" t="s">
        <v>6634</v>
      </c>
      <c r="AE45" t="str">
        <f>VLOOKUP("mode_imports", Keys!$B:$C, 2, FALSE)</f>
        <v>imports</v>
      </c>
      <c r="AF45" t="str">
        <f>$B$3&amp;VLOOKUP("key_separator", Keys!$B:$C, 2, FALSE)&amp;AD45&amp;VLOOKUP("key_separator", Keys!$B:$C, 2, FALSE)&amp;AE45</f>
        <v>SD|geothermal|imports</v>
      </c>
      <c r="AG45">
        <f>IFERROR(MATCH(AF45, EPS_run_raw!$D$2:$D$3025, 0), VLOOKUP("zero_test", Keys!$B:$C, 2, FALSE))</f>
        <v>2438</v>
      </c>
    </row>
    <row r="46" spans="1:33" x14ac:dyDescent="0.25">
      <c r="A46" s="31" t="s">
        <v>500</v>
      </c>
      <c r="C46" s="17">
        <f>IF($AG46=VLOOKUP("zero_test", Keys!$B:$C, 2, FALSE), VLOOKUP("zero_test", Keys!$B:$C, 2, FALSE), INDEX(EPS_run_raw!$E$2:$AD$3025, $AG46, C$9))</f>
        <v>0</v>
      </c>
      <c r="D46" s="17">
        <f>IF($AG46=VLOOKUP("zero_test", Keys!$B:$C, 2, FALSE), VLOOKUP("zero_test", Keys!$B:$C, 2, FALSE), INDEX(EPS_run_raw!$E$2:$AD$3025, $AG46, D$9))</f>
        <v>0</v>
      </c>
      <c r="E46" s="17">
        <f>IF($AG46=VLOOKUP("zero_test", Keys!$B:$C, 2, FALSE), VLOOKUP("zero_test", Keys!$B:$C, 2, FALSE), INDEX(EPS_run_raw!$E$2:$AD$3025, $AG46, E$9))</f>
        <v>0</v>
      </c>
      <c r="F46" s="17">
        <f>IF($AG46=VLOOKUP("zero_test", Keys!$B:$C, 2, FALSE), VLOOKUP("zero_test", Keys!$B:$C, 2, FALSE), INDEX(EPS_run_raw!$E$2:$AD$3025, $AG46, F$9))</f>
        <v>0</v>
      </c>
      <c r="G46" s="17">
        <f>IF($AG46=VLOOKUP("zero_test", Keys!$B:$C, 2, FALSE), VLOOKUP("zero_test", Keys!$B:$C, 2, FALSE), INDEX(EPS_run_raw!$E$2:$AD$3025, $AG46, G$9))</f>
        <v>0</v>
      </c>
      <c r="H46" s="17">
        <f>IF($AG46=VLOOKUP("zero_test", Keys!$B:$C, 2, FALSE), VLOOKUP("zero_test", Keys!$B:$C, 2, FALSE), INDEX(EPS_run_raw!$E$2:$AD$3025, $AG46, H$9))</f>
        <v>0</v>
      </c>
      <c r="I46" s="17">
        <f>IF($AG46=VLOOKUP("zero_test", Keys!$B:$C, 2, FALSE), VLOOKUP("zero_test", Keys!$B:$C, 2, FALSE), INDEX(EPS_run_raw!$E$2:$AD$3025, $AG46, I$9))</f>
        <v>0</v>
      </c>
      <c r="J46" s="17">
        <f>IF($AG46=VLOOKUP("zero_test", Keys!$B:$C, 2, FALSE), VLOOKUP("zero_test", Keys!$B:$C, 2, FALSE), INDEX(EPS_run_raw!$E$2:$AD$3025, $AG46, J$9))</f>
        <v>0</v>
      </c>
      <c r="K46" s="17">
        <f>IF($AG46=VLOOKUP("zero_test", Keys!$B:$C, 2, FALSE), VLOOKUP("zero_test", Keys!$B:$C, 2, FALSE), INDEX(EPS_run_raw!$E$2:$AD$3025, $AG46, K$9))</f>
        <v>0</v>
      </c>
      <c r="L46" s="17">
        <f>IF($AG46=VLOOKUP("zero_test", Keys!$B:$C, 2, FALSE), VLOOKUP("zero_test", Keys!$B:$C, 2, FALSE), INDEX(EPS_run_raw!$E$2:$AD$3025, $AG46, L$9))</f>
        <v>0</v>
      </c>
      <c r="M46" s="17">
        <f>IF($AG46=VLOOKUP("zero_test", Keys!$B:$C, 2, FALSE), VLOOKUP("zero_test", Keys!$B:$C, 2, FALSE), INDEX(EPS_run_raw!$E$2:$AD$3025, $AG46, M$9))</f>
        <v>0</v>
      </c>
      <c r="N46" s="17">
        <f>IF($AG46=VLOOKUP("zero_test", Keys!$B:$C, 2, FALSE), VLOOKUP("zero_test", Keys!$B:$C, 2, FALSE), INDEX(EPS_run_raw!$E$2:$AD$3025, $AG46, N$9))</f>
        <v>0</v>
      </c>
      <c r="O46" s="17">
        <f>IF($AG46=VLOOKUP("zero_test", Keys!$B:$C, 2, FALSE), VLOOKUP("zero_test", Keys!$B:$C, 2, FALSE), INDEX(EPS_run_raw!$E$2:$AD$3025, $AG46, O$9))</f>
        <v>0</v>
      </c>
      <c r="P46" s="17">
        <f>IF($AG46=VLOOKUP("zero_test", Keys!$B:$C, 2, FALSE), VLOOKUP("zero_test", Keys!$B:$C, 2, FALSE), INDEX(EPS_run_raw!$E$2:$AD$3025, $AG46, P$9))</f>
        <v>0</v>
      </c>
      <c r="Q46" s="17">
        <f>IF($AG46=VLOOKUP("zero_test", Keys!$B:$C, 2, FALSE), VLOOKUP("zero_test", Keys!$B:$C, 2, FALSE), INDEX(EPS_run_raw!$E$2:$AD$3025, $AG46, Q$9))</f>
        <v>0</v>
      </c>
      <c r="R46" s="17">
        <f>IF($AG46=VLOOKUP("zero_test", Keys!$B:$C, 2, FALSE), VLOOKUP("zero_test", Keys!$B:$C, 2, FALSE), INDEX(EPS_run_raw!$E$2:$AD$3025, $AG46, R$9))</f>
        <v>0</v>
      </c>
      <c r="S46" s="17">
        <f>IF($AG46=VLOOKUP("zero_test", Keys!$B:$C, 2, FALSE), VLOOKUP("zero_test", Keys!$B:$C, 2, FALSE), INDEX(EPS_run_raw!$E$2:$AD$3025, $AG46, S$9))</f>
        <v>0</v>
      </c>
      <c r="T46" s="17">
        <f>IF($AG46=VLOOKUP("zero_test", Keys!$B:$C, 2, FALSE), VLOOKUP("zero_test", Keys!$B:$C, 2, FALSE), INDEX(EPS_run_raw!$E$2:$AD$3025, $AG46, T$9))</f>
        <v>0</v>
      </c>
      <c r="U46" s="17">
        <f>IF($AG46=VLOOKUP("zero_test", Keys!$B:$C, 2, FALSE), VLOOKUP("zero_test", Keys!$B:$C, 2, FALSE), INDEX(EPS_run_raw!$E$2:$AD$3025, $AG46, U$9))</f>
        <v>0</v>
      </c>
      <c r="V46" s="17">
        <f>IF($AG46=VLOOKUP("zero_test", Keys!$B:$C, 2, FALSE), VLOOKUP("zero_test", Keys!$B:$C, 2, FALSE), INDEX(EPS_run_raw!$E$2:$AD$3025, $AG46, V$9))</f>
        <v>0</v>
      </c>
      <c r="W46" s="17">
        <f>IF($AG46=VLOOKUP("zero_test", Keys!$B:$C, 2, FALSE), VLOOKUP("zero_test", Keys!$B:$C, 2, FALSE), INDEX(EPS_run_raw!$E$2:$AD$3025, $AG46, W$9))</f>
        <v>0</v>
      </c>
      <c r="X46" s="17">
        <f>IF($AG46=VLOOKUP("zero_test", Keys!$B:$C, 2, FALSE), VLOOKUP("zero_test", Keys!$B:$C, 2, FALSE), INDEX(EPS_run_raw!$E$2:$AD$3025, $AG46, X$9))</f>
        <v>0</v>
      </c>
      <c r="Y46" s="17">
        <f>IF($AG46=VLOOKUP("zero_test", Keys!$B:$C, 2, FALSE), VLOOKUP("zero_test", Keys!$B:$C, 2, FALSE), INDEX(EPS_run_raw!$E$2:$AD$3025, $AG46, Y$9))</f>
        <v>0</v>
      </c>
      <c r="Z46" s="17">
        <f>IF($AG46=VLOOKUP("zero_test", Keys!$B:$C, 2, FALSE), VLOOKUP("zero_test", Keys!$B:$C, 2, FALSE), INDEX(EPS_run_raw!$E$2:$AD$3025, $AG46, Z$9))</f>
        <v>0</v>
      </c>
      <c r="AA46" s="17">
        <f>IF($AG46=VLOOKUP("zero_test", Keys!$B:$C, 2, FALSE), VLOOKUP("zero_test", Keys!$B:$C, 2, FALSE), INDEX(EPS_run_raw!$E$2:$AD$3025, $AG46, AA$9))</f>
        <v>0</v>
      </c>
      <c r="AB46" s="17">
        <f>IF($AG46=VLOOKUP("zero_test", Keys!$B:$C, 2, FALSE), VLOOKUP("zero_test", Keys!$B:$C, 2, FALSE), INDEX(EPS_run_raw!$E$2:$AD$3025, $AG46, AB$9))</f>
        <v>0</v>
      </c>
      <c r="AD46" t="s">
        <v>500</v>
      </c>
      <c r="AE46" t="str">
        <f>VLOOKUP("mode_imports", Keys!$B:$C, 2, FALSE)</f>
        <v>imports</v>
      </c>
      <c r="AF46" t="str">
        <f>$B$3&amp;VLOOKUP("key_separator", Keys!$B:$C, 2, FALSE)&amp;AD46&amp;VLOOKUP("key_separator", Keys!$B:$C, 2, FALSE)&amp;AE46</f>
        <v>SD|lignite|imports</v>
      </c>
      <c r="AG46">
        <f>IFERROR(MATCH(AF46, EPS_run_raw!$D$2:$D$3025, 0), VLOOKUP("zero_test", Keys!$B:$C, 2, FALSE))</f>
        <v>2441</v>
      </c>
    </row>
    <row r="47" spans="1:33" x14ac:dyDescent="0.25">
      <c r="A47" s="31" t="s">
        <v>539</v>
      </c>
      <c r="C47" s="17">
        <f>IF($AG47=VLOOKUP("zero_test", Keys!$B:$C, 2, FALSE), VLOOKUP("zero_test", Keys!$B:$C, 2, FALSE), INDEX(EPS_run_raw!$E$2:$AD$3025, $AG47, C$9))</f>
        <v>0</v>
      </c>
      <c r="D47" s="17">
        <f>IF($AG47=VLOOKUP("zero_test", Keys!$B:$C, 2, FALSE), VLOOKUP("zero_test", Keys!$B:$C, 2, FALSE), INDEX(EPS_run_raw!$E$2:$AD$3025, $AG47, D$9))</f>
        <v>0</v>
      </c>
      <c r="E47" s="17">
        <f>IF($AG47=VLOOKUP("zero_test", Keys!$B:$C, 2, FALSE), VLOOKUP("zero_test", Keys!$B:$C, 2, FALSE), INDEX(EPS_run_raw!$E$2:$AD$3025, $AG47, E$9))</f>
        <v>0</v>
      </c>
      <c r="F47" s="17">
        <f>IF($AG47=VLOOKUP("zero_test", Keys!$B:$C, 2, FALSE), VLOOKUP("zero_test", Keys!$B:$C, 2, FALSE), INDEX(EPS_run_raw!$E$2:$AD$3025, $AG47, F$9))</f>
        <v>0</v>
      </c>
      <c r="G47" s="17">
        <f>IF($AG47=VLOOKUP("zero_test", Keys!$B:$C, 2, FALSE), VLOOKUP("zero_test", Keys!$B:$C, 2, FALSE), INDEX(EPS_run_raw!$E$2:$AD$3025, $AG47, G$9))</f>
        <v>0</v>
      </c>
      <c r="H47" s="17">
        <f>IF($AG47=VLOOKUP("zero_test", Keys!$B:$C, 2, FALSE), VLOOKUP("zero_test", Keys!$B:$C, 2, FALSE), INDEX(EPS_run_raw!$E$2:$AD$3025, $AG47, H$9))</f>
        <v>0</v>
      </c>
      <c r="I47" s="17">
        <f>IF($AG47=VLOOKUP("zero_test", Keys!$B:$C, 2, FALSE), VLOOKUP("zero_test", Keys!$B:$C, 2, FALSE), INDEX(EPS_run_raw!$E$2:$AD$3025, $AG47, I$9))</f>
        <v>0</v>
      </c>
      <c r="J47" s="17">
        <f>IF($AG47=VLOOKUP("zero_test", Keys!$B:$C, 2, FALSE), VLOOKUP("zero_test", Keys!$B:$C, 2, FALSE), INDEX(EPS_run_raw!$E$2:$AD$3025, $AG47, J$9))</f>
        <v>0</v>
      </c>
      <c r="K47" s="17">
        <f>IF($AG47=VLOOKUP("zero_test", Keys!$B:$C, 2, FALSE), VLOOKUP("zero_test", Keys!$B:$C, 2, FALSE), INDEX(EPS_run_raw!$E$2:$AD$3025, $AG47, K$9))</f>
        <v>0</v>
      </c>
      <c r="L47" s="17">
        <f>IF($AG47=VLOOKUP("zero_test", Keys!$B:$C, 2, FALSE), VLOOKUP("zero_test", Keys!$B:$C, 2, FALSE), INDEX(EPS_run_raw!$E$2:$AD$3025, $AG47, L$9))</f>
        <v>0</v>
      </c>
      <c r="M47" s="17">
        <f>IF($AG47=VLOOKUP("zero_test", Keys!$B:$C, 2, FALSE), VLOOKUP("zero_test", Keys!$B:$C, 2, FALSE), INDEX(EPS_run_raw!$E$2:$AD$3025, $AG47, M$9))</f>
        <v>0</v>
      </c>
      <c r="N47" s="17">
        <f>IF($AG47=VLOOKUP("zero_test", Keys!$B:$C, 2, FALSE), VLOOKUP("zero_test", Keys!$B:$C, 2, FALSE), INDEX(EPS_run_raw!$E$2:$AD$3025, $AG47, N$9))</f>
        <v>0</v>
      </c>
      <c r="O47" s="17">
        <f>IF($AG47=VLOOKUP("zero_test", Keys!$B:$C, 2, FALSE), VLOOKUP("zero_test", Keys!$B:$C, 2, FALSE), INDEX(EPS_run_raw!$E$2:$AD$3025, $AG47, O$9))</f>
        <v>0</v>
      </c>
      <c r="P47" s="17">
        <f>IF($AG47=VLOOKUP("zero_test", Keys!$B:$C, 2, FALSE), VLOOKUP("zero_test", Keys!$B:$C, 2, FALSE), INDEX(EPS_run_raw!$E$2:$AD$3025, $AG47, P$9))</f>
        <v>0</v>
      </c>
      <c r="Q47" s="17">
        <f>IF($AG47=VLOOKUP("zero_test", Keys!$B:$C, 2, FALSE), VLOOKUP("zero_test", Keys!$B:$C, 2, FALSE), INDEX(EPS_run_raw!$E$2:$AD$3025, $AG47, Q$9))</f>
        <v>0</v>
      </c>
      <c r="R47" s="17">
        <f>IF($AG47=VLOOKUP("zero_test", Keys!$B:$C, 2, FALSE), VLOOKUP("zero_test", Keys!$B:$C, 2, FALSE), INDEX(EPS_run_raw!$E$2:$AD$3025, $AG47, R$9))</f>
        <v>0</v>
      </c>
      <c r="S47" s="17">
        <f>IF($AG47=VLOOKUP("zero_test", Keys!$B:$C, 2, FALSE), VLOOKUP("zero_test", Keys!$B:$C, 2, FALSE), INDEX(EPS_run_raw!$E$2:$AD$3025, $AG47, S$9))</f>
        <v>0</v>
      </c>
      <c r="T47" s="17">
        <f>IF($AG47=VLOOKUP("zero_test", Keys!$B:$C, 2, FALSE), VLOOKUP("zero_test", Keys!$B:$C, 2, FALSE), INDEX(EPS_run_raw!$E$2:$AD$3025, $AG47, T$9))</f>
        <v>0</v>
      </c>
      <c r="U47" s="17">
        <f>IF($AG47=VLOOKUP("zero_test", Keys!$B:$C, 2, FALSE), VLOOKUP("zero_test", Keys!$B:$C, 2, FALSE), INDEX(EPS_run_raw!$E$2:$AD$3025, $AG47, U$9))</f>
        <v>0</v>
      </c>
      <c r="V47" s="17">
        <f>IF($AG47=VLOOKUP("zero_test", Keys!$B:$C, 2, FALSE), VLOOKUP("zero_test", Keys!$B:$C, 2, FALSE), INDEX(EPS_run_raw!$E$2:$AD$3025, $AG47, V$9))</f>
        <v>0</v>
      </c>
      <c r="W47" s="17">
        <f>IF($AG47=VLOOKUP("zero_test", Keys!$B:$C, 2, FALSE), VLOOKUP("zero_test", Keys!$B:$C, 2, FALSE), INDEX(EPS_run_raw!$E$2:$AD$3025, $AG47, W$9))</f>
        <v>0</v>
      </c>
      <c r="X47" s="17">
        <f>IF($AG47=VLOOKUP("zero_test", Keys!$B:$C, 2, FALSE), VLOOKUP("zero_test", Keys!$B:$C, 2, FALSE), INDEX(EPS_run_raw!$E$2:$AD$3025, $AG47, X$9))</f>
        <v>0</v>
      </c>
      <c r="Y47" s="17">
        <f>IF($AG47=VLOOKUP("zero_test", Keys!$B:$C, 2, FALSE), VLOOKUP("zero_test", Keys!$B:$C, 2, FALSE), INDEX(EPS_run_raw!$E$2:$AD$3025, $AG47, Y$9))</f>
        <v>0</v>
      </c>
      <c r="Z47" s="17">
        <f>IF($AG47=VLOOKUP("zero_test", Keys!$B:$C, 2, FALSE), VLOOKUP("zero_test", Keys!$B:$C, 2, FALSE), INDEX(EPS_run_raw!$E$2:$AD$3025, $AG47, Z$9))</f>
        <v>0</v>
      </c>
      <c r="AA47" s="17">
        <f>IF($AG47=VLOOKUP("zero_test", Keys!$B:$C, 2, FALSE), VLOOKUP("zero_test", Keys!$B:$C, 2, FALSE), INDEX(EPS_run_raw!$E$2:$AD$3025, $AG47, AA$9))</f>
        <v>0</v>
      </c>
      <c r="AB47" s="17">
        <f>IF($AG47=VLOOKUP("zero_test", Keys!$B:$C, 2, FALSE), VLOOKUP("zero_test", Keys!$B:$C, 2, FALSE), INDEX(EPS_run_raw!$E$2:$AD$3025, $AG47, AB$9))</f>
        <v>0</v>
      </c>
      <c r="AD47" t="s">
        <v>539</v>
      </c>
      <c r="AE47" t="str">
        <f>VLOOKUP("mode_imports", Keys!$B:$C, 2, FALSE)</f>
        <v>imports</v>
      </c>
      <c r="AF47" t="str">
        <f>$B$3&amp;VLOOKUP("key_separator", Keys!$B:$C, 2, FALSE)&amp;AD47&amp;VLOOKUP("key_separator", Keys!$B:$C, 2, FALSE)&amp;AE47</f>
        <v>SD|crude oil|imports</v>
      </c>
      <c r="AG47">
        <f>IFERROR(MATCH(AF47, EPS_run_raw!$D$2:$D$3025, 0), VLOOKUP("zero_test", Keys!$B:$C, 2, FALSE))</f>
        <v>2444</v>
      </c>
    </row>
    <row r="48" spans="1:33" x14ac:dyDescent="0.25">
      <c r="A48" s="31" t="s">
        <v>6621</v>
      </c>
      <c r="C48" s="17">
        <f>IF($AG48=VLOOKUP("zero_test", Keys!$B:$C, 2, FALSE), VLOOKUP("zero_test", Keys!$B:$C, 2, FALSE), INDEX(EPS_run_raw!$E$2:$AD$3025, $AG48, C$9))</f>
        <v>3925650000000</v>
      </c>
      <c r="D48" s="17">
        <f>IF($AG48=VLOOKUP("zero_test", Keys!$B:$C, 2, FALSE), VLOOKUP("zero_test", Keys!$B:$C, 2, FALSE), INDEX(EPS_run_raw!$E$2:$AD$3025, $AG48, D$9))</f>
        <v>4009480000000</v>
      </c>
      <c r="E48" s="17">
        <f>IF($AG48=VLOOKUP("zero_test", Keys!$B:$C, 2, FALSE), VLOOKUP("zero_test", Keys!$B:$C, 2, FALSE), INDEX(EPS_run_raw!$E$2:$AD$3025, $AG48, E$9))</f>
        <v>4042460000000</v>
      </c>
      <c r="F48" s="17">
        <f>IF($AG48=VLOOKUP("zero_test", Keys!$B:$C, 2, FALSE), VLOOKUP("zero_test", Keys!$B:$C, 2, FALSE), INDEX(EPS_run_raw!$E$2:$AD$3025, $AG48, F$9))</f>
        <v>4080910000000</v>
      </c>
      <c r="G48" s="17">
        <f>IF($AG48=VLOOKUP("zero_test", Keys!$B:$C, 2, FALSE), VLOOKUP("zero_test", Keys!$B:$C, 2, FALSE), INDEX(EPS_run_raw!$E$2:$AD$3025, $AG48, G$9))</f>
        <v>4152050000000</v>
      </c>
      <c r="H48" s="17">
        <f>IF($AG48=VLOOKUP("zero_test", Keys!$B:$C, 2, FALSE), VLOOKUP("zero_test", Keys!$B:$C, 2, FALSE), INDEX(EPS_run_raw!$E$2:$AD$3025, $AG48, H$9))</f>
        <v>4225530000000</v>
      </c>
      <c r="I48" s="17">
        <f>IF($AG48=VLOOKUP("zero_test", Keys!$B:$C, 2, FALSE), VLOOKUP("zero_test", Keys!$B:$C, 2, FALSE), INDEX(EPS_run_raw!$E$2:$AD$3025, $AG48, I$9))</f>
        <v>4290260000000</v>
      </c>
      <c r="J48" s="17">
        <f>IF($AG48=VLOOKUP("zero_test", Keys!$B:$C, 2, FALSE), VLOOKUP("zero_test", Keys!$B:$C, 2, FALSE), INDEX(EPS_run_raw!$E$2:$AD$3025, $AG48, J$9))</f>
        <v>4355590000000</v>
      </c>
      <c r="K48" s="17">
        <f>IF($AG48=VLOOKUP("zero_test", Keys!$B:$C, 2, FALSE), VLOOKUP("zero_test", Keys!$B:$C, 2, FALSE), INDEX(EPS_run_raw!$E$2:$AD$3025, $AG48, K$9))</f>
        <v>4408280000000</v>
      </c>
      <c r="L48" s="17">
        <f>IF($AG48=VLOOKUP("zero_test", Keys!$B:$C, 2, FALSE), VLOOKUP("zero_test", Keys!$B:$C, 2, FALSE), INDEX(EPS_run_raw!$E$2:$AD$3025, $AG48, L$9))</f>
        <v>4444700000000</v>
      </c>
      <c r="M48" s="17">
        <f>IF($AG48=VLOOKUP("zero_test", Keys!$B:$C, 2, FALSE), VLOOKUP("zero_test", Keys!$B:$C, 2, FALSE), INDEX(EPS_run_raw!$E$2:$AD$3025, $AG48, M$9))</f>
        <v>4488880000000</v>
      </c>
      <c r="N48" s="17">
        <f>IF($AG48=VLOOKUP("zero_test", Keys!$B:$C, 2, FALSE), VLOOKUP("zero_test", Keys!$B:$C, 2, FALSE), INDEX(EPS_run_raw!$E$2:$AD$3025, $AG48, N$9))</f>
        <v>4524940000000</v>
      </c>
      <c r="O48" s="17">
        <f>IF($AG48=VLOOKUP("zero_test", Keys!$B:$C, 2, FALSE), VLOOKUP("zero_test", Keys!$B:$C, 2, FALSE), INDEX(EPS_run_raw!$E$2:$AD$3025, $AG48, O$9))</f>
        <v>4552410000000</v>
      </c>
      <c r="P48" s="17">
        <f>IF($AG48=VLOOKUP("zero_test", Keys!$B:$C, 2, FALSE), VLOOKUP("zero_test", Keys!$B:$C, 2, FALSE), INDEX(EPS_run_raw!$E$2:$AD$3025, $AG48, P$9))</f>
        <v>4571370000000</v>
      </c>
      <c r="Q48" s="17">
        <f>IF($AG48=VLOOKUP("zero_test", Keys!$B:$C, 2, FALSE), VLOOKUP("zero_test", Keys!$B:$C, 2, FALSE), INDEX(EPS_run_raw!$E$2:$AD$3025, $AG48, Q$9))</f>
        <v>4584840000000</v>
      </c>
      <c r="R48" s="17">
        <f>IF($AG48=VLOOKUP("zero_test", Keys!$B:$C, 2, FALSE), VLOOKUP("zero_test", Keys!$B:$C, 2, FALSE), INDEX(EPS_run_raw!$E$2:$AD$3025, $AG48, R$9))</f>
        <v>4588050000000</v>
      </c>
      <c r="S48" s="17">
        <f>IF($AG48=VLOOKUP("zero_test", Keys!$B:$C, 2, FALSE), VLOOKUP("zero_test", Keys!$B:$C, 2, FALSE), INDEX(EPS_run_raw!$E$2:$AD$3025, $AG48, S$9))</f>
        <v>4586180000000</v>
      </c>
      <c r="T48" s="17">
        <f>IF($AG48=VLOOKUP("zero_test", Keys!$B:$C, 2, FALSE), VLOOKUP("zero_test", Keys!$B:$C, 2, FALSE), INDEX(EPS_run_raw!$E$2:$AD$3025, $AG48, T$9))</f>
        <v>4599870000000</v>
      </c>
      <c r="U48" s="17">
        <f>IF($AG48=VLOOKUP("zero_test", Keys!$B:$C, 2, FALSE), VLOOKUP("zero_test", Keys!$B:$C, 2, FALSE), INDEX(EPS_run_raw!$E$2:$AD$3025, $AG48, U$9))</f>
        <v>4606920000000</v>
      </c>
      <c r="V48" s="17">
        <f>IF($AG48=VLOOKUP("zero_test", Keys!$B:$C, 2, FALSE), VLOOKUP("zero_test", Keys!$B:$C, 2, FALSE), INDEX(EPS_run_raw!$E$2:$AD$3025, $AG48, V$9))</f>
        <v>4617570000000</v>
      </c>
      <c r="W48" s="17">
        <f>IF($AG48=VLOOKUP("zero_test", Keys!$B:$C, 2, FALSE), VLOOKUP("zero_test", Keys!$B:$C, 2, FALSE), INDEX(EPS_run_raw!$E$2:$AD$3025, $AG48, W$9))</f>
        <v>4646620000000</v>
      </c>
      <c r="X48" s="17">
        <f>IF($AG48=VLOOKUP("zero_test", Keys!$B:$C, 2, FALSE), VLOOKUP("zero_test", Keys!$B:$C, 2, FALSE), INDEX(EPS_run_raw!$E$2:$AD$3025, $AG48, X$9))</f>
        <v>4677790000000</v>
      </c>
      <c r="Y48" s="17">
        <f>IF($AG48=VLOOKUP("zero_test", Keys!$B:$C, 2, FALSE), VLOOKUP("zero_test", Keys!$B:$C, 2, FALSE), INDEX(EPS_run_raw!$E$2:$AD$3025, $AG48, Y$9))</f>
        <v>4705160000000</v>
      </c>
      <c r="Z48" s="17">
        <f>IF($AG48=VLOOKUP("zero_test", Keys!$B:$C, 2, FALSE), VLOOKUP("zero_test", Keys!$B:$C, 2, FALSE), INDEX(EPS_run_raw!$E$2:$AD$3025, $AG48, Z$9))</f>
        <v>4733270000000</v>
      </c>
      <c r="AA48" s="17">
        <f>IF($AG48=VLOOKUP("zero_test", Keys!$B:$C, 2, FALSE), VLOOKUP("zero_test", Keys!$B:$C, 2, FALSE), INDEX(EPS_run_raw!$E$2:$AD$3025, $AG48, AA$9))</f>
        <v>4766370000000</v>
      </c>
      <c r="AB48" s="17">
        <f>IF($AG48=VLOOKUP("zero_test", Keys!$B:$C, 2, FALSE), VLOOKUP("zero_test", Keys!$B:$C, 2, FALSE), INDEX(EPS_run_raw!$E$2:$AD$3025, $AG48, AB$9))</f>
        <v>4806240000000</v>
      </c>
      <c r="AD48" t="s">
        <v>6635</v>
      </c>
      <c r="AE48" t="str">
        <f>VLOOKUP("mode_imports", Keys!$B:$C, 2, FALSE)</f>
        <v>imports</v>
      </c>
      <c r="AF48" t="str">
        <f>$B$3&amp;VLOOKUP("key_separator", Keys!$B:$C, 2, FALSE)&amp;AD48&amp;VLOOKUP("key_separator", Keys!$B:$C, 2, FALSE)&amp;AE48</f>
        <v>SD|heavy or residual fuel oil|imports</v>
      </c>
      <c r="AG48">
        <f>IFERROR(MATCH(AF48, EPS_run_raw!$D$2:$D$3025, 0), VLOOKUP("zero_test", Keys!$B:$C, 2, FALSE))</f>
        <v>2447</v>
      </c>
    </row>
    <row r="49" spans="1:33" x14ac:dyDescent="0.25">
      <c r="A49" s="31" t="s">
        <v>6622</v>
      </c>
      <c r="C49" s="17">
        <f>IF($AG49=VLOOKUP("zero_test", Keys!$B:$C, 2, FALSE), VLOOKUP("zero_test", Keys!$B:$C, 2, FALSE), INDEX(EPS_run_raw!$E$2:$AD$3025, $AG49, C$9))</f>
        <v>5503680000000</v>
      </c>
      <c r="D49" s="17">
        <f>IF($AG49=VLOOKUP("zero_test", Keys!$B:$C, 2, FALSE), VLOOKUP("zero_test", Keys!$B:$C, 2, FALSE), INDEX(EPS_run_raw!$E$2:$AD$3025, $AG49, D$9))</f>
        <v>5391110000000</v>
      </c>
      <c r="E49" s="17">
        <f>IF($AG49=VLOOKUP("zero_test", Keys!$B:$C, 2, FALSE), VLOOKUP("zero_test", Keys!$B:$C, 2, FALSE), INDEX(EPS_run_raw!$E$2:$AD$3025, $AG49, E$9))</f>
        <v>5873610000000</v>
      </c>
      <c r="F49" s="17">
        <f>IF($AG49=VLOOKUP("zero_test", Keys!$B:$C, 2, FALSE), VLOOKUP("zero_test", Keys!$B:$C, 2, FALSE), INDEX(EPS_run_raw!$E$2:$AD$3025, $AG49, F$9))</f>
        <v>5869150000000</v>
      </c>
      <c r="G49" s="17">
        <f>IF($AG49=VLOOKUP("zero_test", Keys!$B:$C, 2, FALSE), VLOOKUP("zero_test", Keys!$B:$C, 2, FALSE), INDEX(EPS_run_raw!$E$2:$AD$3025, $AG49, G$9))</f>
        <v>5842420000000</v>
      </c>
      <c r="H49" s="17">
        <f>IF($AG49=VLOOKUP("zero_test", Keys!$B:$C, 2, FALSE), VLOOKUP("zero_test", Keys!$B:$C, 2, FALSE), INDEX(EPS_run_raw!$E$2:$AD$3025, $AG49, H$9))</f>
        <v>5789360000000</v>
      </c>
      <c r="I49" s="17">
        <f>IF($AG49=VLOOKUP("zero_test", Keys!$B:$C, 2, FALSE), VLOOKUP("zero_test", Keys!$B:$C, 2, FALSE), INDEX(EPS_run_raw!$E$2:$AD$3025, $AG49, I$9))</f>
        <v>5750300000000</v>
      </c>
      <c r="J49" s="17">
        <f>IF($AG49=VLOOKUP("zero_test", Keys!$B:$C, 2, FALSE), VLOOKUP("zero_test", Keys!$B:$C, 2, FALSE), INDEX(EPS_run_raw!$E$2:$AD$3025, $AG49, J$9))</f>
        <v>5851000000000</v>
      </c>
      <c r="K49" s="17">
        <f>IF($AG49=VLOOKUP("zero_test", Keys!$B:$C, 2, FALSE), VLOOKUP("zero_test", Keys!$B:$C, 2, FALSE), INDEX(EPS_run_raw!$E$2:$AD$3025, $AG49, K$9))</f>
        <v>5770090000000</v>
      </c>
      <c r="L49" s="17">
        <f>IF($AG49=VLOOKUP("zero_test", Keys!$B:$C, 2, FALSE), VLOOKUP("zero_test", Keys!$B:$C, 2, FALSE), INDEX(EPS_run_raw!$E$2:$AD$3025, $AG49, L$9))</f>
        <v>5740530000000</v>
      </c>
      <c r="M49" s="17">
        <f>IF($AG49=VLOOKUP("zero_test", Keys!$B:$C, 2, FALSE), VLOOKUP("zero_test", Keys!$B:$C, 2, FALSE), INDEX(EPS_run_raw!$E$2:$AD$3025, $AG49, M$9))</f>
        <v>5718580000000</v>
      </c>
      <c r="N49" s="17">
        <f>IF($AG49=VLOOKUP("zero_test", Keys!$B:$C, 2, FALSE), VLOOKUP("zero_test", Keys!$B:$C, 2, FALSE), INDEX(EPS_run_raw!$E$2:$AD$3025, $AG49, N$9))</f>
        <v>5697120000000</v>
      </c>
      <c r="O49" s="17">
        <f>IF($AG49=VLOOKUP("zero_test", Keys!$B:$C, 2, FALSE), VLOOKUP("zero_test", Keys!$B:$C, 2, FALSE), INDEX(EPS_run_raw!$E$2:$AD$3025, $AG49, O$9))</f>
        <v>5746250000000</v>
      </c>
      <c r="P49" s="17">
        <f>IF($AG49=VLOOKUP("zero_test", Keys!$B:$C, 2, FALSE), VLOOKUP("zero_test", Keys!$B:$C, 2, FALSE), INDEX(EPS_run_raw!$E$2:$AD$3025, $AG49, P$9))</f>
        <v>5795090000000</v>
      </c>
      <c r="Q49" s="17">
        <f>IF($AG49=VLOOKUP("zero_test", Keys!$B:$C, 2, FALSE), VLOOKUP("zero_test", Keys!$B:$C, 2, FALSE), INDEX(EPS_run_raw!$E$2:$AD$3025, $AG49, Q$9))</f>
        <v>5830870000000</v>
      </c>
      <c r="R49" s="17">
        <f>IF($AG49=VLOOKUP("zero_test", Keys!$B:$C, 2, FALSE), VLOOKUP("zero_test", Keys!$B:$C, 2, FALSE), INDEX(EPS_run_raw!$E$2:$AD$3025, $AG49, R$9))</f>
        <v>5852500000000</v>
      </c>
      <c r="S49" s="17">
        <f>IF($AG49=VLOOKUP("zero_test", Keys!$B:$C, 2, FALSE), VLOOKUP("zero_test", Keys!$B:$C, 2, FALSE), INDEX(EPS_run_raw!$E$2:$AD$3025, $AG49, S$9))</f>
        <v>5842820000000</v>
      </c>
      <c r="T49" s="17">
        <f>IF($AG49=VLOOKUP("zero_test", Keys!$B:$C, 2, FALSE), VLOOKUP("zero_test", Keys!$B:$C, 2, FALSE), INDEX(EPS_run_raw!$E$2:$AD$3025, $AG49, T$9))</f>
        <v>5839680000000</v>
      </c>
      <c r="U49" s="17">
        <f>IF($AG49=VLOOKUP("zero_test", Keys!$B:$C, 2, FALSE), VLOOKUP("zero_test", Keys!$B:$C, 2, FALSE), INDEX(EPS_run_raw!$E$2:$AD$3025, $AG49, U$9))</f>
        <v>5838240000000</v>
      </c>
      <c r="V49" s="17">
        <f>IF($AG49=VLOOKUP("zero_test", Keys!$B:$C, 2, FALSE), VLOOKUP("zero_test", Keys!$B:$C, 2, FALSE), INDEX(EPS_run_raw!$E$2:$AD$3025, $AG49, V$9))</f>
        <v>5842120000000</v>
      </c>
      <c r="W49" s="17">
        <f>IF($AG49=VLOOKUP("zero_test", Keys!$B:$C, 2, FALSE), VLOOKUP("zero_test", Keys!$B:$C, 2, FALSE), INDEX(EPS_run_raw!$E$2:$AD$3025, $AG49, W$9))</f>
        <v>5850900000000</v>
      </c>
      <c r="X49" s="17">
        <f>IF($AG49=VLOOKUP("zero_test", Keys!$B:$C, 2, FALSE), VLOOKUP("zero_test", Keys!$B:$C, 2, FALSE), INDEX(EPS_run_raw!$E$2:$AD$3025, $AG49, X$9))</f>
        <v>5860610000000</v>
      </c>
      <c r="Y49" s="17">
        <f>IF($AG49=VLOOKUP("zero_test", Keys!$B:$C, 2, FALSE), VLOOKUP("zero_test", Keys!$B:$C, 2, FALSE), INDEX(EPS_run_raw!$E$2:$AD$3025, $AG49, Y$9))</f>
        <v>5868520000000</v>
      </c>
      <c r="Z49" s="17">
        <f>IF($AG49=VLOOKUP("zero_test", Keys!$B:$C, 2, FALSE), VLOOKUP("zero_test", Keys!$B:$C, 2, FALSE), INDEX(EPS_run_raw!$E$2:$AD$3025, $AG49, Z$9))</f>
        <v>5875930000000</v>
      </c>
      <c r="AA49" s="17">
        <f>IF($AG49=VLOOKUP("zero_test", Keys!$B:$C, 2, FALSE), VLOOKUP("zero_test", Keys!$B:$C, 2, FALSE), INDEX(EPS_run_raw!$E$2:$AD$3025, $AG49, AA$9))</f>
        <v>5883290000000</v>
      </c>
      <c r="AB49" s="17">
        <f>IF($AG49=VLOOKUP("zero_test", Keys!$B:$C, 2, FALSE), VLOOKUP("zero_test", Keys!$B:$C, 2, FALSE), INDEX(EPS_run_raw!$E$2:$AD$3025, $AG49, AB$9))</f>
        <v>5892090000000</v>
      </c>
      <c r="AD49" t="s">
        <v>6622</v>
      </c>
      <c r="AE49" t="str">
        <f>VLOOKUP("mode_imports", Keys!$B:$C, 2, FALSE)</f>
        <v>imports</v>
      </c>
      <c r="AF49" t="str">
        <f>$B$3&amp;VLOOKUP("key_separator", Keys!$B:$C, 2, FALSE)&amp;AD49&amp;VLOOKUP("key_separator", Keys!$B:$C, 2, FALSE)&amp;AE49</f>
        <v>SD|LPG propane or butane|imports</v>
      </c>
      <c r="AG49">
        <f>IFERROR(MATCH(AF49, EPS_run_raw!$D$2:$D$3025, 0), VLOOKUP("zero_test", Keys!$B:$C, 2, FALSE))</f>
        <v>2450</v>
      </c>
    </row>
    <row r="50" spans="1:33" x14ac:dyDescent="0.25">
      <c r="A50" s="31" t="s">
        <v>6623</v>
      </c>
      <c r="C50" s="17">
        <f>IF($AG50=VLOOKUP("zero_test", Keys!$B:$C, 2, FALSE), VLOOKUP("zero_test", Keys!$B:$C, 2, FALSE), INDEX(EPS_run_raw!$E$2:$AD$3025, $AG50, C$9))</f>
        <v>0</v>
      </c>
      <c r="D50" s="17">
        <f>IF($AG50=VLOOKUP("zero_test", Keys!$B:$C, 2, FALSE), VLOOKUP("zero_test", Keys!$B:$C, 2, FALSE), INDEX(EPS_run_raw!$E$2:$AD$3025, $AG50, D$9))</f>
        <v>0</v>
      </c>
      <c r="E50" s="17">
        <f>IF($AG50=VLOOKUP("zero_test", Keys!$B:$C, 2, FALSE), VLOOKUP("zero_test", Keys!$B:$C, 2, FALSE), INDEX(EPS_run_raw!$E$2:$AD$3025, $AG50, E$9))</f>
        <v>0</v>
      </c>
      <c r="F50" s="17">
        <f>IF($AG50=VLOOKUP("zero_test", Keys!$B:$C, 2, FALSE), VLOOKUP("zero_test", Keys!$B:$C, 2, FALSE), INDEX(EPS_run_raw!$E$2:$AD$3025, $AG50, F$9))</f>
        <v>0</v>
      </c>
      <c r="G50" s="17">
        <f>IF($AG50=VLOOKUP("zero_test", Keys!$B:$C, 2, FALSE), VLOOKUP("zero_test", Keys!$B:$C, 2, FALSE), INDEX(EPS_run_raw!$E$2:$AD$3025, $AG50, G$9))</f>
        <v>0</v>
      </c>
      <c r="H50" s="17">
        <f>IF($AG50=VLOOKUP("zero_test", Keys!$B:$C, 2, FALSE), VLOOKUP("zero_test", Keys!$B:$C, 2, FALSE), INDEX(EPS_run_raw!$E$2:$AD$3025, $AG50, H$9))</f>
        <v>0</v>
      </c>
      <c r="I50" s="17">
        <f>IF($AG50=VLOOKUP("zero_test", Keys!$B:$C, 2, FALSE), VLOOKUP("zero_test", Keys!$B:$C, 2, FALSE), INDEX(EPS_run_raw!$E$2:$AD$3025, $AG50, I$9))</f>
        <v>0</v>
      </c>
      <c r="J50" s="17">
        <f>IF($AG50=VLOOKUP("zero_test", Keys!$B:$C, 2, FALSE), VLOOKUP("zero_test", Keys!$B:$C, 2, FALSE), INDEX(EPS_run_raw!$E$2:$AD$3025, $AG50, J$9))</f>
        <v>0</v>
      </c>
      <c r="K50" s="17">
        <f>IF($AG50=VLOOKUP("zero_test", Keys!$B:$C, 2, FALSE), VLOOKUP("zero_test", Keys!$B:$C, 2, FALSE), INDEX(EPS_run_raw!$E$2:$AD$3025, $AG50, K$9))</f>
        <v>0</v>
      </c>
      <c r="L50" s="17">
        <f>IF($AG50=VLOOKUP("zero_test", Keys!$B:$C, 2, FALSE), VLOOKUP("zero_test", Keys!$B:$C, 2, FALSE), INDEX(EPS_run_raw!$E$2:$AD$3025, $AG50, L$9))</f>
        <v>0</v>
      </c>
      <c r="M50" s="17">
        <f>IF($AG50=VLOOKUP("zero_test", Keys!$B:$C, 2, FALSE), VLOOKUP("zero_test", Keys!$B:$C, 2, FALSE), INDEX(EPS_run_raw!$E$2:$AD$3025, $AG50, M$9))</f>
        <v>0</v>
      </c>
      <c r="N50" s="17">
        <f>IF($AG50=VLOOKUP("zero_test", Keys!$B:$C, 2, FALSE), VLOOKUP("zero_test", Keys!$B:$C, 2, FALSE), INDEX(EPS_run_raw!$E$2:$AD$3025, $AG50, N$9))</f>
        <v>0</v>
      </c>
      <c r="O50" s="17">
        <f>IF($AG50=VLOOKUP("zero_test", Keys!$B:$C, 2, FALSE), VLOOKUP("zero_test", Keys!$B:$C, 2, FALSE), INDEX(EPS_run_raw!$E$2:$AD$3025, $AG50, O$9))</f>
        <v>0</v>
      </c>
      <c r="P50" s="17">
        <f>IF($AG50=VLOOKUP("zero_test", Keys!$B:$C, 2, FALSE), VLOOKUP("zero_test", Keys!$B:$C, 2, FALSE), INDEX(EPS_run_raw!$E$2:$AD$3025, $AG50, P$9))</f>
        <v>0</v>
      </c>
      <c r="Q50" s="17">
        <f>IF($AG50=VLOOKUP("zero_test", Keys!$B:$C, 2, FALSE), VLOOKUP("zero_test", Keys!$B:$C, 2, FALSE), INDEX(EPS_run_raw!$E$2:$AD$3025, $AG50, Q$9))</f>
        <v>0</v>
      </c>
      <c r="R50" s="17">
        <f>IF($AG50=VLOOKUP("zero_test", Keys!$B:$C, 2, FALSE), VLOOKUP("zero_test", Keys!$B:$C, 2, FALSE), INDEX(EPS_run_raw!$E$2:$AD$3025, $AG50, R$9))</f>
        <v>0</v>
      </c>
      <c r="S50" s="17">
        <f>IF($AG50=VLOOKUP("zero_test", Keys!$B:$C, 2, FALSE), VLOOKUP("zero_test", Keys!$B:$C, 2, FALSE), INDEX(EPS_run_raw!$E$2:$AD$3025, $AG50, S$9))</f>
        <v>0</v>
      </c>
      <c r="T50" s="17">
        <f>IF($AG50=VLOOKUP("zero_test", Keys!$B:$C, 2, FALSE), VLOOKUP("zero_test", Keys!$B:$C, 2, FALSE), INDEX(EPS_run_raw!$E$2:$AD$3025, $AG50, T$9))</f>
        <v>0</v>
      </c>
      <c r="U50" s="17">
        <f>IF($AG50=VLOOKUP("zero_test", Keys!$B:$C, 2, FALSE), VLOOKUP("zero_test", Keys!$B:$C, 2, FALSE), INDEX(EPS_run_raw!$E$2:$AD$3025, $AG50, U$9))</f>
        <v>0</v>
      </c>
      <c r="V50" s="17">
        <f>IF($AG50=VLOOKUP("zero_test", Keys!$B:$C, 2, FALSE), VLOOKUP("zero_test", Keys!$B:$C, 2, FALSE), INDEX(EPS_run_raw!$E$2:$AD$3025, $AG50, V$9))</f>
        <v>0</v>
      </c>
      <c r="W50" s="17">
        <f>IF($AG50=VLOOKUP("zero_test", Keys!$B:$C, 2, FALSE), VLOOKUP("zero_test", Keys!$B:$C, 2, FALSE), INDEX(EPS_run_raw!$E$2:$AD$3025, $AG50, W$9))</f>
        <v>0</v>
      </c>
      <c r="X50" s="17">
        <f>IF($AG50=VLOOKUP("zero_test", Keys!$B:$C, 2, FALSE), VLOOKUP("zero_test", Keys!$B:$C, 2, FALSE), INDEX(EPS_run_raw!$E$2:$AD$3025, $AG50, X$9))</f>
        <v>0</v>
      </c>
      <c r="Y50" s="17">
        <f>IF($AG50=VLOOKUP("zero_test", Keys!$B:$C, 2, FALSE), VLOOKUP("zero_test", Keys!$B:$C, 2, FALSE), INDEX(EPS_run_raw!$E$2:$AD$3025, $AG50, Y$9))</f>
        <v>0</v>
      </c>
      <c r="Z50" s="17">
        <f>IF($AG50=VLOOKUP("zero_test", Keys!$B:$C, 2, FALSE), VLOOKUP("zero_test", Keys!$B:$C, 2, FALSE), INDEX(EPS_run_raw!$E$2:$AD$3025, $AG50, Z$9))</f>
        <v>0</v>
      </c>
      <c r="AA50" s="17">
        <f>IF($AG50=VLOOKUP("zero_test", Keys!$B:$C, 2, FALSE), VLOOKUP("zero_test", Keys!$B:$C, 2, FALSE), INDEX(EPS_run_raw!$E$2:$AD$3025, $AG50, AA$9))</f>
        <v>0</v>
      </c>
      <c r="AB50" s="17">
        <f>IF($AG50=VLOOKUP("zero_test", Keys!$B:$C, 2, FALSE), VLOOKUP("zero_test", Keys!$B:$C, 2, FALSE), INDEX(EPS_run_raw!$E$2:$AD$3025, $AG50, AB$9))</f>
        <v>0</v>
      </c>
      <c r="AD50" t="s">
        <v>6623</v>
      </c>
      <c r="AE50" t="str">
        <f>VLOOKUP("mode_imports", Keys!$B:$C, 2, FALSE)</f>
        <v>imports</v>
      </c>
      <c r="AF50" t="str">
        <f>$B$3&amp;VLOOKUP("key_separator", Keys!$B:$C, 2, FALSE)&amp;AD50&amp;VLOOKUP("key_separator", Keys!$B:$C, 2, FALSE)&amp;AE50</f>
        <v>SD|municipal solid waste|imports</v>
      </c>
      <c r="AG50">
        <f>IFERROR(MATCH(AF50, EPS_run_raw!$D$2:$D$3025, 0), VLOOKUP("zero_test", Keys!$B:$C, 2, FALSE))</f>
        <v>2453</v>
      </c>
    </row>
    <row r="51" spans="1:33" x14ac:dyDescent="0.25">
      <c r="A51" s="31" t="s">
        <v>629</v>
      </c>
      <c r="C51" s="17">
        <f>IF($AG51=VLOOKUP("zero_test", Keys!$B:$C, 2, FALSE), VLOOKUP("zero_test", Keys!$B:$C, 2, FALSE), INDEX(EPS_run_raw!$E$2:$AD$3025, $AG51, C$9))</f>
        <v>308855000</v>
      </c>
      <c r="D51" s="17">
        <f>IF($AG51=VLOOKUP("zero_test", Keys!$B:$C, 2, FALSE), VLOOKUP("zero_test", Keys!$B:$C, 2, FALSE), INDEX(EPS_run_raw!$E$2:$AD$3025, $AG51, D$9))</f>
        <v>209096000</v>
      </c>
      <c r="E51" s="17">
        <f>IF($AG51=VLOOKUP("zero_test", Keys!$B:$C, 2, FALSE), VLOOKUP("zero_test", Keys!$B:$C, 2, FALSE), INDEX(EPS_run_raw!$E$2:$AD$3025, $AG51, E$9))</f>
        <v>105443000</v>
      </c>
      <c r="F51" s="17">
        <f>IF($AG51=VLOOKUP("zero_test", Keys!$B:$C, 2, FALSE), VLOOKUP("zero_test", Keys!$B:$C, 2, FALSE), INDEX(EPS_run_raw!$E$2:$AD$3025, $AG51, F$9))</f>
        <v>0</v>
      </c>
      <c r="G51" s="17">
        <f>IF($AG51=VLOOKUP("zero_test", Keys!$B:$C, 2, FALSE), VLOOKUP("zero_test", Keys!$B:$C, 2, FALSE), INDEX(EPS_run_raw!$E$2:$AD$3025, $AG51, G$9))</f>
        <v>0</v>
      </c>
      <c r="H51" s="17">
        <f>IF($AG51=VLOOKUP("zero_test", Keys!$B:$C, 2, FALSE), VLOOKUP("zero_test", Keys!$B:$C, 2, FALSE), INDEX(EPS_run_raw!$E$2:$AD$3025, $AG51, H$9))</f>
        <v>281256000</v>
      </c>
      <c r="I51" s="17">
        <f>IF($AG51=VLOOKUP("zero_test", Keys!$B:$C, 2, FALSE), VLOOKUP("zero_test", Keys!$B:$C, 2, FALSE), INDEX(EPS_run_raw!$E$2:$AD$3025, $AG51, I$9))</f>
        <v>847188000</v>
      </c>
      <c r="J51" s="17">
        <f>IF($AG51=VLOOKUP("zero_test", Keys!$B:$C, 2, FALSE), VLOOKUP("zero_test", Keys!$B:$C, 2, FALSE), INDEX(EPS_run_raw!$E$2:$AD$3025, $AG51, J$9))</f>
        <v>1420330000</v>
      </c>
      <c r="K51" s="17">
        <f>IF($AG51=VLOOKUP("zero_test", Keys!$B:$C, 2, FALSE), VLOOKUP("zero_test", Keys!$B:$C, 2, FALSE), INDEX(EPS_run_raw!$E$2:$AD$3025, $AG51, K$9))</f>
        <v>2280680000</v>
      </c>
      <c r="L51" s="17">
        <f>IF($AG51=VLOOKUP("zero_test", Keys!$B:$C, 2, FALSE), VLOOKUP("zero_test", Keys!$B:$C, 2, FALSE), INDEX(EPS_run_raw!$E$2:$AD$3025, $AG51, L$9))</f>
        <v>3438180000</v>
      </c>
      <c r="M51" s="17">
        <f>IF($AG51=VLOOKUP("zero_test", Keys!$B:$C, 2, FALSE), VLOOKUP("zero_test", Keys!$B:$C, 2, FALSE), INDEX(EPS_run_raw!$E$2:$AD$3025, $AG51, M$9))</f>
        <v>4894060000</v>
      </c>
      <c r="N51" s="17">
        <f>IF($AG51=VLOOKUP("zero_test", Keys!$B:$C, 2, FALSE), VLOOKUP("zero_test", Keys!$B:$C, 2, FALSE), INDEX(EPS_run_raw!$E$2:$AD$3025, $AG51, N$9))</f>
        <v>6363210000</v>
      </c>
      <c r="O51" s="17">
        <f>IF($AG51=VLOOKUP("zero_test", Keys!$B:$C, 2, FALSE), VLOOKUP("zero_test", Keys!$B:$C, 2, FALSE), INDEX(EPS_run_raw!$E$2:$AD$3025, $AG51, O$9))</f>
        <v>8138300000</v>
      </c>
      <c r="P51" s="17">
        <f>IF($AG51=VLOOKUP("zero_test", Keys!$B:$C, 2, FALSE), VLOOKUP("zero_test", Keys!$B:$C, 2, FALSE), INDEX(EPS_run_raw!$E$2:$AD$3025, $AG51, P$9))</f>
        <v>9936800000</v>
      </c>
      <c r="Q51" s="17">
        <f>IF($AG51=VLOOKUP("zero_test", Keys!$B:$C, 2, FALSE), VLOOKUP("zero_test", Keys!$B:$C, 2, FALSE), INDEX(EPS_run_raw!$E$2:$AD$3025, $AG51, Q$9))</f>
        <v>11748500000</v>
      </c>
      <c r="R51" s="17">
        <f>IF($AG51=VLOOKUP("zero_test", Keys!$B:$C, 2, FALSE), VLOOKUP("zero_test", Keys!$B:$C, 2, FALSE), INDEX(EPS_run_raw!$E$2:$AD$3025, $AG51, R$9))</f>
        <v>13568900000</v>
      </c>
      <c r="S51" s="17">
        <f>IF($AG51=VLOOKUP("zero_test", Keys!$B:$C, 2, FALSE), VLOOKUP("zero_test", Keys!$B:$C, 2, FALSE), INDEX(EPS_run_raw!$E$2:$AD$3025, $AG51, S$9))</f>
        <v>15650700000</v>
      </c>
      <c r="T51" s="17">
        <f>IF($AG51=VLOOKUP("zero_test", Keys!$B:$C, 2, FALSE), VLOOKUP("zero_test", Keys!$B:$C, 2, FALSE), INDEX(EPS_run_raw!$E$2:$AD$3025, $AG51, T$9))</f>
        <v>17702700000</v>
      </c>
      <c r="U51" s="17">
        <f>IF($AG51=VLOOKUP("zero_test", Keys!$B:$C, 2, FALSE), VLOOKUP("zero_test", Keys!$B:$C, 2, FALSE), INDEX(EPS_run_raw!$E$2:$AD$3025, $AG51, U$9))</f>
        <v>19681600000</v>
      </c>
      <c r="V51" s="17">
        <f>IF($AG51=VLOOKUP("zero_test", Keys!$B:$C, 2, FALSE), VLOOKUP("zero_test", Keys!$B:$C, 2, FALSE), INDEX(EPS_run_raw!$E$2:$AD$3025, $AG51, V$9))</f>
        <v>21889700000</v>
      </c>
      <c r="W51" s="17">
        <f>IF($AG51=VLOOKUP("zero_test", Keys!$B:$C, 2, FALSE), VLOOKUP("zero_test", Keys!$B:$C, 2, FALSE), INDEX(EPS_run_raw!$E$2:$AD$3025, $AG51, W$9))</f>
        <v>23774600000</v>
      </c>
      <c r="X51" s="17">
        <f>IF($AG51=VLOOKUP("zero_test", Keys!$B:$C, 2, FALSE), VLOOKUP("zero_test", Keys!$B:$C, 2, FALSE), INDEX(EPS_run_raw!$E$2:$AD$3025, $AG51, X$9))</f>
        <v>25611900000</v>
      </c>
      <c r="Y51" s="17">
        <f>IF($AG51=VLOOKUP("zero_test", Keys!$B:$C, 2, FALSE), VLOOKUP("zero_test", Keys!$B:$C, 2, FALSE), INDEX(EPS_run_raw!$E$2:$AD$3025, $AG51, Y$9))</f>
        <v>27441100000</v>
      </c>
      <c r="Z51" s="17">
        <f>IF($AG51=VLOOKUP("zero_test", Keys!$B:$C, 2, FALSE), VLOOKUP("zero_test", Keys!$B:$C, 2, FALSE), INDEX(EPS_run_raw!$E$2:$AD$3025, $AG51, Z$9))</f>
        <v>29177900000</v>
      </c>
      <c r="AA51" s="17">
        <f>IF($AG51=VLOOKUP("zero_test", Keys!$B:$C, 2, FALSE), VLOOKUP("zero_test", Keys!$B:$C, 2, FALSE), INDEX(EPS_run_raw!$E$2:$AD$3025, $AG51, AA$9))</f>
        <v>30873700000</v>
      </c>
      <c r="AB51" s="17">
        <f>IF($AG51=VLOOKUP("zero_test", Keys!$B:$C, 2, FALSE), VLOOKUP("zero_test", Keys!$B:$C, 2, FALSE), INDEX(EPS_run_raw!$E$2:$AD$3025, $AG51, AB$9))</f>
        <v>32227100000</v>
      </c>
      <c r="AD51" t="s">
        <v>629</v>
      </c>
      <c r="AE51" t="str">
        <f>VLOOKUP("mode_imports", Keys!$B:$C, 2, FALSE)</f>
        <v>imports</v>
      </c>
      <c r="AF51" t="str">
        <f>$B$3&amp;VLOOKUP("key_separator", Keys!$B:$C, 2, FALSE)&amp;AD51&amp;VLOOKUP("key_separator", Keys!$B:$C, 2, FALSE)&amp;AE51</f>
        <v>SD|hydrogen|imports</v>
      </c>
      <c r="AG51">
        <f>IFERROR(MATCH(AF51, EPS_run_raw!$D$2:$D$3025, 0), VLOOKUP("zero_test", Keys!$B:$C, 2, FALSE))</f>
        <v>2456</v>
      </c>
    </row>
    <row r="52" spans="1:33" x14ac:dyDescent="0.25">
      <c r="A52" s="3" t="s">
        <v>6609</v>
      </c>
      <c r="C52" s="17">
        <f>IF($AG52=VLOOKUP("zero_test", Keys!$B:$C, 2, FALSE), VLOOKUP("zero_test", Keys!$B:$C, 2, FALSE), INDEX(EPS_run_raw!$E$2:$AD$3025, $AG52, C$9))</f>
        <v>0</v>
      </c>
      <c r="D52" s="17">
        <f>IF($AG52=VLOOKUP("zero_test", Keys!$B:$C, 2, FALSE), VLOOKUP("zero_test", Keys!$B:$C, 2, FALSE), INDEX(EPS_run_raw!$E$2:$AD$3025, $AG52, D$9))</f>
        <v>0</v>
      </c>
      <c r="E52" s="17">
        <f>IF($AG52=VLOOKUP("zero_test", Keys!$B:$C, 2, FALSE), VLOOKUP("zero_test", Keys!$B:$C, 2, FALSE), INDEX(EPS_run_raw!$E$2:$AD$3025, $AG52, E$9))</f>
        <v>0</v>
      </c>
      <c r="F52" s="17">
        <f>IF($AG52=VLOOKUP("zero_test", Keys!$B:$C, 2, FALSE), VLOOKUP("zero_test", Keys!$B:$C, 2, FALSE), INDEX(EPS_run_raw!$E$2:$AD$3025, $AG52, F$9))</f>
        <v>0</v>
      </c>
      <c r="G52" s="17">
        <f>IF($AG52=VLOOKUP("zero_test", Keys!$B:$C, 2, FALSE), VLOOKUP("zero_test", Keys!$B:$C, 2, FALSE), INDEX(EPS_run_raw!$E$2:$AD$3025, $AG52, G$9))</f>
        <v>0</v>
      </c>
      <c r="H52" s="17">
        <f>IF($AG52=VLOOKUP("zero_test", Keys!$B:$C, 2, FALSE), VLOOKUP("zero_test", Keys!$B:$C, 2, FALSE), INDEX(EPS_run_raw!$E$2:$AD$3025, $AG52, H$9))</f>
        <v>0</v>
      </c>
      <c r="I52" s="17">
        <f>IF($AG52=VLOOKUP("zero_test", Keys!$B:$C, 2, FALSE), VLOOKUP("zero_test", Keys!$B:$C, 2, FALSE), INDEX(EPS_run_raw!$E$2:$AD$3025, $AG52, I$9))</f>
        <v>0</v>
      </c>
      <c r="J52" s="17">
        <f>IF($AG52=VLOOKUP("zero_test", Keys!$B:$C, 2, FALSE), VLOOKUP("zero_test", Keys!$B:$C, 2, FALSE), INDEX(EPS_run_raw!$E$2:$AD$3025, $AG52, J$9))</f>
        <v>0</v>
      </c>
      <c r="K52" s="17">
        <f>IF($AG52=VLOOKUP("zero_test", Keys!$B:$C, 2, FALSE), VLOOKUP("zero_test", Keys!$B:$C, 2, FALSE), INDEX(EPS_run_raw!$E$2:$AD$3025, $AG52, K$9))</f>
        <v>0</v>
      </c>
      <c r="L52" s="17">
        <f>IF($AG52=VLOOKUP("zero_test", Keys!$B:$C, 2, FALSE), VLOOKUP("zero_test", Keys!$B:$C, 2, FALSE), INDEX(EPS_run_raw!$E$2:$AD$3025, $AG52, L$9))</f>
        <v>0</v>
      </c>
      <c r="M52" s="17">
        <f>IF($AG52=VLOOKUP("zero_test", Keys!$B:$C, 2, FALSE), VLOOKUP("zero_test", Keys!$B:$C, 2, FALSE), INDEX(EPS_run_raw!$E$2:$AD$3025, $AG52, M$9))</f>
        <v>0</v>
      </c>
      <c r="N52" s="17">
        <f>IF($AG52=VLOOKUP("zero_test", Keys!$B:$C, 2, FALSE), VLOOKUP("zero_test", Keys!$B:$C, 2, FALSE), INDEX(EPS_run_raw!$E$2:$AD$3025, $AG52, N$9))</f>
        <v>0</v>
      </c>
      <c r="O52" s="17">
        <f>IF($AG52=VLOOKUP("zero_test", Keys!$B:$C, 2, FALSE), VLOOKUP("zero_test", Keys!$B:$C, 2, FALSE), INDEX(EPS_run_raw!$E$2:$AD$3025, $AG52, O$9))</f>
        <v>0</v>
      </c>
      <c r="P52" s="17">
        <f>IF($AG52=VLOOKUP("zero_test", Keys!$B:$C, 2, FALSE), VLOOKUP("zero_test", Keys!$B:$C, 2, FALSE), INDEX(EPS_run_raw!$E$2:$AD$3025, $AG52, P$9))</f>
        <v>0</v>
      </c>
      <c r="Q52" s="17">
        <f>IF($AG52=VLOOKUP("zero_test", Keys!$B:$C, 2, FALSE), VLOOKUP("zero_test", Keys!$B:$C, 2, FALSE), INDEX(EPS_run_raw!$E$2:$AD$3025, $AG52, Q$9))</f>
        <v>0</v>
      </c>
      <c r="R52" s="17">
        <f>IF($AG52=VLOOKUP("zero_test", Keys!$B:$C, 2, FALSE), VLOOKUP("zero_test", Keys!$B:$C, 2, FALSE), INDEX(EPS_run_raw!$E$2:$AD$3025, $AG52, R$9))</f>
        <v>0</v>
      </c>
      <c r="S52" s="17">
        <f>IF($AG52=VLOOKUP("zero_test", Keys!$B:$C, 2, FALSE), VLOOKUP("zero_test", Keys!$B:$C, 2, FALSE), INDEX(EPS_run_raw!$E$2:$AD$3025, $AG52, S$9))</f>
        <v>0</v>
      </c>
      <c r="T52" s="17">
        <f>IF($AG52=VLOOKUP("zero_test", Keys!$B:$C, 2, FALSE), VLOOKUP("zero_test", Keys!$B:$C, 2, FALSE), INDEX(EPS_run_raw!$E$2:$AD$3025, $AG52, T$9))</f>
        <v>0</v>
      </c>
      <c r="U52" s="17">
        <f>IF($AG52=VLOOKUP("zero_test", Keys!$B:$C, 2, FALSE), VLOOKUP("zero_test", Keys!$B:$C, 2, FALSE), INDEX(EPS_run_raw!$E$2:$AD$3025, $AG52, U$9))</f>
        <v>0</v>
      </c>
      <c r="V52" s="17">
        <f>IF($AG52=VLOOKUP("zero_test", Keys!$B:$C, 2, FALSE), VLOOKUP("zero_test", Keys!$B:$C, 2, FALSE), INDEX(EPS_run_raw!$E$2:$AD$3025, $AG52, V$9))</f>
        <v>0</v>
      </c>
      <c r="W52" s="17">
        <f>IF($AG52=VLOOKUP("zero_test", Keys!$B:$C, 2, FALSE), VLOOKUP("zero_test", Keys!$B:$C, 2, FALSE), INDEX(EPS_run_raw!$E$2:$AD$3025, $AG52, W$9))</f>
        <v>0</v>
      </c>
      <c r="X52" s="17">
        <f>IF($AG52=VLOOKUP("zero_test", Keys!$B:$C, 2, FALSE), VLOOKUP("zero_test", Keys!$B:$C, 2, FALSE), INDEX(EPS_run_raw!$E$2:$AD$3025, $AG52, X$9))</f>
        <v>0</v>
      </c>
      <c r="Y52" s="17">
        <f>IF($AG52=VLOOKUP("zero_test", Keys!$B:$C, 2, FALSE), VLOOKUP("zero_test", Keys!$B:$C, 2, FALSE), INDEX(EPS_run_raw!$E$2:$AD$3025, $AG52, Y$9))</f>
        <v>0</v>
      </c>
      <c r="Z52" s="17">
        <f>IF($AG52=VLOOKUP("zero_test", Keys!$B:$C, 2, FALSE), VLOOKUP("zero_test", Keys!$B:$C, 2, FALSE), INDEX(EPS_run_raw!$E$2:$AD$3025, $AG52, Z$9))</f>
        <v>0</v>
      </c>
      <c r="AA52" s="17">
        <f>IF($AG52=VLOOKUP("zero_test", Keys!$B:$C, 2, FALSE), VLOOKUP("zero_test", Keys!$B:$C, 2, FALSE), INDEX(EPS_run_raw!$E$2:$AD$3025, $AG52, AA$9))</f>
        <v>0</v>
      </c>
      <c r="AB52" s="17">
        <f>IF($AG52=VLOOKUP("zero_test", Keys!$B:$C, 2, FALSE), VLOOKUP("zero_test", Keys!$B:$C, 2, FALSE), INDEX(EPS_run_raw!$E$2:$AD$3025, $AG52, AB$9))</f>
        <v>0</v>
      </c>
      <c r="AD52" t="s">
        <v>6629</v>
      </c>
      <c r="AE52" t="str">
        <f>VLOOKUP("mode_exports", Keys!$B:$C, 2, FALSE)</f>
        <v>exports</v>
      </c>
      <c r="AF52" t="str">
        <f>$B$3&amp;VLOOKUP("key_separator", Keys!$B:$C, 2, FALSE)&amp;AD52&amp;VLOOKUP("key_separator", Keys!$B:$C, 2, FALSE)&amp;AE52</f>
        <v>SD|electricity|exports</v>
      </c>
      <c r="AG52">
        <f>IFERROR(MATCH(AF52, EPS_run_raw!$D$2:$D$3025, 0), VLOOKUP("zero_test", Keys!$B:$C, 2, FALSE))</f>
        <v>2397</v>
      </c>
    </row>
    <row r="53" spans="1:33" x14ac:dyDescent="0.25">
      <c r="A53" s="31" t="s">
        <v>6610</v>
      </c>
      <c r="C53" s="17">
        <f>IF($AG53=VLOOKUP("zero_test", Keys!$B:$C, 2, FALSE), VLOOKUP("zero_test", Keys!$B:$C, 2, FALSE), INDEX(EPS_run_raw!$E$2:$AD$3025, $AG53, C$9))</f>
        <v>0</v>
      </c>
      <c r="D53" s="17">
        <f>IF($AG53=VLOOKUP("zero_test", Keys!$B:$C, 2, FALSE), VLOOKUP("zero_test", Keys!$B:$C, 2, FALSE), INDEX(EPS_run_raw!$E$2:$AD$3025, $AG53, D$9))</f>
        <v>0</v>
      </c>
      <c r="E53" s="17">
        <f>IF($AG53=VLOOKUP("zero_test", Keys!$B:$C, 2, FALSE), VLOOKUP("zero_test", Keys!$B:$C, 2, FALSE), INDEX(EPS_run_raw!$E$2:$AD$3025, $AG53, E$9))</f>
        <v>0</v>
      </c>
      <c r="F53" s="17">
        <f>IF($AG53=VLOOKUP("zero_test", Keys!$B:$C, 2, FALSE), VLOOKUP("zero_test", Keys!$B:$C, 2, FALSE), INDEX(EPS_run_raw!$E$2:$AD$3025, $AG53, F$9))</f>
        <v>0</v>
      </c>
      <c r="G53" s="17">
        <f>IF($AG53=VLOOKUP("zero_test", Keys!$B:$C, 2, FALSE), VLOOKUP("zero_test", Keys!$B:$C, 2, FALSE), INDEX(EPS_run_raw!$E$2:$AD$3025, $AG53, G$9))</f>
        <v>0</v>
      </c>
      <c r="H53" s="17">
        <f>IF($AG53=VLOOKUP("zero_test", Keys!$B:$C, 2, FALSE), VLOOKUP("zero_test", Keys!$B:$C, 2, FALSE), INDEX(EPS_run_raw!$E$2:$AD$3025, $AG53, H$9))</f>
        <v>0</v>
      </c>
      <c r="I53" s="17">
        <f>IF($AG53=VLOOKUP("zero_test", Keys!$B:$C, 2, FALSE), VLOOKUP("zero_test", Keys!$B:$C, 2, FALSE), INDEX(EPS_run_raw!$E$2:$AD$3025, $AG53, I$9))</f>
        <v>0</v>
      </c>
      <c r="J53" s="17">
        <f>IF($AG53=VLOOKUP("zero_test", Keys!$B:$C, 2, FALSE), VLOOKUP("zero_test", Keys!$B:$C, 2, FALSE), INDEX(EPS_run_raw!$E$2:$AD$3025, $AG53, J$9))</f>
        <v>0</v>
      </c>
      <c r="K53" s="17">
        <f>IF($AG53=VLOOKUP("zero_test", Keys!$B:$C, 2, FALSE), VLOOKUP("zero_test", Keys!$B:$C, 2, FALSE), INDEX(EPS_run_raw!$E$2:$AD$3025, $AG53, K$9))</f>
        <v>0</v>
      </c>
      <c r="L53" s="17">
        <f>IF($AG53=VLOOKUP("zero_test", Keys!$B:$C, 2, FALSE), VLOOKUP("zero_test", Keys!$B:$C, 2, FALSE), INDEX(EPS_run_raw!$E$2:$AD$3025, $AG53, L$9))</f>
        <v>0</v>
      </c>
      <c r="M53" s="17">
        <f>IF($AG53=VLOOKUP("zero_test", Keys!$B:$C, 2, FALSE), VLOOKUP("zero_test", Keys!$B:$C, 2, FALSE), INDEX(EPS_run_raw!$E$2:$AD$3025, $AG53, M$9))</f>
        <v>0</v>
      </c>
      <c r="N53" s="17">
        <f>IF($AG53=VLOOKUP("zero_test", Keys!$B:$C, 2, FALSE), VLOOKUP("zero_test", Keys!$B:$C, 2, FALSE), INDEX(EPS_run_raw!$E$2:$AD$3025, $AG53, N$9))</f>
        <v>0</v>
      </c>
      <c r="O53" s="17">
        <f>IF($AG53=VLOOKUP("zero_test", Keys!$B:$C, 2, FALSE), VLOOKUP("zero_test", Keys!$B:$C, 2, FALSE), INDEX(EPS_run_raw!$E$2:$AD$3025, $AG53, O$9))</f>
        <v>0</v>
      </c>
      <c r="P53" s="17">
        <f>IF($AG53=VLOOKUP("zero_test", Keys!$B:$C, 2, FALSE), VLOOKUP("zero_test", Keys!$B:$C, 2, FALSE), INDEX(EPS_run_raw!$E$2:$AD$3025, $AG53, P$9))</f>
        <v>0</v>
      </c>
      <c r="Q53" s="17">
        <f>IF($AG53=VLOOKUP("zero_test", Keys!$B:$C, 2, FALSE), VLOOKUP("zero_test", Keys!$B:$C, 2, FALSE), INDEX(EPS_run_raw!$E$2:$AD$3025, $AG53, Q$9))</f>
        <v>0</v>
      </c>
      <c r="R53" s="17">
        <f>IF($AG53=VLOOKUP("zero_test", Keys!$B:$C, 2, FALSE), VLOOKUP("zero_test", Keys!$B:$C, 2, FALSE), INDEX(EPS_run_raw!$E$2:$AD$3025, $AG53, R$9))</f>
        <v>0</v>
      </c>
      <c r="S53" s="17">
        <f>IF($AG53=VLOOKUP("zero_test", Keys!$B:$C, 2, FALSE), VLOOKUP("zero_test", Keys!$B:$C, 2, FALSE), INDEX(EPS_run_raw!$E$2:$AD$3025, $AG53, S$9))</f>
        <v>0</v>
      </c>
      <c r="T53" s="17">
        <f>IF($AG53=VLOOKUP("zero_test", Keys!$B:$C, 2, FALSE), VLOOKUP("zero_test", Keys!$B:$C, 2, FALSE), INDEX(EPS_run_raw!$E$2:$AD$3025, $AG53, T$9))</f>
        <v>0</v>
      </c>
      <c r="U53" s="17">
        <f>IF($AG53=VLOOKUP("zero_test", Keys!$B:$C, 2, FALSE), VLOOKUP("zero_test", Keys!$B:$C, 2, FALSE), INDEX(EPS_run_raw!$E$2:$AD$3025, $AG53, U$9))</f>
        <v>0</v>
      </c>
      <c r="V53" s="17">
        <f>IF($AG53=VLOOKUP("zero_test", Keys!$B:$C, 2, FALSE), VLOOKUP("zero_test", Keys!$B:$C, 2, FALSE), INDEX(EPS_run_raw!$E$2:$AD$3025, $AG53, V$9))</f>
        <v>0</v>
      </c>
      <c r="W53" s="17">
        <f>IF($AG53=VLOOKUP("zero_test", Keys!$B:$C, 2, FALSE), VLOOKUP("zero_test", Keys!$B:$C, 2, FALSE), INDEX(EPS_run_raw!$E$2:$AD$3025, $AG53, W$9))</f>
        <v>0</v>
      </c>
      <c r="X53" s="17">
        <f>IF($AG53=VLOOKUP("zero_test", Keys!$B:$C, 2, FALSE), VLOOKUP("zero_test", Keys!$B:$C, 2, FALSE), INDEX(EPS_run_raw!$E$2:$AD$3025, $AG53, X$9))</f>
        <v>0</v>
      </c>
      <c r="Y53" s="17">
        <f>IF($AG53=VLOOKUP("zero_test", Keys!$B:$C, 2, FALSE), VLOOKUP("zero_test", Keys!$B:$C, 2, FALSE), INDEX(EPS_run_raw!$E$2:$AD$3025, $AG53, Y$9))</f>
        <v>0</v>
      </c>
      <c r="Z53" s="17">
        <f>IF($AG53=VLOOKUP("zero_test", Keys!$B:$C, 2, FALSE), VLOOKUP("zero_test", Keys!$B:$C, 2, FALSE), INDEX(EPS_run_raw!$E$2:$AD$3025, $AG53, Z$9))</f>
        <v>0</v>
      </c>
      <c r="AA53" s="17">
        <f>IF($AG53=VLOOKUP("zero_test", Keys!$B:$C, 2, FALSE), VLOOKUP("zero_test", Keys!$B:$C, 2, FALSE), INDEX(EPS_run_raw!$E$2:$AD$3025, $AG53, AA$9))</f>
        <v>0</v>
      </c>
      <c r="AB53" s="17">
        <f>IF($AG53=VLOOKUP("zero_test", Keys!$B:$C, 2, FALSE), VLOOKUP("zero_test", Keys!$B:$C, 2, FALSE), INDEX(EPS_run_raw!$E$2:$AD$3025, $AG53, AB$9))</f>
        <v>0</v>
      </c>
      <c r="AD53" t="s">
        <v>6610</v>
      </c>
      <c r="AE53" t="str">
        <f>VLOOKUP("mode_exports", Keys!$B:$C, 2, FALSE)</f>
        <v>exports</v>
      </c>
      <c r="AF53" t="str">
        <f>$B$3&amp;VLOOKUP("key_separator", Keys!$B:$C, 2, FALSE)&amp;AD53&amp;VLOOKUP("key_separator", Keys!$B:$C, 2, FALSE)&amp;AE53</f>
        <v>SD|hard coal|exports</v>
      </c>
      <c r="AG53">
        <f>IFERROR(MATCH(AF53, EPS_run_raw!$D$2:$D$3025, 0), VLOOKUP("zero_test", Keys!$B:$C, 2, FALSE))</f>
        <v>2400</v>
      </c>
    </row>
    <row r="54" spans="1:33" x14ac:dyDescent="0.25">
      <c r="A54" s="31" t="s">
        <v>6611</v>
      </c>
      <c r="C54" s="17">
        <f>IF($AG54=VLOOKUP("zero_test", Keys!$B:$C, 2, FALSE), VLOOKUP("zero_test", Keys!$B:$C, 2, FALSE), INDEX(EPS_run_raw!$E$2:$AD$3025, $AG54, C$9))</f>
        <v>803479000000000</v>
      </c>
      <c r="D54" s="17">
        <f>IF($AG54=VLOOKUP("zero_test", Keys!$B:$C, 2, FALSE), VLOOKUP("zero_test", Keys!$B:$C, 2, FALSE), INDEX(EPS_run_raw!$E$2:$AD$3025, $AG54, D$9))</f>
        <v>744337000000000</v>
      </c>
      <c r="E54" s="17">
        <f>IF($AG54=VLOOKUP("zero_test", Keys!$B:$C, 2, FALSE), VLOOKUP("zero_test", Keys!$B:$C, 2, FALSE), INDEX(EPS_run_raw!$E$2:$AD$3025, $AG54, E$9))</f>
        <v>706644000000000</v>
      </c>
      <c r="F54" s="17">
        <f>IF($AG54=VLOOKUP("zero_test", Keys!$B:$C, 2, FALSE), VLOOKUP("zero_test", Keys!$B:$C, 2, FALSE), INDEX(EPS_run_raw!$E$2:$AD$3025, $AG54, F$9))</f>
        <v>686789000000000</v>
      </c>
      <c r="G54" s="17">
        <f>IF($AG54=VLOOKUP("zero_test", Keys!$B:$C, 2, FALSE), VLOOKUP("zero_test", Keys!$B:$C, 2, FALSE), INDEX(EPS_run_raw!$E$2:$AD$3025, $AG54, G$9))</f>
        <v>673561000000000</v>
      </c>
      <c r="H54" s="17">
        <f>IF($AG54=VLOOKUP("zero_test", Keys!$B:$C, 2, FALSE), VLOOKUP("zero_test", Keys!$B:$C, 2, FALSE), INDEX(EPS_run_raw!$E$2:$AD$3025, $AG54, H$9))</f>
        <v>665365000000000</v>
      </c>
      <c r="I54" s="17">
        <f>IF($AG54=VLOOKUP("zero_test", Keys!$B:$C, 2, FALSE), VLOOKUP("zero_test", Keys!$B:$C, 2, FALSE), INDEX(EPS_run_raw!$E$2:$AD$3025, $AG54, I$9))</f>
        <v>668124000000000</v>
      </c>
      <c r="J54" s="17">
        <f>IF($AG54=VLOOKUP("zero_test", Keys!$B:$C, 2, FALSE), VLOOKUP("zero_test", Keys!$B:$C, 2, FALSE), INDEX(EPS_run_raw!$E$2:$AD$3025, $AG54, J$9))</f>
        <v>655320000000000</v>
      </c>
      <c r="K54" s="17">
        <f>IF($AG54=VLOOKUP("zero_test", Keys!$B:$C, 2, FALSE), VLOOKUP("zero_test", Keys!$B:$C, 2, FALSE), INDEX(EPS_run_raw!$E$2:$AD$3025, $AG54, K$9))</f>
        <v>646657000000000</v>
      </c>
      <c r="L54" s="17">
        <f>IF($AG54=VLOOKUP("zero_test", Keys!$B:$C, 2, FALSE), VLOOKUP("zero_test", Keys!$B:$C, 2, FALSE), INDEX(EPS_run_raw!$E$2:$AD$3025, $AG54, L$9))</f>
        <v>643829000000000</v>
      </c>
      <c r="M54" s="17">
        <f>IF($AG54=VLOOKUP("zero_test", Keys!$B:$C, 2, FALSE), VLOOKUP("zero_test", Keys!$B:$C, 2, FALSE), INDEX(EPS_run_raw!$E$2:$AD$3025, $AG54, M$9))</f>
        <v>648562000000000</v>
      </c>
      <c r="N54" s="17">
        <f>IF($AG54=VLOOKUP("zero_test", Keys!$B:$C, 2, FALSE), VLOOKUP("zero_test", Keys!$B:$C, 2, FALSE), INDEX(EPS_run_raw!$E$2:$AD$3025, $AG54, N$9))</f>
        <v>665038000000000</v>
      </c>
      <c r="O54" s="17">
        <f>IF($AG54=VLOOKUP("zero_test", Keys!$B:$C, 2, FALSE), VLOOKUP("zero_test", Keys!$B:$C, 2, FALSE), INDEX(EPS_run_raw!$E$2:$AD$3025, $AG54, O$9))</f>
        <v>672964000000000</v>
      </c>
      <c r="P54" s="17">
        <f>IF($AG54=VLOOKUP("zero_test", Keys!$B:$C, 2, FALSE), VLOOKUP("zero_test", Keys!$B:$C, 2, FALSE), INDEX(EPS_run_raw!$E$2:$AD$3025, $AG54, P$9))</f>
        <v>679979000000000</v>
      </c>
      <c r="Q54" s="17">
        <f>IF($AG54=VLOOKUP("zero_test", Keys!$B:$C, 2, FALSE), VLOOKUP("zero_test", Keys!$B:$C, 2, FALSE), INDEX(EPS_run_raw!$E$2:$AD$3025, $AG54, Q$9))</f>
        <v>681899000000000</v>
      </c>
      <c r="R54" s="17">
        <f>IF($AG54=VLOOKUP("zero_test", Keys!$B:$C, 2, FALSE), VLOOKUP("zero_test", Keys!$B:$C, 2, FALSE), INDEX(EPS_run_raw!$E$2:$AD$3025, $AG54, R$9))</f>
        <v>684175000000000</v>
      </c>
      <c r="S54" s="17">
        <f>IF($AG54=VLOOKUP("zero_test", Keys!$B:$C, 2, FALSE), VLOOKUP("zero_test", Keys!$B:$C, 2, FALSE), INDEX(EPS_run_raw!$E$2:$AD$3025, $AG54, S$9))</f>
        <v>682411000000000</v>
      </c>
      <c r="T54" s="17">
        <f>IF($AG54=VLOOKUP("zero_test", Keys!$B:$C, 2, FALSE), VLOOKUP("zero_test", Keys!$B:$C, 2, FALSE), INDEX(EPS_run_raw!$E$2:$AD$3025, $AG54, T$9))</f>
        <v>671178000000000</v>
      </c>
      <c r="U54" s="17">
        <f>IF($AG54=VLOOKUP("zero_test", Keys!$B:$C, 2, FALSE), VLOOKUP("zero_test", Keys!$B:$C, 2, FALSE), INDEX(EPS_run_raw!$E$2:$AD$3025, $AG54, U$9))</f>
        <v>660000000000000</v>
      </c>
      <c r="V54" s="17">
        <f>IF($AG54=VLOOKUP("zero_test", Keys!$B:$C, 2, FALSE), VLOOKUP("zero_test", Keys!$B:$C, 2, FALSE), INDEX(EPS_run_raw!$E$2:$AD$3025, $AG54, V$9))</f>
        <v>649587000000000</v>
      </c>
      <c r="W54" s="17">
        <f>IF($AG54=VLOOKUP("zero_test", Keys!$B:$C, 2, FALSE), VLOOKUP("zero_test", Keys!$B:$C, 2, FALSE), INDEX(EPS_run_raw!$E$2:$AD$3025, $AG54, W$9))</f>
        <v>638005000000000</v>
      </c>
      <c r="X54" s="17">
        <f>IF($AG54=VLOOKUP("zero_test", Keys!$B:$C, 2, FALSE), VLOOKUP("zero_test", Keys!$B:$C, 2, FALSE), INDEX(EPS_run_raw!$E$2:$AD$3025, $AG54, X$9))</f>
        <v>626221000000000</v>
      </c>
      <c r="Y54" s="17">
        <f>IF($AG54=VLOOKUP("zero_test", Keys!$B:$C, 2, FALSE), VLOOKUP("zero_test", Keys!$B:$C, 2, FALSE), INDEX(EPS_run_raw!$E$2:$AD$3025, $AG54, Y$9))</f>
        <v>613611000000000</v>
      </c>
      <c r="Z54" s="17">
        <f>IF($AG54=VLOOKUP("zero_test", Keys!$B:$C, 2, FALSE), VLOOKUP("zero_test", Keys!$B:$C, 2, FALSE), INDEX(EPS_run_raw!$E$2:$AD$3025, $AG54, Z$9))</f>
        <v>601069000000000</v>
      </c>
      <c r="AA54" s="17">
        <f>IF($AG54=VLOOKUP("zero_test", Keys!$B:$C, 2, FALSE), VLOOKUP("zero_test", Keys!$B:$C, 2, FALSE), INDEX(EPS_run_raw!$E$2:$AD$3025, $AG54, AA$9))</f>
        <v>588232000000000</v>
      </c>
      <c r="AB54" s="17">
        <f>IF($AG54=VLOOKUP("zero_test", Keys!$B:$C, 2, FALSE), VLOOKUP("zero_test", Keys!$B:$C, 2, FALSE), INDEX(EPS_run_raw!$E$2:$AD$3025, $AG54, AB$9))</f>
        <v>574700000000000</v>
      </c>
      <c r="AD54" t="s">
        <v>6611</v>
      </c>
      <c r="AE54" t="str">
        <f>VLOOKUP("mode_exports", Keys!$B:$C, 2, FALSE)</f>
        <v>exports</v>
      </c>
      <c r="AF54" t="str">
        <f>$B$3&amp;VLOOKUP("key_separator", Keys!$B:$C, 2, FALSE)&amp;AD54&amp;VLOOKUP("key_separator", Keys!$B:$C, 2, FALSE)&amp;AE54</f>
        <v>SD|natural gas|exports</v>
      </c>
      <c r="AG54">
        <f>IFERROR(MATCH(AF54, EPS_run_raw!$D$2:$D$3025, 0), VLOOKUP("zero_test", Keys!$B:$C, 2, FALSE))</f>
        <v>2403</v>
      </c>
    </row>
    <row r="55" spans="1:33" x14ac:dyDescent="0.25">
      <c r="A55" s="31" t="s">
        <v>626</v>
      </c>
      <c r="C55" s="17">
        <f>IF($AG55=VLOOKUP("zero_test", Keys!$B:$C, 2, FALSE), VLOOKUP("zero_test", Keys!$B:$C, 2, FALSE), INDEX(EPS_run_raw!$E$2:$AD$3025, $AG55, C$9))</f>
        <v>0</v>
      </c>
      <c r="D55" s="17">
        <f>IF($AG55=VLOOKUP("zero_test", Keys!$B:$C, 2, FALSE), VLOOKUP("zero_test", Keys!$B:$C, 2, FALSE), INDEX(EPS_run_raw!$E$2:$AD$3025, $AG55, D$9))</f>
        <v>0</v>
      </c>
      <c r="E55" s="17">
        <f>IF($AG55=VLOOKUP("zero_test", Keys!$B:$C, 2, FALSE), VLOOKUP("zero_test", Keys!$B:$C, 2, FALSE), INDEX(EPS_run_raw!$E$2:$AD$3025, $AG55, E$9))</f>
        <v>0</v>
      </c>
      <c r="F55" s="17">
        <f>IF($AG55=VLOOKUP("zero_test", Keys!$B:$C, 2, FALSE), VLOOKUP("zero_test", Keys!$B:$C, 2, FALSE), INDEX(EPS_run_raw!$E$2:$AD$3025, $AG55, F$9))</f>
        <v>0</v>
      </c>
      <c r="G55" s="17">
        <f>IF($AG55=VLOOKUP("zero_test", Keys!$B:$C, 2, FALSE), VLOOKUP("zero_test", Keys!$B:$C, 2, FALSE), INDEX(EPS_run_raw!$E$2:$AD$3025, $AG55, G$9))</f>
        <v>0</v>
      </c>
      <c r="H55" s="17">
        <f>IF($AG55=VLOOKUP("zero_test", Keys!$B:$C, 2, FALSE), VLOOKUP("zero_test", Keys!$B:$C, 2, FALSE), INDEX(EPS_run_raw!$E$2:$AD$3025, $AG55, H$9))</f>
        <v>0</v>
      </c>
      <c r="I55" s="17">
        <f>IF($AG55=VLOOKUP("zero_test", Keys!$B:$C, 2, FALSE), VLOOKUP("zero_test", Keys!$B:$C, 2, FALSE), INDEX(EPS_run_raw!$E$2:$AD$3025, $AG55, I$9))</f>
        <v>0</v>
      </c>
      <c r="J55" s="17">
        <f>IF($AG55=VLOOKUP("zero_test", Keys!$B:$C, 2, FALSE), VLOOKUP("zero_test", Keys!$B:$C, 2, FALSE), INDEX(EPS_run_raw!$E$2:$AD$3025, $AG55, J$9))</f>
        <v>0</v>
      </c>
      <c r="K55" s="17">
        <f>IF($AG55=VLOOKUP("zero_test", Keys!$B:$C, 2, FALSE), VLOOKUP("zero_test", Keys!$B:$C, 2, FALSE), INDEX(EPS_run_raw!$E$2:$AD$3025, $AG55, K$9))</f>
        <v>0</v>
      </c>
      <c r="L55" s="17">
        <f>IF($AG55=VLOOKUP("zero_test", Keys!$B:$C, 2, FALSE), VLOOKUP("zero_test", Keys!$B:$C, 2, FALSE), INDEX(EPS_run_raw!$E$2:$AD$3025, $AG55, L$9))</f>
        <v>0</v>
      </c>
      <c r="M55" s="17">
        <f>IF($AG55=VLOOKUP("zero_test", Keys!$B:$C, 2, FALSE), VLOOKUP("zero_test", Keys!$B:$C, 2, FALSE), INDEX(EPS_run_raw!$E$2:$AD$3025, $AG55, M$9))</f>
        <v>0</v>
      </c>
      <c r="N55" s="17">
        <f>IF($AG55=VLOOKUP("zero_test", Keys!$B:$C, 2, FALSE), VLOOKUP("zero_test", Keys!$B:$C, 2, FALSE), INDEX(EPS_run_raw!$E$2:$AD$3025, $AG55, N$9))</f>
        <v>0</v>
      </c>
      <c r="O55" s="17">
        <f>IF($AG55=VLOOKUP("zero_test", Keys!$B:$C, 2, FALSE), VLOOKUP("zero_test", Keys!$B:$C, 2, FALSE), INDEX(EPS_run_raw!$E$2:$AD$3025, $AG55, O$9))</f>
        <v>0</v>
      </c>
      <c r="P55" s="17">
        <f>IF($AG55=VLOOKUP("zero_test", Keys!$B:$C, 2, FALSE), VLOOKUP("zero_test", Keys!$B:$C, 2, FALSE), INDEX(EPS_run_raw!$E$2:$AD$3025, $AG55, P$9))</f>
        <v>0</v>
      </c>
      <c r="Q55" s="17">
        <f>IF($AG55=VLOOKUP("zero_test", Keys!$B:$C, 2, FALSE), VLOOKUP("zero_test", Keys!$B:$C, 2, FALSE), INDEX(EPS_run_raw!$E$2:$AD$3025, $AG55, Q$9))</f>
        <v>0</v>
      </c>
      <c r="R55" s="17">
        <f>IF($AG55=VLOOKUP("zero_test", Keys!$B:$C, 2, FALSE), VLOOKUP("zero_test", Keys!$B:$C, 2, FALSE), INDEX(EPS_run_raw!$E$2:$AD$3025, $AG55, R$9))</f>
        <v>0</v>
      </c>
      <c r="S55" s="17">
        <f>IF($AG55=VLOOKUP("zero_test", Keys!$B:$C, 2, FALSE), VLOOKUP("zero_test", Keys!$B:$C, 2, FALSE), INDEX(EPS_run_raw!$E$2:$AD$3025, $AG55, S$9))</f>
        <v>0</v>
      </c>
      <c r="T55" s="17">
        <f>IF($AG55=VLOOKUP("zero_test", Keys!$B:$C, 2, FALSE), VLOOKUP("zero_test", Keys!$B:$C, 2, FALSE), INDEX(EPS_run_raw!$E$2:$AD$3025, $AG55, T$9))</f>
        <v>0</v>
      </c>
      <c r="U55" s="17">
        <f>IF($AG55=VLOOKUP("zero_test", Keys!$B:$C, 2, FALSE), VLOOKUP("zero_test", Keys!$B:$C, 2, FALSE), INDEX(EPS_run_raw!$E$2:$AD$3025, $AG55, U$9))</f>
        <v>0</v>
      </c>
      <c r="V55" s="17">
        <f>IF($AG55=VLOOKUP("zero_test", Keys!$B:$C, 2, FALSE), VLOOKUP("zero_test", Keys!$B:$C, 2, FALSE), INDEX(EPS_run_raw!$E$2:$AD$3025, $AG55, V$9))</f>
        <v>0</v>
      </c>
      <c r="W55" s="17">
        <f>IF($AG55=VLOOKUP("zero_test", Keys!$B:$C, 2, FALSE), VLOOKUP("zero_test", Keys!$B:$C, 2, FALSE), INDEX(EPS_run_raw!$E$2:$AD$3025, $AG55, W$9))</f>
        <v>0</v>
      </c>
      <c r="X55" s="17">
        <f>IF($AG55=VLOOKUP("zero_test", Keys!$B:$C, 2, FALSE), VLOOKUP("zero_test", Keys!$B:$C, 2, FALSE), INDEX(EPS_run_raw!$E$2:$AD$3025, $AG55, X$9))</f>
        <v>0</v>
      </c>
      <c r="Y55" s="17">
        <f>IF($AG55=VLOOKUP("zero_test", Keys!$B:$C, 2, FALSE), VLOOKUP("zero_test", Keys!$B:$C, 2, FALSE), INDEX(EPS_run_raw!$E$2:$AD$3025, $AG55, Y$9))</f>
        <v>0</v>
      </c>
      <c r="Z55" s="17">
        <f>IF($AG55=VLOOKUP("zero_test", Keys!$B:$C, 2, FALSE), VLOOKUP("zero_test", Keys!$B:$C, 2, FALSE), INDEX(EPS_run_raw!$E$2:$AD$3025, $AG55, Z$9))</f>
        <v>0</v>
      </c>
      <c r="AA55" s="17">
        <f>IF($AG55=VLOOKUP("zero_test", Keys!$B:$C, 2, FALSE), VLOOKUP("zero_test", Keys!$B:$C, 2, FALSE), INDEX(EPS_run_raw!$E$2:$AD$3025, $AG55, AA$9))</f>
        <v>0</v>
      </c>
      <c r="AB55" s="17">
        <f>IF($AG55=VLOOKUP("zero_test", Keys!$B:$C, 2, FALSE), VLOOKUP("zero_test", Keys!$B:$C, 2, FALSE), INDEX(EPS_run_raw!$E$2:$AD$3025, $AG55, AB$9))</f>
        <v>0</v>
      </c>
      <c r="AD55" t="s">
        <v>626</v>
      </c>
      <c r="AE55" t="str">
        <f>VLOOKUP("mode_exports", Keys!$B:$C, 2, FALSE)</f>
        <v>exports</v>
      </c>
      <c r="AF55" t="str">
        <f>$B$3&amp;VLOOKUP("key_separator", Keys!$B:$C, 2, FALSE)&amp;AD55&amp;VLOOKUP("key_separator", Keys!$B:$C, 2, FALSE)&amp;AE55</f>
        <v>SD|nuclear|exports</v>
      </c>
      <c r="AG55">
        <f>IFERROR(MATCH(AF55, EPS_run_raw!$D$2:$D$3025, 0), VLOOKUP("zero_test", Keys!$B:$C, 2, FALSE))</f>
        <v>2406</v>
      </c>
    </row>
    <row r="56" spans="1:33" x14ac:dyDescent="0.25">
      <c r="A56" s="3" t="s">
        <v>6612</v>
      </c>
      <c r="C56" s="17">
        <f>IF($AG56=VLOOKUP("zero_test", Keys!$B:$C, 2, FALSE), VLOOKUP("zero_test", Keys!$B:$C, 2, FALSE), INDEX(EPS_run_raw!$E$2:$AD$3025, $AG56, C$9))</f>
        <v>0</v>
      </c>
      <c r="D56" s="17">
        <f>IF($AG56=VLOOKUP("zero_test", Keys!$B:$C, 2, FALSE), VLOOKUP("zero_test", Keys!$B:$C, 2, FALSE), INDEX(EPS_run_raw!$E$2:$AD$3025, $AG56, D$9))</f>
        <v>0</v>
      </c>
      <c r="E56" s="17">
        <f>IF($AG56=VLOOKUP("zero_test", Keys!$B:$C, 2, FALSE), VLOOKUP("zero_test", Keys!$B:$C, 2, FALSE), INDEX(EPS_run_raw!$E$2:$AD$3025, $AG56, E$9))</f>
        <v>0</v>
      </c>
      <c r="F56" s="17">
        <f>IF($AG56=VLOOKUP("zero_test", Keys!$B:$C, 2, FALSE), VLOOKUP("zero_test", Keys!$B:$C, 2, FALSE), INDEX(EPS_run_raw!$E$2:$AD$3025, $AG56, F$9))</f>
        <v>0</v>
      </c>
      <c r="G56" s="17">
        <f>IF($AG56=VLOOKUP("zero_test", Keys!$B:$C, 2, FALSE), VLOOKUP("zero_test", Keys!$B:$C, 2, FALSE), INDEX(EPS_run_raw!$E$2:$AD$3025, $AG56, G$9))</f>
        <v>0</v>
      </c>
      <c r="H56" s="17">
        <f>IF($AG56=VLOOKUP("zero_test", Keys!$B:$C, 2, FALSE), VLOOKUP("zero_test", Keys!$B:$C, 2, FALSE), INDEX(EPS_run_raw!$E$2:$AD$3025, $AG56, H$9))</f>
        <v>0</v>
      </c>
      <c r="I56" s="17">
        <f>IF($AG56=VLOOKUP("zero_test", Keys!$B:$C, 2, FALSE), VLOOKUP("zero_test", Keys!$B:$C, 2, FALSE), INDEX(EPS_run_raw!$E$2:$AD$3025, $AG56, I$9))</f>
        <v>0</v>
      </c>
      <c r="J56" s="17">
        <f>IF($AG56=VLOOKUP("zero_test", Keys!$B:$C, 2, FALSE), VLOOKUP("zero_test", Keys!$B:$C, 2, FALSE), INDEX(EPS_run_raw!$E$2:$AD$3025, $AG56, J$9))</f>
        <v>0</v>
      </c>
      <c r="K56" s="17">
        <f>IF($AG56=VLOOKUP("zero_test", Keys!$B:$C, 2, FALSE), VLOOKUP("zero_test", Keys!$B:$C, 2, FALSE), INDEX(EPS_run_raw!$E$2:$AD$3025, $AG56, K$9))</f>
        <v>0</v>
      </c>
      <c r="L56" s="17">
        <f>IF($AG56=VLOOKUP("zero_test", Keys!$B:$C, 2, FALSE), VLOOKUP("zero_test", Keys!$B:$C, 2, FALSE), INDEX(EPS_run_raw!$E$2:$AD$3025, $AG56, L$9))</f>
        <v>0</v>
      </c>
      <c r="M56" s="17">
        <f>IF($AG56=VLOOKUP("zero_test", Keys!$B:$C, 2, FALSE), VLOOKUP("zero_test", Keys!$B:$C, 2, FALSE), INDEX(EPS_run_raw!$E$2:$AD$3025, $AG56, M$9))</f>
        <v>0</v>
      </c>
      <c r="N56" s="17">
        <f>IF($AG56=VLOOKUP("zero_test", Keys!$B:$C, 2, FALSE), VLOOKUP("zero_test", Keys!$B:$C, 2, FALSE), INDEX(EPS_run_raw!$E$2:$AD$3025, $AG56, N$9))</f>
        <v>0</v>
      </c>
      <c r="O56" s="17">
        <f>IF($AG56=VLOOKUP("zero_test", Keys!$B:$C, 2, FALSE), VLOOKUP("zero_test", Keys!$B:$C, 2, FALSE), INDEX(EPS_run_raw!$E$2:$AD$3025, $AG56, O$9))</f>
        <v>0</v>
      </c>
      <c r="P56" s="17">
        <f>IF($AG56=VLOOKUP("zero_test", Keys!$B:$C, 2, FALSE), VLOOKUP("zero_test", Keys!$B:$C, 2, FALSE), INDEX(EPS_run_raw!$E$2:$AD$3025, $AG56, P$9))</f>
        <v>0</v>
      </c>
      <c r="Q56" s="17">
        <f>IF($AG56=VLOOKUP("zero_test", Keys!$B:$C, 2, FALSE), VLOOKUP("zero_test", Keys!$B:$C, 2, FALSE), INDEX(EPS_run_raw!$E$2:$AD$3025, $AG56, Q$9))</f>
        <v>0</v>
      </c>
      <c r="R56" s="17">
        <f>IF($AG56=VLOOKUP("zero_test", Keys!$B:$C, 2, FALSE), VLOOKUP("zero_test", Keys!$B:$C, 2, FALSE), INDEX(EPS_run_raw!$E$2:$AD$3025, $AG56, R$9))</f>
        <v>0</v>
      </c>
      <c r="S56" s="17">
        <f>IF($AG56=VLOOKUP("zero_test", Keys!$B:$C, 2, FALSE), VLOOKUP("zero_test", Keys!$B:$C, 2, FALSE), INDEX(EPS_run_raw!$E$2:$AD$3025, $AG56, S$9))</f>
        <v>0</v>
      </c>
      <c r="T56" s="17">
        <f>IF($AG56=VLOOKUP("zero_test", Keys!$B:$C, 2, FALSE), VLOOKUP("zero_test", Keys!$B:$C, 2, FALSE), INDEX(EPS_run_raw!$E$2:$AD$3025, $AG56, T$9))</f>
        <v>0</v>
      </c>
      <c r="U56" s="17">
        <f>IF($AG56=VLOOKUP("zero_test", Keys!$B:$C, 2, FALSE), VLOOKUP("zero_test", Keys!$B:$C, 2, FALSE), INDEX(EPS_run_raw!$E$2:$AD$3025, $AG56, U$9))</f>
        <v>0</v>
      </c>
      <c r="V56" s="17">
        <f>IF($AG56=VLOOKUP("zero_test", Keys!$B:$C, 2, FALSE), VLOOKUP("zero_test", Keys!$B:$C, 2, FALSE), INDEX(EPS_run_raw!$E$2:$AD$3025, $AG56, V$9))</f>
        <v>0</v>
      </c>
      <c r="W56" s="17">
        <f>IF($AG56=VLOOKUP("zero_test", Keys!$B:$C, 2, FALSE), VLOOKUP("zero_test", Keys!$B:$C, 2, FALSE), INDEX(EPS_run_raw!$E$2:$AD$3025, $AG56, W$9))</f>
        <v>0</v>
      </c>
      <c r="X56" s="17">
        <f>IF($AG56=VLOOKUP("zero_test", Keys!$B:$C, 2, FALSE), VLOOKUP("zero_test", Keys!$B:$C, 2, FALSE), INDEX(EPS_run_raw!$E$2:$AD$3025, $AG56, X$9))</f>
        <v>0</v>
      </c>
      <c r="Y56" s="17">
        <f>IF($AG56=VLOOKUP("zero_test", Keys!$B:$C, 2, FALSE), VLOOKUP("zero_test", Keys!$B:$C, 2, FALSE), INDEX(EPS_run_raw!$E$2:$AD$3025, $AG56, Y$9))</f>
        <v>0</v>
      </c>
      <c r="Z56" s="17">
        <f>IF($AG56=VLOOKUP("zero_test", Keys!$B:$C, 2, FALSE), VLOOKUP("zero_test", Keys!$B:$C, 2, FALSE), INDEX(EPS_run_raw!$E$2:$AD$3025, $AG56, Z$9))</f>
        <v>0</v>
      </c>
      <c r="AA56" s="17">
        <f>IF($AG56=VLOOKUP("zero_test", Keys!$B:$C, 2, FALSE), VLOOKUP("zero_test", Keys!$B:$C, 2, FALSE), INDEX(EPS_run_raw!$E$2:$AD$3025, $AG56, AA$9))</f>
        <v>0</v>
      </c>
      <c r="AB56" s="17">
        <f>IF($AG56=VLOOKUP("zero_test", Keys!$B:$C, 2, FALSE), VLOOKUP("zero_test", Keys!$B:$C, 2, FALSE), INDEX(EPS_run_raw!$E$2:$AD$3025, $AG56, AB$9))</f>
        <v>0</v>
      </c>
      <c r="AD56" t="s">
        <v>6630</v>
      </c>
      <c r="AE56" t="str">
        <f>VLOOKUP("mode_exports", Keys!$B:$C, 2, FALSE)</f>
        <v>exports</v>
      </c>
      <c r="AF56" t="str">
        <f>$B$3&amp;VLOOKUP("key_separator", Keys!$B:$C, 2, FALSE)&amp;AD56&amp;VLOOKUP("key_separator", Keys!$B:$C, 2, FALSE)&amp;AE56</f>
        <v>SD|hydro|exports</v>
      </c>
      <c r="AG56">
        <f>IFERROR(MATCH(AF56, EPS_run_raw!$D$2:$D$3025, 0), VLOOKUP("zero_test", Keys!$B:$C, 2, FALSE))</f>
        <v>2409</v>
      </c>
    </row>
    <row r="57" spans="1:33" x14ac:dyDescent="0.25">
      <c r="A57" s="3" t="s">
        <v>6613</v>
      </c>
      <c r="C57" s="17">
        <f>IF($AG57=VLOOKUP("zero_test", Keys!$B:$C, 2, FALSE), VLOOKUP("zero_test", Keys!$B:$C, 2, FALSE), INDEX(EPS_run_raw!$E$2:$AD$3025, $AG57, C$9))</f>
        <v>0</v>
      </c>
      <c r="D57" s="17">
        <f>IF($AG57=VLOOKUP("zero_test", Keys!$B:$C, 2, FALSE), VLOOKUP("zero_test", Keys!$B:$C, 2, FALSE), INDEX(EPS_run_raw!$E$2:$AD$3025, $AG57, D$9))</f>
        <v>0</v>
      </c>
      <c r="E57" s="17">
        <f>IF($AG57=VLOOKUP("zero_test", Keys!$B:$C, 2, FALSE), VLOOKUP("zero_test", Keys!$B:$C, 2, FALSE), INDEX(EPS_run_raw!$E$2:$AD$3025, $AG57, E$9))</f>
        <v>0</v>
      </c>
      <c r="F57" s="17">
        <f>IF($AG57=VLOOKUP("zero_test", Keys!$B:$C, 2, FALSE), VLOOKUP("zero_test", Keys!$B:$C, 2, FALSE), INDEX(EPS_run_raw!$E$2:$AD$3025, $AG57, F$9))</f>
        <v>0</v>
      </c>
      <c r="G57" s="17">
        <f>IF($AG57=VLOOKUP("zero_test", Keys!$B:$C, 2, FALSE), VLOOKUP("zero_test", Keys!$B:$C, 2, FALSE), INDEX(EPS_run_raw!$E$2:$AD$3025, $AG57, G$9))</f>
        <v>0</v>
      </c>
      <c r="H57" s="17">
        <f>IF($AG57=VLOOKUP("zero_test", Keys!$B:$C, 2, FALSE), VLOOKUP("zero_test", Keys!$B:$C, 2, FALSE), INDEX(EPS_run_raw!$E$2:$AD$3025, $AG57, H$9))</f>
        <v>0</v>
      </c>
      <c r="I57" s="17">
        <f>IF($AG57=VLOOKUP("zero_test", Keys!$B:$C, 2, FALSE), VLOOKUP("zero_test", Keys!$B:$C, 2, FALSE), INDEX(EPS_run_raw!$E$2:$AD$3025, $AG57, I$9))</f>
        <v>0</v>
      </c>
      <c r="J57" s="17">
        <f>IF($AG57=VLOOKUP("zero_test", Keys!$B:$C, 2, FALSE), VLOOKUP("zero_test", Keys!$B:$C, 2, FALSE), INDEX(EPS_run_raw!$E$2:$AD$3025, $AG57, J$9))</f>
        <v>0</v>
      </c>
      <c r="K57" s="17">
        <f>IF($AG57=VLOOKUP("zero_test", Keys!$B:$C, 2, FALSE), VLOOKUP("zero_test", Keys!$B:$C, 2, FALSE), INDEX(EPS_run_raw!$E$2:$AD$3025, $AG57, K$9))</f>
        <v>0</v>
      </c>
      <c r="L57" s="17">
        <f>IF($AG57=VLOOKUP("zero_test", Keys!$B:$C, 2, FALSE), VLOOKUP("zero_test", Keys!$B:$C, 2, FALSE), INDEX(EPS_run_raw!$E$2:$AD$3025, $AG57, L$9))</f>
        <v>0</v>
      </c>
      <c r="M57" s="17">
        <f>IF($AG57=VLOOKUP("zero_test", Keys!$B:$C, 2, FALSE), VLOOKUP("zero_test", Keys!$B:$C, 2, FALSE), INDEX(EPS_run_raw!$E$2:$AD$3025, $AG57, M$9))</f>
        <v>0</v>
      </c>
      <c r="N57" s="17">
        <f>IF($AG57=VLOOKUP("zero_test", Keys!$B:$C, 2, FALSE), VLOOKUP("zero_test", Keys!$B:$C, 2, FALSE), INDEX(EPS_run_raw!$E$2:$AD$3025, $AG57, N$9))</f>
        <v>0</v>
      </c>
      <c r="O57" s="17">
        <f>IF($AG57=VLOOKUP("zero_test", Keys!$B:$C, 2, FALSE), VLOOKUP("zero_test", Keys!$B:$C, 2, FALSE), INDEX(EPS_run_raw!$E$2:$AD$3025, $AG57, O$9))</f>
        <v>0</v>
      </c>
      <c r="P57" s="17">
        <f>IF($AG57=VLOOKUP("zero_test", Keys!$B:$C, 2, FALSE), VLOOKUP("zero_test", Keys!$B:$C, 2, FALSE), INDEX(EPS_run_raw!$E$2:$AD$3025, $AG57, P$9))</f>
        <v>0</v>
      </c>
      <c r="Q57" s="17">
        <f>IF($AG57=VLOOKUP("zero_test", Keys!$B:$C, 2, FALSE), VLOOKUP("zero_test", Keys!$B:$C, 2, FALSE), INDEX(EPS_run_raw!$E$2:$AD$3025, $AG57, Q$9))</f>
        <v>0</v>
      </c>
      <c r="R57" s="17">
        <f>IF($AG57=VLOOKUP("zero_test", Keys!$B:$C, 2, FALSE), VLOOKUP("zero_test", Keys!$B:$C, 2, FALSE), INDEX(EPS_run_raw!$E$2:$AD$3025, $AG57, R$9))</f>
        <v>0</v>
      </c>
      <c r="S57" s="17">
        <f>IF($AG57=VLOOKUP("zero_test", Keys!$B:$C, 2, FALSE), VLOOKUP("zero_test", Keys!$B:$C, 2, FALSE), INDEX(EPS_run_raw!$E$2:$AD$3025, $AG57, S$9))</f>
        <v>0</v>
      </c>
      <c r="T57" s="17">
        <f>IF($AG57=VLOOKUP("zero_test", Keys!$B:$C, 2, FALSE), VLOOKUP("zero_test", Keys!$B:$C, 2, FALSE), INDEX(EPS_run_raw!$E$2:$AD$3025, $AG57, T$9))</f>
        <v>0</v>
      </c>
      <c r="U57" s="17">
        <f>IF($AG57=VLOOKUP("zero_test", Keys!$B:$C, 2, FALSE), VLOOKUP("zero_test", Keys!$B:$C, 2, FALSE), INDEX(EPS_run_raw!$E$2:$AD$3025, $AG57, U$9))</f>
        <v>0</v>
      </c>
      <c r="V57" s="17">
        <f>IF($AG57=VLOOKUP("zero_test", Keys!$B:$C, 2, FALSE), VLOOKUP("zero_test", Keys!$B:$C, 2, FALSE), INDEX(EPS_run_raw!$E$2:$AD$3025, $AG57, V$9))</f>
        <v>0</v>
      </c>
      <c r="W57" s="17">
        <f>IF($AG57=VLOOKUP("zero_test", Keys!$B:$C, 2, FALSE), VLOOKUP("zero_test", Keys!$B:$C, 2, FALSE), INDEX(EPS_run_raw!$E$2:$AD$3025, $AG57, W$9))</f>
        <v>0</v>
      </c>
      <c r="X57" s="17">
        <f>IF($AG57=VLOOKUP("zero_test", Keys!$B:$C, 2, FALSE), VLOOKUP("zero_test", Keys!$B:$C, 2, FALSE), INDEX(EPS_run_raw!$E$2:$AD$3025, $AG57, X$9))</f>
        <v>0</v>
      </c>
      <c r="Y57" s="17">
        <f>IF($AG57=VLOOKUP("zero_test", Keys!$B:$C, 2, FALSE), VLOOKUP("zero_test", Keys!$B:$C, 2, FALSE), INDEX(EPS_run_raw!$E$2:$AD$3025, $AG57, Y$9))</f>
        <v>0</v>
      </c>
      <c r="Z57" s="17">
        <f>IF($AG57=VLOOKUP("zero_test", Keys!$B:$C, 2, FALSE), VLOOKUP("zero_test", Keys!$B:$C, 2, FALSE), INDEX(EPS_run_raw!$E$2:$AD$3025, $AG57, Z$9))</f>
        <v>0</v>
      </c>
      <c r="AA57" s="17">
        <f>IF($AG57=VLOOKUP("zero_test", Keys!$B:$C, 2, FALSE), VLOOKUP("zero_test", Keys!$B:$C, 2, FALSE), INDEX(EPS_run_raw!$E$2:$AD$3025, $AG57, AA$9))</f>
        <v>0</v>
      </c>
      <c r="AB57" s="17">
        <f>IF($AG57=VLOOKUP("zero_test", Keys!$B:$C, 2, FALSE), VLOOKUP("zero_test", Keys!$B:$C, 2, FALSE), INDEX(EPS_run_raw!$E$2:$AD$3025, $AG57, AB$9))</f>
        <v>0</v>
      </c>
      <c r="AD57" t="s">
        <v>6631</v>
      </c>
      <c r="AE57" t="str">
        <f>VLOOKUP("mode_exports", Keys!$B:$C, 2, FALSE)</f>
        <v>exports</v>
      </c>
      <c r="AF57" t="str">
        <f>$B$3&amp;VLOOKUP("key_separator", Keys!$B:$C, 2, FALSE)&amp;AD57&amp;VLOOKUP("key_separator", Keys!$B:$C, 2, FALSE)&amp;AE57</f>
        <v>SD|wind|exports</v>
      </c>
      <c r="AG57">
        <f>IFERROR(MATCH(AF57, EPS_run_raw!$D$2:$D$3025, 0), VLOOKUP("zero_test", Keys!$B:$C, 2, FALSE))</f>
        <v>2412</v>
      </c>
    </row>
    <row r="58" spans="1:33" x14ac:dyDescent="0.25">
      <c r="A58" s="3" t="s">
        <v>6614</v>
      </c>
      <c r="C58" s="17">
        <f>IF($AG58=VLOOKUP("zero_test", Keys!$B:$C, 2, FALSE), VLOOKUP("zero_test", Keys!$B:$C, 2, FALSE), INDEX(EPS_run_raw!$E$2:$AD$3025, $AG58, C$9))</f>
        <v>0</v>
      </c>
      <c r="D58" s="17">
        <f>IF($AG58=VLOOKUP("zero_test", Keys!$B:$C, 2, FALSE), VLOOKUP("zero_test", Keys!$B:$C, 2, FALSE), INDEX(EPS_run_raw!$E$2:$AD$3025, $AG58, D$9))</f>
        <v>0</v>
      </c>
      <c r="E58" s="17">
        <f>IF($AG58=VLOOKUP("zero_test", Keys!$B:$C, 2, FALSE), VLOOKUP("zero_test", Keys!$B:$C, 2, FALSE), INDEX(EPS_run_raw!$E$2:$AD$3025, $AG58, E$9))</f>
        <v>0</v>
      </c>
      <c r="F58" s="17">
        <f>IF($AG58=VLOOKUP("zero_test", Keys!$B:$C, 2, FALSE), VLOOKUP("zero_test", Keys!$B:$C, 2, FALSE), INDEX(EPS_run_raw!$E$2:$AD$3025, $AG58, F$9))</f>
        <v>0</v>
      </c>
      <c r="G58" s="17">
        <f>IF($AG58=VLOOKUP("zero_test", Keys!$B:$C, 2, FALSE), VLOOKUP("zero_test", Keys!$B:$C, 2, FALSE), INDEX(EPS_run_raw!$E$2:$AD$3025, $AG58, G$9))</f>
        <v>0</v>
      </c>
      <c r="H58" s="17">
        <f>IF($AG58=VLOOKUP("zero_test", Keys!$B:$C, 2, FALSE), VLOOKUP("zero_test", Keys!$B:$C, 2, FALSE), INDEX(EPS_run_raw!$E$2:$AD$3025, $AG58, H$9))</f>
        <v>0</v>
      </c>
      <c r="I58" s="17">
        <f>IF($AG58=VLOOKUP("zero_test", Keys!$B:$C, 2, FALSE), VLOOKUP("zero_test", Keys!$B:$C, 2, FALSE), INDEX(EPS_run_raw!$E$2:$AD$3025, $AG58, I$9))</f>
        <v>0</v>
      </c>
      <c r="J58" s="17">
        <f>IF($AG58=VLOOKUP("zero_test", Keys!$B:$C, 2, FALSE), VLOOKUP("zero_test", Keys!$B:$C, 2, FALSE), INDEX(EPS_run_raw!$E$2:$AD$3025, $AG58, J$9))</f>
        <v>0</v>
      </c>
      <c r="K58" s="17">
        <f>IF($AG58=VLOOKUP("zero_test", Keys!$B:$C, 2, FALSE), VLOOKUP("zero_test", Keys!$B:$C, 2, FALSE), INDEX(EPS_run_raw!$E$2:$AD$3025, $AG58, K$9))</f>
        <v>0</v>
      </c>
      <c r="L58" s="17">
        <f>IF($AG58=VLOOKUP("zero_test", Keys!$B:$C, 2, FALSE), VLOOKUP("zero_test", Keys!$B:$C, 2, FALSE), INDEX(EPS_run_raw!$E$2:$AD$3025, $AG58, L$9))</f>
        <v>0</v>
      </c>
      <c r="M58" s="17">
        <f>IF($AG58=VLOOKUP("zero_test", Keys!$B:$C, 2, FALSE), VLOOKUP("zero_test", Keys!$B:$C, 2, FALSE), INDEX(EPS_run_raw!$E$2:$AD$3025, $AG58, M$9))</f>
        <v>0</v>
      </c>
      <c r="N58" s="17">
        <f>IF($AG58=VLOOKUP("zero_test", Keys!$B:$C, 2, FALSE), VLOOKUP("zero_test", Keys!$B:$C, 2, FALSE), INDEX(EPS_run_raw!$E$2:$AD$3025, $AG58, N$9))</f>
        <v>0</v>
      </c>
      <c r="O58" s="17">
        <f>IF($AG58=VLOOKUP("zero_test", Keys!$B:$C, 2, FALSE), VLOOKUP("zero_test", Keys!$B:$C, 2, FALSE), INDEX(EPS_run_raw!$E$2:$AD$3025, $AG58, O$9))</f>
        <v>0</v>
      </c>
      <c r="P58" s="17">
        <f>IF($AG58=VLOOKUP("zero_test", Keys!$B:$C, 2, FALSE), VLOOKUP("zero_test", Keys!$B:$C, 2, FALSE), INDEX(EPS_run_raw!$E$2:$AD$3025, $AG58, P$9))</f>
        <v>0</v>
      </c>
      <c r="Q58" s="17">
        <f>IF($AG58=VLOOKUP("zero_test", Keys!$B:$C, 2, FALSE), VLOOKUP("zero_test", Keys!$B:$C, 2, FALSE), INDEX(EPS_run_raw!$E$2:$AD$3025, $AG58, Q$9))</f>
        <v>0</v>
      </c>
      <c r="R58" s="17">
        <f>IF($AG58=VLOOKUP("zero_test", Keys!$B:$C, 2, FALSE), VLOOKUP("zero_test", Keys!$B:$C, 2, FALSE), INDEX(EPS_run_raw!$E$2:$AD$3025, $AG58, R$9))</f>
        <v>0</v>
      </c>
      <c r="S58" s="17">
        <f>IF($AG58=VLOOKUP("zero_test", Keys!$B:$C, 2, FALSE), VLOOKUP("zero_test", Keys!$B:$C, 2, FALSE), INDEX(EPS_run_raw!$E$2:$AD$3025, $AG58, S$9))</f>
        <v>0</v>
      </c>
      <c r="T58" s="17">
        <f>IF($AG58=VLOOKUP("zero_test", Keys!$B:$C, 2, FALSE), VLOOKUP("zero_test", Keys!$B:$C, 2, FALSE), INDEX(EPS_run_raw!$E$2:$AD$3025, $AG58, T$9))</f>
        <v>0</v>
      </c>
      <c r="U58" s="17">
        <f>IF($AG58=VLOOKUP("zero_test", Keys!$B:$C, 2, FALSE), VLOOKUP("zero_test", Keys!$B:$C, 2, FALSE), INDEX(EPS_run_raw!$E$2:$AD$3025, $AG58, U$9))</f>
        <v>0</v>
      </c>
      <c r="V58" s="17">
        <f>IF($AG58=VLOOKUP("zero_test", Keys!$B:$C, 2, FALSE), VLOOKUP("zero_test", Keys!$B:$C, 2, FALSE), INDEX(EPS_run_raw!$E$2:$AD$3025, $AG58, V$9))</f>
        <v>0</v>
      </c>
      <c r="W58" s="17">
        <f>IF($AG58=VLOOKUP("zero_test", Keys!$B:$C, 2, FALSE), VLOOKUP("zero_test", Keys!$B:$C, 2, FALSE), INDEX(EPS_run_raw!$E$2:$AD$3025, $AG58, W$9))</f>
        <v>0</v>
      </c>
      <c r="X58" s="17">
        <f>IF($AG58=VLOOKUP("zero_test", Keys!$B:$C, 2, FALSE), VLOOKUP("zero_test", Keys!$B:$C, 2, FALSE), INDEX(EPS_run_raw!$E$2:$AD$3025, $AG58, X$9))</f>
        <v>0</v>
      </c>
      <c r="Y58" s="17">
        <f>IF($AG58=VLOOKUP("zero_test", Keys!$B:$C, 2, FALSE), VLOOKUP("zero_test", Keys!$B:$C, 2, FALSE), INDEX(EPS_run_raw!$E$2:$AD$3025, $AG58, Y$9))</f>
        <v>0</v>
      </c>
      <c r="Z58" s="17">
        <f>IF($AG58=VLOOKUP("zero_test", Keys!$B:$C, 2, FALSE), VLOOKUP("zero_test", Keys!$B:$C, 2, FALSE), INDEX(EPS_run_raw!$E$2:$AD$3025, $AG58, Z$9))</f>
        <v>0</v>
      </c>
      <c r="AA58" s="17">
        <f>IF($AG58=VLOOKUP("zero_test", Keys!$B:$C, 2, FALSE), VLOOKUP("zero_test", Keys!$B:$C, 2, FALSE), INDEX(EPS_run_raw!$E$2:$AD$3025, $AG58, AA$9))</f>
        <v>0</v>
      </c>
      <c r="AB58" s="17">
        <f>IF($AG58=VLOOKUP("zero_test", Keys!$B:$C, 2, FALSE), VLOOKUP("zero_test", Keys!$B:$C, 2, FALSE), INDEX(EPS_run_raw!$E$2:$AD$3025, $AG58, AB$9))</f>
        <v>0</v>
      </c>
      <c r="AD58" t="s">
        <v>6632</v>
      </c>
      <c r="AE58" t="str">
        <f>VLOOKUP("mode_exports", Keys!$B:$C, 2, FALSE)</f>
        <v>exports</v>
      </c>
      <c r="AF58" t="str">
        <f>$B$3&amp;VLOOKUP("key_separator", Keys!$B:$C, 2, FALSE)&amp;AD58&amp;VLOOKUP("key_separator", Keys!$B:$C, 2, FALSE)&amp;AE58</f>
        <v>SD|solar|exports</v>
      </c>
      <c r="AG58">
        <f>IFERROR(MATCH(AF58, EPS_run_raw!$D$2:$D$3025, 0), VLOOKUP("zero_test", Keys!$B:$C, 2, FALSE))</f>
        <v>2415</v>
      </c>
    </row>
    <row r="59" spans="1:33" x14ac:dyDescent="0.25">
      <c r="A59" s="31" t="s">
        <v>6615</v>
      </c>
      <c r="C59" s="17">
        <f>IF($AG59=VLOOKUP("zero_test", Keys!$B:$C, 2, FALSE), VLOOKUP("zero_test", Keys!$B:$C, 2, FALSE), INDEX(EPS_run_raw!$E$2:$AD$3025, $AG59, C$9))</f>
        <v>0</v>
      </c>
      <c r="D59" s="17">
        <f>IF($AG59=VLOOKUP("zero_test", Keys!$B:$C, 2, FALSE), VLOOKUP("zero_test", Keys!$B:$C, 2, FALSE), INDEX(EPS_run_raw!$E$2:$AD$3025, $AG59, D$9))</f>
        <v>0</v>
      </c>
      <c r="E59" s="17">
        <f>IF($AG59=VLOOKUP("zero_test", Keys!$B:$C, 2, FALSE), VLOOKUP("zero_test", Keys!$B:$C, 2, FALSE), INDEX(EPS_run_raw!$E$2:$AD$3025, $AG59, E$9))</f>
        <v>0</v>
      </c>
      <c r="F59" s="17">
        <f>IF($AG59=VLOOKUP("zero_test", Keys!$B:$C, 2, FALSE), VLOOKUP("zero_test", Keys!$B:$C, 2, FALSE), INDEX(EPS_run_raw!$E$2:$AD$3025, $AG59, F$9))</f>
        <v>0</v>
      </c>
      <c r="G59" s="17">
        <f>IF($AG59=VLOOKUP("zero_test", Keys!$B:$C, 2, FALSE), VLOOKUP("zero_test", Keys!$B:$C, 2, FALSE), INDEX(EPS_run_raw!$E$2:$AD$3025, $AG59, G$9))</f>
        <v>0</v>
      </c>
      <c r="H59" s="17">
        <f>IF($AG59=VLOOKUP("zero_test", Keys!$B:$C, 2, FALSE), VLOOKUP("zero_test", Keys!$B:$C, 2, FALSE), INDEX(EPS_run_raw!$E$2:$AD$3025, $AG59, H$9))</f>
        <v>0</v>
      </c>
      <c r="I59" s="17">
        <f>IF($AG59=VLOOKUP("zero_test", Keys!$B:$C, 2, FALSE), VLOOKUP("zero_test", Keys!$B:$C, 2, FALSE), INDEX(EPS_run_raw!$E$2:$AD$3025, $AG59, I$9))</f>
        <v>0</v>
      </c>
      <c r="J59" s="17">
        <f>IF($AG59=VLOOKUP("zero_test", Keys!$B:$C, 2, FALSE), VLOOKUP("zero_test", Keys!$B:$C, 2, FALSE), INDEX(EPS_run_raw!$E$2:$AD$3025, $AG59, J$9))</f>
        <v>0</v>
      </c>
      <c r="K59" s="17">
        <f>IF($AG59=VLOOKUP("zero_test", Keys!$B:$C, 2, FALSE), VLOOKUP("zero_test", Keys!$B:$C, 2, FALSE), INDEX(EPS_run_raw!$E$2:$AD$3025, $AG59, K$9))</f>
        <v>0</v>
      </c>
      <c r="L59" s="17">
        <f>IF($AG59=VLOOKUP("zero_test", Keys!$B:$C, 2, FALSE), VLOOKUP("zero_test", Keys!$B:$C, 2, FALSE), INDEX(EPS_run_raw!$E$2:$AD$3025, $AG59, L$9))</f>
        <v>0</v>
      </c>
      <c r="M59" s="17">
        <f>IF($AG59=VLOOKUP("zero_test", Keys!$B:$C, 2, FALSE), VLOOKUP("zero_test", Keys!$B:$C, 2, FALSE), INDEX(EPS_run_raw!$E$2:$AD$3025, $AG59, M$9))</f>
        <v>0</v>
      </c>
      <c r="N59" s="17">
        <f>IF($AG59=VLOOKUP("zero_test", Keys!$B:$C, 2, FALSE), VLOOKUP("zero_test", Keys!$B:$C, 2, FALSE), INDEX(EPS_run_raw!$E$2:$AD$3025, $AG59, N$9))</f>
        <v>0</v>
      </c>
      <c r="O59" s="17">
        <f>IF($AG59=VLOOKUP("zero_test", Keys!$B:$C, 2, FALSE), VLOOKUP("zero_test", Keys!$B:$C, 2, FALSE), INDEX(EPS_run_raw!$E$2:$AD$3025, $AG59, O$9))</f>
        <v>0</v>
      </c>
      <c r="P59" s="17">
        <f>IF($AG59=VLOOKUP("zero_test", Keys!$B:$C, 2, FALSE), VLOOKUP("zero_test", Keys!$B:$C, 2, FALSE), INDEX(EPS_run_raw!$E$2:$AD$3025, $AG59, P$9))</f>
        <v>0</v>
      </c>
      <c r="Q59" s="17">
        <f>IF($AG59=VLOOKUP("zero_test", Keys!$B:$C, 2, FALSE), VLOOKUP("zero_test", Keys!$B:$C, 2, FALSE), INDEX(EPS_run_raw!$E$2:$AD$3025, $AG59, Q$9))</f>
        <v>0</v>
      </c>
      <c r="R59" s="17">
        <f>IF($AG59=VLOOKUP("zero_test", Keys!$B:$C, 2, FALSE), VLOOKUP("zero_test", Keys!$B:$C, 2, FALSE), INDEX(EPS_run_raw!$E$2:$AD$3025, $AG59, R$9))</f>
        <v>0</v>
      </c>
      <c r="S59" s="17">
        <f>IF($AG59=VLOOKUP("zero_test", Keys!$B:$C, 2, FALSE), VLOOKUP("zero_test", Keys!$B:$C, 2, FALSE), INDEX(EPS_run_raw!$E$2:$AD$3025, $AG59, S$9))</f>
        <v>0</v>
      </c>
      <c r="T59" s="17">
        <f>IF($AG59=VLOOKUP("zero_test", Keys!$B:$C, 2, FALSE), VLOOKUP("zero_test", Keys!$B:$C, 2, FALSE), INDEX(EPS_run_raw!$E$2:$AD$3025, $AG59, T$9))</f>
        <v>0</v>
      </c>
      <c r="U59" s="17">
        <f>IF($AG59=VLOOKUP("zero_test", Keys!$B:$C, 2, FALSE), VLOOKUP("zero_test", Keys!$B:$C, 2, FALSE), INDEX(EPS_run_raw!$E$2:$AD$3025, $AG59, U$9))</f>
        <v>0</v>
      </c>
      <c r="V59" s="17">
        <f>IF($AG59=VLOOKUP("zero_test", Keys!$B:$C, 2, FALSE), VLOOKUP("zero_test", Keys!$B:$C, 2, FALSE), INDEX(EPS_run_raw!$E$2:$AD$3025, $AG59, V$9))</f>
        <v>0</v>
      </c>
      <c r="W59" s="17">
        <f>IF($AG59=VLOOKUP("zero_test", Keys!$B:$C, 2, FALSE), VLOOKUP("zero_test", Keys!$B:$C, 2, FALSE), INDEX(EPS_run_raw!$E$2:$AD$3025, $AG59, W$9))</f>
        <v>0</v>
      </c>
      <c r="X59" s="17">
        <f>IF($AG59=VLOOKUP("zero_test", Keys!$B:$C, 2, FALSE), VLOOKUP("zero_test", Keys!$B:$C, 2, FALSE), INDEX(EPS_run_raw!$E$2:$AD$3025, $AG59, X$9))</f>
        <v>0</v>
      </c>
      <c r="Y59" s="17">
        <f>IF($AG59=VLOOKUP("zero_test", Keys!$B:$C, 2, FALSE), VLOOKUP("zero_test", Keys!$B:$C, 2, FALSE), INDEX(EPS_run_raw!$E$2:$AD$3025, $AG59, Y$9))</f>
        <v>0</v>
      </c>
      <c r="Z59" s="17">
        <f>IF($AG59=VLOOKUP("zero_test", Keys!$B:$C, 2, FALSE), VLOOKUP("zero_test", Keys!$B:$C, 2, FALSE), INDEX(EPS_run_raw!$E$2:$AD$3025, $AG59, Z$9))</f>
        <v>0</v>
      </c>
      <c r="AA59" s="17">
        <f>IF($AG59=VLOOKUP("zero_test", Keys!$B:$C, 2, FALSE), VLOOKUP("zero_test", Keys!$B:$C, 2, FALSE), INDEX(EPS_run_raw!$E$2:$AD$3025, $AG59, AA$9))</f>
        <v>0</v>
      </c>
      <c r="AB59" s="17">
        <f>IF($AG59=VLOOKUP("zero_test", Keys!$B:$C, 2, FALSE), VLOOKUP("zero_test", Keys!$B:$C, 2, FALSE), INDEX(EPS_run_raw!$E$2:$AD$3025, $AG59, AB$9))</f>
        <v>0</v>
      </c>
      <c r="AD59" t="s">
        <v>6615</v>
      </c>
      <c r="AE59" t="str">
        <f>VLOOKUP("mode_exports", Keys!$B:$C, 2, FALSE)</f>
        <v>exports</v>
      </c>
      <c r="AF59" t="str">
        <f>$B$3&amp;VLOOKUP("key_separator", Keys!$B:$C, 2, FALSE)&amp;AD59&amp;VLOOKUP("key_separator", Keys!$B:$C, 2, FALSE)&amp;AE59</f>
        <v>SD|biomass|exports</v>
      </c>
      <c r="AG59">
        <f>IFERROR(MATCH(AF59, EPS_run_raw!$D$2:$D$3025, 0), VLOOKUP("zero_test", Keys!$B:$C, 2, FALSE))</f>
        <v>2418</v>
      </c>
    </row>
    <row r="60" spans="1:33" x14ac:dyDescent="0.25">
      <c r="A60" s="31" t="s">
        <v>6616</v>
      </c>
      <c r="C60" s="17">
        <f>IF($AG60=VLOOKUP("zero_test", Keys!$B:$C, 2, FALSE), VLOOKUP("zero_test", Keys!$B:$C, 2, FALSE), INDEX(EPS_run_raw!$E$2:$AD$3025, $AG60, C$9))</f>
        <v>0</v>
      </c>
      <c r="D60" s="17">
        <f>IF($AG60=VLOOKUP("zero_test", Keys!$B:$C, 2, FALSE), VLOOKUP("zero_test", Keys!$B:$C, 2, FALSE), INDEX(EPS_run_raw!$E$2:$AD$3025, $AG60, D$9))</f>
        <v>0</v>
      </c>
      <c r="E60" s="17">
        <f>IF($AG60=VLOOKUP("zero_test", Keys!$B:$C, 2, FALSE), VLOOKUP("zero_test", Keys!$B:$C, 2, FALSE), INDEX(EPS_run_raw!$E$2:$AD$3025, $AG60, E$9))</f>
        <v>0</v>
      </c>
      <c r="F60" s="17">
        <f>IF($AG60=VLOOKUP("zero_test", Keys!$B:$C, 2, FALSE), VLOOKUP("zero_test", Keys!$B:$C, 2, FALSE), INDEX(EPS_run_raw!$E$2:$AD$3025, $AG60, F$9))</f>
        <v>0</v>
      </c>
      <c r="G60" s="17">
        <f>IF($AG60=VLOOKUP("zero_test", Keys!$B:$C, 2, FALSE), VLOOKUP("zero_test", Keys!$B:$C, 2, FALSE), INDEX(EPS_run_raw!$E$2:$AD$3025, $AG60, G$9))</f>
        <v>0</v>
      </c>
      <c r="H60" s="17">
        <f>IF($AG60=VLOOKUP("zero_test", Keys!$B:$C, 2, FALSE), VLOOKUP("zero_test", Keys!$B:$C, 2, FALSE), INDEX(EPS_run_raw!$E$2:$AD$3025, $AG60, H$9))</f>
        <v>0</v>
      </c>
      <c r="I60" s="17">
        <f>IF($AG60=VLOOKUP("zero_test", Keys!$B:$C, 2, FALSE), VLOOKUP("zero_test", Keys!$B:$C, 2, FALSE), INDEX(EPS_run_raw!$E$2:$AD$3025, $AG60, I$9))</f>
        <v>0</v>
      </c>
      <c r="J60" s="17">
        <f>IF($AG60=VLOOKUP("zero_test", Keys!$B:$C, 2, FALSE), VLOOKUP("zero_test", Keys!$B:$C, 2, FALSE), INDEX(EPS_run_raw!$E$2:$AD$3025, $AG60, J$9))</f>
        <v>0</v>
      </c>
      <c r="K60" s="17">
        <f>IF($AG60=VLOOKUP("zero_test", Keys!$B:$C, 2, FALSE), VLOOKUP("zero_test", Keys!$B:$C, 2, FALSE), INDEX(EPS_run_raw!$E$2:$AD$3025, $AG60, K$9))</f>
        <v>0</v>
      </c>
      <c r="L60" s="17">
        <f>IF($AG60=VLOOKUP("zero_test", Keys!$B:$C, 2, FALSE), VLOOKUP("zero_test", Keys!$B:$C, 2, FALSE), INDEX(EPS_run_raw!$E$2:$AD$3025, $AG60, L$9))</f>
        <v>0</v>
      </c>
      <c r="M60" s="17">
        <f>IF($AG60=VLOOKUP("zero_test", Keys!$B:$C, 2, FALSE), VLOOKUP("zero_test", Keys!$B:$C, 2, FALSE), INDEX(EPS_run_raw!$E$2:$AD$3025, $AG60, M$9))</f>
        <v>0</v>
      </c>
      <c r="N60" s="17">
        <f>IF($AG60=VLOOKUP("zero_test", Keys!$B:$C, 2, FALSE), VLOOKUP("zero_test", Keys!$B:$C, 2, FALSE), INDEX(EPS_run_raw!$E$2:$AD$3025, $AG60, N$9))</f>
        <v>0</v>
      </c>
      <c r="O60" s="17">
        <f>IF($AG60=VLOOKUP("zero_test", Keys!$B:$C, 2, FALSE), VLOOKUP("zero_test", Keys!$B:$C, 2, FALSE), INDEX(EPS_run_raw!$E$2:$AD$3025, $AG60, O$9))</f>
        <v>0</v>
      </c>
      <c r="P60" s="17">
        <f>IF($AG60=VLOOKUP("zero_test", Keys!$B:$C, 2, FALSE), VLOOKUP("zero_test", Keys!$B:$C, 2, FALSE), INDEX(EPS_run_raw!$E$2:$AD$3025, $AG60, P$9))</f>
        <v>0</v>
      </c>
      <c r="Q60" s="17">
        <f>IF($AG60=VLOOKUP("zero_test", Keys!$B:$C, 2, FALSE), VLOOKUP("zero_test", Keys!$B:$C, 2, FALSE), INDEX(EPS_run_raw!$E$2:$AD$3025, $AG60, Q$9))</f>
        <v>0</v>
      </c>
      <c r="R60" s="17">
        <f>IF($AG60=VLOOKUP("zero_test", Keys!$B:$C, 2, FALSE), VLOOKUP("zero_test", Keys!$B:$C, 2, FALSE), INDEX(EPS_run_raw!$E$2:$AD$3025, $AG60, R$9))</f>
        <v>0</v>
      </c>
      <c r="S60" s="17">
        <f>IF($AG60=VLOOKUP("zero_test", Keys!$B:$C, 2, FALSE), VLOOKUP("zero_test", Keys!$B:$C, 2, FALSE), INDEX(EPS_run_raw!$E$2:$AD$3025, $AG60, S$9))</f>
        <v>0</v>
      </c>
      <c r="T60" s="17">
        <f>IF($AG60=VLOOKUP("zero_test", Keys!$B:$C, 2, FALSE), VLOOKUP("zero_test", Keys!$B:$C, 2, FALSE), INDEX(EPS_run_raw!$E$2:$AD$3025, $AG60, T$9))</f>
        <v>0</v>
      </c>
      <c r="U60" s="17">
        <f>IF($AG60=VLOOKUP("zero_test", Keys!$B:$C, 2, FALSE), VLOOKUP("zero_test", Keys!$B:$C, 2, FALSE), INDEX(EPS_run_raw!$E$2:$AD$3025, $AG60, U$9))</f>
        <v>0</v>
      </c>
      <c r="V60" s="17">
        <f>IF($AG60=VLOOKUP("zero_test", Keys!$B:$C, 2, FALSE), VLOOKUP("zero_test", Keys!$B:$C, 2, FALSE), INDEX(EPS_run_raw!$E$2:$AD$3025, $AG60, V$9))</f>
        <v>0</v>
      </c>
      <c r="W60" s="17">
        <f>IF($AG60=VLOOKUP("zero_test", Keys!$B:$C, 2, FALSE), VLOOKUP("zero_test", Keys!$B:$C, 2, FALSE), INDEX(EPS_run_raw!$E$2:$AD$3025, $AG60, W$9))</f>
        <v>0</v>
      </c>
      <c r="X60" s="17">
        <f>IF($AG60=VLOOKUP("zero_test", Keys!$B:$C, 2, FALSE), VLOOKUP("zero_test", Keys!$B:$C, 2, FALSE), INDEX(EPS_run_raw!$E$2:$AD$3025, $AG60, X$9))</f>
        <v>0</v>
      </c>
      <c r="Y60" s="17">
        <f>IF($AG60=VLOOKUP("zero_test", Keys!$B:$C, 2, FALSE), VLOOKUP("zero_test", Keys!$B:$C, 2, FALSE), INDEX(EPS_run_raw!$E$2:$AD$3025, $AG60, Y$9))</f>
        <v>0</v>
      </c>
      <c r="Z60" s="17">
        <f>IF($AG60=VLOOKUP("zero_test", Keys!$B:$C, 2, FALSE), VLOOKUP("zero_test", Keys!$B:$C, 2, FALSE), INDEX(EPS_run_raw!$E$2:$AD$3025, $AG60, Z$9))</f>
        <v>0</v>
      </c>
      <c r="AA60" s="17">
        <f>IF($AG60=VLOOKUP("zero_test", Keys!$B:$C, 2, FALSE), VLOOKUP("zero_test", Keys!$B:$C, 2, FALSE), INDEX(EPS_run_raw!$E$2:$AD$3025, $AG60, AA$9))</f>
        <v>0</v>
      </c>
      <c r="AB60" s="17">
        <f>IF($AG60=VLOOKUP("zero_test", Keys!$B:$C, 2, FALSE), VLOOKUP("zero_test", Keys!$B:$C, 2, FALSE), INDEX(EPS_run_raw!$E$2:$AD$3025, $AG60, AB$9))</f>
        <v>0</v>
      </c>
      <c r="AD60" t="s">
        <v>6616</v>
      </c>
      <c r="AE60" t="str">
        <f>VLOOKUP("mode_exports", Keys!$B:$C, 2, FALSE)</f>
        <v>exports</v>
      </c>
      <c r="AF60" t="str">
        <f>$B$3&amp;VLOOKUP("key_separator", Keys!$B:$C, 2, FALSE)&amp;AD60&amp;VLOOKUP("key_separator", Keys!$B:$C, 2, FALSE)&amp;AE60</f>
        <v>SD|petroleum gasoline|exports</v>
      </c>
      <c r="AG60">
        <f>IFERROR(MATCH(AF60, EPS_run_raw!$D$2:$D$3025, 0), VLOOKUP("zero_test", Keys!$B:$C, 2, FALSE))</f>
        <v>2421</v>
      </c>
    </row>
    <row r="61" spans="1:33" x14ac:dyDescent="0.25">
      <c r="A61" s="31" t="s">
        <v>6617</v>
      </c>
      <c r="C61" s="17">
        <f>IF($AG61=VLOOKUP("zero_test", Keys!$B:$C, 2, FALSE), VLOOKUP("zero_test", Keys!$B:$C, 2, FALSE), INDEX(EPS_run_raw!$E$2:$AD$3025, $AG61, C$9))</f>
        <v>0</v>
      </c>
      <c r="D61" s="17">
        <f>IF($AG61=VLOOKUP("zero_test", Keys!$B:$C, 2, FALSE), VLOOKUP("zero_test", Keys!$B:$C, 2, FALSE), INDEX(EPS_run_raw!$E$2:$AD$3025, $AG61, D$9))</f>
        <v>0</v>
      </c>
      <c r="E61" s="17">
        <f>IF($AG61=VLOOKUP("zero_test", Keys!$B:$C, 2, FALSE), VLOOKUP("zero_test", Keys!$B:$C, 2, FALSE), INDEX(EPS_run_raw!$E$2:$AD$3025, $AG61, E$9))</f>
        <v>0</v>
      </c>
      <c r="F61" s="17">
        <f>IF($AG61=VLOOKUP("zero_test", Keys!$B:$C, 2, FALSE), VLOOKUP("zero_test", Keys!$B:$C, 2, FALSE), INDEX(EPS_run_raw!$E$2:$AD$3025, $AG61, F$9))</f>
        <v>0</v>
      </c>
      <c r="G61" s="17">
        <f>IF($AG61=VLOOKUP("zero_test", Keys!$B:$C, 2, FALSE), VLOOKUP("zero_test", Keys!$B:$C, 2, FALSE), INDEX(EPS_run_raw!$E$2:$AD$3025, $AG61, G$9))</f>
        <v>0</v>
      </c>
      <c r="H61" s="17">
        <f>IF($AG61=VLOOKUP("zero_test", Keys!$B:$C, 2, FALSE), VLOOKUP("zero_test", Keys!$B:$C, 2, FALSE), INDEX(EPS_run_raw!$E$2:$AD$3025, $AG61, H$9))</f>
        <v>0</v>
      </c>
      <c r="I61" s="17">
        <f>IF($AG61=VLOOKUP("zero_test", Keys!$B:$C, 2, FALSE), VLOOKUP("zero_test", Keys!$B:$C, 2, FALSE), INDEX(EPS_run_raw!$E$2:$AD$3025, $AG61, I$9))</f>
        <v>0</v>
      </c>
      <c r="J61" s="17">
        <f>IF($AG61=VLOOKUP("zero_test", Keys!$B:$C, 2, FALSE), VLOOKUP("zero_test", Keys!$B:$C, 2, FALSE), INDEX(EPS_run_raw!$E$2:$AD$3025, $AG61, J$9))</f>
        <v>0</v>
      </c>
      <c r="K61" s="17">
        <f>IF($AG61=VLOOKUP("zero_test", Keys!$B:$C, 2, FALSE), VLOOKUP("zero_test", Keys!$B:$C, 2, FALSE), INDEX(EPS_run_raw!$E$2:$AD$3025, $AG61, K$9))</f>
        <v>0</v>
      </c>
      <c r="L61" s="17">
        <f>IF($AG61=VLOOKUP("zero_test", Keys!$B:$C, 2, FALSE), VLOOKUP("zero_test", Keys!$B:$C, 2, FALSE), INDEX(EPS_run_raw!$E$2:$AD$3025, $AG61, L$9))</f>
        <v>0</v>
      </c>
      <c r="M61" s="17">
        <f>IF($AG61=VLOOKUP("zero_test", Keys!$B:$C, 2, FALSE), VLOOKUP("zero_test", Keys!$B:$C, 2, FALSE), INDEX(EPS_run_raw!$E$2:$AD$3025, $AG61, M$9))</f>
        <v>0</v>
      </c>
      <c r="N61" s="17">
        <f>IF($AG61=VLOOKUP("zero_test", Keys!$B:$C, 2, FALSE), VLOOKUP("zero_test", Keys!$B:$C, 2, FALSE), INDEX(EPS_run_raw!$E$2:$AD$3025, $AG61, N$9))</f>
        <v>0</v>
      </c>
      <c r="O61" s="17">
        <f>IF($AG61=VLOOKUP("zero_test", Keys!$B:$C, 2, FALSE), VLOOKUP("zero_test", Keys!$B:$C, 2, FALSE), INDEX(EPS_run_raw!$E$2:$AD$3025, $AG61, O$9))</f>
        <v>0</v>
      </c>
      <c r="P61" s="17">
        <f>IF($AG61=VLOOKUP("zero_test", Keys!$B:$C, 2, FALSE), VLOOKUP("zero_test", Keys!$B:$C, 2, FALSE), INDEX(EPS_run_raw!$E$2:$AD$3025, $AG61, P$9))</f>
        <v>0</v>
      </c>
      <c r="Q61" s="17">
        <f>IF($AG61=VLOOKUP("zero_test", Keys!$B:$C, 2, FALSE), VLOOKUP("zero_test", Keys!$B:$C, 2, FALSE), INDEX(EPS_run_raw!$E$2:$AD$3025, $AG61, Q$9))</f>
        <v>0</v>
      </c>
      <c r="R61" s="17">
        <f>IF($AG61=VLOOKUP("zero_test", Keys!$B:$C, 2, FALSE), VLOOKUP("zero_test", Keys!$B:$C, 2, FALSE), INDEX(EPS_run_raw!$E$2:$AD$3025, $AG61, R$9))</f>
        <v>0</v>
      </c>
      <c r="S61" s="17">
        <f>IF($AG61=VLOOKUP("zero_test", Keys!$B:$C, 2, FALSE), VLOOKUP("zero_test", Keys!$B:$C, 2, FALSE), INDEX(EPS_run_raw!$E$2:$AD$3025, $AG61, S$9))</f>
        <v>0</v>
      </c>
      <c r="T61" s="17">
        <f>IF($AG61=VLOOKUP("zero_test", Keys!$B:$C, 2, FALSE), VLOOKUP("zero_test", Keys!$B:$C, 2, FALSE), INDEX(EPS_run_raw!$E$2:$AD$3025, $AG61, T$9))</f>
        <v>0</v>
      </c>
      <c r="U61" s="17">
        <f>IF($AG61=VLOOKUP("zero_test", Keys!$B:$C, 2, FALSE), VLOOKUP("zero_test", Keys!$B:$C, 2, FALSE), INDEX(EPS_run_raw!$E$2:$AD$3025, $AG61, U$9))</f>
        <v>0</v>
      </c>
      <c r="V61" s="17">
        <f>IF($AG61=VLOOKUP("zero_test", Keys!$B:$C, 2, FALSE), VLOOKUP("zero_test", Keys!$B:$C, 2, FALSE), INDEX(EPS_run_raw!$E$2:$AD$3025, $AG61, V$9))</f>
        <v>0</v>
      </c>
      <c r="W61" s="17">
        <f>IF($AG61=VLOOKUP("zero_test", Keys!$B:$C, 2, FALSE), VLOOKUP("zero_test", Keys!$B:$C, 2, FALSE), INDEX(EPS_run_raw!$E$2:$AD$3025, $AG61, W$9))</f>
        <v>0</v>
      </c>
      <c r="X61" s="17">
        <f>IF($AG61=VLOOKUP("zero_test", Keys!$B:$C, 2, FALSE), VLOOKUP("zero_test", Keys!$B:$C, 2, FALSE), INDEX(EPS_run_raw!$E$2:$AD$3025, $AG61, X$9))</f>
        <v>0</v>
      </c>
      <c r="Y61" s="17">
        <f>IF($AG61=VLOOKUP("zero_test", Keys!$B:$C, 2, FALSE), VLOOKUP("zero_test", Keys!$B:$C, 2, FALSE), INDEX(EPS_run_raw!$E$2:$AD$3025, $AG61, Y$9))</f>
        <v>0</v>
      </c>
      <c r="Z61" s="17">
        <f>IF($AG61=VLOOKUP("zero_test", Keys!$B:$C, 2, FALSE), VLOOKUP("zero_test", Keys!$B:$C, 2, FALSE), INDEX(EPS_run_raw!$E$2:$AD$3025, $AG61, Z$9))</f>
        <v>0</v>
      </c>
      <c r="AA61" s="17">
        <f>IF($AG61=VLOOKUP("zero_test", Keys!$B:$C, 2, FALSE), VLOOKUP("zero_test", Keys!$B:$C, 2, FALSE), INDEX(EPS_run_raw!$E$2:$AD$3025, $AG61, AA$9))</f>
        <v>0</v>
      </c>
      <c r="AB61" s="17">
        <f>IF($AG61=VLOOKUP("zero_test", Keys!$B:$C, 2, FALSE), VLOOKUP("zero_test", Keys!$B:$C, 2, FALSE), INDEX(EPS_run_raw!$E$2:$AD$3025, $AG61, AB$9))</f>
        <v>0</v>
      </c>
      <c r="AD61" t="s">
        <v>6617</v>
      </c>
      <c r="AE61" t="str">
        <f>VLOOKUP("mode_exports", Keys!$B:$C, 2, FALSE)</f>
        <v>exports</v>
      </c>
      <c r="AF61" t="str">
        <f>$B$3&amp;VLOOKUP("key_separator", Keys!$B:$C, 2, FALSE)&amp;AD61&amp;VLOOKUP("key_separator", Keys!$B:$C, 2, FALSE)&amp;AE61</f>
        <v>SD|petroleum diesel|exports</v>
      </c>
      <c r="AG61">
        <f>IFERROR(MATCH(AF61, EPS_run_raw!$D$2:$D$3025, 0), VLOOKUP("zero_test", Keys!$B:$C, 2, FALSE))</f>
        <v>2424</v>
      </c>
    </row>
    <row r="62" spans="1:33" x14ac:dyDescent="0.25">
      <c r="A62" s="31" t="s">
        <v>542</v>
      </c>
      <c r="C62" s="17">
        <f>IF($AG62=VLOOKUP("zero_test", Keys!$B:$C, 2, FALSE), VLOOKUP("zero_test", Keys!$B:$C, 2, FALSE), INDEX(EPS_run_raw!$E$2:$AD$3025, $AG62, C$9))</f>
        <v>112283000000000</v>
      </c>
      <c r="D62" s="17">
        <f>IF($AG62=VLOOKUP("zero_test", Keys!$B:$C, 2, FALSE), VLOOKUP("zero_test", Keys!$B:$C, 2, FALSE), INDEX(EPS_run_raw!$E$2:$AD$3025, $AG62, D$9))</f>
        <v>112655000000000</v>
      </c>
      <c r="E62" s="17">
        <f>IF($AG62=VLOOKUP("zero_test", Keys!$B:$C, 2, FALSE), VLOOKUP("zero_test", Keys!$B:$C, 2, FALSE), INDEX(EPS_run_raw!$E$2:$AD$3025, $AG62, E$9))</f>
        <v>111897000000000</v>
      </c>
      <c r="F62" s="17">
        <f>IF($AG62=VLOOKUP("zero_test", Keys!$B:$C, 2, FALSE), VLOOKUP("zero_test", Keys!$B:$C, 2, FALSE), INDEX(EPS_run_raw!$E$2:$AD$3025, $AG62, F$9))</f>
        <v>112449000000000</v>
      </c>
      <c r="G62" s="17">
        <f>IF($AG62=VLOOKUP("zero_test", Keys!$B:$C, 2, FALSE), VLOOKUP("zero_test", Keys!$B:$C, 2, FALSE), INDEX(EPS_run_raw!$E$2:$AD$3025, $AG62, G$9))</f>
        <v>112090000000000</v>
      </c>
      <c r="H62" s="17">
        <f>IF($AG62=VLOOKUP("zero_test", Keys!$B:$C, 2, FALSE), VLOOKUP("zero_test", Keys!$B:$C, 2, FALSE), INDEX(EPS_run_raw!$E$2:$AD$3025, $AG62, H$9))</f>
        <v>112367000000000</v>
      </c>
      <c r="I62" s="17">
        <f>IF($AG62=VLOOKUP("zero_test", Keys!$B:$C, 2, FALSE), VLOOKUP("zero_test", Keys!$B:$C, 2, FALSE), INDEX(EPS_run_raw!$E$2:$AD$3025, $AG62, I$9))</f>
        <v>112002000000000</v>
      </c>
      <c r="J62" s="17">
        <f>IF($AG62=VLOOKUP("zero_test", Keys!$B:$C, 2, FALSE), VLOOKUP("zero_test", Keys!$B:$C, 2, FALSE), INDEX(EPS_run_raw!$E$2:$AD$3025, $AG62, J$9))</f>
        <v>111878000000000</v>
      </c>
      <c r="K62" s="17">
        <f>IF($AG62=VLOOKUP("zero_test", Keys!$B:$C, 2, FALSE), VLOOKUP("zero_test", Keys!$B:$C, 2, FALSE), INDEX(EPS_run_raw!$E$2:$AD$3025, $AG62, K$9))</f>
        <v>111688000000000</v>
      </c>
      <c r="L62" s="17">
        <f>IF($AG62=VLOOKUP("zero_test", Keys!$B:$C, 2, FALSE), VLOOKUP("zero_test", Keys!$B:$C, 2, FALSE), INDEX(EPS_run_raw!$E$2:$AD$3025, $AG62, L$9))</f>
        <v>111983000000000</v>
      </c>
      <c r="M62" s="17">
        <f>IF($AG62=VLOOKUP("zero_test", Keys!$B:$C, 2, FALSE), VLOOKUP("zero_test", Keys!$B:$C, 2, FALSE), INDEX(EPS_run_raw!$E$2:$AD$3025, $AG62, M$9))</f>
        <v>112212000000000</v>
      </c>
      <c r="N62" s="17">
        <f>IF($AG62=VLOOKUP("zero_test", Keys!$B:$C, 2, FALSE), VLOOKUP("zero_test", Keys!$B:$C, 2, FALSE), INDEX(EPS_run_raw!$E$2:$AD$3025, $AG62, N$9))</f>
        <v>112976000000000</v>
      </c>
      <c r="O62" s="17">
        <f>IF($AG62=VLOOKUP("zero_test", Keys!$B:$C, 2, FALSE), VLOOKUP("zero_test", Keys!$B:$C, 2, FALSE), INDEX(EPS_run_raw!$E$2:$AD$3025, $AG62, O$9))</f>
        <v>112943000000000</v>
      </c>
      <c r="P62" s="17">
        <f>IF($AG62=VLOOKUP("zero_test", Keys!$B:$C, 2, FALSE), VLOOKUP("zero_test", Keys!$B:$C, 2, FALSE), INDEX(EPS_run_raw!$E$2:$AD$3025, $AG62, P$9))</f>
        <v>113073000000000</v>
      </c>
      <c r="Q62" s="17">
        <f>IF($AG62=VLOOKUP("zero_test", Keys!$B:$C, 2, FALSE), VLOOKUP("zero_test", Keys!$B:$C, 2, FALSE), INDEX(EPS_run_raw!$E$2:$AD$3025, $AG62, Q$9))</f>
        <v>113237000000000</v>
      </c>
      <c r="R62" s="17">
        <f>IF($AG62=VLOOKUP("zero_test", Keys!$B:$C, 2, FALSE), VLOOKUP("zero_test", Keys!$B:$C, 2, FALSE), INDEX(EPS_run_raw!$E$2:$AD$3025, $AG62, R$9))</f>
        <v>113603000000000</v>
      </c>
      <c r="S62" s="17">
        <f>IF($AG62=VLOOKUP("zero_test", Keys!$B:$C, 2, FALSE), VLOOKUP("zero_test", Keys!$B:$C, 2, FALSE), INDEX(EPS_run_raw!$E$2:$AD$3025, $AG62, S$9))</f>
        <v>113993000000000</v>
      </c>
      <c r="T62" s="17">
        <f>IF($AG62=VLOOKUP("zero_test", Keys!$B:$C, 2, FALSE), VLOOKUP("zero_test", Keys!$B:$C, 2, FALSE), INDEX(EPS_run_raw!$E$2:$AD$3025, $AG62, T$9))</f>
        <v>115187000000000</v>
      </c>
      <c r="U62" s="17">
        <f>IF($AG62=VLOOKUP("zero_test", Keys!$B:$C, 2, FALSE), VLOOKUP("zero_test", Keys!$B:$C, 2, FALSE), INDEX(EPS_run_raw!$E$2:$AD$3025, $AG62, U$9))</f>
        <v>115718000000000</v>
      </c>
      <c r="V62" s="17">
        <f>IF($AG62=VLOOKUP("zero_test", Keys!$B:$C, 2, FALSE), VLOOKUP("zero_test", Keys!$B:$C, 2, FALSE), INDEX(EPS_run_raw!$E$2:$AD$3025, $AG62, V$9))</f>
        <v>116165000000000</v>
      </c>
      <c r="W62" s="17">
        <f>IF($AG62=VLOOKUP("zero_test", Keys!$B:$C, 2, FALSE), VLOOKUP("zero_test", Keys!$B:$C, 2, FALSE), INDEX(EPS_run_raw!$E$2:$AD$3025, $AG62, W$9))</f>
        <v>116343000000000</v>
      </c>
      <c r="X62" s="17">
        <f>IF($AG62=VLOOKUP("zero_test", Keys!$B:$C, 2, FALSE), VLOOKUP("zero_test", Keys!$B:$C, 2, FALSE), INDEX(EPS_run_raw!$E$2:$AD$3025, $AG62, X$9))</f>
        <v>116413000000000</v>
      </c>
      <c r="Y62" s="17">
        <f>IF($AG62=VLOOKUP("zero_test", Keys!$B:$C, 2, FALSE), VLOOKUP("zero_test", Keys!$B:$C, 2, FALSE), INDEX(EPS_run_raw!$E$2:$AD$3025, $AG62, Y$9))</f>
        <v>117376000000000</v>
      </c>
      <c r="Z62" s="17">
        <f>IF($AG62=VLOOKUP("zero_test", Keys!$B:$C, 2, FALSE), VLOOKUP("zero_test", Keys!$B:$C, 2, FALSE), INDEX(EPS_run_raw!$E$2:$AD$3025, $AG62, Z$9))</f>
        <v>118159000000000</v>
      </c>
      <c r="AA62" s="17">
        <f>IF($AG62=VLOOKUP("zero_test", Keys!$B:$C, 2, FALSE), VLOOKUP("zero_test", Keys!$B:$C, 2, FALSE), INDEX(EPS_run_raw!$E$2:$AD$3025, $AG62, AA$9))</f>
        <v>118537000000000</v>
      </c>
      <c r="AB62" s="17">
        <f>IF($AG62=VLOOKUP("zero_test", Keys!$B:$C, 2, FALSE), VLOOKUP("zero_test", Keys!$B:$C, 2, FALSE), INDEX(EPS_run_raw!$E$2:$AD$3025, $AG62, AB$9))</f>
        <v>119129000000000</v>
      </c>
      <c r="AD62" t="s">
        <v>542</v>
      </c>
      <c r="AE62" t="str">
        <f>VLOOKUP("mode_exports", Keys!$B:$C, 2, FALSE)</f>
        <v>exports</v>
      </c>
      <c r="AF62" t="str">
        <f>$B$3&amp;VLOOKUP("key_separator", Keys!$B:$C, 2, FALSE)&amp;AD62&amp;VLOOKUP("key_separator", Keys!$B:$C, 2, FALSE)&amp;AE62</f>
        <v>SD|biofuel gasoline|exports</v>
      </c>
      <c r="AG62">
        <f>IFERROR(MATCH(AF62, EPS_run_raw!$D$2:$D$3025, 0), VLOOKUP("zero_test", Keys!$B:$C, 2, FALSE))</f>
        <v>2427</v>
      </c>
    </row>
    <row r="63" spans="1:33" x14ac:dyDescent="0.25">
      <c r="A63" s="31" t="s">
        <v>545</v>
      </c>
      <c r="C63" s="17">
        <f>IF($AG63=VLOOKUP("zero_test", Keys!$B:$C, 2, FALSE), VLOOKUP("zero_test", Keys!$B:$C, 2, FALSE), INDEX(EPS_run_raw!$E$2:$AD$3025, $AG63, C$9))</f>
        <v>0</v>
      </c>
      <c r="D63" s="17">
        <f>IF($AG63=VLOOKUP("zero_test", Keys!$B:$C, 2, FALSE), VLOOKUP("zero_test", Keys!$B:$C, 2, FALSE), INDEX(EPS_run_raw!$E$2:$AD$3025, $AG63, D$9))</f>
        <v>0</v>
      </c>
      <c r="E63" s="17">
        <f>IF($AG63=VLOOKUP("zero_test", Keys!$B:$C, 2, FALSE), VLOOKUP("zero_test", Keys!$B:$C, 2, FALSE), INDEX(EPS_run_raw!$E$2:$AD$3025, $AG63, E$9))</f>
        <v>0</v>
      </c>
      <c r="F63" s="17">
        <f>IF($AG63=VLOOKUP("zero_test", Keys!$B:$C, 2, FALSE), VLOOKUP("zero_test", Keys!$B:$C, 2, FALSE), INDEX(EPS_run_raw!$E$2:$AD$3025, $AG63, F$9))</f>
        <v>0</v>
      </c>
      <c r="G63" s="17">
        <f>IF($AG63=VLOOKUP("zero_test", Keys!$B:$C, 2, FALSE), VLOOKUP("zero_test", Keys!$B:$C, 2, FALSE), INDEX(EPS_run_raw!$E$2:$AD$3025, $AG63, G$9))</f>
        <v>0</v>
      </c>
      <c r="H63" s="17">
        <f>IF($AG63=VLOOKUP("zero_test", Keys!$B:$C, 2, FALSE), VLOOKUP("zero_test", Keys!$B:$C, 2, FALSE), INDEX(EPS_run_raw!$E$2:$AD$3025, $AG63, H$9))</f>
        <v>0</v>
      </c>
      <c r="I63" s="17">
        <f>IF($AG63=VLOOKUP("zero_test", Keys!$B:$C, 2, FALSE), VLOOKUP("zero_test", Keys!$B:$C, 2, FALSE), INDEX(EPS_run_raw!$E$2:$AD$3025, $AG63, I$9))</f>
        <v>0</v>
      </c>
      <c r="J63" s="17">
        <f>IF($AG63=VLOOKUP("zero_test", Keys!$B:$C, 2, FALSE), VLOOKUP("zero_test", Keys!$B:$C, 2, FALSE), INDEX(EPS_run_raw!$E$2:$AD$3025, $AG63, J$9))</f>
        <v>0</v>
      </c>
      <c r="K63" s="17">
        <f>IF($AG63=VLOOKUP("zero_test", Keys!$B:$C, 2, FALSE), VLOOKUP("zero_test", Keys!$B:$C, 2, FALSE), INDEX(EPS_run_raw!$E$2:$AD$3025, $AG63, K$9))</f>
        <v>0</v>
      </c>
      <c r="L63" s="17">
        <f>IF($AG63=VLOOKUP("zero_test", Keys!$B:$C, 2, FALSE), VLOOKUP("zero_test", Keys!$B:$C, 2, FALSE), INDEX(EPS_run_raw!$E$2:$AD$3025, $AG63, L$9))</f>
        <v>0</v>
      </c>
      <c r="M63" s="17">
        <f>IF($AG63=VLOOKUP("zero_test", Keys!$B:$C, 2, FALSE), VLOOKUP("zero_test", Keys!$B:$C, 2, FALSE), INDEX(EPS_run_raw!$E$2:$AD$3025, $AG63, M$9))</f>
        <v>0</v>
      </c>
      <c r="N63" s="17">
        <f>IF($AG63=VLOOKUP("zero_test", Keys!$B:$C, 2, FALSE), VLOOKUP("zero_test", Keys!$B:$C, 2, FALSE), INDEX(EPS_run_raw!$E$2:$AD$3025, $AG63, N$9))</f>
        <v>0</v>
      </c>
      <c r="O63" s="17">
        <f>IF($AG63=VLOOKUP("zero_test", Keys!$B:$C, 2, FALSE), VLOOKUP("zero_test", Keys!$B:$C, 2, FALSE), INDEX(EPS_run_raw!$E$2:$AD$3025, $AG63, O$9))</f>
        <v>0</v>
      </c>
      <c r="P63" s="17">
        <f>IF($AG63=VLOOKUP("zero_test", Keys!$B:$C, 2, FALSE), VLOOKUP("zero_test", Keys!$B:$C, 2, FALSE), INDEX(EPS_run_raw!$E$2:$AD$3025, $AG63, P$9))</f>
        <v>0</v>
      </c>
      <c r="Q63" s="17">
        <f>IF($AG63=VLOOKUP("zero_test", Keys!$B:$C, 2, FALSE), VLOOKUP("zero_test", Keys!$B:$C, 2, FALSE), INDEX(EPS_run_raw!$E$2:$AD$3025, $AG63, Q$9))</f>
        <v>0</v>
      </c>
      <c r="R63" s="17">
        <f>IF($AG63=VLOOKUP("zero_test", Keys!$B:$C, 2, FALSE), VLOOKUP("zero_test", Keys!$B:$C, 2, FALSE), INDEX(EPS_run_raw!$E$2:$AD$3025, $AG63, R$9))</f>
        <v>0</v>
      </c>
      <c r="S63" s="17">
        <f>IF($AG63=VLOOKUP("zero_test", Keys!$B:$C, 2, FALSE), VLOOKUP("zero_test", Keys!$B:$C, 2, FALSE), INDEX(EPS_run_raw!$E$2:$AD$3025, $AG63, S$9))</f>
        <v>0</v>
      </c>
      <c r="T63" s="17">
        <f>IF($AG63=VLOOKUP("zero_test", Keys!$B:$C, 2, FALSE), VLOOKUP("zero_test", Keys!$B:$C, 2, FALSE), INDEX(EPS_run_raw!$E$2:$AD$3025, $AG63, T$9))</f>
        <v>0</v>
      </c>
      <c r="U63" s="17">
        <f>IF($AG63=VLOOKUP("zero_test", Keys!$B:$C, 2, FALSE), VLOOKUP("zero_test", Keys!$B:$C, 2, FALSE), INDEX(EPS_run_raw!$E$2:$AD$3025, $AG63, U$9))</f>
        <v>0</v>
      </c>
      <c r="V63" s="17">
        <f>IF($AG63=VLOOKUP("zero_test", Keys!$B:$C, 2, FALSE), VLOOKUP("zero_test", Keys!$B:$C, 2, FALSE), INDEX(EPS_run_raw!$E$2:$AD$3025, $AG63, V$9))</f>
        <v>0</v>
      </c>
      <c r="W63" s="17">
        <f>IF($AG63=VLOOKUP("zero_test", Keys!$B:$C, 2, FALSE), VLOOKUP("zero_test", Keys!$B:$C, 2, FALSE), INDEX(EPS_run_raw!$E$2:$AD$3025, $AG63, W$9))</f>
        <v>0</v>
      </c>
      <c r="X63" s="17">
        <f>IF($AG63=VLOOKUP("zero_test", Keys!$B:$C, 2, FALSE), VLOOKUP("zero_test", Keys!$B:$C, 2, FALSE), INDEX(EPS_run_raw!$E$2:$AD$3025, $AG63, X$9))</f>
        <v>0</v>
      </c>
      <c r="Y63" s="17">
        <f>IF($AG63=VLOOKUP("zero_test", Keys!$B:$C, 2, FALSE), VLOOKUP("zero_test", Keys!$B:$C, 2, FALSE), INDEX(EPS_run_raw!$E$2:$AD$3025, $AG63, Y$9))</f>
        <v>0</v>
      </c>
      <c r="Z63" s="17">
        <f>IF($AG63=VLOOKUP("zero_test", Keys!$B:$C, 2, FALSE), VLOOKUP("zero_test", Keys!$B:$C, 2, FALSE), INDEX(EPS_run_raw!$E$2:$AD$3025, $AG63, Z$9))</f>
        <v>0</v>
      </c>
      <c r="AA63" s="17">
        <f>IF($AG63=VLOOKUP("zero_test", Keys!$B:$C, 2, FALSE), VLOOKUP("zero_test", Keys!$B:$C, 2, FALSE), INDEX(EPS_run_raw!$E$2:$AD$3025, $AG63, AA$9))</f>
        <v>0</v>
      </c>
      <c r="AB63" s="17">
        <f>IF($AG63=VLOOKUP("zero_test", Keys!$B:$C, 2, FALSE), VLOOKUP("zero_test", Keys!$B:$C, 2, FALSE), INDEX(EPS_run_raw!$E$2:$AD$3025, $AG63, AB$9))</f>
        <v>0</v>
      </c>
      <c r="AD63" t="s">
        <v>545</v>
      </c>
      <c r="AE63" t="str">
        <f>VLOOKUP("mode_exports", Keys!$B:$C, 2, FALSE)</f>
        <v>exports</v>
      </c>
      <c r="AF63" t="str">
        <f>$B$3&amp;VLOOKUP("key_separator", Keys!$B:$C, 2, FALSE)&amp;AD63&amp;VLOOKUP("key_separator", Keys!$B:$C, 2, FALSE)&amp;AE63</f>
        <v>SD|biofuel diesel|exports</v>
      </c>
      <c r="AG63">
        <f>IFERROR(MATCH(AF63, EPS_run_raw!$D$2:$D$3025, 0), VLOOKUP("zero_test", Keys!$B:$C, 2, FALSE))</f>
        <v>2430</v>
      </c>
    </row>
    <row r="64" spans="1:33" x14ac:dyDescent="0.25">
      <c r="A64" s="31" t="s">
        <v>6618</v>
      </c>
      <c r="C64" s="17">
        <f>IF($AG64=VLOOKUP("zero_test", Keys!$B:$C, 2, FALSE), VLOOKUP("zero_test", Keys!$B:$C, 2, FALSE), INDEX(EPS_run_raw!$E$2:$AD$3025, $AG64, C$9))</f>
        <v>0</v>
      </c>
      <c r="D64" s="17">
        <f>IF($AG64=VLOOKUP("zero_test", Keys!$B:$C, 2, FALSE), VLOOKUP("zero_test", Keys!$B:$C, 2, FALSE), INDEX(EPS_run_raw!$E$2:$AD$3025, $AG64, D$9))</f>
        <v>0</v>
      </c>
      <c r="E64" s="17">
        <f>IF($AG64=VLOOKUP("zero_test", Keys!$B:$C, 2, FALSE), VLOOKUP("zero_test", Keys!$B:$C, 2, FALSE), INDEX(EPS_run_raw!$E$2:$AD$3025, $AG64, E$9))</f>
        <v>0</v>
      </c>
      <c r="F64" s="17">
        <f>IF($AG64=VLOOKUP("zero_test", Keys!$B:$C, 2, FALSE), VLOOKUP("zero_test", Keys!$B:$C, 2, FALSE), INDEX(EPS_run_raw!$E$2:$AD$3025, $AG64, F$9))</f>
        <v>0</v>
      </c>
      <c r="G64" s="17">
        <f>IF($AG64=VLOOKUP("zero_test", Keys!$B:$C, 2, FALSE), VLOOKUP("zero_test", Keys!$B:$C, 2, FALSE), INDEX(EPS_run_raw!$E$2:$AD$3025, $AG64, G$9))</f>
        <v>0</v>
      </c>
      <c r="H64" s="17">
        <f>IF($AG64=VLOOKUP("zero_test", Keys!$B:$C, 2, FALSE), VLOOKUP("zero_test", Keys!$B:$C, 2, FALSE), INDEX(EPS_run_raw!$E$2:$AD$3025, $AG64, H$9))</f>
        <v>0</v>
      </c>
      <c r="I64" s="17">
        <f>IF($AG64=VLOOKUP("zero_test", Keys!$B:$C, 2, FALSE), VLOOKUP("zero_test", Keys!$B:$C, 2, FALSE), INDEX(EPS_run_raw!$E$2:$AD$3025, $AG64, I$9))</f>
        <v>0</v>
      </c>
      <c r="J64" s="17">
        <f>IF($AG64=VLOOKUP("zero_test", Keys!$B:$C, 2, FALSE), VLOOKUP("zero_test", Keys!$B:$C, 2, FALSE), INDEX(EPS_run_raw!$E$2:$AD$3025, $AG64, J$9))</f>
        <v>0</v>
      </c>
      <c r="K64" s="17">
        <f>IF($AG64=VLOOKUP("zero_test", Keys!$B:$C, 2, FALSE), VLOOKUP("zero_test", Keys!$B:$C, 2, FALSE), INDEX(EPS_run_raw!$E$2:$AD$3025, $AG64, K$9))</f>
        <v>0</v>
      </c>
      <c r="L64" s="17">
        <f>IF($AG64=VLOOKUP("zero_test", Keys!$B:$C, 2, FALSE), VLOOKUP("zero_test", Keys!$B:$C, 2, FALSE), INDEX(EPS_run_raw!$E$2:$AD$3025, $AG64, L$9))</f>
        <v>0</v>
      </c>
      <c r="M64" s="17">
        <f>IF($AG64=VLOOKUP("zero_test", Keys!$B:$C, 2, FALSE), VLOOKUP("zero_test", Keys!$B:$C, 2, FALSE), INDEX(EPS_run_raw!$E$2:$AD$3025, $AG64, M$9))</f>
        <v>0</v>
      </c>
      <c r="N64" s="17">
        <f>IF($AG64=VLOOKUP("zero_test", Keys!$B:$C, 2, FALSE), VLOOKUP("zero_test", Keys!$B:$C, 2, FALSE), INDEX(EPS_run_raw!$E$2:$AD$3025, $AG64, N$9))</f>
        <v>0</v>
      </c>
      <c r="O64" s="17">
        <f>IF($AG64=VLOOKUP("zero_test", Keys!$B:$C, 2, FALSE), VLOOKUP("zero_test", Keys!$B:$C, 2, FALSE), INDEX(EPS_run_raw!$E$2:$AD$3025, $AG64, O$9))</f>
        <v>0</v>
      </c>
      <c r="P64" s="17">
        <f>IF($AG64=VLOOKUP("zero_test", Keys!$B:$C, 2, FALSE), VLOOKUP("zero_test", Keys!$B:$C, 2, FALSE), INDEX(EPS_run_raw!$E$2:$AD$3025, $AG64, P$9))</f>
        <v>0</v>
      </c>
      <c r="Q64" s="17">
        <f>IF($AG64=VLOOKUP("zero_test", Keys!$B:$C, 2, FALSE), VLOOKUP("zero_test", Keys!$B:$C, 2, FALSE), INDEX(EPS_run_raw!$E$2:$AD$3025, $AG64, Q$9))</f>
        <v>0</v>
      </c>
      <c r="R64" s="17">
        <f>IF($AG64=VLOOKUP("zero_test", Keys!$B:$C, 2, FALSE), VLOOKUP("zero_test", Keys!$B:$C, 2, FALSE), INDEX(EPS_run_raw!$E$2:$AD$3025, $AG64, R$9))</f>
        <v>0</v>
      </c>
      <c r="S64" s="17">
        <f>IF($AG64=VLOOKUP("zero_test", Keys!$B:$C, 2, FALSE), VLOOKUP("zero_test", Keys!$B:$C, 2, FALSE), INDEX(EPS_run_raw!$E$2:$AD$3025, $AG64, S$9))</f>
        <v>0</v>
      </c>
      <c r="T64" s="17">
        <f>IF($AG64=VLOOKUP("zero_test", Keys!$B:$C, 2, FALSE), VLOOKUP("zero_test", Keys!$B:$C, 2, FALSE), INDEX(EPS_run_raw!$E$2:$AD$3025, $AG64, T$9))</f>
        <v>0</v>
      </c>
      <c r="U64" s="17">
        <f>IF($AG64=VLOOKUP("zero_test", Keys!$B:$C, 2, FALSE), VLOOKUP("zero_test", Keys!$B:$C, 2, FALSE), INDEX(EPS_run_raw!$E$2:$AD$3025, $AG64, U$9))</f>
        <v>0</v>
      </c>
      <c r="V64" s="17">
        <f>IF($AG64=VLOOKUP("zero_test", Keys!$B:$C, 2, FALSE), VLOOKUP("zero_test", Keys!$B:$C, 2, FALSE), INDEX(EPS_run_raw!$E$2:$AD$3025, $AG64, V$9))</f>
        <v>0</v>
      </c>
      <c r="W64" s="17">
        <f>IF($AG64=VLOOKUP("zero_test", Keys!$B:$C, 2, FALSE), VLOOKUP("zero_test", Keys!$B:$C, 2, FALSE), INDEX(EPS_run_raw!$E$2:$AD$3025, $AG64, W$9))</f>
        <v>0</v>
      </c>
      <c r="X64" s="17">
        <f>IF($AG64=VLOOKUP("zero_test", Keys!$B:$C, 2, FALSE), VLOOKUP("zero_test", Keys!$B:$C, 2, FALSE), INDEX(EPS_run_raw!$E$2:$AD$3025, $AG64, X$9))</f>
        <v>0</v>
      </c>
      <c r="Y64" s="17">
        <f>IF($AG64=VLOOKUP("zero_test", Keys!$B:$C, 2, FALSE), VLOOKUP("zero_test", Keys!$B:$C, 2, FALSE), INDEX(EPS_run_raw!$E$2:$AD$3025, $AG64, Y$9))</f>
        <v>0</v>
      </c>
      <c r="Z64" s="17">
        <f>IF($AG64=VLOOKUP("zero_test", Keys!$B:$C, 2, FALSE), VLOOKUP("zero_test", Keys!$B:$C, 2, FALSE), INDEX(EPS_run_raw!$E$2:$AD$3025, $AG64, Z$9))</f>
        <v>0</v>
      </c>
      <c r="AA64" s="17">
        <f>IF($AG64=VLOOKUP("zero_test", Keys!$B:$C, 2, FALSE), VLOOKUP("zero_test", Keys!$B:$C, 2, FALSE), INDEX(EPS_run_raw!$E$2:$AD$3025, $AG64, AA$9))</f>
        <v>0</v>
      </c>
      <c r="AB64" s="17">
        <f>IF($AG64=VLOOKUP("zero_test", Keys!$B:$C, 2, FALSE), VLOOKUP("zero_test", Keys!$B:$C, 2, FALSE), INDEX(EPS_run_raw!$E$2:$AD$3025, $AG64, AB$9))</f>
        <v>0</v>
      </c>
      <c r="AD64" t="s">
        <v>6618</v>
      </c>
      <c r="AE64" t="str">
        <f>VLOOKUP("mode_exports", Keys!$B:$C, 2, FALSE)</f>
        <v>exports</v>
      </c>
      <c r="AF64" t="str">
        <f>$B$3&amp;VLOOKUP("key_separator", Keys!$B:$C, 2, FALSE)&amp;AD64&amp;VLOOKUP("key_separator", Keys!$B:$C, 2, FALSE)&amp;AE64</f>
        <v>SD|jet fuel or kerosene|exports</v>
      </c>
      <c r="AG64">
        <f>IFERROR(MATCH(AF64, EPS_run_raw!$D$2:$D$3025, 0), VLOOKUP("zero_test", Keys!$B:$C, 2, FALSE))</f>
        <v>2433</v>
      </c>
    </row>
    <row r="65" spans="1:33" x14ac:dyDescent="0.25">
      <c r="A65" s="3" t="s">
        <v>6619</v>
      </c>
      <c r="C65" s="17">
        <f>IF($AG65=VLOOKUP("zero_test", Keys!$B:$C, 2, FALSE), VLOOKUP("zero_test", Keys!$B:$C, 2, FALSE), INDEX(EPS_run_raw!$E$2:$AD$3025, $AG65, C$9))</f>
        <v>0</v>
      </c>
      <c r="D65" s="17">
        <f>IF($AG65=VLOOKUP("zero_test", Keys!$B:$C, 2, FALSE), VLOOKUP("zero_test", Keys!$B:$C, 2, FALSE), INDEX(EPS_run_raw!$E$2:$AD$3025, $AG65, D$9))</f>
        <v>0</v>
      </c>
      <c r="E65" s="17">
        <f>IF($AG65=VLOOKUP("zero_test", Keys!$B:$C, 2, FALSE), VLOOKUP("zero_test", Keys!$B:$C, 2, FALSE), INDEX(EPS_run_raw!$E$2:$AD$3025, $AG65, E$9))</f>
        <v>0</v>
      </c>
      <c r="F65" s="17">
        <f>IF($AG65=VLOOKUP("zero_test", Keys!$B:$C, 2, FALSE), VLOOKUP("zero_test", Keys!$B:$C, 2, FALSE), INDEX(EPS_run_raw!$E$2:$AD$3025, $AG65, F$9))</f>
        <v>0</v>
      </c>
      <c r="G65" s="17">
        <f>IF($AG65=VLOOKUP("zero_test", Keys!$B:$C, 2, FALSE), VLOOKUP("zero_test", Keys!$B:$C, 2, FALSE), INDEX(EPS_run_raw!$E$2:$AD$3025, $AG65, G$9))</f>
        <v>0</v>
      </c>
      <c r="H65" s="17">
        <f>IF($AG65=VLOOKUP("zero_test", Keys!$B:$C, 2, FALSE), VLOOKUP("zero_test", Keys!$B:$C, 2, FALSE), INDEX(EPS_run_raw!$E$2:$AD$3025, $AG65, H$9))</f>
        <v>0</v>
      </c>
      <c r="I65" s="17">
        <f>IF($AG65=VLOOKUP("zero_test", Keys!$B:$C, 2, FALSE), VLOOKUP("zero_test", Keys!$B:$C, 2, FALSE), INDEX(EPS_run_raw!$E$2:$AD$3025, $AG65, I$9))</f>
        <v>0</v>
      </c>
      <c r="J65" s="17">
        <f>IF($AG65=VLOOKUP("zero_test", Keys!$B:$C, 2, FALSE), VLOOKUP("zero_test", Keys!$B:$C, 2, FALSE), INDEX(EPS_run_raw!$E$2:$AD$3025, $AG65, J$9))</f>
        <v>0</v>
      </c>
      <c r="K65" s="17">
        <f>IF($AG65=VLOOKUP("zero_test", Keys!$B:$C, 2, FALSE), VLOOKUP("zero_test", Keys!$B:$C, 2, FALSE), INDEX(EPS_run_raw!$E$2:$AD$3025, $AG65, K$9))</f>
        <v>0</v>
      </c>
      <c r="L65" s="17">
        <f>IF($AG65=VLOOKUP("zero_test", Keys!$B:$C, 2, FALSE), VLOOKUP("zero_test", Keys!$B:$C, 2, FALSE), INDEX(EPS_run_raw!$E$2:$AD$3025, $AG65, L$9))</f>
        <v>0</v>
      </c>
      <c r="M65" s="17">
        <f>IF($AG65=VLOOKUP("zero_test", Keys!$B:$C, 2, FALSE), VLOOKUP("zero_test", Keys!$B:$C, 2, FALSE), INDEX(EPS_run_raw!$E$2:$AD$3025, $AG65, M$9))</f>
        <v>0</v>
      </c>
      <c r="N65" s="17">
        <f>IF($AG65=VLOOKUP("zero_test", Keys!$B:$C, 2, FALSE), VLOOKUP("zero_test", Keys!$B:$C, 2, FALSE), INDEX(EPS_run_raw!$E$2:$AD$3025, $AG65, N$9))</f>
        <v>0</v>
      </c>
      <c r="O65" s="17">
        <f>IF($AG65=VLOOKUP("zero_test", Keys!$B:$C, 2, FALSE), VLOOKUP("zero_test", Keys!$B:$C, 2, FALSE), INDEX(EPS_run_raw!$E$2:$AD$3025, $AG65, O$9))</f>
        <v>0</v>
      </c>
      <c r="P65" s="17">
        <f>IF($AG65=VLOOKUP("zero_test", Keys!$B:$C, 2, FALSE), VLOOKUP("zero_test", Keys!$B:$C, 2, FALSE), INDEX(EPS_run_raw!$E$2:$AD$3025, $AG65, P$9))</f>
        <v>0</v>
      </c>
      <c r="Q65" s="17">
        <f>IF($AG65=VLOOKUP("zero_test", Keys!$B:$C, 2, FALSE), VLOOKUP("zero_test", Keys!$B:$C, 2, FALSE), INDEX(EPS_run_raw!$E$2:$AD$3025, $AG65, Q$9))</f>
        <v>0</v>
      </c>
      <c r="R65" s="17">
        <f>IF($AG65=VLOOKUP("zero_test", Keys!$B:$C, 2, FALSE), VLOOKUP("zero_test", Keys!$B:$C, 2, FALSE), INDEX(EPS_run_raw!$E$2:$AD$3025, $AG65, R$9))</f>
        <v>0</v>
      </c>
      <c r="S65" s="17">
        <f>IF($AG65=VLOOKUP("zero_test", Keys!$B:$C, 2, FALSE), VLOOKUP("zero_test", Keys!$B:$C, 2, FALSE), INDEX(EPS_run_raw!$E$2:$AD$3025, $AG65, S$9))</f>
        <v>0</v>
      </c>
      <c r="T65" s="17">
        <f>IF($AG65=VLOOKUP("zero_test", Keys!$B:$C, 2, FALSE), VLOOKUP("zero_test", Keys!$B:$C, 2, FALSE), INDEX(EPS_run_raw!$E$2:$AD$3025, $AG65, T$9))</f>
        <v>0</v>
      </c>
      <c r="U65" s="17">
        <f>IF($AG65=VLOOKUP("zero_test", Keys!$B:$C, 2, FALSE), VLOOKUP("zero_test", Keys!$B:$C, 2, FALSE), INDEX(EPS_run_raw!$E$2:$AD$3025, $AG65, U$9))</f>
        <v>0</v>
      </c>
      <c r="V65" s="17">
        <f>IF($AG65=VLOOKUP("zero_test", Keys!$B:$C, 2, FALSE), VLOOKUP("zero_test", Keys!$B:$C, 2, FALSE), INDEX(EPS_run_raw!$E$2:$AD$3025, $AG65, V$9))</f>
        <v>0</v>
      </c>
      <c r="W65" s="17">
        <f>IF($AG65=VLOOKUP("zero_test", Keys!$B:$C, 2, FALSE), VLOOKUP("zero_test", Keys!$B:$C, 2, FALSE), INDEX(EPS_run_raw!$E$2:$AD$3025, $AG65, W$9))</f>
        <v>0</v>
      </c>
      <c r="X65" s="17">
        <f>IF($AG65=VLOOKUP("zero_test", Keys!$B:$C, 2, FALSE), VLOOKUP("zero_test", Keys!$B:$C, 2, FALSE), INDEX(EPS_run_raw!$E$2:$AD$3025, $AG65, X$9))</f>
        <v>0</v>
      </c>
      <c r="Y65" s="17">
        <f>IF($AG65=VLOOKUP("zero_test", Keys!$B:$C, 2, FALSE), VLOOKUP("zero_test", Keys!$B:$C, 2, FALSE), INDEX(EPS_run_raw!$E$2:$AD$3025, $AG65, Y$9))</f>
        <v>0</v>
      </c>
      <c r="Z65" s="17">
        <f>IF($AG65=VLOOKUP("zero_test", Keys!$B:$C, 2, FALSE), VLOOKUP("zero_test", Keys!$B:$C, 2, FALSE), INDEX(EPS_run_raw!$E$2:$AD$3025, $AG65, Z$9))</f>
        <v>0</v>
      </c>
      <c r="AA65" s="17">
        <f>IF($AG65=VLOOKUP("zero_test", Keys!$B:$C, 2, FALSE), VLOOKUP("zero_test", Keys!$B:$C, 2, FALSE), INDEX(EPS_run_raw!$E$2:$AD$3025, $AG65, AA$9))</f>
        <v>0</v>
      </c>
      <c r="AB65" s="17">
        <f>IF($AG65=VLOOKUP("zero_test", Keys!$B:$C, 2, FALSE), VLOOKUP("zero_test", Keys!$B:$C, 2, FALSE), INDEX(EPS_run_raw!$E$2:$AD$3025, $AG65, AB$9))</f>
        <v>0</v>
      </c>
      <c r="AD65" t="s">
        <v>6633</v>
      </c>
      <c r="AE65" t="str">
        <f>VLOOKUP("mode_exports", Keys!$B:$C, 2, FALSE)</f>
        <v>exports</v>
      </c>
      <c r="AF65" t="str">
        <f>$B$3&amp;VLOOKUP("key_separator", Keys!$B:$C, 2, FALSE)&amp;AD65&amp;VLOOKUP("key_separator", Keys!$B:$C, 2, FALSE)&amp;AE65</f>
        <v>SD|heat|exports</v>
      </c>
      <c r="AG65">
        <f>IFERROR(MATCH(AF65, EPS_run_raw!$D$2:$D$3025, 0), VLOOKUP("zero_test", Keys!$B:$C, 2, FALSE))</f>
        <v>2436</v>
      </c>
    </row>
    <row r="66" spans="1:33" x14ac:dyDescent="0.25">
      <c r="A66" s="3" t="s">
        <v>6620</v>
      </c>
      <c r="C66" s="17">
        <f>IF($AG66=VLOOKUP("zero_test", Keys!$B:$C, 2, FALSE), VLOOKUP("zero_test", Keys!$B:$C, 2, FALSE), INDEX(EPS_run_raw!$E$2:$AD$3025, $AG66, C$9))</f>
        <v>0</v>
      </c>
      <c r="D66" s="17">
        <f>IF($AG66=VLOOKUP("zero_test", Keys!$B:$C, 2, FALSE), VLOOKUP("zero_test", Keys!$B:$C, 2, FALSE), INDEX(EPS_run_raw!$E$2:$AD$3025, $AG66, D$9))</f>
        <v>0</v>
      </c>
      <c r="E66" s="17">
        <f>IF($AG66=VLOOKUP("zero_test", Keys!$B:$C, 2, FALSE), VLOOKUP("zero_test", Keys!$B:$C, 2, FALSE), INDEX(EPS_run_raw!$E$2:$AD$3025, $AG66, E$9))</f>
        <v>0</v>
      </c>
      <c r="F66" s="17">
        <f>IF($AG66=VLOOKUP("zero_test", Keys!$B:$C, 2, FALSE), VLOOKUP("zero_test", Keys!$B:$C, 2, FALSE), INDEX(EPS_run_raw!$E$2:$AD$3025, $AG66, F$9))</f>
        <v>0</v>
      </c>
      <c r="G66" s="17">
        <f>IF($AG66=VLOOKUP("zero_test", Keys!$B:$C, 2, FALSE), VLOOKUP("zero_test", Keys!$B:$C, 2, FALSE), INDEX(EPS_run_raw!$E$2:$AD$3025, $AG66, G$9))</f>
        <v>0</v>
      </c>
      <c r="H66" s="17">
        <f>IF($AG66=VLOOKUP("zero_test", Keys!$B:$C, 2, FALSE), VLOOKUP("zero_test", Keys!$B:$C, 2, FALSE), INDEX(EPS_run_raw!$E$2:$AD$3025, $AG66, H$9))</f>
        <v>0</v>
      </c>
      <c r="I66" s="17">
        <f>IF($AG66=VLOOKUP("zero_test", Keys!$B:$C, 2, FALSE), VLOOKUP("zero_test", Keys!$B:$C, 2, FALSE), INDEX(EPS_run_raw!$E$2:$AD$3025, $AG66, I$9))</f>
        <v>0</v>
      </c>
      <c r="J66" s="17">
        <f>IF($AG66=VLOOKUP("zero_test", Keys!$B:$C, 2, FALSE), VLOOKUP("zero_test", Keys!$B:$C, 2, FALSE), INDEX(EPS_run_raw!$E$2:$AD$3025, $AG66, J$9))</f>
        <v>0</v>
      </c>
      <c r="K66" s="17">
        <f>IF($AG66=VLOOKUP("zero_test", Keys!$B:$C, 2, FALSE), VLOOKUP("zero_test", Keys!$B:$C, 2, FALSE), INDEX(EPS_run_raw!$E$2:$AD$3025, $AG66, K$9))</f>
        <v>0</v>
      </c>
      <c r="L66" s="17">
        <f>IF($AG66=VLOOKUP("zero_test", Keys!$B:$C, 2, FALSE), VLOOKUP("zero_test", Keys!$B:$C, 2, FALSE), INDEX(EPS_run_raw!$E$2:$AD$3025, $AG66, L$9))</f>
        <v>0</v>
      </c>
      <c r="M66" s="17">
        <f>IF($AG66=VLOOKUP("zero_test", Keys!$B:$C, 2, FALSE), VLOOKUP("zero_test", Keys!$B:$C, 2, FALSE), INDEX(EPS_run_raw!$E$2:$AD$3025, $AG66, M$9))</f>
        <v>0</v>
      </c>
      <c r="N66" s="17">
        <f>IF($AG66=VLOOKUP("zero_test", Keys!$B:$C, 2, FALSE), VLOOKUP("zero_test", Keys!$B:$C, 2, FALSE), INDEX(EPS_run_raw!$E$2:$AD$3025, $AG66, N$9))</f>
        <v>0</v>
      </c>
      <c r="O66" s="17">
        <f>IF($AG66=VLOOKUP("zero_test", Keys!$B:$C, 2, FALSE), VLOOKUP("zero_test", Keys!$B:$C, 2, FALSE), INDEX(EPS_run_raw!$E$2:$AD$3025, $AG66, O$9))</f>
        <v>0</v>
      </c>
      <c r="P66" s="17">
        <f>IF($AG66=VLOOKUP("zero_test", Keys!$B:$C, 2, FALSE), VLOOKUP("zero_test", Keys!$B:$C, 2, FALSE), INDEX(EPS_run_raw!$E$2:$AD$3025, $AG66, P$9))</f>
        <v>0</v>
      </c>
      <c r="Q66" s="17">
        <f>IF($AG66=VLOOKUP("zero_test", Keys!$B:$C, 2, FALSE), VLOOKUP("zero_test", Keys!$B:$C, 2, FALSE), INDEX(EPS_run_raw!$E$2:$AD$3025, $AG66, Q$9))</f>
        <v>0</v>
      </c>
      <c r="R66" s="17">
        <f>IF($AG66=VLOOKUP("zero_test", Keys!$B:$C, 2, FALSE), VLOOKUP("zero_test", Keys!$B:$C, 2, FALSE), INDEX(EPS_run_raw!$E$2:$AD$3025, $AG66, R$9))</f>
        <v>0</v>
      </c>
      <c r="S66" s="17">
        <f>IF($AG66=VLOOKUP("zero_test", Keys!$B:$C, 2, FALSE), VLOOKUP("zero_test", Keys!$B:$C, 2, FALSE), INDEX(EPS_run_raw!$E$2:$AD$3025, $AG66, S$9))</f>
        <v>0</v>
      </c>
      <c r="T66" s="17">
        <f>IF($AG66=VLOOKUP("zero_test", Keys!$B:$C, 2, FALSE), VLOOKUP("zero_test", Keys!$B:$C, 2, FALSE), INDEX(EPS_run_raw!$E$2:$AD$3025, $AG66, T$9))</f>
        <v>0</v>
      </c>
      <c r="U66" s="17">
        <f>IF($AG66=VLOOKUP("zero_test", Keys!$B:$C, 2, FALSE), VLOOKUP("zero_test", Keys!$B:$C, 2, FALSE), INDEX(EPS_run_raw!$E$2:$AD$3025, $AG66, U$9))</f>
        <v>0</v>
      </c>
      <c r="V66" s="17">
        <f>IF($AG66=VLOOKUP("zero_test", Keys!$B:$C, 2, FALSE), VLOOKUP("zero_test", Keys!$B:$C, 2, FALSE), INDEX(EPS_run_raw!$E$2:$AD$3025, $AG66, V$9))</f>
        <v>0</v>
      </c>
      <c r="W66" s="17">
        <f>IF($AG66=VLOOKUP("zero_test", Keys!$B:$C, 2, FALSE), VLOOKUP("zero_test", Keys!$B:$C, 2, FALSE), INDEX(EPS_run_raw!$E$2:$AD$3025, $AG66, W$9))</f>
        <v>0</v>
      </c>
      <c r="X66" s="17">
        <f>IF($AG66=VLOOKUP("zero_test", Keys!$B:$C, 2, FALSE), VLOOKUP("zero_test", Keys!$B:$C, 2, FALSE), INDEX(EPS_run_raw!$E$2:$AD$3025, $AG66, X$9))</f>
        <v>0</v>
      </c>
      <c r="Y66" s="17">
        <f>IF($AG66=VLOOKUP("zero_test", Keys!$B:$C, 2, FALSE), VLOOKUP("zero_test", Keys!$B:$C, 2, FALSE), INDEX(EPS_run_raw!$E$2:$AD$3025, $AG66, Y$9))</f>
        <v>0</v>
      </c>
      <c r="Z66" s="17">
        <f>IF($AG66=VLOOKUP("zero_test", Keys!$B:$C, 2, FALSE), VLOOKUP("zero_test", Keys!$B:$C, 2, FALSE), INDEX(EPS_run_raw!$E$2:$AD$3025, $AG66, Z$9))</f>
        <v>0</v>
      </c>
      <c r="AA66" s="17">
        <f>IF($AG66=VLOOKUP("zero_test", Keys!$B:$C, 2, FALSE), VLOOKUP("zero_test", Keys!$B:$C, 2, FALSE), INDEX(EPS_run_raw!$E$2:$AD$3025, $AG66, AA$9))</f>
        <v>0</v>
      </c>
      <c r="AB66" s="17">
        <f>IF($AG66=VLOOKUP("zero_test", Keys!$B:$C, 2, FALSE), VLOOKUP("zero_test", Keys!$B:$C, 2, FALSE), INDEX(EPS_run_raw!$E$2:$AD$3025, $AG66, AB$9))</f>
        <v>0</v>
      </c>
      <c r="AD66" t="s">
        <v>6634</v>
      </c>
      <c r="AE66" t="str">
        <f>VLOOKUP("mode_exports", Keys!$B:$C, 2, FALSE)</f>
        <v>exports</v>
      </c>
      <c r="AF66" t="str">
        <f>$B$3&amp;VLOOKUP("key_separator", Keys!$B:$C, 2, FALSE)&amp;AD66&amp;VLOOKUP("key_separator", Keys!$B:$C, 2, FALSE)&amp;AE66</f>
        <v>SD|geothermal|exports</v>
      </c>
      <c r="AG66">
        <f>IFERROR(MATCH(AF66, EPS_run_raw!$D$2:$D$3025, 0), VLOOKUP("zero_test", Keys!$B:$C, 2, FALSE))</f>
        <v>2439</v>
      </c>
    </row>
    <row r="67" spans="1:33" x14ac:dyDescent="0.25">
      <c r="A67" s="31" t="s">
        <v>500</v>
      </c>
      <c r="C67" s="17">
        <f>IF($AG67=VLOOKUP("zero_test", Keys!$B:$C, 2, FALSE), VLOOKUP("zero_test", Keys!$B:$C, 2, FALSE), INDEX(EPS_run_raw!$E$2:$AD$3025, $AG67, C$9))</f>
        <v>0</v>
      </c>
      <c r="D67" s="17">
        <f>IF($AG67=VLOOKUP("zero_test", Keys!$B:$C, 2, FALSE), VLOOKUP("zero_test", Keys!$B:$C, 2, FALSE), INDEX(EPS_run_raw!$E$2:$AD$3025, $AG67, D$9))</f>
        <v>0</v>
      </c>
      <c r="E67" s="17">
        <f>IF($AG67=VLOOKUP("zero_test", Keys!$B:$C, 2, FALSE), VLOOKUP("zero_test", Keys!$B:$C, 2, FALSE), INDEX(EPS_run_raw!$E$2:$AD$3025, $AG67, E$9))</f>
        <v>0</v>
      </c>
      <c r="F67" s="17">
        <f>IF($AG67=VLOOKUP("zero_test", Keys!$B:$C, 2, FALSE), VLOOKUP("zero_test", Keys!$B:$C, 2, FALSE), INDEX(EPS_run_raw!$E$2:$AD$3025, $AG67, F$9))</f>
        <v>0</v>
      </c>
      <c r="G67" s="17">
        <f>IF($AG67=VLOOKUP("zero_test", Keys!$B:$C, 2, FALSE), VLOOKUP("zero_test", Keys!$B:$C, 2, FALSE), INDEX(EPS_run_raw!$E$2:$AD$3025, $AG67, G$9))</f>
        <v>0</v>
      </c>
      <c r="H67" s="17">
        <f>IF($AG67=VLOOKUP("zero_test", Keys!$B:$C, 2, FALSE), VLOOKUP("zero_test", Keys!$B:$C, 2, FALSE), INDEX(EPS_run_raw!$E$2:$AD$3025, $AG67, H$9))</f>
        <v>0</v>
      </c>
      <c r="I67" s="17">
        <f>IF($AG67=VLOOKUP("zero_test", Keys!$B:$C, 2, FALSE), VLOOKUP("zero_test", Keys!$B:$C, 2, FALSE), INDEX(EPS_run_raw!$E$2:$AD$3025, $AG67, I$9))</f>
        <v>0</v>
      </c>
      <c r="J67" s="17">
        <f>IF($AG67=VLOOKUP("zero_test", Keys!$B:$C, 2, FALSE), VLOOKUP("zero_test", Keys!$B:$C, 2, FALSE), INDEX(EPS_run_raw!$E$2:$AD$3025, $AG67, J$9))</f>
        <v>0</v>
      </c>
      <c r="K67" s="17">
        <f>IF($AG67=VLOOKUP("zero_test", Keys!$B:$C, 2, FALSE), VLOOKUP("zero_test", Keys!$B:$C, 2, FALSE), INDEX(EPS_run_raw!$E$2:$AD$3025, $AG67, K$9))</f>
        <v>0</v>
      </c>
      <c r="L67" s="17">
        <f>IF($AG67=VLOOKUP("zero_test", Keys!$B:$C, 2, FALSE), VLOOKUP("zero_test", Keys!$B:$C, 2, FALSE), INDEX(EPS_run_raw!$E$2:$AD$3025, $AG67, L$9))</f>
        <v>0</v>
      </c>
      <c r="M67" s="17">
        <f>IF($AG67=VLOOKUP("zero_test", Keys!$B:$C, 2, FALSE), VLOOKUP("zero_test", Keys!$B:$C, 2, FALSE), INDEX(EPS_run_raw!$E$2:$AD$3025, $AG67, M$9))</f>
        <v>0</v>
      </c>
      <c r="N67" s="17">
        <f>IF($AG67=VLOOKUP("zero_test", Keys!$B:$C, 2, FALSE), VLOOKUP("zero_test", Keys!$B:$C, 2, FALSE), INDEX(EPS_run_raw!$E$2:$AD$3025, $AG67, N$9))</f>
        <v>0</v>
      </c>
      <c r="O67" s="17">
        <f>IF($AG67=VLOOKUP("zero_test", Keys!$B:$C, 2, FALSE), VLOOKUP("zero_test", Keys!$B:$C, 2, FALSE), INDEX(EPS_run_raw!$E$2:$AD$3025, $AG67, O$9))</f>
        <v>0</v>
      </c>
      <c r="P67" s="17">
        <f>IF($AG67=VLOOKUP("zero_test", Keys!$B:$C, 2, FALSE), VLOOKUP("zero_test", Keys!$B:$C, 2, FALSE), INDEX(EPS_run_raw!$E$2:$AD$3025, $AG67, P$9))</f>
        <v>0</v>
      </c>
      <c r="Q67" s="17">
        <f>IF($AG67=VLOOKUP("zero_test", Keys!$B:$C, 2, FALSE), VLOOKUP("zero_test", Keys!$B:$C, 2, FALSE), INDEX(EPS_run_raw!$E$2:$AD$3025, $AG67, Q$9))</f>
        <v>0</v>
      </c>
      <c r="R67" s="17">
        <f>IF($AG67=VLOOKUP("zero_test", Keys!$B:$C, 2, FALSE), VLOOKUP("zero_test", Keys!$B:$C, 2, FALSE), INDEX(EPS_run_raw!$E$2:$AD$3025, $AG67, R$9))</f>
        <v>0</v>
      </c>
      <c r="S67" s="17">
        <f>IF($AG67=VLOOKUP("zero_test", Keys!$B:$C, 2, FALSE), VLOOKUP("zero_test", Keys!$B:$C, 2, FALSE), INDEX(EPS_run_raw!$E$2:$AD$3025, $AG67, S$9))</f>
        <v>0</v>
      </c>
      <c r="T67" s="17">
        <f>IF($AG67=VLOOKUP("zero_test", Keys!$B:$C, 2, FALSE), VLOOKUP("zero_test", Keys!$B:$C, 2, FALSE), INDEX(EPS_run_raw!$E$2:$AD$3025, $AG67, T$9))</f>
        <v>0</v>
      </c>
      <c r="U67" s="17">
        <f>IF($AG67=VLOOKUP("zero_test", Keys!$B:$C, 2, FALSE), VLOOKUP("zero_test", Keys!$B:$C, 2, FALSE), INDEX(EPS_run_raw!$E$2:$AD$3025, $AG67, U$9))</f>
        <v>0</v>
      </c>
      <c r="V67" s="17">
        <f>IF($AG67=VLOOKUP("zero_test", Keys!$B:$C, 2, FALSE), VLOOKUP("zero_test", Keys!$B:$C, 2, FALSE), INDEX(EPS_run_raw!$E$2:$AD$3025, $AG67, V$9))</f>
        <v>0</v>
      </c>
      <c r="W67" s="17">
        <f>IF($AG67=VLOOKUP("zero_test", Keys!$B:$C, 2, FALSE), VLOOKUP("zero_test", Keys!$B:$C, 2, FALSE), INDEX(EPS_run_raw!$E$2:$AD$3025, $AG67, W$9))</f>
        <v>0</v>
      </c>
      <c r="X67" s="17">
        <f>IF($AG67=VLOOKUP("zero_test", Keys!$B:$C, 2, FALSE), VLOOKUP("zero_test", Keys!$B:$C, 2, FALSE), INDEX(EPS_run_raw!$E$2:$AD$3025, $AG67, X$9))</f>
        <v>0</v>
      </c>
      <c r="Y67" s="17">
        <f>IF($AG67=VLOOKUP("zero_test", Keys!$B:$C, 2, FALSE), VLOOKUP("zero_test", Keys!$B:$C, 2, FALSE), INDEX(EPS_run_raw!$E$2:$AD$3025, $AG67, Y$9))</f>
        <v>0</v>
      </c>
      <c r="Z67" s="17">
        <f>IF($AG67=VLOOKUP("zero_test", Keys!$B:$C, 2, FALSE), VLOOKUP("zero_test", Keys!$B:$C, 2, FALSE), INDEX(EPS_run_raw!$E$2:$AD$3025, $AG67, Z$9))</f>
        <v>0</v>
      </c>
      <c r="AA67" s="17">
        <f>IF($AG67=VLOOKUP("zero_test", Keys!$B:$C, 2, FALSE), VLOOKUP("zero_test", Keys!$B:$C, 2, FALSE), INDEX(EPS_run_raw!$E$2:$AD$3025, $AG67, AA$9))</f>
        <v>0</v>
      </c>
      <c r="AB67" s="17">
        <f>IF($AG67=VLOOKUP("zero_test", Keys!$B:$C, 2, FALSE), VLOOKUP("zero_test", Keys!$B:$C, 2, FALSE), INDEX(EPS_run_raw!$E$2:$AD$3025, $AG67, AB$9))</f>
        <v>0</v>
      </c>
      <c r="AD67" t="s">
        <v>500</v>
      </c>
      <c r="AE67" t="str">
        <f>VLOOKUP("mode_exports", Keys!$B:$C, 2, FALSE)</f>
        <v>exports</v>
      </c>
      <c r="AF67" t="str">
        <f>$B$3&amp;VLOOKUP("key_separator", Keys!$B:$C, 2, FALSE)&amp;AD67&amp;VLOOKUP("key_separator", Keys!$B:$C, 2, FALSE)&amp;AE67</f>
        <v>SD|lignite|exports</v>
      </c>
      <c r="AG67">
        <f>IFERROR(MATCH(AF67, EPS_run_raw!$D$2:$D$3025, 0), VLOOKUP("zero_test", Keys!$B:$C, 2, FALSE))</f>
        <v>2442</v>
      </c>
    </row>
    <row r="68" spans="1:33" x14ac:dyDescent="0.25">
      <c r="A68" s="31" t="s">
        <v>539</v>
      </c>
      <c r="C68" s="17">
        <f>IF($AG68=VLOOKUP("zero_test", Keys!$B:$C, 2, FALSE), VLOOKUP("zero_test", Keys!$B:$C, 2, FALSE), INDEX(EPS_run_raw!$E$2:$AD$3025, $AG68, C$9))</f>
        <v>4772260000000</v>
      </c>
      <c r="D68" s="17">
        <f>IF($AG68=VLOOKUP("zero_test", Keys!$B:$C, 2, FALSE), VLOOKUP("zero_test", Keys!$B:$C, 2, FALSE), INDEX(EPS_run_raw!$E$2:$AD$3025, $AG68, D$9))</f>
        <v>4689390000000</v>
      </c>
      <c r="E68" s="17">
        <f>IF($AG68=VLOOKUP("zero_test", Keys!$B:$C, 2, FALSE), VLOOKUP("zero_test", Keys!$B:$C, 2, FALSE), INDEX(EPS_run_raw!$E$2:$AD$3025, $AG68, E$9))</f>
        <v>4316300000000</v>
      </c>
      <c r="F68" s="17">
        <f>IF($AG68=VLOOKUP("zero_test", Keys!$B:$C, 2, FALSE), VLOOKUP("zero_test", Keys!$B:$C, 2, FALSE), INDEX(EPS_run_raw!$E$2:$AD$3025, $AG68, F$9))</f>
        <v>4313490000000</v>
      </c>
      <c r="G68" s="17">
        <f>IF($AG68=VLOOKUP("zero_test", Keys!$B:$C, 2, FALSE), VLOOKUP("zero_test", Keys!$B:$C, 2, FALSE), INDEX(EPS_run_raw!$E$2:$AD$3025, $AG68, G$9))</f>
        <v>4313620000000</v>
      </c>
      <c r="H68" s="17">
        <f>IF($AG68=VLOOKUP("zero_test", Keys!$B:$C, 2, FALSE), VLOOKUP("zero_test", Keys!$B:$C, 2, FALSE), INDEX(EPS_run_raw!$E$2:$AD$3025, $AG68, H$9))</f>
        <v>4399140000000</v>
      </c>
      <c r="I68" s="17">
        <f>IF($AG68=VLOOKUP("zero_test", Keys!$B:$C, 2, FALSE), VLOOKUP("zero_test", Keys!$B:$C, 2, FALSE), INDEX(EPS_run_raw!$E$2:$AD$3025, $AG68, I$9))</f>
        <v>4396580000000</v>
      </c>
      <c r="J68" s="17">
        <f>IF($AG68=VLOOKUP("zero_test", Keys!$B:$C, 2, FALSE), VLOOKUP("zero_test", Keys!$B:$C, 2, FALSE), INDEX(EPS_run_raw!$E$2:$AD$3025, $AG68, J$9))</f>
        <v>4307360000000</v>
      </c>
      <c r="K68" s="17">
        <f>IF($AG68=VLOOKUP("zero_test", Keys!$B:$C, 2, FALSE), VLOOKUP("zero_test", Keys!$B:$C, 2, FALSE), INDEX(EPS_run_raw!$E$2:$AD$3025, $AG68, K$9))</f>
        <v>4265680000000</v>
      </c>
      <c r="L68" s="17">
        <f>IF($AG68=VLOOKUP("zero_test", Keys!$B:$C, 2, FALSE), VLOOKUP("zero_test", Keys!$B:$C, 2, FALSE), INDEX(EPS_run_raw!$E$2:$AD$3025, $AG68, L$9))</f>
        <v>4328290000000</v>
      </c>
      <c r="M68" s="17">
        <f>IF($AG68=VLOOKUP("zero_test", Keys!$B:$C, 2, FALSE), VLOOKUP("zero_test", Keys!$B:$C, 2, FALSE), INDEX(EPS_run_raw!$E$2:$AD$3025, $AG68, M$9))</f>
        <v>4431360000000</v>
      </c>
      <c r="N68" s="17">
        <f>IF($AG68=VLOOKUP("zero_test", Keys!$B:$C, 2, FALSE), VLOOKUP("zero_test", Keys!$B:$C, 2, FALSE), INDEX(EPS_run_raw!$E$2:$AD$3025, $AG68, N$9))</f>
        <v>4619500000000</v>
      </c>
      <c r="O68" s="17">
        <f>IF($AG68=VLOOKUP("zero_test", Keys!$B:$C, 2, FALSE), VLOOKUP("zero_test", Keys!$B:$C, 2, FALSE), INDEX(EPS_run_raw!$E$2:$AD$3025, $AG68, O$9))</f>
        <v>4692020000000</v>
      </c>
      <c r="P68" s="17">
        <f>IF($AG68=VLOOKUP("zero_test", Keys!$B:$C, 2, FALSE), VLOOKUP("zero_test", Keys!$B:$C, 2, FALSE), INDEX(EPS_run_raw!$E$2:$AD$3025, $AG68, P$9))</f>
        <v>4774040000000</v>
      </c>
      <c r="Q68" s="17">
        <f>IF($AG68=VLOOKUP("zero_test", Keys!$B:$C, 2, FALSE), VLOOKUP("zero_test", Keys!$B:$C, 2, FALSE), INDEX(EPS_run_raw!$E$2:$AD$3025, $AG68, Q$9))</f>
        <v>4775080000000</v>
      </c>
      <c r="R68" s="17">
        <f>IF($AG68=VLOOKUP("zero_test", Keys!$B:$C, 2, FALSE), VLOOKUP("zero_test", Keys!$B:$C, 2, FALSE), INDEX(EPS_run_raw!$E$2:$AD$3025, $AG68, R$9))</f>
        <v>4772920000000</v>
      </c>
      <c r="S68" s="17">
        <f>IF($AG68=VLOOKUP("zero_test", Keys!$B:$C, 2, FALSE), VLOOKUP("zero_test", Keys!$B:$C, 2, FALSE), INDEX(EPS_run_raw!$E$2:$AD$3025, $AG68, S$9))</f>
        <v>4741450000000</v>
      </c>
      <c r="T68" s="17">
        <f>IF($AG68=VLOOKUP("zero_test", Keys!$B:$C, 2, FALSE), VLOOKUP("zero_test", Keys!$B:$C, 2, FALSE), INDEX(EPS_run_raw!$E$2:$AD$3025, $AG68, T$9))</f>
        <v>4618700000000</v>
      </c>
      <c r="U68" s="17">
        <f>IF($AG68=VLOOKUP("zero_test", Keys!$B:$C, 2, FALSE), VLOOKUP("zero_test", Keys!$B:$C, 2, FALSE), INDEX(EPS_run_raw!$E$2:$AD$3025, $AG68, U$9))</f>
        <v>4497650000000</v>
      </c>
      <c r="V68" s="17">
        <f>IF($AG68=VLOOKUP("zero_test", Keys!$B:$C, 2, FALSE), VLOOKUP("zero_test", Keys!$B:$C, 2, FALSE), INDEX(EPS_run_raw!$E$2:$AD$3025, $AG68, V$9))</f>
        <v>4426940000000</v>
      </c>
      <c r="W68" s="17">
        <f>IF($AG68=VLOOKUP("zero_test", Keys!$B:$C, 2, FALSE), VLOOKUP("zero_test", Keys!$B:$C, 2, FALSE), INDEX(EPS_run_raw!$E$2:$AD$3025, $AG68, W$9))</f>
        <v>4360890000000</v>
      </c>
      <c r="X68" s="17">
        <f>IF($AG68=VLOOKUP("zero_test", Keys!$B:$C, 2, FALSE), VLOOKUP("zero_test", Keys!$B:$C, 2, FALSE), INDEX(EPS_run_raw!$E$2:$AD$3025, $AG68, X$9))</f>
        <v>4350580000000</v>
      </c>
      <c r="Y68" s="17">
        <f>IF($AG68=VLOOKUP("zero_test", Keys!$B:$C, 2, FALSE), VLOOKUP("zero_test", Keys!$B:$C, 2, FALSE), INDEX(EPS_run_raw!$E$2:$AD$3025, $AG68, Y$9))</f>
        <v>4307210000000</v>
      </c>
      <c r="Z68" s="17">
        <f>IF($AG68=VLOOKUP("zero_test", Keys!$B:$C, 2, FALSE), VLOOKUP("zero_test", Keys!$B:$C, 2, FALSE), INDEX(EPS_run_raw!$E$2:$AD$3025, $AG68, Z$9))</f>
        <v>4252170000000</v>
      </c>
      <c r="AA68" s="17">
        <f>IF($AG68=VLOOKUP("zero_test", Keys!$B:$C, 2, FALSE), VLOOKUP("zero_test", Keys!$B:$C, 2, FALSE), INDEX(EPS_run_raw!$E$2:$AD$3025, $AG68, AA$9))</f>
        <v>4212870000000</v>
      </c>
      <c r="AB68" s="17">
        <f>IF($AG68=VLOOKUP("zero_test", Keys!$B:$C, 2, FALSE), VLOOKUP("zero_test", Keys!$B:$C, 2, FALSE), INDEX(EPS_run_raw!$E$2:$AD$3025, $AG68, AB$9))</f>
        <v>4122800000000</v>
      </c>
      <c r="AD68" t="s">
        <v>539</v>
      </c>
      <c r="AE68" t="str">
        <f>VLOOKUP("mode_exports", Keys!$B:$C, 2, FALSE)</f>
        <v>exports</v>
      </c>
      <c r="AF68" t="str">
        <f>$B$3&amp;VLOOKUP("key_separator", Keys!$B:$C, 2, FALSE)&amp;AD68&amp;VLOOKUP("key_separator", Keys!$B:$C, 2, FALSE)&amp;AE68</f>
        <v>SD|crude oil|exports</v>
      </c>
      <c r="AG68">
        <f>IFERROR(MATCH(AF68, EPS_run_raw!$D$2:$D$3025, 0), VLOOKUP("zero_test", Keys!$B:$C, 2, FALSE))</f>
        <v>2445</v>
      </c>
    </row>
    <row r="69" spans="1:33" x14ac:dyDescent="0.25">
      <c r="A69" s="31" t="s">
        <v>6621</v>
      </c>
      <c r="C69" s="17">
        <f>IF($AG69=VLOOKUP("zero_test", Keys!$B:$C, 2, FALSE), VLOOKUP("zero_test", Keys!$B:$C, 2, FALSE), INDEX(EPS_run_raw!$E$2:$AD$3025, $AG69, C$9))</f>
        <v>0</v>
      </c>
      <c r="D69" s="17">
        <f>IF($AG69=VLOOKUP("zero_test", Keys!$B:$C, 2, FALSE), VLOOKUP("zero_test", Keys!$B:$C, 2, FALSE), INDEX(EPS_run_raw!$E$2:$AD$3025, $AG69, D$9))</f>
        <v>0</v>
      </c>
      <c r="E69" s="17">
        <f>IF($AG69=VLOOKUP("zero_test", Keys!$B:$C, 2, FALSE), VLOOKUP("zero_test", Keys!$B:$C, 2, FALSE), INDEX(EPS_run_raw!$E$2:$AD$3025, $AG69, E$9))</f>
        <v>0</v>
      </c>
      <c r="F69" s="17">
        <f>IF($AG69=VLOOKUP("zero_test", Keys!$B:$C, 2, FALSE), VLOOKUP("zero_test", Keys!$B:$C, 2, FALSE), INDEX(EPS_run_raw!$E$2:$AD$3025, $AG69, F$9))</f>
        <v>0</v>
      </c>
      <c r="G69" s="17">
        <f>IF($AG69=VLOOKUP("zero_test", Keys!$B:$C, 2, FALSE), VLOOKUP("zero_test", Keys!$B:$C, 2, FALSE), INDEX(EPS_run_raw!$E$2:$AD$3025, $AG69, G$9))</f>
        <v>0</v>
      </c>
      <c r="H69" s="17">
        <f>IF($AG69=VLOOKUP("zero_test", Keys!$B:$C, 2, FALSE), VLOOKUP("zero_test", Keys!$B:$C, 2, FALSE), INDEX(EPS_run_raw!$E$2:$AD$3025, $AG69, H$9))</f>
        <v>0</v>
      </c>
      <c r="I69" s="17">
        <f>IF($AG69=VLOOKUP("zero_test", Keys!$B:$C, 2, FALSE), VLOOKUP("zero_test", Keys!$B:$C, 2, FALSE), INDEX(EPS_run_raw!$E$2:$AD$3025, $AG69, I$9))</f>
        <v>0</v>
      </c>
      <c r="J69" s="17">
        <f>IF($AG69=VLOOKUP("zero_test", Keys!$B:$C, 2, FALSE), VLOOKUP("zero_test", Keys!$B:$C, 2, FALSE), INDEX(EPS_run_raw!$E$2:$AD$3025, $AG69, J$9))</f>
        <v>0</v>
      </c>
      <c r="K69" s="17">
        <f>IF($AG69=VLOOKUP("zero_test", Keys!$B:$C, 2, FALSE), VLOOKUP("zero_test", Keys!$B:$C, 2, FALSE), INDEX(EPS_run_raw!$E$2:$AD$3025, $AG69, K$9))</f>
        <v>0</v>
      </c>
      <c r="L69" s="17">
        <f>IF($AG69=VLOOKUP("zero_test", Keys!$B:$C, 2, FALSE), VLOOKUP("zero_test", Keys!$B:$C, 2, FALSE), INDEX(EPS_run_raw!$E$2:$AD$3025, $AG69, L$9))</f>
        <v>0</v>
      </c>
      <c r="M69" s="17">
        <f>IF($AG69=VLOOKUP("zero_test", Keys!$B:$C, 2, FALSE), VLOOKUP("zero_test", Keys!$B:$C, 2, FALSE), INDEX(EPS_run_raw!$E$2:$AD$3025, $AG69, M$9))</f>
        <v>0</v>
      </c>
      <c r="N69" s="17">
        <f>IF($AG69=VLOOKUP("zero_test", Keys!$B:$C, 2, FALSE), VLOOKUP("zero_test", Keys!$B:$C, 2, FALSE), INDEX(EPS_run_raw!$E$2:$AD$3025, $AG69, N$9))</f>
        <v>0</v>
      </c>
      <c r="O69" s="17">
        <f>IF($AG69=VLOOKUP("zero_test", Keys!$B:$C, 2, FALSE), VLOOKUP("zero_test", Keys!$B:$C, 2, FALSE), INDEX(EPS_run_raw!$E$2:$AD$3025, $AG69, O$9))</f>
        <v>0</v>
      </c>
      <c r="P69" s="17">
        <f>IF($AG69=VLOOKUP("zero_test", Keys!$B:$C, 2, FALSE), VLOOKUP("zero_test", Keys!$B:$C, 2, FALSE), INDEX(EPS_run_raw!$E$2:$AD$3025, $AG69, P$9))</f>
        <v>0</v>
      </c>
      <c r="Q69" s="17">
        <f>IF($AG69=VLOOKUP("zero_test", Keys!$B:$C, 2, FALSE), VLOOKUP("zero_test", Keys!$B:$C, 2, FALSE), INDEX(EPS_run_raw!$E$2:$AD$3025, $AG69, Q$9))</f>
        <v>0</v>
      </c>
      <c r="R69" s="17">
        <f>IF($AG69=VLOOKUP("zero_test", Keys!$B:$C, 2, FALSE), VLOOKUP("zero_test", Keys!$B:$C, 2, FALSE), INDEX(EPS_run_raw!$E$2:$AD$3025, $AG69, R$9))</f>
        <v>0</v>
      </c>
      <c r="S69" s="17">
        <f>IF($AG69=VLOOKUP("zero_test", Keys!$B:$C, 2, FALSE), VLOOKUP("zero_test", Keys!$B:$C, 2, FALSE), INDEX(EPS_run_raw!$E$2:$AD$3025, $AG69, S$9))</f>
        <v>0</v>
      </c>
      <c r="T69" s="17">
        <f>IF($AG69=VLOOKUP("zero_test", Keys!$B:$C, 2, FALSE), VLOOKUP("zero_test", Keys!$B:$C, 2, FALSE), INDEX(EPS_run_raw!$E$2:$AD$3025, $AG69, T$9))</f>
        <v>0</v>
      </c>
      <c r="U69" s="17">
        <f>IF($AG69=VLOOKUP("zero_test", Keys!$B:$C, 2, FALSE), VLOOKUP("zero_test", Keys!$B:$C, 2, FALSE), INDEX(EPS_run_raw!$E$2:$AD$3025, $AG69, U$9))</f>
        <v>0</v>
      </c>
      <c r="V69" s="17">
        <f>IF($AG69=VLOOKUP("zero_test", Keys!$B:$C, 2, FALSE), VLOOKUP("zero_test", Keys!$B:$C, 2, FALSE), INDEX(EPS_run_raw!$E$2:$AD$3025, $AG69, V$9))</f>
        <v>0</v>
      </c>
      <c r="W69" s="17">
        <f>IF($AG69=VLOOKUP("zero_test", Keys!$B:$C, 2, FALSE), VLOOKUP("zero_test", Keys!$B:$C, 2, FALSE), INDEX(EPS_run_raw!$E$2:$AD$3025, $AG69, W$9))</f>
        <v>0</v>
      </c>
      <c r="X69" s="17">
        <f>IF($AG69=VLOOKUP("zero_test", Keys!$B:$C, 2, FALSE), VLOOKUP("zero_test", Keys!$B:$C, 2, FALSE), INDEX(EPS_run_raw!$E$2:$AD$3025, $AG69, X$9))</f>
        <v>0</v>
      </c>
      <c r="Y69" s="17">
        <f>IF($AG69=VLOOKUP("zero_test", Keys!$B:$C, 2, FALSE), VLOOKUP("zero_test", Keys!$B:$C, 2, FALSE), INDEX(EPS_run_raw!$E$2:$AD$3025, $AG69, Y$9))</f>
        <v>0</v>
      </c>
      <c r="Z69" s="17">
        <f>IF($AG69=VLOOKUP("zero_test", Keys!$B:$C, 2, FALSE), VLOOKUP("zero_test", Keys!$B:$C, 2, FALSE), INDEX(EPS_run_raw!$E$2:$AD$3025, $AG69, Z$9))</f>
        <v>0</v>
      </c>
      <c r="AA69" s="17">
        <f>IF($AG69=VLOOKUP("zero_test", Keys!$B:$C, 2, FALSE), VLOOKUP("zero_test", Keys!$B:$C, 2, FALSE), INDEX(EPS_run_raw!$E$2:$AD$3025, $AG69, AA$9))</f>
        <v>0</v>
      </c>
      <c r="AB69" s="17">
        <f>IF($AG69=VLOOKUP("zero_test", Keys!$B:$C, 2, FALSE), VLOOKUP("zero_test", Keys!$B:$C, 2, FALSE), INDEX(EPS_run_raw!$E$2:$AD$3025, $AG69, AB$9))</f>
        <v>0</v>
      </c>
      <c r="AD69" t="s">
        <v>6635</v>
      </c>
      <c r="AE69" t="str">
        <f>VLOOKUP("mode_exports", Keys!$B:$C, 2, FALSE)</f>
        <v>exports</v>
      </c>
      <c r="AF69" t="str">
        <f>$B$3&amp;VLOOKUP("key_separator", Keys!$B:$C, 2, FALSE)&amp;AD69&amp;VLOOKUP("key_separator", Keys!$B:$C, 2, FALSE)&amp;AE69</f>
        <v>SD|heavy or residual fuel oil|exports</v>
      </c>
      <c r="AG69">
        <f>IFERROR(MATCH(AF69, EPS_run_raw!$D$2:$D$3025, 0), VLOOKUP("zero_test", Keys!$B:$C, 2, FALSE))</f>
        <v>2448</v>
      </c>
    </row>
    <row r="70" spans="1:33" x14ac:dyDescent="0.25">
      <c r="A70" s="31" t="s">
        <v>6622</v>
      </c>
      <c r="C70" s="17">
        <f>IF($AG70=VLOOKUP("zero_test", Keys!$B:$C, 2, FALSE), VLOOKUP("zero_test", Keys!$B:$C, 2, FALSE), INDEX(EPS_run_raw!$E$2:$AD$3025, $AG70, C$9))</f>
        <v>0</v>
      </c>
      <c r="D70" s="17">
        <f>IF($AG70=VLOOKUP("zero_test", Keys!$B:$C, 2, FALSE), VLOOKUP("zero_test", Keys!$B:$C, 2, FALSE), INDEX(EPS_run_raw!$E$2:$AD$3025, $AG70, D$9))</f>
        <v>0</v>
      </c>
      <c r="E70" s="17">
        <f>IF($AG70=VLOOKUP("zero_test", Keys!$B:$C, 2, FALSE), VLOOKUP("zero_test", Keys!$B:$C, 2, FALSE), INDEX(EPS_run_raw!$E$2:$AD$3025, $AG70, E$9))</f>
        <v>0</v>
      </c>
      <c r="F70" s="17">
        <f>IF($AG70=VLOOKUP("zero_test", Keys!$B:$C, 2, FALSE), VLOOKUP("zero_test", Keys!$B:$C, 2, FALSE), INDEX(EPS_run_raw!$E$2:$AD$3025, $AG70, F$9))</f>
        <v>0</v>
      </c>
      <c r="G70" s="17">
        <f>IF($AG70=VLOOKUP("zero_test", Keys!$B:$C, 2, FALSE), VLOOKUP("zero_test", Keys!$B:$C, 2, FALSE), INDEX(EPS_run_raw!$E$2:$AD$3025, $AG70, G$9))</f>
        <v>0</v>
      </c>
      <c r="H70" s="17">
        <f>IF($AG70=VLOOKUP("zero_test", Keys!$B:$C, 2, FALSE), VLOOKUP("zero_test", Keys!$B:$C, 2, FALSE), INDEX(EPS_run_raw!$E$2:$AD$3025, $AG70, H$9))</f>
        <v>0</v>
      </c>
      <c r="I70" s="17">
        <f>IF($AG70=VLOOKUP("zero_test", Keys!$B:$C, 2, FALSE), VLOOKUP("zero_test", Keys!$B:$C, 2, FALSE), INDEX(EPS_run_raw!$E$2:$AD$3025, $AG70, I$9))</f>
        <v>0</v>
      </c>
      <c r="J70" s="17">
        <f>IF($AG70=VLOOKUP("zero_test", Keys!$B:$C, 2, FALSE), VLOOKUP("zero_test", Keys!$B:$C, 2, FALSE), INDEX(EPS_run_raw!$E$2:$AD$3025, $AG70, J$9))</f>
        <v>0</v>
      </c>
      <c r="K70" s="17">
        <f>IF($AG70=VLOOKUP("zero_test", Keys!$B:$C, 2, FALSE), VLOOKUP("zero_test", Keys!$B:$C, 2, FALSE), INDEX(EPS_run_raw!$E$2:$AD$3025, $AG70, K$9))</f>
        <v>0</v>
      </c>
      <c r="L70" s="17">
        <f>IF($AG70=VLOOKUP("zero_test", Keys!$B:$C, 2, FALSE), VLOOKUP("zero_test", Keys!$B:$C, 2, FALSE), INDEX(EPS_run_raw!$E$2:$AD$3025, $AG70, L$9))</f>
        <v>0</v>
      </c>
      <c r="M70" s="17">
        <f>IF($AG70=VLOOKUP("zero_test", Keys!$B:$C, 2, FALSE), VLOOKUP("zero_test", Keys!$B:$C, 2, FALSE), INDEX(EPS_run_raw!$E$2:$AD$3025, $AG70, M$9))</f>
        <v>0</v>
      </c>
      <c r="N70" s="17">
        <f>IF($AG70=VLOOKUP("zero_test", Keys!$B:$C, 2, FALSE), VLOOKUP("zero_test", Keys!$B:$C, 2, FALSE), INDEX(EPS_run_raw!$E$2:$AD$3025, $AG70, N$9))</f>
        <v>0</v>
      </c>
      <c r="O70" s="17">
        <f>IF($AG70=VLOOKUP("zero_test", Keys!$B:$C, 2, FALSE), VLOOKUP("zero_test", Keys!$B:$C, 2, FALSE), INDEX(EPS_run_raw!$E$2:$AD$3025, $AG70, O$9))</f>
        <v>0</v>
      </c>
      <c r="P70" s="17">
        <f>IF($AG70=VLOOKUP("zero_test", Keys!$B:$C, 2, FALSE), VLOOKUP("zero_test", Keys!$B:$C, 2, FALSE), INDEX(EPS_run_raw!$E$2:$AD$3025, $AG70, P$9))</f>
        <v>0</v>
      </c>
      <c r="Q70" s="17">
        <f>IF($AG70=VLOOKUP("zero_test", Keys!$B:$C, 2, FALSE), VLOOKUP("zero_test", Keys!$B:$C, 2, FALSE), INDEX(EPS_run_raw!$E$2:$AD$3025, $AG70, Q$9))</f>
        <v>0</v>
      </c>
      <c r="R70" s="17">
        <f>IF($AG70=VLOOKUP("zero_test", Keys!$B:$C, 2, FALSE), VLOOKUP("zero_test", Keys!$B:$C, 2, FALSE), INDEX(EPS_run_raw!$E$2:$AD$3025, $AG70, R$9))</f>
        <v>0</v>
      </c>
      <c r="S70" s="17">
        <f>IF($AG70=VLOOKUP("zero_test", Keys!$B:$C, 2, FALSE), VLOOKUP("zero_test", Keys!$B:$C, 2, FALSE), INDEX(EPS_run_raw!$E$2:$AD$3025, $AG70, S$9))</f>
        <v>0</v>
      </c>
      <c r="T70" s="17">
        <f>IF($AG70=VLOOKUP("zero_test", Keys!$B:$C, 2, FALSE), VLOOKUP("zero_test", Keys!$B:$C, 2, FALSE), INDEX(EPS_run_raw!$E$2:$AD$3025, $AG70, T$9))</f>
        <v>0</v>
      </c>
      <c r="U70" s="17">
        <f>IF($AG70=VLOOKUP("zero_test", Keys!$B:$C, 2, FALSE), VLOOKUP("zero_test", Keys!$B:$C, 2, FALSE), INDEX(EPS_run_raw!$E$2:$AD$3025, $AG70, U$9))</f>
        <v>0</v>
      </c>
      <c r="V70" s="17">
        <f>IF($AG70=VLOOKUP("zero_test", Keys!$B:$C, 2, FALSE), VLOOKUP("zero_test", Keys!$B:$C, 2, FALSE), INDEX(EPS_run_raw!$E$2:$AD$3025, $AG70, V$9))</f>
        <v>0</v>
      </c>
      <c r="W70" s="17">
        <f>IF($AG70=VLOOKUP("zero_test", Keys!$B:$C, 2, FALSE), VLOOKUP("zero_test", Keys!$B:$C, 2, FALSE), INDEX(EPS_run_raw!$E$2:$AD$3025, $AG70, W$9))</f>
        <v>0</v>
      </c>
      <c r="X70" s="17">
        <f>IF($AG70=VLOOKUP("zero_test", Keys!$B:$C, 2, FALSE), VLOOKUP("zero_test", Keys!$B:$C, 2, FALSE), INDEX(EPS_run_raw!$E$2:$AD$3025, $AG70, X$9))</f>
        <v>0</v>
      </c>
      <c r="Y70" s="17">
        <f>IF($AG70=VLOOKUP("zero_test", Keys!$B:$C, 2, FALSE), VLOOKUP("zero_test", Keys!$B:$C, 2, FALSE), INDEX(EPS_run_raw!$E$2:$AD$3025, $AG70, Y$9))</f>
        <v>0</v>
      </c>
      <c r="Z70" s="17">
        <f>IF($AG70=VLOOKUP("zero_test", Keys!$B:$C, 2, FALSE), VLOOKUP("zero_test", Keys!$B:$C, 2, FALSE), INDEX(EPS_run_raw!$E$2:$AD$3025, $AG70, Z$9))</f>
        <v>0</v>
      </c>
      <c r="AA70" s="17">
        <f>IF($AG70=VLOOKUP("zero_test", Keys!$B:$C, 2, FALSE), VLOOKUP("zero_test", Keys!$B:$C, 2, FALSE), INDEX(EPS_run_raw!$E$2:$AD$3025, $AG70, AA$9))</f>
        <v>0</v>
      </c>
      <c r="AB70" s="17">
        <f>IF($AG70=VLOOKUP("zero_test", Keys!$B:$C, 2, FALSE), VLOOKUP("zero_test", Keys!$B:$C, 2, FALSE), INDEX(EPS_run_raw!$E$2:$AD$3025, $AG70, AB$9))</f>
        <v>0</v>
      </c>
      <c r="AD70" t="s">
        <v>6622</v>
      </c>
      <c r="AE70" t="str">
        <f>VLOOKUP("mode_exports", Keys!$B:$C, 2, FALSE)</f>
        <v>exports</v>
      </c>
      <c r="AF70" t="str">
        <f>$B$3&amp;VLOOKUP("key_separator", Keys!$B:$C, 2, FALSE)&amp;AD70&amp;VLOOKUP("key_separator", Keys!$B:$C, 2, FALSE)&amp;AE70</f>
        <v>SD|LPG propane or butane|exports</v>
      </c>
      <c r="AG70">
        <f>IFERROR(MATCH(AF70, EPS_run_raw!$D$2:$D$3025, 0), VLOOKUP("zero_test", Keys!$B:$C, 2, FALSE))</f>
        <v>2451</v>
      </c>
    </row>
    <row r="71" spans="1:33" x14ac:dyDescent="0.25">
      <c r="A71" s="31" t="s">
        <v>6623</v>
      </c>
      <c r="C71" s="17">
        <f>IF($AG71=VLOOKUP("zero_test", Keys!$B:$C, 2, FALSE), VLOOKUP("zero_test", Keys!$B:$C, 2, FALSE), INDEX(EPS_run_raw!$E$2:$AD$3025, $AG71, C$9))</f>
        <v>0</v>
      </c>
      <c r="D71" s="17">
        <f>IF($AG71=VLOOKUP("zero_test", Keys!$B:$C, 2, FALSE), VLOOKUP("zero_test", Keys!$B:$C, 2, FALSE), INDEX(EPS_run_raw!$E$2:$AD$3025, $AG71, D$9))</f>
        <v>0</v>
      </c>
      <c r="E71" s="17">
        <f>IF($AG71=VLOOKUP("zero_test", Keys!$B:$C, 2, FALSE), VLOOKUP("zero_test", Keys!$B:$C, 2, FALSE), INDEX(EPS_run_raw!$E$2:$AD$3025, $AG71, E$9))</f>
        <v>0</v>
      </c>
      <c r="F71" s="17">
        <f>IF($AG71=VLOOKUP("zero_test", Keys!$B:$C, 2, FALSE), VLOOKUP("zero_test", Keys!$B:$C, 2, FALSE), INDEX(EPS_run_raw!$E$2:$AD$3025, $AG71, F$9))</f>
        <v>0</v>
      </c>
      <c r="G71" s="17">
        <f>IF($AG71=VLOOKUP("zero_test", Keys!$B:$C, 2, FALSE), VLOOKUP("zero_test", Keys!$B:$C, 2, FALSE), INDEX(EPS_run_raw!$E$2:$AD$3025, $AG71, G$9))</f>
        <v>0</v>
      </c>
      <c r="H71" s="17">
        <f>IF($AG71=VLOOKUP("zero_test", Keys!$B:$C, 2, FALSE), VLOOKUP("zero_test", Keys!$B:$C, 2, FALSE), INDEX(EPS_run_raw!$E$2:$AD$3025, $AG71, H$9))</f>
        <v>0</v>
      </c>
      <c r="I71" s="17">
        <f>IF($AG71=VLOOKUP("zero_test", Keys!$B:$C, 2, FALSE), VLOOKUP("zero_test", Keys!$B:$C, 2, FALSE), INDEX(EPS_run_raw!$E$2:$AD$3025, $AG71, I$9))</f>
        <v>0</v>
      </c>
      <c r="J71" s="17">
        <f>IF($AG71=VLOOKUP("zero_test", Keys!$B:$C, 2, FALSE), VLOOKUP("zero_test", Keys!$B:$C, 2, FALSE), INDEX(EPS_run_raw!$E$2:$AD$3025, $AG71, J$9))</f>
        <v>0</v>
      </c>
      <c r="K71" s="17">
        <f>IF($AG71=VLOOKUP("zero_test", Keys!$B:$C, 2, FALSE), VLOOKUP("zero_test", Keys!$B:$C, 2, FALSE), INDEX(EPS_run_raw!$E$2:$AD$3025, $AG71, K$9))</f>
        <v>0</v>
      </c>
      <c r="L71" s="17">
        <f>IF($AG71=VLOOKUP("zero_test", Keys!$B:$C, 2, FALSE), VLOOKUP("zero_test", Keys!$B:$C, 2, FALSE), INDEX(EPS_run_raw!$E$2:$AD$3025, $AG71, L$9))</f>
        <v>0</v>
      </c>
      <c r="M71" s="17">
        <f>IF($AG71=VLOOKUP("zero_test", Keys!$B:$C, 2, FALSE), VLOOKUP("zero_test", Keys!$B:$C, 2, FALSE), INDEX(EPS_run_raw!$E$2:$AD$3025, $AG71, M$9))</f>
        <v>0</v>
      </c>
      <c r="N71" s="17">
        <f>IF($AG71=VLOOKUP("zero_test", Keys!$B:$C, 2, FALSE), VLOOKUP("zero_test", Keys!$B:$C, 2, FALSE), INDEX(EPS_run_raw!$E$2:$AD$3025, $AG71, N$9))</f>
        <v>0</v>
      </c>
      <c r="O71" s="17">
        <f>IF($AG71=VLOOKUP("zero_test", Keys!$B:$C, 2, FALSE), VLOOKUP("zero_test", Keys!$B:$C, 2, FALSE), INDEX(EPS_run_raw!$E$2:$AD$3025, $AG71, O$9))</f>
        <v>0</v>
      </c>
      <c r="P71" s="17">
        <f>IF($AG71=VLOOKUP("zero_test", Keys!$B:$C, 2, FALSE), VLOOKUP("zero_test", Keys!$B:$C, 2, FALSE), INDEX(EPS_run_raw!$E$2:$AD$3025, $AG71, P$9))</f>
        <v>0</v>
      </c>
      <c r="Q71" s="17">
        <f>IF($AG71=VLOOKUP("zero_test", Keys!$B:$C, 2, FALSE), VLOOKUP("zero_test", Keys!$B:$C, 2, FALSE), INDEX(EPS_run_raw!$E$2:$AD$3025, $AG71, Q$9))</f>
        <v>0</v>
      </c>
      <c r="R71" s="17">
        <f>IF($AG71=VLOOKUP("zero_test", Keys!$B:$C, 2, FALSE), VLOOKUP("zero_test", Keys!$B:$C, 2, FALSE), INDEX(EPS_run_raw!$E$2:$AD$3025, $AG71, R$9))</f>
        <v>0</v>
      </c>
      <c r="S71" s="17">
        <f>IF($AG71=VLOOKUP("zero_test", Keys!$B:$C, 2, FALSE), VLOOKUP("zero_test", Keys!$B:$C, 2, FALSE), INDEX(EPS_run_raw!$E$2:$AD$3025, $AG71, S$9))</f>
        <v>0</v>
      </c>
      <c r="T71" s="17">
        <f>IF($AG71=VLOOKUP("zero_test", Keys!$B:$C, 2, FALSE), VLOOKUP("zero_test", Keys!$B:$C, 2, FALSE), INDEX(EPS_run_raw!$E$2:$AD$3025, $AG71, T$9))</f>
        <v>0</v>
      </c>
      <c r="U71" s="17">
        <f>IF($AG71=VLOOKUP("zero_test", Keys!$B:$C, 2, FALSE), VLOOKUP("zero_test", Keys!$B:$C, 2, FALSE), INDEX(EPS_run_raw!$E$2:$AD$3025, $AG71, U$9))</f>
        <v>0</v>
      </c>
      <c r="V71" s="17">
        <f>IF($AG71=VLOOKUP("zero_test", Keys!$B:$C, 2, FALSE), VLOOKUP("zero_test", Keys!$B:$C, 2, FALSE), INDEX(EPS_run_raw!$E$2:$AD$3025, $AG71, V$9))</f>
        <v>0</v>
      </c>
      <c r="W71" s="17">
        <f>IF($AG71=VLOOKUP("zero_test", Keys!$B:$C, 2, FALSE), VLOOKUP("zero_test", Keys!$B:$C, 2, FALSE), INDEX(EPS_run_raw!$E$2:$AD$3025, $AG71, W$9))</f>
        <v>0</v>
      </c>
      <c r="X71" s="17">
        <f>IF($AG71=VLOOKUP("zero_test", Keys!$B:$C, 2, FALSE), VLOOKUP("zero_test", Keys!$B:$C, 2, FALSE), INDEX(EPS_run_raw!$E$2:$AD$3025, $AG71, X$9))</f>
        <v>0</v>
      </c>
      <c r="Y71" s="17">
        <f>IF($AG71=VLOOKUP("zero_test", Keys!$B:$C, 2, FALSE), VLOOKUP("zero_test", Keys!$B:$C, 2, FALSE), INDEX(EPS_run_raw!$E$2:$AD$3025, $AG71, Y$9))</f>
        <v>0</v>
      </c>
      <c r="Z71" s="17">
        <f>IF($AG71=VLOOKUP("zero_test", Keys!$B:$C, 2, FALSE), VLOOKUP("zero_test", Keys!$B:$C, 2, FALSE), INDEX(EPS_run_raw!$E$2:$AD$3025, $AG71, Z$9))</f>
        <v>0</v>
      </c>
      <c r="AA71" s="17">
        <f>IF($AG71=VLOOKUP("zero_test", Keys!$B:$C, 2, FALSE), VLOOKUP("zero_test", Keys!$B:$C, 2, FALSE), INDEX(EPS_run_raw!$E$2:$AD$3025, $AG71, AA$9))</f>
        <v>0</v>
      </c>
      <c r="AB71" s="17">
        <f>IF($AG71=VLOOKUP("zero_test", Keys!$B:$C, 2, FALSE), VLOOKUP("zero_test", Keys!$B:$C, 2, FALSE), INDEX(EPS_run_raw!$E$2:$AD$3025, $AG71, AB$9))</f>
        <v>0</v>
      </c>
      <c r="AD71" t="s">
        <v>6623</v>
      </c>
      <c r="AE71" t="str">
        <f>VLOOKUP("mode_exports", Keys!$B:$C, 2, FALSE)</f>
        <v>exports</v>
      </c>
      <c r="AF71" t="str">
        <f>$B$3&amp;VLOOKUP("key_separator", Keys!$B:$C, 2, FALSE)&amp;AD71&amp;VLOOKUP("key_separator", Keys!$B:$C, 2, FALSE)&amp;AE71</f>
        <v>SD|municipal solid waste|exports</v>
      </c>
      <c r="AG71">
        <f>IFERROR(MATCH(AF71, EPS_run_raw!$D$2:$D$3025, 0), VLOOKUP("zero_test", Keys!$B:$C, 2, FALSE))</f>
        <v>2454</v>
      </c>
    </row>
    <row r="72" spans="1:33" x14ac:dyDescent="0.25">
      <c r="A72" s="31" t="s">
        <v>629</v>
      </c>
      <c r="C72" s="17">
        <f>IF($AG72=VLOOKUP("zero_test", Keys!$B:$C, 2, FALSE), VLOOKUP("zero_test", Keys!$B:$C, 2, FALSE), INDEX(EPS_run_raw!$E$2:$AD$3025, $AG72, C$9))</f>
        <v>0</v>
      </c>
      <c r="D72" s="17">
        <f>IF($AG72=VLOOKUP("zero_test", Keys!$B:$C, 2, FALSE), VLOOKUP("zero_test", Keys!$B:$C, 2, FALSE), INDEX(EPS_run_raw!$E$2:$AD$3025, $AG72, D$9))</f>
        <v>0</v>
      </c>
      <c r="E72" s="17">
        <f>IF($AG72=VLOOKUP("zero_test", Keys!$B:$C, 2, FALSE), VLOOKUP("zero_test", Keys!$B:$C, 2, FALSE), INDEX(EPS_run_raw!$E$2:$AD$3025, $AG72, E$9))</f>
        <v>0</v>
      </c>
      <c r="F72" s="17">
        <f>IF($AG72=VLOOKUP("zero_test", Keys!$B:$C, 2, FALSE), VLOOKUP("zero_test", Keys!$B:$C, 2, FALSE), INDEX(EPS_run_raw!$E$2:$AD$3025, $AG72, F$9))</f>
        <v>0</v>
      </c>
      <c r="G72" s="17">
        <f>IF($AG72=VLOOKUP("zero_test", Keys!$B:$C, 2, FALSE), VLOOKUP("zero_test", Keys!$B:$C, 2, FALSE), INDEX(EPS_run_raw!$E$2:$AD$3025, $AG72, G$9))</f>
        <v>0</v>
      </c>
      <c r="H72" s="17">
        <f>IF($AG72=VLOOKUP("zero_test", Keys!$B:$C, 2, FALSE), VLOOKUP("zero_test", Keys!$B:$C, 2, FALSE), INDEX(EPS_run_raw!$E$2:$AD$3025, $AG72, H$9))</f>
        <v>0</v>
      </c>
      <c r="I72" s="17">
        <f>IF($AG72=VLOOKUP("zero_test", Keys!$B:$C, 2, FALSE), VLOOKUP("zero_test", Keys!$B:$C, 2, FALSE), INDEX(EPS_run_raw!$E$2:$AD$3025, $AG72, I$9))</f>
        <v>0</v>
      </c>
      <c r="J72" s="17">
        <f>IF($AG72=VLOOKUP("zero_test", Keys!$B:$C, 2, FALSE), VLOOKUP("zero_test", Keys!$B:$C, 2, FALSE), INDEX(EPS_run_raw!$E$2:$AD$3025, $AG72, J$9))</f>
        <v>0</v>
      </c>
      <c r="K72" s="17">
        <f>IF($AG72=VLOOKUP("zero_test", Keys!$B:$C, 2, FALSE), VLOOKUP("zero_test", Keys!$B:$C, 2, FALSE), INDEX(EPS_run_raw!$E$2:$AD$3025, $AG72, K$9))</f>
        <v>0</v>
      </c>
      <c r="L72" s="17">
        <f>IF($AG72=VLOOKUP("zero_test", Keys!$B:$C, 2, FALSE), VLOOKUP("zero_test", Keys!$B:$C, 2, FALSE), INDEX(EPS_run_raw!$E$2:$AD$3025, $AG72, L$9))</f>
        <v>0</v>
      </c>
      <c r="M72" s="17">
        <f>IF($AG72=VLOOKUP("zero_test", Keys!$B:$C, 2, FALSE), VLOOKUP("zero_test", Keys!$B:$C, 2, FALSE), INDEX(EPS_run_raw!$E$2:$AD$3025, $AG72, M$9))</f>
        <v>0</v>
      </c>
      <c r="N72" s="17">
        <f>IF($AG72=VLOOKUP("zero_test", Keys!$B:$C, 2, FALSE), VLOOKUP("zero_test", Keys!$B:$C, 2, FALSE), INDEX(EPS_run_raw!$E$2:$AD$3025, $AG72, N$9))</f>
        <v>0</v>
      </c>
      <c r="O72" s="17">
        <f>IF($AG72=VLOOKUP("zero_test", Keys!$B:$C, 2, FALSE), VLOOKUP("zero_test", Keys!$B:$C, 2, FALSE), INDEX(EPS_run_raw!$E$2:$AD$3025, $AG72, O$9))</f>
        <v>0</v>
      </c>
      <c r="P72" s="17">
        <f>IF($AG72=VLOOKUP("zero_test", Keys!$B:$C, 2, FALSE), VLOOKUP("zero_test", Keys!$B:$C, 2, FALSE), INDEX(EPS_run_raw!$E$2:$AD$3025, $AG72, P$9))</f>
        <v>0</v>
      </c>
      <c r="Q72" s="17">
        <f>IF($AG72=VLOOKUP("zero_test", Keys!$B:$C, 2, FALSE), VLOOKUP("zero_test", Keys!$B:$C, 2, FALSE), INDEX(EPS_run_raw!$E$2:$AD$3025, $AG72, Q$9))</f>
        <v>0</v>
      </c>
      <c r="R72" s="17">
        <f>IF($AG72=VLOOKUP("zero_test", Keys!$B:$C, 2, FALSE), VLOOKUP("zero_test", Keys!$B:$C, 2, FALSE), INDEX(EPS_run_raw!$E$2:$AD$3025, $AG72, R$9))</f>
        <v>0</v>
      </c>
      <c r="S72" s="17">
        <f>IF($AG72=VLOOKUP("zero_test", Keys!$B:$C, 2, FALSE), VLOOKUP("zero_test", Keys!$B:$C, 2, FALSE), INDEX(EPS_run_raw!$E$2:$AD$3025, $AG72, S$9))</f>
        <v>0</v>
      </c>
      <c r="T72" s="17">
        <f>IF($AG72=VLOOKUP("zero_test", Keys!$B:$C, 2, FALSE), VLOOKUP("zero_test", Keys!$B:$C, 2, FALSE), INDEX(EPS_run_raw!$E$2:$AD$3025, $AG72, T$9))</f>
        <v>0</v>
      </c>
      <c r="U72" s="17">
        <f>IF($AG72=VLOOKUP("zero_test", Keys!$B:$C, 2, FALSE), VLOOKUP("zero_test", Keys!$B:$C, 2, FALSE), INDEX(EPS_run_raw!$E$2:$AD$3025, $AG72, U$9))</f>
        <v>0</v>
      </c>
      <c r="V72" s="17">
        <f>IF($AG72=VLOOKUP("zero_test", Keys!$B:$C, 2, FALSE), VLOOKUP("zero_test", Keys!$B:$C, 2, FALSE), INDEX(EPS_run_raw!$E$2:$AD$3025, $AG72, V$9))</f>
        <v>0</v>
      </c>
      <c r="W72" s="17">
        <f>IF($AG72=VLOOKUP("zero_test", Keys!$B:$C, 2, FALSE), VLOOKUP("zero_test", Keys!$B:$C, 2, FALSE), INDEX(EPS_run_raw!$E$2:$AD$3025, $AG72, W$9))</f>
        <v>0</v>
      </c>
      <c r="X72" s="17">
        <f>IF($AG72=VLOOKUP("zero_test", Keys!$B:$C, 2, FALSE), VLOOKUP("zero_test", Keys!$B:$C, 2, FALSE), INDEX(EPS_run_raw!$E$2:$AD$3025, $AG72, X$9))</f>
        <v>0</v>
      </c>
      <c r="Y72" s="17">
        <f>IF($AG72=VLOOKUP("zero_test", Keys!$B:$C, 2, FALSE), VLOOKUP("zero_test", Keys!$B:$C, 2, FALSE), INDEX(EPS_run_raw!$E$2:$AD$3025, $AG72, Y$9))</f>
        <v>0</v>
      </c>
      <c r="Z72" s="17">
        <f>IF($AG72=VLOOKUP("zero_test", Keys!$B:$C, 2, FALSE), VLOOKUP("zero_test", Keys!$B:$C, 2, FALSE), INDEX(EPS_run_raw!$E$2:$AD$3025, $AG72, Z$9))</f>
        <v>0</v>
      </c>
      <c r="AA72" s="17">
        <f>IF($AG72=VLOOKUP("zero_test", Keys!$B:$C, 2, FALSE), VLOOKUP("zero_test", Keys!$B:$C, 2, FALSE), INDEX(EPS_run_raw!$E$2:$AD$3025, $AG72, AA$9))</f>
        <v>0</v>
      </c>
      <c r="AB72" s="17">
        <f>IF($AG72=VLOOKUP("zero_test", Keys!$B:$C, 2, FALSE), VLOOKUP("zero_test", Keys!$B:$C, 2, FALSE), INDEX(EPS_run_raw!$E$2:$AD$3025, $AG72, AB$9))</f>
        <v>0</v>
      </c>
      <c r="AD72" t="s">
        <v>629</v>
      </c>
      <c r="AE72" t="str">
        <f>VLOOKUP("mode_exports", Keys!$B:$C, 2, FALSE)</f>
        <v>exports</v>
      </c>
      <c r="AF72" t="str">
        <f>$B$3&amp;VLOOKUP("key_separator", Keys!$B:$C, 2, FALSE)&amp;AD72&amp;VLOOKUP("key_separator", Keys!$B:$C, 2, FALSE)&amp;AE72</f>
        <v>SD|hydrogen|exports</v>
      </c>
      <c r="AG72">
        <f>IFERROR(MATCH(AF72, EPS_run_raw!$D$2:$D$3025, 0), VLOOKUP("zero_test", Keys!$B:$C, 2, FALSE))</f>
        <v>2457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B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ht="18.75" x14ac:dyDescent="0.3">
      <c r="A1" s="1" t="s">
        <v>6647</v>
      </c>
    </row>
    <row r="3" spans="1:28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</row>
    <row r="4" spans="1:28" x14ac:dyDescent="0.25">
      <c r="A4" s="3" t="s">
        <v>6609</v>
      </c>
      <c r="B4" s="3" t="s">
        <v>6648</v>
      </c>
      <c r="C4" s="17">
        <f>EPS_state_calcs!C10+EPS_state_calcs!C31-EPS_state_calcs!C52</f>
        <v>0</v>
      </c>
      <c r="D4" s="17">
        <f>EPS_state_calcs!D10+EPS_state_calcs!D31-EPS_state_calcs!D52</f>
        <v>0</v>
      </c>
      <c r="E4" s="17">
        <f>EPS_state_calcs!E10+EPS_state_calcs!E31-EPS_state_calcs!E52</f>
        <v>0</v>
      </c>
      <c r="F4" s="17">
        <f>EPS_state_calcs!F10+EPS_state_calcs!F31-EPS_state_calcs!F52</f>
        <v>0</v>
      </c>
      <c r="G4" s="17">
        <f>EPS_state_calcs!G10+EPS_state_calcs!G31-EPS_state_calcs!G52</f>
        <v>0</v>
      </c>
      <c r="H4" s="17">
        <f>EPS_state_calcs!H10+EPS_state_calcs!H31-EPS_state_calcs!H52</f>
        <v>0</v>
      </c>
      <c r="I4" s="17">
        <f>EPS_state_calcs!I10+EPS_state_calcs!I31-EPS_state_calcs!I52</f>
        <v>0</v>
      </c>
      <c r="J4" s="17">
        <f>EPS_state_calcs!J10+EPS_state_calcs!J31-EPS_state_calcs!J52</f>
        <v>0</v>
      </c>
      <c r="K4" s="17">
        <f>EPS_state_calcs!K10+EPS_state_calcs!K31-EPS_state_calcs!K52</f>
        <v>0</v>
      </c>
      <c r="L4" s="17">
        <f>EPS_state_calcs!L10+EPS_state_calcs!L31-EPS_state_calcs!L52</f>
        <v>0</v>
      </c>
      <c r="M4" s="17">
        <f>EPS_state_calcs!M10+EPS_state_calcs!M31-EPS_state_calcs!M52</f>
        <v>0</v>
      </c>
      <c r="N4" s="17">
        <f>EPS_state_calcs!N10+EPS_state_calcs!N31-EPS_state_calcs!N52</f>
        <v>0</v>
      </c>
      <c r="O4" s="17">
        <f>EPS_state_calcs!O10+EPS_state_calcs!O31-EPS_state_calcs!O52</f>
        <v>0</v>
      </c>
      <c r="P4" s="17">
        <f>EPS_state_calcs!P10+EPS_state_calcs!P31-EPS_state_calcs!P52</f>
        <v>0</v>
      </c>
      <c r="Q4" s="17">
        <f>EPS_state_calcs!Q10+EPS_state_calcs!Q31-EPS_state_calcs!Q52</f>
        <v>0</v>
      </c>
      <c r="R4" s="17">
        <f>EPS_state_calcs!R10+EPS_state_calcs!R31-EPS_state_calcs!R52</f>
        <v>0</v>
      </c>
      <c r="S4" s="17">
        <f>EPS_state_calcs!S10+EPS_state_calcs!S31-EPS_state_calcs!S52</f>
        <v>0</v>
      </c>
      <c r="T4" s="17">
        <f>EPS_state_calcs!T10+EPS_state_calcs!T31-EPS_state_calcs!T52</f>
        <v>0</v>
      </c>
      <c r="U4" s="17">
        <f>EPS_state_calcs!U10+EPS_state_calcs!U31-EPS_state_calcs!U52</f>
        <v>0</v>
      </c>
      <c r="V4" s="17">
        <f>EPS_state_calcs!V10+EPS_state_calcs!V31-EPS_state_calcs!V52</f>
        <v>0</v>
      </c>
      <c r="W4" s="17">
        <f>EPS_state_calcs!W10+EPS_state_calcs!W31-EPS_state_calcs!W52</f>
        <v>0</v>
      </c>
      <c r="X4" s="17">
        <f>EPS_state_calcs!X10+EPS_state_calcs!X31-EPS_state_calcs!X52</f>
        <v>0</v>
      </c>
      <c r="Y4" s="17">
        <f>EPS_state_calcs!Y10+EPS_state_calcs!Y31-EPS_state_calcs!Y52</f>
        <v>0</v>
      </c>
      <c r="Z4" s="17">
        <f>EPS_state_calcs!Z10+EPS_state_calcs!Z31-EPS_state_calcs!Z52</f>
        <v>0</v>
      </c>
      <c r="AA4" s="17">
        <f>EPS_state_calcs!AA10+EPS_state_calcs!AA31-EPS_state_calcs!AA52</f>
        <v>0</v>
      </c>
      <c r="AB4" s="17">
        <f>EPS_state_calcs!AB10+EPS_state_calcs!AB31-EPS_state_calcs!AB52</f>
        <v>0</v>
      </c>
    </row>
    <row r="5" spans="1:28" x14ac:dyDescent="0.25">
      <c r="A5" s="31" t="s">
        <v>6610</v>
      </c>
      <c r="B5" s="3" t="s">
        <v>6648</v>
      </c>
      <c r="C5" s="17">
        <f>EPS_state_calcs!C11+EPS_state_calcs!C32-EPS_state_calcs!C53</f>
        <v>18277900000000</v>
      </c>
      <c r="D5" s="17">
        <f>EPS_state_calcs!D11+EPS_state_calcs!D32-EPS_state_calcs!D53</f>
        <v>28176500000000</v>
      </c>
      <c r="E5" s="17">
        <f>EPS_state_calcs!E11+EPS_state_calcs!E32-EPS_state_calcs!E53</f>
        <v>28848900000000</v>
      </c>
      <c r="F5" s="17">
        <f>EPS_state_calcs!F11+EPS_state_calcs!F32-EPS_state_calcs!F53</f>
        <v>28417900000000</v>
      </c>
      <c r="G5" s="17">
        <f>EPS_state_calcs!G11+EPS_state_calcs!G32-EPS_state_calcs!G53</f>
        <v>28697600000000</v>
      </c>
      <c r="H5" s="17">
        <f>EPS_state_calcs!H11+EPS_state_calcs!H32-EPS_state_calcs!H53</f>
        <v>29454100000000</v>
      </c>
      <c r="I5" s="17">
        <f>EPS_state_calcs!I11+EPS_state_calcs!I32-EPS_state_calcs!I53</f>
        <v>29809800000000</v>
      </c>
      <c r="J5" s="17">
        <f>EPS_state_calcs!J11+EPS_state_calcs!J32-EPS_state_calcs!J53</f>
        <v>29885900000000</v>
      </c>
      <c r="K5" s="17">
        <f>EPS_state_calcs!K11+EPS_state_calcs!K32-EPS_state_calcs!K53</f>
        <v>30262100000000</v>
      </c>
      <c r="L5" s="17">
        <f>EPS_state_calcs!L11+EPS_state_calcs!L32-EPS_state_calcs!L53</f>
        <v>30497400000000</v>
      </c>
      <c r="M5" s="17">
        <f>EPS_state_calcs!M11+EPS_state_calcs!M32-EPS_state_calcs!M53</f>
        <v>30882100000000</v>
      </c>
      <c r="N5" s="17">
        <f>EPS_state_calcs!N11+EPS_state_calcs!N32-EPS_state_calcs!N53</f>
        <v>31417300000000</v>
      </c>
      <c r="O5" s="17">
        <f>EPS_state_calcs!O11+EPS_state_calcs!O32-EPS_state_calcs!O53</f>
        <v>31958400000000</v>
      </c>
      <c r="P5" s="17">
        <f>EPS_state_calcs!P11+EPS_state_calcs!P32-EPS_state_calcs!P53</f>
        <v>32538600000000</v>
      </c>
      <c r="Q5" s="17">
        <f>EPS_state_calcs!Q11+EPS_state_calcs!Q32-EPS_state_calcs!Q53</f>
        <v>33117000000000</v>
      </c>
      <c r="R5" s="17">
        <f>EPS_state_calcs!R11+EPS_state_calcs!R32-EPS_state_calcs!R53</f>
        <v>34395300000000</v>
      </c>
      <c r="S5" s="17">
        <f>EPS_state_calcs!S11+EPS_state_calcs!S32-EPS_state_calcs!S53</f>
        <v>34879300000000</v>
      </c>
      <c r="T5" s="17">
        <f>EPS_state_calcs!T11+EPS_state_calcs!T32-EPS_state_calcs!T53</f>
        <v>35210300000000</v>
      </c>
      <c r="U5" s="17">
        <f>EPS_state_calcs!U11+EPS_state_calcs!U32-EPS_state_calcs!U53</f>
        <v>35470000000000</v>
      </c>
      <c r="V5" s="17">
        <f>EPS_state_calcs!V11+EPS_state_calcs!V32-EPS_state_calcs!V53</f>
        <v>35668100000000</v>
      </c>
      <c r="W5" s="17">
        <f>EPS_state_calcs!W11+EPS_state_calcs!W32-EPS_state_calcs!W53</f>
        <v>35834500000000</v>
      </c>
      <c r="X5" s="17">
        <f>EPS_state_calcs!X11+EPS_state_calcs!X32-EPS_state_calcs!X53</f>
        <v>36267500000000</v>
      </c>
      <c r="Y5" s="17">
        <f>EPS_state_calcs!Y11+EPS_state_calcs!Y32-EPS_state_calcs!Y53</f>
        <v>36628100000000</v>
      </c>
      <c r="Z5" s="17">
        <f>EPS_state_calcs!Z11+EPS_state_calcs!Z32-EPS_state_calcs!Z53</f>
        <v>36904700000000</v>
      </c>
      <c r="AA5" s="17">
        <f>EPS_state_calcs!AA11+EPS_state_calcs!AA32-EPS_state_calcs!AA53</f>
        <v>37173500000000</v>
      </c>
      <c r="AB5" s="17">
        <f>EPS_state_calcs!AB11+EPS_state_calcs!AB32-EPS_state_calcs!AB53</f>
        <v>37410000000000</v>
      </c>
    </row>
    <row r="6" spans="1:28" x14ac:dyDescent="0.25">
      <c r="A6" s="31" t="s">
        <v>6611</v>
      </c>
      <c r="B6" s="3" t="s">
        <v>6648</v>
      </c>
      <c r="C6" s="17">
        <f>EPS_state_calcs!C12+EPS_state_calcs!C33-EPS_state_calcs!C54</f>
        <v>109448995000000</v>
      </c>
      <c r="D6" s="17">
        <f>EPS_state_calcs!D12+EPS_state_calcs!D33-EPS_state_calcs!D54</f>
        <v>114913690000000</v>
      </c>
      <c r="E6" s="17">
        <f>EPS_state_calcs!E12+EPS_state_calcs!E33-EPS_state_calcs!E54</f>
        <v>116462123000000</v>
      </c>
      <c r="F6" s="17">
        <f>EPS_state_calcs!F12+EPS_state_calcs!F33-EPS_state_calcs!F54</f>
        <v>115658663000000</v>
      </c>
      <c r="G6" s="17">
        <f>EPS_state_calcs!G12+EPS_state_calcs!G33-EPS_state_calcs!G54</f>
        <v>114925359000000</v>
      </c>
      <c r="H6" s="17">
        <f>EPS_state_calcs!H12+EPS_state_calcs!H33-EPS_state_calcs!H54</f>
        <v>114455931000000</v>
      </c>
      <c r="I6" s="17">
        <f>EPS_state_calcs!I12+EPS_state_calcs!I33-EPS_state_calcs!I54</f>
        <v>114269411000000</v>
      </c>
      <c r="J6" s="17">
        <f>EPS_state_calcs!J12+EPS_state_calcs!J33-EPS_state_calcs!J54</f>
        <v>114651180000000</v>
      </c>
      <c r="K6" s="17">
        <f>EPS_state_calcs!K12+EPS_state_calcs!K33-EPS_state_calcs!K54</f>
        <v>114579671000000</v>
      </c>
      <c r="L6" s="17">
        <f>EPS_state_calcs!L12+EPS_state_calcs!L33-EPS_state_calcs!L54</f>
        <v>115270178000000</v>
      </c>
      <c r="M6" s="17">
        <f>EPS_state_calcs!M12+EPS_state_calcs!M33-EPS_state_calcs!M54</f>
        <v>115902003000000</v>
      </c>
      <c r="N6" s="17">
        <f>EPS_state_calcs!N12+EPS_state_calcs!N33-EPS_state_calcs!N54</f>
        <v>116622874000000</v>
      </c>
      <c r="O6" s="17">
        <f>EPS_state_calcs!O12+EPS_state_calcs!O33-EPS_state_calcs!O54</f>
        <v>117258255000000</v>
      </c>
      <c r="P6" s="17">
        <f>EPS_state_calcs!P12+EPS_state_calcs!P33-EPS_state_calcs!P54</f>
        <v>118127477000000</v>
      </c>
      <c r="Q6" s="17">
        <f>EPS_state_calcs!Q12+EPS_state_calcs!Q33-EPS_state_calcs!Q54</f>
        <v>119421811000000</v>
      </c>
      <c r="R6" s="17">
        <f>EPS_state_calcs!R12+EPS_state_calcs!R33-EPS_state_calcs!R54</f>
        <v>119012208000000</v>
      </c>
      <c r="S6" s="17">
        <f>EPS_state_calcs!S12+EPS_state_calcs!S33-EPS_state_calcs!S54</f>
        <v>120634901000000</v>
      </c>
      <c r="T6" s="17">
        <f>EPS_state_calcs!T12+EPS_state_calcs!T33-EPS_state_calcs!T54</f>
        <v>122783943000000</v>
      </c>
      <c r="U6" s="17">
        <f>EPS_state_calcs!U12+EPS_state_calcs!U33-EPS_state_calcs!U54</f>
        <v>125017996000000</v>
      </c>
      <c r="V6" s="17">
        <f>EPS_state_calcs!V12+EPS_state_calcs!V33-EPS_state_calcs!V54</f>
        <v>127344181000000</v>
      </c>
      <c r="W6" s="17">
        <f>EPS_state_calcs!W12+EPS_state_calcs!W33-EPS_state_calcs!W54</f>
        <v>129567163000000</v>
      </c>
      <c r="X6" s="17">
        <f>EPS_state_calcs!X12+EPS_state_calcs!X33-EPS_state_calcs!X54</f>
        <v>131468110000000</v>
      </c>
      <c r="Y6" s="17">
        <f>EPS_state_calcs!Y12+EPS_state_calcs!Y33-EPS_state_calcs!Y54</f>
        <v>133370913000000</v>
      </c>
      <c r="Z6" s="17">
        <f>EPS_state_calcs!Z12+EPS_state_calcs!Z33-EPS_state_calcs!Z54</f>
        <v>135200728000000</v>
      </c>
      <c r="AA6" s="17">
        <f>EPS_state_calcs!AA12+EPS_state_calcs!AA33-EPS_state_calcs!AA54</f>
        <v>136821491000000</v>
      </c>
      <c r="AB6" s="17">
        <f>EPS_state_calcs!AB12+EPS_state_calcs!AB33-EPS_state_calcs!AB54</f>
        <v>138639133000000</v>
      </c>
    </row>
    <row r="7" spans="1:28" x14ac:dyDescent="0.25">
      <c r="A7" s="31" t="s">
        <v>626</v>
      </c>
      <c r="B7" s="3" t="s">
        <v>6648</v>
      </c>
      <c r="C7" s="17">
        <f>EPS_state_calcs!C13+EPS_state_calcs!C34-EPS_state_calcs!C55</f>
        <v>0</v>
      </c>
      <c r="D7" s="17">
        <f>EPS_state_calcs!D13+EPS_state_calcs!D34-EPS_state_calcs!D55</f>
        <v>0</v>
      </c>
      <c r="E7" s="17">
        <f>EPS_state_calcs!E13+EPS_state_calcs!E34-EPS_state_calcs!E55</f>
        <v>0</v>
      </c>
      <c r="F7" s="17">
        <f>EPS_state_calcs!F13+EPS_state_calcs!F34-EPS_state_calcs!F55</f>
        <v>0</v>
      </c>
      <c r="G7" s="17">
        <f>EPS_state_calcs!G13+EPS_state_calcs!G34-EPS_state_calcs!G55</f>
        <v>0</v>
      </c>
      <c r="H7" s="17">
        <f>EPS_state_calcs!H13+EPS_state_calcs!H34-EPS_state_calcs!H55</f>
        <v>0</v>
      </c>
      <c r="I7" s="17">
        <f>EPS_state_calcs!I13+EPS_state_calcs!I34-EPS_state_calcs!I55</f>
        <v>0</v>
      </c>
      <c r="J7" s="17">
        <f>EPS_state_calcs!J13+EPS_state_calcs!J34-EPS_state_calcs!J55</f>
        <v>0</v>
      </c>
      <c r="K7" s="17">
        <f>EPS_state_calcs!K13+EPS_state_calcs!K34-EPS_state_calcs!K55</f>
        <v>0</v>
      </c>
      <c r="L7" s="17">
        <f>EPS_state_calcs!L13+EPS_state_calcs!L34-EPS_state_calcs!L55</f>
        <v>0</v>
      </c>
      <c r="M7" s="17">
        <f>EPS_state_calcs!M13+EPS_state_calcs!M34-EPS_state_calcs!M55</f>
        <v>0</v>
      </c>
      <c r="N7" s="17">
        <f>EPS_state_calcs!N13+EPS_state_calcs!N34-EPS_state_calcs!N55</f>
        <v>0</v>
      </c>
      <c r="O7" s="17">
        <f>EPS_state_calcs!O13+EPS_state_calcs!O34-EPS_state_calcs!O55</f>
        <v>0</v>
      </c>
      <c r="P7" s="17">
        <f>EPS_state_calcs!P13+EPS_state_calcs!P34-EPS_state_calcs!P55</f>
        <v>0</v>
      </c>
      <c r="Q7" s="17">
        <f>EPS_state_calcs!Q13+EPS_state_calcs!Q34-EPS_state_calcs!Q55</f>
        <v>0</v>
      </c>
      <c r="R7" s="17">
        <f>EPS_state_calcs!R13+EPS_state_calcs!R34-EPS_state_calcs!R55</f>
        <v>0</v>
      </c>
      <c r="S7" s="17">
        <f>EPS_state_calcs!S13+EPS_state_calcs!S34-EPS_state_calcs!S55</f>
        <v>0</v>
      </c>
      <c r="T7" s="17">
        <f>EPS_state_calcs!T13+EPS_state_calcs!T34-EPS_state_calcs!T55</f>
        <v>0</v>
      </c>
      <c r="U7" s="17">
        <f>EPS_state_calcs!U13+EPS_state_calcs!U34-EPS_state_calcs!U55</f>
        <v>0</v>
      </c>
      <c r="V7" s="17">
        <f>EPS_state_calcs!V13+EPS_state_calcs!V34-EPS_state_calcs!V55</f>
        <v>0</v>
      </c>
      <c r="W7" s="17">
        <f>EPS_state_calcs!W13+EPS_state_calcs!W34-EPS_state_calcs!W55</f>
        <v>0</v>
      </c>
      <c r="X7" s="17">
        <f>EPS_state_calcs!X13+EPS_state_calcs!X34-EPS_state_calcs!X55</f>
        <v>0</v>
      </c>
      <c r="Y7" s="17">
        <f>EPS_state_calcs!Y13+EPS_state_calcs!Y34-EPS_state_calcs!Y55</f>
        <v>0</v>
      </c>
      <c r="Z7" s="17">
        <f>EPS_state_calcs!Z13+EPS_state_calcs!Z34-EPS_state_calcs!Z55</f>
        <v>0</v>
      </c>
      <c r="AA7" s="17">
        <f>EPS_state_calcs!AA13+EPS_state_calcs!AA34-EPS_state_calcs!AA55</f>
        <v>0</v>
      </c>
      <c r="AB7" s="17">
        <f>EPS_state_calcs!AB13+EPS_state_calcs!AB34-EPS_state_calcs!AB55</f>
        <v>0</v>
      </c>
    </row>
    <row r="8" spans="1:28" x14ac:dyDescent="0.25">
      <c r="A8" s="3" t="s">
        <v>6612</v>
      </c>
      <c r="B8" s="3" t="s">
        <v>6648</v>
      </c>
      <c r="C8" s="17">
        <f>EPS_state_calcs!C14+EPS_state_calcs!C35-EPS_state_calcs!C56</f>
        <v>0</v>
      </c>
      <c r="D8" s="17">
        <f>EPS_state_calcs!D14+EPS_state_calcs!D35-EPS_state_calcs!D56</f>
        <v>0</v>
      </c>
      <c r="E8" s="17">
        <f>EPS_state_calcs!E14+EPS_state_calcs!E35-EPS_state_calcs!E56</f>
        <v>0</v>
      </c>
      <c r="F8" s="17">
        <f>EPS_state_calcs!F14+EPS_state_calcs!F35-EPS_state_calcs!F56</f>
        <v>0</v>
      </c>
      <c r="G8" s="17">
        <f>EPS_state_calcs!G14+EPS_state_calcs!G35-EPS_state_calcs!G56</f>
        <v>0</v>
      </c>
      <c r="H8" s="17">
        <f>EPS_state_calcs!H14+EPS_state_calcs!H35-EPS_state_calcs!H56</f>
        <v>0</v>
      </c>
      <c r="I8" s="17">
        <f>EPS_state_calcs!I14+EPS_state_calcs!I35-EPS_state_calcs!I56</f>
        <v>0</v>
      </c>
      <c r="J8" s="17">
        <f>EPS_state_calcs!J14+EPS_state_calcs!J35-EPS_state_calcs!J56</f>
        <v>0</v>
      </c>
      <c r="K8" s="17">
        <f>EPS_state_calcs!K14+EPS_state_calcs!K35-EPS_state_calcs!K56</f>
        <v>0</v>
      </c>
      <c r="L8" s="17">
        <f>EPS_state_calcs!L14+EPS_state_calcs!L35-EPS_state_calcs!L56</f>
        <v>0</v>
      </c>
      <c r="M8" s="17">
        <f>EPS_state_calcs!M14+EPS_state_calcs!M35-EPS_state_calcs!M56</f>
        <v>0</v>
      </c>
      <c r="N8" s="17">
        <f>EPS_state_calcs!N14+EPS_state_calcs!N35-EPS_state_calcs!N56</f>
        <v>0</v>
      </c>
      <c r="O8" s="17">
        <f>EPS_state_calcs!O14+EPS_state_calcs!O35-EPS_state_calcs!O56</f>
        <v>0</v>
      </c>
      <c r="P8" s="17">
        <f>EPS_state_calcs!P14+EPS_state_calcs!P35-EPS_state_calcs!P56</f>
        <v>0</v>
      </c>
      <c r="Q8" s="17">
        <f>EPS_state_calcs!Q14+EPS_state_calcs!Q35-EPS_state_calcs!Q56</f>
        <v>0</v>
      </c>
      <c r="R8" s="17">
        <f>EPS_state_calcs!R14+EPS_state_calcs!R35-EPS_state_calcs!R56</f>
        <v>0</v>
      </c>
      <c r="S8" s="17">
        <f>EPS_state_calcs!S14+EPS_state_calcs!S35-EPS_state_calcs!S56</f>
        <v>0</v>
      </c>
      <c r="T8" s="17">
        <f>EPS_state_calcs!T14+EPS_state_calcs!T35-EPS_state_calcs!T56</f>
        <v>0</v>
      </c>
      <c r="U8" s="17">
        <f>EPS_state_calcs!U14+EPS_state_calcs!U35-EPS_state_calcs!U56</f>
        <v>0</v>
      </c>
      <c r="V8" s="17">
        <f>EPS_state_calcs!V14+EPS_state_calcs!V35-EPS_state_calcs!V56</f>
        <v>0</v>
      </c>
      <c r="W8" s="17">
        <f>EPS_state_calcs!W14+EPS_state_calcs!W35-EPS_state_calcs!W56</f>
        <v>0</v>
      </c>
      <c r="X8" s="17">
        <f>EPS_state_calcs!X14+EPS_state_calcs!X35-EPS_state_calcs!X56</f>
        <v>0</v>
      </c>
      <c r="Y8" s="17">
        <f>EPS_state_calcs!Y14+EPS_state_calcs!Y35-EPS_state_calcs!Y56</f>
        <v>0</v>
      </c>
      <c r="Z8" s="17">
        <f>EPS_state_calcs!Z14+EPS_state_calcs!Z35-EPS_state_calcs!Z56</f>
        <v>0</v>
      </c>
      <c r="AA8" s="17">
        <f>EPS_state_calcs!AA14+EPS_state_calcs!AA35-EPS_state_calcs!AA56</f>
        <v>0</v>
      </c>
      <c r="AB8" s="17">
        <f>EPS_state_calcs!AB14+EPS_state_calcs!AB35-EPS_state_calcs!AB56</f>
        <v>0</v>
      </c>
    </row>
    <row r="9" spans="1:28" x14ac:dyDescent="0.25">
      <c r="A9" s="3" t="s">
        <v>6613</v>
      </c>
      <c r="B9" s="3" t="s">
        <v>6648</v>
      </c>
      <c r="C9" s="17">
        <f>EPS_state_calcs!C15+EPS_state_calcs!C36-EPS_state_calcs!C57</f>
        <v>0</v>
      </c>
      <c r="D9" s="17">
        <f>EPS_state_calcs!D15+EPS_state_calcs!D36-EPS_state_calcs!D57</f>
        <v>0</v>
      </c>
      <c r="E9" s="17">
        <f>EPS_state_calcs!E15+EPS_state_calcs!E36-EPS_state_calcs!E57</f>
        <v>0</v>
      </c>
      <c r="F9" s="17">
        <f>EPS_state_calcs!F15+EPS_state_calcs!F36-EPS_state_calcs!F57</f>
        <v>0</v>
      </c>
      <c r="G9" s="17">
        <f>EPS_state_calcs!G15+EPS_state_calcs!G36-EPS_state_calcs!G57</f>
        <v>0</v>
      </c>
      <c r="H9" s="17">
        <f>EPS_state_calcs!H15+EPS_state_calcs!H36-EPS_state_calcs!H57</f>
        <v>0</v>
      </c>
      <c r="I9" s="17">
        <f>EPS_state_calcs!I15+EPS_state_calcs!I36-EPS_state_calcs!I57</f>
        <v>0</v>
      </c>
      <c r="J9" s="17">
        <f>EPS_state_calcs!J15+EPS_state_calcs!J36-EPS_state_calcs!J57</f>
        <v>0</v>
      </c>
      <c r="K9" s="17">
        <f>EPS_state_calcs!K15+EPS_state_calcs!K36-EPS_state_calcs!K57</f>
        <v>0</v>
      </c>
      <c r="L9" s="17">
        <f>EPS_state_calcs!L15+EPS_state_calcs!L36-EPS_state_calcs!L57</f>
        <v>0</v>
      </c>
      <c r="M9" s="17">
        <f>EPS_state_calcs!M15+EPS_state_calcs!M36-EPS_state_calcs!M57</f>
        <v>0</v>
      </c>
      <c r="N9" s="17">
        <f>EPS_state_calcs!N15+EPS_state_calcs!N36-EPS_state_calcs!N57</f>
        <v>0</v>
      </c>
      <c r="O9" s="17">
        <f>EPS_state_calcs!O15+EPS_state_calcs!O36-EPS_state_calcs!O57</f>
        <v>0</v>
      </c>
      <c r="P9" s="17">
        <f>EPS_state_calcs!P15+EPS_state_calcs!P36-EPS_state_calcs!P57</f>
        <v>0</v>
      </c>
      <c r="Q9" s="17">
        <f>EPS_state_calcs!Q15+EPS_state_calcs!Q36-EPS_state_calcs!Q57</f>
        <v>0</v>
      </c>
      <c r="R9" s="17">
        <f>EPS_state_calcs!R15+EPS_state_calcs!R36-EPS_state_calcs!R57</f>
        <v>0</v>
      </c>
      <c r="S9" s="17">
        <f>EPS_state_calcs!S15+EPS_state_calcs!S36-EPS_state_calcs!S57</f>
        <v>0</v>
      </c>
      <c r="T9" s="17">
        <f>EPS_state_calcs!T15+EPS_state_calcs!T36-EPS_state_calcs!T57</f>
        <v>0</v>
      </c>
      <c r="U9" s="17">
        <f>EPS_state_calcs!U15+EPS_state_calcs!U36-EPS_state_calcs!U57</f>
        <v>0</v>
      </c>
      <c r="V9" s="17">
        <f>EPS_state_calcs!V15+EPS_state_calcs!V36-EPS_state_calcs!V57</f>
        <v>0</v>
      </c>
      <c r="W9" s="17">
        <f>EPS_state_calcs!W15+EPS_state_calcs!W36-EPS_state_calcs!W57</f>
        <v>0</v>
      </c>
      <c r="X9" s="17">
        <f>EPS_state_calcs!X15+EPS_state_calcs!X36-EPS_state_calcs!X57</f>
        <v>0</v>
      </c>
      <c r="Y9" s="17">
        <f>EPS_state_calcs!Y15+EPS_state_calcs!Y36-EPS_state_calcs!Y57</f>
        <v>0</v>
      </c>
      <c r="Z9" s="17">
        <f>EPS_state_calcs!Z15+EPS_state_calcs!Z36-EPS_state_calcs!Z57</f>
        <v>0</v>
      </c>
      <c r="AA9" s="17">
        <f>EPS_state_calcs!AA15+EPS_state_calcs!AA36-EPS_state_calcs!AA57</f>
        <v>0</v>
      </c>
      <c r="AB9" s="17">
        <f>EPS_state_calcs!AB15+EPS_state_calcs!AB36-EPS_state_calcs!AB57</f>
        <v>0</v>
      </c>
    </row>
    <row r="10" spans="1:28" x14ac:dyDescent="0.25">
      <c r="A10" s="3" t="s">
        <v>6614</v>
      </c>
      <c r="B10" s="3" t="s">
        <v>6648</v>
      </c>
      <c r="C10" s="17">
        <f>EPS_state_calcs!C16+EPS_state_calcs!C37-EPS_state_calcs!C58</f>
        <v>0</v>
      </c>
      <c r="D10" s="17">
        <f>EPS_state_calcs!D16+EPS_state_calcs!D37-EPS_state_calcs!D58</f>
        <v>0</v>
      </c>
      <c r="E10" s="17">
        <f>EPS_state_calcs!E16+EPS_state_calcs!E37-EPS_state_calcs!E58</f>
        <v>0</v>
      </c>
      <c r="F10" s="17">
        <f>EPS_state_calcs!F16+EPS_state_calcs!F37-EPS_state_calcs!F58</f>
        <v>0</v>
      </c>
      <c r="G10" s="17">
        <f>EPS_state_calcs!G16+EPS_state_calcs!G37-EPS_state_calcs!G58</f>
        <v>0</v>
      </c>
      <c r="H10" s="17">
        <f>EPS_state_calcs!H16+EPS_state_calcs!H37-EPS_state_calcs!H58</f>
        <v>0</v>
      </c>
      <c r="I10" s="17">
        <f>EPS_state_calcs!I16+EPS_state_calcs!I37-EPS_state_calcs!I58</f>
        <v>0</v>
      </c>
      <c r="J10" s="17">
        <f>EPS_state_calcs!J16+EPS_state_calcs!J37-EPS_state_calcs!J58</f>
        <v>0</v>
      </c>
      <c r="K10" s="17">
        <f>EPS_state_calcs!K16+EPS_state_calcs!K37-EPS_state_calcs!K58</f>
        <v>0</v>
      </c>
      <c r="L10" s="17">
        <f>EPS_state_calcs!L16+EPS_state_calcs!L37-EPS_state_calcs!L58</f>
        <v>0</v>
      </c>
      <c r="M10" s="17">
        <f>EPS_state_calcs!M16+EPS_state_calcs!M37-EPS_state_calcs!M58</f>
        <v>0</v>
      </c>
      <c r="N10" s="17">
        <f>EPS_state_calcs!N16+EPS_state_calcs!N37-EPS_state_calcs!N58</f>
        <v>0</v>
      </c>
      <c r="O10" s="17">
        <f>EPS_state_calcs!O16+EPS_state_calcs!O37-EPS_state_calcs!O58</f>
        <v>0</v>
      </c>
      <c r="P10" s="17">
        <f>EPS_state_calcs!P16+EPS_state_calcs!P37-EPS_state_calcs!P58</f>
        <v>0</v>
      </c>
      <c r="Q10" s="17">
        <f>EPS_state_calcs!Q16+EPS_state_calcs!Q37-EPS_state_calcs!Q58</f>
        <v>0</v>
      </c>
      <c r="R10" s="17">
        <f>EPS_state_calcs!R16+EPS_state_calcs!R37-EPS_state_calcs!R58</f>
        <v>0</v>
      </c>
      <c r="S10" s="17">
        <f>EPS_state_calcs!S16+EPS_state_calcs!S37-EPS_state_calcs!S58</f>
        <v>0</v>
      </c>
      <c r="T10" s="17">
        <f>EPS_state_calcs!T16+EPS_state_calcs!T37-EPS_state_calcs!T58</f>
        <v>0</v>
      </c>
      <c r="U10" s="17">
        <f>EPS_state_calcs!U16+EPS_state_calcs!U37-EPS_state_calcs!U58</f>
        <v>0</v>
      </c>
      <c r="V10" s="17">
        <f>EPS_state_calcs!V16+EPS_state_calcs!V37-EPS_state_calcs!V58</f>
        <v>0</v>
      </c>
      <c r="W10" s="17">
        <f>EPS_state_calcs!W16+EPS_state_calcs!W37-EPS_state_calcs!W58</f>
        <v>0</v>
      </c>
      <c r="X10" s="17">
        <f>EPS_state_calcs!X16+EPS_state_calcs!X37-EPS_state_calcs!X58</f>
        <v>0</v>
      </c>
      <c r="Y10" s="17">
        <f>EPS_state_calcs!Y16+EPS_state_calcs!Y37-EPS_state_calcs!Y58</f>
        <v>0</v>
      </c>
      <c r="Z10" s="17">
        <f>EPS_state_calcs!Z16+EPS_state_calcs!Z37-EPS_state_calcs!Z58</f>
        <v>0</v>
      </c>
      <c r="AA10" s="17">
        <f>EPS_state_calcs!AA16+EPS_state_calcs!AA37-EPS_state_calcs!AA58</f>
        <v>0</v>
      </c>
      <c r="AB10" s="17">
        <f>EPS_state_calcs!AB16+EPS_state_calcs!AB37-EPS_state_calcs!AB58</f>
        <v>0</v>
      </c>
    </row>
    <row r="11" spans="1:28" x14ac:dyDescent="0.25">
      <c r="A11" s="31" t="s">
        <v>6615</v>
      </c>
      <c r="B11" s="3" t="s">
        <v>6648</v>
      </c>
      <c r="C11" s="17">
        <f>EPS_state_calcs!C17+EPS_state_calcs!C38-EPS_state_calcs!C59</f>
        <v>3709560000000</v>
      </c>
      <c r="D11" s="17">
        <f>EPS_state_calcs!D17+EPS_state_calcs!D38-EPS_state_calcs!D59</f>
        <v>3570440000000</v>
      </c>
      <c r="E11" s="17">
        <f>EPS_state_calcs!E17+EPS_state_calcs!E38-EPS_state_calcs!E59</f>
        <v>3550770000000</v>
      </c>
      <c r="F11" s="17">
        <f>EPS_state_calcs!F17+EPS_state_calcs!F38-EPS_state_calcs!F59</f>
        <v>3563040000000</v>
      </c>
      <c r="G11" s="17">
        <f>EPS_state_calcs!G17+EPS_state_calcs!G38-EPS_state_calcs!G59</f>
        <v>3565330000000</v>
      </c>
      <c r="H11" s="17">
        <f>EPS_state_calcs!H17+EPS_state_calcs!H38-EPS_state_calcs!H59</f>
        <v>3561830000000</v>
      </c>
      <c r="I11" s="17">
        <f>EPS_state_calcs!I17+EPS_state_calcs!I38-EPS_state_calcs!I59</f>
        <v>3556980000000</v>
      </c>
      <c r="J11" s="17">
        <f>EPS_state_calcs!J17+EPS_state_calcs!J38-EPS_state_calcs!J59</f>
        <v>3556170000000</v>
      </c>
      <c r="K11" s="17">
        <f>EPS_state_calcs!K17+EPS_state_calcs!K38-EPS_state_calcs!K59</f>
        <v>3546380000000</v>
      </c>
      <c r="L11" s="17">
        <f>EPS_state_calcs!L17+EPS_state_calcs!L38-EPS_state_calcs!L59</f>
        <v>3560380000000</v>
      </c>
      <c r="M11" s="17">
        <f>EPS_state_calcs!M17+EPS_state_calcs!M38-EPS_state_calcs!M59</f>
        <v>3577710000000</v>
      </c>
      <c r="N11" s="17">
        <f>EPS_state_calcs!N17+EPS_state_calcs!N38-EPS_state_calcs!N59</f>
        <v>3596570000000</v>
      </c>
      <c r="O11" s="17">
        <f>EPS_state_calcs!O17+EPS_state_calcs!O38-EPS_state_calcs!O59</f>
        <v>3617630000000</v>
      </c>
      <c r="P11" s="17">
        <f>EPS_state_calcs!P17+EPS_state_calcs!P38-EPS_state_calcs!P59</f>
        <v>3640650000000</v>
      </c>
      <c r="Q11" s="17">
        <f>EPS_state_calcs!Q17+EPS_state_calcs!Q38-EPS_state_calcs!Q59</f>
        <v>3662430000000</v>
      </c>
      <c r="R11" s="17">
        <f>EPS_state_calcs!R17+EPS_state_calcs!R38-EPS_state_calcs!R59</f>
        <v>3681610000000</v>
      </c>
      <c r="S11" s="17">
        <f>EPS_state_calcs!S17+EPS_state_calcs!S38-EPS_state_calcs!S59</f>
        <v>3701230000000</v>
      </c>
      <c r="T11" s="17">
        <f>EPS_state_calcs!T17+EPS_state_calcs!T38-EPS_state_calcs!T59</f>
        <v>3722780000000</v>
      </c>
      <c r="U11" s="17">
        <f>EPS_state_calcs!U17+EPS_state_calcs!U38-EPS_state_calcs!U59</f>
        <v>3745670000000</v>
      </c>
      <c r="V11" s="17">
        <f>EPS_state_calcs!V17+EPS_state_calcs!V38-EPS_state_calcs!V59</f>
        <v>3769650000000</v>
      </c>
      <c r="W11" s="17">
        <f>EPS_state_calcs!W17+EPS_state_calcs!W38-EPS_state_calcs!W59</f>
        <v>3793900000000</v>
      </c>
      <c r="X11" s="17">
        <f>EPS_state_calcs!X17+EPS_state_calcs!X38-EPS_state_calcs!X59</f>
        <v>3820010000000</v>
      </c>
      <c r="Y11" s="17">
        <f>EPS_state_calcs!Y17+EPS_state_calcs!Y38-EPS_state_calcs!Y59</f>
        <v>3847900000000</v>
      </c>
      <c r="Z11" s="17">
        <f>EPS_state_calcs!Z17+EPS_state_calcs!Z38-EPS_state_calcs!Z59</f>
        <v>3877090000000</v>
      </c>
      <c r="AA11" s="17">
        <f>EPS_state_calcs!AA17+EPS_state_calcs!AA38-EPS_state_calcs!AA59</f>
        <v>3907580000000</v>
      </c>
      <c r="AB11" s="17">
        <f>EPS_state_calcs!AB17+EPS_state_calcs!AB38-EPS_state_calcs!AB59</f>
        <v>3938290000000</v>
      </c>
    </row>
    <row r="12" spans="1:28" x14ac:dyDescent="0.25">
      <c r="A12" s="31" t="s">
        <v>6616</v>
      </c>
      <c r="B12" s="3" t="s">
        <v>6648</v>
      </c>
      <c r="C12" s="17">
        <f>EPS_state_calcs!C18+EPS_state_calcs!C39-EPS_state_calcs!C60</f>
        <v>51328700000000</v>
      </c>
      <c r="D12" s="17">
        <f>EPS_state_calcs!D18+EPS_state_calcs!D39-EPS_state_calcs!D60</f>
        <v>50654400000000</v>
      </c>
      <c r="E12" s="17">
        <f>EPS_state_calcs!E18+EPS_state_calcs!E39-EPS_state_calcs!E60</f>
        <v>50036900000000</v>
      </c>
      <c r="F12" s="17">
        <f>EPS_state_calcs!F18+EPS_state_calcs!F39-EPS_state_calcs!F60</f>
        <v>49266100000000</v>
      </c>
      <c r="G12" s="17">
        <f>EPS_state_calcs!G18+EPS_state_calcs!G39-EPS_state_calcs!G60</f>
        <v>48505700000000</v>
      </c>
      <c r="H12" s="17">
        <f>EPS_state_calcs!H18+EPS_state_calcs!H39-EPS_state_calcs!H60</f>
        <v>47730000000000</v>
      </c>
      <c r="I12" s="17">
        <f>EPS_state_calcs!I18+EPS_state_calcs!I39-EPS_state_calcs!I60</f>
        <v>47098200000000</v>
      </c>
      <c r="J12" s="17">
        <f>EPS_state_calcs!J18+EPS_state_calcs!J39-EPS_state_calcs!J60</f>
        <v>46468100000000</v>
      </c>
      <c r="K12" s="17">
        <f>EPS_state_calcs!K18+EPS_state_calcs!K39-EPS_state_calcs!K60</f>
        <v>45743400000000</v>
      </c>
      <c r="L12" s="17">
        <f>EPS_state_calcs!L18+EPS_state_calcs!L39-EPS_state_calcs!L60</f>
        <v>45007800000000</v>
      </c>
      <c r="M12" s="17">
        <f>EPS_state_calcs!M18+EPS_state_calcs!M39-EPS_state_calcs!M60</f>
        <v>44183400000000</v>
      </c>
      <c r="N12" s="17">
        <f>EPS_state_calcs!N18+EPS_state_calcs!N39-EPS_state_calcs!N60</f>
        <v>43342000000000</v>
      </c>
      <c r="O12" s="17">
        <f>EPS_state_calcs!O18+EPS_state_calcs!O39-EPS_state_calcs!O60</f>
        <v>42536000000000</v>
      </c>
      <c r="P12" s="17">
        <f>EPS_state_calcs!P18+EPS_state_calcs!P39-EPS_state_calcs!P60</f>
        <v>41689600000000</v>
      </c>
      <c r="Q12" s="17">
        <f>EPS_state_calcs!Q18+EPS_state_calcs!Q39-EPS_state_calcs!Q60</f>
        <v>40774500000000</v>
      </c>
      <c r="R12" s="17">
        <f>EPS_state_calcs!R18+EPS_state_calcs!R39-EPS_state_calcs!R60</f>
        <v>39777400000000</v>
      </c>
      <c r="S12" s="17">
        <f>EPS_state_calcs!S18+EPS_state_calcs!S39-EPS_state_calcs!S60</f>
        <v>38706200000000</v>
      </c>
      <c r="T12" s="17">
        <f>EPS_state_calcs!T18+EPS_state_calcs!T39-EPS_state_calcs!T60</f>
        <v>37692200000000</v>
      </c>
      <c r="U12" s="17">
        <f>EPS_state_calcs!U18+EPS_state_calcs!U39-EPS_state_calcs!U60</f>
        <v>36637700000000</v>
      </c>
      <c r="V12" s="17">
        <f>EPS_state_calcs!V18+EPS_state_calcs!V39-EPS_state_calcs!V60</f>
        <v>35581300000000</v>
      </c>
      <c r="W12" s="17">
        <f>EPS_state_calcs!W18+EPS_state_calcs!W39-EPS_state_calcs!W60</f>
        <v>34523900000000</v>
      </c>
      <c r="X12" s="17">
        <f>EPS_state_calcs!X18+EPS_state_calcs!X39-EPS_state_calcs!X60</f>
        <v>33469300000000</v>
      </c>
      <c r="Y12" s="17">
        <f>EPS_state_calcs!Y18+EPS_state_calcs!Y39-EPS_state_calcs!Y60</f>
        <v>32403800000000</v>
      </c>
      <c r="Z12" s="17">
        <f>EPS_state_calcs!Z18+EPS_state_calcs!Z39-EPS_state_calcs!Z60</f>
        <v>31365800000000</v>
      </c>
      <c r="AA12" s="17">
        <f>EPS_state_calcs!AA18+EPS_state_calcs!AA39-EPS_state_calcs!AA60</f>
        <v>30355500000000</v>
      </c>
      <c r="AB12" s="17">
        <f>EPS_state_calcs!AB18+EPS_state_calcs!AB39-EPS_state_calcs!AB60</f>
        <v>29399800000000</v>
      </c>
    </row>
    <row r="13" spans="1:28" x14ac:dyDescent="0.25">
      <c r="A13" s="31" t="s">
        <v>6617</v>
      </c>
      <c r="B13" s="3" t="s">
        <v>6648</v>
      </c>
      <c r="C13" s="17">
        <f>EPS_state_calcs!C19+EPS_state_calcs!C40-EPS_state_calcs!C61</f>
        <v>45719900000000</v>
      </c>
      <c r="D13" s="17">
        <f>EPS_state_calcs!D19+EPS_state_calcs!D40-EPS_state_calcs!D61</f>
        <v>45680100000000</v>
      </c>
      <c r="E13" s="17">
        <f>EPS_state_calcs!E19+EPS_state_calcs!E40-EPS_state_calcs!E61</f>
        <v>46199000000000</v>
      </c>
      <c r="F13" s="17">
        <f>EPS_state_calcs!F19+EPS_state_calcs!F40-EPS_state_calcs!F61</f>
        <v>46580800000000</v>
      </c>
      <c r="G13" s="17">
        <f>EPS_state_calcs!G19+EPS_state_calcs!G40-EPS_state_calcs!G61</f>
        <v>46842600000000</v>
      </c>
      <c r="H13" s="17">
        <f>EPS_state_calcs!H19+EPS_state_calcs!H40-EPS_state_calcs!H61</f>
        <v>47098700000000</v>
      </c>
      <c r="I13" s="17">
        <f>EPS_state_calcs!I19+EPS_state_calcs!I40-EPS_state_calcs!I61</f>
        <v>47329300000000</v>
      </c>
      <c r="J13" s="17">
        <f>EPS_state_calcs!J19+EPS_state_calcs!J40-EPS_state_calcs!J61</f>
        <v>47590400000000</v>
      </c>
      <c r="K13" s="17">
        <f>EPS_state_calcs!K19+EPS_state_calcs!K40-EPS_state_calcs!K61</f>
        <v>47619700000000</v>
      </c>
      <c r="L13" s="17">
        <f>EPS_state_calcs!L19+EPS_state_calcs!L40-EPS_state_calcs!L61</f>
        <v>47702600000000</v>
      </c>
      <c r="M13" s="17">
        <f>EPS_state_calcs!M19+EPS_state_calcs!M40-EPS_state_calcs!M61</f>
        <v>47739800000000</v>
      </c>
      <c r="N13" s="17">
        <f>EPS_state_calcs!N19+EPS_state_calcs!N40-EPS_state_calcs!N61</f>
        <v>47709600000000</v>
      </c>
      <c r="O13" s="17">
        <f>EPS_state_calcs!O19+EPS_state_calcs!O40-EPS_state_calcs!O61</f>
        <v>47605500000000</v>
      </c>
      <c r="P13" s="17">
        <f>EPS_state_calcs!P19+EPS_state_calcs!P40-EPS_state_calcs!P61</f>
        <v>47448000000000</v>
      </c>
      <c r="Q13" s="17">
        <f>EPS_state_calcs!Q19+EPS_state_calcs!Q40-EPS_state_calcs!Q61</f>
        <v>47253700000000</v>
      </c>
      <c r="R13" s="17">
        <f>EPS_state_calcs!R19+EPS_state_calcs!R40-EPS_state_calcs!R61</f>
        <v>47057000000000</v>
      </c>
      <c r="S13" s="17">
        <f>EPS_state_calcs!S19+EPS_state_calcs!S40-EPS_state_calcs!S61</f>
        <v>46799300000000</v>
      </c>
      <c r="T13" s="17">
        <f>EPS_state_calcs!T19+EPS_state_calcs!T40-EPS_state_calcs!T61</f>
        <v>46492800000000</v>
      </c>
      <c r="U13" s="17">
        <f>EPS_state_calcs!U19+EPS_state_calcs!U40-EPS_state_calcs!U61</f>
        <v>46153400000000</v>
      </c>
      <c r="V13" s="17">
        <f>EPS_state_calcs!V19+EPS_state_calcs!V40-EPS_state_calcs!V61</f>
        <v>45847300000000</v>
      </c>
      <c r="W13" s="17">
        <f>EPS_state_calcs!W19+EPS_state_calcs!W40-EPS_state_calcs!W61</f>
        <v>45662300000000</v>
      </c>
      <c r="X13" s="17">
        <f>EPS_state_calcs!X19+EPS_state_calcs!X40-EPS_state_calcs!X61</f>
        <v>45512800000000</v>
      </c>
      <c r="Y13" s="17">
        <f>EPS_state_calcs!Y19+EPS_state_calcs!Y40-EPS_state_calcs!Y61</f>
        <v>45394400000000</v>
      </c>
      <c r="Z13" s="17">
        <f>EPS_state_calcs!Z19+EPS_state_calcs!Z40-EPS_state_calcs!Z61</f>
        <v>45258900000000</v>
      </c>
      <c r="AA13" s="17">
        <f>EPS_state_calcs!AA19+EPS_state_calcs!AA40-EPS_state_calcs!AA61</f>
        <v>45137900000000</v>
      </c>
      <c r="AB13" s="17">
        <f>EPS_state_calcs!AB19+EPS_state_calcs!AB40-EPS_state_calcs!AB61</f>
        <v>45043400000000</v>
      </c>
    </row>
    <row r="14" spans="1:28" x14ac:dyDescent="0.25">
      <c r="A14" s="31" t="s">
        <v>542</v>
      </c>
      <c r="B14" s="3" t="s">
        <v>6648</v>
      </c>
      <c r="C14" s="17">
        <f>EPS_state_calcs!C20+EPS_state_calcs!C41-EPS_state_calcs!C62</f>
        <v>3733677000000</v>
      </c>
      <c r="D14" s="17">
        <f>EPS_state_calcs!D20+EPS_state_calcs!D41-EPS_state_calcs!D62</f>
        <v>3685694000000</v>
      </c>
      <c r="E14" s="17">
        <f>EPS_state_calcs!E20+EPS_state_calcs!E41-EPS_state_calcs!E62</f>
        <v>3642171000000</v>
      </c>
      <c r="F14" s="17">
        <f>EPS_state_calcs!F20+EPS_state_calcs!F41-EPS_state_calcs!F62</f>
        <v>3587562000000</v>
      </c>
      <c r="G14" s="17">
        <f>EPS_state_calcs!G20+EPS_state_calcs!G41-EPS_state_calcs!G62</f>
        <v>3533547000000</v>
      </c>
      <c r="H14" s="17">
        <f>EPS_state_calcs!H20+EPS_state_calcs!H41-EPS_state_calcs!H62</f>
        <v>3478259000000</v>
      </c>
      <c r="I14" s="17">
        <f>EPS_state_calcs!I20+EPS_state_calcs!I41-EPS_state_calcs!I62</f>
        <v>3433416000000</v>
      </c>
      <c r="J14" s="17">
        <f>EPS_state_calcs!J20+EPS_state_calcs!J41-EPS_state_calcs!J62</f>
        <v>3388579000000</v>
      </c>
      <c r="K14" s="17">
        <f>EPS_state_calcs!K20+EPS_state_calcs!K41-EPS_state_calcs!K62</f>
        <v>3336713000000</v>
      </c>
      <c r="L14" s="17">
        <f>EPS_state_calcs!L20+EPS_state_calcs!L41-EPS_state_calcs!L62</f>
        <v>3283984000000</v>
      </c>
      <c r="M14" s="17">
        <f>EPS_state_calcs!M20+EPS_state_calcs!M41-EPS_state_calcs!M62</f>
        <v>3224661000000</v>
      </c>
      <c r="N14" s="17">
        <f>EPS_state_calcs!N20+EPS_state_calcs!N41-EPS_state_calcs!N62</f>
        <v>3164170000000</v>
      </c>
      <c r="O14" s="17">
        <f>EPS_state_calcs!O20+EPS_state_calcs!O41-EPS_state_calcs!O62</f>
        <v>3106230000000</v>
      </c>
      <c r="P14" s="17">
        <f>EPS_state_calcs!P20+EPS_state_calcs!P41-EPS_state_calcs!P62</f>
        <v>3045301000000</v>
      </c>
      <c r="Q14" s="17">
        <f>EPS_state_calcs!Q20+EPS_state_calcs!Q41-EPS_state_calcs!Q62</f>
        <v>2979307000000</v>
      </c>
      <c r="R14" s="17">
        <f>EPS_state_calcs!R20+EPS_state_calcs!R41-EPS_state_calcs!R62</f>
        <v>2907289000000</v>
      </c>
      <c r="S14" s="17">
        <f>EPS_state_calcs!S20+EPS_state_calcs!S41-EPS_state_calcs!S62</f>
        <v>2829840000000</v>
      </c>
      <c r="T14" s="17">
        <f>EPS_state_calcs!T20+EPS_state_calcs!T41-EPS_state_calcs!T62</f>
        <v>2756617000000</v>
      </c>
      <c r="U14" s="17">
        <f>EPS_state_calcs!U20+EPS_state_calcs!U41-EPS_state_calcs!U62</f>
        <v>2680419000000</v>
      </c>
      <c r="V14" s="17">
        <f>EPS_state_calcs!V20+EPS_state_calcs!V41-EPS_state_calcs!V62</f>
        <v>2604089000000</v>
      </c>
      <c r="W14" s="17">
        <f>EPS_state_calcs!W20+EPS_state_calcs!W41-EPS_state_calcs!W62</f>
        <v>2527691000000</v>
      </c>
      <c r="X14" s="17">
        <f>EPS_state_calcs!X20+EPS_state_calcs!X41-EPS_state_calcs!X62</f>
        <v>2451503000000</v>
      </c>
      <c r="Y14" s="17">
        <f>EPS_state_calcs!Y20+EPS_state_calcs!Y41-EPS_state_calcs!Y62</f>
        <v>2374531000000</v>
      </c>
      <c r="Z14" s="17">
        <f>EPS_state_calcs!Z20+EPS_state_calcs!Z41-EPS_state_calcs!Z62</f>
        <v>2299594000000</v>
      </c>
      <c r="AA14" s="17">
        <f>EPS_state_calcs!AA20+EPS_state_calcs!AA41-EPS_state_calcs!AA62</f>
        <v>2226707000000</v>
      </c>
      <c r="AB14" s="17">
        <f>EPS_state_calcs!AB20+EPS_state_calcs!AB41-EPS_state_calcs!AB62</f>
        <v>2157847000000</v>
      </c>
    </row>
    <row r="15" spans="1:28" x14ac:dyDescent="0.25">
      <c r="A15" s="31" t="s">
        <v>545</v>
      </c>
      <c r="B15" s="3" t="s">
        <v>6648</v>
      </c>
      <c r="C15" s="17">
        <f>EPS_state_calcs!C21+EPS_state_calcs!C42-EPS_state_calcs!C63</f>
        <v>926480000000</v>
      </c>
      <c r="D15" s="17">
        <f>EPS_state_calcs!D21+EPS_state_calcs!D42-EPS_state_calcs!D63</f>
        <v>934336000000</v>
      </c>
      <c r="E15" s="17">
        <f>EPS_state_calcs!E21+EPS_state_calcs!E42-EPS_state_calcs!E63</f>
        <v>942700000000</v>
      </c>
      <c r="F15" s="17">
        <f>EPS_state_calcs!F21+EPS_state_calcs!F42-EPS_state_calcs!F63</f>
        <v>948519000000</v>
      </c>
      <c r="G15" s="17">
        <f>EPS_state_calcs!G21+EPS_state_calcs!G42-EPS_state_calcs!G63</f>
        <v>951448000000</v>
      </c>
      <c r="H15" s="17">
        <f>EPS_state_calcs!H21+EPS_state_calcs!H42-EPS_state_calcs!H63</f>
        <v>954753000000</v>
      </c>
      <c r="I15" s="17">
        <f>EPS_state_calcs!I21+EPS_state_calcs!I42-EPS_state_calcs!I63</f>
        <v>957259000000</v>
      </c>
      <c r="J15" s="17">
        <f>EPS_state_calcs!J21+EPS_state_calcs!J42-EPS_state_calcs!J63</f>
        <v>957737000000</v>
      </c>
      <c r="K15" s="17">
        <f>EPS_state_calcs!K21+EPS_state_calcs!K42-EPS_state_calcs!K63</f>
        <v>955523000000</v>
      </c>
      <c r="L15" s="17">
        <f>EPS_state_calcs!L21+EPS_state_calcs!L42-EPS_state_calcs!L63</f>
        <v>953178000000</v>
      </c>
      <c r="M15" s="17">
        <f>EPS_state_calcs!M21+EPS_state_calcs!M42-EPS_state_calcs!M63</f>
        <v>949739000000</v>
      </c>
      <c r="N15" s="17">
        <f>EPS_state_calcs!N21+EPS_state_calcs!N42-EPS_state_calcs!N63</f>
        <v>944662000000</v>
      </c>
      <c r="O15" s="17">
        <f>EPS_state_calcs!O21+EPS_state_calcs!O42-EPS_state_calcs!O63</f>
        <v>935180000000</v>
      </c>
      <c r="P15" s="17">
        <f>EPS_state_calcs!P21+EPS_state_calcs!P42-EPS_state_calcs!P63</f>
        <v>924274000000</v>
      </c>
      <c r="Q15" s="17">
        <f>EPS_state_calcs!Q21+EPS_state_calcs!Q42-EPS_state_calcs!Q63</f>
        <v>912486000000</v>
      </c>
      <c r="R15" s="17">
        <f>EPS_state_calcs!R21+EPS_state_calcs!R42-EPS_state_calcs!R63</f>
        <v>901659000000</v>
      </c>
      <c r="S15" s="17">
        <f>EPS_state_calcs!S21+EPS_state_calcs!S42-EPS_state_calcs!S63</f>
        <v>890001000000</v>
      </c>
      <c r="T15" s="17">
        <f>EPS_state_calcs!T21+EPS_state_calcs!T42-EPS_state_calcs!T63</f>
        <v>876293000000</v>
      </c>
      <c r="U15" s="17">
        <f>EPS_state_calcs!U21+EPS_state_calcs!U42-EPS_state_calcs!U63</f>
        <v>861841000000</v>
      </c>
      <c r="V15" s="17">
        <f>EPS_state_calcs!V21+EPS_state_calcs!V42-EPS_state_calcs!V63</f>
        <v>847978000000</v>
      </c>
      <c r="W15" s="17">
        <f>EPS_state_calcs!W21+EPS_state_calcs!W42-EPS_state_calcs!W63</f>
        <v>837061000000</v>
      </c>
      <c r="X15" s="17">
        <f>EPS_state_calcs!X21+EPS_state_calcs!X42-EPS_state_calcs!X63</f>
        <v>826873000000</v>
      </c>
      <c r="Y15" s="17">
        <f>EPS_state_calcs!Y21+EPS_state_calcs!Y42-EPS_state_calcs!Y63</f>
        <v>817524000000</v>
      </c>
      <c r="Z15" s="17">
        <f>EPS_state_calcs!Z21+EPS_state_calcs!Z42-EPS_state_calcs!Z63</f>
        <v>807701000000</v>
      </c>
      <c r="AA15" s="17">
        <f>EPS_state_calcs!AA21+EPS_state_calcs!AA42-EPS_state_calcs!AA63</f>
        <v>798514000000</v>
      </c>
      <c r="AB15" s="17">
        <f>EPS_state_calcs!AB21+EPS_state_calcs!AB42-EPS_state_calcs!AB63</f>
        <v>789909000000</v>
      </c>
    </row>
    <row r="16" spans="1:28" x14ac:dyDescent="0.25">
      <c r="A16" s="31" t="s">
        <v>6618</v>
      </c>
      <c r="B16" s="3" t="s">
        <v>6648</v>
      </c>
      <c r="C16" s="17">
        <f>EPS_state_calcs!C22+EPS_state_calcs!C43-EPS_state_calcs!C64</f>
        <v>3877800000000</v>
      </c>
      <c r="D16" s="17">
        <f>EPS_state_calcs!D22+EPS_state_calcs!D43-EPS_state_calcs!D64</f>
        <v>3919470000000</v>
      </c>
      <c r="E16" s="17">
        <f>EPS_state_calcs!E22+EPS_state_calcs!E43-EPS_state_calcs!E64</f>
        <v>3936840000000</v>
      </c>
      <c r="F16" s="17">
        <f>EPS_state_calcs!F22+EPS_state_calcs!F43-EPS_state_calcs!F64</f>
        <v>3917730000000</v>
      </c>
      <c r="G16" s="17">
        <f>EPS_state_calcs!G22+EPS_state_calcs!G43-EPS_state_calcs!G64</f>
        <v>3918510000000</v>
      </c>
      <c r="H16" s="17">
        <f>EPS_state_calcs!H22+EPS_state_calcs!H43-EPS_state_calcs!H64</f>
        <v>3935320000000</v>
      </c>
      <c r="I16" s="17">
        <f>EPS_state_calcs!I22+EPS_state_calcs!I43-EPS_state_calcs!I64</f>
        <v>3964830000000</v>
      </c>
      <c r="J16" s="17">
        <f>EPS_state_calcs!J22+EPS_state_calcs!J43-EPS_state_calcs!J64</f>
        <v>4010780000000</v>
      </c>
      <c r="K16" s="17">
        <f>EPS_state_calcs!K22+EPS_state_calcs!K43-EPS_state_calcs!K64</f>
        <v>4063980000000</v>
      </c>
      <c r="L16" s="17">
        <f>EPS_state_calcs!L22+EPS_state_calcs!L43-EPS_state_calcs!L64</f>
        <v>4125780000000</v>
      </c>
      <c r="M16" s="17">
        <f>EPS_state_calcs!M22+EPS_state_calcs!M43-EPS_state_calcs!M64</f>
        <v>4196920000000</v>
      </c>
      <c r="N16" s="17">
        <f>EPS_state_calcs!N22+EPS_state_calcs!N43-EPS_state_calcs!N64</f>
        <v>4245060000000</v>
      </c>
      <c r="O16" s="17">
        <f>EPS_state_calcs!O22+EPS_state_calcs!O43-EPS_state_calcs!O64</f>
        <v>4294180000000</v>
      </c>
      <c r="P16" s="17">
        <f>EPS_state_calcs!P22+EPS_state_calcs!P43-EPS_state_calcs!P64</f>
        <v>4342880000000</v>
      </c>
      <c r="Q16" s="17">
        <f>EPS_state_calcs!Q22+EPS_state_calcs!Q43-EPS_state_calcs!Q64</f>
        <v>4388600000000</v>
      </c>
      <c r="R16" s="17">
        <f>EPS_state_calcs!R22+EPS_state_calcs!R43-EPS_state_calcs!R64</f>
        <v>4436390000000</v>
      </c>
      <c r="S16" s="17">
        <f>EPS_state_calcs!S22+EPS_state_calcs!S43-EPS_state_calcs!S64</f>
        <v>4479250000000</v>
      </c>
      <c r="T16" s="17">
        <f>EPS_state_calcs!T22+EPS_state_calcs!T43-EPS_state_calcs!T64</f>
        <v>4526150000000</v>
      </c>
      <c r="U16" s="17">
        <f>EPS_state_calcs!U22+EPS_state_calcs!U43-EPS_state_calcs!U64</f>
        <v>4577530000000</v>
      </c>
      <c r="V16" s="17">
        <f>EPS_state_calcs!V22+EPS_state_calcs!V43-EPS_state_calcs!V64</f>
        <v>4628750000000</v>
      </c>
      <c r="W16" s="17">
        <f>EPS_state_calcs!W22+EPS_state_calcs!W43-EPS_state_calcs!W64</f>
        <v>4680710000000</v>
      </c>
      <c r="X16" s="17">
        <f>EPS_state_calcs!X22+EPS_state_calcs!X43-EPS_state_calcs!X64</f>
        <v>4729460000000</v>
      </c>
      <c r="Y16" s="17">
        <f>EPS_state_calcs!Y22+EPS_state_calcs!Y43-EPS_state_calcs!Y64</f>
        <v>4768440000000</v>
      </c>
      <c r="Z16" s="17">
        <f>EPS_state_calcs!Z22+EPS_state_calcs!Z43-EPS_state_calcs!Z64</f>
        <v>4807490000000</v>
      </c>
      <c r="AA16" s="17">
        <f>EPS_state_calcs!AA22+EPS_state_calcs!AA43-EPS_state_calcs!AA64</f>
        <v>4836170000000</v>
      </c>
      <c r="AB16" s="17">
        <f>EPS_state_calcs!AB22+EPS_state_calcs!AB43-EPS_state_calcs!AB64</f>
        <v>4865870000000</v>
      </c>
    </row>
    <row r="17" spans="1:28" x14ac:dyDescent="0.25">
      <c r="A17" s="3" t="s">
        <v>6619</v>
      </c>
      <c r="B17" s="3" t="s">
        <v>6648</v>
      </c>
      <c r="C17" s="17">
        <f>EPS_state_calcs!C23+EPS_state_calcs!C44-EPS_state_calcs!C65</f>
        <v>0</v>
      </c>
      <c r="D17" s="17">
        <f>EPS_state_calcs!D23+EPS_state_calcs!D44-EPS_state_calcs!D65</f>
        <v>0</v>
      </c>
      <c r="E17" s="17">
        <f>EPS_state_calcs!E23+EPS_state_calcs!E44-EPS_state_calcs!E65</f>
        <v>0</v>
      </c>
      <c r="F17" s="17">
        <f>EPS_state_calcs!F23+EPS_state_calcs!F44-EPS_state_calcs!F65</f>
        <v>0</v>
      </c>
      <c r="G17" s="17">
        <f>EPS_state_calcs!G23+EPS_state_calcs!G44-EPS_state_calcs!G65</f>
        <v>0</v>
      </c>
      <c r="H17" s="17">
        <f>EPS_state_calcs!H23+EPS_state_calcs!H44-EPS_state_calcs!H65</f>
        <v>0</v>
      </c>
      <c r="I17" s="17">
        <f>EPS_state_calcs!I23+EPS_state_calcs!I44-EPS_state_calcs!I65</f>
        <v>0</v>
      </c>
      <c r="J17" s="17">
        <f>EPS_state_calcs!J23+EPS_state_calcs!J44-EPS_state_calcs!J65</f>
        <v>0</v>
      </c>
      <c r="K17" s="17">
        <f>EPS_state_calcs!K23+EPS_state_calcs!K44-EPS_state_calcs!K65</f>
        <v>0</v>
      </c>
      <c r="L17" s="17">
        <f>EPS_state_calcs!L23+EPS_state_calcs!L44-EPS_state_calcs!L65</f>
        <v>0</v>
      </c>
      <c r="M17" s="17">
        <f>EPS_state_calcs!M23+EPS_state_calcs!M44-EPS_state_calcs!M65</f>
        <v>0</v>
      </c>
      <c r="N17" s="17">
        <f>EPS_state_calcs!N23+EPS_state_calcs!N44-EPS_state_calcs!N65</f>
        <v>0</v>
      </c>
      <c r="O17" s="17">
        <f>EPS_state_calcs!O23+EPS_state_calcs!O44-EPS_state_calcs!O65</f>
        <v>0</v>
      </c>
      <c r="P17" s="17">
        <f>EPS_state_calcs!P23+EPS_state_calcs!P44-EPS_state_calcs!P65</f>
        <v>0</v>
      </c>
      <c r="Q17" s="17">
        <f>EPS_state_calcs!Q23+EPS_state_calcs!Q44-EPS_state_calcs!Q65</f>
        <v>0</v>
      </c>
      <c r="R17" s="17">
        <f>EPS_state_calcs!R23+EPS_state_calcs!R44-EPS_state_calcs!R65</f>
        <v>0</v>
      </c>
      <c r="S17" s="17">
        <f>EPS_state_calcs!S23+EPS_state_calcs!S44-EPS_state_calcs!S65</f>
        <v>0</v>
      </c>
      <c r="T17" s="17">
        <f>EPS_state_calcs!T23+EPS_state_calcs!T44-EPS_state_calcs!T65</f>
        <v>0</v>
      </c>
      <c r="U17" s="17">
        <f>EPS_state_calcs!U23+EPS_state_calcs!U44-EPS_state_calcs!U65</f>
        <v>0</v>
      </c>
      <c r="V17" s="17">
        <f>EPS_state_calcs!V23+EPS_state_calcs!V44-EPS_state_calcs!V65</f>
        <v>0</v>
      </c>
      <c r="W17" s="17">
        <f>EPS_state_calcs!W23+EPS_state_calcs!W44-EPS_state_calcs!W65</f>
        <v>0</v>
      </c>
      <c r="X17" s="17">
        <f>EPS_state_calcs!X23+EPS_state_calcs!X44-EPS_state_calcs!X65</f>
        <v>0</v>
      </c>
      <c r="Y17" s="17">
        <f>EPS_state_calcs!Y23+EPS_state_calcs!Y44-EPS_state_calcs!Y65</f>
        <v>0</v>
      </c>
      <c r="Z17" s="17">
        <f>EPS_state_calcs!Z23+EPS_state_calcs!Z44-EPS_state_calcs!Z65</f>
        <v>0</v>
      </c>
      <c r="AA17" s="17">
        <f>EPS_state_calcs!AA23+EPS_state_calcs!AA44-EPS_state_calcs!AA65</f>
        <v>0</v>
      </c>
      <c r="AB17" s="17">
        <f>EPS_state_calcs!AB23+EPS_state_calcs!AB44-EPS_state_calcs!AB65</f>
        <v>0</v>
      </c>
    </row>
    <row r="18" spans="1:28" x14ac:dyDescent="0.25">
      <c r="A18" s="3" t="s">
        <v>6620</v>
      </c>
      <c r="B18" s="3" t="s">
        <v>6648</v>
      </c>
      <c r="C18" s="17">
        <f>EPS_state_calcs!C24+EPS_state_calcs!C45-EPS_state_calcs!C66</f>
        <v>0</v>
      </c>
      <c r="D18" s="17">
        <f>EPS_state_calcs!D24+EPS_state_calcs!D45-EPS_state_calcs!D66</f>
        <v>0</v>
      </c>
      <c r="E18" s="17">
        <f>EPS_state_calcs!E24+EPS_state_calcs!E45-EPS_state_calcs!E66</f>
        <v>0</v>
      </c>
      <c r="F18" s="17">
        <f>EPS_state_calcs!F24+EPS_state_calcs!F45-EPS_state_calcs!F66</f>
        <v>0</v>
      </c>
      <c r="G18" s="17">
        <f>EPS_state_calcs!G24+EPS_state_calcs!G45-EPS_state_calcs!G66</f>
        <v>0</v>
      </c>
      <c r="H18" s="17">
        <f>EPS_state_calcs!H24+EPS_state_calcs!H45-EPS_state_calcs!H66</f>
        <v>0</v>
      </c>
      <c r="I18" s="17">
        <f>EPS_state_calcs!I24+EPS_state_calcs!I45-EPS_state_calcs!I66</f>
        <v>0</v>
      </c>
      <c r="J18" s="17">
        <f>EPS_state_calcs!J24+EPS_state_calcs!J45-EPS_state_calcs!J66</f>
        <v>0</v>
      </c>
      <c r="K18" s="17">
        <f>EPS_state_calcs!K24+EPS_state_calcs!K45-EPS_state_calcs!K66</f>
        <v>0</v>
      </c>
      <c r="L18" s="17">
        <f>EPS_state_calcs!L24+EPS_state_calcs!L45-EPS_state_calcs!L66</f>
        <v>0</v>
      </c>
      <c r="M18" s="17">
        <f>EPS_state_calcs!M24+EPS_state_calcs!M45-EPS_state_calcs!M66</f>
        <v>0</v>
      </c>
      <c r="N18" s="17">
        <f>EPS_state_calcs!N24+EPS_state_calcs!N45-EPS_state_calcs!N66</f>
        <v>0</v>
      </c>
      <c r="O18" s="17">
        <f>EPS_state_calcs!O24+EPS_state_calcs!O45-EPS_state_calcs!O66</f>
        <v>0</v>
      </c>
      <c r="P18" s="17">
        <f>EPS_state_calcs!P24+EPS_state_calcs!P45-EPS_state_calcs!P66</f>
        <v>0</v>
      </c>
      <c r="Q18" s="17">
        <f>EPS_state_calcs!Q24+EPS_state_calcs!Q45-EPS_state_calcs!Q66</f>
        <v>0</v>
      </c>
      <c r="R18" s="17">
        <f>EPS_state_calcs!R24+EPS_state_calcs!R45-EPS_state_calcs!R66</f>
        <v>0</v>
      </c>
      <c r="S18" s="17">
        <f>EPS_state_calcs!S24+EPS_state_calcs!S45-EPS_state_calcs!S66</f>
        <v>0</v>
      </c>
      <c r="T18" s="17">
        <f>EPS_state_calcs!T24+EPS_state_calcs!T45-EPS_state_calcs!T66</f>
        <v>0</v>
      </c>
      <c r="U18" s="17">
        <f>EPS_state_calcs!U24+EPS_state_calcs!U45-EPS_state_calcs!U66</f>
        <v>0</v>
      </c>
      <c r="V18" s="17">
        <f>EPS_state_calcs!V24+EPS_state_calcs!V45-EPS_state_calcs!V66</f>
        <v>0</v>
      </c>
      <c r="W18" s="17">
        <f>EPS_state_calcs!W24+EPS_state_calcs!W45-EPS_state_calcs!W66</f>
        <v>0</v>
      </c>
      <c r="X18" s="17">
        <f>EPS_state_calcs!X24+EPS_state_calcs!X45-EPS_state_calcs!X66</f>
        <v>0</v>
      </c>
      <c r="Y18" s="17">
        <f>EPS_state_calcs!Y24+EPS_state_calcs!Y45-EPS_state_calcs!Y66</f>
        <v>0</v>
      </c>
      <c r="Z18" s="17">
        <f>EPS_state_calcs!Z24+EPS_state_calcs!Z45-EPS_state_calcs!Z66</f>
        <v>0</v>
      </c>
      <c r="AA18" s="17">
        <f>EPS_state_calcs!AA24+EPS_state_calcs!AA45-EPS_state_calcs!AA66</f>
        <v>0</v>
      </c>
      <c r="AB18" s="17">
        <f>EPS_state_calcs!AB24+EPS_state_calcs!AB45-EPS_state_calcs!AB66</f>
        <v>0</v>
      </c>
    </row>
    <row r="19" spans="1:28" x14ac:dyDescent="0.25">
      <c r="A19" s="31" t="s">
        <v>500</v>
      </c>
      <c r="B19" s="3" t="s">
        <v>6648</v>
      </c>
      <c r="C19" s="17">
        <f>EPS_state_calcs!C25+EPS_state_calcs!C46-EPS_state_calcs!C67</f>
        <v>0</v>
      </c>
      <c r="D19" s="17">
        <f>EPS_state_calcs!D25+EPS_state_calcs!D46-EPS_state_calcs!D67</f>
        <v>0</v>
      </c>
      <c r="E19" s="17">
        <f>EPS_state_calcs!E25+EPS_state_calcs!E46-EPS_state_calcs!E67</f>
        <v>0</v>
      </c>
      <c r="F19" s="17">
        <f>EPS_state_calcs!F25+EPS_state_calcs!F46-EPS_state_calcs!F67</f>
        <v>0</v>
      </c>
      <c r="G19" s="17">
        <f>EPS_state_calcs!G25+EPS_state_calcs!G46-EPS_state_calcs!G67</f>
        <v>0</v>
      </c>
      <c r="H19" s="17">
        <f>EPS_state_calcs!H25+EPS_state_calcs!H46-EPS_state_calcs!H67</f>
        <v>0</v>
      </c>
      <c r="I19" s="17">
        <f>EPS_state_calcs!I25+EPS_state_calcs!I46-EPS_state_calcs!I67</f>
        <v>0</v>
      </c>
      <c r="J19" s="17">
        <f>EPS_state_calcs!J25+EPS_state_calcs!J46-EPS_state_calcs!J67</f>
        <v>0</v>
      </c>
      <c r="K19" s="17">
        <f>EPS_state_calcs!K25+EPS_state_calcs!K46-EPS_state_calcs!K67</f>
        <v>0</v>
      </c>
      <c r="L19" s="17">
        <f>EPS_state_calcs!L25+EPS_state_calcs!L46-EPS_state_calcs!L67</f>
        <v>0</v>
      </c>
      <c r="M19" s="17">
        <f>EPS_state_calcs!M25+EPS_state_calcs!M46-EPS_state_calcs!M67</f>
        <v>0</v>
      </c>
      <c r="N19" s="17">
        <f>EPS_state_calcs!N25+EPS_state_calcs!N46-EPS_state_calcs!N67</f>
        <v>0</v>
      </c>
      <c r="O19" s="17">
        <f>EPS_state_calcs!O25+EPS_state_calcs!O46-EPS_state_calcs!O67</f>
        <v>0</v>
      </c>
      <c r="P19" s="17">
        <f>EPS_state_calcs!P25+EPS_state_calcs!P46-EPS_state_calcs!P67</f>
        <v>0</v>
      </c>
      <c r="Q19" s="17">
        <f>EPS_state_calcs!Q25+EPS_state_calcs!Q46-EPS_state_calcs!Q67</f>
        <v>0</v>
      </c>
      <c r="R19" s="17">
        <f>EPS_state_calcs!R25+EPS_state_calcs!R46-EPS_state_calcs!R67</f>
        <v>0</v>
      </c>
      <c r="S19" s="17">
        <f>EPS_state_calcs!S25+EPS_state_calcs!S46-EPS_state_calcs!S67</f>
        <v>0</v>
      </c>
      <c r="T19" s="17">
        <f>EPS_state_calcs!T25+EPS_state_calcs!T46-EPS_state_calcs!T67</f>
        <v>0</v>
      </c>
      <c r="U19" s="17">
        <f>EPS_state_calcs!U25+EPS_state_calcs!U46-EPS_state_calcs!U67</f>
        <v>0</v>
      </c>
      <c r="V19" s="17">
        <f>EPS_state_calcs!V25+EPS_state_calcs!V46-EPS_state_calcs!V67</f>
        <v>0</v>
      </c>
      <c r="W19" s="17">
        <f>EPS_state_calcs!W25+EPS_state_calcs!W46-EPS_state_calcs!W67</f>
        <v>0</v>
      </c>
      <c r="X19" s="17">
        <f>EPS_state_calcs!X25+EPS_state_calcs!X46-EPS_state_calcs!X67</f>
        <v>0</v>
      </c>
      <c r="Y19" s="17">
        <f>EPS_state_calcs!Y25+EPS_state_calcs!Y46-EPS_state_calcs!Y67</f>
        <v>0</v>
      </c>
      <c r="Z19" s="17">
        <f>EPS_state_calcs!Z25+EPS_state_calcs!Z46-EPS_state_calcs!Z67</f>
        <v>0</v>
      </c>
      <c r="AA19" s="17">
        <f>EPS_state_calcs!AA25+EPS_state_calcs!AA46-EPS_state_calcs!AA67</f>
        <v>0</v>
      </c>
      <c r="AB19" s="17">
        <f>EPS_state_calcs!AB25+EPS_state_calcs!AB46-EPS_state_calcs!AB67</f>
        <v>0</v>
      </c>
    </row>
    <row r="20" spans="1:28" x14ac:dyDescent="0.25">
      <c r="A20" s="31" t="s">
        <v>539</v>
      </c>
      <c r="B20" s="3" t="s">
        <v>6648</v>
      </c>
      <c r="C20" s="17">
        <f>EPS_state_calcs!C26+EPS_state_calcs!C47-EPS_state_calcs!C68</f>
        <v>262140000000</v>
      </c>
      <c r="D20" s="17">
        <f>EPS_state_calcs!D26+EPS_state_calcs!D47-EPS_state_calcs!D68</f>
        <v>175000000000</v>
      </c>
      <c r="E20" s="17">
        <f>EPS_state_calcs!E26+EPS_state_calcs!E47-EPS_state_calcs!E68</f>
        <v>175000000000</v>
      </c>
      <c r="F20" s="17">
        <f>EPS_state_calcs!F26+EPS_state_calcs!F47-EPS_state_calcs!F68</f>
        <v>175000000000</v>
      </c>
      <c r="G20" s="17">
        <f>EPS_state_calcs!G26+EPS_state_calcs!G47-EPS_state_calcs!G68</f>
        <v>175000000000</v>
      </c>
      <c r="H20" s="17">
        <f>EPS_state_calcs!H26+EPS_state_calcs!H47-EPS_state_calcs!H68</f>
        <v>175000000000</v>
      </c>
      <c r="I20" s="17">
        <f>EPS_state_calcs!I26+EPS_state_calcs!I47-EPS_state_calcs!I68</f>
        <v>175000000000</v>
      </c>
      <c r="J20" s="17">
        <f>EPS_state_calcs!J26+EPS_state_calcs!J47-EPS_state_calcs!J68</f>
        <v>175000000000</v>
      </c>
      <c r="K20" s="17">
        <f>EPS_state_calcs!K26+EPS_state_calcs!K47-EPS_state_calcs!K68</f>
        <v>175000000000</v>
      </c>
      <c r="L20" s="17">
        <f>EPS_state_calcs!L26+EPS_state_calcs!L47-EPS_state_calcs!L68</f>
        <v>175000000000</v>
      </c>
      <c r="M20" s="17">
        <f>EPS_state_calcs!M26+EPS_state_calcs!M47-EPS_state_calcs!M68</f>
        <v>175000000000</v>
      </c>
      <c r="N20" s="17">
        <f>EPS_state_calcs!N26+EPS_state_calcs!N47-EPS_state_calcs!N68</f>
        <v>175000000000</v>
      </c>
      <c r="O20" s="17">
        <f>EPS_state_calcs!O26+EPS_state_calcs!O47-EPS_state_calcs!O68</f>
        <v>175000000000</v>
      </c>
      <c r="P20" s="17">
        <f>EPS_state_calcs!P26+EPS_state_calcs!P47-EPS_state_calcs!P68</f>
        <v>175000000000</v>
      </c>
      <c r="Q20" s="17">
        <f>EPS_state_calcs!Q26+EPS_state_calcs!Q47-EPS_state_calcs!Q68</f>
        <v>175000000000</v>
      </c>
      <c r="R20" s="17">
        <f>EPS_state_calcs!R26+EPS_state_calcs!R47-EPS_state_calcs!R68</f>
        <v>175000000000</v>
      </c>
      <c r="S20" s="17">
        <f>EPS_state_calcs!S26+EPS_state_calcs!S47-EPS_state_calcs!S68</f>
        <v>175000000000</v>
      </c>
      <c r="T20" s="17">
        <f>EPS_state_calcs!T26+EPS_state_calcs!T47-EPS_state_calcs!T68</f>
        <v>175000000000</v>
      </c>
      <c r="U20" s="17">
        <f>EPS_state_calcs!U26+EPS_state_calcs!U47-EPS_state_calcs!U68</f>
        <v>175000000000</v>
      </c>
      <c r="V20" s="17">
        <f>EPS_state_calcs!V26+EPS_state_calcs!V47-EPS_state_calcs!V68</f>
        <v>175000000000</v>
      </c>
      <c r="W20" s="17">
        <f>EPS_state_calcs!W26+EPS_state_calcs!W47-EPS_state_calcs!W68</f>
        <v>175000000000</v>
      </c>
      <c r="X20" s="17">
        <f>EPS_state_calcs!X26+EPS_state_calcs!X47-EPS_state_calcs!X68</f>
        <v>175000000000</v>
      </c>
      <c r="Y20" s="17">
        <f>EPS_state_calcs!Y26+EPS_state_calcs!Y47-EPS_state_calcs!Y68</f>
        <v>175000000000</v>
      </c>
      <c r="Z20" s="17">
        <f>EPS_state_calcs!Z26+EPS_state_calcs!Z47-EPS_state_calcs!Z68</f>
        <v>175000000000</v>
      </c>
      <c r="AA20" s="17">
        <f>EPS_state_calcs!AA26+EPS_state_calcs!AA47-EPS_state_calcs!AA68</f>
        <v>175000000000</v>
      </c>
      <c r="AB20" s="17">
        <f>EPS_state_calcs!AB26+EPS_state_calcs!AB47-EPS_state_calcs!AB68</f>
        <v>175000000000</v>
      </c>
    </row>
    <row r="21" spans="1:28" x14ac:dyDescent="0.25">
      <c r="A21" s="31" t="s">
        <v>6621</v>
      </c>
      <c r="B21" s="3" t="s">
        <v>6648</v>
      </c>
      <c r="C21" s="17">
        <f>EPS_state_calcs!C27+EPS_state_calcs!C48-EPS_state_calcs!C69</f>
        <v>3925650000000</v>
      </c>
      <c r="D21" s="17">
        <f>EPS_state_calcs!D27+EPS_state_calcs!D48-EPS_state_calcs!D69</f>
        <v>4009480000000</v>
      </c>
      <c r="E21" s="17">
        <f>EPS_state_calcs!E27+EPS_state_calcs!E48-EPS_state_calcs!E69</f>
        <v>4042460000000</v>
      </c>
      <c r="F21" s="17">
        <f>EPS_state_calcs!F27+EPS_state_calcs!F48-EPS_state_calcs!F69</f>
        <v>4080910000000</v>
      </c>
      <c r="G21" s="17">
        <f>EPS_state_calcs!G27+EPS_state_calcs!G48-EPS_state_calcs!G69</f>
        <v>4152050000000</v>
      </c>
      <c r="H21" s="17">
        <f>EPS_state_calcs!H27+EPS_state_calcs!H48-EPS_state_calcs!H69</f>
        <v>4225530000000</v>
      </c>
      <c r="I21" s="17">
        <f>EPS_state_calcs!I27+EPS_state_calcs!I48-EPS_state_calcs!I69</f>
        <v>4290260000000</v>
      </c>
      <c r="J21" s="17">
        <f>EPS_state_calcs!J27+EPS_state_calcs!J48-EPS_state_calcs!J69</f>
        <v>4355590000000</v>
      </c>
      <c r="K21" s="17">
        <f>EPS_state_calcs!K27+EPS_state_calcs!K48-EPS_state_calcs!K69</f>
        <v>4408280000000</v>
      </c>
      <c r="L21" s="17">
        <f>EPS_state_calcs!L27+EPS_state_calcs!L48-EPS_state_calcs!L69</f>
        <v>4444700000000</v>
      </c>
      <c r="M21" s="17">
        <f>EPS_state_calcs!M27+EPS_state_calcs!M48-EPS_state_calcs!M69</f>
        <v>4488880000000</v>
      </c>
      <c r="N21" s="17">
        <f>EPS_state_calcs!N27+EPS_state_calcs!N48-EPS_state_calcs!N69</f>
        <v>4524940000000</v>
      </c>
      <c r="O21" s="17">
        <f>EPS_state_calcs!O27+EPS_state_calcs!O48-EPS_state_calcs!O69</f>
        <v>4552410000000</v>
      </c>
      <c r="P21" s="17">
        <f>EPS_state_calcs!P27+EPS_state_calcs!P48-EPS_state_calcs!P69</f>
        <v>4571370000000</v>
      </c>
      <c r="Q21" s="17">
        <f>EPS_state_calcs!Q27+EPS_state_calcs!Q48-EPS_state_calcs!Q69</f>
        <v>4584840000000</v>
      </c>
      <c r="R21" s="17">
        <f>EPS_state_calcs!R27+EPS_state_calcs!R48-EPS_state_calcs!R69</f>
        <v>4588050000000</v>
      </c>
      <c r="S21" s="17">
        <f>EPS_state_calcs!S27+EPS_state_calcs!S48-EPS_state_calcs!S69</f>
        <v>4586180000000</v>
      </c>
      <c r="T21" s="17">
        <f>EPS_state_calcs!T27+EPS_state_calcs!T48-EPS_state_calcs!T69</f>
        <v>4599870000000</v>
      </c>
      <c r="U21" s="17">
        <f>EPS_state_calcs!U27+EPS_state_calcs!U48-EPS_state_calcs!U69</f>
        <v>4606920000000</v>
      </c>
      <c r="V21" s="17">
        <f>EPS_state_calcs!V27+EPS_state_calcs!V48-EPS_state_calcs!V69</f>
        <v>4617570000000</v>
      </c>
      <c r="W21" s="17">
        <f>EPS_state_calcs!W27+EPS_state_calcs!W48-EPS_state_calcs!W69</f>
        <v>4646620000000</v>
      </c>
      <c r="X21" s="17">
        <f>EPS_state_calcs!X27+EPS_state_calcs!X48-EPS_state_calcs!X69</f>
        <v>4677790000000</v>
      </c>
      <c r="Y21" s="17">
        <f>EPS_state_calcs!Y27+EPS_state_calcs!Y48-EPS_state_calcs!Y69</f>
        <v>4705160000000</v>
      </c>
      <c r="Z21" s="17">
        <f>EPS_state_calcs!Z27+EPS_state_calcs!Z48-EPS_state_calcs!Z69</f>
        <v>4733270000000</v>
      </c>
      <c r="AA21" s="17">
        <f>EPS_state_calcs!AA27+EPS_state_calcs!AA48-EPS_state_calcs!AA69</f>
        <v>4766370000000</v>
      </c>
      <c r="AB21" s="17">
        <f>EPS_state_calcs!AB27+EPS_state_calcs!AB48-EPS_state_calcs!AB69</f>
        <v>4806240000000</v>
      </c>
    </row>
    <row r="22" spans="1:28" x14ac:dyDescent="0.25">
      <c r="A22" s="31" t="s">
        <v>6622</v>
      </c>
      <c r="B22" s="3" t="s">
        <v>6648</v>
      </c>
      <c r="C22" s="17">
        <f>EPS_state_calcs!C28+EPS_state_calcs!C49-EPS_state_calcs!C70</f>
        <v>5520794300000</v>
      </c>
      <c r="D22" s="17">
        <f>EPS_state_calcs!D28+EPS_state_calcs!D49-EPS_state_calcs!D70</f>
        <v>5408587700000</v>
      </c>
      <c r="E22" s="17">
        <f>EPS_state_calcs!E28+EPS_state_calcs!E49-EPS_state_calcs!E70</f>
        <v>5892959700000</v>
      </c>
      <c r="F22" s="17">
        <f>EPS_state_calcs!F28+EPS_state_calcs!F49-EPS_state_calcs!F70</f>
        <v>5888315200000</v>
      </c>
      <c r="G22" s="17">
        <f>EPS_state_calcs!G28+EPS_state_calcs!G49-EPS_state_calcs!G70</f>
        <v>5861636100000</v>
      </c>
      <c r="H22" s="17">
        <f>EPS_state_calcs!H28+EPS_state_calcs!H49-EPS_state_calcs!H70</f>
        <v>5808677300000</v>
      </c>
      <c r="I22" s="17">
        <f>EPS_state_calcs!I28+EPS_state_calcs!I49-EPS_state_calcs!I70</f>
        <v>5770559100000</v>
      </c>
      <c r="J22" s="17">
        <f>EPS_state_calcs!J28+EPS_state_calcs!J49-EPS_state_calcs!J70</f>
        <v>5872156500000</v>
      </c>
      <c r="K22" s="17">
        <f>EPS_state_calcs!K28+EPS_state_calcs!K49-EPS_state_calcs!K70</f>
        <v>5792097700000</v>
      </c>
      <c r="L22" s="17">
        <f>EPS_state_calcs!L28+EPS_state_calcs!L49-EPS_state_calcs!L70</f>
        <v>5763143500000</v>
      </c>
      <c r="M22" s="17">
        <f>EPS_state_calcs!M28+EPS_state_calcs!M49-EPS_state_calcs!M70</f>
        <v>5741655200000</v>
      </c>
      <c r="N22" s="17">
        <f>EPS_state_calcs!N28+EPS_state_calcs!N49-EPS_state_calcs!N70</f>
        <v>5720445800000</v>
      </c>
      <c r="O22" s="17">
        <f>EPS_state_calcs!O28+EPS_state_calcs!O49-EPS_state_calcs!O70</f>
        <v>5769969800000</v>
      </c>
      <c r="P22" s="17">
        <f>EPS_state_calcs!P28+EPS_state_calcs!P49-EPS_state_calcs!P70</f>
        <v>5819229300000</v>
      </c>
      <c r="Q22" s="17">
        <f>EPS_state_calcs!Q28+EPS_state_calcs!Q49-EPS_state_calcs!Q70</f>
        <v>5855372000000</v>
      </c>
      <c r="R22" s="17">
        <f>EPS_state_calcs!R28+EPS_state_calcs!R49-EPS_state_calcs!R70</f>
        <v>5877605900000</v>
      </c>
      <c r="S22" s="17">
        <f>EPS_state_calcs!S28+EPS_state_calcs!S49-EPS_state_calcs!S70</f>
        <v>5868460500000</v>
      </c>
      <c r="T22" s="17">
        <f>EPS_state_calcs!T28+EPS_state_calcs!T49-EPS_state_calcs!T70</f>
        <v>5865615200000</v>
      </c>
      <c r="U22" s="17">
        <f>EPS_state_calcs!U28+EPS_state_calcs!U49-EPS_state_calcs!U70</f>
        <v>5864306900000</v>
      </c>
      <c r="V22" s="17">
        <f>EPS_state_calcs!V28+EPS_state_calcs!V49-EPS_state_calcs!V70</f>
        <v>5868077100000</v>
      </c>
      <c r="W22" s="17">
        <f>EPS_state_calcs!W28+EPS_state_calcs!W49-EPS_state_calcs!W70</f>
        <v>5876586200000</v>
      </c>
      <c r="X22" s="17">
        <f>EPS_state_calcs!X28+EPS_state_calcs!X49-EPS_state_calcs!X70</f>
        <v>5886070500000</v>
      </c>
      <c r="Y22" s="17">
        <f>EPS_state_calcs!Y28+EPS_state_calcs!Y49-EPS_state_calcs!Y70</f>
        <v>5894030400000</v>
      </c>
      <c r="Z22" s="17">
        <f>EPS_state_calcs!Z28+EPS_state_calcs!Z49-EPS_state_calcs!Z70</f>
        <v>5901601300000</v>
      </c>
      <c r="AA22" s="17">
        <f>EPS_state_calcs!AA28+EPS_state_calcs!AA49-EPS_state_calcs!AA70</f>
        <v>5909053500000</v>
      </c>
      <c r="AB22" s="17">
        <f>EPS_state_calcs!AB28+EPS_state_calcs!AB49-EPS_state_calcs!AB70</f>
        <v>5917796100000</v>
      </c>
    </row>
    <row r="23" spans="1:28" x14ac:dyDescent="0.25">
      <c r="A23" s="31" t="s">
        <v>6623</v>
      </c>
      <c r="B23" s="3" t="s">
        <v>6648</v>
      </c>
      <c r="C23" s="17">
        <f>EPS_state_calcs!C29+EPS_state_calcs!C50-EPS_state_calcs!C71</f>
        <v>0</v>
      </c>
      <c r="D23" s="17">
        <f>EPS_state_calcs!D29+EPS_state_calcs!D50-EPS_state_calcs!D71</f>
        <v>0</v>
      </c>
      <c r="E23" s="17">
        <f>EPS_state_calcs!E29+EPS_state_calcs!E50-EPS_state_calcs!E71</f>
        <v>0</v>
      </c>
      <c r="F23" s="17">
        <f>EPS_state_calcs!F29+EPS_state_calcs!F50-EPS_state_calcs!F71</f>
        <v>0</v>
      </c>
      <c r="G23" s="17">
        <f>EPS_state_calcs!G29+EPS_state_calcs!G50-EPS_state_calcs!G71</f>
        <v>0</v>
      </c>
      <c r="H23" s="17">
        <f>EPS_state_calcs!H29+EPS_state_calcs!H50-EPS_state_calcs!H71</f>
        <v>0</v>
      </c>
      <c r="I23" s="17">
        <f>EPS_state_calcs!I29+EPS_state_calcs!I50-EPS_state_calcs!I71</f>
        <v>0</v>
      </c>
      <c r="J23" s="17">
        <f>EPS_state_calcs!J29+EPS_state_calcs!J50-EPS_state_calcs!J71</f>
        <v>0</v>
      </c>
      <c r="K23" s="17">
        <f>EPS_state_calcs!K29+EPS_state_calcs!K50-EPS_state_calcs!K71</f>
        <v>0</v>
      </c>
      <c r="L23" s="17">
        <f>EPS_state_calcs!L29+EPS_state_calcs!L50-EPS_state_calcs!L71</f>
        <v>0</v>
      </c>
      <c r="M23" s="17">
        <f>EPS_state_calcs!M29+EPS_state_calcs!M50-EPS_state_calcs!M71</f>
        <v>0</v>
      </c>
      <c r="N23" s="17">
        <f>EPS_state_calcs!N29+EPS_state_calcs!N50-EPS_state_calcs!N71</f>
        <v>0</v>
      </c>
      <c r="O23" s="17">
        <f>EPS_state_calcs!O29+EPS_state_calcs!O50-EPS_state_calcs!O71</f>
        <v>0</v>
      </c>
      <c r="P23" s="17">
        <f>EPS_state_calcs!P29+EPS_state_calcs!P50-EPS_state_calcs!P71</f>
        <v>0</v>
      </c>
      <c r="Q23" s="17">
        <f>EPS_state_calcs!Q29+EPS_state_calcs!Q50-EPS_state_calcs!Q71</f>
        <v>0</v>
      </c>
      <c r="R23" s="17">
        <f>EPS_state_calcs!R29+EPS_state_calcs!R50-EPS_state_calcs!R71</f>
        <v>0</v>
      </c>
      <c r="S23" s="17">
        <f>EPS_state_calcs!S29+EPS_state_calcs!S50-EPS_state_calcs!S71</f>
        <v>0</v>
      </c>
      <c r="T23" s="17">
        <f>EPS_state_calcs!T29+EPS_state_calcs!T50-EPS_state_calcs!T71</f>
        <v>0</v>
      </c>
      <c r="U23" s="17">
        <f>EPS_state_calcs!U29+EPS_state_calcs!U50-EPS_state_calcs!U71</f>
        <v>0</v>
      </c>
      <c r="V23" s="17">
        <f>EPS_state_calcs!V29+EPS_state_calcs!V50-EPS_state_calcs!V71</f>
        <v>0</v>
      </c>
      <c r="W23" s="17">
        <f>EPS_state_calcs!W29+EPS_state_calcs!W50-EPS_state_calcs!W71</f>
        <v>0</v>
      </c>
      <c r="X23" s="17">
        <f>EPS_state_calcs!X29+EPS_state_calcs!X50-EPS_state_calcs!X71</f>
        <v>0</v>
      </c>
      <c r="Y23" s="17">
        <f>EPS_state_calcs!Y29+EPS_state_calcs!Y50-EPS_state_calcs!Y71</f>
        <v>0</v>
      </c>
      <c r="Z23" s="17">
        <f>EPS_state_calcs!Z29+EPS_state_calcs!Z50-EPS_state_calcs!Z71</f>
        <v>0</v>
      </c>
      <c r="AA23" s="17">
        <f>EPS_state_calcs!AA29+EPS_state_calcs!AA50-EPS_state_calcs!AA71</f>
        <v>0</v>
      </c>
      <c r="AB23" s="17">
        <f>EPS_state_calcs!AB29+EPS_state_calcs!AB50-EPS_state_calcs!AB71</f>
        <v>0</v>
      </c>
    </row>
    <row r="24" spans="1:28" x14ac:dyDescent="0.25">
      <c r="A24" s="31" t="s">
        <v>629</v>
      </c>
      <c r="B24" s="3" t="s">
        <v>6648</v>
      </c>
      <c r="C24" s="17">
        <f>EPS_state_calcs!C30+EPS_state_calcs!C51-EPS_state_calcs!C72</f>
        <v>308855000</v>
      </c>
      <c r="D24" s="17">
        <f>EPS_state_calcs!D30+EPS_state_calcs!D51-EPS_state_calcs!D72</f>
        <v>209096000</v>
      </c>
      <c r="E24" s="17">
        <f>EPS_state_calcs!E30+EPS_state_calcs!E51-EPS_state_calcs!E72</f>
        <v>105443000</v>
      </c>
      <c r="F24" s="17">
        <f>EPS_state_calcs!F30+EPS_state_calcs!F51-EPS_state_calcs!F72</f>
        <v>0</v>
      </c>
      <c r="G24" s="17">
        <f>EPS_state_calcs!G30+EPS_state_calcs!G51-EPS_state_calcs!G72</f>
        <v>0</v>
      </c>
      <c r="H24" s="17">
        <f>EPS_state_calcs!H30+EPS_state_calcs!H51-EPS_state_calcs!H72</f>
        <v>281256000</v>
      </c>
      <c r="I24" s="17">
        <f>EPS_state_calcs!I30+EPS_state_calcs!I51-EPS_state_calcs!I72</f>
        <v>847188000</v>
      </c>
      <c r="J24" s="17">
        <f>EPS_state_calcs!J30+EPS_state_calcs!J51-EPS_state_calcs!J72</f>
        <v>1420330000</v>
      </c>
      <c r="K24" s="17">
        <f>EPS_state_calcs!K30+EPS_state_calcs!K51-EPS_state_calcs!K72</f>
        <v>2280680000</v>
      </c>
      <c r="L24" s="17">
        <f>EPS_state_calcs!L30+EPS_state_calcs!L51-EPS_state_calcs!L72</f>
        <v>3438180000</v>
      </c>
      <c r="M24" s="17">
        <f>EPS_state_calcs!M30+EPS_state_calcs!M51-EPS_state_calcs!M72</f>
        <v>4894060000</v>
      </c>
      <c r="N24" s="17">
        <f>EPS_state_calcs!N30+EPS_state_calcs!N51-EPS_state_calcs!N72</f>
        <v>6363210000</v>
      </c>
      <c r="O24" s="17">
        <f>EPS_state_calcs!O30+EPS_state_calcs!O51-EPS_state_calcs!O72</f>
        <v>8138300000</v>
      </c>
      <c r="P24" s="17">
        <f>EPS_state_calcs!P30+EPS_state_calcs!P51-EPS_state_calcs!P72</f>
        <v>9936800000</v>
      </c>
      <c r="Q24" s="17">
        <f>EPS_state_calcs!Q30+EPS_state_calcs!Q51-EPS_state_calcs!Q72</f>
        <v>11748500000</v>
      </c>
      <c r="R24" s="17">
        <f>EPS_state_calcs!R30+EPS_state_calcs!R51-EPS_state_calcs!R72</f>
        <v>13568900000</v>
      </c>
      <c r="S24" s="17">
        <f>EPS_state_calcs!S30+EPS_state_calcs!S51-EPS_state_calcs!S72</f>
        <v>15650700000</v>
      </c>
      <c r="T24" s="17">
        <f>EPS_state_calcs!T30+EPS_state_calcs!T51-EPS_state_calcs!T72</f>
        <v>17702700000</v>
      </c>
      <c r="U24" s="17">
        <f>EPS_state_calcs!U30+EPS_state_calcs!U51-EPS_state_calcs!U72</f>
        <v>19681600000</v>
      </c>
      <c r="V24" s="17">
        <f>EPS_state_calcs!V30+EPS_state_calcs!V51-EPS_state_calcs!V72</f>
        <v>21889700000</v>
      </c>
      <c r="W24" s="17">
        <f>EPS_state_calcs!W30+EPS_state_calcs!W51-EPS_state_calcs!W72</f>
        <v>23774600000</v>
      </c>
      <c r="X24" s="17">
        <f>EPS_state_calcs!X30+EPS_state_calcs!X51-EPS_state_calcs!X72</f>
        <v>25611900000</v>
      </c>
      <c r="Y24" s="17">
        <f>EPS_state_calcs!Y30+EPS_state_calcs!Y51-EPS_state_calcs!Y72</f>
        <v>27441100000</v>
      </c>
      <c r="Z24" s="17">
        <f>EPS_state_calcs!Z30+EPS_state_calcs!Z51-EPS_state_calcs!Z72</f>
        <v>29177900000</v>
      </c>
      <c r="AA24" s="17">
        <f>EPS_state_calcs!AA30+EPS_state_calcs!AA51-EPS_state_calcs!AA72</f>
        <v>30873700000</v>
      </c>
      <c r="AB24" s="17">
        <f>EPS_state_calcs!AB30+EPS_state_calcs!AB51-EPS_state_calcs!AB72</f>
        <v>32227100000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Coal_calcs!B10</f>
        <v>0</v>
      </c>
      <c r="C3" s="17">
        <f>B3*AEO_growth_calcs!C$31</f>
        <v>0</v>
      </c>
      <c r="D3" s="17">
        <f>C3*AEO_growth_calcs!D$31</f>
        <v>0</v>
      </c>
      <c r="E3" s="17">
        <f>D3*AEO_growth_calcs!E$31</f>
        <v>0</v>
      </c>
      <c r="F3" s="17">
        <f>E3*AEO_growth_calcs!F$31</f>
        <v>0</v>
      </c>
      <c r="G3" s="17">
        <f>F3*AEO_growth_calcs!G$31</f>
        <v>0</v>
      </c>
      <c r="H3" s="17">
        <f>G3*AEO_growth_calcs!H$31</f>
        <v>0</v>
      </c>
      <c r="I3" s="17">
        <f>H3*AEO_growth_calcs!I$31</f>
        <v>0</v>
      </c>
      <c r="J3" s="17">
        <f>I3*AEO_growth_calcs!J$31</f>
        <v>0</v>
      </c>
      <c r="K3" s="17">
        <f>J3*AEO_growth_calcs!K$31</f>
        <v>0</v>
      </c>
      <c r="L3" s="17">
        <f>K3*AEO_growth_calcs!L$31</f>
        <v>0</v>
      </c>
      <c r="M3" s="17">
        <f>L3*AEO_growth_calcs!M$31</f>
        <v>0</v>
      </c>
      <c r="N3" s="17">
        <f>M3*AEO_growth_calcs!N$31</f>
        <v>0</v>
      </c>
      <c r="O3" s="17">
        <f>N3*AEO_growth_calcs!O$31</f>
        <v>0</v>
      </c>
      <c r="P3" s="17">
        <f>O3*AEO_growth_calcs!P$31</f>
        <v>0</v>
      </c>
      <c r="Q3" s="17">
        <f>P3*AEO_growth_calcs!Q$31</f>
        <v>0</v>
      </c>
      <c r="R3" s="17">
        <f>Q3*AEO_growth_calcs!R$31</f>
        <v>0</v>
      </c>
      <c r="S3" s="17">
        <f>R3*AEO_growth_calcs!S$31</f>
        <v>0</v>
      </c>
      <c r="T3" s="17">
        <f>S3*AEO_growth_calcs!T$31</f>
        <v>0</v>
      </c>
      <c r="U3" s="17">
        <f>T3*AEO_growth_calcs!U$31</f>
        <v>0</v>
      </c>
      <c r="V3" s="17">
        <f>U3*AEO_growth_calcs!V$31</f>
        <v>0</v>
      </c>
      <c r="W3" s="17">
        <f>V3*AEO_growth_calcs!W$31</f>
        <v>0</v>
      </c>
      <c r="X3" s="17">
        <f>W3*AEO_growth_calcs!X$31</f>
        <v>0</v>
      </c>
      <c r="Y3" s="17">
        <f>X3*AEO_growth_calcs!Y$31</f>
        <v>0</v>
      </c>
      <c r="Z3" s="17">
        <f>Y3*AEO_growth_calcs!Z$31</f>
        <v>0</v>
      </c>
      <c r="AA3" s="17">
        <f>Z3*AEO_growth_calcs!AA$31</f>
        <v>0</v>
      </c>
      <c r="AB3" s="17">
        <f>AA3*AEO_growth_calcs!AB$31</f>
        <v>0</v>
      </c>
    </row>
    <row r="4" spans="1:28" x14ac:dyDescent="0.25">
      <c r="A4" s="4" t="s">
        <v>6611</v>
      </c>
      <c r="B4" s="17">
        <f>NG_calcs!B10</f>
        <v>139995000000</v>
      </c>
      <c r="C4" s="17">
        <f>B4*AEO_growth_calcs!C$32</f>
        <v>139995000000</v>
      </c>
      <c r="D4" s="17">
        <f>C4*AEO_growth_calcs!D$32</f>
        <v>129690244674.12447</v>
      </c>
      <c r="E4" s="17">
        <f>D4*AEO_growth_calcs!E$32</f>
        <v>123122847215.66252</v>
      </c>
      <c r="F4" s="17">
        <f>E4*AEO_growth_calcs!F$32</f>
        <v>119663325209.4976</v>
      </c>
      <c r="G4" s="17">
        <f>F4*AEO_growth_calcs!G$32</f>
        <v>117358596452.75772</v>
      </c>
      <c r="H4" s="17">
        <f>G4*AEO_growth_calcs!H$32</f>
        <v>115930555209.63254</v>
      </c>
      <c r="I4" s="17">
        <f>H4*AEO_growth_calcs!I$32</f>
        <v>116411201803.98308</v>
      </c>
      <c r="J4" s="17">
        <f>I4*AEO_growth_calcs!J$32</f>
        <v>114180418677.14328</v>
      </c>
      <c r="K4" s="17">
        <f>J4*AEO_growth_calcs!K$32</f>
        <v>112671010253.67184</v>
      </c>
      <c r="L4" s="17">
        <f>K4*AEO_growth_calcs!L$32</f>
        <v>112178219304.04573</v>
      </c>
      <c r="M4" s="17">
        <f>L4*AEO_growth_calcs!M$32</f>
        <v>113002955964.5372</v>
      </c>
      <c r="N4" s="17">
        <f>M4*AEO_growth_calcs!N$32</f>
        <v>115873611677.11824</v>
      </c>
      <c r="O4" s="17">
        <f>N4*AEO_growth_calcs!O$32</f>
        <v>117254559809.23042</v>
      </c>
      <c r="P4" s="17">
        <f>O4*AEO_growth_calcs!P$32</f>
        <v>118476821699.07526</v>
      </c>
      <c r="Q4" s="17">
        <f>P4*AEO_growth_calcs!Q$32</f>
        <v>118811331218.27655</v>
      </c>
      <c r="R4" s="17">
        <f>Q4*AEO_growth_calcs!R$32</f>
        <v>119207911886.66406</v>
      </c>
      <c r="S4" s="17">
        <f>R4*AEO_growth_calcs!S$32</f>
        <v>118900524760.91151</v>
      </c>
      <c r="T4" s="17">
        <f>S4*AEO_growth_calcs!T$32</f>
        <v>116943394439.61438</v>
      </c>
      <c r="U4" s="17">
        <f>T4*AEO_growth_calcs!U$32</f>
        <v>114995844665.25684</v>
      </c>
      <c r="V4" s="17">
        <f>U4*AEO_growth_calcs!V$32</f>
        <v>113181477987.08797</v>
      </c>
      <c r="W4" s="17">
        <f>V4*AEO_growth_calcs!W$32</f>
        <v>111163490952.13217</v>
      </c>
      <c r="X4" s="17">
        <f>W4*AEO_growth_calcs!X$32</f>
        <v>109110285286.87726</v>
      </c>
      <c r="Y4" s="17">
        <f>X4*AEO_growth_calcs!Y$32</f>
        <v>106913236480.24736</v>
      </c>
      <c r="Z4" s="17">
        <f>Y4*AEO_growth_calcs!Z$32</f>
        <v>104727927217.05051</v>
      </c>
      <c r="AA4" s="17">
        <f>Z4*AEO_growth_calcs!AA$32</f>
        <v>102491206849.85378</v>
      </c>
      <c r="AB4" s="17">
        <f>AA4*AEO_growth_calcs!AB$32</f>
        <v>100133447741.74396</v>
      </c>
    </row>
    <row r="5" spans="1:28" x14ac:dyDescent="0.25">
      <c r="A5" s="4" t="s">
        <v>626</v>
      </c>
      <c r="B5" s="17">
        <f>Uranium_calcs!B5</f>
        <v>0</v>
      </c>
      <c r="C5" s="17">
        <f>B5*AEO_growth_calcs!C$33</f>
        <v>0</v>
      </c>
      <c r="D5" s="17">
        <f>C5*AEO_growth_calcs!D$33</f>
        <v>0</v>
      </c>
      <c r="E5" s="17">
        <f>D5*AEO_growth_calcs!E$33</f>
        <v>0</v>
      </c>
      <c r="F5" s="17">
        <f>E5*AEO_growth_calcs!F$33</f>
        <v>0</v>
      </c>
      <c r="G5" s="17">
        <f>F5*AEO_growth_calcs!G$33</f>
        <v>0</v>
      </c>
      <c r="H5" s="17">
        <f>G5*AEO_growth_calcs!H$33</f>
        <v>0</v>
      </c>
      <c r="I5" s="17">
        <f>H5*AEO_growth_calcs!I$33</f>
        <v>0</v>
      </c>
      <c r="J5" s="17">
        <f>I5*AEO_growth_calcs!J$33</f>
        <v>0</v>
      </c>
      <c r="K5" s="17">
        <f>J5*AEO_growth_calcs!K$33</f>
        <v>0</v>
      </c>
      <c r="L5" s="17">
        <f>K5*AEO_growth_calcs!L$33</f>
        <v>0</v>
      </c>
      <c r="M5" s="17">
        <f>L5*AEO_growth_calcs!M$33</f>
        <v>0</v>
      </c>
      <c r="N5" s="17">
        <f>M5*AEO_growth_calcs!N$33</f>
        <v>0</v>
      </c>
      <c r="O5" s="17">
        <f>N5*AEO_growth_calcs!O$33</f>
        <v>0</v>
      </c>
      <c r="P5" s="17">
        <f>O5*AEO_growth_calcs!P$33</f>
        <v>0</v>
      </c>
      <c r="Q5" s="17">
        <f>P5*AEO_growth_calcs!Q$33</f>
        <v>0</v>
      </c>
      <c r="R5" s="17">
        <f>Q5*AEO_growth_calcs!R$33</f>
        <v>0</v>
      </c>
      <c r="S5" s="17">
        <f>R5*AEO_growth_calcs!S$33</f>
        <v>0</v>
      </c>
      <c r="T5" s="17">
        <f>S5*AEO_growth_calcs!T$33</f>
        <v>0</v>
      </c>
      <c r="U5" s="17">
        <f>T5*AEO_growth_calcs!U$33</f>
        <v>0</v>
      </c>
      <c r="V5" s="17">
        <f>U5*AEO_growth_calcs!V$33</f>
        <v>0</v>
      </c>
      <c r="W5" s="17">
        <f>V5*AEO_growth_calcs!W$33</f>
        <v>0</v>
      </c>
      <c r="X5" s="17">
        <f>W5*AEO_growth_calcs!X$33</f>
        <v>0</v>
      </c>
      <c r="Y5" s="17">
        <f>X5*AEO_growth_calcs!Y$33</f>
        <v>0</v>
      </c>
      <c r="Z5" s="17">
        <f>Y5*AEO_growth_calcs!Z$33</f>
        <v>0</v>
      </c>
      <c r="AA5" s="17">
        <f>Z5*AEO_growth_calcs!AA$33</f>
        <v>0</v>
      </c>
      <c r="AB5" s="17">
        <f>AA5*AEO_growth_calcs!AB$33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Biomass_calcs!B5</f>
        <v>1119360000000</v>
      </c>
      <c r="C9" s="17">
        <f>B9*AEO_growth_calcs!C$37</f>
        <v>1119360000000</v>
      </c>
      <c r="D9" s="17">
        <f>C9*AEO_growth_calcs!D$37</f>
        <v>1119360000000</v>
      </c>
      <c r="E9" s="17">
        <f>D9*AEO_growth_calcs!E$37</f>
        <v>1119360000000</v>
      </c>
      <c r="F9" s="17">
        <f>E9*AEO_growth_calcs!F$37</f>
        <v>1119360000000</v>
      </c>
      <c r="G9" s="17">
        <f>F9*AEO_growth_calcs!G$37</f>
        <v>1119360000000</v>
      </c>
      <c r="H9" s="17">
        <f>G9*AEO_growth_calcs!H$37</f>
        <v>1119360000000</v>
      </c>
      <c r="I9" s="17">
        <f>H9*AEO_growth_calcs!I$37</f>
        <v>1119360000000</v>
      </c>
      <c r="J9" s="17">
        <f>I9*AEO_growth_calcs!J$37</f>
        <v>1119360000000</v>
      </c>
      <c r="K9" s="17">
        <f>J9*AEO_growth_calcs!K$37</f>
        <v>1119360000000</v>
      </c>
      <c r="L9" s="17">
        <f>K9*AEO_growth_calcs!L$37</f>
        <v>1119360000000</v>
      </c>
      <c r="M9" s="17">
        <f>L9*AEO_growth_calcs!M$37</f>
        <v>1119360000000</v>
      </c>
      <c r="N9" s="17">
        <f>M9*AEO_growth_calcs!N$37</f>
        <v>1119360000000</v>
      </c>
      <c r="O9" s="17">
        <f>N9*AEO_growth_calcs!O$37</f>
        <v>1119360000000</v>
      </c>
      <c r="P9" s="17">
        <f>O9*AEO_growth_calcs!P$37</f>
        <v>1119360000000</v>
      </c>
      <c r="Q9" s="17">
        <f>P9*AEO_growth_calcs!Q$37</f>
        <v>1119360000000</v>
      </c>
      <c r="R9" s="17">
        <f>Q9*AEO_growth_calcs!R$37</f>
        <v>1119360000000</v>
      </c>
      <c r="S9" s="17">
        <f>R9*AEO_growth_calcs!S$37</f>
        <v>1119360000000</v>
      </c>
      <c r="T9" s="17">
        <f>S9*AEO_growth_calcs!T$37</f>
        <v>1119360000000</v>
      </c>
      <c r="U9" s="17">
        <f>T9*AEO_growth_calcs!U$37</f>
        <v>1119360000000</v>
      </c>
      <c r="V9" s="17">
        <f>U9*AEO_growth_calcs!V$37</f>
        <v>1119360000000</v>
      </c>
      <c r="W9" s="17">
        <f>V9*AEO_growth_calcs!W$37</f>
        <v>1119360000000</v>
      </c>
      <c r="X9" s="17">
        <f>W9*AEO_growth_calcs!X$37</f>
        <v>1119360000000</v>
      </c>
      <c r="Y9" s="17">
        <f>X9*AEO_growth_calcs!Y$37</f>
        <v>1119360000000</v>
      </c>
      <c r="Z9" s="17">
        <f>Y9*AEO_growth_calcs!Z$37</f>
        <v>1119360000000</v>
      </c>
      <c r="AA9" s="17">
        <f>Z9*AEO_growth_calcs!AA$37</f>
        <v>1119360000000</v>
      </c>
      <c r="AB9" s="17">
        <f>AA9*AEO_growth_calcs!AB$37</f>
        <v>1119360000000</v>
      </c>
    </row>
    <row r="10" spans="1:28" x14ac:dyDescent="0.25">
      <c r="A10" s="4" t="s">
        <v>6616</v>
      </c>
      <c r="B10" s="17">
        <f>Petroleum_calcs!B18</f>
        <v>0</v>
      </c>
      <c r="C10" s="17">
        <f>B10*AEO_growth_calcs!C$38</f>
        <v>0</v>
      </c>
      <c r="D10" s="17">
        <f>C10*AEO_growth_calcs!D$38</f>
        <v>0</v>
      </c>
      <c r="E10" s="17">
        <f>D10*AEO_growth_calcs!E$38</f>
        <v>0</v>
      </c>
      <c r="F10" s="17">
        <f>E10*AEO_growth_calcs!F$38</f>
        <v>0</v>
      </c>
      <c r="G10" s="17">
        <f>F10*AEO_growth_calcs!G$38</f>
        <v>0</v>
      </c>
      <c r="H10" s="17">
        <f>G10*AEO_growth_calcs!H$38</f>
        <v>0</v>
      </c>
      <c r="I10" s="17">
        <f>H10*AEO_growth_calcs!I$38</f>
        <v>0</v>
      </c>
      <c r="J10" s="17">
        <f>I10*AEO_growth_calcs!J$38</f>
        <v>0</v>
      </c>
      <c r="K10" s="17">
        <f>J10*AEO_growth_calcs!K$38</f>
        <v>0</v>
      </c>
      <c r="L10" s="17">
        <f>K10*AEO_growth_calcs!L$38</f>
        <v>0</v>
      </c>
      <c r="M10" s="17">
        <f>L10*AEO_growth_calcs!M$38</f>
        <v>0</v>
      </c>
      <c r="N10" s="17">
        <f>M10*AEO_growth_calcs!N$38</f>
        <v>0</v>
      </c>
      <c r="O10" s="17">
        <f>N10*AEO_growth_calcs!O$38</f>
        <v>0</v>
      </c>
      <c r="P10" s="17">
        <f>O10*AEO_growth_calcs!P$38</f>
        <v>0</v>
      </c>
      <c r="Q10" s="17">
        <f>P10*AEO_growth_calcs!Q$38</f>
        <v>0</v>
      </c>
      <c r="R10" s="17">
        <f>Q10*AEO_growth_calcs!R$38</f>
        <v>0</v>
      </c>
      <c r="S10" s="17">
        <f>R10*AEO_growth_calcs!S$38</f>
        <v>0</v>
      </c>
      <c r="T10" s="17">
        <f>S10*AEO_growth_calcs!T$38</f>
        <v>0</v>
      </c>
      <c r="U10" s="17">
        <f>T10*AEO_growth_calcs!U$38</f>
        <v>0</v>
      </c>
      <c r="V10" s="17">
        <f>U10*AEO_growth_calcs!V$38</f>
        <v>0</v>
      </c>
      <c r="W10" s="17">
        <f>V10*AEO_growth_calcs!W$38</f>
        <v>0</v>
      </c>
      <c r="X10" s="17">
        <f>W10*AEO_growth_calcs!X$38</f>
        <v>0</v>
      </c>
      <c r="Y10" s="17">
        <f>X10*AEO_growth_calcs!Y$38</f>
        <v>0</v>
      </c>
      <c r="Z10" s="17">
        <f>Y10*AEO_growth_calcs!Z$38</f>
        <v>0</v>
      </c>
      <c r="AA10" s="17">
        <f>Z10*AEO_growth_calcs!AA$38</f>
        <v>0</v>
      </c>
      <c r="AB10" s="17">
        <f>AA10*AEO_growth_calcs!AB$38</f>
        <v>0</v>
      </c>
    </row>
    <row r="11" spans="1:28" x14ac:dyDescent="0.25">
      <c r="A11" s="4" t="s">
        <v>6617</v>
      </c>
      <c r="B11" s="17">
        <f>Petroleum_calcs!B19</f>
        <v>0</v>
      </c>
      <c r="C11" s="17">
        <f>B11*AEO_growth_calcs!C$39</f>
        <v>0</v>
      </c>
      <c r="D11" s="17">
        <f>C11*AEO_growth_calcs!D$39</f>
        <v>0</v>
      </c>
      <c r="E11" s="17">
        <f>D11*AEO_growth_calcs!E$39</f>
        <v>0</v>
      </c>
      <c r="F11" s="17">
        <f>E11*AEO_growth_calcs!F$39</f>
        <v>0</v>
      </c>
      <c r="G11" s="17">
        <f>F11*AEO_growth_calcs!G$39</f>
        <v>0</v>
      </c>
      <c r="H11" s="17">
        <f>G11*AEO_growth_calcs!H$39</f>
        <v>0</v>
      </c>
      <c r="I11" s="17">
        <f>H11*AEO_growth_calcs!I$39</f>
        <v>0</v>
      </c>
      <c r="J11" s="17">
        <f>I11*AEO_growth_calcs!J$39</f>
        <v>0</v>
      </c>
      <c r="K11" s="17">
        <f>J11*AEO_growth_calcs!K$39</f>
        <v>0</v>
      </c>
      <c r="L11" s="17">
        <f>K11*AEO_growth_calcs!L$39</f>
        <v>0</v>
      </c>
      <c r="M11" s="17">
        <f>L11*AEO_growth_calcs!M$39</f>
        <v>0</v>
      </c>
      <c r="N11" s="17">
        <f>M11*AEO_growth_calcs!N$39</f>
        <v>0</v>
      </c>
      <c r="O11" s="17">
        <f>N11*AEO_growth_calcs!O$39</f>
        <v>0</v>
      </c>
      <c r="P11" s="17">
        <f>O11*AEO_growth_calcs!P$39</f>
        <v>0</v>
      </c>
      <c r="Q11" s="17">
        <f>P11*AEO_growth_calcs!Q$39</f>
        <v>0</v>
      </c>
      <c r="R11" s="17">
        <f>Q11*AEO_growth_calcs!R$39</f>
        <v>0</v>
      </c>
      <c r="S11" s="17">
        <f>R11*AEO_growth_calcs!S$39</f>
        <v>0</v>
      </c>
      <c r="T11" s="17">
        <f>S11*AEO_growth_calcs!T$39</f>
        <v>0</v>
      </c>
      <c r="U11" s="17">
        <f>T11*AEO_growth_calcs!U$39</f>
        <v>0</v>
      </c>
      <c r="V11" s="17">
        <f>U11*AEO_growth_calcs!V$39</f>
        <v>0</v>
      </c>
      <c r="W11" s="17">
        <f>V11*AEO_growth_calcs!W$39</f>
        <v>0</v>
      </c>
      <c r="X11" s="17">
        <f>W11*AEO_growth_calcs!X$39</f>
        <v>0</v>
      </c>
      <c r="Y11" s="17">
        <f>X11*AEO_growth_calcs!Y$39</f>
        <v>0</v>
      </c>
      <c r="Z11" s="17">
        <f>Y11*AEO_growth_calcs!Z$39</f>
        <v>0</v>
      </c>
      <c r="AA11" s="17">
        <f>Z11*AEO_growth_calcs!AA$39</f>
        <v>0</v>
      </c>
      <c r="AB11" s="17">
        <f>AA11*AEO_growth_calcs!AB$39</f>
        <v>0</v>
      </c>
    </row>
    <row r="12" spans="1:28" x14ac:dyDescent="0.25">
      <c r="A12" s="4" t="s">
        <v>542</v>
      </c>
      <c r="B12" s="17">
        <f>Petroleum_calcs!B23</f>
        <v>115827662419752.3</v>
      </c>
      <c r="C12" s="17">
        <f>B12*AEO_growth_calcs!C$40</f>
        <v>115827662419752.3</v>
      </c>
      <c r="D12" s="17">
        <f>C12*AEO_growth_calcs!D$40</f>
        <v>116153655463629.83</v>
      </c>
      <c r="E12" s="17">
        <f>D12*AEO_growth_calcs!E$40</f>
        <v>115353092211302.41</v>
      </c>
      <c r="F12" s="17">
        <f>E12*AEO_growth_calcs!F$40</f>
        <v>115852077692750.45</v>
      </c>
      <c r="G12" s="17">
        <f>F12*AEO_growth_calcs!G$40</f>
        <v>115441056268861.45</v>
      </c>
      <c r="H12" s="17">
        <f>G12*AEO_growth_calcs!H$40</f>
        <v>115664088060830.19</v>
      </c>
      <c r="I12" s="17">
        <f>H12*AEO_growth_calcs!I$40</f>
        <v>115253637832120.16</v>
      </c>
      <c r="J12" s="17">
        <f>I12*AEO_growth_calcs!J$40</f>
        <v>115084710178846.45</v>
      </c>
      <c r="K12" s="17">
        <f>J12*AEO_growth_calcs!K$40</f>
        <v>114842536706578.41</v>
      </c>
      <c r="L12" s="17">
        <f>K12*AEO_growth_calcs!L$40</f>
        <v>115083235698268.23</v>
      </c>
      <c r="M12" s="17">
        <f>L12*AEO_growth_calcs!M$40</f>
        <v>115252216485977.16</v>
      </c>
      <c r="N12" s="17">
        <f>M12*AEO_growth_calcs!N$40</f>
        <v>115953936405127.77</v>
      </c>
      <c r="O12" s="17">
        <f>N12*AEO_growth_calcs!O$40</f>
        <v>115860645620434.73</v>
      </c>
      <c r="P12" s="17">
        <f>O12*AEO_growth_calcs!P$40</f>
        <v>115928365458162.95</v>
      </c>
      <c r="Q12" s="17">
        <f>P12*AEO_growth_calcs!Q$40</f>
        <v>116025229533626.64</v>
      </c>
      <c r="R12" s="17">
        <f>Q12*AEO_growth_calcs!R$40</f>
        <v>116318186242386.47</v>
      </c>
      <c r="S12" s="17">
        <f>R12*AEO_growth_calcs!S$40</f>
        <v>116629341495220.03</v>
      </c>
      <c r="T12" s="17">
        <f>S12*AEO_growth_calcs!T$40</f>
        <v>117751833007128.22</v>
      </c>
      <c r="U12" s="17">
        <f>T12*AEO_growth_calcs!U$40</f>
        <v>118208058551807.39</v>
      </c>
      <c r="V12" s="17">
        <f>U12*AEO_growth_calcs!V$40</f>
        <v>118579760493610.13</v>
      </c>
      <c r="W12" s="17">
        <f>V12*AEO_growth_calcs!W$40</f>
        <v>118683638314527.05</v>
      </c>
      <c r="X12" s="17">
        <f>W12*AEO_growth_calcs!X$40</f>
        <v>118680211143453.33</v>
      </c>
      <c r="Y12" s="17">
        <f>X12*AEO_growth_calcs!Y$40</f>
        <v>119568791587775.11</v>
      </c>
      <c r="Z12" s="17">
        <f>Y12*AEO_growth_calcs!Z$40</f>
        <v>120280593766014.58</v>
      </c>
      <c r="AA12" s="17">
        <f>Z12*AEO_growth_calcs!AA$40</f>
        <v>120589769761135.05</v>
      </c>
      <c r="AB12" s="17">
        <f>AA12*AEO_growth_calcs!AB$40</f>
        <v>121116478134175.56</v>
      </c>
    </row>
    <row r="13" spans="1:28" x14ac:dyDescent="0.25">
      <c r="A13" s="4" t="s">
        <v>545</v>
      </c>
      <c r="B13" s="17">
        <f>Petroleum_calcs!B24</f>
        <v>0</v>
      </c>
      <c r="C13" s="17">
        <f>B13*AEO_growth_calcs!C$41</f>
        <v>0</v>
      </c>
      <c r="D13" s="17">
        <f>C13*AEO_growth_calcs!D$41</f>
        <v>0</v>
      </c>
      <c r="E13" s="17">
        <f>D13*AEO_growth_calcs!E$41</f>
        <v>0</v>
      </c>
      <c r="F13" s="17">
        <f>E13*AEO_growth_calcs!F$41</f>
        <v>0</v>
      </c>
      <c r="G13" s="17">
        <f>F13*AEO_growth_calcs!G$41</f>
        <v>0</v>
      </c>
      <c r="H13" s="17">
        <f>G13*AEO_growth_calcs!H$41</f>
        <v>0</v>
      </c>
      <c r="I13" s="17">
        <f>H13*AEO_growth_calcs!I$41</f>
        <v>0</v>
      </c>
      <c r="J13" s="17">
        <f>I13*AEO_growth_calcs!J$41</f>
        <v>0</v>
      </c>
      <c r="K13" s="17">
        <f>J13*AEO_growth_calcs!K$41</f>
        <v>0</v>
      </c>
      <c r="L13" s="17">
        <f>K13*AEO_growth_calcs!L$41</f>
        <v>0</v>
      </c>
      <c r="M13" s="17">
        <f>L13*AEO_growth_calcs!M$41</f>
        <v>0</v>
      </c>
      <c r="N13" s="17">
        <f>M13*AEO_growth_calcs!N$41</f>
        <v>0</v>
      </c>
      <c r="O13" s="17">
        <f>N13*AEO_growth_calcs!O$41</f>
        <v>0</v>
      </c>
      <c r="P13" s="17">
        <f>O13*AEO_growth_calcs!P$41</f>
        <v>0</v>
      </c>
      <c r="Q13" s="17">
        <f>P13*AEO_growth_calcs!Q$41</f>
        <v>0</v>
      </c>
      <c r="R13" s="17">
        <f>Q13*AEO_growth_calcs!R$41</f>
        <v>0</v>
      </c>
      <c r="S13" s="17">
        <f>R13*AEO_growth_calcs!S$41</f>
        <v>0</v>
      </c>
      <c r="T13" s="17">
        <f>S13*AEO_growth_calcs!T$41</f>
        <v>0</v>
      </c>
      <c r="U13" s="17">
        <f>T13*AEO_growth_calcs!U$41</f>
        <v>0</v>
      </c>
      <c r="V13" s="17">
        <f>U13*AEO_growth_calcs!V$41</f>
        <v>0</v>
      </c>
      <c r="W13" s="17">
        <f>V13*AEO_growth_calcs!W$41</f>
        <v>0</v>
      </c>
      <c r="X13" s="17">
        <f>W13*AEO_growth_calcs!X$41</f>
        <v>0</v>
      </c>
      <c r="Y13" s="17">
        <f>X13*AEO_growth_calcs!Y$41</f>
        <v>0</v>
      </c>
      <c r="Z13" s="17">
        <f>Y13*AEO_growth_calcs!Z$41</f>
        <v>0</v>
      </c>
      <c r="AA13" s="17">
        <f>Z13*AEO_growth_calcs!AA$41</f>
        <v>0</v>
      </c>
      <c r="AB13" s="17">
        <f>AA13*AEO_growth_calcs!AB$41</f>
        <v>0</v>
      </c>
    </row>
    <row r="14" spans="1:28" x14ac:dyDescent="0.25">
      <c r="A14" s="4" t="s">
        <v>6618</v>
      </c>
      <c r="B14" s="17">
        <f>Petroleum_calcs!B20</f>
        <v>0</v>
      </c>
      <c r="C14" s="17">
        <f>B14*AEO_growth_calcs!C$42</f>
        <v>0</v>
      </c>
      <c r="D14" s="17">
        <f>C14*AEO_growth_calcs!D$42</f>
        <v>0</v>
      </c>
      <c r="E14" s="17">
        <f>D14*AEO_growth_calcs!E$42</f>
        <v>0</v>
      </c>
      <c r="F14" s="17">
        <f>E14*AEO_growth_calcs!F$42</f>
        <v>0</v>
      </c>
      <c r="G14" s="17">
        <f>F14*AEO_growth_calcs!G$42</f>
        <v>0</v>
      </c>
      <c r="H14" s="17">
        <f>G14*AEO_growth_calcs!H$42</f>
        <v>0</v>
      </c>
      <c r="I14" s="17">
        <f>H14*AEO_growth_calcs!I$42</f>
        <v>0</v>
      </c>
      <c r="J14" s="17">
        <f>I14*AEO_growth_calcs!J$42</f>
        <v>0</v>
      </c>
      <c r="K14" s="17">
        <f>J14*AEO_growth_calcs!K$42</f>
        <v>0</v>
      </c>
      <c r="L14" s="17">
        <f>K14*AEO_growth_calcs!L$42</f>
        <v>0</v>
      </c>
      <c r="M14" s="17">
        <f>L14*AEO_growth_calcs!M$42</f>
        <v>0</v>
      </c>
      <c r="N14" s="17">
        <f>M14*AEO_growth_calcs!N$42</f>
        <v>0</v>
      </c>
      <c r="O14" s="17">
        <f>N14*AEO_growth_calcs!O$42</f>
        <v>0</v>
      </c>
      <c r="P14" s="17">
        <f>O14*AEO_growth_calcs!P$42</f>
        <v>0</v>
      </c>
      <c r="Q14" s="17">
        <f>P14*AEO_growth_calcs!Q$42</f>
        <v>0</v>
      </c>
      <c r="R14" s="17">
        <f>Q14*AEO_growth_calcs!R$42</f>
        <v>0</v>
      </c>
      <c r="S14" s="17">
        <f>R14*AEO_growth_calcs!S$42</f>
        <v>0</v>
      </c>
      <c r="T14" s="17">
        <f>S14*AEO_growth_calcs!T$42</f>
        <v>0</v>
      </c>
      <c r="U14" s="17">
        <f>T14*AEO_growth_calcs!U$42</f>
        <v>0</v>
      </c>
      <c r="V14" s="17">
        <f>U14*AEO_growth_calcs!V$42</f>
        <v>0</v>
      </c>
      <c r="W14" s="17">
        <f>V14*AEO_growth_calcs!W$42</f>
        <v>0</v>
      </c>
      <c r="X14" s="17">
        <f>W14*AEO_growth_calcs!X$42</f>
        <v>0</v>
      </c>
      <c r="Y14" s="17">
        <f>X14*AEO_growth_calcs!Y$42</f>
        <v>0</v>
      </c>
      <c r="Z14" s="17">
        <f>Y14*AEO_growth_calcs!Z$42</f>
        <v>0</v>
      </c>
      <c r="AA14" s="17">
        <f>Z14*AEO_growth_calcs!AA$42</f>
        <v>0</v>
      </c>
      <c r="AB14" s="17">
        <f>AA14*AEO_growth_calcs!AB$42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Coal_calcs!B14</f>
        <v>0</v>
      </c>
      <c r="C17" s="17">
        <f>B17*AEO_growth_calcs!C$45</f>
        <v>0</v>
      </c>
      <c r="D17" s="17">
        <f>C17*AEO_growth_calcs!D$45</f>
        <v>0</v>
      </c>
      <c r="E17" s="17">
        <f>D17*AEO_growth_calcs!E$45</f>
        <v>0</v>
      </c>
      <c r="F17" s="17">
        <f>E17*AEO_growth_calcs!F$45</f>
        <v>0</v>
      </c>
      <c r="G17" s="17">
        <f>F17*AEO_growth_calcs!G$45</f>
        <v>0</v>
      </c>
      <c r="H17" s="17">
        <f>G17*AEO_growth_calcs!H$45</f>
        <v>0</v>
      </c>
      <c r="I17" s="17">
        <f>H17*AEO_growth_calcs!I$45</f>
        <v>0</v>
      </c>
      <c r="J17" s="17">
        <f>I17*AEO_growth_calcs!J$45</f>
        <v>0</v>
      </c>
      <c r="K17" s="17">
        <f>J17*AEO_growth_calcs!K$45</f>
        <v>0</v>
      </c>
      <c r="L17" s="17">
        <f>K17*AEO_growth_calcs!L$45</f>
        <v>0</v>
      </c>
      <c r="M17" s="17">
        <f>L17*AEO_growth_calcs!M$45</f>
        <v>0</v>
      </c>
      <c r="N17" s="17">
        <f>M17*AEO_growth_calcs!N$45</f>
        <v>0</v>
      </c>
      <c r="O17" s="17">
        <f>N17*AEO_growth_calcs!O$45</f>
        <v>0</v>
      </c>
      <c r="P17" s="17">
        <f>O17*AEO_growth_calcs!P$45</f>
        <v>0</v>
      </c>
      <c r="Q17" s="17">
        <f>P17*AEO_growth_calcs!Q$45</f>
        <v>0</v>
      </c>
      <c r="R17" s="17">
        <f>Q17*AEO_growth_calcs!R$45</f>
        <v>0</v>
      </c>
      <c r="S17" s="17">
        <f>R17*AEO_growth_calcs!S$45</f>
        <v>0</v>
      </c>
      <c r="T17" s="17">
        <f>S17*AEO_growth_calcs!T$45</f>
        <v>0</v>
      </c>
      <c r="U17" s="17">
        <f>T17*AEO_growth_calcs!U$45</f>
        <v>0</v>
      </c>
      <c r="V17" s="17">
        <f>U17*AEO_growth_calcs!V$45</f>
        <v>0</v>
      </c>
      <c r="W17" s="17">
        <f>V17*AEO_growth_calcs!W$45</f>
        <v>0</v>
      </c>
      <c r="X17" s="17">
        <f>W17*AEO_growth_calcs!X$45</f>
        <v>0</v>
      </c>
      <c r="Y17" s="17">
        <f>X17*AEO_growth_calcs!Y$45</f>
        <v>0</v>
      </c>
      <c r="Z17" s="17">
        <f>Y17*AEO_growth_calcs!Z$45</f>
        <v>0</v>
      </c>
      <c r="AA17" s="17">
        <f>Z17*AEO_growth_calcs!AA$45</f>
        <v>0</v>
      </c>
      <c r="AB17" s="17">
        <f>AA17*AEO_growth_calcs!AB$45</f>
        <v>0</v>
      </c>
    </row>
    <row r="18" spans="1:28" x14ac:dyDescent="0.25">
      <c r="A18" s="4" t="s">
        <v>539</v>
      </c>
      <c r="B18" s="17">
        <f>Crude_calcs!B5</f>
        <v>5034400000000</v>
      </c>
      <c r="C18" s="17">
        <f>B18*AEO_growth_calcs!C$46</f>
        <v>5034400000000</v>
      </c>
      <c r="D18" s="17">
        <f>C18*AEO_growth_calcs!D$46</f>
        <v>4864385754484.8418</v>
      </c>
      <c r="E18" s="17">
        <f>D18*AEO_growth_calcs!E$46</f>
        <v>4491300750842.8457</v>
      </c>
      <c r="F18" s="17">
        <f>E18*AEO_growth_calcs!F$46</f>
        <v>4488486215588.3955</v>
      </c>
      <c r="G18" s="17">
        <f>F18*AEO_growth_calcs!G$46</f>
        <v>4488616744759.6172</v>
      </c>
      <c r="H18" s="17">
        <f>G18*AEO_growth_calcs!H$46</f>
        <v>4574141905165.4785</v>
      </c>
      <c r="I18" s="17">
        <f>H18*AEO_growth_calcs!I$46</f>
        <v>4571576191143.6689</v>
      </c>
      <c r="J18" s="17">
        <f>I18*AEO_growth_calcs!J$46</f>
        <v>4482359502614.2178</v>
      </c>
      <c r="K18" s="17">
        <f>J18*AEO_growth_calcs!K$46</f>
        <v>4440679906628.7598</v>
      </c>
      <c r="L18" s="17">
        <f>K18*AEO_growth_calcs!L$46</f>
        <v>4503293118448.7617</v>
      </c>
      <c r="M18" s="17">
        <f>L18*AEO_growth_calcs!M$46</f>
        <v>4606362215274.0254</v>
      </c>
      <c r="N18" s="17">
        <f>M18*AEO_growth_calcs!N$46</f>
        <v>4794503699442.4795</v>
      </c>
      <c r="O18" s="17">
        <f>N18*AEO_growth_calcs!O$46</f>
        <v>4867024891165.4639</v>
      </c>
      <c r="P18" s="17">
        <f>O18*AEO_growth_calcs!P$46</f>
        <v>4949042080094.7666</v>
      </c>
      <c r="Q18" s="17">
        <f>P18*AEO_growth_calcs!Q$46</f>
        <v>4950078155391.333</v>
      </c>
      <c r="R18" s="17">
        <f>Q18*AEO_growth_calcs!R$46</f>
        <v>4947920345029.5879</v>
      </c>
      <c r="S18" s="17">
        <f>R18*AEO_growth_calcs!S$46</f>
        <v>4916454656692.1621</v>
      </c>
      <c r="T18" s="17">
        <f>S18*AEO_growth_calcs!T$46</f>
        <v>4793696050195.5527</v>
      </c>
      <c r="U18" s="17">
        <f>T18*AEO_growth_calcs!U$46</f>
        <v>4672654718107.8174</v>
      </c>
      <c r="V18" s="17">
        <f>U18*AEO_growth_calcs!V$46</f>
        <v>4601940539598.9219</v>
      </c>
      <c r="W18" s="17">
        <f>V18*AEO_growth_calcs!W$46</f>
        <v>4535888699924.5703</v>
      </c>
      <c r="X18" s="17">
        <f>W18*AEO_growth_calcs!X$46</f>
        <v>4525580974434.7227</v>
      </c>
      <c r="Y18" s="17">
        <f>X18*AEO_growth_calcs!Y$46</f>
        <v>4482208578259.9951</v>
      </c>
      <c r="Z18" s="17">
        <f>Y18*AEO_growth_calcs!Z$46</f>
        <v>4427174216444.0039</v>
      </c>
      <c r="AA18" s="17">
        <f>Z18*AEO_growth_calcs!AA$46</f>
        <v>4387872698796.7261</v>
      </c>
      <c r="AB18" s="17">
        <f>AA18*AEO_growth_calcs!AB$46</f>
        <v>4297799412581.1377</v>
      </c>
    </row>
    <row r="19" spans="1:28" x14ac:dyDescent="0.25">
      <c r="A19" s="4" t="s">
        <v>6621</v>
      </c>
      <c r="B19" s="17">
        <f>Petroleum_calcs!B21</f>
        <v>0</v>
      </c>
      <c r="C19" s="17">
        <f>B19*AEO_growth_calcs!C$47</f>
        <v>0</v>
      </c>
      <c r="D19" s="17">
        <f>C19*AEO_growth_calcs!D$47</f>
        <v>0</v>
      </c>
      <c r="E19" s="17">
        <f>D19*AEO_growth_calcs!E$47</f>
        <v>0</v>
      </c>
      <c r="F19" s="17">
        <f>E19*AEO_growth_calcs!F$47</f>
        <v>0</v>
      </c>
      <c r="G19" s="17">
        <f>F19*AEO_growth_calcs!G$47</f>
        <v>0</v>
      </c>
      <c r="H19" s="17">
        <f>G19*AEO_growth_calcs!H$47</f>
        <v>0</v>
      </c>
      <c r="I19" s="17">
        <f>H19*AEO_growth_calcs!I$47</f>
        <v>0</v>
      </c>
      <c r="J19" s="17">
        <f>I19*AEO_growth_calcs!J$47</f>
        <v>0</v>
      </c>
      <c r="K19" s="17">
        <f>J19*AEO_growth_calcs!K$47</f>
        <v>0</v>
      </c>
      <c r="L19" s="17">
        <f>K19*AEO_growth_calcs!L$47</f>
        <v>0</v>
      </c>
      <c r="M19" s="17">
        <f>L19*AEO_growth_calcs!M$47</f>
        <v>0</v>
      </c>
      <c r="N19" s="17">
        <f>M19*AEO_growth_calcs!N$47</f>
        <v>0</v>
      </c>
      <c r="O19" s="17">
        <f>N19*AEO_growth_calcs!O$47</f>
        <v>0</v>
      </c>
      <c r="P19" s="17">
        <f>O19*AEO_growth_calcs!P$47</f>
        <v>0</v>
      </c>
      <c r="Q19" s="17">
        <f>P19*AEO_growth_calcs!Q$47</f>
        <v>0</v>
      </c>
      <c r="R19" s="17">
        <f>Q19*AEO_growth_calcs!R$47</f>
        <v>0</v>
      </c>
      <c r="S19" s="17">
        <f>R19*AEO_growth_calcs!S$47</f>
        <v>0</v>
      </c>
      <c r="T19" s="17">
        <f>S19*AEO_growth_calcs!T$47</f>
        <v>0</v>
      </c>
      <c r="U19" s="17">
        <f>T19*AEO_growth_calcs!U$47</f>
        <v>0</v>
      </c>
      <c r="V19" s="17">
        <f>U19*AEO_growth_calcs!V$47</f>
        <v>0</v>
      </c>
      <c r="W19" s="17">
        <f>V19*AEO_growth_calcs!W$47</f>
        <v>0</v>
      </c>
      <c r="X19" s="17">
        <f>W19*AEO_growth_calcs!X$47</f>
        <v>0</v>
      </c>
      <c r="Y19" s="17">
        <f>X19*AEO_growth_calcs!Y$47</f>
        <v>0</v>
      </c>
      <c r="Z19" s="17">
        <f>Y19*AEO_growth_calcs!Z$47</f>
        <v>0</v>
      </c>
      <c r="AA19" s="17">
        <f>Z19*AEO_growth_calcs!AA$47</f>
        <v>0</v>
      </c>
      <c r="AB19" s="17">
        <f>AA19*AEO_growth_calcs!AB$47</f>
        <v>0</v>
      </c>
    </row>
    <row r="20" spans="1:28" x14ac:dyDescent="0.25">
      <c r="A20" s="4" t="s">
        <v>6622</v>
      </c>
      <c r="B20" s="17">
        <f>Petroleum_calcs!B22</f>
        <v>17114309482.236032</v>
      </c>
      <c r="C20" s="17">
        <f>B20*AEO_growth_calcs!C$48</f>
        <v>17114309482.236032</v>
      </c>
      <c r="D20" s="17">
        <f>C20*AEO_growth_calcs!D$48</f>
        <v>17477715900.085968</v>
      </c>
      <c r="E20" s="17">
        <f>D20*AEO_growth_calcs!E$48</f>
        <v>19349674067.858784</v>
      </c>
      <c r="F20" s="17">
        <f>E20*AEO_growth_calcs!F$48</f>
        <v>19165213729.740795</v>
      </c>
      <c r="G20" s="17">
        <f>F20*AEO_growth_calcs!G$48</f>
        <v>19216054926.951519</v>
      </c>
      <c r="H20" s="17">
        <f>G20*AEO_growth_calcs!H$48</f>
        <v>19317346286.222992</v>
      </c>
      <c r="I20" s="17">
        <f>H20*AEO_growth_calcs!I$48</f>
        <v>20259146712.596264</v>
      </c>
      <c r="J20" s="17">
        <f>I20*AEO_growth_calcs!J$48</f>
        <v>21156486221.493946</v>
      </c>
      <c r="K20" s="17">
        <f>J20*AEO_growth_calcs!K$48</f>
        <v>22007729976.695816</v>
      </c>
      <c r="L20" s="17">
        <f>K20*AEO_growth_calcs!L$48</f>
        <v>22613536212.003609</v>
      </c>
      <c r="M20" s="17">
        <f>L20*AEO_growth_calcs!M$48</f>
        <v>23075200705.165066</v>
      </c>
      <c r="N20" s="17">
        <f>M20*AEO_growth_calcs!N$48</f>
        <v>23325794586.867252</v>
      </c>
      <c r="O20" s="17">
        <f>N20*AEO_growth_calcs!O$48</f>
        <v>23719763605.082764</v>
      </c>
      <c r="P20" s="17">
        <f>O20*AEO_growth_calcs!P$48</f>
        <v>24139331065.57354</v>
      </c>
      <c r="Q20" s="17">
        <f>P20*AEO_growth_calcs!Q$48</f>
        <v>24501977505.504894</v>
      </c>
      <c r="R20" s="17">
        <f>Q20*AEO_growth_calcs!R$48</f>
        <v>25105941236.207745</v>
      </c>
      <c r="S20" s="17">
        <f>R20*AEO_growth_calcs!S$48</f>
        <v>25640515006.314758</v>
      </c>
      <c r="T20" s="17">
        <f>S20*AEO_growth_calcs!T$48</f>
        <v>25935178770.342556</v>
      </c>
      <c r="U20" s="17">
        <f>T20*AEO_growth_calcs!U$48</f>
        <v>26066858200.16692</v>
      </c>
      <c r="V20" s="17">
        <f>U20*AEO_growth_calcs!V$48</f>
        <v>25957109877.313015</v>
      </c>
      <c r="W20" s="17">
        <f>V20*AEO_growth_calcs!W$48</f>
        <v>25686228561.813148</v>
      </c>
      <c r="X20" s="17">
        <f>W20*AEO_growth_calcs!X$48</f>
        <v>25460526166.182899</v>
      </c>
      <c r="Y20" s="17">
        <f>X20*AEO_growth_calcs!Y$48</f>
        <v>25510432855.662319</v>
      </c>
      <c r="Z20" s="17">
        <f>Y20*AEO_growth_calcs!Z$48</f>
        <v>25671265391.921864</v>
      </c>
      <c r="AA20" s="17">
        <f>Z20*AEO_growth_calcs!AA$48</f>
        <v>25763490037.885525</v>
      </c>
      <c r="AB20" s="17">
        <f>AA20*AEO_growth_calcs!AB$48</f>
        <v>25706140425.127815</v>
      </c>
    </row>
    <row r="21" spans="1:28" x14ac:dyDescent="0.25">
      <c r="A21" s="4" t="s">
        <v>6623</v>
      </c>
      <c r="B21" s="17">
        <v>0</v>
      </c>
      <c r="C21" s="17">
        <f>B21*AEO_growth_calcs!C$49</f>
        <v>0</v>
      </c>
      <c r="D21" s="17">
        <f>C21*AEO_growth_calcs!D$49</f>
        <v>0</v>
      </c>
      <c r="E21" s="17">
        <f>D21*AEO_growth_calcs!E$49</f>
        <v>0</v>
      </c>
      <c r="F21" s="17">
        <f>E21*AEO_growth_calcs!F$49</f>
        <v>0</v>
      </c>
      <c r="G21" s="17">
        <f>F21*AEO_growth_calcs!G$49</f>
        <v>0</v>
      </c>
      <c r="H21" s="17">
        <f>G21*AEO_growth_calcs!H$49</f>
        <v>0</v>
      </c>
      <c r="I21" s="17">
        <f>H21*AEO_growth_calcs!I$49</f>
        <v>0</v>
      </c>
      <c r="J21" s="17">
        <f>I21*AEO_growth_calcs!J$49</f>
        <v>0</v>
      </c>
      <c r="K21" s="17">
        <f>J21*AEO_growth_calcs!K$49</f>
        <v>0</v>
      </c>
      <c r="L21" s="17">
        <f>K21*AEO_growth_calcs!L$49</f>
        <v>0</v>
      </c>
      <c r="M21" s="17">
        <f>L21*AEO_growth_calcs!M$49</f>
        <v>0</v>
      </c>
      <c r="N21" s="17">
        <f>M21*AEO_growth_calcs!N$49</f>
        <v>0</v>
      </c>
      <c r="O21" s="17">
        <f>N21*AEO_growth_calcs!O$49</f>
        <v>0</v>
      </c>
      <c r="P21" s="17">
        <f>O21*AEO_growth_calcs!P$49</f>
        <v>0</v>
      </c>
      <c r="Q21" s="17">
        <f>P21*AEO_growth_calcs!Q$49</f>
        <v>0</v>
      </c>
      <c r="R21" s="17">
        <f>Q21*AEO_growth_calcs!R$49</f>
        <v>0</v>
      </c>
      <c r="S21" s="17">
        <f>R21*AEO_growth_calcs!S$49</f>
        <v>0</v>
      </c>
      <c r="T21" s="17">
        <f>S21*AEO_growth_calcs!T$49</f>
        <v>0</v>
      </c>
      <c r="U21" s="17">
        <f>T21*AEO_growth_calcs!U$49</f>
        <v>0</v>
      </c>
      <c r="V21" s="17">
        <f>U21*AEO_growth_calcs!V$49</f>
        <v>0</v>
      </c>
      <c r="W21" s="17">
        <f>V21*AEO_growth_calcs!W$49</f>
        <v>0</v>
      </c>
      <c r="X21" s="17">
        <f>W21*AEO_growth_calcs!X$49</f>
        <v>0</v>
      </c>
      <c r="Y21" s="17">
        <f>X21*AEO_growth_calcs!Y$49</f>
        <v>0</v>
      </c>
      <c r="Z21" s="17">
        <f>Y21*AEO_growth_calcs!Z$49</f>
        <v>0</v>
      </c>
      <c r="AA21" s="17">
        <f>Z21*AEO_growth_calcs!AA$49</f>
        <v>0</v>
      </c>
      <c r="AB21" s="17">
        <f>AA21*AEO_growth_calcs!AB$49</f>
        <v>0</v>
      </c>
    </row>
    <row r="22" spans="1:28" x14ac:dyDescent="0.25">
      <c r="A22" s="4" t="s">
        <v>629</v>
      </c>
      <c r="B22" s="17">
        <f>Hydrogen_calcs!B5</f>
        <v>0</v>
      </c>
      <c r="C22" s="17">
        <f>B22*AEO_growth_calcs!C$50</f>
        <v>0</v>
      </c>
      <c r="D22" s="17">
        <f>C22*AEO_growth_calcs!D$50</f>
        <v>0</v>
      </c>
      <c r="E22" s="17">
        <f>D22*AEO_growth_calcs!E$50</f>
        <v>0</v>
      </c>
      <c r="F22" s="17">
        <f>E22*AEO_growth_calcs!F$50</f>
        <v>0</v>
      </c>
      <c r="G22" s="17">
        <f>F22*AEO_growth_calcs!G$50</f>
        <v>0</v>
      </c>
      <c r="H22" s="17">
        <f>G22*AEO_growth_calcs!H$50</f>
        <v>0</v>
      </c>
      <c r="I22" s="17">
        <f>H22*AEO_growth_calcs!I$50</f>
        <v>0</v>
      </c>
      <c r="J22" s="17">
        <f>I22*AEO_growth_calcs!J$50</f>
        <v>0</v>
      </c>
      <c r="K22" s="17">
        <f>J22*AEO_growth_calcs!K$50</f>
        <v>0</v>
      </c>
      <c r="L22" s="17">
        <f>K22*AEO_growth_calcs!L$50</f>
        <v>0</v>
      </c>
      <c r="M22" s="17">
        <f>L22*AEO_growth_calcs!M$50</f>
        <v>0</v>
      </c>
      <c r="N22" s="17">
        <f>M22*AEO_growth_calcs!N$50</f>
        <v>0</v>
      </c>
      <c r="O22" s="17">
        <f>N22*AEO_growth_calcs!O$50</f>
        <v>0</v>
      </c>
      <c r="P22" s="17">
        <f>O22*AEO_growth_calcs!P$50</f>
        <v>0</v>
      </c>
      <c r="Q22" s="17">
        <f>P22*AEO_growth_calcs!Q$50</f>
        <v>0</v>
      </c>
      <c r="R22" s="17">
        <f>Q22*AEO_growth_calcs!R$50</f>
        <v>0</v>
      </c>
      <c r="S22" s="17">
        <f>R22*AEO_growth_calcs!S$50</f>
        <v>0</v>
      </c>
      <c r="T22" s="17">
        <f>S22*AEO_growth_calcs!T$50</f>
        <v>0</v>
      </c>
      <c r="U22" s="17">
        <f>T22*AEO_growth_calcs!U$50</f>
        <v>0</v>
      </c>
      <c r="V22" s="17">
        <f>U22*AEO_growth_calcs!V$50</f>
        <v>0</v>
      </c>
      <c r="W22" s="17">
        <f>V22*AEO_growth_calcs!W$50</f>
        <v>0</v>
      </c>
      <c r="X22" s="17">
        <f>W22*AEO_growth_calcs!X$50</f>
        <v>0</v>
      </c>
      <c r="Y22" s="17">
        <f>X22*AEO_growth_calcs!Y$50</f>
        <v>0</v>
      </c>
      <c r="Z22" s="17">
        <f>Y22*AEO_growth_calcs!Z$50</f>
        <v>0</v>
      </c>
      <c r="AA22" s="17">
        <f>Z22*AEO_growth_calcs!AA$50</f>
        <v>0</v>
      </c>
      <c r="AB22" s="17">
        <f>AA22*AEO_growth_calcs!AB$50</f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Coal_calcs!B12</f>
        <v>0</v>
      </c>
      <c r="C3" s="17">
        <f>MAX(VLOOKUP("zero_test", Keys!$B:$C, 2, FALSE), $B3*AEO_growth_calcs!C$55, 'BFPIaE-production'!C3-Demand_calcs!C5)</f>
        <v>0</v>
      </c>
      <c r="D3" s="17">
        <f>MAX(VLOOKUP("zero_test", Keys!$B:$C, 2, FALSE), $B3*AEO_growth_calcs!D$55, 'BFPIaE-production'!D3-Demand_calcs!D5)</f>
        <v>0</v>
      </c>
      <c r="E3" s="17">
        <f>MAX(VLOOKUP("zero_test", Keys!$B:$C, 2, FALSE), $B3*AEO_growth_calcs!E$55, 'BFPIaE-production'!E3-Demand_calcs!E5)</f>
        <v>0</v>
      </c>
      <c r="F3" s="17">
        <f>MAX(VLOOKUP("zero_test", Keys!$B:$C, 2, FALSE), $B3*AEO_growth_calcs!F$55, 'BFPIaE-production'!F3-Demand_calcs!F5)</f>
        <v>0</v>
      </c>
      <c r="G3" s="17">
        <f>MAX(VLOOKUP("zero_test", Keys!$B:$C, 2, FALSE), $B3*AEO_growth_calcs!G$55, 'BFPIaE-production'!G3-Demand_calcs!G5)</f>
        <v>0</v>
      </c>
      <c r="H3" s="17">
        <f>MAX(VLOOKUP("zero_test", Keys!$B:$C, 2, FALSE), $B3*AEO_growth_calcs!H$55, 'BFPIaE-production'!H3-Demand_calcs!H5)</f>
        <v>0</v>
      </c>
      <c r="I3" s="17">
        <f>MAX(VLOOKUP("zero_test", Keys!$B:$C, 2, FALSE), $B3*AEO_growth_calcs!I$55, 'BFPIaE-production'!I3-Demand_calcs!I5)</f>
        <v>0</v>
      </c>
      <c r="J3" s="17">
        <f>MAX(VLOOKUP("zero_test", Keys!$B:$C, 2, FALSE), $B3*AEO_growth_calcs!J$55, 'BFPIaE-production'!J3-Demand_calcs!J5)</f>
        <v>0</v>
      </c>
      <c r="K3" s="17">
        <f>MAX(VLOOKUP("zero_test", Keys!$B:$C, 2, FALSE), $B3*AEO_growth_calcs!K$55, 'BFPIaE-production'!K3-Demand_calcs!K5)</f>
        <v>0</v>
      </c>
      <c r="L3" s="17">
        <f>MAX(VLOOKUP("zero_test", Keys!$B:$C, 2, FALSE), $B3*AEO_growth_calcs!L$55, 'BFPIaE-production'!L3-Demand_calcs!L5)</f>
        <v>0</v>
      </c>
      <c r="M3" s="17">
        <f>MAX(VLOOKUP("zero_test", Keys!$B:$C, 2, FALSE), $B3*AEO_growth_calcs!M$55, 'BFPIaE-production'!M3-Demand_calcs!M5)</f>
        <v>0</v>
      </c>
      <c r="N3" s="17">
        <f>MAX(VLOOKUP("zero_test", Keys!$B:$C, 2, FALSE), $B3*AEO_growth_calcs!N$55, 'BFPIaE-production'!N3-Demand_calcs!N5)</f>
        <v>0</v>
      </c>
      <c r="O3" s="17">
        <f>MAX(VLOOKUP("zero_test", Keys!$B:$C, 2, FALSE), $B3*AEO_growth_calcs!O$55, 'BFPIaE-production'!O3-Demand_calcs!O5)</f>
        <v>0</v>
      </c>
      <c r="P3" s="17">
        <f>MAX(VLOOKUP("zero_test", Keys!$B:$C, 2, FALSE), $B3*AEO_growth_calcs!P$55, 'BFPIaE-production'!P3-Demand_calcs!P5)</f>
        <v>0</v>
      </c>
      <c r="Q3" s="17">
        <f>MAX(VLOOKUP("zero_test", Keys!$B:$C, 2, FALSE), $B3*AEO_growth_calcs!Q$55, 'BFPIaE-production'!Q3-Demand_calcs!Q5)</f>
        <v>0</v>
      </c>
      <c r="R3" s="17">
        <f>MAX(VLOOKUP("zero_test", Keys!$B:$C, 2, FALSE), $B3*AEO_growth_calcs!R$55, 'BFPIaE-production'!R3-Demand_calcs!R5)</f>
        <v>0</v>
      </c>
      <c r="S3" s="17">
        <f>MAX(VLOOKUP("zero_test", Keys!$B:$C, 2, FALSE), $B3*AEO_growth_calcs!S$55, 'BFPIaE-production'!S3-Demand_calcs!S5)</f>
        <v>0</v>
      </c>
      <c r="T3" s="17">
        <f>MAX(VLOOKUP("zero_test", Keys!$B:$C, 2, FALSE), $B3*AEO_growth_calcs!T$55, 'BFPIaE-production'!T3-Demand_calcs!T5)</f>
        <v>0</v>
      </c>
      <c r="U3" s="17">
        <f>MAX(VLOOKUP("zero_test", Keys!$B:$C, 2, FALSE), $B3*AEO_growth_calcs!U$55, 'BFPIaE-production'!U3-Demand_calcs!U5)</f>
        <v>0</v>
      </c>
      <c r="V3" s="17">
        <f>MAX(VLOOKUP("zero_test", Keys!$B:$C, 2, FALSE), $B3*AEO_growth_calcs!V$55, 'BFPIaE-production'!V3-Demand_calcs!V5)</f>
        <v>0</v>
      </c>
      <c r="W3" s="17">
        <f>MAX(VLOOKUP("zero_test", Keys!$B:$C, 2, FALSE), $B3*AEO_growth_calcs!W$55, 'BFPIaE-production'!W3-Demand_calcs!W5)</f>
        <v>0</v>
      </c>
      <c r="X3" s="17">
        <f>MAX(VLOOKUP("zero_test", Keys!$B:$C, 2, FALSE), $B3*AEO_growth_calcs!X$55, 'BFPIaE-production'!X3-Demand_calcs!X5)</f>
        <v>0</v>
      </c>
      <c r="Y3" s="17">
        <f>MAX(VLOOKUP("zero_test", Keys!$B:$C, 2, FALSE), $B3*AEO_growth_calcs!Y$55, 'BFPIaE-production'!Y3-Demand_calcs!Y5)</f>
        <v>0</v>
      </c>
      <c r="Z3" s="17">
        <f>MAX(VLOOKUP("zero_test", Keys!$B:$C, 2, FALSE), $B3*AEO_growth_calcs!Z$55, 'BFPIaE-production'!Z3-Demand_calcs!Z5)</f>
        <v>0</v>
      </c>
      <c r="AA3" s="17">
        <f>MAX(VLOOKUP("zero_test", Keys!$B:$C, 2, FALSE), $B3*AEO_growth_calcs!AA$55, 'BFPIaE-production'!AA3-Demand_calcs!AA5)</f>
        <v>0</v>
      </c>
      <c r="AB3" s="17">
        <f>MAX(VLOOKUP("zero_test", Keys!$B:$C, 2, FALSE), $B3*AEO_growth_calcs!AB$55, 'BFPIaE-production'!AB3-Demand_calcs!AB5)</f>
        <v>0</v>
      </c>
    </row>
    <row r="4" spans="1:28" x14ac:dyDescent="0.25">
      <c r="A4" s="4" t="s">
        <v>6611</v>
      </c>
      <c r="B4" s="17">
        <f>NG_calcs!B12</f>
        <v>803479007000000</v>
      </c>
      <c r="C4" s="17">
        <f>MAX(VLOOKUP("zero_test", Keys!$B:$C, 2, FALSE), $B4*AEO_growth_calcs!C$56, 'BFPIaE-production'!C4-Demand_calcs!C6)</f>
        <v>803479007000000</v>
      </c>
      <c r="D4" s="17">
        <f>MAX(VLOOKUP("zero_test", Keys!$B:$C, 2, FALSE), $B4*AEO_growth_calcs!D$56, 'BFPIaE-production'!D4-Demand_calcs!D6)</f>
        <v>744336504934837.5</v>
      </c>
      <c r="E4" s="17">
        <f>MAX(VLOOKUP("zero_test", Keys!$B:$C, 2, FALSE), $B4*AEO_growth_calcs!E$56, 'BFPIaE-production'!E4-Demand_calcs!E6)</f>
        <v>706643973140849.63</v>
      </c>
      <c r="F4" s="17">
        <f>MAX(VLOOKUP("zero_test", Keys!$B:$C, 2, FALSE), $B4*AEO_growth_calcs!F$56, 'BFPIaE-production'!F4-Demand_calcs!F6)</f>
        <v>686788597547378.13</v>
      </c>
      <c r="G4" s="17">
        <f>MAX(VLOOKUP("zero_test", Keys!$B:$C, 2, FALSE), $B4*AEO_growth_calcs!G$56, 'BFPIaE-production'!G4-Demand_calcs!G6)</f>
        <v>673560973897464.25</v>
      </c>
      <c r="H4" s="17">
        <f>MAX(VLOOKUP("zero_test", Keys!$B:$C, 2, FALSE), $B4*AEO_growth_calcs!H$56, 'BFPIaE-production'!H4-Demand_calcs!H6)</f>
        <v>665364958611337.88</v>
      </c>
      <c r="I4" s="17">
        <f>MAX(VLOOKUP("zero_test", Keys!$B:$C, 2, FALSE), $B4*AEO_growth_calcs!I$56, 'BFPIaE-production'!I4-Demand_calcs!I6)</f>
        <v>668123553192192.25</v>
      </c>
      <c r="J4" s="17">
        <f>MAX(VLOOKUP("zero_test", Keys!$B:$C, 2, FALSE), $B4*AEO_growth_calcs!J$56, 'BFPIaE-production'!J4-Demand_calcs!J6)</f>
        <v>655320328708563.63</v>
      </c>
      <c r="K4" s="17">
        <f>MAX(VLOOKUP("zero_test", Keys!$B:$C, 2, FALSE), $B4*AEO_growth_calcs!K$56, 'BFPIaE-production'!K4-Demand_calcs!K6)</f>
        <v>646657319449316.63</v>
      </c>
      <c r="L4" s="17">
        <f>MAX(VLOOKUP("zero_test", Keys!$B:$C, 2, FALSE), $B4*AEO_growth_calcs!L$56, 'BFPIaE-production'!L4-Demand_calcs!L6)</f>
        <v>643829024275459.25</v>
      </c>
      <c r="M4" s="17">
        <f>MAX(VLOOKUP("zero_test", Keys!$B:$C, 2, FALSE), $B4*AEO_growth_calcs!M$56, 'BFPIaE-production'!M4-Demand_calcs!M6)</f>
        <v>648562468991400.38</v>
      </c>
      <c r="N4" s="17">
        <f>MAX(VLOOKUP("zero_test", Keys!$B:$C, 2, FALSE), $B4*AEO_growth_calcs!N$56, 'BFPIaE-production'!N4-Demand_calcs!N6)</f>
        <v>665038140275256.88</v>
      </c>
      <c r="O4" s="17">
        <f>MAX(VLOOKUP("zero_test", Keys!$B:$C, 2, FALSE), $B4*AEO_growth_calcs!O$56, 'BFPIaE-production'!O4-Demand_calcs!O6)</f>
        <v>672963872150738.13</v>
      </c>
      <c r="P4" s="17">
        <f>MAX(VLOOKUP("zero_test", Keys!$B:$C, 2, FALSE), $B4*AEO_growth_calcs!P$56, 'BFPIaE-production'!P4-Demand_calcs!P6)</f>
        <v>679978849610979.38</v>
      </c>
      <c r="Q4" s="17">
        <f>MAX(VLOOKUP("zero_test", Keys!$B:$C, 2, FALSE), $B4*AEO_growth_calcs!Q$56, 'BFPIaE-production'!Q4-Demand_calcs!Q6)</f>
        <v>681898713722697</v>
      </c>
      <c r="R4" s="17">
        <f>MAX(VLOOKUP("zero_test", Keys!$B:$C, 2, FALSE), $B4*AEO_growth_calcs!R$56, 'BFPIaE-production'!R4-Demand_calcs!R6)</f>
        <v>684174825309763.63</v>
      </c>
      <c r="S4" s="17">
        <f>MAX(VLOOKUP("zero_test", Keys!$B:$C, 2, FALSE), $B4*AEO_growth_calcs!S$56, 'BFPIaE-production'!S4-Demand_calcs!S6)</f>
        <v>682410625855752.75</v>
      </c>
      <c r="T4" s="17">
        <f>MAX(VLOOKUP("zero_test", Keys!$B:$C, 2, FALSE), $B4*AEO_growth_calcs!T$56, 'BFPIaE-production'!T4-Demand_calcs!T6)</f>
        <v>671177988067793.13</v>
      </c>
      <c r="U4" s="17">
        <f>MAX(VLOOKUP("zero_test", Keys!$B:$C, 2, FALSE), $B4*AEO_growth_calcs!U$56, 'BFPIaE-production'!U4-Demand_calcs!U6)</f>
        <v>660000336303202.5</v>
      </c>
      <c r="V4" s="17">
        <f>MAX(VLOOKUP("zero_test", Keys!$B:$C, 2, FALSE), $B4*AEO_growth_calcs!V$56, 'BFPIaE-production'!V4-Demand_calcs!V6)</f>
        <v>649587067708545.38</v>
      </c>
      <c r="W4" s="17">
        <f>MAX(VLOOKUP("zero_test", Keys!$B:$C, 2, FALSE), $B4*AEO_growth_calcs!W$56, 'BFPIaE-production'!W4-Demand_calcs!W6)</f>
        <v>638005152504537</v>
      </c>
      <c r="X4" s="17">
        <f>MAX(VLOOKUP("zero_test", Keys!$B:$C, 2, FALSE), $B4*AEO_growth_calcs!X$56, 'BFPIaE-production'!X4-Demand_calcs!X6)</f>
        <v>626221105580819.75</v>
      </c>
      <c r="Y4" s="17">
        <f>MAX(VLOOKUP("zero_test", Keys!$B:$C, 2, FALSE), $B4*AEO_growth_calcs!Y$56, 'BFPIaE-production'!Y4-Demand_calcs!Y6)</f>
        <v>613611493855532.88</v>
      </c>
      <c r="Z4" s="17">
        <f>MAX(VLOOKUP("zero_test", Keys!$B:$C, 2, FALSE), $B4*AEO_growth_calcs!Z$56, 'BFPIaE-production'!Z4-Demand_calcs!Z6)</f>
        <v>601069259370149.13</v>
      </c>
      <c r="AA4" s="17">
        <f>MAX(VLOOKUP("zero_test", Keys!$B:$C, 2, FALSE), $B4*AEO_growth_calcs!AA$56, 'BFPIaE-production'!AA4-Demand_calcs!AA6)</f>
        <v>588231959041052.38</v>
      </c>
      <c r="AB4" s="17">
        <f>MAX(VLOOKUP("zero_test", Keys!$B:$C, 2, FALSE), $B4*AEO_growth_calcs!AB$56, 'BFPIaE-production'!AB4-Demand_calcs!AB6)</f>
        <v>574699976135025.13</v>
      </c>
    </row>
    <row r="5" spans="1:28" x14ac:dyDescent="0.25">
      <c r="A5" s="4" t="s">
        <v>626</v>
      </c>
      <c r="B5" s="17">
        <f>Uranium_calcs!B7</f>
        <v>0</v>
      </c>
      <c r="C5" s="17">
        <f>MAX(VLOOKUP("zero_test", Keys!$B:$C, 2, FALSE), $B5*AEO_growth_calcs!C$57, 'BFPIaE-production'!C5-Demand_calcs!C7)</f>
        <v>0</v>
      </c>
      <c r="D5" s="17">
        <f>MAX(VLOOKUP("zero_test", Keys!$B:$C, 2, FALSE), $B5*AEO_growth_calcs!D$57, 'BFPIaE-production'!D5-Demand_calcs!D7)</f>
        <v>0</v>
      </c>
      <c r="E5" s="17">
        <f>MAX(VLOOKUP("zero_test", Keys!$B:$C, 2, FALSE), $B5*AEO_growth_calcs!E$57, 'BFPIaE-production'!E5-Demand_calcs!E7)</f>
        <v>0</v>
      </c>
      <c r="F5" s="17">
        <f>MAX(VLOOKUP("zero_test", Keys!$B:$C, 2, FALSE), $B5*AEO_growth_calcs!F$57, 'BFPIaE-production'!F5-Demand_calcs!F7)</f>
        <v>0</v>
      </c>
      <c r="G5" s="17">
        <f>MAX(VLOOKUP("zero_test", Keys!$B:$C, 2, FALSE), $B5*AEO_growth_calcs!G$57, 'BFPIaE-production'!G5-Demand_calcs!G7)</f>
        <v>0</v>
      </c>
      <c r="H5" s="17">
        <f>MAX(VLOOKUP("zero_test", Keys!$B:$C, 2, FALSE), $B5*AEO_growth_calcs!H$57, 'BFPIaE-production'!H5-Demand_calcs!H7)</f>
        <v>0</v>
      </c>
      <c r="I5" s="17">
        <f>MAX(VLOOKUP("zero_test", Keys!$B:$C, 2, FALSE), $B5*AEO_growth_calcs!I$57, 'BFPIaE-production'!I5-Demand_calcs!I7)</f>
        <v>0</v>
      </c>
      <c r="J5" s="17">
        <f>MAX(VLOOKUP("zero_test", Keys!$B:$C, 2, FALSE), $B5*AEO_growth_calcs!J$57, 'BFPIaE-production'!J5-Demand_calcs!J7)</f>
        <v>0</v>
      </c>
      <c r="K5" s="17">
        <f>MAX(VLOOKUP("zero_test", Keys!$B:$C, 2, FALSE), $B5*AEO_growth_calcs!K$57, 'BFPIaE-production'!K5-Demand_calcs!K7)</f>
        <v>0</v>
      </c>
      <c r="L5" s="17">
        <f>MAX(VLOOKUP("zero_test", Keys!$B:$C, 2, FALSE), $B5*AEO_growth_calcs!L$57, 'BFPIaE-production'!L5-Demand_calcs!L7)</f>
        <v>0</v>
      </c>
      <c r="M5" s="17">
        <f>MAX(VLOOKUP("zero_test", Keys!$B:$C, 2, FALSE), $B5*AEO_growth_calcs!M$57, 'BFPIaE-production'!M5-Demand_calcs!M7)</f>
        <v>0</v>
      </c>
      <c r="N5" s="17">
        <f>MAX(VLOOKUP("zero_test", Keys!$B:$C, 2, FALSE), $B5*AEO_growth_calcs!N$57, 'BFPIaE-production'!N5-Demand_calcs!N7)</f>
        <v>0</v>
      </c>
      <c r="O5" s="17">
        <f>MAX(VLOOKUP("zero_test", Keys!$B:$C, 2, FALSE), $B5*AEO_growth_calcs!O$57, 'BFPIaE-production'!O5-Demand_calcs!O7)</f>
        <v>0</v>
      </c>
      <c r="P5" s="17">
        <f>MAX(VLOOKUP("zero_test", Keys!$B:$C, 2, FALSE), $B5*AEO_growth_calcs!P$57, 'BFPIaE-production'!P5-Demand_calcs!P7)</f>
        <v>0</v>
      </c>
      <c r="Q5" s="17">
        <f>MAX(VLOOKUP("zero_test", Keys!$B:$C, 2, FALSE), $B5*AEO_growth_calcs!Q$57, 'BFPIaE-production'!Q5-Demand_calcs!Q7)</f>
        <v>0</v>
      </c>
      <c r="R5" s="17">
        <f>MAX(VLOOKUP("zero_test", Keys!$B:$C, 2, FALSE), $B5*AEO_growth_calcs!R$57, 'BFPIaE-production'!R5-Demand_calcs!R7)</f>
        <v>0</v>
      </c>
      <c r="S5" s="17">
        <f>MAX(VLOOKUP("zero_test", Keys!$B:$C, 2, FALSE), $B5*AEO_growth_calcs!S$57, 'BFPIaE-production'!S5-Demand_calcs!S7)</f>
        <v>0</v>
      </c>
      <c r="T5" s="17">
        <f>MAX(VLOOKUP("zero_test", Keys!$B:$C, 2, FALSE), $B5*AEO_growth_calcs!T$57, 'BFPIaE-production'!T5-Demand_calcs!T7)</f>
        <v>0</v>
      </c>
      <c r="U5" s="17">
        <f>MAX(VLOOKUP("zero_test", Keys!$B:$C, 2, FALSE), $B5*AEO_growth_calcs!U$57, 'BFPIaE-production'!U5-Demand_calcs!U7)</f>
        <v>0</v>
      </c>
      <c r="V5" s="17">
        <f>MAX(VLOOKUP("zero_test", Keys!$B:$C, 2, FALSE), $B5*AEO_growth_calcs!V$57, 'BFPIaE-production'!V5-Demand_calcs!V7)</f>
        <v>0</v>
      </c>
      <c r="W5" s="17">
        <f>MAX(VLOOKUP("zero_test", Keys!$B:$C, 2, FALSE), $B5*AEO_growth_calcs!W$57, 'BFPIaE-production'!W5-Demand_calcs!W7)</f>
        <v>0</v>
      </c>
      <c r="X5" s="17">
        <f>MAX(VLOOKUP("zero_test", Keys!$B:$C, 2, FALSE), $B5*AEO_growth_calcs!X$57, 'BFPIaE-production'!X5-Demand_calcs!X7)</f>
        <v>0</v>
      </c>
      <c r="Y5" s="17">
        <f>MAX(VLOOKUP("zero_test", Keys!$B:$C, 2, FALSE), $B5*AEO_growth_calcs!Y$57, 'BFPIaE-production'!Y5-Demand_calcs!Y7)</f>
        <v>0</v>
      </c>
      <c r="Z5" s="17">
        <f>MAX(VLOOKUP("zero_test", Keys!$B:$C, 2, FALSE), $B5*AEO_growth_calcs!Z$57, 'BFPIaE-production'!Z5-Demand_calcs!Z7)</f>
        <v>0</v>
      </c>
      <c r="AA5" s="17">
        <f>MAX(VLOOKUP("zero_test", Keys!$B:$C, 2, FALSE), $B5*AEO_growth_calcs!AA$57, 'BFPIaE-production'!AA5-Demand_calcs!AA7)</f>
        <v>0</v>
      </c>
      <c r="AB5" s="17">
        <f>MAX(VLOOKUP("zero_test", Keys!$B:$C, 2, FALSE), $B5*AEO_growth_calcs!AB$57, 'BFPIaE-production'!AB5-Demand_calcs!AB7)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Biomass_calcs!B7</f>
        <v>0</v>
      </c>
      <c r="C9" s="17">
        <f>MAX(VLOOKUP("zero_test", Keys!$B:$C, 2, FALSE), $B9*AEO_growth_calcs!C$61, 'BFPIaE-production'!C9-Demand_calcs!C11)</f>
        <v>0</v>
      </c>
      <c r="D9" s="17">
        <f>MAX(VLOOKUP("zero_test", Keys!$B:$C, 2, FALSE), $B9*AEO_growth_calcs!D$61, 'BFPIaE-production'!D9-Demand_calcs!D11)</f>
        <v>0</v>
      </c>
      <c r="E9" s="17">
        <f>MAX(VLOOKUP("zero_test", Keys!$B:$C, 2, FALSE), $B9*AEO_growth_calcs!E$61, 'BFPIaE-production'!E9-Demand_calcs!E11)</f>
        <v>0</v>
      </c>
      <c r="F9" s="17">
        <f>MAX(VLOOKUP("zero_test", Keys!$B:$C, 2, FALSE), $B9*AEO_growth_calcs!F$61, 'BFPIaE-production'!F9-Demand_calcs!F11)</f>
        <v>0</v>
      </c>
      <c r="G9" s="17">
        <f>MAX(VLOOKUP("zero_test", Keys!$B:$C, 2, FALSE), $B9*AEO_growth_calcs!G$61, 'BFPIaE-production'!G9-Demand_calcs!G11)</f>
        <v>0</v>
      </c>
      <c r="H9" s="17">
        <f>MAX(VLOOKUP("zero_test", Keys!$B:$C, 2, FALSE), $B9*AEO_growth_calcs!H$61, 'BFPIaE-production'!H9-Demand_calcs!H11)</f>
        <v>0</v>
      </c>
      <c r="I9" s="17">
        <f>MAX(VLOOKUP("zero_test", Keys!$B:$C, 2, FALSE), $B9*AEO_growth_calcs!I$61, 'BFPIaE-production'!I9-Demand_calcs!I11)</f>
        <v>0</v>
      </c>
      <c r="J9" s="17">
        <f>MAX(VLOOKUP("zero_test", Keys!$B:$C, 2, FALSE), $B9*AEO_growth_calcs!J$61, 'BFPIaE-production'!J9-Demand_calcs!J11)</f>
        <v>0</v>
      </c>
      <c r="K9" s="17">
        <f>MAX(VLOOKUP("zero_test", Keys!$B:$C, 2, FALSE), $B9*AEO_growth_calcs!K$61, 'BFPIaE-production'!K9-Demand_calcs!K11)</f>
        <v>0</v>
      </c>
      <c r="L9" s="17">
        <f>MAX(VLOOKUP("zero_test", Keys!$B:$C, 2, FALSE), $B9*AEO_growth_calcs!L$61, 'BFPIaE-production'!L9-Demand_calcs!L11)</f>
        <v>0</v>
      </c>
      <c r="M9" s="17">
        <f>MAX(VLOOKUP("zero_test", Keys!$B:$C, 2, FALSE), $B9*AEO_growth_calcs!M$61, 'BFPIaE-production'!M9-Demand_calcs!M11)</f>
        <v>0</v>
      </c>
      <c r="N9" s="17">
        <f>MAX(VLOOKUP("zero_test", Keys!$B:$C, 2, FALSE), $B9*AEO_growth_calcs!N$61, 'BFPIaE-production'!N9-Demand_calcs!N11)</f>
        <v>0</v>
      </c>
      <c r="O9" s="17">
        <f>MAX(VLOOKUP("zero_test", Keys!$B:$C, 2, FALSE), $B9*AEO_growth_calcs!O$61, 'BFPIaE-production'!O9-Demand_calcs!O11)</f>
        <v>0</v>
      </c>
      <c r="P9" s="17">
        <f>MAX(VLOOKUP("zero_test", Keys!$B:$C, 2, FALSE), $B9*AEO_growth_calcs!P$61, 'BFPIaE-production'!P9-Demand_calcs!P11)</f>
        <v>0</v>
      </c>
      <c r="Q9" s="17">
        <f>MAX(VLOOKUP("zero_test", Keys!$B:$C, 2, FALSE), $B9*AEO_growth_calcs!Q$61, 'BFPIaE-production'!Q9-Demand_calcs!Q11)</f>
        <v>0</v>
      </c>
      <c r="R9" s="17">
        <f>MAX(VLOOKUP("zero_test", Keys!$B:$C, 2, FALSE), $B9*AEO_growth_calcs!R$61, 'BFPIaE-production'!R9-Demand_calcs!R11)</f>
        <v>0</v>
      </c>
      <c r="S9" s="17">
        <f>MAX(VLOOKUP("zero_test", Keys!$B:$C, 2, FALSE), $B9*AEO_growth_calcs!S$61, 'BFPIaE-production'!S9-Demand_calcs!S11)</f>
        <v>0</v>
      </c>
      <c r="T9" s="17">
        <f>MAX(VLOOKUP("zero_test", Keys!$B:$C, 2, FALSE), $B9*AEO_growth_calcs!T$61, 'BFPIaE-production'!T9-Demand_calcs!T11)</f>
        <v>0</v>
      </c>
      <c r="U9" s="17">
        <f>MAX(VLOOKUP("zero_test", Keys!$B:$C, 2, FALSE), $B9*AEO_growth_calcs!U$61, 'BFPIaE-production'!U9-Demand_calcs!U11)</f>
        <v>0</v>
      </c>
      <c r="V9" s="17">
        <f>MAX(VLOOKUP("zero_test", Keys!$B:$C, 2, FALSE), $B9*AEO_growth_calcs!V$61, 'BFPIaE-production'!V9-Demand_calcs!V11)</f>
        <v>0</v>
      </c>
      <c r="W9" s="17">
        <f>MAX(VLOOKUP("zero_test", Keys!$B:$C, 2, FALSE), $B9*AEO_growth_calcs!W$61, 'BFPIaE-production'!W9-Demand_calcs!W11)</f>
        <v>0</v>
      </c>
      <c r="X9" s="17">
        <f>MAX(VLOOKUP("zero_test", Keys!$B:$C, 2, FALSE), $B9*AEO_growth_calcs!X$61, 'BFPIaE-production'!X9-Demand_calcs!X11)</f>
        <v>0</v>
      </c>
      <c r="Y9" s="17">
        <f>MAX(VLOOKUP("zero_test", Keys!$B:$C, 2, FALSE), $B9*AEO_growth_calcs!Y$61, 'BFPIaE-production'!Y9-Demand_calcs!Y11)</f>
        <v>0</v>
      </c>
      <c r="Z9" s="17">
        <f>MAX(VLOOKUP("zero_test", Keys!$B:$C, 2, FALSE), $B9*AEO_growth_calcs!Z$61, 'BFPIaE-production'!Z9-Demand_calcs!Z11)</f>
        <v>0</v>
      </c>
      <c r="AA9" s="17">
        <f>MAX(VLOOKUP("zero_test", Keys!$B:$C, 2, FALSE), $B9*AEO_growth_calcs!AA$61, 'BFPIaE-production'!AA9-Demand_calcs!AA11)</f>
        <v>0</v>
      </c>
      <c r="AB9" s="17">
        <f>MAX(VLOOKUP("zero_test", Keys!$B:$C, 2, FALSE), $B9*AEO_growth_calcs!AB$61, 'BFPIaE-production'!AB9-Demand_calcs!AB11)</f>
        <v>0</v>
      </c>
    </row>
    <row r="10" spans="1:28" x14ac:dyDescent="0.25">
      <c r="A10" s="4" t="s">
        <v>6616</v>
      </c>
      <c r="B10" s="17">
        <f>Petroleum_calcs!B32</f>
        <v>0</v>
      </c>
      <c r="C10" s="17">
        <f>MAX(VLOOKUP("zero_test", Keys!$B:$C, 2, FALSE), $B10*AEO_growth_calcs!C$62, 'BFPIaE-production'!C10-Demand_calcs!C12)</f>
        <v>0</v>
      </c>
      <c r="D10" s="17">
        <f>MAX(VLOOKUP("zero_test", Keys!$B:$C, 2, FALSE), $B10*AEO_growth_calcs!D$62, 'BFPIaE-production'!D10-Demand_calcs!D12)</f>
        <v>0</v>
      </c>
      <c r="E10" s="17">
        <f>MAX(VLOOKUP("zero_test", Keys!$B:$C, 2, FALSE), $B10*AEO_growth_calcs!E$62, 'BFPIaE-production'!E10-Demand_calcs!E12)</f>
        <v>0</v>
      </c>
      <c r="F10" s="17">
        <f>MAX(VLOOKUP("zero_test", Keys!$B:$C, 2, FALSE), $B10*AEO_growth_calcs!F$62, 'BFPIaE-production'!F10-Demand_calcs!F12)</f>
        <v>0</v>
      </c>
      <c r="G10" s="17">
        <f>MAX(VLOOKUP("zero_test", Keys!$B:$C, 2, FALSE), $B10*AEO_growth_calcs!G$62, 'BFPIaE-production'!G10-Demand_calcs!G12)</f>
        <v>0</v>
      </c>
      <c r="H10" s="17">
        <f>MAX(VLOOKUP("zero_test", Keys!$B:$C, 2, FALSE), $B10*AEO_growth_calcs!H$62, 'BFPIaE-production'!H10-Demand_calcs!H12)</f>
        <v>0</v>
      </c>
      <c r="I10" s="17">
        <f>MAX(VLOOKUP("zero_test", Keys!$B:$C, 2, FALSE), $B10*AEO_growth_calcs!I$62, 'BFPIaE-production'!I10-Demand_calcs!I12)</f>
        <v>0</v>
      </c>
      <c r="J10" s="17">
        <f>MAX(VLOOKUP("zero_test", Keys!$B:$C, 2, FALSE), $B10*AEO_growth_calcs!J$62, 'BFPIaE-production'!J10-Demand_calcs!J12)</f>
        <v>0</v>
      </c>
      <c r="K10" s="17">
        <f>MAX(VLOOKUP("zero_test", Keys!$B:$C, 2, FALSE), $B10*AEO_growth_calcs!K$62, 'BFPIaE-production'!K10-Demand_calcs!K12)</f>
        <v>0</v>
      </c>
      <c r="L10" s="17">
        <f>MAX(VLOOKUP("zero_test", Keys!$B:$C, 2, FALSE), $B10*AEO_growth_calcs!L$62, 'BFPIaE-production'!L10-Demand_calcs!L12)</f>
        <v>0</v>
      </c>
      <c r="M10" s="17">
        <f>MAX(VLOOKUP("zero_test", Keys!$B:$C, 2, FALSE), $B10*AEO_growth_calcs!M$62, 'BFPIaE-production'!M10-Demand_calcs!M12)</f>
        <v>0</v>
      </c>
      <c r="N10" s="17">
        <f>MAX(VLOOKUP("zero_test", Keys!$B:$C, 2, FALSE), $B10*AEO_growth_calcs!N$62, 'BFPIaE-production'!N10-Demand_calcs!N12)</f>
        <v>0</v>
      </c>
      <c r="O10" s="17">
        <f>MAX(VLOOKUP("zero_test", Keys!$B:$C, 2, FALSE), $B10*AEO_growth_calcs!O$62, 'BFPIaE-production'!O10-Demand_calcs!O12)</f>
        <v>0</v>
      </c>
      <c r="P10" s="17">
        <f>MAX(VLOOKUP("zero_test", Keys!$B:$C, 2, FALSE), $B10*AEO_growth_calcs!P$62, 'BFPIaE-production'!P10-Demand_calcs!P12)</f>
        <v>0</v>
      </c>
      <c r="Q10" s="17">
        <f>MAX(VLOOKUP("zero_test", Keys!$B:$C, 2, FALSE), $B10*AEO_growth_calcs!Q$62, 'BFPIaE-production'!Q10-Demand_calcs!Q12)</f>
        <v>0</v>
      </c>
      <c r="R10" s="17">
        <f>MAX(VLOOKUP("zero_test", Keys!$B:$C, 2, FALSE), $B10*AEO_growth_calcs!R$62, 'BFPIaE-production'!R10-Demand_calcs!R12)</f>
        <v>0</v>
      </c>
      <c r="S10" s="17">
        <f>MAX(VLOOKUP("zero_test", Keys!$B:$C, 2, FALSE), $B10*AEO_growth_calcs!S$62, 'BFPIaE-production'!S10-Demand_calcs!S12)</f>
        <v>0</v>
      </c>
      <c r="T10" s="17">
        <f>MAX(VLOOKUP("zero_test", Keys!$B:$C, 2, FALSE), $B10*AEO_growth_calcs!T$62, 'BFPIaE-production'!T10-Demand_calcs!T12)</f>
        <v>0</v>
      </c>
      <c r="U10" s="17">
        <f>MAX(VLOOKUP("zero_test", Keys!$B:$C, 2, FALSE), $B10*AEO_growth_calcs!U$62, 'BFPIaE-production'!U10-Demand_calcs!U12)</f>
        <v>0</v>
      </c>
      <c r="V10" s="17">
        <f>MAX(VLOOKUP("zero_test", Keys!$B:$C, 2, FALSE), $B10*AEO_growth_calcs!V$62, 'BFPIaE-production'!V10-Demand_calcs!V12)</f>
        <v>0</v>
      </c>
      <c r="W10" s="17">
        <f>MAX(VLOOKUP("zero_test", Keys!$B:$C, 2, FALSE), $B10*AEO_growth_calcs!W$62, 'BFPIaE-production'!W10-Demand_calcs!W12)</f>
        <v>0</v>
      </c>
      <c r="X10" s="17">
        <f>MAX(VLOOKUP("zero_test", Keys!$B:$C, 2, FALSE), $B10*AEO_growth_calcs!X$62, 'BFPIaE-production'!X10-Demand_calcs!X12)</f>
        <v>0</v>
      </c>
      <c r="Y10" s="17">
        <f>MAX(VLOOKUP("zero_test", Keys!$B:$C, 2, FALSE), $B10*AEO_growth_calcs!Y$62, 'BFPIaE-production'!Y10-Demand_calcs!Y12)</f>
        <v>0</v>
      </c>
      <c r="Z10" s="17">
        <f>MAX(VLOOKUP("zero_test", Keys!$B:$C, 2, FALSE), $B10*AEO_growth_calcs!Z$62, 'BFPIaE-production'!Z10-Demand_calcs!Z12)</f>
        <v>0</v>
      </c>
      <c r="AA10" s="17">
        <f>MAX(VLOOKUP("zero_test", Keys!$B:$C, 2, FALSE), $B10*AEO_growth_calcs!AA$62, 'BFPIaE-production'!AA10-Demand_calcs!AA12)</f>
        <v>0</v>
      </c>
      <c r="AB10" s="17">
        <f>MAX(VLOOKUP("zero_test", Keys!$B:$C, 2, FALSE), $B10*AEO_growth_calcs!AB$62, 'BFPIaE-production'!AB10-Demand_calcs!AB12)</f>
        <v>0</v>
      </c>
    </row>
    <row r="11" spans="1:28" x14ac:dyDescent="0.25">
      <c r="A11" s="4" t="s">
        <v>6617</v>
      </c>
      <c r="B11" s="17">
        <f>Petroleum_calcs!B33</f>
        <v>0</v>
      </c>
      <c r="C11" s="17">
        <f>MAX(VLOOKUP("zero_test", Keys!$B:$C, 2, FALSE), $B11*AEO_growth_calcs!C$63, 'BFPIaE-production'!C11-Demand_calcs!C13)</f>
        <v>0</v>
      </c>
      <c r="D11" s="17">
        <f>MAX(VLOOKUP("zero_test", Keys!$B:$C, 2, FALSE), $B11*AEO_growth_calcs!D$63, 'BFPIaE-production'!D11-Demand_calcs!D13)</f>
        <v>0</v>
      </c>
      <c r="E11" s="17">
        <f>MAX(VLOOKUP("zero_test", Keys!$B:$C, 2, FALSE), $B11*AEO_growth_calcs!E$63, 'BFPIaE-production'!E11-Demand_calcs!E13)</f>
        <v>0</v>
      </c>
      <c r="F11" s="17">
        <f>MAX(VLOOKUP("zero_test", Keys!$B:$C, 2, FALSE), $B11*AEO_growth_calcs!F$63, 'BFPIaE-production'!F11-Demand_calcs!F13)</f>
        <v>0</v>
      </c>
      <c r="G11" s="17">
        <f>MAX(VLOOKUP("zero_test", Keys!$B:$C, 2, FALSE), $B11*AEO_growth_calcs!G$63, 'BFPIaE-production'!G11-Demand_calcs!G13)</f>
        <v>0</v>
      </c>
      <c r="H11" s="17">
        <f>MAX(VLOOKUP("zero_test", Keys!$B:$C, 2, FALSE), $B11*AEO_growth_calcs!H$63, 'BFPIaE-production'!H11-Demand_calcs!H13)</f>
        <v>0</v>
      </c>
      <c r="I11" s="17">
        <f>MAX(VLOOKUP("zero_test", Keys!$B:$C, 2, FALSE), $B11*AEO_growth_calcs!I$63, 'BFPIaE-production'!I11-Demand_calcs!I13)</f>
        <v>0</v>
      </c>
      <c r="J11" s="17">
        <f>MAX(VLOOKUP("zero_test", Keys!$B:$C, 2, FALSE), $B11*AEO_growth_calcs!J$63, 'BFPIaE-production'!J11-Demand_calcs!J13)</f>
        <v>0</v>
      </c>
      <c r="K11" s="17">
        <f>MAX(VLOOKUP("zero_test", Keys!$B:$C, 2, FALSE), $B11*AEO_growth_calcs!K$63, 'BFPIaE-production'!K11-Demand_calcs!K13)</f>
        <v>0</v>
      </c>
      <c r="L11" s="17">
        <f>MAX(VLOOKUP("zero_test", Keys!$B:$C, 2, FALSE), $B11*AEO_growth_calcs!L$63, 'BFPIaE-production'!L11-Demand_calcs!L13)</f>
        <v>0</v>
      </c>
      <c r="M11" s="17">
        <f>MAX(VLOOKUP("zero_test", Keys!$B:$C, 2, FALSE), $B11*AEO_growth_calcs!M$63, 'BFPIaE-production'!M11-Demand_calcs!M13)</f>
        <v>0</v>
      </c>
      <c r="N11" s="17">
        <f>MAX(VLOOKUP("zero_test", Keys!$B:$C, 2, FALSE), $B11*AEO_growth_calcs!N$63, 'BFPIaE-production'!N11-Demand_calcs!N13)</f>
        <v>0</v>
      </c>
      <c r="O11" s="17">
        <f>MAX(VLOOKUP("zero_test", Keys!$B:$C, 2, FALSE), $B11*AEO_growth_calcs!O$63, 'BFPIaE-production'!O11-Demand_calcs!O13)</f>
        <v>0</v>
      </c>
      <c r="P11" s="17">
        <f>MAX(VLOOKUP("zero_test", Keys!$B:$C, 2, FALSE), $B11*AEO_growth_calcs!P$63, 'BFPIaE-production'!P11-Demand_calcs!P13)</f>
        <v>0</v>
      </c>
      <c r="Q11" s="17">
        <f>MAX(VLOOKUP("zero_test", Keys!$B:$C, 2, FALSE), $B11*AEO_growth_calcs!Q$63, 'BFPIaE-production'!Q11-Demand_calcs!Q13)</f>
        <v>0</v>
      </c>
      <c r="R11" s="17">
        <f>MAX(VLOOKUP("zero_test", Keys!$B:$C, 2, FALSE), $B11*AEO_growth_calcs!R$63, 'BFPIaE-production'!R11-Demand_calcs!R13)</f>
        <v>0</v>
      </c>
      <c r="S11" s="17">
        <f>MAX(VLOOKUP("zero_test", Keys!$B:$C, 2, FALSE), $B11*AEO_growth_calcs!S$63, 'BFPIaE-production'!S11-Demand_calcs!S13)</f>
        <v>0</v>
      </c>
      <c r="T11" s="17">
        <f>MAX(VLOOKUP("zero_test", Keys!$B:$C, 2, FALSE), $B11*AEO_growth_calcs!T$63, 'BFPIaE-production'!T11-Demand_calcs!T13)</f>
        <v>0</v>
      </c>
      <c r="U11" s="17">
        <f>MAX(VLOOKUP("zero_test", Keys!$B:$C, 2, FALSE), $B11*AEO_growth_calcs!U$63, 'BFPIaE-production'!U11-Demand_calcs!U13)</f>
        <v>0</v>
      </c>
      <c r="V11" s="17">
        <f>MAX(VLOOKUP("zero_test", Keys!$B:$C, 2, FALSE), $B11*AEO_growth_calcs!V$63, 'BFPIaE-production'!V11-Demand_calcs!V13)</f>
        <v>0</v>
      </c>
      <c r="W11" s="17">
        <f>MAX(VLOOKUP("zero_test", Keys!$B:$C, 2, FALSE), $B11*AEO_growth_calcs!W$63, 'BFPIaE-production'!W11-Demand_calcs!W13)</f>
        <v>0</v>
      </c>
      <c r="X11" s="17">
        <f>MAX(VLOOKUP("zero_test", Keys!$B:$C, 2, FALSE), $B11*AEO_growth_calcs!X$63, 'BFPIaE-production'!X11-Demand_calcs!X13)</f>
        <v>0</v>
      </c>
      <c r="Y11" s="17">
        <f>MAX(VLOOKUP("zero_test", Keys!$B:$C, 2, FALSE), $B11*AEO_growth_calcs!Y$63, 'BFPIaE-production'!Y11-Demand_calcs!Y13)</f>
        <v>0</v>
      </c>
      <c r="Z11" s="17">
        <f>MAX(VLOOKUP("zero_test", Keys!$B:$C, 2, FALSE), $B11*AEO_growth_calcs!Z$63, 'BFPIaE-production'!Z11-Demand_calcs!Z13)</f>
        <v>0</v>
      </c>
      <c r="AA11" s="17">
        <f>MAX(VLOOKUP("zero_test", Keys!$B:$C, 2, FALSE), $B11*AEO_growth_calcs!AA$63, 'BFPIaE-production'!AA11-Demand_calcs!AA13)</f>
        <v>0</v>
      </c>
      <c r="AB11" s="17">
        <f>MAX(VLOOKUP("zero_test", Keys!$B:$C, 2, FALSE), $B11*AEO_growth_calcs!AB$63, 'BFPIaE-production'!AB11-Demand_calcs!AB13)</f>
        <v>0</v>
      </c>
    </row>
    <row r="12" spans="1:28" x14ac:dyDescent="0.25">
      <c r="A12" s="4" t="s">
        <v>542</v>
      </c>
      <c r="B12" s="17">
        <f>Petroleum_calcs!B37</f>
        <v>29414411390966.484</v>
      </c>
      <c r="C12" s="17">
        <f>MAX(VLOOKUP("zero_test", Keys!$B:$C, 2, FALSE), $B12*AEO_growth_calcs!C$64, 'BFPIaE-production'!C12-Demand_calcs!C14)</f>
        <v>112093985419752.3</v>
      </c>
      <c r="D12" s="17">
        <f>MAX(VLOOKUP("zero_test", Keys!$B:$C, 2, FALSE), $B12*AEO_growth_calcs!D$64, 'BFPIaE-production'!D12-Demand_calcs!D14)</f>
        <v>112467961463629.83</v>
      </c>
      <c r="E12" s="17">
        <f>MAX(VLOOKUP("zero_test", Keys!$B:$C, 2, FALSE), $B12*AEO_growth_calcs!E$64, 'BFPIaE-production'!E12-Demand_calcs!E14)</f>
        <v>111710921211302.41</v>
      </c>
      <c r="F12" s="17">
        <f>MAX(VLOOKUP("zero_test", Keys!$B:$C, 2, FALSE), $B12*AEO_growth_calcs!F$64, 'BFPIaE-production'!F12-Demand_calcs!F14)</f>
        <v>112264515692750.45</v>
      </c>
      <c r="G12" s="17">
        <f>MAX(VLOOKUP("zero_test", Keys!$B:$C, 2, FALSE), $B12*AEO_growth_calcs!G$64, 'BFPIaE-production'!G12-Demand_calcs!G14)</f>
        <v>111907509268861.45</v>
      </c>
      <c r="H12" s="17">
        <f>MAX(VLOOKUP("zero_test", Keys!$B:$C, 2, FALSE), $B12*AEO_growth_calcs!H$64, 'BFPIaE-production'!H12-Demand_calcs!H14)</f>
        <v>112185829060830.19</v>
      </c>
      <c r="I12" s="17">
        <f>MAX(VLOOKUP("zero_test", Keys!$B:$C, 2, FALSE), $B12*AEO_growth_calcs!I$64, 'BFPIaE-production'!I12-Demand_calcs!I14)</f>
        <v>111820221832120.16</v>
      </c>
      <c r="J12" s="17">
        <f>MAX(VLOOKUP("zero_test", Keys!$B:$C, 2, FALSE), $B12*AEO_growth_calcs!J$64, 'BFPIaE-production'!J12-Demand_calcs!J14)</f>
        <v>111696131178846.45</v>
      </c>
      <c r="K12" s="17">
        <f>MAX(VLOOKUP("zero_test", Keys!$B:$C, 2, FALSE), $B12*AEO_growth_calcs!K$64, 'BFPIaE-production'!K12-Demand_calcs!K14)</f>
        <v>111505823706578.41</v>
      </c>
      <c r="L12" s="17">
        <f>MAX(VLOOKUP("zero_test", Keys!$B:$C, 2, FALSE), $B12*AEO_growth_calcs!L$64, 'BFPIaE-production'!L12-Demand_calcs!L14)</f>
        <v>111799251698268.23</v>
      </c>
      <c r="M12" s="17">
        <f>MAX(VLOOKUP("zero_test", Keys!$B:$C, 2, FALSE), $B12*AEO_growth_calcs!M$64, 'BFPIaE-production'!M12-Demand_calcs!M14)</f>
        <v>112027555485977.16</v>
      </c>
      <c r="N12" s="17">
        <f>MAX(VLOOKUP("zero_test", Keys!$B:$C, 2, FALSE), $B12*AEO_growth_calcs!N$64, 'BFPIaE-production'!N12-Demand_calcs!N14)</f>
        <v>112789766405127.77</v>
      </c>
      <c r="O12" s="17">
        <f>MAX(VLOOKUP("zero_test", Keys!$B:$C, 2, FALSE), $B12*AEO_growth_calcs!O$64, 'BFPIaE-production'!O12-Demand_calcs!O14)</f>
        <v>112754415620434.73</v>
      </c>
      <c r="P12" s="17">
        <f>MAX(VLOOKUP("zero_test", Keys!$B:$C, 2, FALSE), $B12*AEO_growth_calcs!P$64, 'BFPIaE-production'!P12-Demand_calcs!P14)</f>
        <v>112883064458162.95</v>
      </c>
      <c r="Q12" s="17">
        <f>MAX(VLOOKUP("zero_test", Keys!$B:$C, 2, FALSE), $B12*AEO_growth_calcs!Q$64, 'BFPIaE-production'!Q12-Demand_calcs!Q14)</f>
        <v>113045922533626.64</v>
      </c>
      <c r="R12" s="17">
        <f>MAX(VLOOKUP("zero_test", Keys!$B:$C, 2, FALSE), $B12*AEO_growth_calcs!R$64, 'BFPIaE-production'!R12-Demand_calcs!R14)</f>
        <v>113410897242386.47</v>
      </c>
      <c r="S12" s="17">
        <f>MAX(VLOOKUP("zero_test", Keys!$B:$C, 2, FALSE), $B12*AEO_growth_calcs!S$64, 'BFPIaE-production'!S12-Demand_calcs!S14)</f>
        <v>113799501495220.03</v>
      </c>
      <c r="T12" s="17">
        <f>MAX(VLOOKUP("zero_test", Keys!$B:$C, 2, FALSE), $B12*AEO_growth_calcs!T$64, 'BFPIaE-production'!T12-Demand_calcs!T14)</f>
        <v>114995216007128.22</v>
      </c>
      <c r="U12" s="17">
        <f>MAX(VLOOKUP("zero_test", Keys!$B:$C, 2, FALSE), $B12*AEO_growth_calcs!U$64, 'BFPIaE-production'!U12-Demand_calcs!U14)</f>
        <v>115527639551807.39</v>
      </c>
      <c r="V12" s="17">
        <f>MAX(VLOOKUP("zero_test", Keys!$B:$C, 2, FALSE), $B12*AEO_growth_calcs!V$64, 'BFPIaE-production'!V12-Demand_calcs!V14)</f>
        <v>115975671493610.13</v>
      </c>
      <c r="W12" s="17">
        <f>MAX(VLOOKUP("zero_test", Keys!$B:$C, 2, FALSE), $B12*AEO_growth_calcs!W$64, 'BFPIaE-production'!W12-Demand_calcs!W14)</f>
        <v>116155947314527.05</v>
      </c>
      <c r="X12" s="17">
        <f>MAX(VLOOKUP("zero_test", Keys!$B:$C, 2, FALSE), $B12*AEO_growth_calcs!X$64, 'BFPIaE-production'!X12-Demand_calcs!X14)</f>
        <v>116228708143453.33</v>
      </c>
      <c r="Y12" s="17">
        <f>MAX(VLOOKUP("zero_test", Keys!$B:$C, 2, FALSE), $B12*AEO_growth_calcs!Y$64, 'BFPIaE-production'!Y12-Demand_calcs!Y14)</f>
        <v>117194260587775.11</v>
      </c>
      <c r="Z12" s="17">
        <f>MAX(VLOOKUP("zero_test", Keys!$B:$C, 2, FALSE), $B12*AEO_growth_calcs!Z$64, 'BFPIaE-production'!Z12-Demand_calcs!Z14)</f>
        <v>117980999766014.58</v>
      </c>
      <c r="AA12" s="17">
        <f>MAX(VLOOKUP("zero_test", Keys!$B:$C, 2, FALSE), $B12*AEO_growth_calcs!AA$64, 'BFPIaE-production'!AA12-Demand_calcs!AA14)</f>
        <v>118363062761135.05</v>
      </c>
      <c r="AB12" s="17">
        <f>MAX(VLOOKUP("zero_test", Keys!$B:$C, 2, FALSE), $B12*AEO_growth_calcs!AB$64, 'BFPIaE-production'!AB12-Demand_calcs!AB14)</f>
        <v>118958631134175.56</v>
      </c>
    </row>
    <row r="13" spans="1:28" x14ac:dyDescent="0.25">
      <c r="A13" s="4" t="s">
        <v>545</v>
      </c>
      <c r="B13" s="17">
        <f>Petroleum_calcs!B38</f>
        <v>0</v>
      </c>
      <c r="C13" s="17">
        <f>MAX(VLOOKUP("zero_test", Keys!$B:$C, 2, FALSE), $B13*AEO_growth_calcs!C$65, 'BFPIaE-production'!C13-Demand_calcs!C15)</f>
        <v>0</v>
      </c>
      <c r="D13" s="17">
        <f>MAX(VLOOKUP("zero_test", Keys!$B:$C, 2, FALSE), $B13*AEO_growth_calcs!D$65, 'BFPIaE-production'!D13-Demand_calcs!D15)</f>
        <v>0</v>
      </c>
      <c r="E13" s="17">
        <f>MAX(VLOOKUP("zero_test", Keys!$B:$C, 2, FALSE), $B13*AEO_growth_calcs!E$65, 'BFPIaE-production'!E13-Demand_calcs!E15)</f>
        <v>0</v>
      </c>
      <c r="F13" s="17">
        <f>MAX(VLOOKUP("zero_test", Keys!$B:$C, 2, FALSE), $B13*AEO_growth_calcs!F$65, 'BFPIaE-production'!F13-Demand_calcs!F15)</f>
        <v>0</v>
      </c>
      <c r="G13" s="17">
        <f>MAX(VLOOKUP("zero_test", Keys!$B:$C, 2, FALSE), $B13*AEO_growth_calcs!G$65, 'BFPIaE-production'!G13-Demand_calcs!G15)</f>
        <v>0</v>
      </c>
      <c r="H13" s="17">
        <f>MAX(VLOOKUP("zero_test", Keys!$B:$C, 2, FALSE), $B13*AEO_growth_calcs!H$65, 'BFPIaE-production'!H13-Demand_calcs!H15)</f>
        <v>0</v>
      </c>
      <c r="I13" s="17">
        <f>MAX(VLOOKUP("zero_test", Keys!$B:$C, 2, FALSE), $B13*AEO_growth_calcs!I$65, 'BFPIaE-production'!I13-Demand_calcs!I15)</f>
        <v>0</v>
      </c>
      <c r="J13" s="17">
        <f>MAX(VLOOKUP("zero_test", Keys!$B:$C, 2, FALSE), $B13*AEO_growth_calcs!J$65, 'BFPIaE-production'!J13-Demand_calcs!J15)</f>
        <v>0</v>
      </c>
      <c r="K13" s="17">
        <f>MAX(VLOOKUP("zero_test", Keys!$B:$C, 2, FALSE), $B13*AEO_growth_calcs!K$65, 'BFPIaE-production'!K13-Demand_calcs!K15)</f>
        <v>0</v>
      </c>
      <c r="L13" s="17">
        <f>MAX(VLOOKUP("zero_test", Keys!$B:$C, 2, FALSE), $B13*AEO_growth_calcs!L$65, 'BFPIaE-production'!L13-Demand_calcs!L15)</f>
        <v>0</v>
      </c>
      <c r="M13" s="17">
        <f>MAX(VLOOKUP("zero_test", Keys!$B:$C, 2, FALSE), $B13*AEO_growth_calcs!M$65, 'BFPIaE-production'!M13-Demand_calcs!M15)</f>
        <v>0</v>
      </c>
      <c r="N13" s="17">
        <f>MAX(VLOOKUP("zero_test", Keys!$B:$C, 2, FALSE), $B13*AEO_growth_calcs!N$65, 'BFPIaE-production'!N13-Demand_calcs!N15)</f>
        <v>0</v>
      </c>
      <c r="O13" s="17">
        <f>MAX(VLOOKUP("zero_test", Keys!$B:$C, 2, FALSE), $B13*AEO_growth_calcs!O$65, 'BFPIaE-production'!O13-Demand_calcs!O15)</f>
        <v>0</v>
      </c>
      <c r="P13" s="17">
        <f>MAX(VLOOKUP("zero_test", Keys!$B:$C, 2, FALSE), $B13*AEO_growth_calcs!P$65, 'BFPIaE-production'!P13-Demand_calcs!P15)</f>
        <v>0</v>
      </c>
      <c r="Q13" s="17">
        <f>MAX(VLOOKUP("zero_test", Keys!$B:$C, 2, FALSE), $B13*AEO_growth_calcs!Q$65, 'BFPIaE-production'!Q13-Demand_calcs!Q15)</f>
        <v>0</v>
      </c>
      <c r="R13" s="17">
        <f>MAX(VLOOKUP("zero_test", Keys!$B:$C, 2, FALSE), $B13*AEO_growth_calcs!R$65, 'BFPIaE-production'!R13-Demand_calcs!R15)</f>
        <v>0</v>
      </c>
      <c r="S13" s="17">
        <f>MAX(VLOOKUP("zero_test", Keys!$B:$C, 2, FALSE), $B13*AEO_growth_calcs!S$65, 'BFPIaE-production'!S13-Demand_calcs!S15)</f>
        <v>0</v>
      </c>
      <c r="T13" s="17">
        <f>MAX(VLOOKUP("zero_test", Keys!$B:$C, 2, FALSE), $B13*AEO_growth_calcs!T$65, 'BFPIaE-production'!T13-Demand_calcs!T15)</f>
        <v>0</v>
      </c>
      <c r="U13" s="17">
        <f>MAX(VLOOKUP("zero_test", Keys!$B:$C, 2, FALSE), $B13*AEO_growth_calcs!U$65, 'BFPIaE-production'!U13-Demand_calcs!U15)</f>
        <v>0</v>
      </c>
      <c r="V13" s="17">
        <f>MAX(VLOOKUP("zero_test", Keys!$B:$C, 2, FALSE), $B13*AEO_growth_calcs!V$65, 'BFPIaE-production'!V13-Demand_calcs!V15)</f>
        <v>0</v>
      </c>
      <c r="W13" s="17">
        <f>MAX(VLOOKUP("zero_test", Keys!$B:$C, 2, FALSE), $B13*AEO_growth_calcs!W$65, 'BFPIaE-production'!W13-Demand_calcs!W15)</f>
        <v>0</v>
      </c>
      <c r="X13" s="17">
        <f>MAX(VLOOKUP("zero_test", Keys!$B:$C, 2, FALSE), $B13*AEO_growth_calcs!X$65, 'BFPIaE-production'!X13-Demand_calcs!X15)</f>
        <v>0</v>
      </c>
      <c r="Y13" s="17">
        <f>MAX(VLOOKUP("zero_test", Keys!$B:$C, 2, FALSE), $B13*AEO_growth_calcs!Y$65, 'BFPIaE-production'!Y13-Demand_calcs!Y15)</f>
        <v>0</v>
      </c>
      <c r="Z13" s="17">
        <f>MAX(VLOOKUP("zero_test", Keys!$B:$C, 2, FALSE), $B13*AEO_growth_calcs!Z$65, 'BFPIaE-production'!Z13-Demand_calcs!Z15)</f>
        <v>0</v>
      </c>
      <c r="AA13" s="17">
        <f>MAX(VLOOKUP("zero_test", Keys!$B:$C, 2, FALSE), $B13*AEO_growth_calcs!AA$65, 'BFPIaE-production'!AA13-Demand_calcs!AA15)</f>
        <v>0</v>
      </c>
      <c r="AB13" s="17">
        <f>MAX(VLOOKUP("zero_test", Keys!$B:$C, 2, FALSE), $B13*AEO_growth_calcs!AB$65, 'BFPIaE-production'!AB13-Demand_calcs!AB15)</f>
        <v>0</v>
      </c>
    </row>
    <row r="14" spans="1:28" x14ac:dyDescent="0.25">
      <c r="A14" s="4" t="s">
        <v>6618</v>
      </c>
      <c r="B14" s="17">
        <f>Petroleum_calcs!B34</f>
        <v>0</v>
      </c>
      <c r="C14" s="17">
        <f>MAX(VLOOKUP("zero_test", Keys!$B:$C, 2, FALSE), $B14*AEO_growth_calcs!C$66, 'BFPIaE-production'!C14-Demand_calcs!C16)</f>
        <v>0</v>
      </c>
      <c r="D14" s="17">
        <f>MAX(VLOOKUP("zero_test", Keys!$B:$C, 2, FALSE), $B14*AEO_growth_calcs!D$66, 'BFPIaE-production'!D14-Demand_calcs!D16)</f>
        <v>0</v>
      </c>
      <c r="E14" s="17">
        <f>MAX(VLOOKUP("zero_test", Keys!$B:$C, 2, FALSE), $B14*AEO_growth_calcs!E$66, 'BFPIaE-production'!E14-Demand_calcs!E16)</f>
        <v>0</v>
      </c>
      <c r="F14" s="17">
        <f>MAX(VLOOKUP("zero_test", Keys!$B:$C, 2, FALSE), $B14*AEO_growth_calcs!F$66, 'BFPIaE-production'!F14-Demand_calcs!F16)</f>
        <v>0</v>
      </c>
      <c r="G14" s="17">
        <f>MAX(VLOOKUP("zero_test", Keys!$B:$C, 2, FALSE), $B14*AEO_growth_calcs!G$66, 'BFPIaE-production'!G14-Demand_calcs!G16)</f>
        <v>0</v>
      </c>
      <c r="H14" s="17">
        <f>MAX(VLOOKUP("zero_test", Keys!$B:$C, 2, FALSE), $B14*AEO_growth_calcs!H$66, 'BFPIaE-production'!H14-Demand_calcs!H16)</f>
        <v>0</v>
      </c>
      <c r="I14" s="17">
        <f>MAX(VLOOKUP("zero_test", Keys!$B:$C, 2, FALSE), $B14*AEO_growth_calcs!I$66, 'BFPIaE-production'!I14-Demand_calcs!I16)</f>
        <v>0</v>
      </c>
      <c r="J14" s="17">
        <f>MAX(VLOOKUP("zero_test", Keys!$B:$C, 2, FALSE), $B14*AEO_growth_calcs!J$66, 'BFPIaE-production'!J14-Demand_calcs!J16)</f>
        <v>0</v>
      </c>
      <c r="K14" s="17">
        <f>MAX(VLOOKUP("zero_test", Keys!$B:$C, 2, FALSE), $B14*AEO_growth_calcs!K$66, 'BFPIaE-production'!K14-Demand_calcs!K16)</f>
        <v>0</v>
      </c>
      <c r="L14" s="17">
        <f>MAX(VLOOKUP("zero_test", Keys!$B:$C, 2, FALSE), $B14*AEO_growth_calcs!L$66, 'BFPIaE-production'!L14-Demand_calcs!L16)</f>
        <v>0</v>
      </c>
      <c r="M14" s="17">
        <f>MAX(VLOOKUP("zero_test", Keys!$B:$C, 2, FALSE), $B14*AEO_growth_calcs!M$66, 'BFPIaE-production'!M14-Demand_calcs!M16)</f>
        <v>0</v>
      </c>
      <c r="N14" s="17">
        <f>MAX(VLOOKUP("zero_test", Keys!$B:$C, 2, FALSE), $B14*AEO_growth_calcs!N$66, 'BFPIaE-production'!N14-Demand_calcs!N16)</f>
        <v>0</v>
      </c>
      <c r="O14" s="17">
        <f>MAX(VLOOKUP("zero_test", Keys!$B:$C, 2, FALSE), $B14*AEO_growth_calcs!O$66, 'BFPIaE-production'!O14-Demand_calcs!O16)</f>
        <v>0</v>
      </c>
      <c r="P14" s="17">
        <f>MAX(VLOOKUP("zero_test", Keys!$B:$C, 2, FALSE), $B14*AEO_growth_calcs!P$66, 'BFPIaE-production'!P14-Demand_calcs!P16)</f>
        <v>0</v>
      </c>
      <c r="Q14" s="17">
        <f>MAX(VLOOKUP("zero_test", Keys!$B:$C, 2, FALSE), $B14*AEO_growth_calcs!Q$66, 'BFPIaE-production'!Q14-Demand_calcs!Q16)</f>
        <v>0</v>
      </c>
      <c r="R14" s="17">
        <f>MAX(VLOOKUP("zero_test", Keys!$B:$C, 2, FALSE), $B14*AEO_growth_calcs!R$66, 'BFPIaE-production'!R14-Demand_calcs!R16)</f>
        <v>0</v>
      </c>
      <c r="S14" s="17">
        <f>MAX(VLOOKUP("zero_test", Keys!$B:$C, 2, FALSE), $B14*AEO_growth_calcs!S$66, 'BFPIaE-production'!S14-Demand_calcs!S16)</f>
        <v>0</v>
      </c>
      <c r="T14" s="17">
        <f>MAX(VLOOKUP("zero_test", Keys!$B:$C, 2, FALSE), $B14*AEO_growth_calcs!T$66, 'BFPIaE-production'!T14-Demand_calcs!T16)</f>
        <v>0</v>
      </c>
      <c r="U14" s="17">
        <f>MAX(VLOOKUP("zero_test", Keys!$B:$C, 2, FALSE), $B14*AEO_growth_calcs!U$66, 'BFPIaE-production'!U14-Demand_calcs!U16)</f>
        <v>0</v>
      </c>
      <c r="V14" s="17">
        <f>MAX(VLOOKUP("zero_test", Keys!$B:$C, 2, FALSE), $B14*AEO_growth_calcs!V$66, 'BFPIaE-production'!V14-Demand_calcs!V16)</f>
        <v>0</v>
      </c>
      <c r="W14" s="17">
        <f>MAX(VLOOKUP("zero_test", Keys!$B:$C, 2, FALSE), $B14*AEO_growth_calcs!W$66, 'BFPIaE-production'!W14-Demand_calcs!W16)</f>
        <v>0</v>
      </c>
      <c r="X14" s="17">
        <f>MAX(VLOOKUP("zero_test", Keys!$B:$C, 2, FALSE), $B14*AEO_growth_calcs!X$66, 'BFPIaE-production'!X14-Demand_calcs!X16)</f>
        <v>0</v>
      </c>
      <c r="Y14" s="17">
        <f>MAX(VLOOKUP("zero_test", Keys!$B:$C, 2, FALSE), $B14*AEO_growth_calcs!Y$66, 'BFPIaE-production'!Y14-Demand_calcs!Y16)</f>
        <v>0</v>
      </c>
      <c r="Z14" s="17">
        <f>MAX(VLOOKUP("zero_test", Keys!$B:$C, 2, FALSE), $B14*AEO_growth_calcs!Z$66, 'BFPIaE-production'!Z14-Demand_calcs!Z16)</f>
        <v>0</v>
      </c>
      <c r="AA14" s="17">
        <f>MAX(VLOOKUP("zero_test", Keys!$B:$C, 2, FALSE), $B14*AEO_growth_calcs!AA$66, 'BFPIaE-production'!AA14-Demand_calcs!AA16)</f>
        <v>0</v>
      </c>
      <c r="AB14" s="17">
        <f>MAX(VLOOKUP("zero_test", Keys!$B:$C, 2, FALSE), $B14*AEO_growth_calcs!AB$66, 'BFPIaE-production'!AB14-Demand_calcs!AB16)</f>
        <v>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Coal_calcs!B16</f>
        <v>0</v>
      </c>
      <c r="C17" s="17">
        <f>MAX(VLOOKUP("zero_test", Keys!$B:$C, 2, FALSE), $B17*AEO_growth_calcs!C$69, 'BFPIaE-production'!C17-Demand_calcs!C19)</f>
        <v>0</v>
      </c>
      <c r="D17" s="17">
        <f>MAX(VLOOKUP("zero_test", Keys!$B:$C, 2, FALSE), $B17*AEO_growth_calcs!D$69, 'BFPIaE-production'!D17-Demand_calcs!D19)</f>
        <v>0</v>
      </c>
      <c r="E17" s="17">
        <f>MAX(VLOOKUP("zero_test", Keys!$B:$C, 2, FALSE), $B17*AEO_growth_calcs!E$69, 'BFPIaE-production'!E17-Demand_calcs!E19)</f>
        <v>0</v>
      </c>
      <c r="F17" s="17">
        <f>MAX(VLOOKUP("zero_test", Keys!$B:$C, 2, FALSE), $B17*AEO_growth_calcs!F$69, 'BFPIaE-production'!F17-Demand_calcs!F19)</f>
        <v>0</v>
      </c>
      <c r="G17" s="17">
        <f>MAX(VLOOKUP("zero_test", Keys!$B:$C, 2, FALSE), $B17*AEO_growth_calcs!G$69, 'BFPIaE-production'!G17-Demand_calcs!G19)</f>
        <v>0</v>
      </c>
      <c r="H17" s="17">
        <f>MAX(VLOOKUP("zero_test", Keys!$B:$C, 2, FALSE), $B17*AEO_growth_calcs!H$69, 'BFPIaE-production'!H17-Demand_calcs!H19)</f>
        <v>0</v>
      </c>
      <c r="I17" s="17">
        <f>MAX(VLOOKUP("zero_test", Keys!$B:$C, 2, FALSE), $B17*AEO_growth_calcs!I$69, 'BFPIaE-production'!I17-Demand_calcs!I19)</f>
        <v>0</v>
      </c>
      <c r="J17" s="17">
        <f>MAX(VLOOKUP("zero_test", Keys!$B:$C, 2, FALSE), $B17*AEO_growth_calcs!J$69, 'BFPIaE-production'!J17-Demand_calcs!J19)</f>
        <v>0</v>
      </c>
      <c r="K17" s="17">
        <f>MAX(VLOOKUP("zero_test", Keys!$B:$C, 2, FALSE), $B17*AEO_growth_calcs!K$69, 'BFPIaE-production'!K17-Demand_calcs!K19)</f>
        <v>0</v>
      </c>
      <c r="L17" s="17">
        <f>MAX(VLOOKUP("zero_test", Keys!$B:$C, 2, FALSE), $B17*AEO_growth_calcs!L$69, 'BFPIaE-production'!L17-Demand_calcs!L19)</f>
        <v>0</v>
      </c>
      <c r="M17" s="17">
        <f>MAX(VLOOKUP("zero_test", Keys!$B:$C, 2, FALSE), $B17*AEO_growth_calcs!M$69, 'BFPIaE-production'!M17-Demand_calcs!M19)</f>
        <v>0</v>
      </c>
      <c r="N17" s="17">
        <f>MAX(VLOOKUP("zero_test", Keys!$B:$C, 2, FALSE), $B17*AEO_growth_calcs!N$69, 'BFPIaE-production'!N17-Demand_calcs!N19)</f>
        <v>0</v>
      </c>
      <c r="O17" s="17">
        <f>MAX(VLOOKUP("zero_test", Keys!$B:$C, 2, FALSE), $B17*AEO_growth_calcs!O$69, 'BFPIaE-production'!O17-Demand_calcs!O19)</f>
        <v>0</v>
      </c>
      <c r="P17" s="17">
        <f>MAX(VLOOKUP("zero_test", Keys!$B:$C, 2, FALSE), $B17*AEO_growth_calcs!P$69, 'BFPIaE-production'!P17-Demand_calcs!P19)</f>
        <v>0</v>
      </c>
      <c r="Q17" s="17">
        <f>MAX(VLOOKUP("zero_test", Keys!$B:$C, 2, FALSE), $B17*AEO_growth_calcs!Q$69, 'BFPIaE-production'!Q17-Demand_calcs!Q19)</f>
        <v>0</v>
      </c>
      <c r="R17" s="17">
        <f>MAX(VLOOKUP("zero_test", Keys!$B:$C, 2, FALSE), $B17*AEO_growth_calcs!R$69, 'BFPIaE-production'!R17-Demand_calcs!R19)</f>
        <v>0</v>
      </c>
      <c r="S17" s="17">
        <f>MAX(VLOOKUP("zero_test", Keys!$B:$C, 2, FALSE), $B17*AEO_growth_calcs!S$69, 'BFPIaE-production'!S17-Demand_calcs!S19)</f>
        <v>0</v>
      </c>
      <c r="T17" s="17">
        <f>MAX(VLOOKUP("zero_test", Keys!$B:$C, 2, FALSE), $B17*AEO_growth_calcs!T$69, 'BFPIaE-production'!T17-Demand_calcs!T19)</f>
        <v>0</v>
      </c>
      <c r="U17" s="17">
        <f>MAX(VLOOKUP("zero_test", Keys!$B:$C, 2, FALSE), $B17*AEO_growth_calcs!U$69, 'BFPIaE-production'!U17-Demand_calcs!U19)</f>
        <v>0</v>
      </c>
      <c r="V17" s="17">
        <f>MAX(VLOOKUP("zero_test", Keys!$B:$C, 2, FALSE), $B17*AEO_growth_calcs!V$69, 'BFPIaE-production'!V17-Demand_calcs!V19)</f>
        <v>0</v>
      </c>
      <c r="W17" s="17">
        <f>MAX(VLOOKUP("zero_test", Keys!$B:$C, 2, FALSE), $B17*AEO_growth_calcs!W$69, 'BFPIaE-production'!W17-Demand_calcs!W19)</f>
        <v>0</v>
      </c>
      <c r="X17" s="17">
        <f>MAX(VLOOKUP("zero_test", Keys!$B:$C, 2, FALSE), $B17*AEO_growth_calcs!X$69, 'BFPIaE-production'!X17-Demand_calcs!X19)</f>
        <v>0</v>
      </c>
      <c r="Y17" s="17">
        <f>MAX(VLOOKUP("zero_test", Keys!$B:$C, 2, FALSE), $B17*AEO_growth_calcs!Y$69, 'BFPIaE-production'!Y17-Demand_calcs!Y19)</f>
        <v>0</v>
      </c>
      <c r="Z17" s="17">
        <f>MAX(VLOOKUP("zero_test", Keys!$B:$C, 2, FALSE), $B17*AEO_growth_calcs!Z$69, 'BFPIaE-production'!Z17-Demand_calcs!Z19)</f>
        <v>0</v>
      </c>
      <c r="AA17" s="17">
        <f>MAX(VLOOKUP("zero_test", Keys!$B:$C, 2, FALSE), $B17*AEO_growth_calcs!AA$69, 'BFPIaE-production'!AA17-Demand_calcs!AA19)</f>
        <v>0</v>
      </c>
      <c r="AB17" s="17">
        <f>MAX(VLOOKUP("zero_test", Keys!$B:$C, 2, FALSE), $B17*AEO_growth_calcs!AB$69, 'BFPIaE-production'!AB17-Demand_calcs!AB19)</f>
        <v>0</v>
      </c>
    </row>
    <row r="18" spans="1:28" x14ac:dyDescent="0.25">
      <c r="A18" s="4" t="s">
        <v>539</v>
      </c>
      <c r="B18" s="17">
        <f>Crude_calcs!B7</f>
        <v>0</v>
      </c>
      <c r="C18" s="17">
        <f>MAX(VLOOKUP("zero_test", Keys!$B:$C, 2, FALSE), $B18*AEO_growth_calcs!C$70, 'BFPIaE-production'!C18-Demand_calcs!C20)</f>
        <v>4772260000000</v>
      </c>
      <c r="D18" s="17">
        <f>MAX(VLOOKUP("zero_test", Keys!$B:$C, 2, FALSE), $B18*AEO_growth_calcs!D$70, 'BFPIaE-production'!D18-Demand_calcs!D20)</f>
        <v>4689385754484.8418</v>
      </c>
      <c r="E18" s="17">
        <f>MAX(VLOOKUP("zero_test", Keys!$B:$C, 2, FALSE), $B18*AEO_growth_calcs!E$70, 'BFPIaE-production'!E18-Demand_calcs!E20)</f>
        <v>4316300750842.8457</v>
      </c>
      <c r="F18" s="17">
        <f>MAX(VLOOKUP("zero_test", Keys!$B:$C, 2, FALSE), $B18*AEO_growth_calcs!F$70, 'BFPIaE-production'!F18-Demand_calcs!F20)</f>
        <v>4313486215588.3955</v>
      </c>
      <c r="G18" s="17">
        <f>MAX(VLOOKUP("zero_test", Keys!$B:$C, 2, FALSE), $B18*AEO_growth_calcs!G$70, 'BFPIaE-production'!G18-Demand_calcs!G20)</f>
        <v>4313616744759.6172</v>
      </c>
      <c r="H18" s="17">
        <f>MAX(VLOOKUP("zero_test", Keys!$B:$C, 2, FALSE), $B18*AEO_growth_calcs!H$70, 'BFPIaE-production'!H18-Demand_calcs!H20)</f>
        <v>4399141905165.4785</v>
      </c>
      <c r="I18" s="17">
        <f>MAX(VLOOKUP("zero_test", Keys!$B:$C, 2, FALSE), $B18*AEO_growth_calcs!I$70, 'BFPIaE-production'!I18-Demand_calcs!I20)</f>
        <v>4396576191143.6689</v>
      </c>
      <c r="J18" s="17">
        <f>MAX(VLOOKUP("zero_test", Keys!$B:$C, 2, FALSE), $B18*AEO_growth_calcs!J$70, 'BFPIaE-production'!J18-Demand_calcs!J20)</f>
        <v>4307359502614.2178</v>
      </c>
      <c r="K18" s="17">
        <f>MAX(VLOOKUP("zero_test", Keys!$B:$C, 2, FALSE), $B18*AEO_growth_calcs!K$70, 'BFPIaE-production'!K18-Demand_calcs!K20)</f>
        <v>4265679906628.7598</v>
      </c>
      <c r="L18" s="17">
        <f>MAX(VLOOKUP("zero_test", Keys!$B:$C, 2, FALSE), $B18*AEO_growth_calcs!L$70, 'BFPIaE-production'!L18-Demand_calcs!L20)</f>
        <v>4328293118448.7617</v>
      </c>
      <c r="M18" s="17">
        <f>MAX(VLOOKUP("zero_test", Keys!$B:$C, 2, FALSE), $B18*AEO_growth_calcs!M$70, 'BFPIaE-production'!M18-Demand_calcs!M20)</f>
        <v>4431362215274.0254</v>
      </c>
      <c r="N18" s="17">
        <f>MAX(VLOOKUP("zero_test", Keys!$B:$C, 2, FALSE), $B18*AEO_growth_calcs!N$70, 'BFPIaE-production'!N18-Demand_calcs!N20)</f>
        <v>4619503699442.4795</v>
      </c>
      <c r="O18" s="17">
        <f>MAX(VLOOKUP("zero_test", Keys!$B:$C, 2, FALSE), $B18*AEO_growth_calcs!O$70, 'BFPIaE-production'!O18-Demand_calcs!O20)</f>
        <v>4692024891165.4639</v>
      </c>
      <c r="P18" s="17">
        <f>MAX(VLOOKUP("zero_test", Keys!$B:$C, 2, FALSE), $B18*AEO_growth_calcs!P$70, 'BFPIaE-production'!P18-Demand_calcs!P20)</f>
        <v>4774042080094.7666</v>
      </c>
      <c r="Q18" s="17">
        <f>MAX(VLOOKUP("zero_test", Keys!$B:$C, 2, FALSE), $B18*AEO_growth_calcs!Q$70, 'BFPIaE-production'!Q18-Demand_calcs!Q20)</f>
        <v>4775078155391.333</v>
      </c>
      <c r="R18" s="17">
        <f>MAX(VLOOKUP("zero_test", Keys!$B:$C, 2, FALSE), $B18*AEO_growth_calcs!R$70, 'BFPIaE-production'!R18-Demand_calcs!R20)</f>
        <v>4772920345029.5879</v>
      </c>
      <c r="S18" s="17">
        <f>MAX(VLOOKUP("zero_test", Keys!$B:$C, 2, FALSE), $B18*AEO_growth_calcs!S$70, 'BFPIaE-production'!S18-Demand_calcs!S20)</f>
        <v>4741454656692.1621</v>
      </c>
      <c r="T18" s="17">
        <f>MAX(VLOOKUP("zero_test", Keys!$B:$C, 2, FALSE), $B18*AEO_growth_calcs!T$70, 'BFPIaE-production'!T18-Demand_calcs!T20)</f>
        <v>4618696050195.5527</v>
      </c>
      <c r="U18" s="17">
        <f>MAX(VLOOKUP("zero_test", Keys!$B:$C, 2, FALSE), $B18*AEO_growth_calcs!U$70, 'BFPIaE-production'!U18-Demand_calcs!U20)</f>
        <v>4497654718107.8174</v>
      </c>
      <c r="V18" s="17">
        <f>MAX(VLOOKUP("zero_test", Keys!$B:$C, 2, FALSE), $B18*AEO_growth_calcs!V$70, 'BFPIaE-production'!V18-Demand_calcs!V20)</f>
        <v>4426940539598.9219</v>
      </c>
      <c r="W18" s="17">
        <f>MAX(VLOOKUP("zero_test", Keys!$B:$C, 2, FALSE), $B18*AEO_growth_calcs!W$70, 'BFPIaE-production'!W18-Demand_calcs!W20)</f>
        <v>4360888699924.5703</v>
      </c>
      <c r="X18" s="17">
        <f>MAX(VLOOKUP("zero_test", Keys!$B:$C, 2, FALSE), $B18*AEO_growth_calcs!X$70, 'BFPIaE-production'!X18-Demand_calcs!X20)</f>
        <v>4350580974434.7227</v>
      </c>
      <c r="Y18" s="17">
        <f>MAX(VLOOKUP("zero_test", Keys!$B:$C, 2, FALSE), $B18*AEO_growth_calcs!Y$70, 'BFPIaE-production'!Y18-Demand_calcs!Y20)</f>
        <v>4307208578259.9951</v>
      </c>
      <c r="Z18" s="17">
        <f>MAX(VLOOKUP("zero_test", Keys!$B:$C, 2, FALSE), $B18*AEO_growth_calcs!Z$70, 'BFPIaE-production'!Z18-Demand_calcs!Z20)</f>
        <v>4252174216444.0039</v>
      </c>
      <c r="AA18" s="17">
        <f>MAX(VLOOKUP("zero_test", Keys!$B:$C, 2, FALSE), $B18*AEO_growth_calcs!AA$70, 'BFPIaE-production'!AA18-Demand_calcs!AA20)</f>
        <v>4212872698796.7261</v>
      </c>
      <c r="AB18" s="17">
        <f>MAX(VLOOKUP("zero_test", Keys!$B:$C, 2, FALSE), $B18*AEO_growth_calcs!AB$70, 'BFPIaE-production'!AB18-Demand_calcs!AB20)</f>
        <v>4122799412581.1377</v>
      </c>
    </row>
    <row r="19" spans="1:28" x14ac:dyDescent="0.25">
      <c r="A19" s="4" t="s">
        <v>6621</v>
      </c>
      <c r="B19" s="17">
        <f>Petroleum_calcs!B35</f>
        <v>0</v>
      </c>
      <c r="C19" s="17">
        <f>MAX(VLOOKUP("zero_test", Keys!$B:$C, 2, FALSE), $B19*AEO_growth_calcs!C$71, 'BFPIaE-production'!C19-Demand_calcs!C21)</f>
        <v>0</v>
      </c>
      <c r="D19" s="17">
        <f>MAX(VLOOKUP("zero_test", Keys!$B:$C, 2, FALSE), $B19*AEO_growth_calcs!D$71, 'BFPIaE-production'!D19-Demand_calcs!D21)</f>
        <v>0</v>
      </c>
      <c r="E19" s="17">
        <f>MAX(VLOOKUP("zero_test", Keys!$B:$C, 2, FALSE), $B19*AEO_growth_calcs!E$71, 'BFPIaE-production'!E19-Demand_calcs!E21)</f>
        <v>0</v>
      </c>
      <c r="F19" s="17">
        <f>MAX(VLOOKUP("zero_test", Keys!$B:$C, 2, FALSE), $B19*AEO_growth_calcs!F$71, 'BFPIaE-production'!F19-Demand_calcs!F21)</f>
        <v>0</v>
      </c>
      <c r="G19" s="17">
        <f>MAX(VLOOKUP("zero_test", Keys!$B:$C, 2, FALSE), $B19*AEO_growth_calcs!G$71, 'BFPIaE-production'!G19-Demand_calcs!G21)</f>
        <v>0</v>
      </c>
      <c r="H19" s="17">
        <f>MAX(VLOOKUP("zero_test", Keys!$B:$C, 2, FALSE), $B19*AEO_growth_calcs!H$71, 'BFPIaE-production'!H19-Demand_calcs!H21)</f>
        <v>0</v>
      </c>
      <c r="I19" s="17">
        <f>MAX(VLOOKUP("zero_test", Keys!$B:$C, 2, FALSE), $B19*AEO_growth_calcs!I$71, 'BFPIaE-production'!I19-Demand_calcs!I21)</f>
        <v>0</v>
      </c>
      <c r="J19" s="17">
        <f>MAX(VLOOKUP("zero_test", Keys!$B:$C, 2, FALSE), $B19*AEO_growth_calcs!J$71, 'BFPIaE-production'!J19-Demand_calcs!J21)</f>
        <v>0</v>
      </c>
      <c r="K19" s="17">
        <f>MAX(VLOOKUP("zero_test", Keys!$B:$C, 2, FALSE), $B19*AEO_growth_calcs!K$71, 'BFPIaE-production'!K19-Demand_calcs!K21)</f>
        <v>0</v>
      </c>
      <c r="L19" s="17">
        <f>MAX(VLOOKUP("zero_test", Keys!$B:$C, 2, FALSE), $B19*AEO_growth_calcs!L$71, 'BFPIaE-production'!L19-Demand_calcs!L21)</f>
        <v>0</v>
      </c>
      <c r="M19" s="17">
        <f>MAX(VLOOKUP("zero_test", Keys!$B:$C, 2, FALSE), $B19*AEO_growth_calcs!M$71, 'BFPIaE-production'!M19-Demand_calcs!M21)</f>
        <v>0</v>
      </c>
      <c r="N19" s="17">
        <f>MAX(VLOOKUP("zero_test", Keys!$B:$C, 2, FALSE), $B19*AEO_growth_calcs!N$71, 'BFPIaE-production'!N19-Demand_calcs!N21)</f>
        <v>0</v>
      </c>
      <c r="O19" s="17">
        <f>MAX(VLOOKUP("zero_test", Keys!$B:$C, 2, FALSE), $B19*AEO_growth_calcs!O$71, 'BFPIaE-production'!O19-Demand_calcs!O21)</f>
        <v>0</v>
      </c>
      <c r="P19" s="17">
        <f>MAX(VLOOKUP("zero_test", Keys!$B:$C, 2, FALSE), $B19*AEO_growth_calcs!P$71, 'BFPIaE-production'!P19-Demand_calcs!P21)</f>
        <v>0</v>
      </c>
      <c r="Q19" s="17">
        <f>MAX(VLOOKUP("zero_test", Keys!$B:$C, 2, FALSE), $B19*AEO_growth_calcs!Q$71, 'BFPIaE-production'!Q19-Demand_calcs!Q21)</f>
        <v>0</v>
      </c>
      <c r="R19" s="17">
        <f>MAX(VLOOKUP("zero_test", Keys!$B:$C, 2, FALSE), $B19*AEO_growth_calcs!R$71, 'BFPIaE-production'!R19-Demand_calcs!R21)</f>
        <v>0</v>
      </c>
      <c r="S19" s="17">
        <f>MAX(VLOOKUP("zero_test", Keys!$B:$C, 2, FALSE), $B19*AEO_growth_calcs!S$71, 'BFPIaE-production'!S19-Demand_calcs!S21)</f>
        <v>0</v>
      </c>
      <c r="T19" s="17">
        <f>MAX(VLOOKUP("zero_test", Keys!$B:$C, 2, FALSE), $B19*AEO_growth_calcs!T$71, 'BFPIaE-production'!T19-Demand_calcs!T21)</f>
        <v>0</v>
      </c>
      <c r="U19" s="17">
        <f>MAX(VLOOKUP("zero_test", Keys!$B:$C, 2, FALSE), $B19*AEO_growth_calcs!U$71, 'BFPIaE-production'!U19-Demand_calcs!U21)</f>
        <v>0</v>
      </c>
      <c r="V19" s="17">
        <f>MAX(VLOOKUP("zero_test", Keys!$B:$C, 2, FALSE), $B19*AEO_growth_calcs!V$71, 'BFPIaE-production'!V19-Demand_calcs!V21)</f>
        <v>0</v>
      </c>
      <c r="W19" s="17">
        <f>MAX(VLOOKUP("zero_test", Keys!$B:$C, 2, FALSE), $B19*AEO_growth_calcs!W$71, 'BFPIaE-production'!W19-Demand_calcs!W21)</f>
        <v>0</v>
      </c>
      <c r="X19" s="17">
        <f>MAX(VLOOKUP("zero_test", Keys!$B:$C, 2, FALSE), $B19*AEO_growth_calcs!X$71, 'BFPIaE-production'!X19-Demand_calcs!X21)</f>
        <v>0</v>
      </c>
      <c r="Y19" s="17">
        <f>MAX(VLOOKUP("zero_test", Keys!$B:$C, 2, FALSE), $B19*AEO_growth_calcs!Y$71, 'BFPIaE-production'!Y19-Demand_calcs!Y21)</f>
        <v>0</v>
      </c>
      <c r="Z19" s="17">
        <f>MAX(VLOOKUP("zero_test", Keys!$B:$C, 2, FALSE), $B19*AEO_growth_calcs!Z$71, 'BFPIaE-production'!Z19-Demand_calcs!Z21)</f>
        <v>0</v>
      </c>
      <c r="AA19" s="17">
        <f>MAX(VLOOKUP("zero_test", Keys!$B:$C, 2, FALSE), $B19*AEO_growth_calcs!AA$71, 'BFPIaE-production'!AA19-Demand_calcs!AA21)</f>
        <v>0</v>
      </c>
      <c r="AB19" s="17">
        <f>MAX(VLOOKUP("zero_test", Keys!$B:$C, 2, FALSE), $B19*AEO_growth_calcs!AB$71, 'BFPIaE-production'!AB19-Demand_calcs!AB21)</f>
        <v>0</v>
      </c>
    </row>
    <row r="20" spans="1:28" x14ac:dyDescent="0.25">
      <c r="A20" s="4" t="s">
        <v>6622</v>
      </c>
      <c r="B20" s="17">
        <f>Petroleum_calcs!B36</f>
        <v>0</v>
      </c>
      <c r="C20" s="17">
        <f>MAX(VLOOKUP("zero_test", Keys!$B:$C, 2, FALSE), $B20*AEO_growth_calcs!C$72, 'BFPIaE-production'!C20-Demand_calcs!C22)</f>
        <v>0</v>
      </c>
      <c r="D20" s="17">
        <f>MAX(VLOOKUP("zero_test", Keys!$B:$C, 2, FALSE), $B20*AEO_growth_calcs!D$72, 'BFPIaE-production'!D20-Demand_calcs!D22)</f>
        <v>0</v>
      </c>
      <c r="E20" s="17">
        <f>MAX(VLOOKUP("zero_test", Keys!$B:$C, 2, FALSE), $B20*AEO_growth_calcs!E$72, 'BFPIaE-production'!E20-Demand_calcs!E22)</f>
        <v>0</v>
      </c>
      <c r="F20" s="17">
        <f>MAX(VLOOKUP("zero_test", Keys!$B:$C, 2, FALSE), $B20*AEO_growth_calcs!F$72, 'BFPIaE-production'!F20-Demand_calcs!F22)</f>
        <v>0</v>
      </c>
      <c r="G20" s="17">
        <f>MAX(VLOOKUP("zero_test", Keys!$B:$C, 2, FALSE), $B20*AEO_growth_calcs!G$72, 'BFPIaE-production'!G20-Demand_calcs!G22)</f>
        <v>0</v>
      </c>
      <c r="H20" s="17">
        <f>MAX(VLOOKUP("zero_test", Keys!$B:$C, 2, FALSE), $B20*AEO_growth_calcs!H$72, 'BFPIaE-production'!H20-Demand_calcs!H22)</f>
        <v>0</v>
      </c>
      <c r="I20" s="17">
        <f>MAX(VLOOKUP("zero_test", Keys!$B:$C, 2, FALSE), $B20*AEO_growth_calcs!I$72, 'BFPIaE-production'!I20-Demand_calcs!I22)</f>
        <v>0</v>
      </c>
      <c r="J20" s="17">
        <f>MAX(VLOOKUP("zero_test", Keys!$B:$C, 2, FALSE), $B20*AEO_growth_calcs!J$72, 'BFPIaE-production'!J20-Demand_calcs!J22)</f>
        <v>0</v>
      </c>
      <c r="K20" s="17">
        <f>MAX(VLOOKUP("zero_test", Keys!$B:$C, 2, FALSE), $B20*AEO_growth_calcs!K$72, 'BFPIaE-production'!K20-Demand_calcs!K22)</f>
        <v>0</v>
      </c>
      <c r="L20" s="17">
        <f>MAX(VLOOKUP("zero_test", Keys!$B:$C, 2, FALSE), $B20*AEO_growth_calcs!L$72, 'BFPIaE-production'!L20-Demand_calcs!L22)</f>
        <v>0</v>
      </c>
      <c r="M20" s="17">
        <f>MAX(VLOOKUP("zero_test", Keys!$B:$C, 2, FALSE), $B20*AEO_growth_calcs!M$72, 'BFPIaE-production'!M20-Demand_calcs!M22)</f>
        <v>0</v>
      </c>
      <c r="N20" s="17">
        <f>MAX(VLOOKUP("zero_test", Keys!$B:$C, 2, FALSE), $B20*AEO_growth_calcs!N$72, 'BFPIaE-production'!N20-Demand_calcs!N22)</f>
        <v>0</v>
      </c>
      <c r="O20" s="17">
        <f>MAX(VLOOKUP("zero_test", Keys!$B:$C, 2, FALSE), $B20*AEO_growth_calcs!O$72, 'BFPIaE-production'!O20-Demand_calcs!O22)</f>
        <v>0</v>
      </c>
      <c r="P20" s="17">
        <f>MAX(VLOOKUP("zero_test", Keys!$B:$C, 2, FALSE), $B20*AEO_growth_calcs!P$72, 'BFPIaE-production'!P20-Demand_calcs!P22)</f>
        <v>0</v>
      </c>
      <c r="Q20" s="17">
        <f>MAX(VLOOKUP("zero_test", Keys!$B:$C, 2, FALSE), $B20*AEO_growth_calcs!Q$72, 'BFPIaE-production'!Q20-Demand_calcs!Q22)</f>
        <v>0</v>
      </c>
      <c r="R20" s="17">
        <f>MAX(VLOOKUP("zero_test", Keys!$B:$C, 2, FALSE), $B20*AEO_growth_calcs!R$72, 'BFPIaE-production'!R20-Demand_calcs!R22)</f>
        <v>0</v>
      </c>
      <c r="S20" s="17">
        <f>MAX(VLOOKUP("zero_test", Keys!$B:$C, 2, FALSE), $B20*AEO_growth_calcs!S$72, 'BFPIaE-production'!S20-Demand_calcs!S22)</f>
        <v>0</v>
      </c>
      <c r="T20" s="17">
        <f>MAX(VLOOKUP("zero_test", Keys!$B:$C, 2, FALSE), $B20*AEO_growth_calcs!T$72, 'BFPIaE-production'!T20-Demand_calcs!T22)</f>
        <v>0</v>
      </c>
      <c r="U20" s="17">
        <f>MAX(VLOOKUP("zero_test", Keys!$B:$C, 2, FALSE), $B20*AEO_growth_calcs!U$72, 'BFPIaE-production'!U20-Demand_calcs!U22)</f>
        <v>0</v>
      </c>
      <c r="V20" s="17">
        <f>MAX(VLOOKUP("zero_test", Keys!$B:$C, 2, FALSE), $B20*AEO_growth_calcs!V$72, 'BFPIaE-production'!V20-Demand_calcs!V22)</f>
        <v>0</v>
      </c>
      <c r="W20" s="17">
        <f>MAX(VLOOKUP("zero_test", Keys!$B:$C, 2, FALSE), $B20*AEO_growth_calcs!W$72, 'BFPIaE-production'!W20-Demand_calcs!W22)</f>
        <v>0</v>
      </c>
      <c r="X20" s="17">
        <f>MAX(VLOOKUP("zero_test", Keys!$B:$C, 2, FALSE), $B20*AEO_growth_calcs!X$72, 'BFPIaE-production'!X20-Demand_calcs!X22)</f>
        <v>0</v>
      </c>
      <c r="Y20" s="17">
        <f>MAX(VLOOKUP("zero_test", Keys!$B:$C, 2, FALSE), $B20*AEO_growth_calcs!Y$72, 'BFPIaE-production'!Y20-Demand_calcs!Y22)</f>
        <v>0</v>
      </c>
      <c r="Z20" s="17">
        <f>MAX(VLOOKUP("zero_test", Keys!$B:$C, 2, FALSE), $B20*AEO_growth_calcs!Z$72, 'BFPIaE-production'!Z20-Demand_calcs!Z22)</f>
        <v>0</v>
      </c>
      <c r="AA20" s="17">
        <f>MAX(VLOOKUP("zero_test", Keys!$B:$C, 2, FALSE), $B20*AEO_growth_calcs!AA$72, 'BFPIaE-production'!AA20-Demand_calcs!AA22)</f>
        <v>0</v>
      </c>
      <c r="AB20" s="17">
        <f>MAX(VLOOKUP("zero_test", Keys!$B:$C, 2, FALSE), $B20*AEO_growth_calcs!AB$72, 'BFPIaE-production'!AB20-Demand_calcs!AB22)</f>
        <v>0</v>
      </c>
    </row>
    <row r="21" spans="1:28" x14ac:dyDescent="0.25">
      <c r="A21" s="4" t="s">
        <v>6623</v>
      </c>
      <c r="B21" s="17">
        <v>0</v>
      </c>
      <c r="C21" s="17">
        <f>MAX(VLOOKUP("zero_test", Keys!$B:$C, 2, FALSE), $B21*AEO_growth_calcs!C$73, 'BFPIaE-production'!C21-Demand_calcs!C23)</f>
        <v>0</v>
      </c>
      <c r="D21" s="17">
        <f>MAX(VLOOKUP("zero_test", Keys!$B:$C, 2, FALSE), $B21*AEO_growth_calcs!D$73, 'BFPIaE-production'!D21-Demand_calcs!D23)</f>
        <v>0</v>
      </c>
      <c r="E21" s="17">
        <f>MAX(VLOOKUP("zero_test", Keys!$B:$C, 2, FALSE), $B21*AEO_growth_calcs!E$73, 'BFPIaE-production'!E21-Demand_calcs!E23)</f>
        <v>0</v>
      </c>
      <c r="F21" s="17">
        <f>MAX(VLOOKUP("zero_test", Keys!$B:$C, 2, FALSE), $B21*AEO_growth_calcs!F$73, 'BFPIaE-production'!F21-Demand_calcs!F23)</f>
        <v>0</v>
      </c>
      <c r="G21" s="17">
        <f>MAX(VLOOKUP("zero_test", Keys!$B:$C, 2, FALSE), $B21*AEO_growth_calcs!G$73, 'BFPIaE-production'!G21-Demand_calcs!G23)</f>
        <v>0</v>
      </c>
      <c r="H21" s="17">
        <f>MAX(VLOOKUP("zero_test", Keys!$B:$C, 2, FALSE), $B21*AEO_growth_calcs!H$73, 'BFPIaE-production'!H21-Demand_calcs!H23)</f>
        <v>0</v>
      </c>
      <c r="I21" s="17">
        <f>MAX(VLOOKUP("zero_test", Keys!$B:$C, 2, FALSE), $B21*AEO_growth_calcs!I$73, 'BFPIaE-production'!I21-Demand_calcs!I23)</f>
        <v>0</v>
      </c>
      <c r="J21" s="17">
        <f>MAX(VLOOKUP("zero_test", Keys!$B:$C, 2, FALSE), $B21*AEO_growth_calcs!J$73, 'BFPIaE-production'!J21-Demand_calcs!J23)</f>
        <v>0</v>
      </c>
      <c r="K21" s="17">
        <f>MAX(VLOOKUP("zero_test", Keys!$B:$C, 2, FALSE), $B21*AEO_growth_calcs!K$73, 'BFPIaE-production'!K21-Demand_calcs!K23)</f>
        <v>0</v>
      </c>
      <c r="L21" s="17">
        <f>MAX(VLOOKUP("zero_test", Keys!$B:$C, 2, FALSE), $B21*AEO_growth_calcs!L$73, 'BFPIaE-production'!L21-Demand_calcs!L23)</f>
        <v>0</v>
      </c>
      <c r="M21" s="17">
        <f>MAX(VLOOKUP("zero_test", Keys!$B:$C, 2, FALSE), $B21*AEO_growth_calcs!M$73, 'BFPIaE-production'!M21-Demand_calcs!M23)</f>
        <v>0</v>
      </c>
      <c r="N21" s="17">
        <f>MAX(VLOOKUP("zero_test", Keys!$B:$C, 2, FALSE), $B21*AEO_growth_calcs!N$73, 'BFPIaE-production'!N21-Demand_calcs!N23)</f>
        <v>0</v>
      </c>
      <c r="O21" s="17">
        <f>MAX(VLOOKUP("zero_test", Keys!$B:$C, 2, FALSE), $B21*AEO_growth_calcs!O$73, 'BFPIaE-production'!O21-Demand_calcs!O23)</f>
        <v>0</v>
      </c>
      <c r="P21" s="17">
        <f>MAX(VLOOKUP("zero_test", Keys!$B:$C, 2, FALSE), $B21*AEO_growth_calcs!P$73, 'BFPIaE-production'!P21-Demand_calcs!P23)</f>
        <v>0</v>
      </c>
      <c r="Q21" s="17">
        <f>MAX(VLOOKUP("zero_test", Keys!$B:$C, 2, FALSE), $B21*AEO_growth_calcs!Q$73, 'BFPIaE-production'!Q21-Demand_calcs!Q23)</f>
        <v>0</v>
      </c>
      <c r="R21" s="17">
        <f>MAX(VLOOKUP("zero_test", Keys!$B:$C, 2, FALSE), $B21*AEO_growth_calcs!R$73, 'BFPIaE-production'!R21-Demand_calcs!R23)</f>
        <v>0</v>
      </c>
      <c r="S21" s="17">
        <f>MAX(VLOOKUP("zero_test", Keys!$B:$C, 2, FALSE), $B21*AEO_growth_calcs!S$73, 'BFPIaE-production'!S21-Demand_calcs!S23)</f>
        <v>0</v>
      </c>
      <c r="T21" s="17">
        <f>MAX(VLOOKUP("zero_test", Keys!$B:$C, 2, FALSE), $B21*AEO_growth_calcs!T$73, 'BFPIaE-production'!T21-Demand_calcs!T23)</f>
        <v>0</v>
      </c>
      <c r="U21" s="17">
        <f>MAX(VLOOKUP("zero_test", Keys!$B:$C, 2, FALSE), $B21*AEO_growth_calcs!U$73, 'BFPIaE-production'!U21-Demand_calcs!U23)</f>
        <v>0</v>
      </c>
      <c r="V21" s="17">
        <f>MAX(VLOOKUP("zero_test", Keys!$B:$C, 2, FALSE), $B21*AEO_growth_calcs!V$73, 'BFPIaE-production'!V21-Demand_calcs!V23)</f>
        <v>0</v>
      </c>
      <c r="W21" s="17">
        <f>MAX(VLOOKUP("zero_test", Keys!$B:$C, 2, FALSE), $B21*AEO_growth_calcs!W$73, 'BFPIaE-production'!W21-Demand_calcs!W23)</f>
        <v>0</v>
      </c>
      <c r="X21" s="17">
        <f>MAX(VLOOKUP("zero_test", Keys!$B:$C, 2, FALSE), $B21*AEO_growth_calcs!X$73, 'BFPIaE-production'!X21-Demand_calcs!X23)</f>
        <v>0</v>
      </c>
      <c r="Y21" s="17">
        <f>MAX(VLOOKUP("zero_test", Keys!$B:$C, 2, FALSE), $B21*AEO_growth_calcs!Y$73, 'BFPIaE-production'!Y21-Demand_calcs!Y23)</f>
        <v>0</v>
      </c>
      <c r="Z21" s="17">
        <f>MAX(VLOOKUP("zero_test", Keys!$B:$C, 2, FALSE), $B21*AEO_growth_calcs!Z$73, 'BFPIaE-production'!Z21-Demand_calcs!Z23)</f>
        <v>0</v>
      </c>
      <c r="AA21" s="17">
        <f>MAX(VLOOKUP("zero_test", Keys!$B:$C, 2, FALSE), $B21*AEO_growth_calcs!AA$73, 'BFPIaE-production'!AA21-Demand_calcs!AA23)</f>
        <v>0</v>
      </c>
      <c r="AB21" s="17">
        <f>MAX(VLOOKUP("zero_test", Keys!$B:$C, 2, FALSE), $B21*AEO_growth_calcs!AB$73, 'BFPIaE-production'!AB21-Demand_calcs!AB23)</f>
        <v>0</v>
      </c>
    </row>
    <row r="22" spans="1:28" x14ac:dyDescent="0.25">
      <c r="A22" s="4" t="s">
        <v>629</v>
      </c>
      <c r="B22" s="17">
        <f>Hydrogen_calcs!B7</f>
        <v>0</v>
      </c>
      <c r="C22" s="17">
        <f>MAX(VLOOKUP("zero_test", Keys!$B:$C, 2, FALSE), $B22*AEO_growth_calcs!C$74, 'BFPIaE-production'!C22-Demand_calcs!C24)</f>
        <v>0</v>
      </c>
      <c r="D22" s="17">
        <f>MAX(VLOOKUP("zero_test", Keys!$B:$C, 2, FALSE), $B22*AEO_growth_calcs!D$74, 'BFPIaE-production'!D22-Demand_calcs!D24)</f>
        <v>0</v>
      </c>
      <c r="E22" s="17">
        <f>MAX(VLOOKUP("zero_test", Keys!$B:$C, 2, FALSE), $B22*AEO_growth_calcs!E$74, 'BFPIaE-production'!E22-Demand_calcs!E24)</f>
        <v>0</v>
      </c>
      <c r="F22" s="17">
        <f>MAX(VLOOKUP("zero_test", Keys!$B:$C, 2, FALSE), $B22*AEO_growth_calcs!F$74, 'BFPIaE-production'!F22-Demand_calcs!F24)</f>
        <v>0</v>
      </c>
      <c r="G22" s="17">
        <f>MAX(VLOOKUP("zero_test", Keys!$B:$C, 2, FALSE), $B22*AEO_growth_calcs!G$74, 'BFPIaE-production'!G22-Demand_calcs!G24)</f>
        <v>0</v>
      </c>
      <c r="H22" s="17">
        <f>MAX(VLOOKUP("zero_test", Keys!$B:$C, 2, FALSE), $B22*AEO_growth_calcs!H$74, 'BFPIaE-production'!H22-Demand_calcs!H24)</f>
        <v>0</v>
      </c>
      <c r="I22" s="17">
        <f>MAX(VLOOKUP("zero_test", Keys!$B:$C, 2, FALSE), $B22*AEO_growth_calcs!I$74, 'BFPIaE-production'!I22-Demand_calcs!I24)</f>
        <v>0</v>
      </c>
      <c r="J22" s="17">
        <f>MAX(VLOOKUP("zero_test", Keys!$B:$C, 2, FALSE), $B22*AEO_growth_calcs!J$74, 'BFPIaE-production'!J22-Demand_calcs!J24)</f>
        <v>0</v>
      </c>
      <c r="K22" s="17">
        <f>MAX(VLOOKUP("zero_test", Keys!$B:$C, 2, FALSE), $B22*AEO_growth_calcs!K$74, 'BFPIaE-production'!K22-Demand_calcs!K24)</f>
        <v>0</v>
      </c>
      <c r="L22" s="17">
        <f>MAX(VLOOKUP("zero_test", Keys!$B:$C, 2, FALSE), $B22*AEO_growth_calcs!L$74, 'BFPIaE-production'!L22-Demand_calcs!L24)</f>
        <v>0</v>
      </c>
      <c r="M22" s="17">
        <f>MAX(VLOOKUP("zero_test", Keys!$B:$C, 2, FALSE), $B22*AEO_growth_calcs!M$74, 'BFPIaE-production'!M22-Demand_calcs!M24)</f>
        <v>0</v>
      </c>
      <c r="N22" s="17">
        <f>MAX(VLOOKUP("zero_test", Keys!$B:$C, 2, FALSE), $B22*AEO_growth_calcs!N$74, 'BFPIaE-production'!N22-Demand_calcs!N24)</f>
        <v>0</v>
      </c>
      <c r="O22" s="17">
        <f>MAX(VLOOKUP("zero_test", Keys!$B:$C, 2, FALSE), $B22*AEO_growth_calcs!O$74, 'BFPIaE-production'!O22-Demand_calcs!O24)</f>
        <v>0</v>
      </c>
      <c r="P22" s="17">
        <f>MAX(VLOOKUP("zero_test", Keys!$B:$C, 2, FALSE), $B22*AEO_growth_calcs!P$74, 'BFPIaE-production'!P22-Demand_calcs!P24)</f>
        <v>0</v>
      </c>
      <c r="Q22" s="17">
        <f>MAX(VLOOKUP("zero_test", Keys!$B:$C, 2, FALSE), $B22*AEO_growth_calcs!Q$74, 'BFPIaE-production'!Q22-Demand_calcs!Q24)</f>
        <v>0</v>
      </c>
      <c r="R22" s="17">
        <f>MAX(VLOOKUP("zero_test", Keys!$B:$C, 2, FALSE), $B22*AEO_growth_calcs!R$74, 'BFPIaE-production'!R22-Demand_calcs!R24)</f>
        <v>0</v>
      </c>
      <c r="S22" s="17">
        <f>MAX(VLOOKUP("zero_test", Keys!$B:$C, 2, FALSE), $B22*AEO_growth_calcs!S$74, 'BFPIaE-production'!S22-Demand_calcs!S24)</f>
        <v>0</v>
      </c>
      <c r="T22" s="17">
        <f>MAX(VLOOKUP("zero_test", Keys!$B:$C, 2, FALSE), $B22*AEO_growth_calcs!T$74, 'BFPIaE-production'!T22-Demand_calcs!T24)</f>
        <v>0</v>
      </c>
      <c r="U22" s="17">
        <f>MAX(VLOOKUP("zero_test", Keys!$B:$C, 2, FALSE), $B22*AEO_growth_calcs!U$74, 'BFPIaE-production'!U22-Demand_calcs!U24)</f>
        <v>0</v>
      </c>
      <c r="V22" s="17">
        <f>MAX(VLOOKUP("zero_test", Keys!$B:$C, 2, FALSE), $B22*AEO_growth_calcs!V$74, 'BFPIaE-production'!V22-Demand_calcs!V24)</f>
        <v>0</v>
      </c>
      <c r="W22" s="17">
        <f>MAX(VLOOKUP("zero_test", Keys!$B:$C, 2, FALSE), $B22*AEO_growth_calcs!W$74, 'BFPIaE-production'!W22-Demand_calcs!W24)</f>
        <v>0</v>
      </c>
      <c r="X22" s="17">
        <f>MAX(VLOOKUP("zero_test", Keys!$B:$C, 2, FALSE), $B22*AEO_growth_calcs!X$74, 'BFPIaE-production'!X22-Demand_calcs!X24)</f>
        <v>0</v>
      </c>
      <c r="Y22" s="17">
        <f>MAX(VLOOKUP("zero_test", Keys!$B:$C, 2, FALSE), $B22*AEO_growth_calcs!Y$74, 'BFPIaE-production'!Y22-Demand_calcs!Y24)</f>
        <v>0</v>
      </c>
      <c r="Z22" s="17">
        <f>MAX(VLOOKUP("zero_test", Keys!$B:$C, 2, FALSE), $B22*AEO_growth_calcs!Z$74, 'BFPIaE-production'!Z22-Demand_calcs!Z24)</f>
        <v>0</v>
      </c>
      <c r="AA22" s="17">
        <f>MAX(VLOOKUP("zero_test", Keys!$B:$C, 2, FALSE), $B22*AEO_growth_calcs!AA$74, 'BFPIaE-production'!AA22-Demand_calcs!AA24)</f>
        <v>0</v>
      </c>
      <c r="AB22" s="17">
        <f>MAX(VLOOKUP("zero_test", Keys!$B:$C, 2, FALSE), $B22*AEO_growth_calcs!AB$74, 'BFPIaE-production'!AB22-Demand_calcs!AB24)</f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8" width="13" customWidth="1"/>
  </cols>
  <sheetData>
    <row r="1" spans="1:28" x14ac:dyDescent="0.25">
      <c r="A1" s="4" t="s">
        <v>6642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3" t="s">
        <v>6609</v>
      </c>
      <c r="B2" s="17">
        <v>0</v>
      </c>
      <c r="C2" s="17">
        <v>0</v>
      </c>
      <c r="D2" s="17">
        <v>0</v>
      </c>
      <c r="E2" s="17">
        <v>0</v>
      </c>
      <c r="F2" s="17">
        <v>0</v>
      </c>
      <c r="G2" s="17">
        <v>0</v>
      </c>
      <c r="H2" s="17">
        <v>0</v>
      </c>
      <c r="I2" s="17">
        <v>0</v>
      </c>
      <c r="J2" s="17">
        <v>0</v>
      </c>
      <c r="K2" s="17">
        <v>0</v>
      </c>
      <c r="L2" s="17">
        <v>0</v>
      </c>
      <c r="M2" s="17">
        <v>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7">
        <v>0</v>
      </c>
      <c r="U2" s="17">
        <v>0</v>
      </c>
      <c r="V2" s="17">
        <v>0</v>
      </c>
      <c r="W2" s="17">
        <v>0</v>
      </c>
      <c r="X2" s="17">
        <v>0</v>
      </c>
      <c r="Y2" s="17">
        <v>0</v>
      </c>
      <c r="Z2" s="17">
        <v>0</v>
      </c>
      <c r="AA2" s="17">
        <v>0</v>
      </c>
      <c r="AB2" s="17">
        <v>0</v>
      </c>
    </row>
    <row r="3" spans="1:28" x14ac:dyDescent="0.25">
      <c r="A3" s="4" t="s">
        <v>6610</v>
      </c>
      <c r="B3" s="17">
        <f>Coal_calcs!B11</f>
        <v>27412272000000</v>
      </c>
      <c r="C3" s="17">
        <f>MAX(VLOOKUP("zero_test", Keys!$B:$C, 2, FALSE), Demand_calcs!C5-'BFPIaE-production'!C3+'BFPIaE-exports'!C3)</f>
        <v>18277900000000</v>
      </c>
      <c r="D3" s="17">
        <f>MAX(VLOOKUP("zero_test", Keys!$B:$C, 2, FALSE), Demand_calcs!D5-'BFPIaE-production'!D3+'BFPIaE-exports'!D3)</f>
        <v>28176500000000</v>
      </c>
      <c r="E3" s="17">
        <f>MAX(VLOOKUP("zero_test", Keys!$B:$C, 2, FALSE), Demand_calcs!E5-'BFPIaE-production'!E3+'BFPIaE-exports'!E3)</f>
        <v>28848900000000</v>
      </c>
      <c r="F3" s="17">
        <f>MAX(VLOOKUP("zero_test", Keys!$B:$C, 2, FALSE), Demand_calcs!F5-'BFPIaE-production'!F3+'BFPIaE-exports'!F3)</f>
        <v>28417900000000</v>
      </c>
      <c r="G3" s="17">
        <f>MAX(VLOOKUP("zero_test", Keys!$B:$C, 2, FALSE), Demand_calcs!G5-'BFPIaE-production'!G3+'BFPIaE-exports'!G3)</f>
        <v>28697600000000</v>
      </c>
      <c r="H3" s="17">
        <f>MAX(VLOOKUP("zero_test", Keys!$B:$C, 2, FALSE), Demand_calcs!H5-'BFPIaE-production'!H3+'BFPIaE-exports'!H3)</f>
        <v>29454100000000</v>
      </c>
      <c r="I3" s="17">
        <f>MAX(VLOOKUP("zero_test", Keys!$B:$C, 2, FALSE), Demand_calcs!I5-'BFPIaE-production'!I3+'BFPIaE-exports'!I3)</f>
        <v>29809800000000</v>
      </c>
      <c r="J3" s="17">
        <f>MAX(VLOOKUP("zero_test", Keys!$B:$C, 2, FALSE), Demand_calcs!J5-'BFPIaE-production'!J3+'BFPIaE-exports'!J3)</f>
        <v>29885900000000</v>
      </c>
      <c r="K3" s="17">
        <f>MAX(VLOOKUP("zero_test", Keys!$B:$C, 2, FALSE), Demand_calcs!K5-'BFPIaE-production'!K3+'BFPIaE-exports'!K3)</f>
        <v>30262100000000</v>
      </c>
      <c r="L3" s="17">
        <f>MAX(VLOOKUP("zero_test", Keys!$B:$C, 2, FALSE), Demand_calcs!L5-'BFPIaE-production'!L3+'BFPIaE-exports'!L3)</f>
        <v>30497400000000</v>
      </c>
      <c r="M3" s="17">
        <f>MAX(VLOOKUP("zero_test", Keys!$B:$C, 2, FALSE), Demand_calcs!M5-'BFPIaE-production'!M3+'BFPIaE-exports'!M3)</f>
        <v>30882100000000</v>
      </c>
      <c r="N3" s="17">
        <f>MAX(VLOOKUP("zero_test", Keys!$B:$C, 2, FALSE), Demand_calcs!N5-'BFPIaE-production'!N3+'BFPIaE-exports'!N3)</f>
        <v>31417300000000</v>
      </c>
      <c r="O3" s="17">
        <f>MAX(VLOOKUP("zero_test", Keys!$B:$C, 2, FALSE), Demand_calcs!O5-'BFPIaE-production'!O3+'BFPIaE-exports'!O3)</f>
        <v>31958400000000</v>
      </c>
      <c r="P3" s="17">
        <f>MAX(VLOOKUP("zero_test", Keys!$B:$C, 2, FALSE), Demand_calcs!P5-'BFPIaE-production'!P3+'BFPIaE-exports'!P3)</f>
        <v>32538600000000</v>
      </c>
      <c r="Q3" s="17">
        <f>MAX(VLOOKUP("zero_test", Keys!$B:$C, 2, FALSE), Demand_calcs!Q5-'BFPIaE-production'!Q3+'BFPIaE-exports'!Q3)</f>
        <v>33117000000000</v>
      </c>
      <c r="R3" s="17">
        <f>MAX(VLOOKUP("zero_test", Keys!$B:$C, 2, FALSE), Demand_calcs!R5-'BFPIaE-production'!R3+'BFPIaE-exports'!R3)</f>
        <v>34395300000000</v>
      </c>
      <c r="S3" s="17">
        <f>MAX(VLOOKUP("zero_test", Keys!$B:$C, 2, FALSE), Demand_calcs!S5-'BFPIaE-production'!S3+'BFPIaE-exports'!S3)</f>
        <v>34879300000000</v>
      </c>
      <c r="T3" s="17">
        <f>MAX(VLOOKUP("zero_test", Keys!$B:$C, 2, FALSE), Demand_calcs!T5-'BFPIaE-production'!T3+'BFPIaE-exports'!T3)</f>
        <v>35210300000000</v>
      </c>
      <c r="U3" s="17">
        <f>MAX(VLOOKUP("zero_test", Keys!$B:$C, 2, FALSE), Demand_calcs!U5-'BFPIaE-production'!U3+'BFPIaE-exports'!U3)</f>
        <v>35470000000000</v>
      </c>
      <c r="V3" s="17">
        <f>MAX(VLOOKUP("zero_test", Keys!$B:$C, 2, FALSE), Demand_calcs!V5-'BFPIaE-production'!V3+'BFPIaE-exports'!V3)</f>
        <v>35668100000000</v>
      </c>
      <c r="W3" s="17">
        <f>MAX(VLOOKUP("zero_test", Keys!$B:$C, 2, FALSE), Demand_calcs!W5-'BFPIaE-production'!W3+'BFPIaE-exports'!W3)</f>
        <v>35834500000000</v>
      </c>
      <c r="X3" s="17">
        <f>MAX(VLOOKUP("zero_test", Keys!$B:$C, 2, FALSE), Demand_calcs!X5-'BFPIaE-production'!X3+'BFPIaE-exports'!X3)</f>
        <v>36267500000000</v>
      </c>
      <c r="Y3" s="17">
        <f>MAX(VLOOKUP("zero_test", Keys!$B:$C, 2, FALSE), Demand_calcs!Y5-'BFPIaE-production'!Y3+'BFPIaE-exports'!Y3)</f>
        <v>36628100000000</v>
      </c>
      <c r="Z3" s="17">
        <f>MAX(VLOOKUP("zero_test", Keys!$B:$C, 2, FALSE), Demand_calcs!Z5-'BFPIaE-production'!Z3+'BFPIaE-exports'!Z3)</f>
        <v>36904700000000</v>
      </c>
      <c r="AA3" s="17">
        <f>MAX(VLOOKUP("zero_test", Keys!$B:$C, 2, FALSE), Demand_calcs!AA5-'BFPIaE-production'!AA3+'BFPIaE-exports'!AA3)</f>
        <v>37173500000000</v>
      </c>
      <c r="AB3" s="17">
        <f>MAX(VLOOKUP("zero_test", Keys!$B:$C, 2, FALSE), Demand_calcs!AB5-'BFPIaE-production'!AB3+'BFPIaE-exports'!AB3)</f>
        <v>37410000000000</v>
      </c>
    </row>
    <row r="4" spans="1:28" x14ac:dyDescent="0.25">
      <c r="A4" s="4" t="s">
        <v>6611</v>
      </c>
      <c r="B4" s="17">
        <f>NG_calcs!B11</f>
        <v>899679423000000</v>
      </c>
      <c r="C4" s="17">
        <f>MAX(VLOOKUP("zero_test", Keys!$B:$C, 2, FALSE), Demand_calcs!C6-'BFPIaE-production'!C4+'BFPIaE-exports'!C4)</f>
        <v>912788007000000</v>
      </c>
      <c r="D4" s="17">
        <f>MAX(VLOOKUP("zero_test", Keys!$B:$C, 2, FALSE), Demand_calcs!D6-'BFPIaE-production'!D4+'BFPIaE-exports'!D4)</f>
        <v>859120504690163.38</v>
      </c>
      <c r="E4" s="17">
        <f>MAX(VLOOKUP("zero_test", Keys!$B:$C, 2, FALSE), Demand_calcs!E6-'BFPIaE-production'!E4+'BFPIaE-exports'!E4)</f>
        <v>822982973293634</v>
      </c>
      <c r="F4" s="17">
        <f>MAX(VLOOKUP("zero_test", Keys!$B:$C, 2, FALSE), Demand_calcs!F6-'BFPIaE-production'!F4+'BFPIaE-exports'!F4)</f>
        <v>802327597222168.63</v>
      </c>
      <c r="G4" s="17">
        <f>MAX(VLOOKUP("zero_test", Keys!$B:$C, 2, FALSE), Demand_calcs!G6-'BFPIaE-production'!G4+'BFPIaE-exports'!G4)</f>
        <v>788368974301011.5</v>
      </c>
      <c r="H4" s="17">
        <f>MAX(VLOOKUP("zero_test", Keys!$B:$C, 2, FALSE), Demand_calcs!H6-'BFPIaE-production'!H4+'BFPIaE-exports'!H4)</f>
        <v>779704959056128.25</v>
      </c>
      <c r="I4" s="17">
        <f>MAX(VLOOKUP("zero_test", Keys!$B:$C, 2, FALSE), Demand_calcs!I6-'BFPIaE-production'!I4+'BFPIaE-exports'!I4)</f>
        <v>782276552990388.25</v>
      </c>
      <c r="J4" s="17">
        <f>MAX(VLOOKUP("zero_test", Keys!$B:$C, 2, FALSE), Demand_calcs!J6-'BFPIaE-production'!J4+'BFPIaE-exports'!J4)</f>
        <v>769857328289886.5</v>
      </c>
      <c r="K4" s="17">
        <f>MAX(VLOOKUP("zero_test", Keys!$B:$C, 2, FALSE), Demand_calcs!K6-'BFPIaE-production'!K4+'BFPIaE-exports'!K4)</f>
        <v>761124319439063</v>
      </c>
      <c r="L4" s="17">
        <f>MAX(VLOOKUP("zero_test", Keys!$B:$C, 2, FALSE), Demand_calcs!L6-'BFPIaE-production'!L4+'BFPIaE-exports'!L4)</f>
        <v>758987024056155.25</v>
      </c>
      <c r="M4" s="17">
        <f>MAX(VLOOKUP("zero_test", Keys!$B:$C, 2, FALSE), Demand_calcs!M6-'BFPIaE-production'!M4+'BFPIaE-exports'!M4)</f>
        <v>764351469035435.88</v>
      </c>
      <c r="N4" s="17">
        <f>MAX(VLOOKUP("zero_test", Keys!$B:$C, 2, FALSE), Demand_calcs!N6-'BFPIaE-production'!N4+'BFPIaE-exports'!N4)</f>
        <v>781545140663579.75</v>
      </c>
      <c r="O4" s="17">
        <f>MAX(VLOOKUP("zero_test", Keys!$B:$C, 2, FALSE), Demand_calcs!O6-'BFPIaE-production'!O4+'BFPIaE-exports'!O4)</f>
        <v>790104872590928.88</v>
      </c>
      <c r="P4" s="17">
        <f>MAX(VLOOKUP("zero_test", Keys!$B:$C, 2, FALSE), Demand_calcs!P6-'BFPIaE-production'!P4+'BFPIaE-exports'!P4)</f>
        <v>797987849789280.25</v>
      </c>
      <c r="Q4" s="17">
        <f>MAX(VLOOKUP("zero_test", Keys!$B:$C, 2, FALSE), Demand_calcs!Q6-'BFPIaE-production'!Q4+'BFPIaE-exports'!Q4)</f>
        <v>801201713391478.75</v>
      </c>
      <c r="R4" s="17">
        <f>MAX(VLOOKUP("zero_test", Keys!$B:$C, 2, FALSE), Demand_calcs!R6-'BFPIaE-production'!R4+'BFPIaE-exports'!R4)</f>
        <v>803067825397877</v>
      </c>
      <c r="S4" s="17">
        <f>MAX(VLOOKUP("zero_test", Keys!$B:$C, 2, FALSE), Demand_calcs!S6-'BFPIaE-production'!S4+'BFPIaE-exports'!S4)</f>
        <v>802926626330991.88</v>
      </c>
      <c r="T4" s="17">
        <f>MAX(VLOOKUP("zero_test", Keys!$B:$C, 2, FALSE), Demand_calcs!T6-'BFPIaE-production'!T4+'BFPIaE-exports'!T4)</f>
        <v>793844987673353.5</v>
      </c>
      <c r="U4" s="17">
        <f>MAX(VLOOKUP("zero_test", Keys!$B:$C, 2, FALSE), Demand_calcs!U6-'BFPIaE-production'!U4+'BFPIaE-exports'!U4)</f>
        <v>784903336458537.25</v>
      </c>
      <c r="V4" s="17">
        <f>MAX(VLOOKUP("zero_test", Keys!$B:$C, 2, FALSE), Demand_calcs!V6-'BFPIaE-production'!V4+'BFPIaE-exports'!V4)</f>
        <v>776818067230558.25</v>
      </c>
      <c r="W4" s="17">
        <f>MAX(VLOOKUP("zero_test", Keys!$B:$C, 2, FALSE), Demand_calcs!W6-'BFPIaE-production'!W4+'BFPIaE-exports'!W4)</f>
        <v>767461152013584.88</v>
      </c>
      <c r="X4" s="17">
        <f>MAX(VLOOKUP("zero_test", Keys!$B:$C, 2, FALSE), Demand_calcs!X6-'BFPIaE-production'!X4+'BFPIaE-exports'!X4)</f>
        <v>757580105295532.88</v>
      </c>
      <c r="Y4" s="17">
        <f>MAX(VLOOKUP("zero_test", Keys!$B:$C, 2, FALSE), Demand_calcs!Y6-'BFPIaE-production'!Y4+'BFPIaE-exports'!Y4)</f>
        <v>746875493619052.63</v>
      </c>
      <c r="Z4" s="17">
        <f>MAX(VLOOKUP("zero_test", Keys!$B:$C, 2, FALSE), Demand_calcs!Z6-'BFPIaE-production'!Z4+'BFPIaE-exports'!Z4)</f>
        <v>736165259442932.13</v>
      </c>
      <c r="AA4" s="17">
        <f>MAX(VLOOKUP("zero_test", Keys!$B:$C, 2, FALSE), Demand_calcs!AA6-'BFPIaE-production'!AA4+'BFPIaE-exports'!AA4)</f>
        <v>724950958834202.5</v>
      </c>
      <c r="AB4" s="17">
        <f>MAX(VLOOKUP("zero_test", Keys!$B:$C, 2, FALSE), Demand_calcs!AB6-'BFPIaE-production'!AB4+'BFPIaE-exports'!AB4)</f>
        <v>713238975687283.38</v>
      </c>
    </row>
    <row r="5" spans="1:28" x14ac:dyDescent="0.25">
      <c r="A5" s="4" t="s">
        <v>626</v>
      </c>
      <c r="B5" s="17">
        <f>Uranium_calcs!B6</f>
        <v>0</v>
      </c>
      <c r="C5" s="17">
        <f>MAX(VLOOKUP("zero_test", Keys!$B:$C, 2, FALSE), Demand_calcs!C7-'BFPIaE-production'!C5+'BFPIaE-exports'!C5)</f>
        <v>0</v>
      </c>
      <c r="D5" s="17">
        <f>MAX(VLOOKUP("zero_test", Keys!$B:$C, 2, FALSE), Demand_calcs!D7-'BFPIaE-production'!D5+'BFPIaE-exports'!D5)</f>
        <v>0</v>
      </c>
      <c r="E5" s="17">
        <f>MAX(VLOOKUP("zero_test", Keys!$B:$C, 2, FALSE), Demand_calcs!E7-'BFPIaE-production'!E5+'BFPIaE-exports'!E5)</f>
        <v>0</v>
      </c>
      <c r="F5" s="17">
        <f>MAX(VLOOKUP("zero_test", Keys!$B:$C, 2, FALSE), Demand_calcs!F7-'BFPIaE-production'!F5+'BFPIaE-exports'!F5)</f>
        <v>0</v>
      </c>
      <c r="G5" s="17">
        <f>MAX(VLOOKUP("zero_test", Keys!$B:$C, 2, FALSE), Demand_calcs!G7-'BFPIaE-production'!G5+'BFPIaE-exports'!G5)</f>
        <v>0</v>
      </c>
      <c r="H5" s="17">
        <f>MAX(VLOOKUP("zero_test", Keys!$B:$C, 2, FALSE), Demand_calcs!H7-'BFPIaE-production'!H5+'BFPIaE-exports'!H5)</f>
        <v>0</v>
      </c>
      <c r="I5" s="17">
        <f>MAX(VLOOKUP("zero_test", Keys!$B:$C, 2, FALSE), Demand_calcs!I7-'BFPIaE-production'!I5+'BFPIaE-exports'!I5)</f>
        <v>0</v>
      </c>
      <c r="J5" s="17">
        <f>MAX(VLOOKUP("zero_test", Keys!$B:$C, 2, FALSE), Demand_calcs!J7-'BFPIaE-production'!J5+'BFPIaE-exports'!J5)</f>
        <v>0</v>
      </c>
      <c r="K5" s="17">
        <f>MAX(VLOOKUP("zero_test", Keys!$B:$C, 2, FALSE), Demand_calcs!K7-'BFPIaE-production'!K5+'BFPIaE-exports'!K5)</f>
        <v>0</v>
      </c>
      <c r="L5" s="17">
        <f>MAX(VLOOKUP("zero_test", Keys!$B:$C, 2, FALSE), Demand_calcs!L7-'BFPIaE-production'!L5+'BFPIaE-exports'!L5)</f>
        <v>0</v>
      </c>
      <c r="M5" s="17">
        <f>MAX(VLOOKUP("zero_test", Keys!$B:$C, 2, FALSE), Demand_calcs!M7-'BFPIaE-production'!M5+'BFPIaE-exports'!M5)</f>
        <v>0</v>
      </c>
      <c r="N5" s="17">
        <f>MAX(VLOOKUP("zero_test", Keys!$B:$C, 2, FALSE), Demand_calcs!N7-'BFPIaE-production'!N5+'BFPIaE-exports'!N5)</f>
        <v>0</v>
      </c>
      <c r="O5" s="17">
        <f>MAX(VLOOKUP("zero_test", Keys!$B:$C, 2, FALSE), Demand_calcs!O7-'BFPIaE-production'!O5+'BFPIaE-exports'!O5)</f>
        <v>0</v>
      </c>
      <c r="P5" s="17">
        <f>MAX(VLOOKUP("zero_test", Keys!$B:$C, 2, FALSE), Demand_calcs!P7-'BFPIaE-production'!P5+'BFPIaE-exports'!P5)</f>
        <v>0</v>
      </c>
      <c r="Q5" s="17">
        <f>MAX(VLOOKUP("zero_test", Keys!$B:$C, 2, FALSE), Demand_calcs!Q7-'BFPIaE-production'!Q5+'BFPIaE-exports'!Q5)</f>
        <v>0</v>
      </c>
      <c r="R5" s="17">
        <f>MAX(VLOOKUP("zero_test", Keys!$B:$C, 2, FALSE), Demand_calcs!R7-'BFPIaE-production'!R5+'BFPIaE-exports'!R5)</f>
        <v>0</v>
      </c>
      <c r="S5" s="17">
        <f>MAX(VLOOKUP("zero_test", Keys!$B:$C, 2, FALSE), Demand_calcs!S7-'BFPIaE-production'!S5+'BFPIaE-exports'!S5)</f>
        <v>0</v>
      </c>
      <c r="T5" s="17">
        <f>MAX(VLOOKUP("zero_test", Keys!$B:$C, 2, FALSE), Demand_calcs!T7-'BFPIaE-production'!T5+'BFPIaE-exports'!T5)</f>
        <v>0</v>
      </c>
      <c r="U5" s="17">
        <f>MAX(VLOOKUP("zero_test", Keys!$B:$C, 2, FALSE), Demand_calcs!U7-'BFPIaE-production'!U5+'BFPIaE-exports'!U5)</f>
        <v>0</v>
      </c>
      <c r="V5" s="17">
        <f>MAX(VLOOKUP("zero_test", Keys!$B:$C, 2, FALSE), Demand_calcs!V7-'BFPIaE-production'!V5+'BFPIaE-exports'!V5)</f>
        <v>0</v>
      </c>
      <c r="W5" s="17">
        <f>MAX(VLOOKUP("zero_test", Keys!$B:$C, 2, FALSE), Demand_calcs!W7-'BFPIaE-production'!W5+'BFPIaE-exports'!W5)</f>
        <v>0</v>
      </c>
      <c r="X5" s="17">
        <f>MAX(VLOOKUP("zero_test", Keys!$B:$C, 2, FALSE), Demand_calcs!X7-'BFPIaE-production'!X5+'BFPIaE-exports'!X5)</f>
        <v>0</v>
      </c>
      <c r="Y5" s="17">
        <f>MAX(VLOOKUP("zero_test", Keys!$B:$C, 2, FALSE), Demand_calcs!Y7-'BFPIaE-production'!Y5+'BFPIaE-exports'!Y5)</f>
        <v>0</v>
      </c>
      <c r="Z5" s="17">
        <f>MAX(VLOOKUP("zero_test", Keys!$B:$C, 2, FALSE), Demand_calcs!Z7-'BFPIaE-production'!Z5+'BFPIaE-exports'!Z5)</f>
        <v>0</v>
      </c>
      <c r="AA5" s="17">
        <f>MAX(VLOOKUP("zero_test", Keys!$B:$C, 2, FALSE), Demand_calcs!AA7-'BFPIaE-production'!AA5+'BFPIaE-exports'!AA5)</f>
        <v>0</v>
      </c>
      <c r="AB5" s="17">
        <f>MAX(VLOOKUP("zero_test", Keys!$B:$C, 2, FALSE), Demand_calcs!AB7-'BFPIaE-production'!AB5+'BFPIaE-exports'!AB5)</f>
        <v>0</v>
      </c>
    </row>
    <row r="6" spans="1:28" x14ac:dyDescent="0.25">
      <c r="A6" s="3" t="s">
        <v>6612</v>
      </c>
      <c r="B6" s="17">
        <v>0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</row>
    <row r="7" spans="1:28" x14ac:dyDescent="0.25">
      <c r="A7" s="3" t="s">
        <v>6613</v>
      </c>
      <c r="B7" s="17">
        <v>0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</row>
    <row r="8" spans="1:28" x14ac:dyDescent="0.25">
      <c r="A8" s="3" t="s">
        <v>6614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</row>
    <row r="9" spans="1:28" x14ac:dyDescent="0.25">
      <c r="A9" s="4" t="s">
        <v>6615</v>
      </c>
      <c r="B9" s="17">
        <f>Biomass_calcs!B6</f>
        <v>0</v>
      </c>
      <c r="C9" s="17">
        <f>MAX(VLOOKUP("zero_test", Keys!$B:$C, 2, FALSE), Demand_calcs!C11-'BFPIaE-production'!C9+'BFPIaE-exports'!C9)</f>
        <v>2590200000000</v>
      </c>
      <c r="D9" s="17">
        <f>MAX(VLOOKUP("zero_test", Keys!$B:$C, 2, FALSE), Demand_calcs!D11-'BFPIaE-production'!D9+'BFPIaE-exports'!D9)</f>
        <v>2451080000000</v>
      </c>
      <c r="E9" s="17">
        <f>MAX(VLOOKUP("zero_test", Keys!$B:$C, 2, FALSE), Demand_calcs!E11-'BFPIaE-production'!E9+'BFPIaE-exports'!E9)</f>
        <v>2431410000000</v>
      </c>
      <c r="F9" s="17">
        <f>MAX(VLOOKUP("zero_test", Keys!$B:$C, 2, FALSE), Demand_calcs!F11-'BFPIaE-production'!F9+'BFPIaE-exports'!F9)</f>
        <v>2443680000000</v>
      </c>
      <c r="G9" s="17">
        <f>MAX(VLOOKUP("zero_test", Keys!$B:$C, 2, FALSE), Demand_calcs!G11-'BFPIaE-production'!G9+'BFPIaE-exports'!G9)</f>
        <v>2445970000000</v>
      </c>
      <c r="H9" s="17">
        <f>MAX(VLOOKUP("zero_test", Keys!$B:$C, 2, FALSE), Demand_calcs!H11-'BFPIaE-production'!H9+'BFPIaE-exports'!H9)</f>
        <v>2442470000000</v>
      </c>
      <c r="I9" s="17">
        <f>MAX(VLOOKUP("zero_test", Keys!$B:$C, 2, FALSE), Demand_calcs!I11-'BFPIaE-production'!I9+'BFPIaE-exports'!I9)</f>
        <v>2437620000000</v>
      </c>
      <c r="J9" s="17">
        <f>MAX(VLOOKUP("zero_test", Keys!$B:$C, 2, FALSE), Demand_calcs!J11-'BFPIaE-production'!J9+'BFPIaE-exports'!J9)</f>
        <v>2436810000000</v>
      </c>
      <c r="K9" s="17">
        <f>MAX(VLOOKUP("zero_test", Keys!$B:$C, 2, FALSE), Demand_calcs!K11-'BFPIaE-production'!K9+'BFPIaE-exports'!K9)</f>
        <v>2427020000000</v>
      </c>
      <c r="L9" s="17">
        <f>MAX(VLOOKUP("zero_test", Keys!$B:$C, 2, FALSE), Demand_calcs!L11-'BFPIaE-production'!L9+'BFPIaE-exports'!L9)</f>
        <v>2441020000000</v>
      </c>
      <c r="M9" s="17">
        <f>MAX(VLOOKUP("zero_test", Keys!$B:$C, 2, FALSE), Demand_calcs!M11-'BFPIaE-production'!M9+'BFPIaE-exports'!M9)</f>
        <v>2458350000000</v>
      </c>
      <c r="N9" s="17">
        <f>MAX(VLOOKUP("zero_test", Keys!$B:$C, 2, FALSE), Demand_calcs!N11-'BFPIaE-production'!N9+'BFPIaE-exports'!N9)</f>
        <v>2477210000000</v>
      </c>
      <c r="O9" s="17">
        <f>MAX(VLOOKUP("zero_test", Keys!$B:$C, 2, FALSE), Demand_calcs!O11-'BFPIaE-production'!O9+'BFPIaE-exports'!O9)</f>
        <v>2498270000000</v>
      </c>
      <c r="P9" s="17">
        <f>MAX(VLOOKUP("zero_test", Keys!$B:$C, 2, FALSE), Demand_calcs!P11-'BFPIaE-production'!P9+'BFPIaE-exports'!P9)</f>
        <v>2521290000000</v>
      </c>
      <c r="Q9" s="17">
        <f>MAX(VLOOKUP("zero_test", Keys!$B:$C, 2, FALSE), Demand_calcs!Q11-'BFPIaE-production'!Q9+'BFPIaE-exports'!Q9)</f>
        <v>2543070000000</v>
      </c>
      <c r="R9" s="17">
        <f>MAX(VLOOKUP("zero_test", Keys!$B:$C, 2, FALSE), Demand_calcs!R11-'BFPIaE-production'!R9+'BFPIaE-exports'!R9)</f>
        <v>2562250000000</v>
      </c>
      <c r="S9" s="17">
        <f>MAX(VLOOKUP("zero_test", Keys!$B:$C, 2, FALSE), Demand_calcs!S11-'BFPIaE-production'!S9+'BFPIaE-exports'!S9)</f>
        <v>2581870000000</v>
      </c>
      <c r="T9" s="17">
        <f>MAX(VLOOKUP("zero_test", Keys!$B:$C, 2, FALSE), Demand_calcs!T11-'BFPIaE-production'!T9+'BFPIaE-exports'!T9)</f>
        <v>2603420000000</v>
      </c>
      <c r="U9" s="17">
        <f>MAX(VLOOKUP("zero_test", Keys!$B:$C, 2, FALSE), Demand_calcs!U11-'BFPIaE-production'!U9+'BFPIaE-exports'!U9)</f>
        <v>2626310000000</v>
      </c>
      <c r="V9" s="17">
        <f>MAX(VLOOKUP("zero_test", Keys!$B:$C, 2, FALSE), Demand_calcs!V11-'BFPIaE-production'!V9+'BFPIaE-exports'!V9)</f>
        <v>2650290000000</v>
      </c>
      <c r="W9" s="17">
        <f>MAX(VLOOKUP("zero_test", Keys!$B:$C, 2, FALSE), Demand_calcs!W11-'BFPIaE-production'!W9+'BFPIaE-exports'!W9)</f>
        <v>2674540000000</v>
      </c>
      <c r="X9" s="17">
        <f>MAX(VLOOKUP("zero_test", Keys!$B:$C, 2, FALSE), Demand_calcs!X11-'BFPIaE-production'!X9+'BFPIaE-exports'!X9)</f>
        <v>2700650000000</v>
      </c>
      <c r="Y9" s="17">
        <f>MAX(VLOOKUP("zero_test", Keys!$B:$C, 2, FALSE), Demand_calcs!Y11-'BFPIaE-production'!Y9+'BFPIaE-exports'!Y9)</f>
        <v>2728540000000</v>
      </c>
      <c r="Z9" s="17">
        <f>MAX(VLOOKUP("zero_test", Keys!$B:$C, 2, FALSE), Demand_calcs!Z11-'BFPIaE-production'!Z9+'BFPIaE-exports'!Z9)</f>
        <v>2757730000000</v>
      </c>
      <c r="AA9" s="17">
        <f>MAX(VLOOKUP("zero_test", Keys!$B:$C, 2, FALSE), Demand_calcs!AA11-'BFPIaE-production'!AA9+'BFPIaE-exports'!AA9)</f>
        <v>2788220000000</v>
      </c>
      <c r="AB9" s="17">
        <f>MAX(VLOOKUP("zero_test", Keys!$B:$C, 2, FALSE), Demand_calcs!AB11-'BFPIaE-production'!AB9+'BFPIaE-exports'!AB9)</f>
        <v>2818930000000</v>
      </c>
    </row>
    <row r="10" spans="1:28" x14ac:dyDescent="0.25">
      <c r="A10" s="4" t="s">
        <v>6616</v>
      </c>
      <c r="B10" s="17">
        <v>0</v>
      </c>
      <c r="C10" s="17">
        <f>MAX(VLOOKUP("zero_test", Keys!$B:$C, 2, FALSE), Demand_calcs!C12-'BFPIaE-production'!C10+'BFPIaE-exports'!C10)</f>
        <v>51328700000000</v>
      </c>
      <c r="D10" s="17">
        <f>MAX(VLOOKUP("zero_test", Keys!$B:$C, 2, FALSE), Demand_calcs!D12-'BFPIaE-production'!D10+'BFPIaE-exports'!D10)</f>
        <v>50654400000000</v>
      </c>
      <c r="E10" s="17">
        <f>MAX(VLOOKUP("zero_test", Keys!$B:$C, 2, FALSE), Demand_calcs!E12-'BFPIaE-production'!E10+'BFPIaE-exports'!E10)</f>
        <v>50036900000000</v>
      </c>
      <c r="F10" s="17">
        <f>MAX(VLOOKUP("zero_test", Keys!$B:$C, 2, FALSE), Demand_calcs!F12-'BFPIaE-production'!F10+'BFPIaE-exports'!F10)</f>
        <v>49266100000000</v>
      </c>
      <c r="G10" s="17">
        <f>MAX(VLOOKUP("zero_test", Keys!$B:$C, 2, FALSE), Demand_calcs!G12-'BFPIaE-production'!G10+'BFPIaE-exports'!G10)</f>
        <v>48505700000000</v>
      </c>
      <c r="H10" s="17">
        <f>MAX(VLOOKUP("zero_test", Keys!$B:$C, 2, FALSE), Demand_calcs!H12-'BFPIaE-production'!H10+'BFPIaE-exports'!H10)</f>
        <v>47730000000000</v>
      </c>
      <c r="I10" s="17">
        <f>MAX(VLOOKUP("zero_test", Keys!$B:$C, 2, FALSE), Demand_calcs!I12-'BFPIaE-production'!I10+'BFPIaE-exports'!I10)</f>
        <v>47098200000000</v>
      </c>
      <c r="J10" s="17">
        <f>MAX(VLOOKUP("zero_test", Keys!$B:$C, 2, FALSE), Demand_calcs!J12-'BFPIaE-production'!J10+'BFPIaE-exports'!J10)</f>
        <v>46468100000000</v>
      </c>
      <c r="K10" s="17">
        <f>MAX(VLOOKUP("zero_test", Keys!$B:$C, 2, FALSE), Demand_calcs!K12-'BFPIaE-production'!K10+'BFPIaE-exports'!K10)</f>
        <v>45743400000000</v>
      </c>
      <c r="L10" s="17">
        <f>MAX(VLOOKUP("zero_test", Keys!$B:$C, 2, FALSE), Demand_calcs!L12-'BFPIaE-production'!L10+'BFPIaE-exports'!L10)</f>
        <v>45007800000000</v>
      </c>
      <c r="M10" s="17">
        <f>MAX(VLOOKUP("zero_test", Keys!$B:$C, 2, FALSE), Demand_calcs!M12-'BFPIaE-production'!M10+'BFPIaE-exports'!M10)</f>
        <v>44183400000000</v>
      </c>
      <c r="N10" s="17">
        <f>MAX(VLOOKUP("zero_test", Keys!$B:$C, 2, FALSE), Demand_calcs!N12-'BFPIaE-production'!N10+'BFPIaE-exports'!N10)</f>
        <v>43342000000000</v>
      </c>
      <c r="O10" s="17">
        <f>MAX(VLOOKUP("zero_test", Keys!$B:$C, 2, FALSE), Demand_calcs!O12-'BFPIaE-production'!O10+'BFPIaE-exports'!O10)</f>
        <v>42536000000000</v>
      </c>
      <c r="P10" s="17">
        <f>MAX(VLOOKUP("zero_test", Keys!$B:$C, 2, FALSE), Demand_calcs!P12-'BFPIaE-production'!P10+'BFPIaE-exports'!P10)</f>
        <v>41689600000000</v>
      </c>
      <c r="Q10" s="17">
        <f>MAX(VLOOKUP("zero_test", Keys!$B:$C, 2, FALSE), Demand_calcs!Q12-'BFPIaE-production'!Q10+'BFPIaE-exports'!Q10)</f>
        <v>40774500000000</v>
      </c>
      <c r="R10" s="17">
        <f>MAX(VLOOKUP("zero_test", Keys!$B:$C, 2, FALSE), Demand_calcs!R12-'BFPIaE-production'!R10+'BFPIaE-exports'!R10)</f>
        <v>39777400000000</v>
      </c>
      <c r="S10" s="17">
        <f>MAX(VLOOKUP("zero_test", Keys!$B:$C, 2, FALSE), Demand_calcs!S12-'BFPIaE-production'!S10+'BFPIaE-exports'!S10)</f>
        <v>38706200000000</v>
      </c>
      <c r="T10" s="17">
        <f>MAX(VLOOKUP("zero_test", Keys!$B:$C, 2, FALSE), Demand_calcs!T12-'BFPIaE-production'!T10+'BFPIaE-exports'!T10)</f>
        <v>37692200000000</v>
      </c>
      <c r="U10" s="17">
        <f>MAX(VLOOKUP("zero_test", Keys!$B:$C, 2, FALSE), Demand_calcs!U12-'BFPIaE-production'!U10+'BFPIaE-exports'!U10)</f>
        <v>36637700000000</v>
      </c>
      <c r="V10" s="17">
        <f>MAX(VLOOKUP("zero_test", Keys!$B:$C, 2, FALSE), Demand_calcs!V12-'BFPIaE-production'!V10+'BFPIaE-exports'!V10)</f>
        <v>35581300000000</v>
      </c>
      <c r="W10" s="17">
        <f>MAX(VLOOKUP("zero_test", Keys!$B:$C, 2, FALSE), Demand_calcs!W12-'BFPIaE-production'!W10+'BFPIaE-exports'!W10)</f>
        <v>34523900000000</v>
      </c>
      <c r="X10" s="17">
        <f>MAX(VLOOKUP("zero_test", Keys!$B:$C, 2, FALSE), Demand_calcs!X12-'BFPIaE-production'!X10+'BFPIaE-exports'!X10)</f>
        <v>33469300000000</v>
      </c>
      <c r="Y10" s="17">
        <f>MAX(VLOOKUP("zero_test", Keys!$B:$C, 2, FALSE), Demand_calcs!Y12-'BFPIaE-production'!Y10+'BFPIaE-exports'!Y10)</f>
        <v>32403800000000</v>
      </c>
      <c r="Z10" s="17">
        <f>MAX(VLOOKUP("zero_test", Keys!$B:$C, 2, FALSE), Demand_calcs!Z12-'BFPIaE-production'!Z10+'BFPIaE-exports'!Z10)</f>
        <v>31365800000000</v>
      </c>
      <c r="AA10" s="17">
        <f>MAX(VLOOKUP("zero_test", Keys!$B:$C, 2, FALSE), Demand_calcs!AA12-'BFPIaE-production'!AA10+'BFPIaE-exports'!AA10)</f>
        <v>30355500000000</v>
      </c>
      <c r="AB10" s="17">
        <f>MAX(VLOOKUP("zero_test", Keys!$B:$C, 2, FALSE), Demand_calcs!AB12-'BFPIaE-production'!AB10+'BFPIaE-exports'!AB10)</f>
        <v>29399800000000</v>
      </c>
    </row>
    <row r="11" spans="1:28" x14ac:dyDescent="0.25">
      <c r="A11" s="4" t="s">
        <v>6617</v>
      </c>
      <c r="B11" s="17">
        <v>0</v>
      </c>
      <c r="C11" s="17">
        <f>MAX(VLOOKUP("zero_test", Keys!$B:$C, 2, FALSE), Demand_calcs!C13-'BFPIaE-production'!C11+'BFPIaE-exports'!C11)</f>
        <v>45719900000000</v>
      </c>
      <c r="D11" s="17">
        <f>MAX(VLOOKUP("zero_test", Keys!$B:$C, 2, FALSE), Demand_calcs!D13-'BFPIaE-production'!D11+'BFPIaE-exports'!D11)</f>
        <v>45680100000000</v>
      </c>
      <c r="E11" s="17">
        <f>MAX(VLOOKUP("zero_test", Keys!$B:$C, 2, FALSE), Demand_calcs!E13-'BFPIaE-production'!E11+'BFPIaE-exports'!E11)</f>
        <v>46199000000000</v>
      </c>
      <c r="F11" s="17">
        <f>MAX(VLOOKUP("zero_test", Keys!$B:$C, 2, FALSE), Demand_calcs!F13-'BFPIaE-production'!F11+'BFPIaE-exports'!F11)</f>
        <v>46580800000000</v>
      </c>
      <c r="G11" s="17">
        <f>MAX(VLOOKUP("zero_test", Keys!$B:$C, 2, FALSE), Demand_calcs!G13-'BFPIaE-production'!G11+'BFPIaE-exports'!G11)</f>
        <v>46842600000000</v>
      </c>
      <c r="H11" s="17">
        <f>MAX(VLOOKUP("zero_test", Keys!$B:$C, 2, FALSE), Demand_calcs!H13-'BFPIaE-production'!H11+'BFPIaE-exports'!H11)</f>
        <v>47098700000000</v>
      </c>
      <c r="I11" s="17">
        <f>MAX(VLOOKUP("zero_test", Keys!$B:$C, 2, FALSE), Demand_calcs!I13-'BFPIaE-production'!I11+'BFPIaE-exports'!I11)</f>
        <v>47329300000000</v>
      </c>
      <c r="J11" s="17">
        <f>MAX(VLOOKUP("zero_test", Keys!$B:$C, 2, FALSE), Demand_calcs!J13-'BFPIaE-production'!J11+'BFPIaE-exports'!J11)</f>
        <v>47590400000000</v>
      </c>
      <c r="K11" s="17">
        <f>MAX(VLOOKUP("zero_test", Keys!$B:$C, 2, FALSE), Demand_calcs!K13-'BFPIaE-production'!K11+'BFPIaE-exports'!K11)</f>
        <v>47619700000000</v>
      </c>
      <c r="L11" s="17">
        <f>MAX(VLOOKUP("zero_test", Keys!$B:$C, 2, FALSE), Demand_calcs!L13-'BFPIaE-production'!L11+'BFPIaE-exports'!L11)</f>
        <v>47702600000000</v>
      </c>
      <c r="M11" s="17">
        <f>MAX(VLOOKUP("zero_test", Keys!$B:$C, 2, FALSE), Demand_calcs!M13-'BFPIaE-production'!M11+'BFPIaE-exports'!M11)</f>
        <v>47739800000000</v>
      </c>
      <c r="N11" s="17">
        <f>MAX(VLOOKUP("zero_test", Keys!$B:$C, 2, FALSE), Demand_calcs!N13-'BFPIaE-production'!N11+'BFPIaE-exports'!N11)</f>
        <v>47709600000000</v>
      </c>
      <c r="O11" s="17">
        <f>MAX(VLOOKUP("zero_test", Keys!$B:$C, 2, FALSE), Demand_calcs!O13-'BFPIaE-production'!O11+'BFPIaE-exports'!O11)</f>
        <v>47605500000000</v>
      </c>
      <c r="P11" s="17">
        <f>MAX(VLOOKUP("zero_test", Keys!$B:$C, 2, FALSE), Demand_calcs!P13-'BFPIaE-production'!P11+'BFPIaE-exports'!P11)</f>
        <v>47448000000000</v>
      </c>
      <c r="Q11" s="17">
        <f>MAX(VLOOKUP("zero_test", Keys!$B:$C, 2, FALSE), Demand_calcs!Q13-'BFPIaE-production'!Q11+'BFPIaE-exports'!Q11)</f>
        <v>47253700000000</v>
      </c>
      <c r="R11" s="17">
        <f>MAX(VLOOKUP("zero_test", Keys!$B:$C, 2, FALSE), Demand_calcs!R13-'BFPIaE-production'!R11+'BFPIaE-exports'!R11)</f>
        <v>47057000000000</v>
      </c>
      <c r="S11" s="17">
        <f>MAX(VLOOKUP("zero_test", Keys!$B:$C, 2, FALSE), Demand_calcs!S13-'BFPIaE-production'!S11+'BFPIaE-exports'!S11)</f>
        <v>46799300000000</v>
      </c>
      <c r="T11" s="17">
        <f>MAX(VLOOKUP("zero_test", Keys!$B:$C, 2, FALSE), Demand_calcs!T13-'BFPIaE-production'!T11+'BFPIaE-exports'!T11)</f>
        <v>46492800000000</v>
      </c>
      <c r="U11" s="17">
        <f>MAX(VLOOKUP("zero_test", Keys!$B:$C, 2, FALSE), Demand_calcs!U13-'BFPIaE-production'!U11+'BFPIaE-exports'!U11)</f>
        <v>46153400000000</v>
      </c>
      <c r="V11" s="17">
        <f>MAX(VLOOKUP("zero_test", Keys!$B:$C, 2, FALSE), Demand_calcs!V13-'BFPIaE-production'!V11+'BFPIaE-exports'!V11)</f>
        <v>45847300000000</v>
      </c>
      <c r="W11" s="17">
        <f>MAX(VLOOKUP("zero_test", Keys!$B:$C, 2, FALSE), Demand_calcs!W13-'BFPIaE-production'!W11+'BFPIaE-exports'!W11)</f>
        <v>45662300000000</v>
      </c>
      <c r="X11" s="17">
        <f>MAX(VLOOKUP("zero_test", Keys!$B:$C, 2, FALSE), Demand_calcs!X13-'BFPIaE-production'!X11+'BFPIaE-exports'!X11)</f>
        <v>45512800000000</v>
      </c>
      <c r="Y11" s="17">
        <f>MAX(VLOOKUP("zero_test", Keys!$B:$C, 2, FALSE), Demand_calcs!Y13-'BFPIaE-production'!Y11+'BFPIaE-exports'!Y11)</f>
        <v>45394400000000</v>
      </c>
      <c r="Z11" s="17">
        <f>MAX(VLOOKUP("zero_test", Keys!$B:$C, 2, FALSE), Demand_calcs!Z13-'BFPIaE-production'!Z11+'BFPIaE-exports'!Z11)</f>
        <v>45258900000000</v>
      </c>
      <c r="AA11" s="17">
        <f>MAX(VLOOKUP("zero_test", Keys!$B:$C, 2, FALSE), Demand_calcs!AA13-'BFPIaE-production'!AA11+'BFPIaE-exports'!AA11)</f>
        <v>45137900000000</v>
      </c>
      <c r="AB11" s="17">
        <f>MAX(VLOOKUP("zero_test", Keys!$B:$C, 2, FALSE), Demand_calcs!AB13-'BFPIaE-production'!AB11+'BFPIaE-exports'!AB11)</f>
        <v>45043400000000</v>
      </c>
    </row>
    <row r="12" spans="1:28" x14ac:dyDescent="0.25">
      <c r="A12" s="4" t="s">
        <v>542</v>
      </c>
      <c r="B12" s="17">
        <v>0</v>
      </c>
      <c r="C12" s="17">
        <f>MAX(VLOOKUP("zero_test", Keys!$B:$C, 2, FALSE), Demand_calcs!C14-'BFPIaE-production'!C12+'BFPIaE-exports'!C12)</f>
        <v>0</v>
      </c>
      <c r="D12" s="17">
        <f>MAX(VLOOKUP("zero_test", Keys!$B:$C, 2, FALSE), Demand_calcs!D14-'BFPIaE-production'!D12+'BFPIaE-exports'!D12)</f>
        <v>0</v>
      </c>
      <c r="E12" s="17">
        <f>MAX(VLOOKUP("zero_test", Keys!$B:$C, 2, FALSE), Demand_calcs!E14-'BFPIaE-production'!E12+'BFPIaE-exports'!E12)</f>
        <v>0</v>
      </c>
      <c r="F12" s="17">
        <f>MAX(VLOOKUP("zero_test", Keys!$B:$C, 2, FALSE), Demand_calcs!F14-'BFPIaE-production'!F12+'BFPIaE-exports'!F12)</f>
        <v>0</v>
      </c>
      <c r="G12" s="17">
        <f>MAX(VLOOKUP("zero_test", Keys!$B:$C, 2, FALSE), Demand_calcs!G14-'BFPIaE-production'!G12+'BFPIaE-exports'!G12)</f>
        <v>0</v>
      </c>
      <c r="H12" s="17">
        <f>MAX(VLOOKUP("zero_test", Keys!$B:$C, 2, FALSE), Demand_calcs!H14-'BFPIaE-production'!H12+'BFPIaE-exports'!H12)</f>
        <v>0</v>
      </c>
      <c r="I12" s="17">
        <f>MAX(VLOOKUP("zero_test", Keys!$B:$C, 2, FALSE), Demand_calcs!I14-'BFPIaE-production'!I12+'BFPIaE-exports'!I12)</f>
        <v>0</v>
      </c>
      <c r="J12" s="17">
        <f>MAX(VLOOKUP("zero_test", Keys!$B:$C, 2, FALSE), Demand_calcs!J14-'BFPIaE-production'!J12+'BFPIaE-exports'!J12)</f>
        <v>0</v>
      </c>
      <c r="K12" s="17">
        <f>MAX(VLOOKUP("zero_test", Keys!$B:$C, 2, FALSE), Demand_calcs!K14-'BFPIaE-production'!K12+'BFPIaE-exports'!K12)</f>
        <v>0</v>
      </c>
      <c r="L12" s="17">
        <f>MAX(VLOOKUP("zero_test", Keys!$B:$C, 2, FALSE), Demand_calcs!L14-'BFPIaE-production'!L12+'BFPIaE-exports'!L12)</f>
        <v>0</v>
      </c>
      <c r="M12" s="17">
        <f>MAX(VLOOKUP("zero_test", Keys!$B:$C, 2, FALSE), Demand_calcs!M14-'BFPIaE-production'!M12+'BFPIaE-exports'!M12)</f>
        <v>0</v>
      </c>
      <c r="N12" s="17">
        <f>MAX(VLOOKUP("zero_test", Keys!$B:$C, 2, FALSE), Demand_calcs!N14-'BFPIaE-production'!N12+'BFPIaE-exports'!N12)</f>
        <v>0</v>
      </c>
      <c r="O12" s="17">
        <f>MAX(VLOOKUP("zero_test", Keys!$B:$C, 2, FALSE), Demand_calcs!O14-'BFPIaE-production'!O12+'BFPIaE-exports'!O12)</f>
        <v>0</v>
      </c>
      <c r="P12" s="17">
        <f>MAX(VLOOKUP("zero_test", Keys!$B:$C, 2, FALSE), Demand_calcs!P14-'BFPIaE-production'!P12+'BFPIaE-exports'!P12)</f>
        <v>0</v>
      </c>
      <c r="Q12" s="17">
        <f>MAX(VLOOKUP("zero_test", Keys!$B:$C, 2, FALSE), Demand_calcs!Q14-'BFPIaE-production'!Q12+'BFPIaE-exports'!Q12)</f>
        <v>0</v>
      </c>
      <c r="R12" s="17">
        <f>MAX(VLOOKUP("zero_test", Keys!$B:$C, 2, FALSE), Demand_calcs!R14-'BFPIaE-production'!R12+'BFPIaE-exports'!R12)</f>
        <v>0</v>
      </c>
      <c r="S12" s="17">
        <f>MAX(VLOOKUP("zero_test", Keys!$B:$C, 2, FALSE), Demand_calcs!S14-'BFPIaE-production'!S12+'BFPIaE-exports'!S12)</f>
        <v>0</v>
      </c>
      <c r="T12" s="17">
        <f>MAX(VLOOKUP("zero_test", Keys!$B:$C, 2, FALSE), Demand_calcs!T14-'BFPIaE-production'!T12+'BFPIaE-exports'!T12)</f>
        <v>0</v>
      </c>
      <c r="U12" s="17">
        <f>MAX(VLOOKUP("zero_test", Keys!$B:$C, 2, FALSE), Demand_calcs!U14-'BFPIaE-production'!U12+'BFPIaE-exports'!U12)</f>
        <v>0</v>
      </c>
      <c r="V12" s="17">
        <f>MAX(VLOOKUP("zero_test", Keys!$B:$C, 2, FALSE), Demand_calcs!V14-'BFPIaE-production'!V12+'BFPIaE-exports'!V12)</f>
        <v>0</v>
      </c>
      <c r="W12" s="17">
        <f>MAX(VLOOKUP("zero_test", Keys!$B:$C, 2, FALSE), Demand_calcs!W14-'BFPIaE-production'!W12+'BFPIaE-exports'!W12)</f>
        <v>0</v>
      </c>
      <c r="X12" s="17">
        <f>MAX(VLOOKUP("zero_test", Keys!$B:$C, 2, FALSE), Demand_calcs!X14-'BFPIaE-production'!X12+'BFPIaE-exports'!X12)</f>
        <v>0</v>
      </c>
      <c r="Y12" s="17">
        <f>MAX(VLOOKUP("zero_test", Keys!$B:$C, 2, FALSE), Demand_calcs!Y14-'BFPIaE-production'!Y12+'BFPIaE-exports'!Y12)</f>
        <v>0</v>
      </c>
      <c r="Z12" s="17">
        <f>MAX(VLOOKUP("zero_test", Keys!$B:$C, 2, FALSE), Demand_calcs!Z14-'BFPIaE-production'!Z12+'BFPIaE-exports'!Z12)</f>
        <v>0</v>
      </c>
      <c r="AA12" s="17">
        <f>MAX(VLOOKUP("zero_test", Keys!$B:$C, 2, FALSE), Demand_calcs!AA14-'BFPIaE-production'!AA12+'BFPIaE-exports'!AA12)</f>
        <v>0</v>
      </c>
      <c r="AB12" s="17">
        <f>MAX(VLOOKUP("zero_test", Keys!$B:$C, 2, FALSE), Demand_calcs!AB14-'BFPIaE-production'!AB12+'BFPIaE-exports'!AB12)</f>
        <v>0</v>
      </c>
    </row>
    <row r="13" spans="1:28" x14ac:dyDescent="0.25">
      <c r="A13" s="4" t="s">
        <v>545</v>
      </c>
      <c r="B13" s="17">
        <v>0</v>
      </c>
      <c r="C13" s="17">
        <f>MAX(VLOOKUP("zero_test", Keys!$B:$C, 2, FALSE), Demand_calcs!C15-'BFPIaE-production'!C13+'BFPIaE-exports'!C13)</f>
        <v>926480000000</v>
      </c>
      <c r="D13" s="17">
        <f>MAX(VLOOKUP("zero_test", Keys!$B:$C, 2, FALSE), Demand_calcs!D15-'BFPIaE-production'!D13+'BFPIaE-exports'!D13)</f>
        <v>934336000000</v>
      </c>
      <c r="E13" s="17">
        <f>MAX(VLOOKUP("zero_test", Keys!$B:$C, 2, FALSE), Demand_calcs!E15-'BFPIaE-production'!E13+'BFPIaE-exports'!E13)</f>
        <v>942700000000</v>
      </c>
      <c r="F13" s="17">
        <f>MAX(VLOOKUP("zero_test", Keys!$B:$C, 2, FALSE), Demand_calcs!F15-'BFPIaE-production'!F13+'BFPIaE-exports'!F13)</f>
        <v>948519000000</v>
      </c>
      <c r="G13" s="17">
        <f>MAX(VLOOKUP("zero_test", Keys!$B:$C, 2, FALSE), Demand_calcs!G15-'BFPIaE-production'!G13+'BFPIaE-exports'!G13)</f>
        <v>951448000000</v>
      </c>
      <c r="H13" s="17">
        <f>MAX(VLOOKUP("zero_test", Keys!$B:$C, 2, FALSE), Demand_calcs!H15-'BFPIaE-production'!H13+'BFPIaE-exports'!H13)</f>
        <v>954753000000</v>
      </c>
      <c r="I13" s="17">
        <f>MAX(VLOOKUP("zero_test", Keys!$B:$C, 2, FALSE), Demand_calcs!I15-'BFPIaE-production'!I13+'BFPIaE-exports'!I13)</f>
        <v>957259000000</v>
      </c>
      <c r="J13" s="17">
        <f>MAX(VLOOKUP("zero_test", Keys!$B:$C, 2, FALSE), Demand_calcs!J15-'BFPIaE-production'!J13+'BFPIaE-exports'!J13)</f>
        <v>957737000000</v>
      </c>
      <c r="K13" s="17">
        <f>MAX(VLOOKUP("zero_test", Keys!$B:$C, 2, FALSE), Demand_calcs!K15-'BFPIaE-production'!K13+'BFPIaE-exports'!K13)</f>
        <v>955523000000</v>
      </c>
      <c r="L13" s="17">
        <f>MAX(VLOOKUP("zero_test", Keys!$B:$C, 2, FALSE), Demand_calcs!L15-'BFPIaE-production'!L13+'BFPIaE-exports'!L13)</f>
        <v>953178000000</v>
      </c>
      <c r="M13" s="17">
        <f>MAX(VLOOKUP("zero_test", Keys!$B:$C, 2, FALSE), Demand_calcs!M15-'BFPIaE-production'!M13+'BFPIaE-exports'!M13)</f>
        <v>949739000000</v>
      </c>
      <c r="N13" s="17">
        <f>MAX(VLOOKUP("zero_test", Keys!$B:$C, 2, FALSE), Demand_calcs!N15-'BFPIaE-production'!N13+'BFPIaE-exports'!N13)</f>
        <v>944662000000</v>
      </c>
      <c r="O13" s="17">
        <f>MAX(VLOOKUP("zero_test", Keys!$B:$C, 2, FALSE), Demand_calcs!O15-'BFPIaE-production'!O13+'BFPIaE-exports'!O13)</f>
        <v>935180000000</v>
      </c>
      <c r="P13" s="17">
        <f>MAX(VLOOKUP("zero_test", Keys!$B:$C, 2, FALSE), Demand_calcs!P15-'BFPIaE-production'!P13+'BFPIaE-exports'!P13)</f>
        <v>924274000000</v>
      </c>
      <c r="Q13" s="17">
        <f>MAX(VLOOKUP("zero_test", Keys!$B:$C, 2, FALSE), Demand_calcs!Q15-'BFPIaE-production'!Q13+'BFPIaE-exports'!Q13)</f>
        <v>912486000000</v>
      </c>
      <c r="R13" s="17">
        <f>MAX(VLOOKUP("zero_test", Keys!$B:$C, 2, FALSE), Demand_calcs!R15-'BFPIaE-production'!R13+'BFPIaE-exports'!R13)</f>
        <v>901659000000</v>
      </c>
      <c r="S13" s="17">
        <f>MAX(VLOOKUP("zero_test", Keys!$B:$C, 2, FALSE), Demand_calcs!S15-'BFPIaE-production'!S13+'BFPIaE-exports'!S13)</f>
        <v>890001000000</v>
      </c>
      <c r="T13" s="17">
        <f>MAX(VLOOKUP("zero_test", Keys!$B:$C, 2, FALSE), Demand_calcs!T15-'BFPIaE-production'!T13+'BFPIaE-exports'!T13)</f>
        <v>876293000000</v>
      </c>
      <c r="U13" s="17">
        <f>MAX(VLOOKUP("zero_test", Keys!$B:$C, 2, FALSE), Demand_calcs!U15-'BFPIaE-production'!U13+'BFPIaE-exports'!U13)</f>
        <v>861841000000</v>
      </c>
      <c r="V13" s="17">
        <f>MAX(VLOOKUP("zero_test", Keys!$B:$C, 2, FALSE), Demand_calcs!V15-'BFPIaE-production'!V13+'BFPIaE-exports'!V13)</f>
        <v>847978000000</v>
      </c>
      <c r="W13" s="17">
        <f>MAX(VLOOKUP("zero_test", Keys!$B:$C, 2, FALSE), Demand_calcs!W15-'BFPIaE-production'!W13+'BFPIaE-exports'!W13)</f>
        <v>837061000000</v>
      </c>
      <c r="X13" s="17">
        <f>MAX(VLOOKUP("zero_test", Keys!$B:$C, 2, FALSE), Demand_calcs!X15-'BFPIaE-production'!X13+'BFPIaE-exports'!X13)</f>
        <v>826873000000</v>
      </c>
      <c r="Y13" s="17">
        <f>MAX(VLOOKUP("zero_test", Keys!$B:$C, 2, FALSE), Demand_calcs!Y15-'BFPIaE-production'!Y13+'BFPIaE-exports'!Y13)</f>
        <v>817524000000</v>
      </c>
      <c r="Z13" s="17">
        <f>MAX(VLOOKUP("zero_test", Keys!$B:$C, 2, FALSE), Demand_calcs!Z15-'BFPIaE-production'!Z13+'BFPIaE-exports'!Z13)</f>
        <v>807701000000</v>
      </c>
      <c r="AA13" s="17">
        <f>MAX(VLOOKUP("zero_test", Keys!$B:$C, 2, FALSE), Demand_calcs!AA15-'BFPIaE-production'!AA13+'BFPIaE-exports'!AA13)</f>
        <v>798514000000</v>
      </c>
      <c r="AB13" s="17">
        <f>MAX(VLOOKUP("zero_test", Keys!$B:$C, 2, FALSE), Demand_calcs!AB15-'BFPIaE-production'!AB13+'BFPIaE-exports'!AB13)</f>
        <v>789909000000</v>
      </c>
    </row>
    <row r="14" spans="1:28" x14ac:dyDescent="0.25">
      <c r="A14" s="4" t="s">
        <v>6618</v>
      </c>
      <c r="B14" s="17">
        <v>0</v>
      </c>
      <c r="C14" s="17">
        <f>MAX(VLOOKUP("zero_test", Keys!$B:$C, 2, FALSE), Demand_calcs!C16-'BFPIaE-production'!C14+'BFPIaE-exports'!C14)</f>
        <v>3877800000000</v>
      </c>
      <c r="D14" s="17">
        <f>MAX(VLOOKUP("zero_test", Keys!$B:$C, 2, FALSE), Demand_calcs!D16-'BFPIaE-production'!D14+'BFPIaE-exports'!D14)</f>
        <v>3919470000000</v>
      </c>
      <c r="E14" s="17">
        <f>MAX(VLOOKUP("zero_test", Keys!$B:$C, 2, FALSE), Demand_calcs!E16-'BFPIaE-production'!E14+'BFPIaE-exports'!E14)</f>
        <v>3936840000000</v>
      </c>
      <c r="F14" s="17">
        <f>MAX(VLOOKUP("zero_test", Keys!$B:$C, 2, FALSE), Demand_calcs!F16-'BFPIaE-production'!F14+'BFPIaE-exports'!F14)</f>
        <v>3917730000000</v>
      </c>
      <c r="G14" s="17">
        <f>MAX(VLOOKUP("zero_test", Keys!$B:$C, 2, FALSE), Demand_calcs!G16-'BFPIaE-production'!G14+'BFPIaE-exports'!G14)</f>
        <v>3918510000000</v>
      </c>
      <c r="H14" s="17">
        <f>MAX(VLOOKUP("zero_test", Keys!$B:$C, 2, FALSE), Demand_calcs!H16-'BFPIaE-production'!H14+'BFPIaE-exports'!H14)</f>
        <v>3935320000000</v>
      </c>
      <c r="I14" s="17">
        <f>MAX(VLOOKUP("zero_test", Keys!$B:$C, 2, FALSE), Demand_calcs!I16-'BFPIaE-production'!I14+'BFPIaE-exports'!I14)</f>
        <v>3964830000000</v>
      </c>
      <c r="J14" s="17">
        <f>MAX(VLOOKUP("zero_test", Keys!$B:$C, 2, FALSE), Demand_calcs!J16-'BFPIaE-production'!J14+'BFPIaE-exports'!J14)</f>
        <v>4010780000000</v>
      </c>
      <c r="K14" s="17">
        <f>MAX(VLOOKUP("zero_test", Keys!$B:$C, 2, FALSE), Demand_calcs!K16-'BFPIaE-production'!K14+'BFPIaE-exports'!K14)</f>
        <v>4063980000000</v>
      </c>
      <c r="L14" s="17">
        <f>MAX(VLOOKUP("zero_test", Keys!$B:$C, 2, FALSE), Demand_calcs!L16-'BFPIaE-production'!L14+'BFPIaE-exports'!L14)</f>
        <v>4125780000000</v>
      </c>
      <c r="M14" s="17">
        <f>MAX(VLOOKUP("zero_test", Keys!$B:$C, 2, FALSE), Demand_calcs!M16-'BFPIaE-production'!M14+'BFPIaE-exports'!M14)</f>
        <v>4196920000000</v>
      </c>
      <c r="N14" s="17">
        <f>MAX(VLOOKUP("zero_test", Keys!$B:$C, 2, FALSE), Demand_calcs!N16-'BFPIaE-production'!N14+'BFPIaE-exports'!N14)</f>
        <v>4245060000000</v>
      </c>
      <c r="O14" s="17">
        <f>MAX(VLOOKUP("zero_test", Keys!$B:$C, 2, FALSE), Demand_calcs!O16-'BFPIaE-production'!O14+'BFPIaE-exports'!O14)</f>
        <v>4294180000000</v>
      </c>
      <c r="P14" s="17">
        <f>MAX(VLOOKUP("zero_test", Keys!$B:$C, 2, FALSE), Demand_calcs!P16-'BFPIaE-production'!P14+'BFPIaE-exports'!P14)</f>
        <v>4342880000000</v>
      </c>
      <c r="Q14" s="17">
        <f>MAX(VLOOKUP("zero_test", Keys!$B:$C, 2, FALSE), Demand_calcs!Q16-'BFPIaE-production'!Q14+'BFPIaE-exports'!Q14)</f>
        <v>4388600000000</v>
      </c>
      <c r="R14" s="17">
        <f>MAX(VLOOKUP("zero_test", Keys!$B:$C, 2, FALSE), Demand_calcs!R16-'BFPIaE-production'!R14+'BFPIaE-exports'!R14)</f>
        <v>4436390000000</v>
      </c>
      <c r="S14" s="17">
        <f>MAX(VLOOKUP("zero_test", Keys!$B:$C, 2, FALSE), Demand_calcs!S16-'BFPIaE-production'!S14+'BFPIaE-exports'!S14)</f>
        <v>4479250000000</v>
      </c>
      <c r="T14" s="17">
        <f>MAX(VLOOKUP("zero_test", Keys!$B:$C, 2, FALSE), Demand_calcs!T16-'BFPIaE-production'!T14+'BFPIaE-exports'!T14)</f>
        <v>4526150000000</v>
      </c>
      <c r="U14" s="17">
        <f>MAX(VLOOKUP("zero_test", Keys!$B:$C, 2, FALSE), Demand_calcs!U16-'BFPIaE-production'!U14+'BFPIaE-exports'!U14)</f>
        <v>4577530000000</v>
      </c>
      <c r="V14" s="17">
        <f>MAX(VLOOKUP("zero_test", Keys!$B:$C, 2, FALSE), Demand_calcs!V16-'BFPIaE-production'!V14+'BFPIaE-exports'!V14)</f>
        <v>4628750000000</v>
      </c>
      <c r="W14" s="17">
        <f>MAX(VLOOKUP("zero_test", Keys!$B:$C, 2, FALSE), Demand_calcs!W16-'BFPIaE-production'!W14+'BFPIaE-exports'!W14)</f>
        <v>4680710000000</v>
      </c>
      <c r="X14" s="17">
        <f>MAX(VLOOKUP("zero_test", Keys!$B:$C, 2, FALSE), Demand_calcs!X16-'BFPIaE-production'!X14+'BFPIaE-exports'!X14)</f>
        <v>4729460000000</v>
      </c>
      <c r="Y14" s="17">
        <f>MAX(VLOOKUP("zero_test", Keys!$B:$C, 2, FALSE), Demand_calcs!Y16-'BFPIaE-production'!Y14+'BFPIaE-exports'!Y14)</f>
        <v>4768440000000</v>
      </c>
      <c r="Z14" s="17">
        <f>MAX(VLOOKUP("zero_test", Keys!$B:$C, 2, FALSE), Demand_calcs!Z16-'BFPIaE-production'!Z14+'BFPIaE-exports'!Z14)</f>
        <v>4807490000000</v>
      </c>
      <c r="AA14" s="17">
        <f>MAX(VLOOKUP("zero_test", Keys!$B:$C, 2, FALSE), Demand_calcs!AA16-'BFPIaE-production'!AA14+'BFPIaE-exports'!AA14)</f>
        <v>4836170000000</v>
      </c>
      <c r="AB14" s="17">
        <f>MAX(VLOOKUP("zero_test", Keys!$B:$C, 2, FALSE), Demand_calcs!AB16-'BFPIaE-production'!AB14+'BFPIaE-exports'!AB14)</f>
        <v>4865870000000</v>
      </c>
    </row>
    <row r="15" spans="1:28" x14ac:dyDescent="0.25">
      <c r="A15" s="3" t="s">
        <v>6619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</row>
    <row r="16" spans="1:28" x14ac:dyDescent="0.25">
      <c r="A16" s="3" t="s">
        <v>6620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</row>
    <row r="17" spans="1:28" x14ac:dyDescent="0.25">
      <c r="A17" s="4" t="s">
        <v>500</v>
      </c>
      <c r="B17" s="17">
        <f>Coal_calcs!B15</f>
        <v>0</v>
      </c>
      <c r="C17" s="17">
        <f>MAX(VLOOKUP("zero_test", Keys!$B:$C, 2, FALSE), Demand_calcs!C19-'BFPIaE-production'!C17+'BFPIaE-exports'!C17)</f>
        <v>0</v>
      </c>
      <c r="D17" s="17">
        <f>MAX(VLOOKUP("zero_test", Keys!$B:$C, 2, FALSE), Demand_calcs!D19-'BFPIaE-production'!D17+'BFPIaE-exports'!D17)</f>
        <v>0</v>
      </c>
      <c r="E17" s="17">
        <f>MAX(VLOOKUP("zero_test", Keys!$B:$C, 2, FALSE), Demand_calcs!E19-'BFPIaE-production'!E17+'BFPIaE-exports'!E17)</f>
        <v>0</v>
      </c>
      <c r="F17" s="17">
        <f>MAX(VLOOKUP("zero_test", Keys!$B:$C, 2, FALSE), Demand_calcs!F19-'BFPIaE-production'!F17+'BFPIaE-exports'!F17)</f>
        <v>0</v>
      </c>
      <c r="G17" s="17">
        <f>MAX(VLOOKUP("zero_test", Keys!$B:$C, 2, FALSE), Demand_calcs!G19-'BFPIaE-production'!G17+'BFPIaE-exports'!G17)</f>
        <v>0</v>
      </c>
      <c r="H17" s="17">
        <f>MAX(VLOOKUP("zero_test", Keys!$B:$C, 2, FALSE), Demand_calcs!H19-'BFPIaE-production'!H17+'BFPIaE-exports'!H17)</f>
        <v>0</v>
      </c>
      <c r="I17" s="17">
        <f>MAX(VLOOKUP("zero_test", Keys!$B:$C, 2, FALSE), Demand_calcs!I19-'BFPIaE-production'!I17+'BFPIaE-exports'!I17)</f>
        <v>0</v>
      </c>
      <c r="J17" s="17">
        <f>MAX(VLOOKUP("zero_test", Keys!$B:$C, 2, FALSE), Demand_calcs!J19-'BFPIaE-production'!J17+'BFPIaE-exports'!J17)</f>
        <v>0</v>
      </c>
      <c r="K17" s="17">
        <f>MAX(VLOOKUP("zero_test", Keys!$B:$C, 2, FALSE), Demand_calcs!K19-'BFPIaE-production'!K17+'BFPIaE-exports'!K17)</f>
        <v>0</v>
      </c>
      <c r="L17" s="17">
        <f>MAX(VLOOKUP("zero_test", Keys!$B:$C, 2, FALSE), Demand_calcs!L19-'BFPIaE-production'!L17+'BFPIaE-exports'!L17)</f>
        <v>0</v>
      </c>
      <c r="M17" s="17">
        <f>MAX(VLOOKUP("zero_test", Keys!$B:$C, 2, FALSE), Demand_calcs!M19-'BFPIaE-production'!M17+'BFPIaE-exports'!M17)</f>
        <v>0</v>
      </c>
      <c r="N17" s="17">
        <f>MAX(VLOOKUP("zero_test", Keys!$B:$C, 2, FALSE), Demand_calcs!N19-'BFPIaE-production'!N17+'BFPIaE-exports'!N17)</f>
        <v>0</v>
      </c>
      <c r="O17" s="17">
        <f>MAX(VLOOKUP("zero_test", Keys!$B:$C, 2, FALSE), Demand_calcs!O19-'BFPIaE-production'!O17+'BFPIaE-exports'!O17)</f>
        <v>0</v>
      </c>
      <c r="P17" s="17">
        <f>MAX(VLOOKUP("zero_test", Keys!$B:$C, 2, FALSE), Demand_calcs!P19-'BFPIaE-production'!P17+'BFPIaE-exports'!P17)</f>
        <v>0</v>
      </c>
      <c r="Q17" s="17">
        <f>MAX(VLOOKUP("zero_test", Keys!$B:$C, 2, FALSE), Demand_calcs!Q19-'BFPIaE-production'!Q17+'BFPIaE-exports'!Q17)</f>
        <v>0</v>
      </c>
      <c r="R17" s="17">
        <f>MAX(VLOOKUP("zero_test", Keys!$B:$C, 2, FALSE), Demand_calcs!R19-'BFPIaE-production'!R17+'BFPIaE-exports'!R17)</f>
        <v>0</v>
      </c>
      <c r="S17" s="17">
        <f>MAX(VLOOKUP("zero_test", Keys!$B:$C, 2, FALSE), Demand_calcs!S19-'BFPIaE-production'!S17+'BFPIaE-exports'!S17)</f>
        <v>0</v>
      </c>
      <c r="T17" s="17">
        <f>MAX(VLOOKUP("zero_test", Keys!$B:$C, 2, FALSE), Demand_calcs!T19-'BFPIaE-production'!T17+'BFPIaE-exports'!T17)</f>
        <v>0</v>
      </c>
      <c r="U17" s="17">
        <f>MAX(VLOOKUP("zero_test", Keys!$B:$C, 2, FALSE), Demand_calcs!U19-'BFPIaE-production'!U17+'BFPIaE-exports'!U17)</f>
        <v>0</v>
      </c>
      <c r="V17" s="17">
        <f>MAX(VLOOKUP("zero_test", Keys!$B:$C, 2, FALSE), Demand_calcs!V19-'BFPIaE-production'!V17+'BFPIaE-exports'!V17)</f>
        <v>0</v>
      </c>
      <c r="W17" s="17">
        <f>MAX(VLOOKUP("zero_test", Keys!$B:$C, 2, FALSE), Demand_calcs!W19-'BFPIaE-production'!W17+'BFPIaE-exports'!W17)</f>
        <v>0</v>
      </c>
      <c r="X17" s="17">
        <f>MAX(VLOOKUP("zero_test", Keys!$B:$C, 2, FALSE), Demand_calcs!X19-'BFPIaE-production'!X17+'BFPIaE-exports'!X17)</f>
        <v>0</v>
      </c>
      <c r="Y17" s="17">
        <f>MAX(VLOOKUP("zero_test", Keys!$B:$C, 2, FALSE), Demand_calcs!Y19-'BFPIaE-production'!Y17+'BFPIaE-exports'!Y17)</f>
        <v>0</v>
      </c>
      <c r="Z17" s="17">
        <f>MAX(VLOOKUP("zero_test", Keys!$B:$C, 2, FALSE), Demand_calcs!Z19-'BFPIaE-production'!Z17+'BFPIaE-exports'!Z17)</f>
        <v>0</v>
      </c>
      <c r="AA17" s="17">
        <f>MAX(VLOOKUP("zero_test", Keys!$B:$C, 2, FALSE), Demand_calcs!AA19-'BFPIaE-production'!AA17+'BFPIaE-exports'!AA17)</f>
        <v>0</v>
      </c>
      <c r="AB17" s="17">
        <f>MAX(VLOOKUP("zero_test", Keys!$B:$C, 2, FALSE), Demand_calcs!AB19-'BFPIaE-production'!AB17+'BFPIaE-exports'!AB17)</f>
        <v>0</v>
      </c>
    </row>
    <row r="18" spans="1:28" x14ac:dyDescent="0.25">
      <c r="A18" s="4" t="s">
        <v>539</v>
      </c>
      <c r="B18" s="17">
        <f>Crude_calcs!B6</f>
        <v>0</v>
      </c>
      <c r="C18" s="17">
        <f>MAX(VLOOKUP("zero_test", Keys!$B:$C, 2, FALSE), Demand_calcs!C20-'BFPIaE-production'!C18+'BFPIaE-exports'!C18)</f>
        <v>0</v>
      </c>
      <c r="D18" s="17">
        <f>MAX(VLOOKUP("zero_test", Keys!$B:$C, 2, FALSE), Demand_calcs!D20-'BFPIaE-production'!D18+'BFPIaE-exports'!D18)</f>
        <v>0</v>
      </c>
      <c r="E18" s="17">
        <f>MAX(VLOOKUP("zero_test", Keys!$B:$C, 2, FALSE), Demand_calcs!E20-'BFPIaE-production'!E18+'BFPIaE-exports'!E18)</f>
        <v>0</v>
      </c>
      <c r="F18" s="17">
        <f>MAX(VLOOKUP("zero_test", Keys!$B:$C, 2, FALSE), Demand_calcs!F20-'BFPIaE-production'!F18+'BFPIaE-exports'!F18)</f>
        <v>0</v>
      </c>
      <c r="G18" s="17">
        <f>MAX(VLOOKUP("zero_test", Keys!$B:$C, 2, FALSE), Demand_calcs!G20-'BFPIaE-production'!G18+'BFPIaE-exports'!G18)</f>
        <v>0</v>
      </c>
      <c r="H18" s="17">
        <f>MAX(VLOOKUP("zero_test", Keys!$B:$C, 2, FALSE), Demand_calcs!H20-'BFPIaE-production'!H18+'BFPIaE-exports'!H18)</f>
        <v>0</v>
      </c>
      <c r="I18" s="17">
        <f>MAX(VLOOKUP("zero_test", Keys!$B:$C, 2, FALSE), Demand_calcs!I20-'BFPIaE-production'!I18+'BFPIaE-exports'!I18)</f>
        <v>0</v>
      </c>
      <c r="J18" s="17">
        <f>MAX(VLOOKUP("zero_test", Keys!$B:$C, 2, FALSE), Demand_calcs!J20-'BFPIaE-production'!J18+'BFPIaE-exports'!J18)</f>
        <v>0</v>
      </c>
      <c r="K18" s="17">
        <f>MAX(VLOOKUP("zero_test", Keys!$B:$C, 2, FALSE), Demand_calcs!K20-'BFPIaE-production'!K18+'BFPIaE-exports'!K18)</f>
        <v>0</v>
      </c>
      <c r="L18" s="17">
        <f>MAX(VLOOKUP("zero_test", Keys!$B:$C, 2, FALSE), Demand_calcs!L20-'BFPIaE-production'!L18+'BFPIaE-exports'!L18)</f>
        <v>0</v>
      </c>
      <c r="M18" s="17">
        <f>MAX(VLOOKUP("zero_test", Keys!$B:$C, 2, FALSE), Demand_calcs!M20-'BFPIaE-production'!M18+'BFPIaE-exports'!M18)</f>
        <v>0</v>
      </c>
      <c r="N18" s="17">
        <f>MAX(VLOOKUP("zero_test", Keys!$B:$C, 2, FALSE), Demand_calcs!N20-'BFPIaE-production'!N18+'BFPIaE-exports'!N18)</f>
        <v>0</v>
      </c>
      <c r="O18" s="17">
        <f>MAX(VLOOKUP("zero_test", Keys!$B:$C, 2, FALSE), Demand_calcs!O20-'BFPIaE-production'!O18+'BFPIaE-exports'!O18)</f>
        <v>0</v>
      </c>
      <c r="P18" s="17">
        <f>MAX(VLOOKUP("zero_test", Keys!$B:$C, 2, FALSE), Demand_calcs!P20-'BFPIaE-production'!P18+'BFPIaE-exports'!P18)</f>
        <v>0</v>
      </c>
      <c r="Q18" s="17">
        <f>MAX(VLOOKUP("zero_test", Keys!$B:$C, 2, FALSE), Demand_calcs!Q20-'BFPIaE-production'!Q18+'BFPIaE-exports'!Q18)</f>
        <v>0</v>
      </c>
      <c r="R18" s="17">
        <f>MAX(VLOOKUP("zero_test", Keys!$B:$C, 2, FALSE), Demand_calcs!R20-'BFPIaE-production'!R18+'BFPIaE-exports'!R18)</f>
        <v>0</v>
      </c>
      <c r="S18" s="17">
        <f>MAX(VLOOKUP("zero_test", Keys!$B:$C, 2, FALSE), Demand_calcs!S20-'BFPIaE-production'!S18+'BFPIaE-exports'!S18)</f>
        <v>0</v>
      </c>
      <c r="T18" s="17">
        <f>MAX(VLOOKUP("zero_test", Keys!$B:$C, 2, FALSE), Demand_calcs!T20-'BFPIaE-production'!T18+'BFPIaE-exports'!T18)</f>
        <v>0</v>
      </c>
      <c r="U18" s="17">
        <f>MAX(VLOOKUP("zero_test", Keys!$B:$C, 2, FALSE), Demand_calcs!U20-'BFPIaE-production'!U18+'BFPIaE-exports'!U18)</f>
        <v>0</v>
      </c>
      <c r="V18" s="17">
        <f>MAX(VLOOKUP("zero_test", Keys!$B:$C, 2, FALSE), Demand_calcs!V20-'BFPIaE-production'!V18+'BFPIaE-exports'!V18)</f>
        <v>0</v>
      </c>
      <c r="W18" s="17">
        <f>MAX(VLOOKUP("zero_test", Keys!$B:$C, 2, FALSE), Demand_calcs!W20-'BFPIaE-production'!W18+'BFPIaE-exports'!W18)</f>
        <v>0</v>
      </c>
      <c r="X18" s="17">
        <f>MAX(VLOOKUP("zero_test", Keys!$B:$C, 2, FALSE), Demand_calcs!X20-'BFPIaE-production'!X18+'BFPIaE-exports'!X18)</f>
        <v>0</v>
      </c>
      <c r="Y18" s="17">
        <f>MAX(VLOOKUP("zero_test", Keys!$B:$C, 2, FALSE), Demand_calcs!Y20-'BFPIaE-production'!Y18+'BFPIaE-exports'!Y18)</f>
        <v>0</v>
      </c>
      <c r="Z18" s="17">
        <f>MAX(VLOOKUP("zero_test", Keys!$B:$C, 2, FALSE), Demand_calcs!Z20-'BFPIaE-production'!Z18+'BFPIaE-exports'!Z18)</f>
        <v>0</v>
      </c>
      <c r="AA18" s="17">
        <f>MAX(VLOOKUP("zero_test", Keys!$B:$C, 2, FALSE), Demand_calcs!AA20-'BFPIaE-production'!AA18+'BFPIaE-exports'!AA18)</f>
        <v>0</v>
      </c>
      <c r="AB18" s="17">
        <f>MAX(VLOOKUP("zero_test", Keys!$B:$C, 2, FALSE), Demand_calcs!AB20-'BFPIaE-production'!AB18+'BFPIaE-exports'!AB18)</f>
        <v>0</v>
      </c>
    </row>
    <row r="19" spans="1:28" x14ac:dyDescent="0.25">
      <c r="A19" s="4" t="s">
        <v>6621</v>
      </c>
      <c r="B19" s="17">
        <v>0</v>
      </c>
      <c r="C19" s="17">
        <f>MAX(VLOOKUP("zero_test", Keys!$B:$C, 2, FALSE), Demand_calcs!C21-'BFPIaE-production'!C19+'BFPIaE-exports'!C19)</f>
        <v>3925650000000</v>
      </c>
      <c r="D19" s="17">
        <f>MAX(VLOOKUP("zero_test", Keys!$B:$C, 2, FALSE), Demand_calcs!D21-'BFPIaE-production'!D19+'BFPIaE-exports'!D19)</f>
        <v>4009480000000</v>
      </c>
      <c r="E19" s="17">
        <f>MAX(VLOOKUP("zero_test", Keys!$B:$C, 2, FALSE), Demand_calcs!E21-'BFPIaE-production'!E19+'BFPIaE-exports'!E19)</f>
        <v>4042460000000</v>
      </c>
      <c r="F19" s="17">
        <f>MAX(VLOOKUP("zero_test", Keys!$B:$C, 2, FALSE), Demand_calcs!F21-'BFPIaE-production'!F19+'BFPIaE-exports'!F19)</f>
        <v>4080910000000</v>
      </c>
      <c r="G19" s="17">
        <f>MAX(VLOOKUP("zero_test", Keys!$B:$C, 2, FALSE), Demand_calcs!G21-'BFPIaE-production'!G19+'BFPIaE-exports'!G19)</f>
        <v>4152050000000</v>
      </c>
      <c r="H19" s="17">
        <f>MAX(VLOOKUP("zero_test", Keys!$B:$C, 2, FALSE), Demand_calcs!H21-'BFPIaE-production'!H19+'BFPIaE-exports'!H19)</f>
        <v>4225530000000</v>
      </c>
      <c r="I19" s="17">
        <f>MAX(VLOOKUP("zero_test", Keys!$B:$C, 2, FALSE), Demand_calcs!I21-'BFPIaE-production'!I19+'BFPIaE-exports'!I19)</f>
        <v>4290260000000</v>
      </c>
      <c r="J19" s="17">
        <f>MAX(VLOOKUP("zero_test", Keys!$B:$C, 2, FALSE), Demand_calcs!J21-'BFPIaE-production'!J19+'BFPIaE-exports'!J19)</f>
        <v>4355590000000</v>
      </c>
      <c r="K19" s="17">
        <f>MAX(VLOOKUP("zero_test", Keys!$B:$C, 2, FALSE), Demand_calcs!K21-'BFPIaE-production'!K19+'BFPIaE-exports'!K19)</f>
        <v>4408280000000</v>
      </c>
      <c r="L19" s="17">
        <f>MAX(VLOOKUP("zero_test", Keys!$B:$C, 2, FALSE), Demand_calcs!L21-'BFPIaE-production'!L19+'BFPIaE-exports'!L19)</f>
        <v>4444700000000</v>
      </c>
      <c r="M19" s="17">
        <f>MAX(VLOOKUP("zero_test", Keys!$B:$C, 2, FALSE), Demand_calcs!M21-'BFPIaE-production'!M19+'BFPIaE-exports'!M19)</f>
        <v>4488880000000</v>
      </c>
      <c r="N19" s="17">
        <f>MAX(VLOOKUP("zero_test", Keys!$B:$C, 2, FALSE), Demand_calcs!N21-'BFPIaE-production'!N19+'BFPIaE-exports'!N19)</f>
        <v>4524940000000</v>
      </c>
      <c r="O19" s="17">
        <f>MAX(VLOOKUP("zero_test", Keys!$B:$C, 2, FALSE), Demand_calcs!O21-'BFPIaE-production'!O19+'BFPIaE-exports'!O19)</f>
        <v>4552410000000</v>
      </c>
      <c r="P19" s="17">
        <f>MAX(VLOOKUP("zero_test", Keys!$B:$C, 2, FALSE), Demand_calcs!P21-'BFPIaE-production'!P19+'BFPIaE-exports'!P19)</f>
        <v>4571370000000</v>
      </c>
      <c r="Q19" s="17">
        <f>MAX(VLOOKUP("zero_test", Keys!$B:$C, 2, FALSE), Demand_calcs!Q21-'BFPIaE-production'!Q19+'BFPIaE-exports'!Q19)</f>
        <v>4584840000000</v>
      </c>
      <c r="R19" s="17">
        <f>MAX(VLOOKUP("zero_test", Keys!$B:$C, 2, FALSE), Demand_calcs!R21-'BFPIaE-production'!R19+'BFPIaE-exports'!R19)</f>
        <v>4588050000000</v>
      </c>
      <c r="S19" s="17">
        <f>MAX(VLOOKUP("zero_test", Keys!$B:$C, 2, FALSE), Demand_calcs!S21-'BFPIaE-production'!S19+'BFPIaE-exports'!S19)</f>
        <v>4586180000000</v>
      </c>
      <c r="T19" s="17">
        <f>MAX(VLOOKUP("zero_test", Keys!$B:$C, 2, FALSE), Demand_calcs!T21-'BFPIaE-production'!T19+'BFPIaE-exports'!T19)</f>
        <v>4599870000000</v>
      </c>
      <c r="U19" s="17">
        <f>MAX(VLOOKUP("zero_test", Keys!$B:$C, 2, FALSE), Demand_calcs!U21-'BFPIaE-production'!U19+'BFPIaE-exports'!U19)</f>
        <v>4606920000000</v>
      </c>
      <c r="V19" s="17">
        <f>MAX(VLOOKUP("zero_test", Keys!$B:$C, 2, FALSE), Demand_calcs!V21-'BFPIaE-production'!V19+'BFPIaE-exports'!V19)</f>
        <v>4617570000000</v>
      </c>
      <c r="W19" s="17">
        <f>MAX(VLOOKUP("zero_test", Keys!$B:$C, 2, FALSE), Demand_calcs!W21-'BFPIaE-production'!W19+'BFPIaE-exports'!W19)</f>
        <v>4646620000000</v>
      </c>
      <c r="X19" s="17">
        <f>MAX(VLOOKUP("zero_test", Keys!$B:$C, 2, FALSE), Demand_calcs!X21-'BFPIaE-production'!X19+'BFPIaE-exports'!X19)</f>
        <v>4677790000000</v>
      </c>
      <c r="Y19" s="17">
        <f>MAX(VLOOKUP("zero_test", Keys!$B:$C, 2, FALSE), Demand_calcs!Y21-'BFPIaE-production'!Y19+'BFPIaE-exports'!Y19)</f>
        <v>4705160000000</v>
      </c>
      <c r="Z19" s="17">
        <f>MAX(VLOOKUP("zero_test", Keys!$B:$C, 2, FALSE), Demand_calcs!Z21-'BFPIaE-production'!Z19+'BFPIaE-exports'!Z19)</f>
        <v>4733270000000</v>
      </c>
      <c r="AA19" s="17">
        <f>MAX(VLOOKUP("zero_test", Keys!$B:$C, 2, FALSE), Demand_calcs!AA21-'BFPIaE-production'!AA19+'BFPIaE-exports'!AA19)</f>
        <v>4766370000000</v>
      </c>
      <c r="AB19" s="17">
        <f>MAX(VLOOKUP("zero_test", Keys!$B:$C, 2, FALSE), Demand_calcs!AB21-'BFPIaE-production'!AB19+'BFPIaE-exports'!AB19)</f>
        <v>4806240000000</v>
      </c>
    </row>
    <row r="20" spans="1:28" x14ac:dyDescent="0.25">
      <c r="A20" s="4" t="s">
        <v>6622</v>
      </c>
      <c r="B20" s="17">
        <v>0</v>
      </c>
      <c r="C20" s="17">
        <f>MAX(VLOOKUP("zero_test", Keys!$B:$C, 2, FALSE), Demand_calcs!C22-'BFPIaE-production'!C20+'BFPIaE-exports'!C20)</f>
        <v>5503679990517.7637</v>
      </c>
      <c r="D20" s="17">
        <f>MAX(VLOOKUP("zero_test", Keys!$B:$C, 2, FALSE), Demand_calcs!D22-'BFPIaE-production'!D20+'BFPIaE-exports'!D20)</f>
        <v>5391109984099.9141</v>
      </c>
      <c r="E20" s="17">
        <f>MAX(VLOOKUP("zero_test", Keys!$B:$C, 2, FALSE), Demand_calcs!E22-'BFPIaE-production'!E20+'BFPIaE-exports'!E20)</f>
        <v>5873610025932.1416</v>
      </c>
      <c r="F20" s="17">
        <f>MAX(VLOOKUP("zero_test", Keys!$B:$C, 2, FALSE), Demand_calcs!F22-'BFPIaE-production'!F20+'BFPIaE-exports'!F20)</f>
        <v>5869149986270.2588</v>
      </c>
      <c r="G20" s="17">
        <f>MAX(VLOOKUP("zero_test", Keys!$B:$C, 2, FALSE), Demand_calcs!G22-'BFPIaE-production'!G20+'BFPIaE-exports'!G20)</f>
        <v>5842420045073.0488</v>
      </c>
      <c r="H20" s="17">
        <f>MAX(VLOOKUP("zero_test", Keys!$B:$C, 2, FALSE), Demand_calcs!H22-'BFPIaE-production'!H20+'BFPIaE-exports'!H20)</f>
        <v>5789359953713.7773</v>
      </c>
      <c r="I20" s="17">
        <f>MAX(VLOOKUP("zero_test", Keys!$B:$C, 2, FALSE), Demand_calcs!I22-'BFPIaE-production'!I20+'BFPIaE-exports'!I20)</f>
        <v>5750299953287.4033</v>
      </c>
      <c r="J20" s="17">
        <f>MAX(VLOOKUP("zero_test", Keys!$B:$C, 2, FALSE), Demand_calcs!J22-'BFPIaE-production'!J20+'BFPIaE-exports'!J20)</f>
        <v>5851000013778.5059</v>
      </c>
      <c r="K20" s="17">
        <f>MAX(VLOOKUP("zero_test", Keys!$B:$C, 2, FALSE), Demand_calcs!K22-'BFPIaE-production'!K20+'BFPIaE-exports'!K20)</f>
        <v>5770089970023.3037</v>
      </c>
      <c r="L20" s="17">
        <f>MAX(VLOOKUP("zero_test", Keys!$B:$C, 2, FALSE), Demand_calcs!L22-'BFPIaE-production'!L20+'BFPIaE-exports'!L20)</f>
        <v>5740529963787.9961</v>
      </c>
      <c r="M20" s="17">
        <f>MAX(VLOOKUP("zero_test", Keys!$B:$C, 2, FALSE), Demand_calcs!M22-'BFPIaE-production'!M20+'BFPIaE-exports'!M20)</f>
        <v>5718579999294.835</v>
      </c>
      <c r="N20" s="17">
        <f>MAX(VLOOKUP("zero_test", Keys!$B:$C, 2, FALSE), Demand_calcs!N22-'BFPIaE-production'!N20+'BFPIaE-exports'!N20)</f>
        <v>5697120005413.1328</v>
      </c>
      <c r="O20" s="17">
        <f>MAX(VLOOKUP("zero_test", Keys!$B:$C, 2, FALSE), Demand_calcs!O22-'BFPIaE-production'!O20+'BFPIaE-exports'!O20)</f>
        <v>5746250036394.917</v>
      </c>
      <c r="P20" s="17">
        <f>MAX(VLOOKUP("zero_test", Keys!$B:$C, 2, FALSE), Demand_calcs!P22-'BFPIaE-production'!P20+'BFPIaE-exports'!P20)</f>
        <v>5795089968934.4268</v>
      </c>
      <c r="Q20" s="17">
        <f>MAX(VLOOKUP("zero_test", Keys!$B:$C, 2, FALSE), Demand_calcs!Q22-'BFPIaE-production'!Q20+'BFPIaE-exports'!Q20)</f>
        <v>5830870022494.4951</v>
      </c>
      <c r="R20" s="17">
        <f>MAX(VLOOKUP("zero_test", Keys!$B:$C, 2, FALSE), Demand_calcs!R22-'BFPIaE-production'!R20+'BFPIaE-exports'!R20)</f>
        <v>5852499958763.792</v>
      </c>
      <c r="S20" s="17">
        <f>MAX(VLOOKUP("zero_test", Keys!$B:$C, 2, FALSE), Demand_calcs!S22-'BFPIaE-production'!S20+'BFPIaE-exports'!S20)</f>
        <v>5842819984993.6855</v>
      </c>
      <c r="T20" s="17">
        <f>MAX(VLOOKUP("zero_test", Keys!$B:$C, 2, FALSE), Demand_calcs!T22-'BFPIaE-production'!T20+'BFPIaE-exports'!T20)</f>
        <v>5839680021229.6572</v>
      </c>
      <c r="U20" s="17">
        <f>MAX(VLOOKUP("zero_test", Keys!$B:$C, 2, FALSE), Demand_calcs!U22-'BFPIaE-production'!U20+'BFPIaE-exports'!U20)</f>
        <v>5838240041799.833</v>
      </c>
      <c r="V20" s="17">
        <f>MAX(VLOOKUP("zero_test", Keys!$B:$C, 2, FALSE), Demand_calcs!V22-'BFPIaE-production'!V20+'BFPIaE-exports'!V20)</f>
        <v>5842119990122.6865</v>
      </c>
      <c r="W20" s="17">
        <f>MAX(VLOOKUP("zero_test", Keys!$B:$C, 2, FALSE), Demand_calcs!W22-'BFPIaE-production'!W20+'BFPIaE-exports'!W20)</f>
        <v>5850899971438.1865</v>
      </c>
      <c r="X20" s="17">
        <f>MAX(VLOOKUP("zero_test", Keys!$B:$C, 2, FALSE), Demand_calcs!X22-'BFPIaE-production'!X20+'BFPIaE-exports'!X20)</f>
        <v>5860609973833.8174</v>
      </c>
      <c r="Y20" s="17">
        <f>MAX(VLOOKUP("zero_test", Keys!$B:$C, 2, FALSE), Demand_calcs!Y22-'BFPIaE-production'!Y20+'BFPIaE-exports'!Y20)</f>
        <v>5868519967144.3379</v>
      </c>
      <c r="Z20" s="17">
        <f>MAX(VLOOKUP("zero_test", Keys!$B:$C, 2, FALSE), Demand_calcs!Z22-'BFPIaE-production'!Z20+'BFPIaE-exports'!Z20)</f>
        <v>5875930034608.0781</v>
      </c>
      <c r="AA20" s="17">
        <f>MAX(VLOOKUP("zero_test", Keys!$B:$C, 2, FALSE), Demand_calcs!AA22-'BFPIaE-production'!AA20+'BFPIaE-exports'!AA20)</f>
        <v>5883290009962.1143</v>
      </c>
      <c r="AB20" s="17">
        <f>MAX(VLOOKUP("zero_test", Keys!$B:$C, 2, FALSE), Demand_calcs!AB22-'BFPIaE-production'!AB20+'BFPIaE-exports'!AB20)</f>
        <v>5892089959574.8721</v>
      </c>
    </row>
    <row r="21" spans="1:28" x14ac:dyDescent="0.25">
      <c r="A21" s="4" t="s">
        <v>6623</v>
      </c>
      <c r="B21" s="17">
        <v>0</v>
      </c>
      <c r="C21" s="17">
        <f>MAX(VLOOKUP("zero_test", Keys!$B:$C, 2, FALSE), Demand_calcs!C23-'BFPIaE-production'!C21+'BFPIaE-exports'!C21)</f>
        <v>0</v>
      </c>
      <c r="D21" s="17">
        <f>MAX(VLOOKUP("zero_test", Keys!$B:$C, 2, FALSE), Demand_calcs!D23-'BFPIaE-production'!D21+'BFPIaE-exports'!D21)</f>
        <v>0</v>
      </c>
      <c r="E21" s="17">
        <f>MAX(VLOOKUP("zero_test", Keys!$B:$C, 2, FALSE), Demand_calcs!E23-'BFPIaE-production'!E21+'BFPIaE-exports'!E21)</f>
        <v>0</v>
      </c>
      <c r="F21" s="17">
        <f>MAX(VLOOKUP("zero_test", Keys!$B:$C, 2, FALSE), Demand_calcs!F23-'BFPIaE-production'!F21+'BFPIaE-exports'!F21)</f>
        <v>0</v>
      </c>
      <c r="G21" s="17">
        <f>MAX(VLOOKUP("zero_test", Keys!$B:$C, 2, FALSE), Demand_calcs!G23-'BFPIaE-production'!G21+'BFPIaE-exports'!G21)</f>
        <v>0</v>
      </c>
      <c r="H21" s="17">
        <f>MAX(VLOOKUP("zero_test", Keys!$B:$C, 2, FALSE), Demand_calcs!H23-'BFPIaE-production'!H21+'BFPIaE-exports'!H21)</f>
        <v>0</v>
      </c>
      <c r="I21" s="17">
        <f>MAX(VLOOKUP("zero_test", Keys!$B:$C, 2, FALSE), Demand_calcs!I23-'BFPIaE-production'!I21+'BFPIaE-exports'!I21)</f>
        <v>0</v>
      </c>
      <c r="J21" s="17">
        <f>MAX(VLOOKUP("zero_test", Keys!$B:$C, 2, FALSE), Demand_calcs!J23-'BFPIaE-production'!J21+'BFPIaE-exports'!J21)</f>
        <v>0</v>
      </c>
      <c r="K21" s="17">
        <f>MAX(VLOOKUP("zero_test", Keys!$B:$C, 2, FALSE), Demand_calcs!K23-'BFPIaE-production'!K21+'BFPIaE-exports'!K21)</f>
        <v>0</v>
      </c>
      <c r="L21" s="17">
        <f>MAX(VLOOKUP("zero_test", Keys!$B:$C, 2, FALSE), Demand_calcs!L23-'BFPIaE-production'!L21+'BFPIaE-exports'!L21)</f>
        <v>0</v>
      </c>
      <c r="M21" s="17">
        <f>MAX(VLOOKUP("zero_test", Keys!$B:$C, 2, FALSE), Demand_calcs!M23-'BFPIaE-production'!M21+'BFPIaE-exports'!M21)</f>
        <v>0</v>
      </c>
      <c r="N21" s="17">
        <f>MAX(VLOOKUP("zero_test", Keys!$B:$C, 2, FALSE), Demand_calcs!N23-'BFPIaE-production'!N21+'BFPIaE-exports'!N21)</f>
        <v>0</v>
      </c>
      <c r="O21" s="17">
        <f>MAX(VLOOKUP("zero_test", Keys!$B:$C, 2, FALSE), Demand_calcs!O23-'BFPIaE-production'!O21+'BFPIaE-exports'!O21)</f>
        <v>0</v>
      </c>
      <c r="P21" s="17">
        <f>MAX(VLOOKUP("zero_test", Keys!$B:$C, 2, FALSE), Demand_calcs!P23-'BFPIaE-production'!P21+'BFPIaE-exports'!P21)</f>
        <v>0</v>
      </c>
      <c r="Q21" s="17">
        <f>MAX(VLOOKUP("zero_test", Keys!$B:$C, 2, FALSE), Demand_calcs!Q23-'BFPIaE-production'!Q21+'BFPIaE-exports'!Q21)</f>
        <v>0</v>
      </c>
      <c r="R21" s="17">
        <f>MAX(VLOOKUP("zero_test", Keys!$B:$C, 2, FALSE), Demand_calcs!R23-'BFPIaE-production'!R21+'BFPIaE-exports'!R21)</f>
        <v>0</v>
      </c>
      <c r="S21" s="17">
        <f>MAX(VLOOKUP("zero_test", Keys!$B:$C, 2, FALSE), Demand_calcs!S23-'BFPIaE-production'!S21+'BFPIaE-exports'!S21)</f>
        <v>0</v>
      </c>
      <c r="T21" s="17">
        <f>MAX(VLOOKUP("zero_test", Keys!$B:$C, 2, FALSE), Demand_calcs!T23-'BFPIaE-production'!T21+'BFPIaE-exports'!T21)</f>
        <v>0</v>
      </c>
      <c r="U21" s="17">
        <f>MAX(VLOOKUP("zero_test", Keys!$B:$C, 2, FALSE), Demand_calcs!U23-'BFPIaE-production'!U21+'BFPIaE-exports'!U21)</f>
        <v>0</v>
      </c>
      <c r="V21" s="17">
        <f>MAX(VLOOKUP("zero_test", Keys!$B:$C, 2, FALSE), Demand_calcs!V23-'BFPIaE-production'!V21+'BFPIaE-exports'!V21)</f>
        <v>0</v>
      </c>
      <c r="W21" s="17">
        <f>MAX(VLOOKUP("zero_test", Keys!$B:$C, 2, FALSE), Demand_calcs!W23-'BFPIaE-production'!W21+'BFPIaE-exports'!W21)</f>
        <v>0</v>
      </c>
      <c r="X21" s="17">
        <f>MAX(VLOOKUP("zero_test", Keys!$B:$C, 2, FALSE), Demand_calcs!X23-'BFPIaE-production'!X21+'BFPIaE-exports'!X21)</f>
        <v>0</v>
      </c>
      <c r="Y21" s="17">
        <f>MAX(VLOOKUP("zero_test", Keys!$B:$C, 2, FALSE), Demand_calcs!Y23-'BFPIaE-production'!Y21+'BFPIaE-exports'!Y21)</f>
        <v>0</v>
      </c>
      <c r="Z21" s="17">
        <f>MAX(VLOOKUP("zero_test", Keys!$B:$C, 2, FALSE), Demand_calcs!Z23-'BFPIaE-production'!Z21+'BFPIaE-exports'!Z21)</f>
        <v>0</v>
      </c>
      <c r="AA21" s="17">
        <f>MAX(VLOOKUP("zero_test", Keys!$B:$C, 2, FALSE), Demand_calcs!AA23-'BFPIaE-production'!AA21+'BFPIaE-exports'!AA21)</f>
        <v>0</v>
      </c>
      <c r="AB21" s="17">
        <f>MAX(VLOOKUP("zero_test", Keys!$B:$C, 2, FALSE), Demand_calcs!AB23-'BFPIaE-production'!AB21+'BFPIaE-exports'!AB21)</f>
        <v>0</v>
      </c>
    </row>
    <row r="22" spans="1:28" x14ac:dyDescent="0.25">
      <c r="A22" s="4" t="s">
        <v>629</v>
      </c>
      <c r="B22" s="17">
        <f>Hydrogen_calcs!B6</f>
        <v>0</v>
      </c>
      <c r="C22" s="17">
        <f>MAX(VLOOKUP("zero_test", Keys!$B:$C, 2, FALSE), Demand_calcs!C24-'BFPIaE-production'!C22+'BFPIaE-exports'!C22)</f>
        <v>308855000</v>
      </c>
      <c r="D22" s="17">
        <f>MAX(VLOOKUP("zero_test", Keys!$B:$C, 2, FALSE), Demand_calcs!D24-'BFPIaE-production'!D22+'BFPIaE-exports'!D22)</f>
        <v>209096000</v>
      </c>
      <c r="E22" s="17">
        <f>MAX(VLOOKUP("zero_test", Keys!$B:$C, 2, FALSE), Demand_calcs!E24-'BFPIaE-production'!E22+'BFPIaE-exports'!E22)</f>
        <v>105443000</v>
      </c>
      <c r="F22" s="17">
        <f>MAX(VLOOKUP("zero_test", Keys!$B:$C, 2, FALSE), Demand_calcs!F24-'BFPIaE-production'!F22+'BFPIaE-exports'!F22)</f>
        <v>0</v>
      </c>
      <c r="G22" s="17">
        <f>MAX(VLOOKUP("zero_test", Keys!$B:$C, 2, FALSE), Demand_calcs!G24-'BFPIaE-production'!G22+'BFPIaE-exports'!G22)</f>
        <v>0</v>
      </c>
      <c r="H22" s="17">
        <f>MAX(VLOOKUP("zero_test", Keys!$B:$C, 2, FALSE), Demand_calcs!H24-'BFPIaE-production'!H22+'BFPIaE-exports'!H22)</f>
        <v>281256000</v>
      </c>
      <c r="I22" s="17">
        <f>MAX(VLOOKUP("zero_test", Keys!$B:$C, 2, FALSE), Demand_calcs!I24-'BFPIaE-production'!I22+'BFPIaE-exports'!I22)</f>
        <v>847188000</v>
      </c>
      <c r="J22" s="17">
        <f>MAX(VLOOKUP("zero_test", Keys!$B:$C, 2, FALSE), Demand_calcs!J24-'BFPIaE-production'!J22+'BFPIaE-exports'!J22)</f>
        <v>1420330000</v>
      </c>
      <c r="K22" s="17">
        <f>MAX(VLOOKUP("zero_test", Keys!$B:$C, 2, FALSE), Demand_calcs!K24-'BFPIaE-production'!K22+'BFPIaE-exports'!K22)</f>
        <v>2280680000</v>
      </c>
      <c r="L22" s="17">
        <f>MAX(VLOOKUP("zero_test", Keys!$B:$C, 2, FALSE), Demand_calcs!L24-'BFPIaE-production'!L22+'BFPIaE-exports'!L22)</f>
        <v>3438180000</v>
      </c>
      <c r="M22" s="17">
        <f>MAX(VLOOKUP("zero_test", Keys!$B:$C, 2, FALSE), Demand_calcs!M24-'BFPIaE-production'!M22+'BFPIaE-exports'!M22)</f>
        <v>4894060000</v>
      </c>
      <c r="N22" s="17">
        <f>MAX(VLOOKUP("zero_test", Keys!$B:$C, 2, FALSE), Demand_calcs!N24-'BFPIaE-production'!N22+'BFPIaE-exports'!N22)</f>
        <v>6363210000</v>
      </c>
      <c r="O22" s="17">
        <f>MAX(VLOOKUP("zero_test", Keys!$B:$C, 2, FALSE), Demand_calcs!O24-'BFPIaE-production'!O22+'BFPIaE-exports'!O22)</f>
        <v>8138300000</v>
      </c>
      <c r="P22" s="17">
        <f>MAX(VLOOKUP("zero_test", Keys!$B:$C, 2, FALSE), Demand_calcs!P24-'BFPIaE-production'!P22+'BFPIaE-exports'!P22)</f>
        <v>9936800000</v>
      </c>
      <c r="Q22" s="17">
        <f>MAX(VLOOKUP("zero_test", Keys!$B:$C, 2, FALSE), Demand_calcs!Q24-'BFPIaE-production'!Q22+'BFPIaE-exports'!Q22)</f>
        <v>11748500000</v>
      </c>
      <c r="R22" s="17">
        <f>MAX(VLOOKUP("zero_test", Keys!$B:$C, 2, FALSE), Demand_calcs!R24-'BFPIaE-production'!R22+'BFPIaE-exports'!R22)</f>
        <v>13568900000</v>
      </c>
      <c r="S22" s="17">
        <f>MAX(VLOOKUP("zero_test", Keys!$B:$C, 2, FALSE), Demand_calcs!S24-'BFPIaE-production'!S22+'BFPIaE-exports'!S22)</f>
        <v>15650700000</v>
      </c>
      <c r="T22" s="17">
        <f>MAX(VLOOKUP("zero_test", Keys!$B:$C, 2, FALSE), Demand_calcs!T24-'BFPIaE-production'!T22+'BFPIaE-exports'!T22)</f>
        <v>17702700000</v>
      </c>
      <c r="U22" s="17">
        <f>MAX(VLOOKUP("zero_test", Keys!$B:$C, 2, FALSE), Demand_calcs!U24-'BFPIaE-production'!U22+'BFPIaE-exports'!U22)</f>
        <v>19681600000</v>
      </c>
      <c r="V22" s="17">
        <f>MAX(VLOOKUP("zero_test", Keys!$B:$C, 2, FALSE), Demand_calcs!V24-'BFPIaE-production'!V22+'BFPIaE-exports'!V22)</f>
        <v>21889700000</v>
      </c>
      <c r="W22" s="17">
        <f>MAX(VLOOKUP("zero_test", Keys!$B:$C, 2, FALSE), Demand_calcs!W24-'BFPIaE-production'!W22+'BFPIaE-exports'!W22)</f>
        <v>23774600000</v>
      </c>
      <c r="X22" s="17">
        <f>MAX(VLOOKUP("zero_test", Keys!$B:$C, 2, FALSE), Demand_calcs!X24-'BFPIaE-production'!X22+'BFPIaE-exports'!X22)</f>
        <v>25611900000</v>
      </c>
      <c r="Y22" s="17">
        <f>MAX(VLOOKUP("zero_test", Keys!$B:$C, 2, FALSE), Demand_calcs!Y24-'BFPIaE-production'!Y22+'BFPIaE-exports'!Y22)</f>
        <v>27441100000</v>
      </c>
      <c r="Z22" s="17">
        <f>MAX(VLOOKUP("zero_test", Keys!$B:$C, 2, FALSE), Demand_calcs!Z24-'BFPIaE-production'!Z22+'BFPIaE-exports'!Z22)</f>
        <v>29177900000</v>
      </c>
      <c r="AA22" s="17">
        <f>MAX(VLOOKUP("zero_test", Keys!$B:$C, 2, FALSE), Demand_calcs!AA24-'BFPIaE-production'!AA22+'BFPIaE-exports'!AA22)</f>
        <v>30873700000</v>
      </c>
      <c r="AB22" s="17">
        <f>MAX(VLOOKUP("zero_test", Keys!$B:$C, 2, FALSE), Demand_calcs!AB24-'BFPIaE-production'!AB22+'BFPIaE-exports'!AB22)</f>
        <v>32227100000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AC26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40" customWidth="1"/>
    <col min="2" max="29" width="12" customWidth="1"/>
  </cols>
  <sheetData>
    <row r="1" spans="1:29" ht="18.75" x14ac:dyDescent="0.3">
      <c r="A1" s="1" t="s">
        <v>6649</v>
      </c>
    </row>
    <row r="3" spans="1:29" x14ac:dyDescent="0.25">
      <c r="A3" s="5" t="s">
        <v>6642</v>
      </c>
      <c r="B3" s="5">
        <v>2024</v>
      </c>
      <c r="C3" s="5">
        <v>2025</v>
      </c>
      <c r="D3" s="5">
        <v>2026</v>
      </c>
      <c r="E3" s="5">
        <v>2027</v>
      </c>
      <c r="F3" s="5">
        <v>2028</v>
      </c>
      <c r="G3" s="5">
        <v>2029</v>
      </c>
      <c r="H3" s="5">
        <v>2030</v>
      </c>
      <c r="I3" s="5">
        <v>2031</v>
      </c>
      <c r="J3" s="5">
        <v>2032</v>
      </c>
      <c r="K3" s="5">
        <v>2033</v>
      </c>
      <c r="L3" s="5">
        <v>2034</v>
      </c>
      <c r="M3" s="5">
        <v>2035</v>
      </c>
      <c r="N3" s="5">
        <v>2036</v>
      </c>
      <c r="O3" s="5">
        <v>2037</v>
      </c>
      <c r="P3" s="5">
        <v>2038</v>
      </c>
      <c r="Q3" s="5">
        <v>2039</v>
      </c>
      <c r="R3" s="5">
        <v>2040</v>
      </c>
      <c r="S3" s="5">
        <v>2041</v>
      </c>
      <c r="T3" s="5">
        <v>2042</v>
      </c>
      <c r="U3" s="5">
        <v>2043</v>
      </c>
      <c r="V3" s="5">
        <v>2044</v>
      </c>
      <c r="W3" s="5">
        <v>2045</v>
      </c>
      <c r="X3" s="5">
        <v>2046</v>
      </c>
      <c r="Y3" s="5">
        <v>2047</v>
      </c>
      <c r="Z3" s="5">
        <v>2048</v>
      </c>
      <c r="AA3" s="5">
        <v>2049</v>
      </c>
      <c r="AB3" s="5">
        <v>2050</v>
      </c>
      <c r="AC3" s="5" t="s">
        <v>6650</v>
      </c>
    </row>
    <row r="4" spans="1:29" x14ac:dyDescent="0.25">
      <c r="A4" s="3" t="s">
        <v>6609</v>
      </c>
      <c r="B4" s="3" t="s">
        <v>6651</v>
      </c>
      <c r="C4" s="17">
        <f>'BFPIaE-production'!C2+'BFPIaE-imports'!C2-'BFPIaE-exports'!C2-Demand_calcs!C4</f>
        <v>0</v>
      </c>
      <c r="D4" s="17">
        <f>'BFPIaE-production'!D2+'BFPIaE-imports'!D2-'BFPIaE-exports'!D2-Demand_calcs!D4</f>
        <v>0</v>
      </c>
      <c r="E4" s="17">
        <f>'BFPIaE-production'!E2+'BFPIaE-imports'!E2-'BFPIaE-exports'!E2-Demand_calcs!E4</f>
        <v>0</v>
      </c>
      <c r="F4" s="17">
        <f>'BFPIaE-production'!F2+'BFPIaE-imports'!F2-'BFPIaE-exports'!F2-Demand_calcs!F4</f>
        <v>0</v>
      </c>
      <c r="G4" s="17">
        <f>'BFPIaE-production'!G2+'BFPIaE-imports'!G2-'BFPIaE-exports'!G2-Demand_calcs!G4</f>
        <v>0</v>
      </c>
      <c r="H4" s="17">
        <f>'BFPIaE-production'!H2+'BFPIaE-imports'!H2-'BFPIaE-exports'!H2-Demand_calcs!H4</f>
        <v>0</v>
      </c>
      <c r="I4" s="17">
        <f>'BFPIaE-production'!I2+'BFPIaE-imports'!I2-'BFPIaE-exports'!I2-Demand_calcs!I4</f>
        <v>0</v>
      </c>
      <c r="J4" s="17">
        <f>'BFPIaE-production'!J2+'BFPIaE-imports'!J2-'BFPIaE-exports'!J2-Demand_calcs!J4</f>
        <v>0</v>
      </c>
      <c r="K4" s="17">
        <f>'BFPIaE-production'!K2+'BFPIaE-imports'!K2-'BFPIaE-exports'!K2-Demand_calcs!K4</f>
        <v>0</v>
      </c>
      <c r="L4" s="17">
        <f>'BFPIaE-production'!L2+'BFPIaE-imports'!L2-'BFPIaE-exports'!L2-Demand_calcs!L4</f>
        <v>0</v>
      </c>
      <c r="M4" s="17">
        <f>'BFPIaE-production'!M2+'BFPIaE-imports'!M2-'BFPIaE-exports'!M2-Demand_calcs!M4</f>
        <v>0</v>
      </c>
      <c r="N4" s="17">
        <f>'BFPIaE-production'!N2+'BFPIaE-imports'!N2-'BFPIaE-exports'!N2-Demand_calcs!N4</f>
        <v>0</v>
      </c>
      <c r="O4" s="17">
        <f>'BFPIaE-production'!O2+'BFPIaE-imports'!O2-'BFPIaE-exports'!O2-Demand_calcs!O4</f>
        <v>0</v>
      </c>
      <c r="P4" s="17">
        <f>'BFPIaE-production'!P2+'BFPIaE-imports'!P2-'BFPIaE-exports'!P2-Demand_calcs!P4</f>
        <v>0</v>
      </c>
      <c r="Q4" s="17">
        <f>'BFPIaE-production'!Q2+'BFPIaE-imports'!Q2-'BFPIaE-exports'!Q2-Demand_calcs!Q4</f>
        <v>0</v>
      </c>
      <c r="R4" s="17">
        <f>'BFPIaE-production'!R2+'BFPIaE-imports'!R2-'BFPIaE-exports'!R2-Demand_calcs!R4</f>
        <v>0</v>
      </c>
      <c r="S4" s="17">
        <f>'BFPIaE-production'!S2+'BFPIaE-imports'!S2-'BFPIaE-exports'!S2-Demand_calcs!S4</f>
        <v>0</v>
      </c>
      <c r="T4" s="17">
        <f>'BFPIaE-production'!T2+'BFPIaE-imports'!T2-'BFPIaE-exports'!T2-Demand_calcs!T4</f>
        <v>0</v>
      </c>
      <c r="U4" s="17">
        <f>'BFPIaE-production'!U2+'BFPIaE-imports'!U2-'BFPIaE-exports'!U2-Demand_calcs!U4</f>
        <v>0</v>
      </c>
      <c r="V4" s="17">
        <f>'BFPIaE-production'!V2+'BFPIaE-imports'!V2-'BFPIaE-exports'!V2-Demand_calcs!V4</f>
        <v>0</v>
      </c>
      <c r="W4" s="17">
        <f>'BFPIaE-production'!W2+'BFPIaE-imports'!W2-'BFPIaE-exports'!W2-Demand_calcs!W4</f>
        <v>0</v>
      </c>
      <c r="X4" s="17">
        <f>'BFPIaE-production'!X2+'BFPIaE-imports'!X2-'BFPIaE-exports'!X2-Demand_calcs!X4</f>
        <v>0</v>
      </c>
      <c r="Y4" s="17">
        <f>'BFPIaE-production'!Y2+'BFPIaE-imports'!Y2-'BFPIaE-exports'!Y2-Demand_calcs!Y4</f>
        <v>0</v>
      </c>
      <c r="Z4" s="17">
        <f>'BFPIaE-production'!Z2+'BFPIaE-imports'!Z2-'BFPIaE-exports'!Z2-Demand_calcs!Z4</f>
        <v>0</v>
      </c>
      <c r="AA4" s="17">
        <f>'BFPIaE-production'!AA2+'BFPIaE-imports'!AA2-'BFPIaE-exports'!AA2-Demand_calcs!AA4</f>
        <v>0</v>
      </c>
      <c r="AB4" s="17">
        <f>'BFPIaE-production'!AB2+'BFPIaE-imports'!AB2-'BFPIaE-exports'!AB2-Demand_calcs!AB4</f>
        <v>0</v>
      </c>
      <c r="AC4" s="17">
        <f t="shared" ref="AC4:AC24" si="0">MAX(ABS(MIN(C4:AB4)), ABS(MAX(C4:AB4)))</f>
        <v>0</v>
      </c>
    </row>
    <row r="5" spans="1:29" x14ac:dyDescent="0.25">
      <c r="A5" s="31" t="s">
        <v>6610</v>
      </c>
      <c r="B5" s="3" t="s">
        <v>6651</v>
      </c>
      <c r="C5" s="17">
        <f>'BFPIaE-production'!C3+'BFPIaE-imports'!C3-'BFPIaE-exports'!C3-Demand_calcs!C5</f>
        <v>0</v>
      </c>
      <c r="D5" s="17">
        <f>'BFPIaE-production'!D3+'BFPIaE-imports'!D3-'BFPIaE-exports'!D3-Demand_calcs!D5</f>
        <v>0</v>
      </c>
      <c r="E5" s="17">
        <f>'BFPIaE-production'!E3+'BFPIaE-imports'!E3-'BFPIaE-exports'!E3-Demand_calcs!E5</f>
        <v>0</v>
      </c>
      <c r="F5" s="17">
        <f>'BFPIaE-production'!F3+'BFPIaE-imports'!F3-'BFPIaE-exports'!F3-Demand_calcs!F5</f>
        <v>0</v>
      </c>
      <c r="G5" s="17">
        <f>'BFPIaE-production'!G3+'BFPIaE-imports'!G3-'BFPIaE-exports'!G3-Demand_calcs!G5</f>
        <v>0</v>
      </c>
      <c r="H5" s="17">
        <f>'BFPIaE-production'!H3+'BFPIaE-imports'!H3-'BFPIaE-exports'!H3-Demand_calcs!H5</f>
        <v>0</v>
      </c>
      <c r="I5" s="17">
        <f>'BFPIaE-production'!I3+'BFPIaE-imports'!I3-'BFPIaE-exports'!I3-Demand_calcs!I5</f>
        <v>0</v>
      </c>
      <c r="J5" s="17">
        <f>'BFPIaE-production'!J3+'BFPIaE-imports'!J3-'BFPIaE-exports'!J3-Demand_calcs!J5</f>
        <v>0</v>
      </c>
      <c r="K5" s="17">
        <f>'BFPIaE-production'!K3+'BFPIaE-imports'!K3-'BFPIaE-exports'!K3-Demand_calcs!K5</f>
        <v>0</v>
      </c>
      <c r="L5" s="17">
        <f>'BFPIaE-production'!L3+'BFPIaE-imports'!L3-'BFPIaE-exports'!L3-Demand_calcs!L5</f>
        <v>0</v>
      </c>
      <c r="M5" s="17">
        <f>'BFPIaE-production'!M3+'BFPIaE-imports'!M3-'BFPIaE-exports'!M3-Demand_calcs!M5</f>
        <v>0</v>
      </c>
      <c r="N5" s="17">
        <f>'BFPIaE-production'!N3+'BFPIaE-imports'!N3-'BFPIaE-exports'!N3-Demand_calcs!N5</f>
        <v>0</v>
      </c>
      <c r="O5" s="17">
        <f>'BFPIaE-production'!O3+'BFPIaE-imports'!O3-'BFPIaE-exports'!O3-Demand_calcs!O5</f>
        <v>0</v>
      </c>
      <c r="P5" s="17">
        <f>'BFPIaE-production'!P3+'BFPIaE-imports'!P3-'BFPIaE-exports'!P3-Demand_calcs!P5</f>
        <v>0</v>
      </c>
      <c r="Q5" s="17">
        <f>'BFPIaE-production'!Q3+'BFPIaE-imports'!Q3-'BFPIaE-exports'!Q3-Demand_calcs!Q5</f>
        <v>0</v>
      </c>
      <c r="R5" s="17">
        <f>'BFPIaE-production'!R3+'BFPIaE-imports'!R3-'BFPIaE-exports'!R3-Demand_calcs!R5</f>
        <v>0</v>
      </c>
      <c r="S5" s="17">
        <f>'BFPIaE-production'!S3+'BFPIaE-imports'!S3-'BFPIaE-exports'!S3-Demand_calcs!S5</f>
        <v>0</v>
      </c>
      <c r="T5" s="17">
        <f>'BFPIaE-production'!T3+'BFPIaE-imports'!T3-'BFPIaE-exports'!T3-Demand_calcs!T5</f>
        <v>0</v>
      </c>
      <c r="U5" s="17">
        <f>'BFPIaE-production'!U3+'BFPIaE-imports'!U3-'BFPIaE-exports'!U3-Demand_calcs!U5</f>
        <v>0</v>
      </c>
      <c r="V5" s="17">
        <f>'BFPIaE-production'!V3+'BFPIaE-imports'!V3-'BFPIaE-exports'!V3-Demand_calcs!V5</f>
        <v>0</v>
      </c>
      <c r="W5" s="17">
        <f>'BFPIaE-production'!W3+'BFPIaE-imports'!W3-'BFPIaE-exports'!W3-Demand_calcs!W5</f>
        <v>0</v>
      </c>
      <c r="X5" s="17">
        <f>'BFPIaE-production'!X3+'BFPIaE-imports'!X3-'BFPIaE-exports'!X3-Demand_calcs!X5</f>
        <v>0</v>
      </c>
      <c r="Y5" s="17">
        <f>'BFPIaE-production'!Y3+'BFPIaE-imports'!Y3-'BFPIaE-exports'!Y3-Demand_calcs!Y5</f>
        <v>0</v>
      </c>
      <c r="Z5" s="17">
        <f>'BFPIaE-production'!Z3+'BFPIaE-imports'!Z3-'BFPIaE-exports'!Z3-Demand_calcs!Z5</f>
        <v>0</v>
      </c>
      <c r="AA5" s="17">
        <f>'BFPIaE-production'!AA3+'BFPIaE-imports'!AA3-'BFPIaE-exports'!AA3-Demand_calcs!AA5</f>
        <v>0</v>
      </c>
      <c r="AB5" s="17">
        <f>'BFPIaE-production'!AB3+'BFPIaE-imports'!AB3-'BFPIaE-exports'!AB3-Demand_calcs!AB5</f>
        <v>0</v>
      </c>
      <c r="AC5" s="17">
        <f t="shared" si="0"/>
        <v>0</v>
      </c>
    </row>
    <row r="6" spans="1:29" x14ac:dyDescent="0.25">
      <c r="A6" s="31" t="s">
        <v>6611</v>
      </c>
      <c r="B6" s="3" t="s">
        <v>6651</v>
      </c>
      <c r="C6" s="17">
        <f>'BFPIaE-production'!C4+'BFPIaE-imports'!C4-'BFPIaE-exports'!C4-Demand_calcs!C6</f>
        <v>0</v>
      </c>
      <c r="D6" s="17">
        <f>'BFPIaE-production'!D4+'BFPIaE-imports'!D4-'BFPIaE-exports'!D4-Demand_calcs!D6</f>
        <v>0</v>
      </c>
      <c r="E6" s="17">
        <f>'BFPIaE-production'!E4+'BFPIaE-imports'!E4-'BFPIaE-exports'!E4-Demand_calcs!E6</f>
        <v>0</v>
      </c>
      <c r="F6" s="17">
        <f>'BFPIaE-production'!F4+'BFPIaE-imports'!F4-'BFPIaE-exports'!F4-Demand_calcs!F6</f>
        <v>0</v>
      </c>
      <c r="G6" s="17">
        <f>'BFPIaE-production'!G4+'BFPIaE-imports'!G4-'BFPIaE-exports'!G4-Demand_calcs!G6</f>
        <v>0</v>
      </c>
      <c r="H6" s="17">
        <f>'BFPIaE-production'!H4+'BFPIaE-imports'!H4-'BFPIaE-exports'!H4-Demand_calcs!H6</f>
        <v>0</v>
      </c>
      <c r="I6" s="17">
        <f>'BFPIaE-production'!I4+'BFPIaE-imports'!I4-'BFPIaE-exports'!I4-Demand_calcs!I6</f>
        <v>0</v>
      </c>
      <c r="J6" s="17">
        <f>'BFPIaE-production'!J4+'BFPIaE-imports'!J4-'BFPIaE-exports'!J4-Demand_calcs!J6</f>
        <v>0</v>
      </c>
      <c r="K6" s="17">
        <f>'BFPIaE-production'!K4+'BFPIaE-imports'!K4-'BFPIaE-exports'!K4-Demand_calcs!K6</f>
        <v>0</v>
      </c>
      <c r="L6" s="17">
        <f>'BFPIaE-production'!L4+'BFPIaE-imports'!L4-'BFPIaE-exports'!L4-Demand_calcs!L6</f>
        <v>0</v>
      </c>
      <c r="M6" s="17">
        <f>'BFPIaE-production'!M4+'BFPIaE-imports'!M4-'BFPIaE-exports'!M4-Demand_calcs!M6</f>
        <v>0</v>
      </c>
      <c r="N6" s="17">
        <f>'BFPIaE-production'!N4+'BFPIaE-imports'!N4-'BFPIaE-exports'!N4-Demand_calcs!N6</f>
        <v>0</v>
      </c>
      <c r="O6" s="17">
        <f>'BFPIaE-production'!O4+'BFPIaE-imports'!O4-'BFPIaE-exports'!O4-Demand_calcs!O6</f>
        <v>0</v>
      </c>
      <c r="P6" s="17">
        <f>'BFPIaE-production'!P4+'BFPIaE-imports'!P4-'BFPIaE-exports'!P4-Demand_calcs!P6</f>
        <v>0</v>
      </c>
      <c r="Q6" s="17">
        <f>'BFPIaE-production'!Q4+'BFPIaE-imports'!Q4-'BFPIaE-exports'!Q4-Demand_calcs!Q6</f>
        <v>0</v>
      </c>
      <c r="R6" s="17">
        <f>'BFPIaE-production'!R4+'BFPIaE-imports'!R4-'BFPIaE-exports'!R4-Demand_calcs!R6</f>
        <v>0</v>
      </c>
      <c r="S6" s="17">
        <f>'BFPIaE-production'!S4+'BFPIaE-imports'!S4-'BFPIaE-exports'!S4-Demand_calcs!S6</f>
        <v>0</v>
      </c>
      <c r="T6" s="17">
        <f>'BFPIaE-production'!T4+'BFPIaE-imports'!T4-'BFPIaE-exports'!T4-Demand_calcs!T6</f>
        <v>0</v>
      </c>
      <c r="U6" s="17">
        <f>'BFPIaE-production'!U4+'BFPIaE-imports'!U4-'BFPIaE-exports'!U4-Demand_calcs!U6</f>
        <v>0</v>
      </c>
      <c r="V6" s="17">
        <f>'BFPIaE-production'!V4+'BFPIaE-imports'!V4-'BFPIaE-exports'!V4-Demand_calcs!V6</f>
        <v>0</v>
      </c>
      <c r="W6" s="17">
        <f>'BFPIaE-production'!W4+'BFPIaE-imports'!W4-'BFPIaE-exports'!W4-Demand_calcs!W6</f>
        <v>0</v>
      </c>
      <c r="X6" s="17">
        <f>'BFPIaE-production'!X4+'BFPIaE-imports'!X4-'BFPIaE-exports'!X4-Demand_calcs!X6</f>
        <v>0</v>
      </c>
      <c r="Y6" s="17">
        <f>'BFPIaE-production'!Y4+'BFPIaE-imports'!Y4-'BFPIaE-exports'!Y4-Demand_calcs!Y6</f>
        <v>0</v>
      </c>
      <c r="Z6" s="17">
        <f>'BFPIaE-production'!Z4+'BFPIaE-imports'!Z4-'BFPIaE-exports'!Z4-Demand_calcs!Z6</f>
        <v>0</v>
      </c>
      <c r="AA6" s="17">
        <f>'BFPIaE-production'!AA4+'BFPIaE-imports'!AA4-'BFPIaE-exports'!AA4-Demand_calcs!AA6</f>
        <v>0</v>
      </c>
      <c r="AB6" s="17">
        <f>'BFPIaE-production'!AB4+'BFPIaE-imports'!AB4-'BFPIaE-exports'!AB4-Demand_calcs!AB6</f>
        <v>0</v>
      </c>
      <c r="AC6" s="17">
        <f t="shared" si="0"/>
        <v>0</v>
      </c>
    </row>
    <row r="7" spans="1:29" x14ac:dyDescent="0.25">
      <c r="A7" s="31" t="s">
        <v>626</v>
      </c>
      <c r="B7" s="3" t="s">
        <v>6651</v>
      </c>
      <c r="C7" s="17">
        <f>'BFPIaE-production'!C5+'BFPIaE-imports'!C5-'BFPIaE-exports'!C5-Demand_calcs!C7</f>
        <v>0</v>
      </c>
      <c r="D7" s="17">
        <f>'BFPIaE-production'!D5+'BFPIaE-imports'!D5-'BFPIaE-exports'!D5-Demand_calcs!D7</f>
        <v>0</v>
      </c>
      <c r="E7" s="17">
        <f>'BFPIaE-production'!E5+'BFPIaE-imports'!E5-'BFPIaE-exports'!E5-Demand_calcs!E7</f>
        <v>0</v>
      </c>
      <c r="F7" s="17">
        <f>'BFPIaE-production'!F5+'BFPIaE-imports'!F5-'BFPIaE-exports'!F5-Demand_calcs!F7</f>
        <v>0</v>
      </c>
      <c r="G7" s="17">
        <f>'BFPIaE-production'!G5+'BFPIaE-imports'!G5-'BFPIaE-exports'!G5-Demand_calcs!G7</f>
        <v>0</v>
      </c>
      <c r="H7" s="17">
        <f>'BFPIaE-production'!H5+'BFPIaE-imports'!H5-'BFPIaE-exports'!H5-Demand_calcs!H7</f>
        <v>0</v>
      </c>
      <c r="I7" s="17">
        <f>'BFPIaE-production'!I5+'BFPIaE-imports'!I5-'BFPIaE-exports'!I5-Demand_calcs!I7</f>
        <v>0</v>
      </c>
      <c r="J7" s="17">
        <f>'BFPIaE-production'!J5+'BFPIaE-imports'!J5-'BFPIaE-exports'!J5-Demand_calcs!J7</f>
        <v>0</v>
      </c>
      <c r="K7" s="17">
        <f>'BFPIaE-production'!K5+'BFPIaE-imports'!K5-'BFPIaE-exports'!K5-Demand_calcs!K7</f>
        <v>0</v>
      </c>
      <c r="L7" s="17">
        <f>'BFPIaE-production'!L5+'BFPIaE-imports'!L5-'BFPIaE-exports'!L5-Demand_calcs!L7</f>
        <v>0</v>
      </c>
      <c r="M7" s="17">
        <f>'BFPIaE-production'!M5+'BFPIaE-imports'!M5-'BFPIaE-exports'!M5-Demand_calcs!M7</f>
        <v>0</v>
      </c>
      <c r="N7" s="17">
        <f>'BFPIaE-production'!N5+'BFPIaE-imports'!N5-'BFPIaE-exports'!N5-Demand_calcs!N7</f>
        <v>0</v>
      </c>
      <c r="O7" s="17">
        <f>'BFPIaE-production'!O5+'BFPIaE-imports'!O5-'BFPIaE-exports'!O5-Demand_calcs!O7</f>
        <v>0</v>
      </c>
      <c r="P7" s="17">
        <f>'BFPIaE-production'!P5+'BFPIaE-imports'!P5-'BFPIaE-exports'!P5-Demand_calcs!P7</f>
        <v>0</v>
      </c>
      <c r="Q7" s="17">
        <f>'BFPIaE-production'!Q5+'BFPIaE-imports'!Q5-'BFPIaE-exports'!Q5-Demand_calcs!Q7</f>
        <v>0</v>
      </c>
      <c r="R7" s="17">
        <f>'BFPIaE-production'!R5+'BFPIaE-imports'!R5-'BFPIaE-exports'!R5-Demand_calcs!R7</f>
        <v>0</v>
      </c>
      <c r="S7" s="17">
        <f>'BFPIaE-production'!S5+'BFPIaE-imports'!S5-'BFPIaE-exports'!S5-Demand_calcs!S7</f>
        <v>0</v>
      </c>
      <c r="T7" s="17">
        <f>'BFPIaE-production'!T5+'BFPIaE-imports'!T5-'BFPIaE-exports'!T5-Demand_calcs!T7</f>
        <v>0</v>
      </c>
      <c r="U7" s="17">
        <f>'BFPIaE-production'!U5+'BFPIaE-imports'!U5-'BFPIaE-exports'!U5-Demand_calcs!U7</f>
        <v>0</v>
      </c>
      <c r="V7" s="17">
        <f>'BFPIaE-production'!V5+'BFPIaE-imports'!V5-'BFPIaE-exports'!V5-Demand_calcs!V7</f>
        <v>0</v>
      </c>
      <c r="W7" s="17">
        <f>'BFPIaE-production'!W5+'BFPIaE-imports'!W5-'BFPIaE-exports'!W5-Demand_calcs!W7</f>
        <v>0</v>
      </c>
      <c r="X7" s="17">
        <f>'BFPIaE-production'!X5+'BFPIaE-imports'!X5-'BFPIaE-exports'!X5-Demand_calcs!X7</f>
        <v>0</v>
      </c>
      <c r="Y7" s="17">
        <f>'BFPIaE-production'!Y5+'BFPIaE-imports'!Y5-'BFPIaE-exports'!Y5-Demand_calcs!Y7</f>
        <v>0</v>
      </c>
      <c r="Z7" s="17">
        <f>'BFPIaE-production'!Z5+'BFPIaE-imports'!Z5-'BFPIaE-exports'!Z5-Demand_calcs!Z7</f>
        <v>0</v>
      </c>
      <c r="AA7" s="17">
        <f>'BFPIaE-production'!AA5+'BFPIaE-imports'!AA5-'BFPIaE-exports'!AA5-Demand_calcs!AA7</f>
        <v>0</v>
      </c>
      <c r="AB7" s="17">
        <f>'BFPIaE-production'!AB5+'BFPIaE-imports'!AB5-'BFPIaE-exports'!AB5-Demand_calcs!AB7</f>
        <v>0</v>
      </c>
      <c r="AC7" s="17">
        <f t="shared" si="0"/>
        <v>0</v>
      </c>
    </row>
    <row r="8" spans="1:29" x14ac:dyDescent="0.25">
      <c r="A8" s="3" t="s">
        <v>6612</v>
      </c>
      <c r="B8" s="3" t="s">
        <v>6651</v>
      </c>
      <c r="C8" s="17">
        <f>'BFPIaE-production'!C6+'BFPIaE-imports'!C6-'BFPIaE-exports'!C6-Demand_calcs!C8</f>
        <v>0</v>
      </c>
      <c r="D8" s="17">
        <f>'BFPIaE-production'!D6+'BFPIaE-imports'!D6-'BFPIaE-exports'!D6-Demand_calcs!D8</f>
        <v>0</v>
      </c>
      <c r="E8" s="17">
        <f>'BFPIaE-production'!E6+'BFPIaE-imports'!E6-'BFPIaE-exports'!E6-Demand_calcs!E8</f>
        <v>0</v>
      </c>
      <c r="F8" s="17">
        <f>'BFPIaE-production'!F6+'BFPIaE-imports'!F6-'BFPIaE-exports'!F6-Demand_calcs!F8</f>
        <v>0</v>
      </c>
      <c r="G8" s="17">
        <f>'BFPIaE-production'!G6+'BFPIaE-imports'!G6-'BFPIaE-exports'!G6-Demand_calcs!G8</f>
        <v>0</v>
      </c>
      <c r="H8" s="17">
        <f>'BFPIaE-production'!H6+'BFPIaE-imports'!H6-'BFPIaE-exports'!H6-Demand_calcs!H8</f>
        <v>0</v>
      </c>
      <c r="I8" s="17">
        <f>'BFPIaE-production'!I6+'BFPIaE-imports'!I6-'BFPIaE-exports'!I6-Demand_calcs!I8</f>
        <v>0</v>
      </c>
      <c r="J8" s="17">
        <f>'BFPIaE-production'!J6+'BFPIaE-imports'!J6-'BFPIaE-exports'!J6-Demand_calcs!J8</f>
        <v>0</v>
      </c>
      <c r="K8" s="17">
        <f>'BFPIaE-production'!K6+'BFPIaE-imports'!K6-'BFPIaE-exports'!K6-Demand_calcs!K8</f>
        <v>0</v>
      </c>
      <c r="L8" s="17">
        <f>'BFPIaE-production'!L6+'BFPIaE-imports'!L6-'BFPIaE-exports'!L6-Demand_calcs!L8</f>
        <v>0</v>
      </c>
      <c r="M8" s="17">
        <f>'BFPIaE-production'!M6+'BFPIaE-imports'!M6-'BFPIaE-exports'!M6-Demand_calcs!M8</f>
        <v>0</v>
      </c>
      <c r="N8" s="17">
        <f>'BFPIaE-production'!N6+'BFPIaE-imports'!N6-'BFPIaE-exports'!N6-Demand_calcs!N8</f>
        <v>0</v>
      </c>
      <c r="O8" s="17">
        <f>'BFPIaE-production'!O6+'BFPIaE-imports'!O6-'BFPIaE-exports'!O6-Demand_calcs!O8</f>
        <v>0</v>
      </c>
      <c r="P8" s="17">
        <f>'BFPIaE-production'!P6+'BFPIaE-imports'!P6-'BFPIaE-exports'!P6-Demand_calcs!P8</f>
        <v>0</v>
      </c>
      <c r="Q8" s="17">
        <f>'BFPIaE-production'!Q6+'BFPIaE-imports'!Q6-'BFPIaE-exports'!Q6-Demand_calcs!Q8</f>
        <v>0</v>
      </c>
      <c r="R8" s="17">
        <f>'BFPIaE-production'!R6+'BFPIaE-imports'!R6-'BFPIaE-exports'!R6-Demand_calcs!R8</f>
        <v>0</v>
      </c>
      <c r="S8" s="17">
        <f>'BFPIaE-production'!S6+'BFPIaE-imports'!S6-'BFPIaE-exports'!S6-Demand_calcs!S8</f>
        <v>0</v>
      </c>
      <c r="T8" s="17">
        <f>'BFPIaE-production'!T6+'BFPIaE-imports'!T6-'BFPIaE-exports'!T6-Demand_calcs!T8</f>
        <v>0</v>
      </c>
      <c r="U8" s="17">
        <f>'BFPIaE-production'!U6+'BFPIaE-imports'!U6-'BFPIaE-exports'!U6-Demand_calcs!U8</f>
        <v>0</v>
      </c>
      <c r="V8" s="17">
        <f>'BFPIaE-production'!V6+'BFPIaE-imports'!V6-'BFPIaE-exports'!V6-Demand_calcs!V8</f>
        <v>0</v>
      </c>
      <c r="W8" s="17">
        <f>'BFPIaE-production'!W6+'BFPIaE-imports'!W6-'BFPIaE-exports'!W6-Demand_calcs!W8</f>
        <v>0</v>
      </c>
      <c r="X8" s="17">
        <f>'BFPIaE-production'!X6+'BFPIaE-imports'!X6-'BFPIaE-exports'!X6-Demand_calcs!X8</f>
        <v>0</v>
      </c>
      <c r="Y8" s="17">
        <f>'BFPIaE-production'!Y6+'BFPIaE-imports'!Y6-'BFPIaE-exports'!Y6-Demand_calcs!Y8</f>
        <v>0</v>
      </c>
      <c r="Z8" s="17">
        <f>'BFPIaE-production'!Z6+'BFPIaE-imports'!Z6-'BFPIaE-exports'!Z6-Demand_calcs!Z8</f>
        <v>0</v>
      </c>
      <c r="AA8" s="17">
        <f>'BFPIaE-production'!AA6+'BFPIaE-imports'!AA6-'BFPIaE-exports'!AA6-Demand_calcs!AA8</f>
        <v>0</v>
      </c>
      <c r="AB8" s="17">
        <f>'BFPIaE-production'!AB6+'BFPIaE-imports'!AB6-'BFPIaE-exports'!AB6-Demand_calcs!AB8</f>
        <v>0</v>
      </c>
      <c r="AC8" s="17">
        <f t="shared" si="0"/>
        <v>0</v>
      </c>
    </row>
    <row r="9" spans="1:29" x14ac:dyDescent="0.25">
      <c r="A9" s="3" t="s">
        <v>6613</v>
      </c>
      <c r="B9" s="3" t="s">
        <v>6651</v>
      </c>
      <c r="C9" s="17">
        <f>'BFPIaE-production'!C7+'BFPIaE-imports'!C7-'BFPIaE-exports'!C7-Demand_calcs!C9</f>
        <v>0</v>
      </c>
      <c r="D9" s="17">
        <f>'BFPIaE-production'!D7+'BFPIaE-imports'!D7-'BFPIaE-exports'!D7-Demand_calcs!D9</f>
        <v>0</v>
      </c>
      <c r="E9" s="17">
        <f>'BFPIaE-production'!E7+'BFPIaE-imports'!E7-'BFPIaE-exports'!E7-Demand_calcs!E9</f>
        <v>0</v>
      </c>
      <c r="F9" s="17">
        <f>'BFPIaE-production'!F7+'BFPIaE-imports'!F7-'BFPIaE-exports'!F7-Demand_calcs!F9</f>
        <v>0</v>
      </c>
      <c r="G9" s="17">
        <f>'BFPIaE-production'!G7+'BFPIaE-imports'!G7-'BFPIaE-exports'!G7-Demand_calcs!G9</f>
        <v>0</v>
      </c>
      <c r="H9" s="17">
        <f>'BFPIaE-production'!H7+'BFPIaE-imports'!H7-'BFPIaE-exports'!H7-Demand_calcs!H9</f>
        <v>0</v>
      </c>
      <c r="I9" s="17">
        <f>'BFPIaE-production'!I7+'BFPIaE-imports'!I7-'BFPIaE-exports'!I7-Demand_calcs!I9</f>
        <v>0</v>
      </c>
      <c r="J9" s="17">
        <f>'BFPIaE-production'!J7+'BFPIaE-imports'!J7-'BFPIaE-exports'!J7-Demand_calcs!J9</f>
        <v>0</v>
      </c>
      <c r="K9" s="17">
        <f>'BFPIaE-production'!K7+'BFPIaE-imports'!K7-'BFPIaE-exports'!K7-Demand_calcs!K9</f>
        <v>0</v>
      </c>
      <c r="L9" s="17">
        <f>'BFPIaE-production'!L7+'BFPIaE-imports'!L7-'BFPIaE-exports'!L7-Demand_calcs!L9</f>
        <v>0</v>
      </c>
      <c r="M9" s="17">
        <f>'BFPIaE-production'!M7+'BFPIaE-imports'!M7-'BFPIaE-exports'!M7-Demand_calcs!M9</f>
        <v>0</v>
      </c>
      <c r="N9" s="17">
        <f>'BFPIaE-production'!N7+'BFPIaE-imports'!N7-'BFPIaE-exports'!N7-Demand_calcs!N9</f>
        <v>0</v>
      </c>
      <c r="O9" s="17">
        <f>'BFPIaE-production'!O7+'BFPIaE-imports'!O7-'BFPIaE-exports'!O7-Demand_calcs!O9</f>
        <v>0</v>
      </c>
      <c r="P9" s="17">
        <f>'BFPIaE-production'!P7+'BFPIaE-imports'!P7-'BFPIaE-exports'!P7-Demand_calcs!P9</f>
        <v>0</v>
      </c>
      <c r="Q9" s="17">
        <f>'BFPIaE-production'!Q7+'BFPIaE-imports'!Q7-'BFPIaE-exports'!Q7-Demand_calcs!Q9</f>
        <v>0</v>
      </c>
      <c r="R9" s="17">
        <f>'BFPIaE-production'!R7+'BFPIaE-imports'!R7-'BFPIaE-exports'!R7-Demand_calcs!R9</f>
        <v>0</v>
      </c>
      <c r="S9" s="17">
        <f>'BFPIaE-production'!S7+'BFPIaE-imports'!S7-'BFPIaE-exports'!S7-Demand_calcs!S9</f>
        <v>0</v>
      </c>
      <c r="T9" s="17">
        <f>'BFPIaE-production'!T7+'BFPIaE-imports'!T7-'BFPIaE-exports'!T7-Demand_calcs!T9</f>
        <v>0</v>
      </c>
      <c r="U9" s="17">
        <f>'BFPIaE-production'!U7+'BFPIaE-imports'!U7-'BFPIaE-exports'!U7-Demand_calcs!U9</f>
        <v>0</v>
      </c>
      <c r="V9" s="17">
        <f>'BFPIaE-production'!V7+'BFPIaE-imports'!V7-'BFPIaE-exports'!V7-Demand_calcs!V9</f>
        <v>0</v>
      </c>
      <c r="W9" s="17">
        <f>'BFPIaE-production'!W7+'BFPIaE-imports'!W7-'BFPIaE-exports'!W7-Demand_calcs!W9</f>
        <v>0</v>
      </c>
      <c r="X9" s="17">
        <f>'BFPIaE-production'!X7+'BFPIaE-imports'!X7-'BFPIaE-exports'!X7-Demand_calcs!X9</f>
        <v>0</v>
      </c>
      <c r="Y9" s="17">
        <f>'BFPIaE-production'!Y7+'BFPIaE-imports'!Y7-'BFPIaE-exports'!Y7-Demand_calcs!Y9</f>
        <v>0</v>
      </c>
      <c r="Z9" s="17">
        <f>'BFPIaE-production'!Z7+'BFPIaE-imports'!Z7-'BFPIaE-exports'!Z7-Demand_calcs!Z9</f>
        <v>0</v>
      </c>
      <c r="AA9" s="17">
        <f>'BFPIaE-production'!AA7+'BFPIaE-imports'!AA7-'BFPIaE-exports'!AA7-Demand_calcs!AA9</f>
        <v>0</v>
      </c>
      <c r="AB9" s="17">
        <f>'BFPIaE-production'!AB7+'BFPIaE-imports'!AB7-'BFPIaE-exports'!AB7-Demand_calcs!AB9</f>
        <v>0</v>
      </c>
      <c r="AC9" s="17">
        <f t="shared" si="0"/>
        <v>0</v>
      </c>
    </row>
    <row r="10" spans="1:29" x14ac:dyDescent="0.25">
      <c r="A10" s="3" t="s">
        <v>6614</v>
      </c>
      <c r="B10" s="3" t="s">
        <v>6651</v>
      </c>
      <c r="C10" s="17">
        <f>'BFPIaE-production'!C8+'BFPIaE-imports'!C8-'BFPIaE-exports'!C8-Demand_calcs!C10</f>
        <v>0</v>
      </c>
      <c r="D10" s="17">
        <f>'BFPIaE-production'!D8+'BFPIaE-imports'!D8-'BFPIaE-exports'!D8-Demand_calcs!D10</f>
        <v>0</v>
      </c>
      <c r="E10" s="17">
        <f>'BFPIaE-production'!E8+'BFPIaE-imports'!E8-'BFPIaE-exports'!E8-Demand_calcs!E10</f>
        <v>0</v>
      </c>
      <c r="F10" s="17">
        <f>'BFPIaE-production'!F8+'BFPIaE-imports'!F8-'BFPIaE-exports'!F8-Demand_calcs!F10</f>
        <v>0</v>
      </c>
      <c r="G10" s="17">
        <f>'BFPIaE-production'!G8+'BFPIaE-imports'!G8-'BFPIaE-exports'!G8-Demand_calcs!G10</f>
        <v>0</v>
      </c>
      <c r="H10" s="17">
        <f>'BFPIaE-production'!H8+'BFPIaE-imports'!H8-'BFPIaE-exports'!H8-Demand_calcs!H10</f>
        <v>0</v>
      </c>
      <c r="I10" s="17">
        <f>'BFPIaE-production'!I8+'BFPIaE-imports'!I8-'BFPIaE-exports'!I8-Demand_calcs!I10</f>
        <v>0</v>
      </c>
      <c r="J10" s="17">
        <f>'BFPIaE-production'!J8+'BFPIaE-imports'!J8-'BFPIaE-exports'!J8-Demand_calcs!J10</f>
        <v>0</v>
      </c>
      <c r="K10" s="17">
        <f>'BFPIaE-production'!K8+'BFPIaE-imports'!K8-'BFPIaE-exports'!K8-Demand_calcs!K10</f>
        <v>0</v>
      </c>
      <c r="L10" s="17">
        <f>'BFPIaE-production'!L8+'BFPIaE-imports'!L8-'BFPIaE-exports'!L8-Demand_calcs!L10</f>
        <v>0</v>
      </c>
      <c r="M10" s="17">
        <f>'BFPIaE-production'!M8+'BFPIaE-imports'!M8-'BFPIaE-exports'!M8-Demand_calcs!M10</f>
        <v>0</v>
      </c>
      <c r="N10" s="17">
        <f>'BFPIaE-production'!N8+'BFPIaE-imports'!N8-'BFPIaE-exports'!N8-Demand_calcs!N10</f>
        <v>0</v>
      </c>
      <c r="O10" s="17">
        <f>'BFPIaE-production'!O8+'BFPIaE-imports'!O8-'BFPIaE-exports'!O8-Demand_calcs!O10</f>
        <v>0</v>
      </c>
      <c r="P10" s="17">
        <f>'BFPIaE-production'!P8+'BFPIaE-imports'!P8-'BFPIaE-exports'!P8-Demand_calcs!P10</f>
        <v>0</v>
      </c>
      <c r="Q10" s="17">
        <f>'BFPIaE-production'!Q8+'BFPIaE-imports'!Q8-'BFPIaE-exports'!Q8-Demand_calcs!Q10</f>
        <v>0</v>
      </c>
      <c r="R10" s="17">
        <f>'BFPIaE-production'!R8+'BFPIaE-imports'!R8-'BFPIaE-exports'!R8-Demand_calcs!R10</f>
        <v>0</v>
      </c>
      <c r="S10" s="17">
        <f>'BFPIaE-production'!S8+'BFPIaE-imports'!S8-'BFPIaE-exports'!S8-Demand_calcs!S10</f>
        <v>0</v>
      </c>
      <c r="T10" s="17">
        <f>'BFPIaE-production'!T8+'BFPIaE-imports'!T8-'BFPIaE-exports'!T8-Demand_calcs!T10</f>
        <v>0</v>
      </c>
      <c r="U10" s="17">
        <f>'BFPIaE-production'!U8+'BFPIaE-imports'!U8-'BFPIaE-exports'!U8-Demand_calcs!U10</f>
        <v>0</v>
      </c>
      <c r="V10" s="17">
        <f>'BFPIaE-production'!V8+'BFPIaE-imports'!V8-'BFPIaE-exports'!V8-Demand_calcs!V10</f>
        <v>0</v>
      </c>
      <c r="W10" s="17">
        <f>'BFPIaE-production'!W8+'BFPIaE-imports'!W8-'BFPIaE-exports'!W8-Demand_calcs!W10</f>
        <v>0</v>
      </c>
      <c r="X10" s="17">
        <f>'BFPIaE-production'!X8+'BFPIaE-imports'!X8-'BFPIaE-exports'!X8-Demand_calcs!X10</f>
        <v>0</v>
      </c>
      <c r="Y10" s="17">
        <f>'BFPIaE-production'!Y8+'BFPIaE-imports'!Y8-'BFPIaE-exports'!Y8-Demand_calcs!Y10</f>
        <v>0</v>
      </c>
      <c r="Z10" s="17">
        <f>'BFPIaE-production'!Z8+'BFPIaE-imports'!Z8-'BFPIaE-exports'!Z8-Demand_calcs!Z10</f>
        <v>0</v>
      </c>
      <c r="AA10" s="17">
        <f>'BFPIaE-production'!AA8+'BFPIaE-imports'!AA8-'BFPIaE-exports'!AA8-Demand_calcs!AA10</f>
        <v>0</v>
      </c>
      <c r="AB10" s="17">
        <f>'BFPIaE-production'!AB8+'BFPIaE-imports'!AB8-'BFPIaE-exports'!AB8-Demand_calcs!AB10</f>
        <v>0</v>
      </c>
      <c r="AC10" s="17">
        <f t="shared" si="0"/>
        <v>0</v>
      </c>
    </row>
    <row r="11" spans="1:29" x14ac:dyDescent="0.25">
      <c r="A11" s="31" t="s">
        <v>6615</v>
      </c>
      <c r="B11" s="3" t="s">
        <v>6651</v>
      </c>
      <c r="C11" s="17">
        <f>'BFPIaE-production'!C9+'BFPIaE-imports'!C9-'BFPIaE-exports'!C9-Demand_calcs!C11</f>
        <v>0</v>
      </c>
      <c r="D11" s="17">
        <f>'BFPIaE-production'!D9+'BFPIaE-imports'!D9-'BFPIaE-exports'!D9-Demand_calcs!D11</f>
        <v>0</v>
      </c>
      <c r="E11" s="17">
        <f>'BFPIaE-production'!E9+'BFPIaE-imports'!E9-'BFPIaE-exports'!E9-Demand_calcs!E11</f>
        <v>0</v>
      </c>
      <c r="F11" s="17">
        <f>'BFPIaE-production'!F9+'BFPIaE-imports'!F9-'BFPIaE-exports'!F9-Demand_calcs!F11</f>
        <v>0</v>
      </c>
      <c r="G11" s="17">
        <f>'BFPIaE-production'!G9+'BFPIaE-imports'!G9-'BFPIaE-exports'!G9-Demand_calcs!G11</f>
        <v>0</v>
      </c>
      <c r="H11" s="17">
        <f>'BFPIaE-production'!H9+'BFPIaE-imports'!H9-'BFPIaE-exports'!H9-Demand_calcs!H11</f>
        <v>0</v>
      </c>
      <c r="I11" s="17">
        <f>'BFPIaE-production'!I9+'BFPIaE-imports'!I9-'BFPIaE-exports'!I9-Demand_calcs!I11</f>
        <v>0</v>
      </c>
      <c r="J11" s="17">
        <f>'BFPIaE-production'!J9+'BFPIaE-imports'!J9-'BFPIaE-exports'!J9-Demand_calcs!J11</f>
        <v>0</v>
      </c>
      <c r="K11" s="17">
        <f>'BFPIaE-production'!K9+'BFPIaE-imports'!K9-'BFPIaE-exports'!K9-Demand_calcs!K11</f>
        <v>0</v>
      </c>
      <c r="L11" s="17">
        <f>'BFPIaE-production'!L9+'BFPIaE-imports'!L9-'BFPIaE-exports'!L9-Demand_calcs!L11</f>
        <v>0</v>
      </c>
      <c r="M11" s="17">
        <f>'BFPIaE-production'!M9+'BFPIaE-imports'!M9-'BFPIaE-exports'!M9-Demand_calcs!M11</f>
        <v>0</v>
      </c>
      <c r="N11" s="17">
        <f>'BFPIaE-production'!N9+'BFPIaE-imports'!N9-'BFPIaE-exports'!N9-Demand_calcs!N11</f>
        <v>0</v>
      </c>
      <c r="O11" s="17">
        <f>'BFPIaE-production'!O9+'BFPIaE-imports'!O9-'BFPIaE-exports'!O9-Demand_calcs!O11</f>
        <v>0</v>
      </c>
      <c r="P11" s="17">
        <f>'BFPIaE-production'!P9+'BFPIaE-imports'!P9-'BFPIaE-exports'!P9-Demand_calcs!P11</f>
        <v>0</v>
      </c>
      <c r="Q11" s="17">
        <f>'BFPIaE-production'!Q9+'BFPIaE-imports'!Q9-'BFPIaE-exports'!Q9-Demand_calcs!Q11</f>
        <v>0</v>
      </c>
      <c r="R11" s="17">
        <f>'BFPIaE-production'!R9+'BFPIaE-imports'!R9-'BFPIaE-exports'!R9-Demand_calcs!R11</f>
        <v>0</v>
      </c>
      <c r="S11" s="17">
        <f>'BFPIaE-production'!S9+'BFPIaE-imports'!S9-'BFPIaE-exports'!S9-Demand_calcs!S11</f>
        <v>0</v>
      </c>
      <c r="T11" s="17">
        <f>'BFPIaE-production'!T9+'BFPIaE-imports'!T9-'BFPIaE-exports'!T9-Demand_calcs!T11</f>
        <v>0</v>
      </c>
      <c r="U11" s="17">
        <f>'BFPIaE-production'!U9+'BFPIaE-imports'!U9-'BFPIaE-exports'!U9-Demand_calcs!U11</f>
        <v>0</v>
      </c>
      <c r="V11" s="17">
        <f>'BFPIaE-production'!V9+'BFPIaE-imports'!V9-'BFPIaE-exports'!V9-Demand_calcs!V11</f>
        <v>0</v>
      </c>
      <c r="W11" s="17">
        <f>'BFPIaE-production'!W9+'BFPIaE-imports'!W9-'BFPIaE-exports'!W9-Demand_calcs!W11</f>
        <v>0</v>
      </c>
      <c r="X11" s="17">
        <f>'BFPIaE-production'!X9+'BFPIaE-imports'!X9-'BFPIaE-exports'!X9-Demand_calcs!X11</f>
        <v>0</v>
      </c>
      <c r="Y11" s="17">
        <f>'BFPIaE-production'!Y9+'BFPIaE-imports'!Y9-'BFPIaE-exports'!Y9-Demand_calcs!Y11</f>
        <v>0</v>
      </c>
      <c r="Z11" s="17">
        <f>'BFPIaE-production'!Z9+'BFPIaE-imports'!Z9-'BFPIaE-exports'!Z9-Demand_calcs!Z11</f>
        <v>0</v>
      </c>
      <c r="AA11" s="17">
        <f>'BFPIaE-production'!AA9+'BFPIaE-imports'!AA9-'BFPIaE-exports'!AA9-Demand_calcs!AA11</f>
        <v>0</v>
      </c>
      <c r="AB11" s="17">
        <f>'BFPIaE-production'!AB9+'BFPIaE-imports'!AB9-'BFPIaE-exports'!AB9-Demand_calcs!AB11</f>
        <v>0</v>
      </c>
      <c r="AC11" s="17">
        <f t="shared" si="0"/>
        <v>0</v>
      </c>
    </row>
    <row r="12" spans="1:29" x14ac:dyDescent="0.25">
      <c r="A12" s="31" t="s">
        <v>6616</v>
      </c>
      <c r="B12" s="3" t="s">
        <v>6651</v>
      </c>
      <c r="C12" s="17">
        <f>'BFPIaE-production'!C10+'BFPIaE-imports'!C10-'BFPIaE-exports'!C10-Demand_calcs!C12</f>
        <v>0</v>
      </c>
      <c r="D12" s="17">
        <f>'BFPIaE-production'!D10+'BFPIaE-imports'!D10-'BFPIaE-exports'!D10-Demand_calcs!D12</f>
        <v>0</v>
      </c>
      <c r="E12" s="17">
        <f>'BFPIaE-production'!E10+'BFPIaE-imports'!E10-'BFPIaE-exports'!E10-Demand_calcs!E12</f>
        <v>0</v>
      </c>
      <c r="F12" s="17">
        <f>'BFPIaE-production'!F10+'BFPIaE-imports'!F10-'BFPIaE-exports'!F10-Demand_calcs!F12</f>
        <v>0</v>
      </c>
      <c r="G12" s="17">
        <f>'BFPIaE-production'!G10+'BFPIaE-imports'!G10-'BFPIaE-exports'!G10-Demand_calcs!G12</f>
        <v>0</v>
      </c>
      <c r="H12" s="17">
        <f>'BFPIaE-production'!H10+'BFPIaE-imports'!H10-'BFPIaE-exports'!H10-Demand_calcs!H12</f>
        <v>0</v>
      </c>
      <c r="I12" s="17">
        <f>'BFPIaE-production'!I10+'BFPIaE-imports'!I10-'BFPIaE-exports'!I10-Demand_calcs!I12</f>
        <v>0</v>
      </c>
      <c r="J12" s="17">
        <f>'BFPIaE-production'!J10+'BFPIaE-imports'!J10-'BFPIaE-exports'!J10-Demand_calcs!J12</f>
        <v>0</v>
      </c>
      <c r="K12" s="17">
        <f>'BFPIaE-production'!K10+'BFPIaE-imports'!K10-'BFPIaE-exports'!K10-Demand_calcs!K12</f>
        <v>0</v>
      </c>
      <c r="L12" s="17">
        <f>'BFPIaE-production'!L10+'BFPIaE-imports'!L10-'BFPIaE-exports'!L10-Demand_calcs!L12</f>
        <v>0</v>
      </c>
      <c r="M12" s="17">
        <f>'BFPIaE-production'!M10+'BFPIaE-imports'!M10-'BFPIaE-exports'!M10-Demand_calcs!M12</f>
        <v>0</v>
      </c>
      <c r="N12" s="17">
        <f>'BFPIaE-production'!N10+'BFPIaE-imports'!N10-'BFPIaE-exports'!N10-Demand_calcs!N12</f>
        <v>0</v>
      </c>
      <c r="O12" s="17">
        <f>'BFPIaE-production'!O10+'BFPIaE-imports'!O10-'BFPIaE-exports'!O10-Demand_calcs!O12</f>
        <v>0</v>
      </c>
      <c r="P12" s="17">
        <f>'BFPIaE-production'!P10+'BFPIaE-imports'!P10-'BFPIaE-exports'!P10-Demand_calcs!P12</f>
        <v>0</v>
      </c>
      <c r="Q12" s="17">
        <f>'BFPIaE-production'!Q10+'BFPIaE-imports'!Q10-'BFPIaE-exports'!Q10-Demand_calcs!Q12</f>
        <v>0</v>
      </c>
      <c r="R12" s="17">
        <f>'BFPIaE-production'!R10+'BFPIaE-imports'!R10-'BFPIaE-exports'!R10-Demand_calcs!R12</f>
        <v>0</v>
      </c>
      <c r="S12" s="17">
        <f>'BFPIaE-production'!S10+'BFPIaE-imports'!S10-'BFPIaE-exports'!S10-Demand_calcs!S12</f>
        <v>0</v>
      </c>
      <c r="T12" s="17">
        <f>'BFPIaE-production'!T10+'BFPIaE-imports'!T10-'BFPIaE-exports'!T10-Demand_calcs!T12</f>
        <v>0</v>
      </c>
      <c r="U12" s="17">
        <f>'BFPIaE-production'!U10+'BFPIaE-imports'!U10-'BFPIaE-exports'!U10-Demand_calcs!U12</f>
        <v>0</v>
      </c>
      <c r="V12" s="17">
        <f>'BFPIaE-production'!V10+'BFPIaE-imports'!V10-'BFPIaE-exports'!V10-Demand_calcs!V12</f>
        <v>0</v>
      </c>
      <c r="W12" s="17">
        <f>'BFPIaE-production'!W10+'BFPIaE-imports'!W10-'BFPIaE-exports'!W10-Demand_calcs!W12</f>
        <v>0</v>
      </c>
      <c r="X12" s="17">
        <f>'BFPIaE-production'!X10+'BFPIaE-imports'!X10-'BFPIaE-exports'!X10-Demand_calcs!X12</f>
        <v>0</v>
      </c>
      <c r="Y12" s="17">
        <f>'BFPIaE-production'!Y10+'BFPIaE-imports'!Y10-'BFPIaE-exports'!Y10-Demand_calcs!Y12</f>
        <v>0</v>
      </c>
      <c r="Z12" s="17">
        <f>'BFPIaE-production'!Z10+'BFPIaE-imports'!Z10-'BFPIaE-exports'!Z10-Demand_calcs!Z12</f>
        <v>0</v>
      </c>
      <c r="AA12" s="17">
        <f>'BFPIaE-production'!AA10+'BFPIaE-imports'!AA10-'BFPIaE-exports'!AA10-Demand_calcs!AA12</f>
        <v>0</v>
      </c>
      <c r="AB12" s="17">
        <f>'BFPIaE-production'!AB10+'BFPIaE-imports'!AB10-'BFPIaE-exports'!AB10-Demand_calcs!AB12</f>
        <v>0</v>
      </c>
      <c r="AC12" s="17">
        <f t="shared" si="0"/>
        <v>0</v>
      </c>
    </row>
    <row r="13" spans="1:29" x14ac:dyDescent="0.25">
      <c r="A13" s="31" t="s">
        <v>6617</v>
      </c>
      <c r="B13" s="3" t="s">
        <v>6651</v>
      </c>
      <c r="C13" s="17">
        <f>'BFPIaE-production'!C11+'BFPIaE-imports'!C11-'BFPIaE-exports'!C11-Demand_calcs!C13</f>
        <v>0</v>
      </c>
      <c r="D13" s="17">
        <f>'BFPIaE-production'!D11+'BFPIaE-imports'!D11-'BFPIaE-exports'!D11-Demand_calcs!D13</f>
        <v>0</v>
      </c>
      <c r="E13" s="17">
        <f>'BFPIaE-production'!E11+'BFPIaE-imports'!E11-'BFPIaE-exports'!E11-Demand_calcs!E13</f>
        <v>0</v>
      </c>
      <c r="F13" s="17">
        <f>'BFPIaE-production'!F11+'BFPIaE-imports'!F11-'BFPIaE-exports'!F11-Demand_calcs!F13</f>
        <v>0</v>
      </c>
      <c r="G13" s="17">
        <f>'BFPIaE-production'!G11+'BFPIaE-imports'!G11-'BFPIaE-exports'!G11-Demand_calcs!G13</f>
        <v>0</v>
      </c>
      <c r="H13" s="17">
        <f>'BFPIaE-production'!H11+'BFPIaE-imports'!H11-'BFPIaE-exports'!H11-Demand_calcs!H13</f>
        <v>0</v>
      </c>
      <c r="I13" s="17">
        <f>'BFPIaE-production'!I11+'BFPIaE-imports'!I11-'BFPIaE-exports'!I11-Demand_calcs!I13</f>
        <v>0</v>
      </c>
      <c r="J13" s="17">
        <f>'BFPIaE-production'!J11+'BFPIaE-imports'!J11-'BFPIaE-exports'!J11-Demand_calcs!J13</f>
        <v>0</v>
      </c>
      <c r="K13" s="17">
        <f>'BFPIaE-production'!K11+'BFPIaE-imports'!K11-'BFPIaE-exports'!K11-Demand_calcs!K13</f>
        <v>0</v>
      </c>
      <c r="L13" s="17">
        <f>'BFPIaE-production'!L11+'BFPIaE-imports'!L11-'BFPIaE-exports'!L11-Demand_calcs!L13</f>
        <v>0</v>
      </c>
      <c r="M13" s="17">
        <f>'BFPIaE-production'!M11+'BFPIaE-imports'!M11-'BFPIaE-exports'!M11-Demand_calcs!M13</f>
        <v>0</v>
      </c>
      <c r="N13" s="17">
        <f>'BFPIaE-production'!N11+'BFPIaE-imports'!N11-'BFPIaE-exports'!N11-Demand_calcs!N13</f>
        <v>0</v>
      </c>
      <c r="O13" s="17">
        <f>'BFPIaE-production'!O11+'BFPIaE-imports'!O11-'BFPIaE-exports'!O11-Demand_calcs!O13</f>
        <v>0</v>
      </c>
      <c r="P13" s="17">
        <f>'BFPIaE-production'!P11+'BFPIaE-imports'!P11-'BFPIaE-exports'!P11-Demand_calcs!P13</f>
        <v>0</v>
      </c>
      <c r="Q13" s="17">
        <f>'BFPIaE-production'!Q11+'BFPIaE-imports'!Q11-'BFPIaE-exports'!Q11-Demand_calcs!Q13</f>
        <v>0</v>
      </c>
      <c r="R13" s="17">
        <f>'BFPIaE-production'!R11+'BFPIaE-imports'!R11-'BFPIaE-exports'!R11-Demand_calcs!R13</f>
        <v>0</v>
      </c>
      <c r="S13" s="17">
        <f>'BFPIaE-production'!S11+'BFPIaE-imports'!S11-'BFPIaE-exports'!S11-Demand_calcs!S13</f>
        <v>0</v>
      </c>
      <c r="T13" s="17">
        <f>'BFPIaE-production'!T11+'BFPIaE-imports'!T11-'BFPIaE-exports'!T11-Demand_calcs!T13</f>
        <v>0</v>
      </c>
      <c r="U13" s="17">
        <f>'BFPIaE-production'!U11+'BFPIaE-imports'!U11-'BFPIaE-exports'!U11-Demand_calcs!U13</f>
        <v>0</v>
      </c>
      <c r="V13" s="17">
        <f>'BFPIaE-production'!V11+'BFPIaE-imports'!V11-'BFPIaE-exports'!V11-Demand_calcs!V13</f>
        <v>0</v>
      </c>
      <c r="W13" s="17">
        <f>'BFPIaE-production'!W11+'BFPIaE-imports'!W11-'BFPIaE-exports'!W11-Demand_calcs!W13</f>
        <v>0</v>
      </c>
      <c r="X13" s="17">
        <f>'BFPIaE-production'!X11+'BFPIaE-imports'!X11-'BFPIaE-exports'!X11-Demand_calcs!X13</f>
        <v>0</v>
      </c>
      <c r="Y13" s="17">
        <f>'BFPIaE-production'!Y11+'BFPIaE-imports'!Y11-'BFPIaE-exports'!Y11-Demand_calcs!Y13</f>
        <v>0</v>
      </c>
      <c r="Z13" s="17">
        <f>'BFPIaE-production'!Z11+'BFPIaE-imports'!Z11-'BFPIaE-exports'!Z11-Demand_calcs!Z13</f>
        <v>0</v>
      </c>
      <c r="AA13" s="17">
        <f>'BFPIaE-production'!AA11+'BFPIaE-imports'!AA11-'BFPIaE-exports'!AA11-Demand_calcs!AA13</f>
        <v>0</v>
      </c>
      <c r="AB13" s="17">
        <f>'BFPIaE-production'!AB11+'BFPIaE-imports'!AB11-'BFPIaE-exports'!AB11-Demand_calcs!AB13</f>
        <v>0</v>
      </c>
      <c r="AC13" s="17">
        <f t="shared" si="0"/>
        <v>0</v>
      </c>
    </row>
    <row r="14" spans="1:29" x14ac:dyDescent="0.25">
      <c r="A14" s="31" t="s">
        <v>542</v>
      </c>
      <c r="B14" s="3" t="s">
        <v>6651</v>
      </c>
      <c r="C14" s="17">
        <f>'BFPIaE-production'!C12+'BFPIaE-imports'!C12-'BFPIaE-exports'!C12-Demand_calcs!C14</f>
        <v>0</v>
      </c>
      <c r="D14" s="17">
        <f>'BFPIaE-production'!D12+'BFPIaE-imports'!D12-'BFPIaE-exports'!D12-Demand_calcs!D14</f>
        <v>0</v>
      </c>
      <c r="E14" s="17">
        <f>'BFPIaE-production'!E12+'BFPIaE-imports'!E12-'BFPIaE-exports'!E12-Demand_calcs!E14</f>
        <v>0</v>
      </c>
      <c r="F14" s="17">
        <f>'BFPIaE-production'!F12+'BFPIaE-imports'!F12-'BFPIaE-exports'!F12-Demand_calcs!F14</f>
        <v>0</v>
      </c>
      <c r="G14" s="17">
        <f>'BFPIaE-production'!G12+'BFPIaE-imports'!G12-'BFPIaE-exports'!G12-Demand_calcs!G14</f>
        <v>0</v>
      </c>
      <c r="H14" s="17">
        <f>'BFPIaE-production'!H12+'BFPIaE-imports'!H12-'BFPIaE-exports'!H12-Demand_calcs!H14</f>
        <v>0</v>
      </c>
      <c r="I14" s="17">
        <f>'BFPIaE-production'!I12+'BFPIaE-imports'!I12-'BFPIaE-exports'!I12-Demand_calcs!I14</f>
        <v>0</v>
      </c>
      <c r="J14" s="17">
        <f>'BFPIaE-production'!J12+'BFPIaE-imports'!J12-'BFPIaE-exports'!J12-Demand_calcs!J14</f>
        <v>0</v>
      </c>
      <c r="K14" s="17">
        <f>'BFPIaE-production'!K12+'BFPIaE-imports'!K12-'BFPIaE-exports'!K12-Demand_calcs!K14</f>
        <v>0</v>
      </c>
      <c r="L14" s="17">
        <f>'BFPIaE-production'!L12+'BFPIaE-imports'!L12-'BFPIaE-exports'!L12-Demand_calcs!L14</f>
        <v>0</v>
      </c>
      <c r="M14" s="17">
        <f>'BFPIaE-production'!M12+'BFPIaE-imports'!M12-'BFPIaE-exports'!M12-Demand_calcs!M14</f>
        <v>0</v>
      </c>
      <c r="N14" s="17">
        <f>'BFPIaE-production'!N12+'BFPIaE-imports'!N12-'BFPIaE-exports'!N12-Demand_calcs!N14</f>
        <v>0</v>
      </c>
      <c r="O14" s="17">
        <f>'BFPIaE-production'!O12+'BFPIaE-imports'!O12-'BFPIaE-exports'!O12-Demand_calcs!O14</f>
        <v>0</v>
      </c>
      <c r="P14" s="17">
        <f>'BFPIaE-production'!P12+'BFPIaE-imports'!P12-'BFPIaE-exports'!P12-Demand_calcs!P14</f>
        <v>0</v>
      </c>
      <c r="Q14" s="17">
        <f>'BFPIaE-production'!Q12+'BFPIaE-imports'!Q12-'BFPIaE-exports'!Q12-Demand_calcs!Q14</f>
        <v>0</v>
      </c>
      <c r="R14" s="17">
        <f>'BFPIaE-production'!R12+'BFPIaE-imports'!R12-'BFPIaE-exports'!R12-Demand_calcs!R14</f>
        <v>0</v>
      </c>
      <c r="S14" s="17">
        <f>'BFPIaE-production'!S12+'BFPIaE-imports'!S12-'BFPIaE-exports'!S12-Demand_calcs!S14</f>
        <v>0</v>
      </c>
      <c r="T14" s="17">
        <f>'BFPIaE-production'!T12+'BFPIaE-imports'!T12-'BFPIaE-exports'!T12-Demand_calcs!T14</f>
        <v>0</v>
      </c>
      <c r="U14" s="17">
        <f>'BFPIaE-production'!U12+'BFPIaE-imports'!U12-'BFPIaE-exports'!U12-Demand_calcs!U14</f>
        <v>0</v>
      </c>
      <c r="V14" s="17">
        <f>'BFPIaE-production'!V12+'BFPIaE-imports'!V12-'BFPIaE-exports'!V12-Demand_calcs!V14</f>
        <v>0</v>
      </c>
      <c r="W14" s="17">
        <f>'BFPIaE-production'!W12+'BFPIaE-imports'!W12-'BFPIaE-exports'!W12-Demand_calcs!W14</f>
        <v>0</v>
      </c>
      <c r="X14" s="17">
        <f>'BFPIaE-production'!X12+'BFPIaE-imports'!X12-'BFPIaE-exports'!X12-Demand_calcs!X14</f>
        <v>0</v>
      </c>
      <c r="Y14" s="17">
        <f>'BFPIaE-production'!Y12+'BFPIaE-imports'!Y12-'BFPIaE-exports'!Y12-Demand_calcs!Y14</f>
        <v>0</v>
      </c>
      <c r="Z14" s="17">
        <f>'BFPIaE-production'!Z12+'BFPIaE-imports'!Z12-'BFPIaE-exports'!Z12-Demand_calcs!Z14</f>
        <v>0</v>
      </c>
      <c r="AA14" s="17">
        <f>'BFPIaE-production'!AA12+'BFPIaE-imports'!AA12-'BFPIaE-exports'!AA12-Demand_calcs!AA14</f>
        <v>0</v>
      </c>
      <c r="AB14" s="17">
        <f>'BFPIaE-production'!AB12+'BFPIaE-imports'!AB12-'BFPIaE-exports'!AB12-Demand_calcs!AB14</f>
        <v>0</v>
      </c>
      <c r="AC14" s="17">
        <f t="shared" si="0"/>
        <v>0</v>
      </c>
    </row>
    <row r="15" spans="1:29" x14ac:dyDescent="0.25">
      <c r="A15" s="31" t="s">
        <v>545</v>
      </c>
      <c r="B15" s="3" t="s">
        <v>6651</v>
      </c>
      <c r="C15" s="17">
        <f>'BFPIaE-production'!C13+'BFPIaE-imports'!C13-'BFPIaE-exports'!C13-Demand_calcs!C15</f>
        <v>0</v>
      </c>
      <c r="D15" s="17">
        <f>'BFPIaE-production'!D13+'BFPIaE-imports'!D13-'BFPIaE-exports'!D13-Demand_calcs!D15</f>
        <v>0</v>
      </c>
      <c r="E15" s="17">
        <f>'BFPIaE-production'!E13+'BFPIaE-imports'!E13-'BFPIaE-exports'!E13-Demand_calcs!E15</f>
        <v>0</v>
      </c>
      <c r="F15" s="17">
        <f>'BFPIaE-production'!F13+'BFPIaE-imports'!F13-'BFPIaE-exports'!F13-Demand_calcs!F15</f>
        <v>0</v>
      </c>
      <c r="G15" s="17">
        <f>'BFPIaE-production'!G13+'BFPIaE-imports'!G13-'BFPIaE-exports'!G13-Demand_calcs!G15</f>
        <v>0</v>
      </c>
      <c r="H15" s="17">
        <f>'BFPIaE-production'!H13+'BFPIaE-imports'!H13-'BFPIaE-exports'!H13-Demand_calcs!H15</f>
        <v>0</v>
      </c>
      <c r="I15" s="17">
        <f>'BFPIaE-production'!I13+'BFPIaE-imports'!I13-'BFPIaE-exports'!I13-Demand_calcs!I15</f>
        <v>0</v>
      </c>
      <c r="J15" s="17">
        <f>'BFPIaE-production'!J13+'BFPIaE-imports'!J13-'BFPIaE-exports'!J13-Demand_calcs!J15</f>
        <v>0</v>
      </c>
      <c r="K15" s="17">
        <f>'BFPIaE-production'!K13+'BFPIaE-imports'!K13-'BFPIaE-exports'!K13-Demand_calcs!K15</f>
        <v>0</v>
      </c>
      <c r="L15" s="17">
        <f>'BFPIaE-production'!L13+'BFPIaE-imports'!L13-'BFPIaE-exports'!L13-Demand_calcs!L15</f>
        <v>0</v>
      </c>
      <c r="M15" s="17">
        <f>'BFPIaE-production'!M13+'BFPIaE-imports'!M13-'BFPIaE-exports'!M13-Demand_calcs!M15</f>
        <v>0</v>
      </c>
      <c r="N15" s="17">
        <f>'BFPIaE-production'!N13+'BFPIaE-imports'!N13-'BFPIaE-exports'!N13-Demand_calcs!N15</f>
        <v>0</v>
      </c>
      <c r="O15" s="17">
        <f>'BFPIaE-production'!O13+'BFPIaE-imports'!O13-'BFPIaE-exports'!O13-Demand_calcs!O15</f>
        <v>0</v>
      </c>
      <c r="P15" s="17">
        <f>'BFPIaE-production'!P13+'BFPIaE-imports'!P13-'BFPIaE-exports'!P13-Demand_calcs!P15</f>
        <v>0</v>
      </c>
      <c r="Q15" s="17">
        <f>'BFPIaE-production'!Q13+'BFPIaE-imports'!Q13-'BFPIaE-exports'!Q13-Demand_calcs!Q15</f>
        <v>0</v>
      </c>
      <c r="R15" s="17">
        <f>'BFPIaE-production'!R13+'BFPIaE-imports'!R13-'BFPIaE-exports'!R13-Demand_calcs!R15</f>
        <v>0</v>
      </c>
      <c r="S15" s="17">
        <f>'BFPIaE-production'!S13+'BFPIaE-imports'!S13-'BFPIaE-exports'!S13-Demand_calcs!S15</f>
        <v>0</v>
      </c>
      <c r="T15" s="17">
        <f>'BFPIaE-production'!T13+'BFPIaE-imports'!T13-'BFPIaE-exports'!T13-Demand_calcs!T15</f>
        <v>0</v>
      </c>
      <c r="U15" s="17">
        <f>'BFPIaE-production'!U13+'BFPIaE-imports'!U13-'BFPIaE-exports'!U13-Demand_calcs!U15</f>
        <v>0</v>
      </c>
      <c r="V15" s="17">
        <f>'BFPIaE-production'!V13+'BFPIaE-imports'!V13-'BFPIaE-exports'!V13-Demand_calcs!V15</f>
        <v>0</v>
      </c>
      <c r="W15" s="17">
        <f>'BFPIaE-production'!W13+'BFPIaE-imports'!W13-'BFPIaE-exports'!W13-Demand_calcs!W15</f>
        <v>0</v>
      </c>
      <c r="X15" s="17">
        <f>'BFPIaE-production'!X13+'BFPIaE-imports'!X13-'BFPIaE-exports'!X13-Demand_calcs!X15</f>
        <v>0</v>
      </c>
      <c r="Y15" s="17">
        <f>'BFPIaE-production'!Y13+'BFPIaE-imports'!Y13-'BFPIaE-exports'!Y13-Demand_calcs!Y15</f>
        <v>0</v>
      </c>
      <c r="Z15" s="17">
        <f>'BFPIaE-production'!Z13+'BFPIaE-imports'!Z13-'BFPIaE-exports'!Z13-Demand_calcs!Z15</f>
        <v>0</v>
      </c>
      <c r="AA15" s="17">
        <f>'BFPIaE-production'!AA13+'BFPIaE-imports'!AA13-'BFPIaE-exports'!AA13-Demand_calcs!AA15</f>
        <v>0</v>
      </c>
      <c r="AB15" s="17">
        <f>'BFPIaE-production'!AB13+'BFPIaE-imports'!AB13-'BFPIaE-exports'!AB13-Demand_calcs!AB15</f>
        <v>0</v>
      </c>
      <c r="AC15" s="17">
        <f t="shared" si="0"/>
        <v>0</v>
      </c>
    </row>
    <row r="16" spans="1:29" x14ac:dyDescent="0.25">
      <c r="A16" s="31" t="s">
        <v>6618</v>
      </c>
      <c r="B16" s="3" t="s">
        <v>6651</v>
      </c>
      <c r="C16" s="17">
        <f>'BFPIaE-production'!C14+'BFPIaE-imports'!C14-'BFPIaE-exports'!C14-Demand_calcs!C16</f>
        <v>0</v>
      </c>
      <c r="D16" s="17">
        <f>'BFPIaE-production'!D14+'BFPIaE-imports'!D14-'BFPIaE-exports'!D14-Demand_calcs!D16</f>
        <v>0</v>
      </c>
      <c r="E16" s="17">
        <f>'BFPIaE-production'!E14+'BFPIaE-imports'!E14-'BFPIaE-exports'!E14-Demand_calcs!E16</f>
        <v>0</v>
      </c>
      <c r="F16" s="17">
        <f>'BFPIaE-production'!F14+'BFPIaE-imports'!F14-'BFPIaE-exports'!F14-Demand_calcs!F16</f>
        <v>0</v>
      </c>
      <c r="G16" s="17">
        <f>'BFPIaE-production'!G14+'BFPIaE-imports'!G14-'BFPIaE-exports'!G14-Demand_calcs!G16</f>
        <v>0</v>
      </c>
      <c r="H16" s="17">
        <f>'BFPIaE-production'!H14+'BFPIaE-imports'!H14-'BFPIaE-exports'!H14-Demand_calcs!H16</f>
        <v>0</v>
      </c>
      <c r="I16" s="17">
        <f>'BFPIaE-production'!I14+'BFPIaE-imports'!I14-'BFPIaE-exports'!I14-Demand_calcs!I16</f>
        <v>0</v>
      </c>
      <c r="J16" s="17">
        <f>'BFPIaE-production'!J14+'BFPIaE-imports'!J14-'BFPIaE-exports'!J14-Demand_calcs!J16</f>
        <v>0</v>
      </c>
      <c r="K16" s="17">
        <f>'BFPIaE-production'!K14+'BFPIaE-imports'!K14-'BFPIaE-exports'!K14-Demand_calcs!K16</f>
        <v>0</v>
      </c>
      <c r="L16" s="17">
        <f>'BFPIaE-production'!L14+'BFPIaE-imports'!L14-'BFPIaE-exports'!L14-Demand_calcs!L16</f>
        <v>0</v>
      </c>
      <c r="M16" s="17">
        <f>'BFPIaE-production'!M14+'BFPIaE-imports'!M14-'BFPIaE-exports'!M14-Demand_calcs!M16</f>
        <v>0</v>
      </c>
      <c r="N16" s="17">
        <f>'BFPIaE-production'!N14+'BFPIaE-imports'!N14-'BFPIaE-exports'!N14-Demand_calcs!N16</f>
        <v>0</v>
      </c>
      <c r="O16" s="17">
        <f>'BFPIaE-production'!O14+'BFPIaE-imports'!O14-'BFPIaE-exports'!O14-Demand_calcs!O16</f>
        <v>0</v>
      </c>
      <c r="P16" s="17">
        <f>'BFPIaE-production'!P14+'BFPIaE-imports'!P14-'BFPIaE-exports'!P14-Demand_calcs!P16</f>
        <v>0</v>
      </c>
      <c r="Q16" s="17">
        <f>'BFPIaE-production'!Q14+'BFPIaE-imports'!Q14-'BFPIaE-exports'!Q14-Demand_calcs!Q16</f>
        <v>0</v>
      </c>
      <c r="R16" s="17">
        <f>'BFPIaE-production'!R14+'BFPIaE-imports'!R14-'BFPIaE-exports'!R14-Demand_calcs!R16</f>
        <v>0</v>
      </c>
      <c r="S16" s="17">
        <f>'BFPIaE-production'!S14+'BFPIaE-imports'!S14-'BFPIaE-exports'!S14-Demand_calcs!S16</f>
        <v>0</v>
      </c>
      <c r="T16" s="17">
        <f>'BFPIaE-production'!T14+'BFPIaE-imports'!T14-'BFPIaE-exports'!T14-Demand_calcs!T16</f>
        <v>0</v>
      </c>
      <c r="U16" s="17">
        <f>'BFPIaE-production'!U14+'BFPIaE-imports'!U14-'BFPIaE-exports'!U14-Demand_calcs!U16</f>
        <v>0</v>
      </c>
      <c r="V16" s="17">
        <f>'BFPIaE-production'!V14+'BFPIaE-imports'!V14-'BFPIaE-exports'!V14-Demand_calcs!V16</f>
        <v>0</v>
      </c>
      <c r="W16" s="17">
        <f>'BFPIaE-production'!W14+'BFPIaE-imports'!W14-'BFPIaE-exports'!W14-Demand_calcs!W16</f>
        <v>0</v>
      </c>
      <c r="X16" s="17">
        <f>'BFPIaE-production'!X14+'BFPIaE-imports'!X14-'BFPIaE-exports'!X14-Demand_calcs!X16</f>
        <v>0</v>
      </c>
      <c r="Y16" s="17">
        <f>'BFPIaE-production'!Y14+'BFPIaE-imports'!Y14-'BFPIaE-exports'!Y14-Demand_calcs!Y16</f>
        <v>0</v>
      </c>
      <c r="Z16" s="17">
        <f>'BFPIaE-production'!Z14+'BFPIaE-imports'!Z14-'BFPIaE-exports'!Z14-Demand_calcs!Z16</f>
        <v>0</v>
      </c>
      <c r="AA16" s="17">
        <f>'BFPIaE-production'!AA14+'BFPIaE-imports'!AA14-'BFPIaE-exports'!AA14-Demand_calcs!AA16</f>
        <v>0</v>
      </c>
      <c r="AB16" s="17">
        <f>'BFPIaE-production'!AB14+'BFPIaE-imports'!AB14-'BFPIaE-exports'!AB14-Demand_calcs!AB16</f>
        <v>0</v>
      </c>
      <c r="AC16" s="17">
        <f t="shared" si="0"/>
        <v>0</v>
      </c>
    </row>
    <row r="17" spans="1:29" x14ac:dyDescent="0.25">
      <c r="A17" s="3" t="s">
        <v>6619</v>
      </c>
      <c r="B17" s="3" t="s">
        <v>6651</v>
      </c>
      <c r="C17" s="17">
        <f>'BFPIaE-production'!C15+'BFPIaE-imports'!C15-'BFPIaE-exports'!C15-Demand_calcs!C17</f>
        <v>0</v>
      </c>
      <c r="D17" s="17">
        <f>'BFPIaE-production'!D15+'BFPIaE-imports'!D15-'BFPIaE-exports'!D15-Demand_calcs!D17</f>
        <v>0</v>
      </c>
      <c r="E17" s="17">
        <f>'BFPIaE-production'!E15+'BFPIaE-imports'!E15-'BFPIaE-exports'!E15-Demand_calcs!E17</f>
        <v>0</v>
      </c>
      <c r="F17" s="17">
        <f>'BFPIaE-production'!F15+'BFPIaE-imports'!F15-'BFPIaE-exports'!F15-Demand_calcs!F17</f>
        <v>0</v>
      </c>
      <c r="G17" s="17">
        <f>'BFPIaE-production'!G15+'BFPIaE-imports'!G15-'BFPIaE-exports'!G15-Demand_calcs!G17</f>
        <v>0</v>
      </c>
      <c r="H17" s="17">
        <f>'BFPIaE-production'!H15+'BFPIaE-imports'!H15-'BFPIaE-exports'!H15-Demand_calcs!H17</f>
        <v>0</v>
      </c>
      <c r="I17" s="17">
        <f>'BFPIaE-production'!I15+'BFPIaE-imports'!I15-'BFPIaE-exports'!I15-Demand_calcs!I17</f>
        <v>0</v>
      </c>
      <c r="J17" s="17">
        <f>'BFPIaE-production'!J15+'BFPIaE-imports'!J15-'BFPIaE-exports'!J15-Demand_calcs!J17</f>
        <v>0</v>
      </c>
      <c r="K17" s="17">
        <f>'BFPIaE-production'!K15+'BFPIaE-imports'!K15-'BFPIaE-exports'!K15-Demand_calcs!K17</f>
        <v>0</v>
      </c>
      <c r="L17" s="17">
        <f>'BFPIaE-production'!L15+'BFPIaE-imports'!L15-'BFPIaE-exports'!L15-Demand_calcs!L17</f>
        <v>0</v>
      </c>
      <c r="M17" s="17">
        <f>'BFPIaE-production'!M15+'BFPIaE-imports'!M15-'BFPIaE-exports'!M15-Demand_calcs!M17</f>
        <v>0</v>
      </c>
      <c r="N17" s="17">
        <f>'BFPIaE-production'!N15+'BFPIaE-imports'!N15-'BFPIaE-exports'!N15-Demand_calcs!N17</f>
        <v>0</v>
      </c>
      <c r="O17" s="17">
        <f>'BFPIaE-production'!O15+'BFPIaE-imports'!O15-'BFPIaE-exports'!O15-Demand_calcs!O17</f>
        <v>0</v>
      </c>
      <c r="P17" s="17">
        <f>'BFPIaE-production'!P15+'BFPIaE-imports'!P15-'BFPIaE-exports'!P15-Demand_calcs!P17</f>
        <v>0</v>
      </c>
      <c r="Q17" s="17">
        <f>'BFPIaE-production'!Q15+'BFPIaE-imports'!Q15-'BFPIaE-exports'!Q15-Demand_calcs!Q17</f>
        <v>0</v>
      </c>
      <c r="R17" s="17">
        <f>'BFPIaE-production'!R15+'BFPIaE-imports'!R15-'BFPIaE-exports'!R15-Demand_calcs!R17</f>
        <v>0</v>
      </c>
      <c r="S17" s="17">
        <f>'BFPIaE-production'!S15+'BFPIaE-imports'!S15-'BFPIaE-exports'!S15-Demand_calcs!S17</f>
        <v>0</v>
      </c>
      <c r="T17" s="17">
        <f>'BFPIaE-production'!T15+'BFPIaE-imports'!T15-'BFPIaE-exports'!T15-Demand_calcs!T17</f>
        <v>0</v>
      </c>
      <c r="U17" s="17">
        <f>'BFPIaE-production'!U15+'BFPIaE-imports'!U15-'BFPIaE-exports'!U15-Demand_calcs!U17</f>
        <v>0</v>
      </c>
      <c r="V17" s="17">
        <f>'BFPIaE-production'!V15+'BFPIaE-imports'!V15-'BFPIaE-exports'!V15-Demand_calcs!V17</f>
        <v>0</v>
      </c>
      <c r="W17" s="17">
        <f>'BFPIaE-production'!W15+'BFPIaE-imports'!W15-'BFPIaE-exports'!W15-Demand_calcs!W17</f>
        <v>0</v>
      </c>
      <c r="X17" s="17">
        <f>'BFPIaE-production'!X15+'BFPIaE-imports'!X15-'BFPIaE-exports'!X15-Demand_calcs!X17</f>
        <v>0</v>
      </c>
      <c r="Y17" s="17">
        <f>'BFPIaE-production'!Y15+'BFPIaE-imports'!Y15-'BFPIaE-exports'!Y15-Demand_calcs!Y17</f>
        <v>0</v>
      </c>
      <c r="Z17" s="17">
        <f>'BFPIaE-production'!Z15+'BFPIaE-imports'!Z15-'BFPIaE-exports'!Z15-Demand_calcs!Z17</f>
        <v>0</v>
      </c>
      <c r="AA17" s="17">
        <f>'BFPIaE-production'!AA15+'BFPIaE-imports'!AA15-'BFPIaE-exports'!AA15-Demand_calcs!AA17</f>
        <v>0</v>
      </c>
      <c r="AB17" s="17">
        <f>'BFPIaE-production'!AB15+'BFPIaE-imports'!AB15-'BFPIaE-exports'!AB15-Demand_calcs!AB17</f>
        <v>0</v>
      </c>
      <c r="AC17" s="17">
        <f t="shared" si="0"/>
        <v>0</v>
      </c>
    </row>
    <row r="18" spans="1:29" x14ac:dyDescent="0.25">
      <c r="A18" s="3" t="s">
        <v>6620</v>
      </c>
      <c r="B18" s="3" t="s">
        <v>6651</v>
      </c>
      <c r="C18" s="17">
        <f>'BFPIaE-production'!C16+'BFPIaE-imports'!C16-'BFPIaE-exports'!C16-Demand_calcs!C18</f>
        <v>0</v>
      </c>
      <c r="D18" s="17">
        <f>'BFPIaE-production'!D16+'BFPIaE-imports'!D16-'BFPIaE-exports'!D16-Demand_calcs!D18</f>
        <v>0</v>
      </c>
      <c r="E18" s="17">
        <f>'BFPIaE-production'!E16+'BFPIaE-imports'!E16-'BFPIaE-exports'!E16-Demand_calcs!E18</f>
        <v>0</v>
      </c>
      <c r="F18" s="17">
        <f>'BFPIaE-production'!F16+'BFPIaE-imports'!F16-'BFPIaE-exports'!F16-Demand_calcs!F18</f>
        <v>0</v>
      </c>
      <c r="G18" s="17">
        <f>'BFPIaE-production'!G16+'BFPIaE-imports'!G16-'BFPIaE-exports'!G16-Demand_calcs!G18</f>
        <v>0</v>
      </c>
      <c r="H18" s="17">
        <f>'BFPIaE-production'!H16+'BFPIaE-imports'!H16-'BFPIaE-exports'!H16-Demand_calcs!H18</f>
        <v>0</v>
      </c>
      <c r="I18" s="17">
        <f>'BFPIaE-production'!I16+'BFPIaE-imports'!I16-'BFPIaE-exports'!I16-Demand_calcs!I18</f>
        <v>0</v>
      </c>
      <c r="J18" s="17">
        <f>'BFPIaE-production'!J16+'BFPIaE-imports'!J16-'BFPIaE-exports'!J16-Demand_calcs!J18</f>
        <v>0</v>
      </c>
      <c r="K18" s="17">
        <f>'BFPIaE-production'!K16+'BFPIaE-imports'!K16-'BFPIaE-exports'!K16-Demand_calcs!K18</f>
        <v>0</v>
      </c>
      <c r="L18" s="17">
        <f>'BFPIaE-production'!L16+'BFPIaE-imports'!L16-'BFPIaE-exports'!L16-Demand_calcs!L18</f>
        <v>0</v>
      </c>
      <c r="M18" s="17">
        <f>'BFPIaE-production'!M16+'BFPIaE-imports'!M16-'BFPIaE-exports'!M16-Demand_calcs!M18</f>
        <v>0</v>
      </c>
      <c r="N18" s="17">
        <f>'BFPIaE-production'!N16+'BFPIaE-imports'!N16-'BFPIaE-exports'!N16-Demand_calcs!N18</f>
        <v>0</v>
      </c>
      <c r="O18" s="17">
        <f>'BFPIaE-production'!O16+'BFPIaE-imports'!O16-'BFPIaE-exports'!O16-Demand_calcs!O18</f>
        <v>0</v>
      </c>
      <c r="P18" s="17">
        <f>'BFPIaE-production'!P16+'BFPIaE-imports'!P16-'BFPIaE-exports'!P16-Demand_calcs!P18</f>
        <v>0</v>
      </c>
      <c r="Q18" s="17">
        <f>'BFPIaE-production'!Q16+'BFPIaE-imports'!Q16-'BFPIaE-exports'!Q16-Demand_calcs!Q18</f>
        <v>0</v>
      </c>
      <c r="R18" s="17">
        <f>'BFPIaE-production'!R16+'BFPIaE-imports'!R16-'BFPIaE-exports'!R16-Demand_calcs!R18</f>
        <v>0</v>
      </c>
      <c r="S18" s="17">
        <f>'BFPIaE-production'!S16+'BFPIaE-imports'!S16-'BFPIaE-exports'!S16-Demand_calcs!S18</f>
        <v>0</v>
      </c>
      <c r="T18" s="17">
        <f>'BFPIaE-production'!T16+'BFPIaE-imports'!T16-'BFPIaE-exports'!T16-Demand_calcs!T18</f>
        <v>0</v>
      </c>
      <c r="U18" s="17">
        <f>'BFPIaE-production'!U16+'BFPIaE-imports'!U16-'BFPIaE-exports'!U16-Demand_calcs!U18</f>
        <v>0</v>
      </c>
      <c r="V18" s="17">
        <f>'BFPIaE-production'!V16+'BFPIaE-imports'!V16-'BFPIaE-exports'!V16-Demand_calcs!V18</f>
        <v>0</v>
      </c>
      <c r="W18" s="17">
        <f>'BFPIaE-production'!W16+'BFPIaE-imports'!W16-'BFPIaE-exports'!W16-Demand_calcs!W18</f>
        <v>0</v>
      </c>
      <c r="X18" s="17">
        <f>'BFPIaE-production'!X16+'BFPIaE-imports'!X16-'BFPIaE-exports'!X16-Demand_calcs!X18</f>
        <v>0</v>
      </c>
      <c r="Y18" s="17">
        <f>'BFPIaE-production'!Y16+'BFPIaE-imports'!Y16-'BFPIaE-exports'!Y16-Demand_calcs!Y18</f>
        <v>0</v>
      </c>
      <c r="Z18" s="17">
        <f>'BFPIaE-production'!Z16+'BFPIaE-imports'!Z16-'BFPIaE-exports'!Z16-Demand_calcs!Z18</f>
        <v>0</v>
      </c>
      <c r="AA18" s="17">
        <f>'BFPIaE-production'!AA16+'BFPIaE-imports'!AA16-'BFPIaE-exports'!AA16-Demand_calcs!AA18</f>
        <v>0</v>
      </c>
      <c r="AB18" s="17">
        <f>'BFPIaE-production'!AB16+'BFPIaE-imports'!AB16-'BFPIaE-exports'!AB16-Demand_calcs!AB18</f>
        <v>0</v>
      </c>
      <c r="AC18" s="17">
        <f t="shared" si="0"/>
        <v>0</v>
      </c>
    </row>
    <row r="19" spans="1:29" x14ac:dyDescent="0.25">
      <c r="A19" s="31" t="s">
        <v>500</v>
      </c>
      <c r="B19" s="3" t="s">
        <v>6651</v>
      </c>
      <c r="C19" s="17">
        <f>'BFPIaE-production'!C17+'BFPIaE-imports'!C17-'BFPIaE-exports'!C17-Demand_calcs!C19</f>
        <v>0</v>
      </c>
      <c r="D19" s="17">
        <f>'BFPIaE-production'!D17+'BFPIaE-imports'!D17-'BFPIaE-exports'!D17-Demand_calcs!D19</f>
        <v>0</v>
      </c>
      <c r="E19" s="17">
        <f>'BFPIaE-production'!E17+'BFPIaE-imports'!E17-'BFPIaE-exports'!E17-Demand_calcs!E19</f>
        <v>0</v>
      </c>
      <c r="F19" s="17">
        <f>'BFPIaE-production'!F17+'BFPIaE-imports'!F17-'BFPIaE-exports'!F17-Demand_calcs!F19</f>
        <v>0</v>
      </c>
      <c r="G19" s="17">
        <f>'BFPIaE-production'!G17+'BFPIaE-imports'!G17-'BFPIaE-exports'!G17-Demand_calcs!G19</f>
        <v>0</v>
      </c>
      <c r="H19" s="17">
        <f>'BFPIaE-production'!H17+'BFPIaE-imports'!H17-'BFPIaE-exports'!H17-Demand_calcs!H19</f>
        <v>0</v>
      </c>
      <c r="I19" s="17">
        <f>'BFPIaE-production'!I17+'BFPIaE-imports'!I17-'BFPIaE-exports'!I17-Demand_calcs!I19</f>
        <v>0</v>
      </c>
      <c r="J19" s="17">
        <f>'BFPIaE-production'!J17+'BFPIaE-imports'!J17-'BFPIaE-exports'!J17-Demand_calcs!J19</f>
        <v>0</v>
      </c>
      <c r="K19" s="17">
        <f>'BFPIaE-production'!K17+'BFPIaE-imports'!K17-'BFPIaE-exports'!K17-Demand_calcs!K19</f>
        <v>0</v>
      </c>
      <c r="L19" s="17">
        <f>'BFPIaE-production'!L17+'BFPIaE-imports'!L17-'BFPIaE-exports'!L17-Demand_calcs!L19</f>
        <v>0</v>
      </c>
      <c r="M19" s="17">
        <f>'BFPIaE-production'!M17+'BFPIaE-imports'!M17-'BFPIaE-exports'!M17-Demand_calcs!M19</f>
        <v>0</v>
      </c>
      <c r="N19" s="17">
        <f>'BFPIaE-production'!N17+'BFPIaE-imports'!N17-'BFPIaE-exports'!N17-Demand_calcs!N19</f>
        <v>0</v>
      </c>
      <c r="O19" s="17">
        <f>'BFPIaE-production'!O17+'BFPIaE-imports'!O17-'BFPIaE-exports'!O17-Demand_calcs!O19</f>
        <v>0</v>
      </c>
      <c r="P19" s="17">
        <f>'BFPIaE-production'!P17+'BFPIaE-imports'!P17-'BFPIaE-exports'!P17-Demand_calcs!P19</f>
        <v>0</v>
      </c>
      <c r="Q19" s="17">
        <f>'BFPIaE-production'!Q17+'BFPIaE-imports'!Q17-'BFPIaE-exports'!Q17-Demand_calcs!Q19</f>
        <v>0</v>
      </c>
      <c r="R19" s="17">
        <f>'BFPIaE-production'!R17+'BFPIaE-imports'!R17-'BFPIaE-exports'!R17-Demand_calcs!R19</f>
        <v>0</v>
      </c>
      <c r="S19" s="17">
        <f>'BFPIaE-production'!S17+'BFPIaE-imports'!S17-'BFPIaE-exports'!S17-Demand_calcs!S19</f>
        <v>0</v>
      </c>
      <c r="T19" s="17">
        <f>'BFPIaE-production'!T17+'BFPIaE-imports'!T17-'BFPIaE-exports'!T17-Demand_calcs!T19</f>
        <v>0</v>
      </c>
      <c r="U19" s="17">
        <f>'BFPIaE-production'!U17+'BFPIaE-imports'!U17-'BFPIaE-exports'!U17-Demand_calcs!U19</f>
        <v>0</v>
      </c>
      <c r="V19" s="17">
        <f>'BFPIaE-production'!V17+'BFPIaE-imports'!V17-'BFPIaE-exports'!V17-Demand_calcs!V19</f>
        <v>0</v>
      </c>
      <c r="W19" s="17">
        <f>'BFPIaE-production'!W17+'BFPIaE-imports'!W17-'BFPIaE-exports'!W17-Demand_calcs!W19</f>
        <v>0</v>
      </c>
      <c r="X19" s="17">
        <f>'BFPIaE-production'!X17+'BFPIaE-imports'!X17-'BFPIaE-exports'!X17-Demand_calcs!X19</f>
        <v>0</v>
      </c>
      <c r="Y19" s="17">
        <f>'BFPIaE-production'!Y17+'BFPIaE-imports'!Y17-'BFPIaE-exports'!Y17-Demand_calcs!Y19</f>
        <v>0</v>
      </c>
      <c r="Z19" s="17">
        <f>'BFPIaE-production'!Z17+'BFPIaE-imports'!Z17-'BFPIaE-exports'!Z17-Demand_calcs!Z19</f>
        <v>0</v>
      </c>
      <c r="AA19" s="17">
        <f>'BFPIaE-production'!AA17+'BFPIaE-imports'!AA17-'BFPIaE-exports'!AA17-Demand_calcs!AA19</f>
        <v>0</v>
      </c>
      <c r="AB19" s="17">
        <f>'BFPIaE-production'!AB17+'BFPIaE-imports'!AB17-'BFPIaE-exports'!AB17-Demand_calcs!AB19</f>
        <v>0</v>
      </c>
      <c r="AC19" s="17">
        <f t="shared" si="0"/>
        <v>0</v>
      </c>
    </row>
    <row r="20" spans="1:29" x14ac:dyDescent="0.25">
      <c r="A20" s="31" t="s">
        <v>539</v>
      </c>
      <c r="B20" s="3" t="s">
        <v>6651</v>
      </c>
      <c r="C20" s="17">
        <f>'BFPIaE-production'!C18+'BFPIaE-imports'!C18-'BFPIaE-exports'!C18-Demand_calcs!C20</f>
        <v>0</v>
      </c>
      <c r="D20" s="17">
        <f>'BFPIaE-production'!D18+'BFPIaE-imports'!D18-'BFPIaE-exports'!D18-Demand_calcs!D20</f>
        <v>0</v>
      </c>
      <c r="E20" s="17">
        <f>'BFPIaE-production'!E18+'BFPIaE-imports'!E18-'BFPIaE-exports'!E18-Demand_calcs!E20</f>
        <v>0</v>
      </c>
      <c r="F20" s="17">
        <f>'BFPIaE-production'!F18+'BFPIaE-imports'!F18-'BFPIaE-exports'!F18-Demand_calcs!F20</f>
        <v>0</v>
      </c>
      <c r="G20" s="17">
        <f>'BFPIaE-production'!G18+'BFPIaE-imports'!G18-'BFPIaE-exports'!G18-Demand_calcs!G20</f>
        <v>0</v>
      </c>
      <c r="H20" s="17">
        <f>'BFPIaE-production'!H18+'BFPIaE-imports'!H18-'BFPIaE-exports'!H18-Demand_calcs!H20</f>
        <v>0</v>
      </c>
      <c r="I20" s="17">
        <f>'BFPIaE-production'!I18+'BFPIaE-imports'!I18-'BFPIaE-exports'!I18-Demand_calcs!I20</f>
        <v>0</v>
      </c>
      <c r="J20" s="17">
        <f>'BFPIaE-production'!J18+'BFPIaE-imports'!J18-'BFPIaE-exports'!J18-Demand_calcs!J20</f>
        <v>0</v>
      </c>
      <c r="K20" s="17">
        <f>'BFPIaE-production'!K18+'BFPIaE-imports'!K18-'BFPIaE-exports'!K18-Demand_calcs!K20</f>
        <v>0</v>
      </c>
      <c r="L20" s="17">
        <f>'BFPIaE-production'!L18+'BFPIaE-imports'!L18-'BFPIaE-exports'!L18-Demand_calcs!L20</f>
        <v>0</v>
      </c>
      <c r="M20" s="17">
        <f>'BFPIaE-production'!M18+'BFPIaE-imports'!M18-'BFPIaE-exports'!M18-Demand_calcs!M20</f>
        <v>0</v>
      </c>
      <c r="N20" s="17">
        <f>'BFPIaE-production'!N18+'BFPIaE-imports'!N18-'BFPIaE-exports'!N18-Demand_calcs!N20</f>
        <v>0</v>
      </c>
      <c r="O20" s="17">
        <f>'BFPIaE-production'!O18+'BFPIaE-imports'!O18-'BFPIaE-exports'!O18-Demand_calcs!O20</f>
        <v>0</v>
      </c>
      <c r="P20" s="17">
        <f>'BFPIaE-production'!P18+'BFPIaE-imports'!P18-'BFPIaE-exports'!P18-Demand_calcs!P20</f>
        <v>0</v>
      </c>
      <c r="Q20" s="17">
        <f>'BFPIaE-production'!Q18+'BFPIaE-imports'!Q18-'BFPIaE-exports'!Q18-Demand_calcs!Q20</f>
        <v>0</v>
      </c>
      <c r="R20" s="17">
        <f>'BFPIaE-production'!R18+'BFPIaE-imports'!R18-'BFPIaE-exports'!R18-Demand_calcs!R20</f>
        <v>0</v>
      </c>
      <c r="S20" s="17">
        <f>'BFPIaE-production'!S18+'BFPIaE-imports'!S18-'BFPIaE-exports'!S18-Demand_calcs!S20</f>
        <v>0</v>
      </c>
      <c r="T20" s="17">
        <f>'BFPIaE-production'!T18+'BFPIaE-imports'!T18-'BFPIaE-exports'!T18-Demand_calcs!T20</f>
        <v>0</v>
      </c>
      <c r="U20" s="17">
        <f>'BFPIaE-production'!U18+'BFPIaE-imports'!U18-'BFPIaE-exports'!U18-Demand_calcs!U20</f>
        <v>0</v>
      </c>
      <c r="V20" s="17">
        <f>'BFPIaE-production'!V18+'BFPIaE-imports'!V18-'BFPIaE-exports'!V18-Demand_calcs!V20</f>
        <v>0</v>
      </c>
      <c r="W20" s="17">
        <f>'BFPIaE-production'!W18+'BFPIaE-imports'!W18-'BFPIaE-exports'!W18-Demand_calcs!W20</f>
        <v>0</v>
      </c>
      <c r="X20" s="17">
        <f>'BFPIaE-production'!X18+'BFPIaE-imports'!X18-'BFPIaE-exports'!X18-Demand_calcs!X20</f>
        <v>0</v>
      </c>
      <c r="Y20" s="17">
        <f>'BFPIaE-production'!Y18+'BFPIaE-imports'!Y18-'BFPIaE-exports'!Y18-Demand_calcs!Y20</f>
        <v>0</v>
      </c>
      <c r="Z20" s="17">
        <f>'BFPIaE-production'!Z18+'BFPIaE-imports'!Z18-'BFPIaE-exports'!Z18-Demand_calcs!Z20</f>
        <v>0</v>
      </c>
      <c r="AA20" s="17">
        <f>'BFPIaE-production'!AA18+'BFPIaE-imports'!AA18-'BFPIaE-exports'!AA18-Demand_calcs!AA20</f>
        <v>0</v>
      </c>
      <c r="AB20" s="17">
        <f>'BFPIaE-production'!AB18+'BFPIaE-imports'!AB18-'BFPIaE-exports'!AB18-Demand_calcs!AB20</f>
        <v>0</v>
      </c>
      <c r="AC20" s="17">
        <f t="shared" si="0"/>
        <v>0</v>
      </c>
    </row>
    <row r="21" spans="1:29" x14ac:dyDescent="0.25">
      <c r="A21" s="31" t="s">
        <v>6621</v>
      </c>
      <c r="B21" s="3" t="s">
        <v>6651</v>
      </c>
      <c r="C21" s="17">
        <f>'BFPIaE-production'!C19+'BFPIaE-imports'!C19-'BFPIaE-exports'!C19-Demand_calcs!C21</f>
        <v>0</v>
      </c>
      <c r="D21" s="17">
        <f>'BFPIaE-production'!D19+'BFPIaE-imports'!D19-'BFPIaE-exports'!D19-Demand_calcs!D21</f>
        <v>0</v>
      </c>
      <c r="E21" s="17">
        <f>'BFPIaE-production'!E19+'BFPIaE-imports'!E19-'BFPIaE-exports'!E19-Demand_calcs!E21</f>
        <v>0</v>
      </c>
      <c r="F21" s="17">
        <f>'BFPIaE-production'!F19+'BFPIaE-imports'!F19-'BFPIaE-exports'!F19-Demand_calcs!F21</f>
        <v>0</v>
      </c>
      <c r="G21" s="17">
        <f>'BFPIaE-production'!G19+'BFPIaE-imports'!G19-'BFPIaE-exports'!G19-Demand_calcs!G21</f>
        <v>0</v>
      </c>
      <c r="H21" s="17">
        <f>'BFPIaE-production'!H19+'BFPIaE-imports'!H19-'BFPIaE-exports'!H19-Demand_calcs!H21</f>
        <v>0</v>
      </c>
      <c r="I21" s="17">
        <f>'BFPIaE-production'!I19+'BFPIaE-imports'!I19-'BFPIaE-exports'!I19-Demand_calcs!I21</f>
        <v>0</v>
      </c>
      <c r="J21" s="17">
        <f>'BFPIaE-production'!J19+'BFPIaE-imports'!J19-'BFPIaE-exports'!J19-Demand_calcs!J21</f>
        <v>0</v>
      </c>
      <c r="K21" s="17">
        <f>'BFPIaE-production'!K19+'BFPIaE-imports'!K19-'BFPIaE-exports'!K19-Demand_calcs!K21</f>
        <v>0</v>
      </c>
      <c r="L21" s="17">
        <f>'BFPIaE-production'!L19+'BFPIaE-imports'!L19-'BFPIaE-exports'!L19-Demand_calcs!L21</f>
        <v>0</v>
      </c>
      <c r="M21" s="17">
        <f>'BFPIaE-production'!M19+'BFPIaE-imports'!M19-'BFPIaE-exports'!M19-Demand_calcs!M21</f>
        <v>0</v>
      </c>
      <c r="N21" s="17">
        <f>'BFPIaE-production'!N19+'BFPIaE-imports'!N19-'BFPIaE-exports'!N19-Demand_calcs!N21</f>
        <v>0</v>
      </c>
      <c r="O21" s="17">
        <f>'BFPIaE-production'!O19+'BFPIaE-imports'!O19-'BFPIaE-exports'!O19-Demand_calcs!O21</f>
        <v>0</v>
      </c>
      <c r="P21" s="17">
        <f>'BFPIaE-production'!P19+'BFPIaE-imports'!P19-'BFPIaE-exports'!P19-Demand_calcs!P21</f>
        <v>0</v>
      </c>
      <c r="Q21" s="17">
        <f>'BFPIaE-production'!Q19+'BFPIaE-imports'!Q19-'BFPIaE-exports'!Q19-Demand_calcs!Q21</f>
        <v>0</v>
      </c>
      <c r="R21" s="17">
        <f>'BFPIaE-production'!R19+'BFPIaE-imports'!R19-'BFPIaE-exports'!R19-Demand_calcs!R21</f>
        <v>0</v>
      </c>
      <c r="S21" s="17">
        <f>'BFPIaE-production'!S19+'BFPIaE-imports'!S19-'BFPIaE-exports'!S19-Demand_calcs!S21</f>
        <v>0</v>
      </c>
      <c r="T21" s="17">
        <f>'BFPIaE-production'!T19+'BFPIaE-imports'!T19-'BFPIaE-exports'!T19-Demand_calcs!T21</f>
        <v>0</v>
      </c>
      <c r="U21" s="17">
        <f>'BFPIaE-production'!U19+'BFPIaE-imports'!U19-'BFPIaE-exports'!U19-Demand_calcs!U21</f>
        <v>0</v>
      </c>
      <c r="V21" s="17">
        <f>'BFPIaE-production'!V19+'BFPIaE-imports'!V19-'BFPIaE-exports'!V19-Demand_calcs!V21</f>
        <v>0</v>
      </c>
      <c r="W21" s="17">
        <f>'BFPIaE-production'!W19+'BFPIaE-imports'!W19-'BFPIaE-exports'!W19-Demand_calcs!W21</f>
        <v>0</v>
      </c>
      <c r="X21" s="17">
        <f>'BFPIaE-production'!X19+'BFPIaE-imports'!X19-'BFPIaE-exports'!X19-Demand_calcs!X21</f>
        <v>0</v>
      </c>
      <c r="Y21" s="17">
        <f>'BFPIaE-production'!Y19+'BFPIaE-imports'!Y19-'BFPIaE-exports'!Y19-Demand_calcs!Y21</f>
        <v>0</v>
      </c>
      <c r="Z21" s="17">
        <f>'BFPIaE-production'!Z19+'BFPIaE-imports'!Z19-'BFPIaE-exports'!Z19-Demand_calcs!Z21</f>
        <v>0</v>
      </c>
      <c r="AA21" s="17">
        <f>'BFPIaE-production'!AA19+'BFPIaE-imports'!AA19-'BFPIaE-exports'!AA19-Demand_calcs!AA21</f>
        <v>0</v>
      </c>
      <c r="AB21" s="17">
        <f>'BFPIaE-production'!AB19+'BFPIaE-imports'!AB19-'BFPIaE-exports'!AB19-Demand_calcs!AB21</f>
        <v>0</v>
      </c>
      <c r="AC21" s="17">
        <f t="shared" si="0"/>
        <v>0</v>
      </c>
    </row>
    <row r="22" spans="1:29" x14ac:dyDescent="0.25">
      <c r="A22" s="31" t="s">
        <v>6622</v>
      </c>
      <c r="B22" s="3" t="s">
        <v>6651</v>
      </c>
      <c r="C22" s="17">
        <f>'BFPIaE-production'!C20+'BFPIaE-imports'!C20-'BFPIaE-exports'!C20-Demand_calcs!C22</f>
        <v>0</v>
      </c>
      <c r="D22" s="17">
        <f>'BFPIaE-production'!D20+'BFPIaE-imports'!D20-'BFPIaE-exports'!D20-Demand_calcs!D22</f>
        <v>0</v>
      </c>
      <c r="E22" s="17">
        <f>'BFPIaE-production'!E20+'BFPIaE-imports'!E20-'BFPIaE-exports'!E20-Demand_calcs!E22</f>
        <v>0</v>
      </c>
      <c r="F22" s="17">
        <f>'BFPIaE-production'!F20+'BFPIaE-imports'!F20-'BFPIaE-exports'!F20-Demand_calcs!F22</f>
        <v>0</v>
      </c>
      <c r="G22" s="17">
        <f>'BFPIaE-production'!G20+'BFPIaE-imports'!G20-'BFPIaE-exports'!G20-Demand_calcs!G22</f>
        <v>0</v>
      </c>
      <c r="H22" s="17">
        <f>'BFPIaE-production'!H20+'BFPIaE-imports'!H20-'BFPIaE-exports'!H20-Demand_calcs!H22</f>
        <v>0</v>
      </c>
      <c r="I22" s="17">
        <f>'BFPIaE-production'!I20+'BFPIaE-imports'!I20-'BFPIaE-exports'!I20-Demand_calcs!I22</f>
        <v>0</v>
      </c>
      <c r="J22" s="17">
        <f>'BFPIaE-production'!J20+'BFPIaE-imports'!J20-'BFPIaE-exports'!J20-Demand_calcs!J22</f>
        <v>0</v>
      </c>
      <c r="K22" s="17">
        <f>'BFPIaE-production'!K20+'BFPIaE-imports'!K20-'BFPIaE-exports'!K20-Demand_calcs!K22</f>
        <v>0</v>
      </c>
      <c r="L22" s="17">
        <f>'BFPIaE-production'!L20+'BFPIaE-imports'!L20-'BFPIaE-exports'!L20-Demand_calcs!L22</f>
        <v>0</v>
      </c>
      <c r="M22" s="17">
        <f>'BFPIaE-production'!M20+'BFPIaE-imports'!M20-'BFPIaE-exports'!M20-Demand_calcs!M22</f>
        <v>0</v>
      </c>
      <c r="N22" s="17">
        <f>'BFPIaE-production'!N20+'BFPIaE-imports'!N20-'BFPIaE-exports'!N20-Demand_calcs!N22</f>
        <v>0</v>
      </c>
      <c r="O22" s="17">
        <f>'BFPIaE-production'!O20+'BFPIaE-imports'!O20-'BFPIaE-exports'!O20-Demand_calcs!O22</f>
        <v>0</v>
      </c>
      <c r="P22" s="17">
        <f>'BFPIaE-production'!P20+'BFPIaE-imports'!P20-'BFPIaE-exports'!P20-Demand_calcs!P22</f>
        <v>0</v>
      </c>
      <c r="Q22" s="17">
        <f>'BFPIaE-production'!Q20+'BFPIaE-imports'!Q20-'BFPIaE-exports'!Q20-Demand_calcs!Q22</f>
        <v>0</v>
      </c>
      <c r="R22" s="17">
        <f>'BFPIaE-production'!R20+'BFPIaE-imports'!R20-'BFPIaE-exports'!R20-Demand_calcs!R22</f>
        <v>0</v>
      </c>
      <c r="S22" s="17">
        <f>'BFPIaE-production'!S20+'BFPIaE-imports'!S20-'BFPIaE-exports'!S20-Demand_calcs!S22</f>
        <v>0</v>
      </c>
      <c r="T22" s="17">
        <f>'BFPIaE-production'!T20+'BFPIaE-imports'!T20-'BFPIaE-exports'!T20-Demand_calcs!T22</f>
        <v>0</v>
      </c>
      <c r="U22" s="17">
        <f>'BFPIaE-production'!U20+'BFPIaE-imports'!U20-'BFPIaE-exports'!U20-Demand_calcs!U22</f>
        <v>0</v>
      </c>
      <c r="V22" s="17">
        <f>'BFPIaE-production'!V20+'BFPIaE-imports'!V20-'BFPIaE-exports'!V20-Demand_calcs!V22</f>
        <v>0</v>
      </c>
      <c r="W22" s="17">
        <f>'BFPIaE-production'!W20+'BFPIaE-imports'!W20-'BFPIaE-exports'!W20-Demand_calcs!W22</f>
        <v>0</v>
      </c>
      <c r="X22" s="17">
        <f>'BFPIaE-production'!X20+'BFPIaE-imports'!X20-'BFPIaE-exports'!X20-Demand_calcs!X22</f>
        <v>0</v>
      </c>
      <c r="Y22" s="17">
        <f>'BFPIaE-production'!Y20+'BFPIaE-imports'!Y20-'BFPIaE-exports'!Y20-Demand_calcs!Y22</f>
        <v>0</v>
      </c>
      <c r="Z22" s="17">
        <f>'BFPIaE-production'!Z20+'BFPIaE-imports'!Z20-'BFPIaE-exports'!Z20-Demand_calcs!Z22</f>
        <v>0</v>
      </c>
      <c r="AA22" s="17">
        <f>'BFPIaE-production'!AA20+'BFPIaE-imports'!AA20-'BFPIaE-exports'!AA20-Demand_calcs!AA22</f>
        <v>0</v>
      </c>
      <c r="AB22" s="17">
        <f>'BFPIaE-production'!AB20+'BFPIaE-imports'!AB20-'BFPIaE-exports'!AB20-Demand_calcs!AB22</f>
        <v>0</v>
      </c>
      <c r="AC22" s="17">
        <f t="shared" si="0"/>
        <v>0</v>
      </c>
    </row>
    <row r="23" spans="1:29" x14ac:dyDescent="0.25">
      <c r="A23" s="31" t="s">
        <v>6623</v>
      </c>
      <c r="B23" s="3" t="s">
        <v>6651</v>
      </c>
      <c r="C23" s="17">
        <f>'BFPIaE-production'!C21+'BFPIaE-imports'!C21-'BFPIaE-exports'!C21-Demand_calcs!C23</f>
        <v>0</v>
      </c>
      <c r="D23" s="17">
        <f>'BFPIaE-production'!D21+'BFPIaE-imports'!D21-'BFPIaE-exports'!D21-Demand_calcs!D23</f>
        <v>0</v>
      </c>
      <c r="E23" s="17">
        <f>'BFPIaE-production'!E21+'BFPIaE-imports'!E21-'BFPIaE-exports'!E21-Demand_calcs!E23</f>
        <v>0</v>
      </c>
      <c r="F23" s="17">
        <f>'BFPIaE-production'!F21+'BFPIaE-imports'!F21-'BFPIaE-exports'!F21-Demand_calcs!F23</f>
        <v>0</v>
      </c>
      <c r="G23" s="17">
        <f>'BFPIaE-production'!G21+'BFPIaE-imports'!G21-'BFPIaE-exports'!G21-Demand_calcs!G23</f>
        <v>0</v>
      </c>
      <c r="H23" s="17">
        <f>'BFPIaE-production'!H21+'BFPIaE-imports'!H21-'BFPIaE-exports'!H21-Demand_calcs!H23</f>
        <v>0</v>
      </c>
      <c r="I23" s="17">
        <f>'BFPIaE-production'!I21+'BFPIaE-imports'!I21-'BFPIaE-exports'!I21-Demand_calcs!I23</f>
        <v>0</v>
      </c>
      <c r="J23" s="17">
        <f>'BFPIaE-production'!J21+'BFPIaE-imports'!J21-'BFPIaE-exports'!J21-Demand_calcs!J23</f>
        <v>0</v>
      </c>
      <c r="K23" s="17">
        <f>'BFPIaE-production'!K21+'BFPIaE-imports'!K21-'BFPIaE-exports'!K21-Demand_calcs!K23</f>
        <v>0</v>
      </c>
      <c r="L23" s="17">
        <f>'BFPIaE-production'!L21+'BFPIaE-imports'!L21-'BFPIaE-exports'!L21-Demand_calcs!L23</f>
        <v>0</v>
      </c>
      <c r="M23" s="17">
        <f>'BFPIaE-production'!M21+'BFPIaE-imports'!M21-'BFPIaE-exports'!M21-Demand_calcs!M23</f>
        <v>0</v>
      </c>
      <c r="N23" s="17">
        <f>'BFPIaE-production'!N21+'BFPIaE-imports'!N21-'BFPIaE-exports'!N21-Demand_calcs!N23</f>
        <v>0</v>
      </c>
      <c r="O23" s="17">
        <f>'BFPIaE-production'!O21+'BFPIaE-imports'!O21-'BFPIaE-exports'!O21-Demand_calcs!O23</f>
        <v>0</v>
      </c>
      <c r="P23" s="17">
        <f>'BFPIaE-production'!P21+'BFPIaE-imports'!P21-'BFPIaE-exports'!P21-Demand_calcs!P23</f>
        <v>0</v>
      </c>
      <c r="Q23" s="17">
        <f>'BFPIaE-production'!Q21+'BFPIaE-imports'!Q21-'BFPIaE-exports'!Q21-Demand_calcs!Q23</f>
        <v>0</v>
      </c>
      <c r="R23" s="17">
        <f>'BFPIaE-production'!R21+'BFPIaE-imports'!R21-'BFPIaE-exports'!R21-Demand_calcs!R23</f>
        <v>0</v>
      </c>
      <c r="S23" s="17">
        <f>'BFPIaE-production'!S21+'BFPIaE-imports'!S21-'BFPIaE-exports'!S21-Demand_calcs!S23</f>
        <v>0</v>
      </c>
      <c r="T23" s="17">
        <f>'BFPIaE-production'!T21+'BFPIaE-imports'!T21-'BFPIaE-exports'!T21-Demand_calcs!T23</f>
        <v>0</v>
      </c>
      <c r="U23" s="17">
        <f>'BFPIaE-production'!U21+'BFPIaE-imports'!U21-'BFPIaE-exports'!U21-Demand_calcs!U23</f>
        <v>0</v>
      </c>
      <c r="V23" s="17">
        <f>'BFPIaE-production'!V21+'BFPIaE-imports'!V21-'BFPIaE-exports'!V21-Demand_calcs!V23</f>
        <v>0</v>
      </c>
      <c r="W23" s="17">
        <f>'BFPIaE-production'!W21+'BFPIaE-imports'!W21-'BFPIaE-exports'!W21-Demand_calcs!W23</f>
        <v>0</v>
      </c>
      <c r="X23" s="17">
        <f>'BFPIaE-production'!X21+'BFPIaE-imports'!X21-'BFPIaE-exports'!X21-Demand_calcs!X23</f>
        <v>0</v>
      </c>
      <c r="Y23" s="17">
        <f>'BFPIaE-production'!Y21+'BFPIaE-imports'!Y21-'BFPIaE-exports'!Y21-Demand_calcs!Y23</f>
        <v>0</v>
      </c>
      <c r="Z23" s="17">
        <f>'BFPIaE-production'!Z21+'BFPIaE-imports'!Z21-'BFPIaE-exports'!Z21-Demand_calcs!Z23</f>
        <v>0</v>
      </c>
      <c r="AA23" s="17">
        <f>'BFPIaE-production'!AA21+'BFPIaE-imports'!AA21-'BFPIaE-exports'!AA21-Demand_calcs!AA23</f>
        <v>0</v>
      </c>
      <c r="AB23" s="17">
        <f>'BFPIaE-production'!AB21+'BFPIaE-imports'!AB21-'BFPIaE-exports'!AB21-Demand_calcs!AB23</f>
        <v>0</v>
      </c>
      <c r="AC23" s="17">
        <f t="shared" si="0"/>
        <v>0</v>
      </c>
    </row>
    <row r="24" spans="1:29" x14ac:dyDescent="0.25">
      <c r="A24" s="31" t="s">
        <v>629</v>
      </c>
      <c r="B24" s="3" t="s">
        <v>6651</v>
      </c>
      <c r="C24" s="17">
        <f>'BFPIaE-production'!C22+'BFPIaE-imports'!C22-'BFPIaE-exports'!C22-Demand_calcs!C24</f>
        <v>0</v>
      </c>
      <c r="D24" s="17">
        <f>'BFPIaE-production'!D22+'BFPIaE-imports'!D22-'BFPIaE-exports'!D22-Demand_calcs!D24</f>
        <v>0</v>
      </c>
      <c r="E24" s="17">
        <f>'BFPIaE-production'!E22+'BFPIaE-imports'!E22-'BFPIaE-exports'!E22-Demand_calcs!E24</f>
        <v>0</v>
      </c>
      <c r="F24" s="17">
        <f>'BFPIaE-production'!F22+'BFPIaE-imports'!F22-'BFPIaE-exports'!F22-Demand_calcs!F24</f>
        <v>0</v>
      </c>
      <c r="G24" s="17">
        <f>'BFPIaE-production'!G22+'BFPIaE-imports'!G22-'BFPIaE-exports'!G22-Demand_calcs!G24</f>
        <v>0</v>
      </c>
      <c r="H24" s="17">
        <f>'BFPIaE-production'!H22+'BFPIaE-imports'!H22-'BFPIaE-exports'!H22-Demand_calcs!H24</f>
        <v>0</v>
      </c>
      <c r="I24" s="17">
        <f>'BFPIaE-production'!I22+'BFPIaE-imports'!I22-'BFPIaE-exports'!I22-Demand_calcs!I24</f>
        <v>0</v>
      </c>
      <c r="J24" s="17">
        <f>'BFPIaE-production'!J22+'BFPIaE-imports'!J22-'BFPIaE-exports'!J22-Demand_calcs!J24</f>
        <v>0</v>
      </c>
      <c r="K24" s="17">
        <f>'BFPIaE-production'!K22+'BFPIaE-imports'!K22-'BFPIaE-exports'!K22-Demand_calcs!K24</f>
        <v>0</v>
      </c>
      <c r="L24" s="17">
        <f>'BFPIaE-production'!L22+'BFPIaE-imports'!L22-'BFPIaE-exports'!L22-Demand_calcs!L24</f>
        <v>0</v>
      </c>
      <c r="M24" s="17">
        <f>'BFPIaE-production'!M22+'BFPIaE-imports'!M22-'BFPIaE-exports'!M22-Demand_calcs!M24</f>
        <v>0</v>
      </c>
      <c r="N24" s="17">
        <f>'BFPIaE-production'!N22+'BFPIaE-imports'!N22-'BFPIaE-exports'!N22-Demand_calcs!N24</f>
        <v>0</v>
      </c>
      <c r="O24" s="17">
        <f>'BFPIaE-production'!O22+'BFPIaE-imports'!O22-'BFPIaE-exports'!O22-Demand_calcs!O24</f>
        <v>0</v>
      </c>
      <c r="P24" s="17">
        <f>'BFPIaE-production'!P22+'BFPIaE-imports'!P22-'BFPIaE-exports'!P22-Demand_calcs!P24</f>
        <v>0</v>
      </c>
      <c r="Q24" s="17">
        <f>'BFPIaE-production'!Q22+'BFPIaE-imports'!Q22-'BFPIaE-exports'!Q22-Demand_calcs!Q24</f>
        <v>0</v>
      </c>
      <c r="R24" s="17">
        <f>'BFPIaE-production'!R22+'BFPIaE-imports'!R22-'BFPIaE-exports'!R22-Demand_calcs!R24</f>
        <v>0</v>
      </c>
      <c r="S24" s="17">
        <f>'BFPIaE-production'!S22+'BFPIaE-imports'!S22-'BFPIaE-exports'!S22-Demand_calcs!S24</f>
        <v>0</v>
      </c>
      <c r="T24" s="17">
        <f>'BFPIaE-production'!T22+'BFPIaE-imports'!T22-'BFPIaE-exports'!T22-Demand_calcs!T24</f>
        <v>0</v>
      </c>
      <c r="U24" s="17">
        <f>'BFPIaE-production'!U22+'BFPIaE-imports'!U22-'BFPIaE-exports'!U22-Demand_calcs!U24</f>
        <v>0</v>
      </c>
      <c r="V24" s="17">
        <f>'BFPIaE-production'!V22+'BFPIaE-imports'!V22-'BFPIaE-exports'!V22-Demand_calcs!V24</f>
        <v>0</v>
      </c>
      <c r="W24" s="17">
        <f>'BFPIaE-production'!W22+'BFPIaE-imports'!W22-'BFPIaE-exports'!W22-Demand_calcs!W24</f>
        <v>0</v>
      </c>
      <c r="X24" s="17">
        <f>'BFPIaE-production'!X22+'BFPIaE-imports'!X22-'BFPIaE-exports'!X22-Demand_calcs!X24</f>
        <v>0</v>
      </c>
      <c r="Y24" s="17">
        <f>'BFPIaE-production'!Y22+'BFPIaE-imports'!Y22-'BFPIaE-exports'!Y22-Demand_calcs!Y24</f>
        <v>0</v>
      </c>
      <c r="Z24" s="17">
        <f>'BFPIaE-production'!Z22+'BFPIaE-imports'!Z22-'BFPIaE-exports'!Z22-Demand_calcs!Z24</f>
        <v>0</v>
      </c>
      <c r="AA24" s="17">
        <f>'BFPIaE-production'!AA22+'BFPIaE-imports'!AA22-'BFPIaE-exports'!AA22-Demand_calcs!AA24</f>
        <v>0</v>
      </c>
      <c r="AB24" s="17">
        <f>'BFPIaE-production'!AB22+'BFPIaE-imports'!AB22-'BFPIaE-exports'!AB22-Demand_calcs!AB24</f>
        <v>0</v>
      </c>
      <c r="AC24" s="17">
        <f t="shared" si="0"/>
        <v>0</v>
      </c>
    </row>
    <row r="26" spans="1:29" x14ac:dyDescent="0.25">
      <c r="A26" s="4" t="s">
        <v>6652</v>
      </c>
      <c r="B26" s="17">
        <f>MAX(AC4:AC24)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About</vt:lpstr>
      <vt:lpstr>Methodology</vt:lpstr>
      <vt:lpstr>Sources</vt:lpstr>
      <vt:lpstr>Geography</vt:lpstr>
      <vt:lpstr>Keys</vt:lpstr>
      <vt:lpstr>Region_crosswalk</vt:lpstr>
      <vt:lpstr>GOM_offshore_shares</vt:lpstr>
      <vt:lpstr>Coal_production_raw</vt:lpstr>
      <vt:lpstr>EIA923_Page1_coal_raw</vt:lpstr>
      <vt:lpstr>Coal_distribution_raw</vt:lpstr>
      <vt:lpstr>Coal_calcs</vt:lpstr>
      <vt:lpstr>NG_production_data1_raw</vt:lpstr>
      <vt:lpstr>NG_production_data2_raw</vt:lpstr>
      <vt:lpstr>NG_movements_state_raw</vt:lpstr>
      <vt:lpstr>NG_calcs</vt:lpstr>
      <vt:lpstr>Crude_production_raw</vt:lpstr>
      <vt:lpstr>Crude_calcs</vt:lpstr>
      <vt:lpstr>Refinery_capacity_raw</vt:lpstr>
      <vt:lpstr>PET_supply_data1_raw</vt:lpstr>
      <vt:lpstr>PET_supply_data5_raw</vt:lpstr>
      <vt:lpstr>Petroleum_calcs</vt:lpstr>
      <vt:lpstr>Biomass_facilities_raw</vt:lpstr>
      <vt:lpstr>Biomass_calcs</vt:lpstr>
      <vt:lpstr>Uranium_production_raw</vt:lpstr>
      <vt:lpstr>Uranium_calcs</vt:lpstr>
      <vt:lpstr>SEDS_nuclear_raw</vt:lpstr>
      <vt:lpstr>H2_capacity_raw</vt:lpstr>
      <vt:lpstr>US_pet_exports_raw</vt:lpstr>
      <vt:lpstr>US_pet_production_raw</vt:lpstr>
      <vt:lpstr>SEDS_biofuel_raw</vt:lpstr>
      <vt:lpstr>Census_exports_raw</vt:lpstr>
      <vt:lpstr>Census_imports_raw</vt:lpstr>
      <vt:lpstr>Hydrogen_calcs</vt:lpstr>
      <vt:lpstr>AEO58_crude_region_raw</vt:lpstr>
      <vt:lpstr>AEO59_ng_region_raw</vt:lpstr>
      <vt:lpstr>AEO65_coal_region_raw</vt:lpstr>
      <vt:lpstr>AEO11_liquids_raw</vt:lpstr>
      <vt:lpstr>AEO19_hydrogen_raw</vt:lpstr>
      <vt:lpstr>AEO_growth_calcs</vt:lpstr>
      <vt:lpstr>EPS_run_raw</vt:lpstr>
      <vt:lpstr>EPS_state_calcs</vt:lpstr>
      <vt:lpstr>Demand_calcs</vt:lpstr>
      <vt:lpstr>BFPIaE-production</vt:lpstr>
      <vt:lpstr>BFPIaE-exports</vt:lpstr>
      <vt:lpstr>BFPIaE-imports</vt:lpstr>
      <vt:lpstr>QC_checks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2026-08-31T18:24:51Z</dcterms:created>
  <dcterms:modified xsi:type="dcterms:W3CDTF">2026-08-31T18:35:35Z</dcterms:modified>
</cp:coreProperties>
</file>